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drawings/drawing5.xml" ContentType="application/vnd.openxmlformats-officedocument.drawing+xml"/>
  <Override PartName="/xl/tables/table2.xml" ContentType="application/vnd.openxmlformats-officedocument.spreadsheetml.table+xml"/>
  <Override PartName="/xl/ink/ink1.xml" ContentType="application/inkml+xml"/>
  <Override PartName="/xl/ink/ink2.xml" ContentType="application/inkml+xml"/>
  <Override PartName="/xl/drawings/drawing6.xml" ContentType="application/vnd.openxmlformats-officedocument.drawing+xml"/>
  <Override PartName="/xl/tables/table3.xml" ContentType="application/vnd.openxmlformats-officedocument.spreadsheetml.table+xml"/>
  <Override PartName="/xl/drawings/drawing7.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8.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codeName="ThisWorkbook"/>
  <mc:AlternateContent xmlns:mc="http://schemas.openxmlformats.org/markup-compatibility/2006">
    <mc:Choice Requires="x15">
      <x15ac:absPath xmlns:x15ac="http://schemas.microsoft.com/office/spreadsheetml/2010/11/ac" url="https://d.docs.live.net/d5cb668b47322562/3. UNIVERSIDAD/TRABAJO DE GRADO/ENTREGA BIBLIOTECA/"/>
    </mc:Choice>
  </mc:AlternateContent>
  <xr:revisionPtr revIDLastSave="1777" documentId="13_ncr:1_{9C411FB0-770A-43CD-B75C-005077AB8D21}" xr6:coauthVersionLast="47" xr6:coauthVersionMax="47" xr10:uidLastSave="{75E909DA-4CEC-4B10-A5F3-869CBDAED0BD}"/>
  <workbookProtection workbookAlgorithmName="SHA-512" workbookHashValue="dJpgFc6iQWnNgXr581TMzYFTySB1e1xtp1VkWBN4a5mo+KgZkJLXVHTf0fX/tdvBKqCIxVGcNJ4rzKRZF98ijA==" workbookSaltValue="OdTX8HhEXw8hmENfzq57Sw==" workbookSpinCount="100000" lockStructure="1"/>
  <bookViews>
    <workbookView xWindow="-108" yWindow="-108" windowWidth="23256" windowHeight="14616" tabRatio="694" xr2:uid="{C61086E6-EA5F-4D80-ACF5-D31B831B4400}"/>
  </bookViews>
  <sheets>
    <sheet name="PORTADA" sheetId="23" r:id="rId1"/>
    <sheet name="ALTERNATIVAS  DE MEJORAMIENTO" sheetId="24" r:id="rId2"/>
    <sheet name="DATOS DISEÑO" sheetId="9" r:id="rId3"/>
    <sheet name="Datos de Seleccion" sheetId="8" state="hidden" r:id="rId4"/>
    <sheet name="PRESPUESTOS MEJORAMIENTOS" sheetId="6" r:id="rId5"/>
    <sheet name="COSTOS DE TRANSPORTE" sheetId="19" r:id="rId6"/>
    <sheet name="ANALISIS GENERAL DE COSTOS" sheetId="21" r:id="rId7"/>
    <sheet name="ANALISIS DE COSTOS CASO ESTUDIO" sheetId="22" r:id="rId8"/>
    <sheet name="TRANSPORTE" sheetId="12" state="hidden" r:id="rId9"/>
    <sheet name="LISTADO DE CANTERAS" sheetId="18" state="hidden" r:id="rId10"/>
    <sheet name="LISTADO ACTIVIDADES" sheetId="13" state="hidden" r:id="rId11"/>
    <sheet name="MANO DE OBRA" sheetId="1" state="hidden" r:id="rId12"/>
    <sheet name="EQUIPO" sheetId="11" state="hidden" r:id="rId13"/>
    <sheet name="MATERIALES" sheetId="3" state="hidden" r:id="rId14"/>
    <sheet name="Extraer Datos" sheetId="2" state="hidden" r:id="rId15"/>
  </sheets>
  <definedNames>
    <definedName name="_xlnm._FilterDatabase" localSheetId="3" hidden="1">'Datos de Seleccion'!$H$2:$I$142</definedName>
    <definedName name="AMAZONAS">'Datos de Seleccion'!$I$3</definedName>
    <definedName name="ANTIOQUIA">'Datos de Seleccion'!$I$4:$I$12</definedName>
    <definedName name="ARAUCA">'Datos de Seleccion'!$I$13</definedName>
    <definedName name="ATLÁNTICO">'Datos de Seleccion'!$I$14:$I$17</definedName>
    <definedName name="BOLÍVAR">'Datos de Seleccion'!$I$18:$I$23</definedName>
    <definedName name="BOYACÁ">'Datos de Seleccion'!$I$24:$I$36</definedName>
    <definedName name="CALDAS">'Datos de Seleccion'!$I$37:$I$42</definedName>
    <definedName name="CAQUETÁ">'Datos de Seleccion'!$I$43</definedName>
    <definedName name="CASANARE">'Datos de Seleccion'!$I$44</definedName>
    <definedName name="CAUCA">'Datos de Seleccion'!$I$45:$I$49</definedName>
    <definedName name="CESAR">'Datos de Seleccion'!$I$50:$I$53</definedName>
    <definedName name="CHOCÓ">'Datos de Seleccion'!$I$54:$I$58</definedName>
    <definedName name="CÓRDOBA">'Datos de Seleccion'!$I$59:$I$65</definedName>
    <definedName name="CUNDINAMARCA">'Datos de Seleccion'!$I$66:$I$80</definedName>
    <definedName name="Departamento">'Datos de Seleccion'!$H$3:$H$33</definedName>
    <definedName name="Departamento1">'DATOS DISEÑO'!$C$9</definedName>
    <definedName name="GUAINÍA">'Datos de Seleccion'!$I$81</definedName>
    <definedName name="GUAVIARE">'Datos de Seleccion'!$I$82</definedName>
    <definedName name="HUILA">'Datos de Seleccion'!$I$83:$I$86</definedName>
    <definedName name="LA_GUAJIRA">'Datos de Seleccion'!$I$87:$I$88</definedName>
    <definedName name="LAT">'DATOS DISEÑO'!$C$11</definedName>
    <definedName name="LONG">'DATOS DISEÑO'!$C$12</definedName>
    <definedName name="MAGDALENA">'Datos de Seleccion'!$I$89:$I$93</definedName>
    <definedName name="META">'Datos de Seleccion'!$I$94:$I$97</definedName>
    <definedName name="NARIÑO">'Datos de Seleccion'!$I$98:$I$102</definedName>
    <definedName name="NORTE_DE_SANTANDER">'Datos de Seleccion'!$I$103:$I$108</definedName>
    <definedName name="PUTUMAYO">'Datos de Seleccion'!$I$109</definedName>
    <definedName name="QUINDÍO">'Datos de Seleccion'!$I$110:$I$114</definedName>
    <definedName name="RISARALDA">'Datos de Seleccion'!$I$115:$I$117</definedName>
    <definedName name="SAN_ANDRÉS_Y_PROVIDENCIA">'Datos de Seleccion'!$I$118</definedName>
    <definedName name="SANTANDER">'Datos de Seleccion'!$I$119:$I$124</definedName>
    <definedName name="SUCRE">'Datos de Seleccion'!$I$125:$I$129</definedName>
    <definedName name="TOLIMA">'Datos de Seleccion'!$I$130:$I$135</definedName>
    <definedName name="VALLE_DEL_CAUCA">'Datos de Seleccion'!$I$136:$I$140</definedName>
    <definedName name="VAUPÉS">'Datos de Seleccion'!$I$141</definedName>
    <definedName name="VICHADA">'Datos de Seleccion'!$I$142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 i="19" l="1" a="1"/>
  <c r="H11" i="19" s="1"/>
  <c r="H12" i="19" a="1"/>
  <c r="H12" i="19" s="1"/>
  <c r="H13" i="19" a="1"/>
  <c r="H13" i="19" s="1"/>
  <c r="H14" i="19" a="1"/>
  <c r="H14" i="19" s="1"/>
  <c r="H10" i="19" a="1"/>
  <c r="H10" i="19" s="1"/>
  <c r="D22" i="22"/>
  <c r="D21" i="22"/>
  <c r="D20" i="22"/>
  <c r="D19" i="22"/>
  <c r="D18" i="22"/>
  <c r="D17" i="22"/>
  <c r="D16" i="22"/>
  <c r="D15" i="22"/>
  <c r="D14" i="22"/>
  <c r="D13" i="22"/>
  <c r="D12" i="22"/>
  <c r="D11" i="22"/>
  <c r="D10" i="22"/>
  <c r="D65" i="22"/>
  <c r="D66" i="22"/>
  <c r="D67" i="22"/>
  <c r="D68" i="22"/>
  <c r="D69" i="22"/>
  <c r="D70" i="22"/>
  <c r="D71" i="22"/>
  <c r="D64" i="22"/>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F10" i="1"/>
  <c r="F9" i="1"/>
  <c r="F7" i="1"/>
  <c r="F6" i="1"/>
  <c r="U858" i="13"/>
  <c r="F858" i="13"/>
  <c r="C858" i="13"/>
  <c r="B858" i="13"/>
  <c r="U857" i="13"/>
  <c r="F857" i="13"/>
  <c r="C857" i="13"/>
  <c r="B857" i="13"/>
  <c r="U856" i="13"/>
  <c r="F856" i="13"/>
  <c r="C856" i="13"/>
  <c r="B856" i="13"/>
  <c r="U855" i="13"/>
  <c r="F855" i="13"/>
  <c r="C855" i="13"/>
  <c r="B855" i="13"/>
  <c r="U854" i="13"/>
  <c r="F854" i="13"/>
  <c r="C854" i="13"/>
  <c r="B854" i="13"/>
  <c r="U853" i="13"/>
  <c r="F853" i="13"/>
  <c r="C853" i="13"/>
  <c r="B853" i="13"/>
  <c r="U852" i="13"/>
  <c r="F852" i="13"/>
  <c r="C852" i="13"/>
  <c r="B852" i="13"/>
  <c r="U851" i="13"/>
  <c r="F851" i="13"/>
  <c r="C851" i="13"/>
  <c r="B851" i="13"/>
  <c r="U850" i="13"/>
  <c r="F850" i="13"/>
  <c r="C850" i="13"/>
  <c r="B850" i="13"/>
  <c r="Q849" i="13"/>
  <c r="F849" i="13"/>
  <c r="C849" i="13"/>
  <c r="B849" i="13"/>
  <c r="Q848" i="13"/>
  <c r="F848" i="13"/>
  <c r="C848" i="13"/>
  <c r="B848" i="13"/>
  <c r="F847" i="13"/>
  <c r="C847" i="13"/>
  <c r="B847" i="13"/>
  <c r="F846" i="13"/>
  <c r="C846" i="13"/>
  <c r="B846" i="13"/>
  <c r="F845" i="13"/>
  <c r="C845" i="13"/>
  <c r="B845" i="13"/>
  <c r="Q844" i="13"/>
  <c r="F844" i="13"/>
  <c r="C844" i="13"/>
  <c r="B844" i="13"/>
  <c r="Q843" i="13"/>
  <c r="F843" i="13"/>
  <c r="C843" i="13"/>
  <c r="B843" i="13"/>
  <c r="Q842" i="13"/>
  <c r="F842" i="13"/>
  <c r="C842" i="13"/>
  <c r="B842" i="13"/>
  <c r="Q841" i="13"/>
  <c r="F841" i="13"/>
  <c r="C841" i="13"/>
  <c r="B841" i="13"/>
  <c r="F840" i="13"/>
  <c r="C840" i="13"/>
  <c r="B840" i="13"/>
  <c r="F839" i="13"/>
  <c r="C839" i="13"/>
  <c r="B839" i="13"/>
  <c r="Q838" i="13"/>
  <c r="F838" i="13"/>
  <c r="C838" i="13"/>
  <c r="B838" i="13"/>
  <c r="Q837" i="13"/>
  <c r="F837" i="13"/>
  <c r="C837" i="13"/>
  <c r="B837" i="13"/>
  <c r="F836" i="13"/>
  <c r="C836" i="13"/>
  <c r="B836" i="13"/>
  <c r="Q835" i="13"/>
  <c r="F835" i="13"/>
  <c r="C835" i="13"/>
  <c r="B835" i="13"/>
  <c r="Q834" i="13"/>
  <c r="F834" i="13"/>
  <c r="C834" i="13"/>
  <c r="B834" i="13"/>
  <c r="Q833" i="13"/>
  <c r="F833" i="13"/>
  <c r="C833" i="13"/>
  <c r="B833" i="13"/>
  <c r="Q832" i="13"/>
  <c r="F832" i="13"/>
  <c r="C832" i="13"/>
  <c r="B832" i="13"/>
  <c r="Q831" i="13"/>
  <c r="F831" i="13"/>
  <c r="C831" i="13"/>
  <c r="B831" i="13"/>
  <c r="Q830" i="13"/>
  <c r="F830" i="13"/>
  <c r="C830" i="13"/>
  <c r="B830" i="13"/>
  <c r="J830" i="13" s="1" a="1"/>
  <c r="J830" i="13" s="1"/>
  <c r="R830" i="13" s="1"/>
  <c r="F829" i="13"/>
  <c r="C829" i="13"/>
  <c r="B829" i="13"/>
  <c r="F828" i="13"/>
  <c r="C828" i="13"/>
  <c r="B828" i="13"/>
  <c r="F827" i="13"/>
  <c r="C827" i="13"/>
  <c r="B827" i="13"/>
  <c r="F826" i="13"/>
  <c r="C826" i="13"/>
  <c r="B826" i="13"/>
  <c r="F825" i="13"/>
  <c r="C825" i="13"/>
  <c r="B825" i="13"/>
  <c r="F824" i="13"/>
  <c r="C824" i="13"/>
  <c r="B824" i="13"/>
  <c r="F823" i="13"/>
  <c r="C823" i="13"/>
  <c r="B823" i="13"/>
  <c r="F822" i="13"/>
  <c r="C822" i="13"/>
  <c r="B822" i="13"/>
  <c r="F821" i="13"/>
  <c r="C821" i="13"/>
  <c r="B821" i="13"/>
  <c r="F820" i="13"/>
  <c r="C820" i="13"/>
  <c r="B820" i="13"/>
  <c r="F819" i="13"/>
  <c r="C819" i="13"/>
  <c r="B819" i="13"/>
  <c r="F818" i="13"/>
  <c r="C818" i="13"/>
  <c r="B818" i="13"/>
  <c r="F817" i="13"/>
  <c r="C817" i="13"/>
  <c r="B817" i="13"/>
  <c r="F816" i="13"/>
  <c r="C816" i="13"/>
  <c r="B816" i="13"/>
  <c r="F815" i="13"/>
  <c r="C815" i="13"/>
  <c r="B815" i="13"/>
  <c r="F814" i="13"/>
  <c r="C814" i="13"/>
  <c r="B814" i="13"/>
  <c r="F813" i="13"/>
  <c r="C813" i="13"/>
  <c r="B813" i="13"/>
  <c r="F812" i="13"/>
  <c r="C812" i="13"/>
  <c r="B812" i="13"/>
  <c r="F811" i="13"/>
  <c r="C811" i="13"/>
  <c r="B811" i="13"/>
  <c r="F810" i="13"/>
  <c r="C810" i="13"/>
  <c r="B810" i="13"/>
  <c r="F809" i="13"/>
  <c r="C809" i="13"/>
  <c r="B809" i="13"/>
  <c r="F808" i="13"/>
  <c r="C808" i="13"/>
  <c r="B808" i="13"/>
  <c r="F807" i="13"/>
  <c r="C807" i="13"/>
  <c r="B807" i="13"/>
  <c r="F806" i="13"/>
  <c r="C806" i="13"/>
  <c r="B806" i="13"/>
  <c r="F805" i="13"/>
  <c r="C805" i="13"/>
  <c r="B805" i="13"/>
  <c r="F804" i="13"/>
  <c r="C804" i="13"/>
  <c r="B804" i="13"/>
  <c r="F803" i="13"/>
  <c r="C803" i="13"/>
  <c r="B803" i="13"/>
  <c r="F802" i="13"/>
  <c r="C802" i="13"/>
  <c r="B802" i="13"/>
  <c r="F801" i="13"/>
  <c r="C801" i="13"/>
  <c r="B801" i="13"/>
  <c r="F800" i="13"/>
  <c r="C800" i="13"/>
  <c r="B800" i="13"/>
  <c r="F799" i="13"/>
  <c r="C799" i="13"/>
  <c r="B799" i="13"/>
  <c r="F798" i="13"/>
  <c r="C798" i="13"/>
  <c r="B798" i="13"/>
  <c r="F797" i="13"/>
  <c r="C797" i="13"/>
  <c r="B797" i="13"/>
  <c r="F796" i="13"/>
  <c r="C796" i="13"/>
  <c r="B796" i="13"/>
  <c r="F795" i="13"/>
  <c r="C795" i="13"/>
  <c r="B795" i="13"/>
  <c r="F794" i="13"/>
  <c r="C794" i="13"/>
  <c r="B794" i="13"/>
  <c r="F793" i="13"/>
  <c r="C793" i="13"/>
  <c r="B793" i="13"/>
  <c r="F792" i="13"/>
  <c r="C792" i="13"/>
  <c r="B792" i="13"/>
  <c r="F791" i="13"/>
  <c r="C791" i="13"/>
  <c r="B791" i="13"/>
  <c r="F790" i="13"/>
  <c r="C790" i="13"/>
  <c r="B790" i="13"/>
  <c r="J790" i="13" s="1" a="1"/>
  <c r="J790" i="13" s="1"/>
  <c r="K790" i="13" s="1"/>
  <c r="F789" i="13"/>
  <c r="C789" i="13"/>
  <c r="B789" i="13"/>
  <c r="F788" i="13"/>
  <c r="C788" i="13"/>
  <c r="B788" i="13"/>
  <c r="U787" i="13"/>
  <c r="F787" i="13"/>
  <c r="C787" i="13"/>
  <c r="B787" i="13"/>
  <c r="Q786" i="13"/>
  <c r="F786" i="13"/>
  <c r="C786" i="13"/>
  <c r="B786" i="13"/>
  <c r="Q785" i="13"/>
  <c r="F785" i="13"/>
  <c r="C785" i="13"/>
  <c r="B785" i="13"/>
  <c r="Q784" i="13"/>
  <c r="F784" i="13"/>
  <c r="C784" i="13"/>
  <c r="B784" i="13"/>
  <c r="Q783" i="13"/>
  <c r="F783" i="13"/>
  <c r="C783" i="13"/>
  <c r="B783" i="13"/>
  <c r="Q782" i="13"/>
  <c r="F782" i="13"/>
  <c r="C782" i="13"/>
  <c r="B782" i="13"/>
  <c r="Q781" i="13"/>
  <c r="F781" i="13"/>
  <c r="C781" i="13"/>
  <c r="B781" i="13"/>
  <c r="Q780" i="13"/>
  <c r="F780" i="13"/>
  <c r="C780" i="13"/>
  <c r="B780" i="13"/>
  <c r="Q779" i="13"/>
  <c r="F779" i="13"/>
  <c r="C779" i="13"/>
  <c r="B779" i="13"/>
  <c r="Q778" i="13"/>
  <c r="F778" i="13"/>
  <c r="C778" i="13"/>
  <c r="B778" i="13"/>
  <c r="Q777" i="13"/>
  <c r="F777" i="13"/>
  <c r="C777" i="13"/>
  <c r="B777" i="13"/>
  <c r="Q776" i="13"/>
  <c r="F776" i="13"/>
  <c r="C776" i="13"/>
  <c r="B776" i="13"/>
  <c r="Q775" i="13"/>
  <c r="F775" i="13"/>
  <c r="C775" i="13"/>
  <c r="B775" i="13"/>
  <c r="Q774" i="13"/>
  <c r="F774" i="13"/>
  <c r="C774" i="13"/>
  <c r="B774" i="13"/>
  <c r="Q773" i="13"/>
  <c r="F773" i="13"/>
  <c r="C773" i="13"/>
  <c r="B773" i="13"/>
  <c r="Q772" i="13"/>
  <c r="F772" i="13"/>
  <c r="C772" i="13"/>
  <c r="B772" i="13"/>
  <c r="Q771" i="13"/>
  <c r="F771" i="13"/>
  <c r="C771" i="13"/>
  <c r="B771" i="13"/>
  <c r="Q770" i="13"/>
  <c r="F770" i="13"/>
  <c r="C770" i="13"/>
  <c r="B770" i="13"/>
  <c r="F769" i="13"/>
  <c r="C769" i="13"/>
  <c r="B769" i="13"/>
  <c r="F768" i="13"/>
  <c r="C768" i="13"/>
  <c r="B768" i="13"/>
  <c r="F767" i="13"/>
  <c r="C767" i="13"/>
  <c r="B767" i="13"/>
  <c r="F766" i="13"/>
  <c r="C766" i="13"/>
  <c r="B766" i="13"/>
  <c r="F765" i="13"/>
  <c r="C765" i="13"/>
  <c r="B765" i="13"/>
  <c r="F764" i="13"/>
  <c r="C764" i="13"/>
  <c r="B764" i="13"/>
  <c r="F763" i="13"/>
  <c r="C763" i="13"/>
  <c r="B763" i="13"/>
  <c r="F762" i="13"/>
  <c r="C762" i="13"/>
  <c r="B762" i="13"/>
  <c r="F761" i="13"/>
  <c r="C761" i="13"/>
  <c r="B761" i="13"/>
  <c r="F760" i="13"/>
  <c r="C760" i="13"/>
  <c r="B760" i="13"/>
  <c r="F759" i="13"/>
  <c r="C759" i="13"/>
  <c r="B759" i="13"/>
  <c r="F758" i="13"/>
  <c r="C758" i="13"/>
  <c r="B758" i="13"/>
  <c r="F757" i="13"/>
  <c r="C757" i="13"/>
  <c r="B757" i="13"/>
  <c r="F756" i="13"/>
  <c r="C756" i="13"/>
  <c r="B756" i="13"/>
  <c r="F755" i="13"/>
  <c r="C755" i="13"/>
  <c r="B755" i="13"/>
  <c r="F754" i="13"/>
  <c r="C754" i="13"/>
  <c r="B754" i="13"/>
  <c r="F753" i="13"/>
  <c r="C753" i="13"/>
  <c r="B753" i="13"/>
  <c r="F752" i="13"/>
  <c r="C752" i="13"/>
  <c r="B752" i="13"/>
  <c r="U751" i="13"/>
  <c r="F751" i="13"/>
  <c r="C751" i="13"/>
  <c r="B751" i="13"/>
  <c r="Q750" i="13"/>
  <c r="F750" i="13"/>
  <c r="C750" i="13"/>
  <c r="B750" i="13"/>
  <c r="Q749" i="13"/>
  <c r="F749" i="13"/>
  <c r="C749" i="13"/>
  <c r="B749" i="13"/>
  <c r="Q748" i="13"/>
  <c r="F748" i="13"/>
  <c r="C748" i="13"/>
  <c r="B748" i="13"/>
  <c r="Q747" i="13"/>
  <c r="F747" i="13"/>
  <c r="C747" i="13"/>
  <c r="B747" i="13"/>
  <c r="Q746" i="13"/>
  <c r="F746" i="13"/>
  <c r="C746" i="13"/>
  <c r="B746" i="13"/>
  <c r="Q745" i="13"/>
  <c r="F745" i="13"/>
  <c r="C745" i="13"/>
  <c r="B745" i="13"/>
  <c r="Q744" i="13"/>
  <c r="F744" i="13"/>
  <c r="C744" i="13"/>
  <c r="B744" i="13"/>
  <c r="Q743" i="13"/>
  <c r="F743" i="13"/>
  <c r="C743" i="13"/>
  <c r="B743" i="13"/>
  <c r="Q742" i="13"/>
  <c r="F742" i="13"/>
  <c r="C742" i="13"/>
  <c r="B742" i="13"/>
  <c r="Q741" i="13"/>
  <c r="F741" i="13"/>
  <c r="C741" i="13"/>
  <c r="B741" i="13"/>
  <c r="Q740" i="13"/>
  <c r="F740" i="13"/>
  <c r="C740" i="13"/>
  <c r="B740" i="13"/>
  <c r="Q739" i="13"/>
  <c r="F739" i="13"/>
  <c r="C739" i="13"/>
  <c r="B739" i="13"/>
  <c r="Q738" i="13"/>
  <c r="F738" i="13"/>
  <c r="C738" i="13"/>
  <c r="B738" i="13"/>
  <c r="Q737" i="13"/>
  <c r="F737" i="13"/>
  <c r="C737" i="13"/>
  <c r="B737" i="13"/>
  <c r="Q736" i="13"/>
  <c r="F736" i="13"/>
  <c r="C736" i="13"/>
  <c r="B736" i="13"/>
  <c r="Q735" i="13"/>
  <c r="F735" i="13"/>
  <c r="C735" i="13"/>
  <c r="B735" i="13"/>
  <c r="Q734" i="13"/>
  <c r="F734" i="13"/>
  <c r="C734" i="13"/>
  <c r="B734" i="13"/>
  <c r="F733" i="13"/>
  <c r="C733" i="13"/>
  <c r="B733" i="13"/>
  <c r="F732" i="13"/>
  <c r="C732" i="13"/>
  <c r="B732" i="13"/>
  <c r="F731" i="13"/>
  <c r="C731" i="13"/>
  <c r="B731" i="13"/>
  <c r="F730" i="13"/>
  <c r="C730" i="13"/>
  <c r="B730" i="13"/>
  <c r="F729" i="13"/>
  <c r="C729" i="13"/>
  <c r="B729" i="13"/>
  <c r="F728" i="13"/>
  <c r="C728" i="13"/>
  <c r="B728" i="13"/>
  <c r="F727" i="13"/>
  <c r="C727" i="13"/>
  <c r="B727" i="13"/>
  <c r="F726" i="13"/>
  <c r="C726" i="13"/>
  <c r="B726" i="13"/>
  <c r="F725" i="13"/>
  <c r="C725" i="13"/>
  <c r="B725" i="13"/>
  <c r="F724" i="13"/>
  <c r="C724" i="13"/>
  <c r="B724" i="13"/>
  <c r="F723" i="13"/>
  <c r="C723" i="13"/>
  <c r="B723" i="13"/>
  <c r="F722" i="13"/>
  <c r="C722" i="13"/>
  <c r="B722" i="13"/>
  <c r="F721" i="13"/>
  <c r="C721" i="13"/>
  <c r="B721" i="13"/>
  <c r="F720" i="13"/>
  <c r="C720" i="13"/>
  <c r="B720" i="13"/>
  <c r="F719" i="13"/>
  <c r="C719" i="13"/>
  <c r="B719" i="13"/>
  <c r="F718" i="13"/>
  <c r="C718" i="13"/>
  <c r="B718" i="13"/>
  <c r="F717" i="13"/>
  <c r="C717" i="13"/>
  <c r="B717" i="13"/>
  <c r="F716" i="13"/>
  <c r="C716" i="13"/>
  <c r="B716" i="13"/>
  <c r="U715" i="13"/>
  <c r="F715" i="13"/>
  <c r="C715" i="13"/>
  <c r="B715" i="13"/>
  <c r="U714" i="13"/>
  <c r="F714" i="13"/>
  <c r="C714" i="13"/>
  <c r="B714" i="13"/>
  <c r="Q713" i="13"/>
  <c r="F713" i="13"/>
  <c r="C713" i="13"/>
  <c r="B713" i="13"/>
  <c r="Q712" i="13"/>
  <c r="F712" i="13"/>
  <c r="C712" i="13"/>
  <c r="B712" i="13"/>
  <c r="Q711" i="13"/>
  <c r="F711" i="13"/>
  <c r="C711" i="13"/>
  <c r="B711" i="13"/>
  <c r="Q710" i="13"/>
  <c r="F710" i="13"/>
  <c r="C710" i="13"/>
  <c r="B710" i="13"/>
  <c r="Q709" i="13"/>
  <c r="F709" i="13"/>
  <c r="C709" i="13"/>
  <c r="B709" i="13"/>
  <c r="Q708" i="13"/>
  <c r="F708" i="13"/>
  <c r="C708" i="13"/>
  <c r="B708" i="13"/>
  <c r="Q707" i="13"/>
  <c r="F707" i="13"/>
  <c r="C707" i="13"/>
  <c r="B707" i="13"/>
  <c r="Q706" i="13"/>
  <c r="F706" i="13"/>
  <c r="C706" i="13"/>
  <c r="B706" i="13"/>
  <c r="Q705" i="13"/>
  <c r="F705" i="13"/>
  <c r="C705" i="13"/>
  <c r="B705" i="13"/>
  <c r="Q704" i="13"/>
  <c r="F704" i="13"/>
  <c r="C704" i="13"/>
  <c r="B704" i="13"/>
  <c r="Q703" i="13"/>
  <c r="F703" i="13"/>
  <c r="C703" i="13"/>
  <c r="B703" i="13"/>
  <c r="Q702" i="13"/>
  <c r="F702" i="13"/>
  <c r="C702" i="13"/>
  <c r="B702" i="13"/>
  <c r="Q701" i="13"/>
  <c r="F701" i="13"/>
  <c r="C701" i="13"/>
  <c r="B701" i="13"/>
  <c r="Q700" i="13"/>
  <c r="F700" i="13"/>
  <c r="C700" i="13"/>
  <c r="B700" i="13"/>
  <c r="Q699" i="13"/>
  <c r="F699" i="13"/>
  <c r="C699" i="13"/>
  <c r="B699" i="13"/>
  <c r="Q698" i="13"/>
  <c r="F698" i="13"/>
  <c r="C698" i="13"/>
  <c r="B698" i="13"/>
  <c r="Q697" i="13"/>
  <c r="F697" i="13"/>
  <c r="C697" i="13"/>
  <c r="B697" i="13"/>
  <c r="F696" i="13"/>
  <c r="C696" i="13"/>
  <c r="B696" i="13"/>
  <c r="F695" i="13"/>
  <c r="C695" i="13"/>
  <c r="B695" i="13"/>
  <c r="J695" i="13" s="1" a="1"/>
  <c r="J695" i="13" s="1"/>
  <c r="P695" i="13" s="1"/>
  <c r="F694" i="13"/>
  <c r="C694" i="13"/>
  <c r="B694" i="13"/>
  <c r="F693" i="13"/>
  <c r="C693" i="13"/>
  <c r="B693" i="13"/>
  <c r="F692" i="13"/>
  <c r="C692" i="13"/>
  <c r="B692" i="13"/>
  <c r="F691" i="13"/>
  <c r="C691" i="13"/>
  <c r="B691" i="13"/>
  <c r="F690" i="13"/>
  <c r="C690" i="13"/>
  <c r="B690" i="13"/>
  <c r="F689" i="13"/>
  <c r="C689" i="13"/>
  <c r="B689" i="13"/>
  <c r="F688" i="13"/>
  <c r="C688" i="13"/>
  <c r="B688" i="13"/>
  <c r="F687" i="13"/>
  <c r="C687" i="13"/>
  <c r="B687" i="13"/>
  <c r="F686" i="13"/>
  <c r="C686" i="13"/>
  <c r="B686" i="13"/>
  <c r="F685" i="13"/>
  <c r="C685" i="13"/>
  <c r="B685" i="13"/>
  <c r="F684" i="13"/>
  <c r="C684" i="13"/>
  <c r="B684" i="13"/>
  <c r="F683" i="13"/>
  <c r="C683" i="13"/>
  <c r="B683" i="13"/>
  <c r="F682" i="13"/>
  <c r="C682" i="13"/>
  <c r="B682" i="13"/>
  <c r="F681" i="13"/>
  <c r="C681" i="13"/>
  <c r="B681" i="13"/>
  <c r="F680" i="13"/>
  <c r="C680" i="13"/>
  <c r="B680" i="13"/>
  <c r="U679" i="13"/>
  <c r="F679" i="13"/>
  <c r="C679" i="13"/>
  <c r="B679" i="13"/>
  <c r="U678" i="13"/>
  <c r="F678" i="13"/>
  <c r="C678" i="13"/>
  <c r="B678" i="13"/>
  <c r="Q677" i="13"/>
  <c r="F677" i="13"/>
  <c r="C677" i="13"/>
  <c r="B677" i="13"/>
  <c r="Q676" i="13"/>
  <c r="F676" i="13"/>
  <c r="C676" i="13"/>
  <c r="B676" i="13"/>
  <c r="Q675" i="13"/>
  <c r="F675" i="13"/>
  <c r="C675" i="13"/>
  <c r="B675" i="13"/>
  <c r="Q674" i="13"/>
  <c r="F674" i="13"/>
  <c r="C674" i="13"/>
  <c r="B674" i="13"/>
  <c r="Q673" i="13"/>
  <c r="F673" i="13"/>
  <c r="C673" i="13"/>
  <c r="B673" i="13"/>
  <c r="Q672" i="13"/>
  <c r="F672" i="13"/>
  <c r="C672" i="13"/>
  <c r="B672" i="13"/>
  <c r="Q671" i="13"/>
  <c r="F671" i="13"/>
  <c r="C671" i="13"/>
  <c r="B671" i="13"/>
  <c r="Q670" i="13"/>
  <c r="F670" i="13"/>
  <c r="C670" i="13"/>
  <c r="B670" i="13"/>
  <c r="Q669" i="13"/>
  <c r="F669" i="13"/>
  <c r="C669" i="13"/>
  <c r="B669" i="13"/>
  <c r="Q668" i="13"/>
  <c r="F668" i="13"/>
  <c r="C668" i="13"/>
  <c r="B668" i="13"/>
  <c r="Q667" i="13"/>
  <c r="F667" i="13"/>
  <c r="C667" i="13"/>
  <c r="B667" i="13"/>
  <c r="Q666" i="13"/>
  <c r="F666" i="13"/>
  <c r="C666" i="13"/>
  <c r="B666" i="13"/>
  <c r="Q665" i="13"/>
  <c r="F665" i="13"/>
  <c r="C665" i="13"/>
  <c r="B665" i="13"/>
  <c r="Q664" i="13"/>
  <c r="F664" i="13"/>
  <c r="C664" i="13"/>
  <c r="B664" i="13"/>
  <c r="Q663" i="13"/>
  <c r="F663" i="13"/>
  <c r="C663" i="13"/>
  <c r="B663" i="13"/>
  <c r="Q662" i="13"/>
  <c r="F662" i="13"/>
  <c r="C662" i="13"/>
  <c r="B662" i="13"/>
  <c r="Q661" i="13"/>
  <c r="F661" i="13"/>
  <c r="C661" i="13"/>
  <c r="B661" i="13"/>
  <c r="F660" i="13"/>
  <c r="C660" i="13"/>
  <c r="B660" i="13"/>
  <c r="F659" i="13"/>
  <c r="C659" i="13"/>
  <c r="B659" i="13"/>
  <c r="F658" i="13"/>
  <c r="C658" i="13"/>
  <c r="B658" i="13"/>
  <c r="F657" i="13"/>
  <c r="C657" i="13"/>
  <c r="B657" i="13"/>
  <c r="F656" i="13"/>
  <c r="C656" i="13"/>
  <c r="B656" i="13"/>
  <c r="F655" i="13"/>
  <c r="C655" i="13"/>
  <c r="B655" i="13"/>
  <c r="F654" i="13"/>
  <c r="C654" i="13"/>
  <c r="B654" i="13"/>
  <c r="F653" i="13"/>
  <c r="C653" i="13"/>
  <c r="B653" i="13"/>
  <c r="F652" i="13"/>
  <c r="C652" i="13"/>
  <c r="B652" i="13"/>
  <c r="F651" i="13"/>
  <c r="C651" i="13"/>
  <c r="B651" i="13"/>
  <c r="F650" i="13"/>
  <c r="C650" i="13"/>
  <c r="B650" i="13"/>
  <c r="F649" i="13"/>
  <c r="C649" i="13"/>
  <c r="B649" i="13"/>
  <c r="F648" i="13"/>
  <c r="C648" i="13"/>
  <c r="B648" i="13"/>
  <c r="F647" i="13"/>
  <c r="C647" i="13"/>
  <c r="B647" i="13"/>
  <c r="F646" i="13"/>
  <c r="C646" i="13"/>
  <c r="B646" i="13"/>
  <c r="F645" i="13"/>
  <c r="C645" i="13"/>
  <c r="B645" i="13"/>
  <c r="F644" i="13"/>
  <c r="C644" i="13"/>
  <c r="B644" i="13"/>
  <c r="U643" i="13"/>
  <c r="F643" i="13"/>
  <c r="C643" i="13"/>
  <c r="B643" i="13"/>
  <c r="U642" i="13"/>
  <c r="F642" i="13"/>
  <c r="C642" i="13"/>
  <c r="B642" i="13"/>
  <c r="Q641" i="13"/>
  <c r="F641" i="13"/>
  <c r="C641" i="13"/>
  <c r="B641" i="13"/>
  <c r="Q640" i="13"/>
  <c r="F640" i="13"/>
  <c r="C640" i="13"/>
  <c r="B640" i="13"/>
  <c r="Q639" i="13"/>
  <c r="F639" i="13"/>
  <c r="C639" i="13"/>
  <c r="B639" i="13"/>
  <c r="Q638" i="13"/>
  <c r="F638" i="13"/>
  <c r="C638" i="13"/>
  <c r="B638" i="13"/>
  <c r="Q637" i="13"/>
  <c r="F637" i="13"/>
  <c r="C637" i="13"/>
  <c r="B637" i="13"/>
  <c r="J637" i="13" s="1" a="1"/>
  <c r="J637" i="13" s="1"/>
  <c r="R637" i="13" s="1"/>
  <c r="Q636" i="13"/>
  <c r="F636" i="13"/>
  <c r="C636" i="13"/>
  <c r="B636" i="13"/>
  <c r="Q635" i="13"/>
  <c r="F635" i="13"/>
  <c r="C635" i="13"/>
  <c r="B635" i="13"/>
  <c r="Q634" i="13"/>
  <c r="F634" i="13"/>
  <c r="C634" i="13"/>
  <c r="B634" i="13"/>
  <c r="Q633" i="13"/>
  <c r="F633" i="13"/>
  <c r="C633" i="13"/>
  <c r="B633" i="13"/>
  <c r="Q632" i="13"/>
  <c r="F632" i="13"/>
  <c r="C632" i="13"/>
  <c r="B632" i="13"/>
  <c r="J632" i="13" s="1" a="1"/>
  <c r="J632" i="13" s="1"/>
  <c r="R632" i="13" s="1"/>
  <c r="Q631" i="13"/>
  <c r="F631" i="13"/>
  <c r="C631" i="13"/>
  <c r="B631" i="13"/>
  <c r="Q630" i="13"/>
  <c r="F630" i="13"/>
  <c r="C630" i="13"/>
  <c r="B630" i="13"/>
  <c r="Q629" i="13"/>
  <c r="F629" i="13"/>
  <c r="C629" i="13"/>
  <c r="B629" i="13"/>
  <c r="Q628" i="13"/>
  <c r="F628" i="13"/>
  <c r="C628" i="13"/>
  <c r="B628" i="13"/>
  <c r="Q627" i="13"/>
  <c r="F627" i="13"/>
  <c r="C627" i="13"/>
  <c r="B627" i="13"/>
  <c r="Q626" i="13"/>
  <c r="F626" i="13"/>
  <c r="C626" i="13"/>
  <c r="B626" i="13"/>
  <c r="Q625" i="13"/>
  <c r="F625" i="13"/>
  <c r="C625" i="13"/>
  <c r="B625" i="13"/>
  <c r="F624" i="13"/>
  <c r="C624" i="13"/>
  <c r="B624" i="13"/>
  <c r="F623" i="13"/>
  <c r="C623" i="13"/>
  <c r="B623" i="13"/>
  <c r="F622" i="13"/>
  <c r="C622" i="13"/>
  <c r="B622" i="13"/>
  <c r="F621" i="13"/>
  <c r="C621" i="13"/>
  <c r="B621" i="13"/>
  <c r="J621" i="13" s="1" a="1"/>
  <c r="J621" i="13" s="1"/>
  <c r="P621" i="13" s="1"/>
  <c r="F620" i="13"/>
  <c r="C620" i="13"/>
  <c r="B620" i="13"/>
  <c r="F619" i="13"/>
  <c r="C619" i="13"/>
  <c r="B619" i="13"/>
  <c r="F618" i="13"/>
  <c r="C618" i="13"/>
  <c r="B618" i="13"/>
  <c r="F617" i="13"/>
  <c r="C617" i="13"/>
  <c r="B617" i="13"/>
  <c r="F616" i="13"/>
  <c r="C616" i="13"/>
  <c r="B616" i="13"/>
  <c r="F615" i="13"/>
  <c r="C615" i="13"/>
  <c r="B615" i="13"/>
  <c r="F614" i="13"/>
  <c r="C614" i="13"/>
  <c r="B614" i="13"/>
  <c r="F613" i="13"/>
  <c r="C613" i="13"/>
  <c r="B613" i="13"/>
  <c r="F612" i="13"/>
  <c r="C612" i="13"/>
  <c r="B612" i="13"/>
  <c r="F611" i="13"/>
  <c r="C611" i="13"/>
  <c r="B611" i="13"/>
  <c r="F610" i="13"/>
  <c r="C610" i="13"/>
  <c r="B610" i="13"/>
  <c r="F609" i="13"/>
  <c r="C609" i="13"/>
  <c r="B609" i="13"/>
  <c r="F608" i="13"/>
  <c r="C608" i="13"/>
  <c r="B608" i="13"/>
  <c r="U607" i="13"/>
  <c r="F607" i="13"/>
  <c r="C607" i="13"/>
  <c r="B607" i="13"/>
  <c r="U606" i="13"/>
  <c r="F606" i="13"/>
  <c r="C606" i="13"/>
  <c r="B606" i="13"/>
  <c r="Q605" i="13"/>
  <c r="F605" i="13"/>
  <c r="C605" i="13"/>
  <c r="B605" i="13"/>
  <c r="Q604" i="13"/>
  <c r="F604" i="13"/>
  <c r="C604" i="13"/>
  <c r="B604" i="13"/>
  <c r="Q603" i="13"/>
  <c r="F603" i="13"/>
  <c r="C603" i="13"/>
  <c r="B603" i="13"/>
  <c r="Q602" i="13"/>
  <c r="F602" i="13"/>
  <c r="C602" i="13"/>
  <c r="B602" i="13"/>
  <c r="Q601" i="13"/>
  <c r="F601" i="13"/>
  <c r="C601" i="13"/>
  <c r="B601" i="13"/>
  <c r="Q600" i="13"/>
  <c r="F600" i="13"/>
  <c r="C600" i="13"/>
  <c r="B600" i="13"/>
  <c r="Q599" i="13"/>
  <c r="F599" i="13"/>
  <c r="C599" i="13"/>
  <c r="B599" i="13"/>
  <c r="Q598" i="13"/>
  <c r="F598" i="13"/>
  <c r="C598" i="13"/>
  <c r="B598" i="13"/>
  <c r="Q597" i="13"/>
  <c r="F597" i="13"/>
  <c r="C597" i="13"/>
  <c r="B597" i="13"/>
  <c r="Q596" i="13"/>
  <c r="F596" i="13"/>
  <c r="C596" i="13"/>
  <c r="B596" i="13"/>
  <c r="Q595" i="13"/>
  <c r="F595" i="13"/>
  <c r="C595" i="13"/>
  <c r="B595" i="13"/>
  <c r="Q594" i="13"/>
  <c r="F594" i="13"/>
  <c r="C594" i="13"/>
  <c r="B594" i="13"/>
  <c r="Q593" i="13"/>
  <c r="F593" i="13"/>
  <c r="C593" i="13"/>
  <c r="B593" i="13"/>
  <c r="Q592" i="13"/>
  <c r="F592" i="13"/>
  <c r="C592" i="13"/>
  <c r="B592" i="13"/>
  <c r="Q591" i="13"/>
  <c r="F591" i="13"/>
  <c r="C591" i="13"/>
  <c r="B591" i="13"/>
  <c r="Q590" i="13"/>
  <c r="F590" i="13"/>
  <c r="C590" i="13"/>
  <c r="B590" i="13"/>
  <c r="Q589" i="13"/>
  <c r="F589" i="13"/>
  <c r="C589" i="13"/>
  <c r="B589" i="13"/>
  <c r="F588" i="13"/>
  <c r="C588" i="13"/>
  <c r="B588" i="13"/>
  <c r="F587" i="13"/>
  <c r="C587" i="13"/>
  <c r="B587" i="13"/>
  <c r="F586" i="13"/>
  <c r="C586" i="13"/>
  <c r="B586" i="13"/>
  <c r="F585" i="13"/>
  <c r="C585" i="13"/>
  <c r="B585" i="13"/>
  <c r="F584" i="13"/>
  <c r="C584" i="13"/>
  <c r="B584" i="13"/>
  <c r="F583" i="13"/>
  <c r="C583" i="13"/>
  <c r="B583" i="13"/>
  <c r="F582" i="13"/>
  <c r="C582" i="13"/>
  <c r="B582" i="13"/>
  <c r="F581" i="13"/>
  <c r="C581" i="13"/>
  <c r="B581" i="13"/>
  <c r="F580" i="13"/>
  <c r="C580" i="13"/>
  <c r="B580" i="13"/>
  <c r="F579" i="13"/>
  <c r="C579" i="13"/>
  <c r="B579" i="13"/>
  <c r="F578" i="13"/>
  <c r="C578" i="13"/>
  <c r="B578" i="13"/>
  <c r="F577" i="13"/>
  <c r="C577" i="13"/>
  <c r="B577" i="13"/>
  <c r="F576" i="13"/>
  <c r="C576" i="13"/>
  <c r="B576" i="13"/>
  <c r="F575" i="13"/>
  <c r="C575" i="13"/>
  <c r="B575" i="13"/>
  <c r="F574" i="13"/>
  <c r="C574" i="13"/>
  <c r="B574" i="13"/>
  <c r="F573" i="13"/>
  <c r="C573" i="13"/>
  <c r="B573" i="13"/>
  <c r="F572" i="13"/>
  <c r="C572" i="13"/>
  <c r="B572" i="13"/>
  <c r="U571" i="13"/>
  <c r="F571" i="13"/>
  <c r="C571" i="13"/>
  <c r="B571" i="13"/>
  <c r="Q570" i="13"/>
  <c r="F570" i="13"/>
  <c r="C570" i="13"/>
  <c r="B570" i="13"/>
  <c r="Q569" i="13"/>
  <c r="F569" i="13"/>
  <c r="C569" i="13"/>
  <c r="B569" i="13"/>
  <c r="Q568" i="13"/>
  <c r="F568" i="13"/>
  <c r="C568" i="13"/>
  <c r="B568" i="13"/>
  <c r="Q567" i="13"/>
  <c r="F567" i="13"/>
  <c r="C567" i="13"/>
  <c r="B567" i="13"/>
  <c r="Q566" i="13"/>
  <c r="F566" i="13"/>
  <c r="C566" i="13"/>
  <c r="B566" i="13"/>
  <c r="Q565" i="13"/>
  <c r="F565" i="13"/>
  <c r="C565" i="13"/>
  <c r="B565" i="13"/>
  <c r="Q564" i="13"/>
  <c r="F564" i="13"/>
  <c r="C564" i="13"/>
  <c r="B564" i="13"/>
  <c r="Q563" i="13"/>
  <c r="F563" i="13"/>
  <c r="C563" i="13"/>
  <c r="B563" i="13"/>
  <c r="Q562" i="13"/>
  <c r="F562" i="13"/>
  <c r="C562" i="13"/>
  <c r="B562" i="13"/>
  <c r="Q561" i="13"/>
  <c r="F561" i="13"/>
  <c r="C561" i="13"/>
  <c r="B561" i="13"/>
  <c r="Q560" i="13"/>
  <c r="F560" i="13"/>
  <c r="C560" i="13"/>
  <c r="B560" i="13"/>
  <c r="Q559" i="13"/>
  <c r="F559" i="13"/>
  <c r="C559" i="13"/>
  <c r="B559" i="13"/>
  <c r="Q558" i="13"/>
  <c r="F558" i="13"/>
  <c r="C558" i="13"/>
  <c r="B558" i="13"/>
  <c r="Q557" i="13"/>
  <c r="F557" i="13"/>
  <c r="C557" i="13"/>
  <c r="B557" i="13"/>
  <c r="F556" i="13"/>
  <c r="C556" i="13"/>
  <c r="B556" i="13"/>
  <c r="F555" i="13"/>
  <c r="C555" i="13"/>
  <c r="B555" i="13"/>
  <c r="F554" i="13"/>
  <c r="C554" i="13"/>
  <c r="B554" i="13"/>
  <c r="F553" i="13"/>
  <c r="C553" i="13"/>
  <c r="B553" i="13"/>
  <c r="F552" i="13"/>
  <c r="C552" i="13"/>
  <c r="B552" i="13"/>
  <c r="F551" i="13"/>
  <c r="C551" i="13"/>
  <c r="B551" i="13"/>
  <c r="F550" i="13"/>
  <c r="C550" i="13"/>
  <c r="B550" i="13"/>
  <c r="F549" i="13"/>
  <c r="C549" i="13"/>
  <c r="B549" i="13"/>
  <c r="F548" i="13"/>
  <c r="C548" i="13"/>
  <c r="B548" i="13"/>
  <c r="F547" i="13"/>
  <c r="C547" i="13"/>
  <c r="B547" i="13"/>
  <c r="F546" i="13"/>
  <c r="C546" i="13"/>
  <c r="B546" i="13"/>
  <c r="F545" i="13"/>
  <c r="C545" i="13"/>
  <c r="B545" i="13"/>
  <c r="F544" i="13"/>
  <c r="C544" i="13"/>
  <c r="B544" i="13"/>
  <c r="F543" i="13"/>
  <c r="C543" i="13"/>
  <c r="B543" i="13"/>
  <c r="U542" i="13"/>
  <c r="F542" i="13"/>
  <c r="C542" i="13"/>
  <c r="B542" i="13"/>
  <c r="Q541" i="13"/>
  <c r="F541" i="13"/>
  <c r="C541" i="13"/>
  <c r="B541" i="13"/>
  <c r="Q540" i="13"/>
  <c r="F540" i="13"/>
  <c r="C540" i="13"/>
  <c r="B540" i="13"/>
  <c r="Q539" i="13"/>
  <c r="F539" i="13"/>
  <c r="C539" i="13"/>
  <c r="B539" i="13"/>
  <c r="Q538" i="13"/>
  <c r="F538" i="13"/>
  <c r="C538" i="13"/>
  <c r="B538" i="13"/>
  <c r="Q537" i="13"/>
  <c r="F537" i="13"/>
  <c r="C537" i="13"/>
  <c r="B537" i="13"/>
  <c r="Q536" i="13"/>
  <c r="F536" i="13"/>
  <c r="C536" i="13"/>
  <c r="B536" i="13"/>
  <c r="Q535" i="13"/>
  <c r="F535" i="13"/>
  <c r="C535" i="13"/>
  <c r="B535" i="13"/>
  <c r="J535" i="13" s="1" a="1"/>
  <c r="J535" i="13" s="1"/>
  <c r="R535" i="13" s="1"/>
  <c r="Q534" i="13"/>
  <c r="F534" i="13"/>
  <c r="C534" i="13"/>
  <c r="B534" i="13"/>
  <c r="Q533" i="13"/>
  <c r="F533" i="13"/>
  <c r="C533" i="13"/>
  <c r="B533" i="13"/>
  <c r="Q532" i="13"/>
  <c r="F532" i="13"/>
  <c r="C532" i="13"/>
  <c r="B532" i="13"/>
  <c r="Q531" i="13"/>
  <c r="F531" i="13"/>
  <c r="C531" i="13"/>
  <c r="B531" i="13"/>
  <c r="Q530" i="13"/>
  <c r="F530" i="13"/>
  <c r="C530" i="13"/>
  <c r="B530" i="13"/>
  <c r="Q529" i="13"/>
  <c r="F529" i="13"/>
  <c r="C529" i="13"/>
  <c r="B529" i="13"/>
  <c r="Q528" i="13"/>
  <c r="F528" i="13"/>
  <c r="C528" i="13"/>
  <c r="B528" i="13"/>
  <c r="F527" i="13"/>
  <c r="C527" i="13"/>
  <c r="B527" i="13"/>
  <c r="F526" i="13"/>
  <c r="C526" i="13"/>
  <c r="B526" i="13"/>
  <c r="F525" i="13"/>
  <c r="C525" i="13"/>
  <c r="B525" i="13"/>
  <c r="F524" i="13"/>
  <c r="C524" i="13"/>
  <c r="B524" i="13"/>
  <c r="F523" i="13"/>
  <c r="C523" i="13"/>
  <c r="B523" i="13"/>
  <c r="F522" i="13"/>
  <c r="C522" i="13"/>
  <c r="B522" i="13"/>
  <c r="F521" i="13"/>
  <c r="C521" i="13"/>
  <c r="B521" i="13"/>
  <c r="F520" i="13"/>
  <c r="C520" i="13"/>
  <c r="B520" i="13"/>
  <c r="F519" i="13"/>
  <c r="C519" i="13"/>
  <c r="B519" i="13"/>
  <c r="F518" i="13"/>
  <c r="C518" i="13"/>
  <c r="B518" i="13"/>
  <c r="F517" i="13"/>
  <c r="C517" i="13"/>
  <c r="B517" i="13"/>
  <c r="F516" i="13"/>
  <c r="C516" i="13"/>
  <c r="B516" i="13"/>
  <c r="F515" i="13"/>
  <c r="C515" i="13"/>
  <c r="B515" i="13"/>
  <c r="F514" i="13"/>
  <c r="C514" i="13"/>
  <c r="B514" i="13"/>
  <c r="U513" i="13"/>
  <c r="F513" i="13"/>
  <c r="C513" i="13"/>
  <c r="B513" i="13"/>
  <c r="U512" i="13"/>
  <c r="F512" i="13"/>
  <c r="C512" i="13"/>
  <c r="B512" i="13"/>
  <c r="F511" i="13"/>
  <c r="C511" i="13"/>
  <c r="B511" i="13"/>
  <c r="Q510" i="13"/>
  <c r="F510" i="13"/>
  <c r="C510" i="13"/>
  <c r="B510" i="13"/>
  <c r="Q509" i="13"/>
  <c r="F509" i="13"/>
  <c r="C509" i="13"/>
  <c r="B509" i="13"/>
  <c r="Q508" i="13"/>
  <c r="F508" i="13"/>
  <c r="C508" i="13"/>
  <c r="B508" i="13"/>
  <c r="F507" i="13"/>
  <c r="C507" i="13"/>
  <c r="B507" i="13"/>
  <c r="Q506" i="13"/>
  <c r="F506" i="13"/>
  <c r="C506" i="13"/>
  <c r="B506" i="13"/>
  <c r="F505" i="13"/>
  <c r="C505" i="13"/>
  <c r="B505" i="13"/>
  <c r="Q504" i="13"/>
  <c r="F504" i="13"/>
  <c r="C504" i="13"/>
  <c r="B504" i="13"/>
  <c r="Q503" i="13"/>
  <c r="F503" i="13"/>
  <c r="C503" i="13"/>
  <c r="B503" i="13"/>
  <c r="Q502" i="13"/>
  <c r="F502" i="13"/>
  <c r="C502" i="13"/>
  <c r="B502" i="13"/>
  <c r="J502" i="13" s="1" a="1"/>
  <c r="J502" i="13" s="1"/>
  <c r="R502" i="13" s="1"/>
  <c r="Q501" i="13"/>
  <c r="F501" i="13"/>
  <c r="C501" i="13"/>
  <c r="B501" i="13"/>
  <c r="F500" i="13"/>
  <c r="C500" i="13"/>
  <c r="B500" i="13"/>
  <c r="Q499" i="13"/>
  <c r="F499" i="13"/>
  <c r="C499" i="13"/>
  <c r="B499" i="13"/>
  <c r="F498" i="13"/>
  <c r="C498" i="13"/>
  <c r="B498" i="13"/>
  <c r="Q497" i="13"/>
  <c r="F497" i="13"/>
  <c r="C497" i="13"/>
  <c r="B497" i="13"/>
  <c r="Q496" i="13"/>
  <c r="F496" i="13"/>
  <c r="C496" i="13"/>
  <c r="B496" i="13"/>
  <c r="Q495" i="13"/>
  <c r="F495" i="13"/>
  <c r="C495" i="13"/>
  <c r="B495" i="13"/>
  <c r="F494" i="13"/>
  <c r="C494" i="13"/>
  <c r="B494" i="13"/>
  <c r="Q493" i="13"/>
  <c r="F493" i="13"/>
  <c r="C493" i="13"/>
  <c r="B493" i="13"/>
  <c r="Q492" i="13"/>
  <c r="F492" i="13"/>
  <c r="C492" i="13"/>
  <c r="B492" i="13"/>
  <c r="F491" i="13"/>
  <c r="C491" i="13"/>
  <c r="B491" i="13"/>
  <c r="J491" i="13" s="1" a="1"/>
  <c r="J491" i="13" s="1"/>
  <c r="P491" i="13" s="1"/>
  <c r="F490" i="13"/>
  <c r="C490" i="13"/>
  <c r="B490" i="13"/>
  <c r="F489" i="13"/>
  <c r="C489" i="13"/>
  <c r="B489" i="13"/>
  <c r="F488" i="13"/>
  <c r="C488" i="13"/>
  <c r="B488" i="13"/>
  <c r="F487" i="13"/>
  <c r="C487" i="13"/>
  <c r="B487" i="13"/>
  <c r="F486" i="13"/>
  <c r="C486" i="13"/>
  <c r="B486" i="13"/>
  <c r="F485" i="13"/>
  <c r="C485" i="13"/>
  <c r="B485" i="13"/>
  <c r="F484" i="13"/>
  <c r="C484" i="13"/>
  <c r="B484" i="13"/>
  <c r="F483" i="13"/>
  <c r="C483" i="13"/>
  <c r="B483" i="13"/>
  <c r="F482" i="13"/>
  <c r="C482" i="13"/>
  <c r="B482" i="13"/>
  <c r="F481" i="13"/>
  <c r="C481" i="13"/>
  <c r="B481" i="13"/>
  <c r="F480" i="13"/>
  <c r="C480" i="13"/>
  <c r="B480" i="13"/>
  <c r="F479" i="13"/>
  <c r="C479" i="13"/>
  <c r="B479" i="13"/>
  <c r="F478" i="13"/>
  <c r="C478" i="13"/>
  <c r="B478" i="13"/>
  <c r="F477" i="13"/>
  <c r="C477" i="13"/>
  <c r="B477" i="13"/>
  <c r="F476" i="13"/>
  <c r="C476" i="13"/>
  <c r="B476" i="13"/>
  <c r="J476" i="13" s="1" a="1"/>
  <c r="J476" i="13" s="1"/>
  <c r="F475" i="13"/>
  <c r="C475" i="13"/>
  <c r="B475" i="13"/>
  <c r="F474" i="13"/>
  <c r="C474" i="13"/>
  <c r="B474" i="13"/>
  <c r="U473" i="13"/>
  <c r="F473" i="13"/>
  <c r="C473" i="13"/>
  <c r="B473" i="13"/>
  <c r="Q472" i="13"/>
  <c r="F472" i="13"/>
  <c r="C472" i="13"/>
  <c r="B472" i="13"/>
  <c r="F471" i="13"/>
  <c r="C471" i="13"/>
  <c r="B471" i="13"/>
  <c r="Q470" i="13"/>
  <c r="F470" i="13"/>
  <c r="C470" i="13"/>
  <c r="B470" i="13"/>
  <c r="Q469" i="13"/>
  <c r="F469" i="13"/>
  <c r="C469" i="13"/>
  <c r="B469" i="13"/>
  <c r="Q468" i="13"/>
  <c r="F468" i="13"/>
  <c r="C468" i="13"/>
  <c r="B468" i="13"/>
  <c r="F467" i="13"/>
  <c r="C467" i="13"/>
  <c r="B467" i="13"/>
  <c r="Q466" i="13"/>
  <c r="F466" i="13"/>
  <c r="C466" i="13"/>
  <c r="B466" i="13"/>
  <c r="F465" i="13"/>
  <c r="C465" i="13"/>
  <c r="B465" i="13"/>
  <c r="Q464" i="13"/>
  <c r="F464" i="13"/>
  <c r="C464" i="13"/>
  <c r="B464" i="13"/>
  <c r="Q463" i="13"/>
  <c r="F463" i="13"/>
  <c r="C463" i="13"/>
  <c r="B463" i="13"/>
  <c r="Q462" i="13"/>
  <c r="F462" i="13"/>
  <c r="C462" i="13"/>
  <c r="B462" i="13"/>
  <c r="Q461" i="13"/>
  <c r="F461" i="13"/>
  <c r="C461" i="13"/>
  <c r="B461" i="13"/>
  <c r="F460" i="13"/>
  <c r="C460" i="13"/>
  <c r="B460" i="13"/>
  <c r="Q459" i="13"/>
  <c r="F459" i="13"/>
  <c r="C459" i="13"/>
  <c r="B459" i="13"/>
  <c r="F458" i="13"/>
  <c r="C458" i="13"/>
  <c r="B458" i="13"/>
  <c r="F457" i="13"/>
  <c r="C457" i="13"/>
  <c r="B457" i="13"/>
  <c r="Q456" i="13"/>
  <c r="F456" i="13"/>
  <c r="C456" i="13"/>
  <c r="B456" i="13"/>
  <c r="Q455" i="13"/>
  <c r="F455" i="13"/>
  <c r="C455" i="13"/>
  <c r="B455" i="13"/>
  <c r="F454" i="13"/>
  <c r="C454" i="13"/>
  <c r="B454" i="13"/>
  <c r="Q453" i="13"/>
  <c r="F453" i="13"/>
  <c r="C453" i="13"/>
  <c r="B453" i="13"/>
  <c r="Q452" i="13"/>
  <c r="F452" i="13"/>
  <c r="C452" i="13"/>
  <c r="B452" i="13"/>
  <c r="F451" i="13"/>
  <c r="C451" i="13"/>
  <c r="B451" i="13"/>
  <c r="F450" i="13"/>
  <c r="C450" i="13"/>
  <c r="B450" i="13"/>
  <c r="F449" i="13"/>
  <c r="C449" i="13"/>
  <c r="B449" i="13"/>
  <c r="F448" i="13"/>
  <c r="C448" i="13"/>
  <c r="B448" i="13"/>
  <c r="F447" i="13"/>
  <c r="C447" i="13"/>
  <c r="B447" i="13"/>
  <c r="F446" i="13"/>
  <c r="C446" i="13"/>
  <c r="B446" i="13"/>
  <c r="F445" i="13"/>
  <c r="C445" i="13"/>
  <c r="B445" i="13"/>
  <c r="F444" i="13"/>
  <c r="C444" i="13"/>
  <c r="B444" i="13"/>
  <c r="F443" i="13"/>
  <c r="C443" i="13"/>
  <c r="B443" i="13"/>
  <c r="F442" i="13"/>
  <c r="C442" i="13"/>
  <c r="B442" i="13"/>
  <c r="F441" i="13"/>
  <c r="C441" i="13"/>
  <c r="B441" i="13"/>
  <c r="F440" i="13"/>
  <c r="C440" i="13"/>
  <c r="B440" i="13"/>
  <c r="F439" i="13"/>
  <c r="C439" i="13"/>
  <c r="B439" i="13"/>
  <c r="F438" i="13"/>
  <c r="C438" i="13"/>
  <c r="B438" i="13"/>
  <c r="Q437" i="13"/>
  <c r="F437" i="13"/>
  <c r="C437" i="13"/>
  <c r="B437" i="13"/>
  <c r="F436" i="13"/>
  <c r="C436" i="13"/>
  <c r="B436" i="13"/>
  <c r="F435" i="13"/>
  <c r="C435" i="13"/>
  <c r="B435" i="13"/>
  <c r="F434" i="13"/>
  <c r="C434" i="13"/>
  <c r="B434" i="13"/>
  <c r="Q433" i="13"/>
  <c r="F433" i="13"/>
  <c r="C433" i="13"/>
  <c r="B433" i="13"/>
  <c r="Q432" i="13"/>
  <c r="F432" i="13"/>
  <c r="C432" i="13"/>
  <c r="B432" i="13"/>
  <c r="F431" i="13"/>
  <c r="C431" i="13"/>
  <c r="B431" i="13"/>
  <c r="Q430" i="13"/>
  <c r="F430" i="13"/>
  <c r="C430" i="13"/>
  <c r="B430" i="13"/>
  <c r="F429" i="13"/>
  <c r="C429" i="13"/>
  <c r="B429" i="13"/>
  <c r="Q428" i="13"/>
  <c r="F428" i="13"/>
  <c r="C428" i="13"/>
  <c r="B428" i="13"/>
  <c r="F427" i="13"/>
  <c r="C427" i="13"/>
  <c r="B427" i="13"/>
  <c r="F426" i="13"/>
  <c r="C426" i="13"/>
  <c r="B426" i="13"/>
  <c r="Q425" i="13"/>
  <c r="F425" i="13"/>
  <c r="C425" i="13"/>
  <c r="B425" i="13"/>
  <c r="Q424" i="13"/>
  <c r="F424" i="13"/>
  <c r="C424" i="13"/>
  <c r="B424" i="13"/>
  <c r="F423" i="13"/>
  <c r="C423" i="13"/>
  <c r="B423" i="13"/>
  <c r="F422" i="13"/>
  <c r="C422" i="13"/>
  <c r="B422" i="13"/>
  <c r="Q421" i="13"/>
  <c r="F421" i="13"/>
  <c r="C421" i="13"/>
  <c r="B421" i="13"/>
  <c r="F420" i="13"/>
  <c r="C420" i="13"/>
  <c r="B420" i="13"/>
  <c r="F419" i="13"/>
  <c r="C419" i="13"/>
  <c r="B419" i="13"/>
  <c r="Q418" i="13"/>
  <c r="F418" i="13"/>
  <c r="C418" i="13"/>
  <c r="B418" i="13"/>
  <c r="F417" i="13"/>
  <c r="C417" i="13"/>
  <c r="B417" i="13"/>
  <c r="Q416" i="13"/>
  <c r="F416" i="13"/>
  <c r="C416" i="13"/>
  <c r="B416" i="13"/>
  <c r="Q415" i="13"/>
  <c r="F415" i="13"/>
  <c r="C415" i="13"/>
  <c r="B415" i="13"/>
  <c r="F414" i="13"/>
  <c r="C414" i="13"/>
  <c r="B414" i="13"/>
  <c r="F413" i="13"/>
  <c r="C413" i="13"/>
  <c r="B413" i="13"/>
  <c r="F412" i="13"/>
  <c r="C412" i="13"/>
  <c r="B412" i="13"/>
  <c r="F411" i="13"/>
  <c r="C411" i="13"/>
  <c r="B411" i="13"/>
  <c r="F410" i="13"/>
  <c r="C410" i="13"/>
  <c r="B410" i="13"/>
  <c r="U409" i="13"/>
  <c r="F409" i="13"/>
  <c r="C409" i="13"/>
  <c r="B409" i="13"/>
  <c r="F408" i="13"/>
  <c r="C408" i="13"/>
  <c r="B408" i="13"/>
  <c r="F407" i="13"/>
  <c r="C407" i="13"/>
  <c r="B407" i="13"/>
  <c r="F406" i="13"/>
  <c r="C406" i="13"/>
  <c r="B406" i="13"/>
  <c r="F405" i="13"/>
  <c r="C405" i="13"/>
  <c r="B405" i="13"/>
  <c r="Q404" i="13"/>
  <c r="F404" i="13"/>
  <c r="C404" i="13"/>
  <c r="B404" i="13"/>
  <c r="F403" i="13"/>
  <c r="C403" i="13"/>
  <c r="B403" i="13"/>
  <c r="F402" i="13"/>
  <c r="C402" i="13"/>
  <c r="B402" i="13"/>
  <c r="F401" i="13"/>
  <c r="C401" i="13"/>
  <c r="B401" i="13"/>
  <c r="Q400" i="13"/>
  <c r="F400" i="13"/>
  <c r="C400" i="13"/>
  <c r="B400" i="13"/>
  <c r="F399" i="13"/>
  <c r="C399" i="13"/>
  <c r="B399" i="13"/>
  <c r="J399" i="13" s="1" a="1"/>
  <c r="J399" i="13" s="1"/>
  <c r="Q398" i="13"/>
  <c r="F398" i="13"/>
  <c r="C398" i="13"/>
  <c r="B398" i="13"/>
  <c r="Q397" i="13"/>
  <c r="F397" i="13"/>
  <c r="C397" i="13"/>
  <c r="B397" i="13"/>
  <c r="F396" i="13"/>
  <c r="C396" i="13"/>
  <c r="B396" i="13"/>
  <c r="Q395" i="13"/>
  <c r="F395" i="13"/>
  <c r="C395" i="13"/>
  <c r="B395" i="13"/>
  <c r="J395" i="13" s="1" a="1"/>
  <c r="J395" i="13" s="1"/>
  <c r="R395" i="13" s="1"/>
  <c r="F394" i="13"/>
  <c r="C394" i="13"/>
  <c r="B394" i="13"/>
  <c r="Q393" i="13"/>
  <c r="F393" i="13"/>
  <c r="C393" i="13"/>
  <c r="B393" i="13"/>
  <c r="F392" i="13"/>
  <c r="C392" i="13"/>
  <c r="B392" i="13"/>
  <c r="F391" i="13"/>
  <c r="C391" i="13"/>
  <c r="B391" i="13"/>
  <c r="Q390" i="13"/>
  <c r="F390" i="13"/>
  <c r="C390" i="13"/>
  <c r="B390" i="13"/>
  <c r="Q389" i="13"/>
  <c r="F389" i="13"/>
  <c r="C389" i="13"/>
  <c r="B389" i="13"/>
  <c r="F388" i="13"/>
  <c r="C388" i="13"/>
  <c r="B388" i="13"/>
  <c r="F387" i="13"/>
  <c r="C387" i="13"/>
  <c r="B387" i="13"/>
  <c r="F386" i="13"/>
  <c r="C386" i="13"/>
  <c r="B386" i="13"/>
  <c r="Q385" i="13"/>
  <c r="F385" i="13"/>
  <c r="C385" i="13"/>
  <c r="B385" i="13"/>
  <c r="F384" i="13"/>
  <c r="C384" i="13"/>
  <c r="B384" i="13"/>
  <c r="F383" i="13"/>
  <c r="C383" i="13"/>
  <c r="B383" i="13"/>
  <c r="Q382" i="13"/>
  <c r="F382" i="13"/>
  <c r="C382" i="13"/>
  <c r="B382" i="13"/>
  <c r="F381" i="13"/>
  <c r="C381" i="13"/>
  <c r="B381" i="13"/>
  <c r="Q380" i="13"/>
  <c r="F380" i="13"/>
  <c r="C380" i="13"/>
  <c r="B380" i="13"/>
  <c r="Q379" i="13"/>
  <c r="F379" i="13"/>
  <c r="C379" i="13"/>
  <c r="B379" i="13"/>
  <c r="F378" i="13"/>
  <c r="C378" i="13"/>
  <c r="B378" i="13"/>
  <c r="F377" i="13"/>
  <c r="C377" i="13"/>
  <c r="B377" i="13"/>
  <c r="U376" i="13"/>
  <c r="F376" i="13"/>
  <c r="C376" i="13"/>
  <c r="B376" i="13"/>
  <c r="J376" i="13" s="1" a="1"/>
  <c r="J376" i="13" s="1"/>
  <c r="V376" i="13" s="1"/>
  <c r="F375" i="13"/>
  <c r="C375" i="13"/>
  <c r="B375" i="13"/>
  <c r="F374" i="13"/>
  <c r="C374" i="13"/>
  <c r="B374" i="13"/>
  <c r="U373" i="13"/>
  <c r="F373" i="13"/>
  <c r="C373" i="13"/>
  <c r="B373" i="13"/>
  <c r="F372" i="13"/>
  <c r="C372" i="13"/>
  <c r="B372" i="13"/>
  <c r="F371" i="13"/>
  <c r="C371" i="13"/>
  <c r="B371" i="13"/>
  <c r="F370" i="13"/>
  <c r="C370" i="13"/>
  <c r="B370" i="13"/>
  <c r="F369" i="13"/>
  <c r="C369" i="13"/>
  <c r="B369" i="13"/>
  <c r="U368" i="13"/>
  <c r="F368" i="13"/>
  <c r="C368" i="13"/>
  <c r="B368" i="13"/>
  <c r="F367" i="13"/>
  <c r="C367" i="13"/>
  <c r="B367" i="13"/>
  <c r="F366" i="13"/>
  <c r="C366" i="13"/>
  <c r="B366" i="13"/>
  <c r="F365" i="13"/>
  <c r="C365" i="13"/>
  <c r="B365" i="13"/>
  <c r="Q364" i="13"/>
  <c r="F364" i="13"/>
  <c r="C364" i="13"/>
  <c r="B364" i="13"/>
  <c r="F363" i="13"/>
  <c r="C363" i="13"/>
  <c r="B363" i="13"/>
  <c r="Q362" i="13"/>
  <c r="F362" i="13"/>
  <c r="C362" i="13"/>
  <c r="B362" i="13"/>
  <c r="Q361" i="13"/>
  <c r="F361" i="13"/>
  <c r="C361" i="13"/>
  <c r="B361" i="13"/>
  <c r="Q360" i="13"/>
  <c r="F360" i="13"/>
  <c r="C360" i="13"/>
  <c r="B360" i="13"/>
  <c r="F359" i="13"/>
  <c r="C359" i="13"/>
  <c r="B359" i="13"/>
  <c r="Q358" i="13"/>
  <c r="F358" i="13"/>
  <c r="C358" i="13"/>
  <c r="B358" i="13"/>
  <c r="Q357" i="13"/>
  <c r="F357" i="13"/>
  <c r="C357" i="13"/>
  <c r="B357" i="13"/>
  <c r="Q356" i="13"/>
  <c r="F356" i="13"/>
  <c r="C356" i="13"/>
  <c r="B356" i="13"/>
  <c r="F355" i="13"/>
  <c r="C355" i="13"/>
  <c r="B355" i="13"/>
  <c r="Q354" i="13"/>
  <c r="F354" i="13"/>
  <c r="C354" i="13"/>
  <c r="B354" i="13"/>
  <c r="F353" i="13"/>
  <c r="C353" i="13"/>
  <c r="B353" i="13"/>
  <c r="F352" i="13"/>
  <c r="C352" i="13"/>
  <c r="B352" i="13"/>
  <c r="F351" i="13"/>
  <c r="C351" i="13"/>
  <c r="B351" i="13"/>
  <c r="Q350" i="13"/>
  <c r="F350" i="13"/>
  <c r="C350" i="13"/>
  <c r="B350" i="13"/>
  <c r="Q349" i="13"/>
  <c r="F349" i="13"/>
  <c r="C349" i="13"/>
  <c r="B349" i="13"/>
  <c r="F348" i="13"/>
  <c r="C348" i="13"/>
  <c r="B348" i="13"/>
  <c r="Q347" i="13"/>
  <c r="F347" i="13"/>
  <c r="C347" i="13"/>
  <c r="B347" i="13"/>
  <c r="F346" i="13"/>
  <c r="C346" i="13"/>
  <c r="B346" i="13"/>
  <c r="F345" i="13"/>
  <c r="C345" i="13"/>
  <c r="B345" i="13"/>
  <c r="F344" i="13"/>
  <c r="C344" i="13"/>
  <c r="B344" i="13"/>
  <c r="Q343" i="13"/>
  <c r="F343" i="13"/>
  <c r="C343" i="13"/>
  <c r="B343" i="13"/>
  <c r="F342" i="13"/>
  <c r="C342" i="13"/>
  <c r="B342" i="13"/>
  <c r="Q341" i="13"/>
  <c r="F341" i="13"/>
  <c r="C341" i="13"/>
  <c r="B341" i="13"/>
  <c r="Q340" i="13"/>
  <c r="F340" i="13"/>
  <c r="C340" i="13"/>
  <c r="B340" i="13"/>
  <c r="F339" i="13"/>
  <c r="C339" i="13"/>
  <c r="B339" i="13"/>
  <c r="F338" i="13"/>
  <c r="C338" i="13"/>
  <c r="B338" i="13"/>
  <c r="F337" i="13"/>
  <c r="C337" i="13"/>
  <c r="B337" i="13"/>
  <c r="F336" i="13"/>
  <c r="C336" i="13"/>
  <c r="B336" i="13"/>
  <c r="F335" i="13"/>
  <c r="C335" i="13"/>
  <c r="B335" i="13"/>
  <c r="U334" i="13"/>
  <c r="F334" i="13"/>
  <c r="C334" i="13"/>
  <c r="B334" i="13"/>
  <c r="U333" i="13"/>
  <c r="F333" i="13"/>
  <c r="C333" i="13"/>
  <c r="B333" i="13"/>
  <c r="F332" i="13"/>
  <c r="C332" i="13"/>
  <c r="B332" i="13"/>
  <c r="F331" i="13"/>
  <c r="C331" i="13"/>
  <c r="B331" i="13"/>
  <c r="F330" i="13"/>
  <c r="C330" i="13"/>
  <c r="B330" i="13"/>
  <c r="F329" i="13"/>
  <c r="C329" i="13"/>
  <c r="B329" i="13"/>
  <c r="F328" i="13"/>
  <c r="C328" i="13"/>
  <c r="B328" i="13"/>
  <c r="F327" i="13"/>
  <c r="C327" i="13"/>
  <c r="B327" i="13"/>
  <c r="Q326" i="13"/>
  <c r="F326" i="13"/>
  <c r="C326" i="13"/>
  <c r="B326" i="13"/>
  <c r="Q325" i="13"/>
  <c r="F325" i="13"/>
  <c r="C325" i="13"/>
  <c r="B325" i="13"/>
  <c r="F324" i="13"/>
  <c r="C324" i="13"/>
  <c r="B324" i="13"/>
  <c r="F323" i="13"/>
  <c r="C323" i="13"/>
  <c r="B323" i="13"/>
  <c r="Q322" i="13"/>
  <c r="F322" i="13"/>
  <c r="C322" i="13"/>
  <c r="B322" i="13"/>
  <c r="Q321" i="13"/>
  <c r="F321" i="13"/>
  <c r="C321" i="13"/>
  <c r="B321" i="13"/>
  <c r="U320" i="13"/>
  <c r="F320" i="13"/>
  <c r="C320" i="13"/>
  <c r="B320" i="13"/>
  <c r="F319" i="13"/>
  <c r="C319" i="13"/>
  <c r="B319" i="13"/>
  <c r="Q318" i="13"/>
  <c r="F318" i="13"/>
  <c r="C318" i="13"/>
  <c r="B318" i="13"/>
  <c r="Q317" i="13"/>
  <c r="F317" i="13"/>
  <c r="C317" i="13"/>
  <c r="B317" i="13"/>
  <c r="Q316" i="13"/>
  <c r="F316" i="13"/>
  <c r="C316" i="13"/>
  <c r="B316" i="13"/>
  <c r="F315" i="13"/>
  <c r="C315" i="13"/>
  <c r="B315" i="13"/>
  <c r="Q314" i="13"/>
  <c r="F314" i="13"/>
  <c r="C314" i="13"/>
  <c r="B314" i="13"/>
  <c r="F313" i="13"/>
  <c r="C313" i="13"/>
  <c r="B313" i="13"/>
  <c r="F312" i="13"/>
  <c r="C312" i="13"/>
  <c r="B312" i="13"/>
  <c r="F311" i="13"/>
  <c r="C311" i="13"/>
  <c r="B311" i="13"/>
  <c r="Q310" i="13"/>
  <c r="F310" i="13"/>
  <c r="C310" i="13"/>
  <c r="B310" i="13"/>
  <c r="Q309" i="13"/>
  <c r="F309" i="13"/>
  <c r="C309" i="13"/>
  <c r="B309" i="13"/>
  <c r="F308" i="13"/>
  <c r="C308" i="13"/>
  <c r="B308" i="13"/>
  <c r="Q307" i="13"/>
  <c r="F307" i="13"/>
  <c r="C307" i="13"/>
  <c r="B307" i="13"/>
  <c r="F306" i="13"/>
  <c r="C306" i="13"/>
  <c r="B306" i="13"/>
  <c r="F305" i="13"/>
  <c r="C305" i="13"/>
  <c r="B305" i="13"/>
  <c r="F304" i="13"/>
  <c r="C304" i="13"/>
  <c r="B304" i="13"/>
  <c r="Q303" i="13"/>
  <c r="F303" i="13"/>
  <c r="C303" i="13"/>
  <c r="B303" i="13"/>
  <c r="F302" i="13"/>
  <c r="C302" i="13"/>
  <c r="B302" i="13"/>
  <c r="Q301" i="13"/>
  <c r="F301" i="13"/>
  <c r="C301" i="13"/>
  <c r="B301" i="13"/>
  <c r="Q300" i="13"/>
  <c r="F300" i="13"/>
  <c r="C300" i="13"/>
  <c r="B300" i="13"/>
  <c r="F299" i="13"/>
  <c r="C299" i="13"/>
  <c r="B299" i="13"/>
  <c r="F298" i="13"/>
  <c r="C298" i="13"/>
  <c r="B298" i="13"/>
  <c r="F297" i="13"/>
  <c r="C297" i="13"/>
  <c r="B297" i="13"/>
  <c r="F296" i="13"/>
  <c r="C296" i="13"/>
  <c r="B296" i="13"/>
  <c r="F295" i="13"/>
  <c r="C295" i="13"/>
  <c r="B295" i="13"/>
  <c r="U294" i="13"/>
  <c r="F294" i="13"/>
  <c r="C294" i="13"/>
  <c r="B294" i="13"/>
  <c r="U293" i="13"/>
  <c r="F293" i="13"/>
  <c r="C293" i="13"/>
  <c r="B293" i="13"/>
  <c r="F292" i="13"/>
  <c r="C292" i="13"/>
  <c r="B292" i="13"/>
  <c r="F291" i="13"/>
  <c r="C291" i="13"/>
  <c r="B291" i="13"/>
  <c r="F290" i="13"/>
  <c r="C290" i="13"/>
  <c r="B290" i="13"/>
  <c r="F289" i="13"/>
  <c r="C289" i="13"/>
  <c r="B289" i="13"/>
  <c r="F288" i="13"/>
  <c r="C288" i="13"/>
  <c r="B288" i="13"/>
  <c r="F287" i="13"/>
  <c r="C287" i="13"/>
  <c r="B287" i="13"/>
  <c r="Q286" i="13"/>
  <c r="F286" i="13"/>
  <c r="C286" i="13"/>
  <c r="B286" i="13"/>
  <c r="Q285" i="13"/>
  <c r="F285" i="13"/>
  <c r="C285" i="13"/>
  <c r="B285" i="13"/>
  <c r="F284" i="13"/>
  <c r="C284" i="13"/>
  <c r="B284" i="13"/>
  <c r="F283" i="13"/>
  <c r="C283" i="13"/>
  <c r="B283" i="13"/>
  <c r="U282" i="13"/>
  <c r="F282" i="13"/>
  <c r="C282" i="13"/>
  <c r="B282" i="13"/>
  <c r="U281" i="13"/>
  <c r="F281" i="13"/>
  <c r="C281" i="13"/>
  <c r="B281" i="13"/>
  <c r="U280" i="13"/>
  <c r="F280" i="13"/>
  <c r="C280" i="13"/>
  <c r="B280" i="13"/>
  <c r="F279" i="13"/>
  <c r="C279" i="13"/>
  <c r="B279" i="13"/>
  <c r="Q278" i="13"/>
  <c r="F278" i="13"/>
  <c r="C278" i="13"/>
  <c r="B278" i="13"/>
  <c r="Q277" i="13"/>
  <c r="F277" i="13"/>
  <c r="C277" i="13"/>
  <c r="B277" i="13"/>
  <c r="Q276" i="13"/>
  <c r="F276" i="13"/>
  <c r="C276" i="13"/>
  <c r="B276" i="13"/>
  <c r="F275" i="13"/>
  <c r="C275" i="13"/>
  <c r="B275" i="13"/>
  <c r="Q274" i="13"/>
  <c r="F274" i="13"/>
  <c r="C274" i="13"/>
  <c r="B274" i="13"/>
  <c r="F273" i="13"/>
  <c r="C273" i="13"/>
  <c r="B273" i="13"/>
  <c r="Q272" i="13"/>
  <c r="F272" i="13"/>
  <c r="C272" i="13"/>
  <c r="B272" i="13"/>
  <c r="Q271" i="13"/>
  <c r="F271" i="13"/>
  <c r="C271" i="13"/>
  <c r="B271" i="13"/>
  <c r="Q270" i="13"/>
  <c r="F270" i="13"/>
  <c r="C270" i="13"/>
  <c r="B270" i="13"/>
  <c r="Q269" i="13"/>
  <c r="F269" i="13"/>
  <c r="C269" i="13"/>
  <c r="B269" i="13"/>
  <c r="F268" i="13"/>
  <c r="C268" i="13"/>
  <c r="B268" i="13"/>
  <c r="Q267" i="13"/>
  <c r="F267" i="13"/>
  <c r="C267" i="13"/>
  <c r="B267" i="13"/>
  <c r="F266" i="13"/>
  <c r="C266" i="13"/>
  <c r="B266" i="13"/>
  <c r="F265" i="13"/>
  <c r="C265" i="13"/>
  <c r="B265" i="13"/>
  <c r="F264" i="13"/>
  <c r="C264" i="13"/>
  <c r="B264" i="13"/>
  <c r="Q263" i="13"/>
  <c r="F263" i="13"/>
  <c r="C263" i="13"/>
  <c r="B263" i="13"/>
  <c r="F262" i="13"/>
  <c r="C262" i="13"/>
  <c r="B262" i="13"/>
  <c r="Q261" i="13"/>
  <c r="F261" i="13"/>
  <c r="C261" i="13"/>
  <c r="B261" i="13"/>
  <c r="Q260" i="13"/>
  <c r="F260" i="13"/>
  <c r="C260" i="13"/>
  <c r="B260" i="13"/>
  <c r="F259" i="13"/>
  <c r="C259" i="13"/>
  <c r="B259" i="13"/>
  <c r="F258" i="13"/>
  <c r="C258" i="13"/>
  <c r="B258" i="13"/>
  <c r="F257" i="13"/>
  <c r="C257" i="13"/>
  <c r="B257" i="13"/>
  <c r="F256" i="13"/>
  <c r="C256" i="13"/>
  <c r="B256" i="13"/>
  <c r="F255" i="13"/>
  <c r="C255" i="13"/>
  <c r="B255" i="13"/>
  <c r="F254" i="13"/>
  <c r="C254" i="13"/>
  <c r="B254" i="13"/>
  <c r="F253" i="13"/>
  <c r="C253" i="13"/>
  <c r="B253" i="13"/>
  <c r="F252" i="13"/>
  <c r="C252" i="13"/>
  <c r="B252" i="13"/>
  <c r="F251" i="13"/>
  <c r="C251" i="13"/>
  <c r="B251" i="13"/>
  <c r="F250" i="13"/>
  <c r="C250" i="13"/>
  <c r="B250" i="13"/>
  <c r="F249" i="13"/>
  <c r="C249" i="13"/>
  <c r="B249" i="13"/>
  <c r="F248" i="13"/>
  <c r="C248" i="13"/>
  <c r="B248" i="13"/>
  <c r="F247" i="13"/>
  <c r="C247" i="13"/>
  <c r="B247" i="13"/>
  <c r="U246" i="13"/>
  <c r="F246" i="13"/>
  <c r="C246" i="13"/>
  <c r="B246" i="13"/>
  <c r="U245" i="13"/>
  <c r="F245" i="13"/>
  <c r="C245" i="13"/>
  <c r="B245" i="13"/>
  <c r="F244" i="13"/>
  <c r="C244" i="13"/>
  <c r="B244" i="13"/>
  <c r="F243" i="13"/>
  <c r="C243" i="13"/>
  <c r="B243" i="13"/>
  <c r="U242" i="13"/>
  <c r="F242" i="13"/>
  <c r="C242" i="13"/>
  <c r="B242" i="13"/>
  <c r="U241" i="13"/>
  <c r="F241" i="13"/>
  <c r="C241" i="13"/>
  <c r="B241" i="13"/>
  <c r="U240" i="13"/>
  <c r="F240" i="13"/>
  <c r="C240" i="13"/>
  <c r="B240" i="13"/>
  <c r="F239" i="13"/>
  <c r="C239" i="13"/>
  <c r="B239" i="13"/>
  <c r="Q238" i="13"/>
  <c r="F238" i="13"/>
  <c r="C238" i="13"/>
  <c r="B238" i="13"/>
  <c r="Q237" i="13"/>
  <c r="F237" i="13"/>
  <c r="C237" i="13"/>
  <c r="B237" i="13"/>
  <c r="Q236" i="13"/>
  <c r="F236" i="13"/>
  <c r="C236" i="13"/>
  <c r="B236" i="13"/>
  <c r="F235" i="13"/>
  <c r="C235" i="13"/>
  <c r="B235" i="13"/>
  <c r="Q234" i="13"/>
  <c r="F234" i="13"/>
  <c r="C234" i="13"/>
  <c r="B234" i="13"/>
  <c r="F233" i="13"/>
  <c r="C233" i="13"/>
  <c r="B233" i="13"/>
  <c r="Q232" i="13"/>
  <c r="F232" i="13"/>
  <c r="C232" i="13"/>
  <c r="B232" i="13"/>
  <c r="Q231" i="13"/>
  <c r="F231" i="13"/>
  <c r="C231" i="13"/>
  <c r="B231" i="13"/>
  <c r="Q230" i="13"/>
  <c r="F230" i="13"/>
  <c r="C230" i="13"/>
  <c r="B230" i="13"/>
  <c r="Q229" i="13"/>
  <c r="F229" i="13"/>
  <c r="C229" i="13"/>
  <c r="B229" i="13"/>
  <c r="F228" i="13"/>
  <c r="C228" i="13"/>
  <c r="B228" i="13"/>
  <c r="Q227" i="13"/>
  <c r="F227" i="13"/>
  <c r="C227" i="13"/>
  <c r="B227" i="13"/>
  <c r="F226" i="13"/>
  <c r="C226" i="13"/>
  <c r="B226" i="13"/>
  <c r="Q225" i="13"/>
  <c r="F225" i="13"/>
  <c r="C225" i="13"/>
  <c r="B225" i="13"/>
  <c r="Q224" i="13"/>
  <c r="F224" i="13"/>
  <c r="C224" i="13"/>
  <c r="B224" i="13"/>
  <c r="Q223" i="13"/>
  <c r="F223" i="13"/>
  <c r="C223" i="13"/>
  <c r="B223" i="13"/>
  <c r="F222" i="13"/>
  <c r="C222" i="13"/>
  <c r="B222" i="13"/>
  <c r="Q221" i="13"/>
  <c r="F221" i="13"/>
  <c r="C221" i="13"/>
  <c r="B221" i="13"/>
  <c r="J221" i="13" s="1" a="1"/>
  <c r="J221" i="13" s="1"/>
  <c r="R221" i="13" s="1"/>
  <c r="Q220" i="13"/>
  <c r="F220" i="13"/>
  <c r="C220" i="13"/>
  <c r="B220" i="13"/>
  <c r="F219" i="13"/>
  <c r="C219" i="13"/>
  <c r="B219" i="13"/>
  <c r="F218" i="13"/>
  <c r="C218" i="13"/>
  <c r="B218" i="13"/>
  <c r="F217" i="13"/>
  <c r="C217" i="13"/>
  <c r="B217" i="13"/>
  <c r="F216" i="13"/>
  <c r="C216" i="13"/>
  <c r="B216" i="13"/>
  <c r="F215" i="13"/>
  <c r="C215" i="13"/>
  <c r="B215" i="13"/>
  <c r="F214" i="13"/>
  <c r="C214" i="13"/>
  <c r="B214" i="13"/>
  <c r="F213" i="13"/>
  <c r="C213" i="13"/>
  <c r="B213" i="13"/>
  <c r="F212" i="13"/>
  <c r="C212" i="13"/>
  <c r="B212" i="13"/>
  <c r="F211" i="13"/>
  <c r="C211" i="13"/>
  <c r="B211" i="13"/>
  <c r="F210" i="13"/>
  <c r="C210" i="13"/>
  <c r="B210" i="13"/>
  <c r="F209" i="13"/>
  <c r="C209" i="13"/>
  <c r="B209" i="13"/>
  <c r="F208" i="13"/>
  <c r="C208" i="13"/>
  <c r="B208" i="13"/>
  <c r="F207" i="13"/>
  <c r="C207" i="13"/>
  <c r="B207" i="13"/>
  <c r="F206" i="13"/>
  <c r="C206" i="13"/>
  <c r="B206" i="13"/>
  <c r="F205" i="13"/>
  <c r="C205" i="13"/>
  <c r="B205" i="13"/>
  <c r="F204" i="13"/>
  <c r="C204" i="13"/>
  <c r="B204" i="13"/>
  <c r="F203" i="13"/>
  <c r="C203" i="13"/>
  <c r="B203" i="13"/>
  <c r="U202" i="13"/>
  <c r="F202" i="13"/>
  <c r="C202" i="13"/>
  <c r="B202" i="13"/>
  <c r="U201" i="13"/>
  <c r="F201" i="13"/>
  <c r="C201" i="13"/>
  <c r="B201" i="13"/>
  <c r="F200" i="13"/>
  <c r="C200" i="13"/>
  <c r="B200" i="13"/>
  <c r="U199" i="13"/>
  <c r="F199" i="13"/>
  <c r="C199" i="13"/>
  <c r="B199" i="13"/>
  <c r="Q198" i="13"/>
  <c r="F198" i="13"/>
  <c r="C198" i="13"/>
  <c r="B198" i="13"/>
  <c r="F197" i="13"/>
  <c r="C197" i="13"/>
  <c r="B197" i="13"/>
  <c r="Q196" i="13"/>
  <c r="F196" i="13"/>
  <c r="C196" i="13"/>
  <c r="B196" i="13"/>
  <c r="F195" i="13"/>
  <c r="C195" i="13"/>
  <c r="B195" i="13"/>
  <c r="Q194" i="13"/>
  <c r="F194" i="13"/>
  <c r="C194" i="13"/>
  <c r="B194" i="13"/>
  <c r="Q193" i="13"/>
  <c r="F193" i="13"/>
  <c r="C193" i="13"/>
  <c r="B193" i="13"/>
  <c r="Q192" i="13"/>
  <c r="F192" i="13"/>
  <c r="C192" i="13"/>
  <c r="B192" i="13"/>
  <c r="F191" i="13"/>
  <c r="C191" i="13"/>
  <c r="B191" i="13"/>
  <c r="Q190" i="13"/>
  <c r="F190" i="13"/>
  <c r="C190" i="13"/>
  <c r="B190" i="13"/>
  <c r="F189" i="13"/>
  <c r="C189" i="13"/>
  <c r="B189" i="13"/>
  <c r="Q188" i="13"/>
  <c r="F188" i="13"/>
  <c r="C188" i="13"/>
  <c r="B188" i="13"/>
  <c r="Q187" i="13"/>
  <c r="F187" i="13"/>
  <c r="C187" i="13"/>
  <c r="B187" i="13"/>
  <c r="F186" i="13"/>
  <c r="C186" i="13"/>
  <c r="B186" i="13"/>
  <c r="Q185" i="13"/>
  <c r="F185" i="13"/>
  <c r="C185" i="13"/>
  <c r="B185" i="13"/>
  <c r="Q184" i="13"/>
  <c r="F184" i="13"/>
  <c r="C184" i="13"/>
  <c r="B184" i="13"/>
  <c r="J184" i="13" s="1" a="1"/>
  <c r="J184" i="13" s="1"/>
  <c r="R184" i="13" s="1"/>
  <c r="Q183" i="13"/>
  <c r="F183" i="13"/>
  <c r="C183" i="13"/>
  <c r="B183" i="13"/>
  <c r="F182" i="13"/>
  <c r="C182" i="13"/>
  <c r="B182" i="13"/>
  <c r="F181" i="13"/>
  <c r="C181" i="13"/>
  <c r="B181" i="13"/>
  <c r="F180" i="13"/>
  <c r="C180" i="13"/>
  <c r="B180" i="13"/>
  <c r="F179" i="13"/>
  <c r="C179" i="13"/>
  <c r="B179" i="13"/>
  <c r="F178" i="13"/>
  <c r="C178" i="13"/>
  <c r="B178" i="13"/>
  <c r="F177" i="13"/>
  <c r="C177" i="13"/>
  <c r="B177" i="13"/>
  <c r="F176" i="13"/>
  <c r="C176" i="13"/>
  <c r="B176" i="13"/>
  <c r="F175" i="13"/>
  <c r="C175" i="13"/>
  <c r="B175" i="13"/>
  <c r="F174" i="13"/>
  <c r="C174" i="13"/>
  <c r="B174" i="13"/>
  <c r="F173" i="13"/>
  <c r="C173" i="13"/>
  <c r="B173" i="13"/>
  <c r="F172" i="13"/>
  <c r="C172" i="13"/>
  <c r="B172" i="13"/>
  <c r="F171" i="13"/>
  <c r="C171" i="13"/>
  <c r="B171" i="13"/>
  <c r="F170" i="13"/>
  <c r="C170" i="13"/>
  <c r="B170" i="13"/>
  <c r="U169" i="13"/>
  <c r="F169" i="13"/>
  <c r="C169" i="13"/>
  <c r="B169" i="13"/>
  <c r="U168" i="13"/>
  <c r="F168" i="13"/>
  <c r="C168" i="13"/>
  <c r="B168" i="13"/>
  <c r="F167" i="13"/>
  <c r="C167" i="13"/>
  <c r="B167" i="13"/>
  <c r="F166" i="13"/>
  <c r="C166" i="13"/>
  <c r="B166" i="13"/>
  <c r="Q165" i="13"/>
  <c r="F165" i="13"/>
  <c r="C165" i="13"/>
  <c r="B165" i="13"/>
  <c r="F164" i="13"/>
  <c r="C164" i="13"/>
  <c r="B164" i="13"/>
  <c r="Q163" i="13"/>
  <c r="F163" i="13"/>
  <c r="C163" i="13"/>
  <c r="B163" i="13"/>
  <c r="F162" i="13"/>
  <c r="C162" i="13"/>
  <c r="B162" i="13"/>
  <c r="U161" i="13"/>
  <c r="F161" i="13"/>
  <c r="C161" i="13"/>
  <c r="B161" i="13"/>
  <c r="Q160" i="13"/>
  <c r="F160" i="13"/>
  <c r="C160" i="13"/>
  <c r="B160" i="13"/>
  <c r="Q159" i="13"/>
  <c r="F159" i="13"/>
  <c r="C159" i="13"/>
  <c r="B159" i="13"/>
  <c r="F158" i="13"/>
  <c r="C158" i="13"/>
  <c r="B158" i="13"/>
  <c r="Q157" i="13"/>
  <c r="F157" i="13"/>
  <c r="C157" i="13"/>
  <c r="B157" i="13"/>
  <c r="F156" i="13"/>
  <c r="C156" i="13"/>
  <c r="B156" i="13"/>
  <c r="Q155" i="13"/>
  <c r="F155" i="13"/>
  <c r="C155" i="13"/>
  <c r="B155" i="13"/>
  <c r="Q154" i="13"/>
  <c r="F154" i="13"/>
  <c r="C154" i="13"/>
  <c r="B154" i="13"/>
  <c r="F153" i="13"/>
  <c r="C153" i="13"/>
  <c r="B153" i="13"/>
  <c r="Q152" i="13"/>
  <c r="F152" i="13"/>
  <c r="C152" i="13"/>
  <c r="B152" i="13"/>
  <c r="Q151" i="13"/>
  <c r="F151" i="13"/>
  <c r="C151" i="13"/>
  <c r="B151" i="13"/>
  <c r="Q150" i="13"/>
  <c r="F150" i="13"/>
  <c r="C150" i="13"/>
  <c r="B150" i="13"/>
  <c r="F149" i="13"/>
  <c r="C149" i="13"/>
  <c r="B149" i="13"/>
  <c r="F148" i="13"/>
  <c r="C148" i="13"/>
  <c r="B148" i="13"/>
  <c r="F147" i="13"/>
  <c r="C147" i="13"/>
  <c r="B147" i="13"/>
  <c r="Q146" i="13"/>
  <c r="F146" i="13"/>
  <c r="C146" i="13"/>
  <c r="B146" i="13"/>
  <c r="F145" i="13"/>
  <c r="C145" i="13"/>
  <c r="B145" i="13"/>
  <c r="F144" i="13"/>
  <c r="C144" i="13"/>
  <c r="B144" i="13"/>
  <c r="F143" i="13"/>
  <c r="C143" i="13"/>
  <c r="B143" i="13"/>
  <c r="F142" i="13"/>
  <c r="C142" i="13"/>
  <c r="B142" i="13"/>
  <c r="F141" i="13"/>
  <c r="C141" i="13"/>
  <c r="B141" i="13"/>
  <c r="F140" i="13"/>
  <c r="C140" i="13"/>
  <c r="B140" i="13"/>
  <c r="F139" i="13"/>
  <c r="C139" i="13"/>
  <c r="B139" i="13"/>
  <c r="F138" i="13"/>
  <c r="C138" i="13"/>
  <c r="B138" i="13"/>
  <c r="F137" i="13"/>
  <c r="C137" i="13"/>
  <c r="B137" i="13"/>
  <c r="U136" i="13"/>
  <c r="F136" i="13"/>
  <c r="C136" i="13"/>
  <c r="B136" i="13"/>
  <c r="J136" i="13" s="1" a="1"/>
  <c r="J136" i="13" s="1"/>
  <c r="V136" i="13" s="1"/>
  <c r="U135" i="13"/>
  <c r="F135" i="13"/>
  <c r="C135" i="13"/>
  <c r="B135" i="13"/>
  <c r="Q134" i="13"/>
  <c r="F134" i="13"/>
  <c r="C134" i="13"/>
  <c r="B134" i="13"/>
  <c r="Q133" i="13"/>
  <c r="F133" i="13"/>
  <c r="C133" i="13"/>
  <c r="B133" i="13"/>
  <c r="F132" i="13"/>
  <c r="C132" i="13"/>
  <c r="B132" i="13"/>
  <c r="Q131" i="13"/>
  <c r="F131" i="13"/>
  <c r="C131" i="13"/>
  <c r="B131" i="13"/>
  <c r="Q130" i="13"/>
  <c r="F130" i="13"/>
  <c r="C130" i="13"/>
  <c r="B130" i="13"/>
  <c r="Q129" i="13"/>
  <c r="F129" i="13"/>
  <c r="C129" i="13"/>
  <c r="B129" i="13"/>
  <c r="Q128" i="13"/>
  <c r="F128" i="13"/>
  <c r="C128" i="13"/>
  <c r="B128" i="13"/>
  <c r="Q127" i="13"/>
  <c r="F127" i="13"/>
  <c r="C127" i="13"/>
  <c r="B127" i="13"/>
  <c r="F126" i="13"/>
  <c r="C126" i="13"/>
  <c r="B126" i="13"/>
  <c r="Q125" i="13"/>
  <c r="F125" i="13"/>
  <c r="C125" i="13"/>
  <c r="B125" i="13"/>
  <c r="Q124" i="13"/>
  <c r="F124" i="13"/>
  <c r="C124" i="13"/>
  <c r="B124" i="13"/>
  <c r="Q123" i="13"/>
  <c r="F123" i="13"/>
  <c r="C123" i="13"/>
  <c r="B123" i="13"/>
  <c r="Q122" i="13"/>
  <c r="F122" i="13"/>
  <c r="C122" i="13"/>
  <c r="B122" i="13"/>
  <c r="Q121" i="13"/>
  <c r="F121" i="13"/>
  <c r="C121" i="13"/>
  <c r="B121" i="13"/>
  <c r="Q120" i="13"/>
  <c r="F120" i="13"/>
  <c r="C120" i="13"/>
  <c r="B120" i="13"/>
  <c r="F119" i="13"/>
  <c r="C119" i="13"/>
  <c r="B119" i="13"/>
  <c r="F118" i="13"/>
  <c r="C118" i="13"/>
  <c r="B118" i="13"/>
  <c r="Q117" i="13"/>
  <c r="F117" i="13"/>
  <c r="C117" i="13"/>
  <c r="B117" i="13"/>
  <c r="F116" i="13"/>
  <c r="C116" i="13"/>
  <c r="B116" i="13"/>
  <c r="F115" i="13"/>
  <c r="C115" i="13"/>
  <c r="B115" i="13"/>
  <c r="F114" i="13"/>
  <c r="C114" i="13"/>
  <c r="B114" i="13"/>
  <c r="Q113" i="13"/>
  <c r="F113" i="13"/>
  <c r="C113" i="13"/>
  <c r="B113" i="13"/>
  <c r="F112" i="13"/>
  <c r="C112" i="13"/>
  <c r="B112" i="13"/>
  <c r="F111" i="13"/>
  <c r="C111" i="13"/>
  <c r="B111" i="13"/>
  <c r="F110" i="13"/>
  <c r="C110" i="13"/>
  <c r="B110" i="13"/>
  <c r="F109" i="13"/>
  <c r="C109" i="13"/>
  <c r="B109" i="13"/>
  <c r="F108" i="13"/>
  <c r="C108" i="13"/>
  <c r="B108" i="13"/>
  <c r="J108" i="13" s="1" a="1"/>
  <c r="J108" i="13" s="1"/>
  <c r="F107" i="13"/>
  <c r="C107" i="13"/>
  <c r="B107" i="13"/>
  <c r="F106" i="13"/>
  <c r="C106" i="13"/>
  <c r="B106" i="13"/>
  <c r="F105" i="13"/>
  <c r="C105" i="13"/>
  <c r="B105" i="13"/>
  <c r="F104" i="13"/>
  <c r="C104" i="13"/>
  <c r="B104" i="13"/>
  <c r="F103" i="13"/>
  <c r="C103" i="13"/>
  <c r="B103" i="13"/>
  <c r="F102" i="13"/>
  <c r="C102" i="13"/>
  <c r="B102" i="13"/>
  <c r="Q101" i="13"/>
  <c r="F101" i="13"/>
  <c r="C101" i="13"/>
  <c r="B101" i="13"/>
  <c r="Q100" i="13"/>
  <c r="F100" i="13"/>
  <c r="C100" i="13"/>
  <c r="B100" i="13"/>
  <c r="U99" i="13"/>
  <c r="F99" i="13"/>
  <c r="C99" i="13"/>
  <c r="B99" i="13"/>
  <c r="Q98" i="13"/>
  <c r="F98" i="13"/>
  <c r="C98" i="13"/>
  <c r="B98" i="13"/>
  <c r="Q97" i="13"/>
  <c r="F97" i="13"/>
  <c r="C97" i="13"/>
  <c r="B97" i="13"/>
  <c r="Q96" i="13"/>
  <c r="F96" i="13"/>
  <c r="C96" i="13"/>
  <c r="B96" i="13"/>
  <c r="Q95" i="13"/>
  <c r="F95" i="13"/>
  <c r="C95" i="13"/>
  <c r="B95" i="13"/>
  <c r="Q94" i="13"/>
  <c r="F94" i="13"/>
  <c r="C94" i="13"/>
  <c r="B94" i="13"/>
  <c r="Q93" i="13"/>
  <c r="F93" i="13"/>
  <c r="C93" i="13"/>
  <c r="B93" i="13"/>
  <c r="Q92" i="13"/>
  <c r="F92" i="13"/>
  <c r="C92" i="13"/>
  <c r="B92" i="13"/>
  <c r="Q91" i="13"/>
  <c r="F91" i="13"/>
  <c r="C91" i="13"/>
  <c r="B91" i="13"/>
  <c r="Q90" i="13"/>
  <c r="F90" i="13"/>
  <c r="C90" i="13"/>
  <c r="B90" i="13"/>
  <c r="Q89" i="13"/>
  <c r="F89" i="13"/>
  <c r="C89" i="13"/>
  <c r="B89" i="13"/>
  <c r="Q88" i="13"/>
  <c r="F88" i="13"/>
  <c r="C88" i="13"/>
  <c r="B88" i="13"/>
  <c r="Q87" i="13"/>
  <c r="F87" i="13"/>
  <c r="C87" i="13"/>
  <c r="B87" i="13"/>
  <c r="F86" i="13"/>
  <c r="C86" i="13"/>
  <c r="B86" i="13"/>
  <c r="F85" i="13"/>
  <c r="C85" i="13"/>
  <c r="B85" i="13"/>
  <c r="Q84" i="13"/>
  <c r="F84" i="13"/>
  <c r="C84" i="13"/>
  <c r="B84" i="13"/>
  <c r="F83" i="13"/>
  <c r="C83" i="13"/>
  <c r="B83" i="13"/>
  <c r="F82" i="13"/>
  <c r="C82" i="13"/>
  <c r="B82" i="13"/>
  <c r="F81" i="13"/>
  <c r="C81" i="13"/>
  <c r="B81" i="13"/>
  <c r="F80" i="13"/>
  <c r="C80" i="13"/>
  <c r="B80" i="13"/>
  <c r="F79" i="13"/>
  <c r="C79" i="13"/>
  <c r="B79" i="13"/>
  <c r="F78" i="13"/>
  <c r="C78" i="13"/>
  <c r="B78" i="13"/>
  <c r="F77" i="13"/>
  <c r="C77" i="13"/>
  <c r="B77" i="13"/>
  <c r="F76" i="13"/>
  <c r="C76" i="13"/>
  <c r="B76" i="13"/>
  <c r="F75" i="13"/>
  <c r="C75" i="13"/>
  <c r="B75" i="13"/>
  <c r="F74" i="13"/>
  <c r="C74" i="13"/>
  <c r="B74" i="13"/>
  <c r="F73" i="13"/>
  <c r="C73" i="13"/>
  <c r="B73" i="13"/>
  <c r="F72" i="13"/>
  <c r="C72" i="13"/>
  <c r="B72" i="13"/>
  <c r="F71" i="13"/>
  <c r="C71" i="13"/>
  <c r="B71" i="13"/>
  <c r="F70" i="13"/>
  <c r="C70" i="13"/>
  <c r="B70" i="13"/>
  <c r="U69" i="13"/>
  <c r="F69" i="13"/>
  <c r="C69" i="13"/>
  <c r="B69" i="13"/>
  <c r="Q68" i="13"/>
  <c r="F68" i="13"/>
  <c r="C68" i="13"/>
  <c r="B68" i="13"/>
  <c r="Q67" i="13"/>
  <c r="F67" i="13"/>
  <c r="C67" i="13"/>
  <c r="B67" i="13"/>
  <c r="J67" i="13" s="1" a="1"/>
  <c r="J67" i="13" s="1"/>
  <c r="R67" i="13" s="1"/>
  <c r="Q66" i="13"/>
  <c r="F66" i="13"/>
  <c r="C66" i="13"/>
  <c r="B66" i="13"/>
  <c r="Q65" i="13"/>
  <c r="F65" i="13"/>
  <c r="C65" i="13"/>
  <c r="B65" i="13"/>
  <c r="Q64" i="13"/>
  <c r="F64" i="13"/>
  <c r="C64" i="13"/>
  <c r="B64" i="13"/>
  <c r="Q63" i="13"/>
  <c r="F63" i="13"/>
  <c r="C63" i="13"/>
  <c r="B63" i="13"/>
  <c r="Q62" i="13"/>
  <c r="F62" i="13"/>
  <c r="C62" i="13"/>
  <c r="B62" i="13"/>
  <c r="J62" i="13" s="1" a="1"/>
  <c r="J62" i="13" s="1"/>
  <c r="R62" i="13" s="1"/>
  <c r="Q61" i="13"/>
  <c r="F61" i="13"/>
  <c r="C61" i="13"/>
  <c r="B61" i="13"/>
  <c r="Q60" i="13"/>
  <c r="F60" i="13"/>
  <c r="C60" i="13"/>
  <c r="B60" i="13"/>
  <c r="Q59" i="13"/>
  <c r="F59" i="13"/>
  <c r="C59" i="13"/>
  <c r="B59" i="13"/>
  <c r="Q58" i="13"/>
  <c r="F58" i="13"/>
  <c r="C58" i="13"/>
  <c r="B58" i="13"/>
  <c r="Q57" i="13"/>
  <c r="F57" i="13"/>
  <c r="C57" i="13"/>
  <c r="B57" i="13"/>
  <c r="Q56" i="13"/>
  <c r="F56" i="13"/>
  <c r="C56" i="13"/>
  <c r="B56" i="13"/>
  <c r="Q55" i="13"/>
  <c r="F55" i="13"/>
  <c r="C55" i="13"/>
  <c r="B55" i="13"/>
  <c r="Q54" i="13"/>
  <c r="F54" i="13"/>
  <c r="C54" i="13"/>
  <c r="B54" i="13"/>
  <c r="Q53" i="13"/>
  <c r="F53" i="13"/>
  <c r="C53" i="13"/>
  <c r="B53" i="13"/>
  <c r="F52" i="13"/>
  <c r="C52" i="13"/>
  <c r="B52" i="13"/>
  <c r="F51" i="13"/>
  <c r="C51" i="13"/>
  <c r="B51" i="13"/>
  <c r="F50" i="13"/>
  <c r="C50" i="13"/>
  <c r="B50" i="13"/>
  <c r="F49" i="13"/>
  <c r="C49" i="13"/>
  <c r="B49" i="13"/>
  <c r="F48" i="13"/>
  <c r="C48" i="13"/>
  <c r="B48" i="13"/>
  <c r="F47" i="13"/>
  <c r="C47" i="13"/>
  <c r="B47" i="13"/>
  <c r="F46" i="13"/>
  <c r="C46" i="13"/>
  <c r="B46" i="13"/>
  <c r="F45" i="13"/>
  <c r="C45" i="13"/>
  <c r="B45" i="13"/>
  <c r="J45" i="13" s="1" a="1"/>
  <c r="J45" i="13" s="1"/>
  <c r="P45" i="13" s="1"/>
  <c r="F44" i="13"/>
  <c r="C44" i="13"/>
  <c r="B44" i="13"/>
  <c r="F43" i="13"/>
  <c r="C43" i="13"/>
  <c r="B43" i="13"/>
  <c r="F42" i="13"/>
  <c r="C42" i="13"/>
  <c r="B42" i="13"/>
  <c r="F41" i="13"/>
  <c r="C41" i="13"/>
  <c r="B41" i="13"/>
  <c r="F40" i="13"/>
  <c r="C40" i="13"/>
  <c r="B40" i="13"/>
  <c r="F39" i="13"/>
  <c r="C39" i="13"/>
  <c r="B39" i="13"/>
  <c r="F38" i="13"/>
  <c r="C38" i="13"/>
  <c r="B38" i="13"/>
  <c r="F37" i="13"/>
  <c r="C37" i="13"/>
  <c r="B37" i="13"/>
  <c r="U36" i="13"/>
  <c r="F36" i="13"/>
  <c r="C36" i="13"/>
  <c r="B36" i="13"/>
  <c r="U35" i="13"/>
  <c r="F35" i="13"/>
  <c r="C35" i="13"/>
  <c r="B35" i="13"/>
  <c r="Q34" i="13"/>
  <c r="F34" i="13"/>
  <c r="C34" i="13"/>
  <c r="B34" i="13"/>
  <c r="Q33" i="13"/>
  <c r="F33" i="13"/>
  <c r="C33" i="13"/>
  <c r="B33" i="13"/>
  <c r="J33" i="13" s="1" a="1"/>
  <c r="J33" i="13" s="1"/>
  <c r="R33" i="13" s="1"/>
  <c r="Q32" i="13"/>
  <c r="F32" i="13"/>
  <c r="C32" i="13"/>
  <c r="B32" i="13"/>
  <c r="Q31" i="13"/>
  <c r="F31" i="13"/>
  <c r="C31" i="13"/>
  <c r="B31" i="13"/>
  <c r="Q30" i="13"/>
  <c r="F30" i="13"/>
  <c r="C30" i="13"/>
  <c r="B30" i="13"/>
  <c r="Q29" i="13"/>
  <c r="F29" i="13"/>
  <c r="C29" i="13"/>
  <c r="B29" i="13"/>
  <c r="Q28" i="13"/>
  <c r="F28" i="13"/>
  <c r="C28" i="13"/>
  <c r="B28" i="13"/>
  <c r="J28" i="13" s="1" a="1"/>
  <c r="J28" i="13" s="1"/>
  <c r="R28" i="13" s="1"/>
  <c r="Q27" i="13"/>
  <c r="F27" i="13"/>
  <c r="C27" i="13"/>
  <c r="B27" i="13"/>
  <c r="Q26" i="13"/>
  <c r="F26" i="13"/>
  <c r="C26" i="13"/>
  <c r="B26" i="13"/>
  <c r="Q25" i="13"/>
  <c r="F25" i="13"/>
  <c r="C25" i="13"/>
  <c r="B25" i="13"/>
  <c r="Q24" i="13"/>
  <c r="F24" i="13"/>
  <c r="C24" i="13"/>
  <c r="B24" i="13"/>
  <c r="Q23" i="13"/>
  <c r="F23" i="13"/>
  <c r="C23" i="13"/>
  <c r="B23" i="13"/>
  <c r="Q22" i="13"/>
  <c r="F22" i="13"/>
  <c r="C22" i="13"/>
  <c r="B22" i="13"/>
  <c r="Q21" i="13"/>
  <c r="F21" i="13"/>
  <c r="C21" i="13"/>
  <c r="B21" i="13"/>
  <c r="Q20" i="13"/>
  <c r="F20" i="13"/>
  <c r="C20" i="13"/>
  <c r="B20" i="13"/>
  <c r="Q19" i="13"/>
  <c r="F19" i="13"/>
  <c r="C19" i="13"/>
  <c r="B19" i="13"/>
  <c r="F18" i="13"/>
  <c r="C18" i="13"/>
  <c r="B18" i="13"/>
  <c r="F17" i="13"/>
  <c r="C17" i="13"/>
  <c r="B17" i="13"/>
  <c r="F16" i="13"/>
  <c r="C16" i="13"/>
  <c r="B16" i="13"/>
  <c r="F15" i="13"/>
  <c r="C15" i="13"/>
  <c r="B15" i="13"/>
  <c r="F14" i="13"/>
  <c r="C14" i="13"/>
  <c r="B14" i="13"/>
  <c r="F13" i="13"/>
  <c r="C13" i="13"/>
  <c r="B13" i="13"/>
  <c r="F12" i="13"/>
  <c r="C12" i="13"/>
  <c r="B12" i="13"/>
  <c r="F11" i="13"/>
  <c r="C11" i="13"/>
  <c r="B11" i="13"/>
  <c r="F10" i="13"/>
  <c r="C10" i="13"/>
  <c r="B10" i="13"/>
  <c r="F9" i="13"/>
  <c r="C9" i="13"/>
  <c r="B9" i="13"/>
  <c r="F8" i="13"/>
  <c r="C8" i="13"/>
  <c r="B8" i="13"/>
  <c r="F7" i="13"/>
  <c r="C7" i="13"/>
  <c r="B7" i="13"/>
  <c r="F6" i="13"/>
  <c r="C6" i="13"/>
  <c r="B6" i="13"/>
  <c r="F5" i="13"/>
  <c r="C5" i="13"/>
  <c r="B5" i="13"/>
  <c r="F4" i="13"/>
  <c r="C4" i="13"/>
  <c r="B4" i="13"/>
  <c r="F3" i="13"/>
  <c r="C3" i="13"/>
  <c r="B3" i="13"/>
  <c r="A6600" i="18"/>
  <c r="A6599" i="18"/>
  <c r="A6597" i="18"/>
  <c r="A6598" i="18"/>
  <c r="A6596" i="18"/>
  <c r="A6595" i="18"/>
  <c r="A6593" i="18"/>
  <c r="A6594" i="18"/>
  <c r="A6592" i="18"/>
  <c r="A6591" i="18"/>
  <c r="A6590" i="18"/>
  <c r="A6589" i="18"/>
  <c r="A6588" i="18"/>
  <c r="A6587" i="18"/>
  <c r="A6586" i="18"/>
  <c r="A6584" i="18"/>
  <c r="A6585" i="18"/>
  <c r="A6582" i="18"/>
  <c r="A6581" i="18"/>
  <c r="A6580" i="18"/>
  <c r="A6579" i="18"/>
  <c r="A6578" i="18"/>
  <c r="A6577" i="18"/>
  <c r="A6574" i="18"/>
  <c r="A6576" i="18"/>
  <c r="A6575" i="18"/>
  <c r="A6583" i="18"/>
  <c r="A6573" i="18"/>
  <c r="A6572" i="18"/>
  <c r="A6570" i="18"/>
  <c r="A6569" i="18"/>
  <c r="A6571" i="18"/>
  <c r="A6568" i="18"/>
  <c r="A6561" i="18"/>
  <c r="A6557" i="18"/>
  <c r="A6556" i="18"/>
  <c r="A6562" i="18"/>
  <c r="A6560" i="18"/>
  <c r="A6558" i="18"/>
  <c r="A6554" i="18"/>
  <c r="A6555" i="18"/>
  <c r="A6553" i="18"/>
  <c r="A6552" i="18"/>
  <c r="A6567" i="18"/>
  <c r="A6565" i="18"/>
  <c r="A6550" i="18"/>
  <c r="A6549" i="18"/>
  <c r="A6563" i="18"/>
  <c r="A6548" i="18"/>
  <c r="A6545" i="18"/>
  <c r="A6564" i="18"/>
  <c r="A6544" i="18"/>
  <c r="A6543" i="18"/>
  <c r="A6540" i="18"/>
  <c r="A6547" i="18"/>
  <c r="A6559" i="18"/>
  <c r="A6566" i="18"/>
  <c r="A6537" i="18"/>
  <c r="A6551" i="18"/>
  <c r="A6546" i="18"/>
  <c r="A6542" i="18"/>
  <c r="A6541" i="18"/>
  <c r="A6539" i="18"/>
  <c r="A6538" i="18"/>
  <c r="A6534" i="18"/>
  <c r="A6533" i="18"/>
  <c r="A6532" i="18"/>
  <c r="A6536" i="18"/>
  <c r="A6535" i="18"/>
  <c r="A6530" i="18"/>
  <c r="A6529" i="18"/>
  <c r="A6528" i="18"/>
  <c r="A6531" i="18"/>
  <c r="A6525" i="18"/>
  <c r="A6527" i="18"/>
  <c r="A6526" i="18"/>
  <c r="A6524" i="18"/>
  <c r="A6523" i="18"/>
  <c r="A6522" i="18"/>
  <c r="A6521" i="18"/>
  <c r="A6518" i="18"/>
  <c r="A6517" i="18"/>
  <c r="A6519" i="18"/>
  <c r="A6516" i="18"/>
  <c r="A6515" i="18"/>
  <c r="A6513" i="18"/>
  <c r="A6512" i="18"/>
  <c r="A6511" i="18"/>
  <c r="A6510" i="18"/>
  <c r="A6509" i="18"/>
  <c r="A6507" i="18"/>
  <c r="A6506" i="18"/>
  <c r="A6502" i="18"/>
  <c r="A6500" i="18"/>
  <c r="A6520" i="18"/>
  <c r="A6514" i="18"/>
  <c r="A6503" i="18"/>
  <c r="A6479" i="18"/>
  <c r="A6508" i="18"/>
  <c r="A6477" i="18"/>
  <c r="A6491" i="18"/>
  <c r="A6505" i="18"/>
  <c r="A6486" i="18"/>
  <c r="A6475" i="18"/>
  <c r="A6472" i="18"/>
  <c r="A6501" i="18"/>
  <c r="A6504" i="18"/>
  <c r="A6499" i="18"/>
  <c r="A6496" i="18"/>
  <c r="A6497" i="18"/>
  <c r="A6494" i="18"/>
  <c r="A6495" i="18"/>
  <c r="A6492" i="18"/>
  <c r="A6490" i="18"/>
  <c r="A6489" i="18"/>
  <c r="A6488" i="18"/>
  <c r="A6483" i="18"/>
  <c r="A6498" i="18"/>
  <c r="A6482" i="18"/>
  <c r="A6481" i="18"/>
  <c r="A6493" i="18"/>
  <c r="A6473" i="18"/>
  <c r="A6487" i="18"/>
  <c r="A6485" i="18"/>
  <c r="A6484" i="18"/>
  <c r="A6474" i="18"/>
  <c r="A6480" i="18"/>
  <c r="A6471" i="18"/>
  <c r="A6470" i="18"/>
  <c r="A6478" i="18"/>
  <c r="A6476" i="18"/>
  <c r="A6466" i="18"/>
  <c r="A6467" i="18"/>
  <c r="A6465" i="18"/>
  <c r="A6464" i="18"/>
  <c r="A6462" i="18"/>
  <c r="A6469" i="18"/>
  <c r="A6468" i="18"/>
  <c r="A6463" i="18"/>
  <c r="A6459" i="18"/>
  <c r="A6458" i="18"/>
  <c r="A6461" i="18"/>
  <c r="A6457" i="18"/>
  <c r="A6460" i="18"/>
  <c r="A6456" i="18"/>
  <c r="A6444" i="18"/>
  <c r="A6455" i="18"/>
  <c r="A6454" i="18"/>
  <c r="A6453" i="18"/>
  <c r="A6452" i="18"/>
  <c r="A6450" i="18"/>
  <c r="A6449" i="18"/>
  <c r="A6448" i="18"/>
  <c r="A6447" i="18"/>
  <c r="A6446" i="18"/>
  <c r="A6445" i="18"/>
  <c r="A6443" i="18"/>
  <c r="A6451" i="18"/>
  <c r="A6441" i="18"/>
  <c r="A6440" i="18"/>
  <c r="A6439" i="18"/>
  <c r="A6438" i="18"/>
  <c r="A6437" i="18"/>
  <c r="A6435" i="18"/>
  <c r="A6434" i="18"/>
  <c r="A6433" i="18"/>
  <c r="A6432" i="18"/>
  <c r="A6430" i="18"/>
  <c r="A6429" i="18"/>
  <c r="A6428" i="18"/>
  <c r="A6431" i="18"/>
  <c r="A6426" i="18"/>
  <c r="A6425" i="18"/>
  <c r="A6424" i="18"/>
  <c r="A6427" i="18"/>
  <c r="A6442" i="18"/>
  <c r="A6423" i="18"/>
  <c r="A6421" i="18"/>
  <c r="A6436" i="18"/>
  <c r="A6419" i="18"/>
  <c r="A6422" i="18"/>
  <c r="A6420" i="18"/>
  <c r="A6418" i="18"/>
  <c r="A6416" i="18"/>
  <c r="A6417" i="18"/>
  <c r="A6414" i="18"/>
  <c r="A6415" i="18"/>
  <c r="A6413" i="18"/>
  <c r="A6412" i="18"/>
  <c r="A6411" i="18"/>
  <c r="A6404" i="18"/>
  <c r="A6410" i="18"/>
  <c r="A6409" i="18"/>
  <c r="A6408" i="18"/>
  <c r="A6407" i="18"/>
  <c r="A6405" i="18"/>
  <c r="A6403" i="18"/>
  <c r="A6401" i="18"/>
  <c r="A6402" i="18"/>
  <c r="A6397" i="18"/>
  <c r="A6398" i="18"/>
  <c r="A6396" i="18"/>
  <c r="A6399" i="18"/>
  <c r="A6395" i="18"/>
  <c r="A6394" i="18"/>
  <c r="A6383" i="18"/>
  <c r="A6406" i="18"/>
  <c r="A6382" i="18"/>
  <c r="A6393" i="18"/>
  <c r="A6392" i="18"/>
  <c r="A6391" i="18"/>
  <c r="A6390" i="18"/>
  <c r="A6388" i="18"/>
  <c r="A6389" i="18"/>
  <c r="A6387" i="18"/>
  <c r="A6385" i="18"/>
  <c r="A6384" i="18"/>
  <c r="A6375" i="18"/>
  <c r="A6386" i="18"/>
  <c r="A6374" i="18"/>
  <c r="A6380" i="18"/>
  <c r="A6400" i="18"/>
  <c r="A6371" i="18"/>
  <c r="A6381" i="18"/>
  <c r="A6379" i="18"/>
  <c r="A6378" i="18"/>
  <c r="A6376" i="18"/>
  <c r="A6367" i="18"/>
  <c r="A6377" i="18"/>
  <c r="A6373" i="18"/>
  <c r="A6365" i="18"/>
  <c r="A6363" i="18"/>
  <c r="A6370" i="18"/>
  <c r="A6369" i="18"/>
  <c r="A6368" i="18"/>
  <c r="A6372" i="18"/>
  <c r="A6361" i="18"/>
  <c r="A6362" i="18"/>
  <c r="A6360" i="18"/>
  <c r="A6366" i="18"/>
  <c r="A6359" i="18"/>
  <c r="A6364" i="18"/>
  <c r="A6356" i="18"/>
  <c r="A6354" i="18"/>
  <c r="A6351" i="18"/>
  <c r="A6357" i="18"/>
  <c r="A6350" i="18"/>
  <c r="A6352" i="18"/>
  <c r="A6355" i="18"/>
  <c r="A6342" i="18"/>
  <c r="A6349" i="18"/>
  <c r="A6343" i="18"/>
  <c r="A6348" i="18"/>
  <c r="A6346" i="18"/>
  <c r="A6353" i="18"/>
  <c r="A6347" i="18"/>
  <c r="A6358" i="18"/>
  <c r="A6345" i="18"/>
  <c r="A6344" i="18"/>
  <c r="A6340" i="18"/>
  <c r="A6339" i="18"/>
  <c r="A6338" i="18"/>
  <c r="A6335" i="18"/>
  <c r="A6341" i="18"/>
  <c r="A6336" i="18"/>
  <c r="A6328" i="18"/>
  <c r="A6331" i="18"/>
  <c r="A6330" i="18"/>
  <c r="A6332" i="18"/>
  <c r="A6329" i="18"/>
  <c r="A6327" i="18"/>
  <c r="A6337" i="18"/>
  <c r="A6334" i="18"/>
  <c r="A6333" i="18"/>
  <c r="A6326" i="18"/>
  <c r="A6325" i="18"/>
  <c r="A6324" i="18"/>
  <c r="A6315" i="18"/>
  <c r="A6314" i="18"/>
  <c r="A6320" i="18"/>
  <c r="A6323" i="18"/>
  <c r="A6322" i="18"/>
  <c r="A6321" i="18"/>
  <c r="A6310" i="18"/>
  <c r="A6309" i="18"/>
  <c r="A6318" i="18"/>
  <c r="A6319" i="18"/>
  <c r="A6317" i="18"/>
  <c r="A6308" i="18"/>
  <c r="A6305" i="18"/>
  <c r="A6316" i="18"/>
  <c r="A6313" i="18"/>
  <c r="A6311" i="18"/>
  <c r="A6304" i="18"/>
  <c r="A6312" i="18"/>
  <c r="A6301" i="18"/>
  <c r="A6302" i="18"/>
  <c r="A6307" i="18"/>
  <c r="A6306" i="18"/>
  <c r="A6292" i="18"/>
  <c r="A6290" i="18"/>
  <c r="A6303" i="18"/>
  <c r="A6300" i="18"/>
  <c r="A6299" i="18"/>
  <c r="A6298" i="18"/>
  <c r="A6297" i="18"/>
  <c r="A6295" i="18"/>
  <c r="A6294" i="18"/>
  <c r="A6296" i="18"/>
  <c r="A6293" i="18"/>
  <c r="A6291" i="18"/>
  <c r="A6285" i="18"/>
  <c r="A6287" i="18"/>
  <c r="A6288" i="18"/>
  <c r="A6286" i="18"/>
  <c r="A6289" i="18"/>
  <c r="A6284" i="18"/>
  <c r="A6283" i="18"/>
  <c r="A6278" i="18"/>
  <c r="A6276" i="18"/>
  <c r="A6274" i="18"/>
  <c r="A6281" i="18"/>
  <c r="A6272" i="18"/>
  <c r="A6279" i="18"/>
  <c r="A6280" i="18"/>
  <c r="A6282" i="18"/>
  <c r="A6271" i="18"/>
  <c r="A6277" i="18"/>
  <c r="A6275" i="18"/>
  <c r="A6269" i="18"/>
  <c r="A6265" i="18"/>
  <c r="A6264" i="18"/>
  <c r="A6267" i="18"/>
  <c r="A6262" i="18"/>
  <c r="A6260" i="18"/>
  <c r="A6263" i="18"/>
  <c r="A6273" i="18"/>
  <c r="A6259" i="18"/>
  <c r="A6261" i="18"/>
  <c r="A6258" i="18"/>
  <c r="A6256" i="18"/>
  <c r="A6257" i="18"/>
  <c r="A6255" i="18"/>
  <c r="A6268" i="18"/>
  <c r="A6253" i="18"/>
  <c r="A6270" i="18"/>
  <c r="A6266" i="18"/>
  <c r="A6251" i="18"/>
  <c r="A6250" i="18"/>
  <c r="A6249" i="18"/>
  <c r="A6202" i="18"/>
  <c r="A6246" i="18"/>
  <c r="A6208" i="18"/>
  <c r="A6248" i="18"/>
  <c r="A6244" i="18"/>
  <c r="A6231" i="18"/>
  <c r="A6241" i="18"/>
  <c r="A6242" i="18"/>
  <c r="A6245" i="18"/>
  <c r="A6243" i="18"/>
  <c r="A6207" i="18"/>
  <c r="A6235" i="18"/>
  <c r="A6206" i="18"/>
  <c r="A6254" i="18"/>
  <c r="A6233" i="18"/>
  <c r="A6236" i="18"/>
  <c r="A6238" i="18"/>
  <c r="A6203" i="18"/>
  <c r="A6229" i="18"/>
  <c r="A6252" i="18"/>
  <c r="A6228" i="18"/>
  <c r="A6232" i="18"/>
  <c r="A6230" i="18"/>
  <c r="A6217" i="18"/>
  <c r="A6240" i="18"/>
  <c r="A6212" i="18"/>
  <c r="A6239" i="18"/>
  <c r="A6247" i="18"/>
  <c r="A6186" i="18"/>
  <c r="A6227" i="18"/>
  <c r="A6237" i="18"/>
  <c r="A6224" i="18"/>
  <c r="A6182" i="18"/>
  <c r="A6210" i="18"/>
  <c r="A6225" i="18"/>
  <c r="A6222" i="18"/>
  <c r="A6223" i="18"/>
  <c r="A6220" i="18"/>
  <c r="A6218" i="18"/>
  <c r="A6198" i="18"/>
  <c r="A6226" i="18"/>
  <c r="A6197" i="18"/>
  <c r="A6234" i="18"/>
  <c r="A6191" i="18"/>
  <c r="A6215" i="18"/>
  <c r="A6214" i="18"/>
  <c r="A6216" i="18"/>
  <c r="A6189" i="18"/>
  <c r="A6219" i="18"/>
  <c r="A6221" i="18"/>
  <c r="A6201" i="18"/>
  <c r="A6213" i="18"/>
  <c r="A6199" i="18"/>
  <c r="A6192" i="18"/>
  <c r="A6211" i="18"/>
  <c r="A6205" i="18"/>
  <c r="A6209" i="18"/>
  <c r="A6204" i="18"/>
  <c r="A6193" i="18"/>
  <c r="A6200" i="18"/>
  <c r="A6187" i="18"/>
  <c r="A6195" i="18"/>
  <c r="A6196" i="18"/>
  <c r="A6194" i="18"/>
  <c r="A6184" i="18"/>
  <c r="A6188" i="18"/>
  <c r="A6162" i="18"/>
  <c r="A6178" i="18"/>
  <c r="A6190" i="18"/>
  <c r="A6185" i="18"/>
  <c r="A6176" i="18"/>
  <c r="A6173" i="18"/>
  <c r="A6160" i="18"/>
  <c r="A6183" i="18"/>
  <c r="A6177" i="18"/>
  <c r="A6175" i="18"/>
  <c r="A6171" i="18"/>
  <c r="A6154" i="18"/>
  <c r="A6159" i="18"/>
  <c r="A6181" i="18"/>
  <c r="A6180" i="18"/>
  <c r="A6174" i="18"/>
  <c r="A6170" i="18"/>
  <c r="A6172" i="18"/>
  <c r="A6179" i="18"/>
  <c r="A6151" i="18"/>
  <c r="A6169" i="18"/>
  <c r="A6166" i="18"/>
  <c r="A6144" i="18"/>
  <c r="A6165" i="18"/>
  <c r="A6138" i="18"/>
  <c r="A6147" i="18"/>
  <c r="A6142" i="18"/>
  <c r="A6000" i="18"/>
  <c r="A6164" i="18"/>
  <c r="A6139" i="18"/>
  <c r="A6137" i="18"/>
  <c r="A6161" i="18"/>
  <c r="A6163" i="18"/>
  <c r="A6168" i="18"/>
  <c r="A6158" i="18"/>
  <c r="A6134" i="18"/>
  <c r="A6156" i="18"/>
  <c r="A6167" i="18"/>
  <c r="A6153" i="18"/>
  <c r="A6133" i="18"/>
  <c r="A6150" i="18"/>
  <c r="A6131" i="18"/>
  <c r="A6149" i="18"/>
  <c r="A6152" i="18"/>
  <c r="A6145" i="18"/>
  <c r="A6126" i="18"/>
  <c r="A6141" i="18"/>
  <c r="A6140" i="18"/>
  <c r="A6123" i="18"/>
  <c r="A6143" i="18"/>
  <c r="A6157" i="18"/>
  <c r="A6122" i="18"/>
  <c r="A6121" i="18"/>
  <c r="A6113" i="18"/>
  <c r="A6155" i="18"/>
  <c r="A6136" i="18"/>
  <c r="A6120" i="18"/>
  <c r="A6135" i="18"/>
  <c r="A6132" i="18"/>
  <c r="A6118" i="18"/>
  <c r="A6119" i="18"/>
  <c r="A6117" i="18"/>
  <c r="A6116" i="18"/>
  <c r="A6148" i="18"/>
  <c r="A6114" i="18"/>
  <c r="A6146" i="18"/>
  <c r="A6111" i="18"/>
  <c r="A6130" i="18"/>
  <c r="A6109" i="18"/>
  <c r="A6129" i="18"/>
  <c r="A6108" i="18"/>
  <c r="A6127" i="18"/>
  <c r="A6106" i="18"/>
  <c r="A6125" i="18"/>
  <c r="A6124" i="18"/>
  <c r="A6103" i="18"/>
  <c r="A6115" i="18"/>
  <c r="A6112" i="18"/>
  <c r="A6128" i="18"/>
  <c r="A6110" i="18"/>
  <c r="A6104" i="18"/>
  <c r="A6102" i="18"/>
  <c r="A6100" i="18"/>
  <c r="A6096" i="18"/>
  <c r="A6092" i="18"/>
  <c r="A6093" i="18"/>
  <c r="A6107" i="18"/>
  <c r="A6105" i="18"/>
  <c r="A6090" i="18"/>
  <c r="A6089" i="18"/>
  <c r="A6098" i="18"/>
  <c r="A6095" i="18"/>
  <c r="A6097" i="18"/>
  <c r="A6101" i="18"/>
  <c r="A6091" i="18"/>
  <c r="A6079" i="18"/>
  <c r="A6078" i="18"/>
  <c r="A6099" i="18"/>
  <c r="A6087" i="18"/>
  <c r="A6094" i="18"/>
  <c r="A6088" i="18"/>
  <c r="A6077" i="18"/>
  <c r="A6075" i="18"/>
  <c r="A6085" i="18"/>
  <c r="A5866" i="18"/>
  <c r="A6084" i="18"/>
  <c r="A6069" i="18"/>
  <c r="A6072" i="18"/>
  <c r="A6068" i="18"/>
  <c r="A6086" i="18"/>
  <c r="A6083" i="18"/>
  <c r="A6080" i="18"/>
  <c r="A5855" i="18"/>
  <c r="A6082" i="18"/>
  <c r="A6049" i="18"/>
  <c r="A6059" i="18"/>
  <c r="A6081" i="18"/>
  <c r="A6076" i="18"/>
  <c r="A6054" i="18"/>
  <c r="A6074" i="18"/>
  <c r="A5832" i="18"/>
  <c r="A6070" i="18"/>
  <c r="A6065" i="18"/>
  <c r="A6066" i="18"/>
  <c r="A6052" i="18"/>
  <c r="A6067" i="18"/>
  <c r="A6064" i="18"/>
  <c r="A6073" i="18"/>
  <c r="A6071" i="18"/>
  <c r="A6063" i="18"/>
  <c r="A6045" i="18"/>
  <c r="A6042" i="18"/>
  <c r="A6056" i="18"/>
  <c r="A6061" i="18"/>
  <c r="A6060" i="18"/>
  <c r="A6037" i="18"/>
  <c r="A6055" i="18"/>
  <c r="A6036" i="18"/>
  <c r="A6057" i="18"/>
  <c r="A6032" i="18"/>
  <c r="A6062" i="18"/>
  <c r="A6034" i="18"/>
  <c r="A6033" i="18"/>
  <c r="A6051" i="18"/>
  <c r="A6048" i="18"/>
  <c r="A5791" i="18"/>
  <c r="A6058" i="18"/>
  <c r="A6029" i="18"/>
  <c r="A6046" i="18"/>
  <c r="A6043" i="18"/>
  <c r="A6047" i="18"/>
  <c r="A6041" i="18"/>
  <c r="A6053" i="18"/>
  <c r="A6039" i="18"/>
  <c r="A6050" i="18"/>
  <c r="A6025" i="18"/>
  <c r="A6038" i="18"/>
  <c r="A6035" i="18"/>
  <c r="A6031" i="18"/>
  <c r="A6030" i="18"/>
  <c r="A6044" i="18"/>
  <c r="A6027" i="18"/>
  <c r="A6040" i="18"/>
  <c r="A6026" i="18"/>
  <c r="A6028" i="18"/>
  <c r="A6024" i="18"/>
  <c r="A6018" i="18"/>
  <c r="A5732" i="18"/>
  <c r="A6017" i="18"/>
  <c r="A6013" i="18"/>
  <c r="A6022" i="18"/>
  <c r="A6021" i="18"/>
  <c r="A6023" i="18"/>
  <c r="A6015" i="18"/>
  <c r="A6009" i="18"/>
  <c r="A6008" i="18"/>
  <c r="A5720" i="18"/>
  <c r="A6012" i="18"/>
  <c r="A6020" i="18"/>
  <c r="A6005" i="18"/>
  <c r="A6003" i="18"/>
  <c r="A6001" i="18"/>
  <c r="A6019" i="18"/>
  <c r="A5997" i="18"/>
  <c r="A5996" i="18"/>
  <c r="A5994" i="18"/>
  <c r="A5715" i="18"/>
  <c r="A5993" i="18"/>
  <c r="A6016" i="18"/>
  <c r="A6014" i="18"/>
  <c r="A5694" i="18"/>
  <c r="A5684" i="18"/>
  <c r="A5985" i="18"/>
  <c r="A5991" i="18"/>
  <c r="A5990" i="18"/>
  <c r="A6010" i="18"/>
  <c r="A6011" i="18"/>
  <c r="A5970" i="18"/>
  <c r="A5974" i="18"/>
  <c r="A6006" i="18"/>
  <c r="A6007" i="18"/>
  <c r="A5973" i="18"/>
  <c r="A6002" i="18"/>
  <c r="A6004" i="18"/>
  <c r="A5999" i="18"/>
  <c r="A5967" i="18"/>
  <c r="A5998" i="18"/>
  <c r="A5995" i="18"/>
  <c r="A5965" i="18"/>
  <c r="A5961" i="18"/>
  <c r="A5963" i="18"/>
  <c r="A5958" i="18"/>
  <c r="A5959" i="18"/>
  <c r="A5957" i="18"/>
  <c r="A5960" i="18"/>
  <c r="A5638" i="18"/>
  <c r="A5962" i="18"/>
  <c r="A5956" i="18"/>
  <c r="A5952" i="18"/>
  <c r="A5989" i="18"/>
  <c r="A5629" i="18"/>
  <c r="A5954" i="18"/>
  <c r="A5992" i="18"/>
  <c r="A5988" i="18"/>
  <c r="A5987" i="18"/>
  <c r="A5933" i="18"/>
  <c r="A5984" i="18"/>
  <c r="A5986" i="18"/>
  <c r="A5981" i="18"/>
  <c r="A5982" i="18"/>
  <c r="A5983" i="18"/>
  <c r="A5978" i="18"/>
  <c r="A5980" i="18"/>
  <c r="A5979" i="18"/>
  <c r="A5953" i="18"/>
  <c r="A5976" i="18"/>
  <c r="A5977" i="18"/>
  <c r="A5946" i="18"/>
  <c r="A5947" i="18"/>
  <c r="A5971" i="18"/>
  <c r="A5948" i="18"/>
  <c r="A5972" i="18"/>
  <c r="A5939" i="18"/>
  <c r="A5944" i="18"/>
  <c r="A5936" i="18"/>
  <c r="A5942" i="18"/>
  <c r="A5940" i="18"/>
  <c r="A5969" i="18"/>
  <c r="A5968" i="18"/>
  <c r="A5935" i="18"/>
  <c r="A5964" i="18"/>
  <c r="A5966" i="18"/>
  <c r="A5937" i="18"/>
  <c r="A5930" i="18"/>
  <c r="A5926" i="18"/>
  <c r="A5975" i="18"/>
  <c r="A5924" i="18"/>
  <c r="A5892" i="18"/>
  <c r="A5927" i="18"/>
  <c r="A5919" i="18"/>
  <c r="A5928" i="18"/>
  <c r="A5917" i="18"/>
  <c r="A5885" i="18"/>
  <c r="A5920" i="18"/>
  <c r="A5922" i="18"/>
  <c r="A5921" i="18"/>
  <c r="A5923" i="18"/>
  <c r="A5915" i="18"/>
  <c r="A5914" i="18"/>
  <c r="A5908" i="18"/>
  <c r="A5949" i="18"/>
  <c r="A5912" i="18"/>
  <c r="A5902" i="18"/>
  <c r="A5910" i="18"/>
  <c r="A5907" i="18"/>
  <c r="A5909" i="18"/>
  <c r="A5899" i="18"/>
  <c r="A5941" i="18"/>
  <c r="A5876" i="18"/>
  <c r="A5905" i="18"/>
  <c r="A5950" i="18"/>
  <c r="A5900" i="18"/>
  <c r="A5943" i="18"/>
  <c r="A5945" i="18"/>
  <c r="A5897" i="18"/>
  <c r="A5934" i="18"/>
  <c r="A5894" i="18"/>
  <c r="A5955" i="18"/>
  <c r="A5906" i="18"/>
  <c r="A5895" i="18"/>
  <c r="A5904" i="18"/>
  <c r="A5893" i="18"/>
  <c r="A5886" i="18"/>
  <c r="A5931" i="18"/>
  <c r="A5890" i="18"/>
  <c r="A5889" i="18"/>
  <c r="A5888" i="18"/>
  <c r="A5932" i="18"/>
  <c r="A5918" i="18"/>
  <c r="A5887" i="18"/>
  <c r="A5858" i="18"/>
  <c r="A5925" i="18"/>
  <c r="A5883" i="18"/>
  <c r="A5882" i="18"/>
  <c r="A5916" i="18"/>
  <c r="A5881" i="18"/>
  <c r="A5879" i="18"/>
  <c r="A5880" i="18"/>
  <c r="A5951" i="18"/>
  <c r="A5878" i="18"/>
  <c r="A5877" i="18"/>
  <c r="A5913" i="18"/>
  <c r="A5875" i="18"/>
  <c r="A5852" i="18"/>
  <c r="A5874" i="18"/>
  <c r="A5873" i="18"/>
  <c r="A5871" i="18"/>
  <c r="A5870" i="18"/>
  <c r="A5938" i="18"/>
  <c r="A5872" i="18"/>
  <c r="A5869" i="18"/>
  <c r="A5868" i="18"/>
  <c r="A5867" i="18"/>
  <c r="A5865" i="18"/>
  <c r="A5929" i="18"/>
  <c r="A5903" i="18"/>
  <c r="A5864" i="18"/>
  <c r="A5849" i="18"/>
  <c r="A5863" i="18"/>
  <c r="A5896" i="18"/>
  <c r="A5862" i="18"/>
  <c r="A5838" i="18"/>
  <c r="A5836" i="18"/>
  <c r="A5837" i="18"/>
  <c r="A5859" i="18"/>
  <c r="A5846" i="18"/>
  <c r="A5911" i="18"/>
  <c r="A5854" i="18"/>
  <c r="A5891" i="18"/>
  <c r="A5843" i="18"/>
  <c r="A5848" i="18"/>
  <c r="A5898" i="18"/>
  <c r="A5822" i="18"/>
  <c r="A5839" i="18"/>
  <c r="A5844" i="18"/>
  <c r="A5851" i="18"/>
  <c r="A5840" i="18"/>
  <c r="A5835" i="18"/>
  <c r="A5901" i="18"/>
  <c r="A5834" i="18"/>
  <c r="A5833" i="18"/>
  <c r="A5808" i="18"/>
  <c r="A5831" i="18"/>
  <c r="A5830" i="18"/>
  <c r="A5847" i="18"/>
  <c r="A5817" i="18"/>
  <c r="A5845" i="18"/>
  <c r="A5814" i="18"/>
  <c r="A5815" i="18"/>
  <c r="A5807" i="18"/>
  <c r="A5828" i="18"/>
  <c r="A5827" i="18"/>
  <c r="A5884" i="18"/>
  <c r="A5825" i="18"/>
  <c r="A5823" i="18"/>
  <c r="A5793" i="18"/>
  <c r="A5860" i="18"/>
  <c r="A5824" i="18"/>
  <c r="A5857" i="18"/>
  <c r="A5856" i="18"/>
  <c r="A5785" i="18"/>
  <c r="A5816" i="18"/>
  <c r="A5813" i="18"/>
  <c r="A5789" i="18"/>
  <c r="A5826" i="18"/>
  <c r="A5811" i="18"/>
  <c r="A5787" i="18"/>
  <c r="A5780" i="18"/>
  <c r="A5812" i="18"/>
  <c r="A5786" i="18"/>
  <c r="A5809" i="18"/>
  <c r="A5806" i="18"/>
  <c r="A5804" i="18"/>
  <c r="A5801" i="18"/>
  <c r="A5803" i="18"/>
  <c r="A5792" i="18"/>
  <c r="A5810" i="18"/>
  <c r="A5798" i="18"/>
  <c r="A5850" i="18"/>
  <c r="A5853" i="18"/>
  <c r="A5796" i="18"/>
  <c r="A5797" i="18"/>
  <c r="A5820" i="18"/>
  <c r="A5799" i="18"/>
  <c r="A5842" i="18"/>
  <c r="A5794" i="18"/>
  <c r="A5819" i="18"/>
  <c r="A5805" i="18"/>
  <c r="A5841" i="18"/>
  <c r="A5800" i="18"/>
  <c r="A5775" i="18"/>
  <c r="A5777" i="18"/>
  <c r="A5772" i="18"/>
  <c r="A5790" i="18"/>
  <c r="A5788" i="18"/>
  <c r="A5782" i="18"/>
  <c r="A5769" i="18"/>
  <c r="A5766" i="18"/>
  <c r="A5765" i="18"/>
  <c r="A5784" i="18"/>
  <c r="A5762" i="18"/>
  <c r="A5761" i="18"/>
  <c r="A5783" i="18"/>
  <c r="A5829" i="18"/>
  <c r="A5751" i="18"/>
  <c r="A5774" i="18"/>
  <c r="A5821" i="18"/>
  <c r="A5760" i="18"/>
  <c r="A5818" i="18"/>
  <c r="A5756" i="18"/>
  <c r="A5546" i="18"/>
  <c r="A5758" i="18"/>
  <c r="A5755" i="18"/>
  <c r="A5752" i="18"/>
  <c r="A5753" i="18"/>
  <c r="A5763" i="18"/>
  <c r="A5742" i="18"/>
  <c r="A5759" i="18"/>
  <c r="A5861" i="18"/>
  <c r="A5802" i="18"/>
  <c r="A5740" i="18"/>
  <c r="A5738" i="18"/>
  <c r="A5537" i="18"/>
  <c r="A5795" i="18"/>
  <c r="A5781" i="18"/>
  <c r="A5728" i="18"/>
  <c r="A5735" i="18"/>
  <c r="A5731" i="18"/>
  <c r="A5729" i="18"/>
  <c r="A5779" i="18"/>
  <c r="A5776" i="18"/>
  <c r="A5778" i="18"/>
  <c r="A5725" i="18"/>
  <c r="A5727" i="18"/>
  <c r="A5771" i="18"/>
  <c r="A5737" i="18"/>
  <c r="A5773" i="18"/>
  <c r="A5480" i="18"/>
  <c r="A5726" i="18"/>
  <c r="A5479" i="18"/>
  <c r="A5722" i="18"/>
  <c r="A5477" i="18"/>
  <c r="A5721" i="18"/>
  <c r="A5476" i="18"/>
  <c r="A5475" i="18"/>
  <c r="A5474" i="18"/>
  <c r="A5473" i="18"/>
  <c r="A5745" i="18"/>
  <c r="A5711" i="18"/>
  <c r="A5730" i="18"/>
  <c r="A5718" i="18"/>
  <c r="A5521" i="18"/>
  <c r="A5466" i="18"/>
  <c r="A5464" i="18"/>
  <c r="A5463" i="18"/>
  <c r="A5704" i="18"/>
  <c r="A5462" i="18"/>
  <c r="A5461" i="18"/>
  <c r="A5460" i="18"/>
  <c r="A5713" i="18"/>
  <c r="A5712" i="18"/>
  <c r="A5714" i="18"/>
  <c r="A5710" i="18"/>
  <c r="A5708" i="18"/>
  <c r="A5757" i="18"/>
  <c r="A5459" i="18"/>
  <c r="A5457" i="18"/>
  <c r="A5696" i="18"/>
  <c r="A5456" i="18"/>
  <c r="A5706" i="18"/>
  <c r="A5754" i="18"/>
  <c r="A5705" i="18"/>
  <c r="A5455" i="18"/>
  <c r="A5514" i="18"/>
  <c r="A5452" i="18"/>
  <c r="A5454" i="18"/>
  <c r="A5719" i="18"/>
  <c r="A5702" i="18"/>
  <c r="A5453" i="18"/>
  <c r="A5703" i="18"/>
  <c r="A5444" i="18"/>
  <c r="A5750" i="18"/>
  <c r="A5747" i="18"/>
  <c r="A5701" i="18"/>
  <c r="A5746" i="18"/>
  <c r="A5699" i="18"/>
  <c r="A5700" i="18"/>
  <c r="A5451" i="18"/>
  <c r="A5450" i="18"/>
  <c r="A5770" i="18"/>
  <c r="A5448" i="18"/>
  <c r="A5717" i="18"/>
  <c r="A5698" i="18"/>
  <c r="A5447" i="18"/>
  <c r="A5695" i="18"/>
  <c r="A5697" i="18"/>
  <c r="A5442" i="18"/>
  <c r="A5693" i="18"/>
  <c r="A5716" i="18"/>
  <c r="A5437" i="18"/>
  <c r="A5441" i="18"/>
  <c r="A5692" i="18"/>
  <c r="A5691" i="18"/>
  <c r="A5445" i="18"/>
  <c r="A5690" i="18"/>
  <c r="A5689" i="18"/>
  <c r="A5440" i="18"/>
  <c r="A5749" i="18"/>
  <c r="A5768" i="18"/>
  <c r="A5748" i="18"/>
  <c r="A5439" i="18"/>
  <c r="A5686" i="18"/>
  <c r="A5438" i="18"/>
  <c r="A5685" i="18"/>
  <c r="A5433" i="18"/>
  <c r="A5682" i="18"/>
  <c r="A5683" i="18"/>
  <c r="A5436" i="18"/>
  <c r="A5681" i="18"/>
  <c r="A5680" i="18"/>
  <c r="A5679" i="18"/>
  <c r="A5434" i="18"/>
  <c r="A5677" i="18"/>
  <c r="A5744" i="18"/>
  <c r="A5673" i="18"/>
  <c r="A5764" i="18"/>
  <c r="A5678" i="18"/>
  <c r="A5511" i="18"/>
  <c r="A5432" i="18"/>
  <c r="A5676" i="18"/>
  <c r="A5671" i="18"/>
  <c r="A5743" i="18"/>
  <c r="A5430" i="18"/>
  <c r="A5668" i="18"/>
  <c r="A5663" i="18"/>
  <c r="A5664" i="18"/>
  <c r="A5665" i="18"/>
  <c r="A5741" i="18"/>
  <c r="A5662" i="18"/>
  <c r="A5428" i="18"/>
  <c r="A5655" i="18"/>
  <c r="A5739" i="18"/>
  <c r="A5736" i="18"/>
  <c r="A5659" i="18"/>
  <c r="A5422" i="18"/>
  <c r="A5688" i="18"/>
  <c r="A5658" i="18"/>
  <c r="A5503" i="18"/>
  <c r="A5416" i="18"/>
  <c r="A5656" i="18"/>
  <c r="A5420" i="18"/>
  <c r="A5733" i="18"/>
  <c r="A5734" i="18"/>
  <c r="A5415" i="18"/>
  <c r="A5414" i="18"/>
  <c r="A5669" i="18"/>
  <c r="A5411" i="18"/>
  <c r="A5499" i="18"/>
  <c r="A5405" i="18"/>
  <c r="A5767" i="18"/>
  <c r="A5645" i="18"/>
  <c r="A5494" i="18"/>
  <c r="A5724" i="18"/>
  <c r="A5402" i="18"/>
  <c r="A5657" i="18"/>
  <c r="A5404" i="18"/>
  <c r="A5400" i="18"/>
  <c r="A5389" i="18"/>
  <c r="A5723" i="18"/>
  <c r="A5388" i="18"/>
  <c r="A5640" i="18"/>
  <c r="A5408" i="18"/>
  <c r="A5394" i="18"/>
  <c r="A5406" i="18"/>
  <c r="A5384" i="18"/>
  <c r="A5382" i="18"/>
  <c r="A5650" i="18"/>
  <c r="A5403" i="18"/>
  <c r="A5399" i="18"/>
  <c r="A5401" i="18"/>
  <c r="A5395" i="18"/>
  <c r="A5396" i="18"/>
  <c r="A5372" i="18"/>
  <c r="A5644" i="18"/>
  <c r="A5393" i="18"/>
  <c r="A5637" i="18"/>
  <c r="A5390" i="18"/>
  <c r="A5386" i="18"/>
  <c r="A5383" i="18"/>
  <c r="A5362" i="18"/>
  <c r="A5385" i="18"/>
  <c r="A5358" i="18"/>
  <c r="A5380" i="18"/>
  <c r="A5378" i="18"/>
  <c r="A5381" i="18"/>
  <c r="A5376" i="18"/>
  <c r="A5630" i="18"/>
  <c r="A5352" i="18"/>
  <c r="A5709" i="18"/>
  <c r="A5707" i="18"/>
  <c r="A5360" i="18"/>
  <c r="A5368" i="18"/>
  <c r="A5348" i="18"/>
  <c r="A5347" i="18"/>
  <c r="A5370" i="18"/>
  <c r="A5365" i="18"/>
  <c r="A5366" i="18"/>
  <c r="A5364" i="18"/>
  <c r="A5345" i="18"/>
  <c r="A5672" i="18"/>
  <c r="A5361" i="18"/>
  <c r="A5357" i="18"/>
  <c r="A5355" i="18"/>
  <c r="A5343" i="18"/>
  <c r="A5369" i="18"/>
  <c r="A5353" i="18"/>
  <c r="A5351" i="18"/>
  <c r="A5356" i="18"/>
  <c r="A5687" i="18"/>
  <c r="A5350" i="18"/>
  <c r="A5667" i="18"/>
  <c r="A5349" i="18"/>
  <c r="A5660" i="18"/>
  <c r="A5666" i="18"/>
  <c r="A5346" i="18"/>
  <c r="A5339" i="18"/>
  <c r="A5336" i="18"/>
  <c r="A5670" i="18"/>
  <c r="A5674" i="18"/>
  <c r="A5482" i="18"/>
  <c r="A5675" i="18"/>
  <c r="A5335" i="18"/>
  <c r="A5342" i="18"/>
  <c r="A5333" i="18"/>
  <c r="A5481" i="18"/>
  <c r="A5334" i="18"/>
  <c r="A5337" i="18"/>
  <c r="A5341" i="18"/>
  <c r="A5327" i="18"/>
  <c r="A5322" i="18"/>
  <c r="A5661" i="18"/>
  <c r="A5324" i="18"/>
  <c r="A5331" i="18"/>
  <c r="A5323" i="18"/>
  <c r="A5321" i="18"/>
  <c r="A5330" i="18"/>
  <c r="A5316" i="18"/>
  <c r="A5619" i="18"/>
  <c r="A5312" i="18"/>
  <c r="A5643" i="18"/>
  <c r="A5304" i="18"/>
  <c r="A5469" i="18"/>
  <c r="A5642" i="18"/>
  <c r="A5653" i="18"/>
  <c r="A5332" i="18"/>
  <c r="A5325" i="18"/>
  <c r="A5654" i="18"/>
  <c r="A5470" i="18"/>
  <c r="A5313" i="18"/>
  <c r="A5326" i="18"/>
  <c r="A5651" i="18"/>
  <c r="A5311" i="18"/>
  <c r="A5338" i="18"/>
  <c r="A5315" i="18"/>
  <c r="A5652" i="18"/>
  <c r="A5649" i="18"/>
  <c r="A5635" i="18"/>
  <c r="A5310" i="18"/>
  <c r="A5593" i="18"/>
  <c r="A5646" i="18"/>
  <c r="A5647" i="18"/>
  <c r="A5307" i="18"/>
  <c r="A5648" i="18"/>
  <c r="A5303" i="18"/>
  <c r="A5639" i="18"/>
  <c r="A5301" i="18"/>
  <c r="A5641" i="18"/>
  <c r="A5299" i="18"/>
  <c r="A5633" i="18"/>
  <c r="A5443" i="18"/>
  <c r="A5565" i="18"/>
  <c r="A5293" i="18"/>
  <c r="A5302" i="18"/>
  <c r="A5300" i="18"/>
  <c r="A5631" i="18"/>
  <c r="A5589" i="18"/>
  <c r="A5286" i="18"/>
  <c r="A5634" i="18"/>
  <c r="A5604" i="18"/>
  <c r="A5588" i="18"/>
  <c r="A5290" i="18"/>
  <c r="A5297" i="18"/>
  <c r="A5636" i="18"/>
  <c r="A5603" i="18"/>
  <c r="A5601" i="18"/>
  <c r="A5298" i="18"/>
  <c r="A5281" i="18"/>
  <c r="A5288" i="18"/>
  <c r="A5291" i="18"/>
  <c r="A5292" i="18"/>
  <c r="A5632" i="18"/>
  <c r="A5289" i="18"/>
  <c r="A5429" i="18"/>
  <c r="A5587" i="18"/>
  <c r="A5427" i="18"/>
  <c r="A5283" i="18"/>
  <c r="A5628" i="18"/>
  <c r="A5627" i="18"/>
  <c r="A5277" i="18"/>
  <c r="A5618" i="18"/>
  <c r="A5278" i="18"/>
  <c r="A5271" i="18"/>
  <c r="A5279" i="18"/>
  <c r="A5276" i="18"/>
  <c r="A5626" i="18"/>
  <c r="A5273" i="18"/>
  <c r="A5625" i="18"/>
  <c r="A5274" i="18"/>
  <c r="A5265" i="18"/>
  <c r="A5275" i="18"/>
  <c r="A5624" i="18"/>
  <c r="A5623" i="18"/>
  <c r="A5267" i="18"/>
  <c r="A5580" i="18"/>
  <c r="A5270" i="18"/>
  <c r="A5576" i="18"/>
  <c r="A5621" i="18"/>
  <c r="A5252" i="18"/>
  <c r="A5620" i="18"/>
  <c r="A5263" i="18"/>
  <c r="A5258" i="18"/>
  <c r="A5257" i="18"/>
  <c r="A5269" i="18"/>
  <c r="A5255" i="18"/>
  <c r="A5261" i="18"/>
  <c r="A5253" i="18"/>
  <c r="A5617" i="18"/>
  <c r="A5236" i="18"/>
  <c r="A5233" i="18"/>
  <c r="A5579" i="18"/>
  <c r="A5615" i="18"/>
  <c r="A5249" i="18"/>
  <c r="A5614" i="18"/>
  <c r="A5246" i="18"/>
  <c r="A5578" i="18"/>
  <c r="A5243" i="18"/>
  <c r="A5244" i="18"/>
  <c r="A5413" i="18"/>
  <c r="A5242" i="18"/>
  <c r="A5239" i="18"/>
  <c r="A5234" i="18"/>
  <c r="A5238" i="18"/>
  <c r="A5240" i="18"/>
  <c r="A5224" i="18"/>
  <c r="A5232" i="18"/>
  <c r="A5235" i="18"/>
  <c r="A5228" i="18"/>
  <c r="A5231" i="18"/>
  <c r="A5612" i="18"/>
  <c r="A5229" i="18"/>
  <c r="A5230" i="18"/>
  <c r="A5573" i="18"/>
  <c r="A5216" i="18"/>
  <c r="A5566" i="18"/>
  <c r="A5215" i="18"/>
  <c r="A5571" i="18"/>
  <c r="A5223" i="18"/>
  <c r="A5222" i="18"/>
  <c r="A5616" i="18"/>
  <c r="A5610" i="18"/>
  <c r="A5387" i="18"/>
  <c r="A5225" i="18"/>
  <c r="A5569" i="18"/>
  <c r="A5211" i="18"/>
  <c r="A5219" i="18"/>
  <c r="A5597" i="18"/>
  <c r="A5609" i="18"/>
  <c r="A5608" i="18"/>
  <c r="A5567" i="18"/>
  <c r="A5564" i="18"/>
  <c r="A5379" i="18"/>
  <c r="A5606" i="18"/>
  <c r="A5214" i="18"/>
  <c r="A5196" i="18"/>
  <c r="A5563" i="18"/>
  <c r="A5202" i="18"/>
  <c r="A5193" i="18"/>
  <c r="A5605" i="18"/>
  <c r="A5207" i="18"/>
  <c r="A5190" i="18"/>
  <c r="A5189" i="18"/>
  <c r="A5188" i="18"/>
  <c r="A5187" i="18"/>
  <c r="A5205" i="18"/>
  <c r="A5602" i="18"/>
  <c r="A5204" i="18"/>
  <c r="A5598" i="18"/>
  <c r="A5607" i="18"/>
  <c r="A5367" i="18"/>
  <c r="A5179" i="18"/>
  <c r="A5201" i="18"/>
  <c r="A5600" i="18"/>
  <c r="A5198" i="18"/>
  <c r="A5194" i="18"/>
  <c r="A5594" i="18"/>
  <c r="A5599" i="18"/>
  <c r="A5172" i="18"/>
  <c r="A5592" i="18"/>
  <c r="A5181" i="18"/>
  <c r="A5596" i="18"/>
  <c r="A5374" i="18"/>
  <c r="A5561" i="18"/>
  <c r="A5177" i="18"/>
  <c r="A5200" i="18"/>
  <c r="A5186" i="18"/>
  <c r="A5169" i="18"/>
  <c r="A5203" i="18"/>
  <c r="A5560" i="18"/>
  <c r="A5184" i="18"/>
  <c r="A5595" i="18"/>
  <c r="A5212" i="18"/>
  <c r="A5166" i="18"/>
  <c r="A5171" i="18"/>
  <c r="A5164" i="18"/>
  <c r="A5163" i="18"/>
  <c r="A5183" i="18"/>
  <c r="A5178" i="18"/>
  <c r="A5174" i="18"/>
  <c r="A5554" i="18"/>
  <c r="A5176" i="18"/>
  <c r="A5167" i="18"/>
  <c r="A5553" i="18"/>
  <c r="A5590" i="18"/>
  <c r="A5591" i="18"/>
  <c r="A5552" i="18"/>
  <c r="A5159" i="18"/>
  <c r="A5551" i="18"/>
  <c r="A5550" i="18"/>
  <c r="A5180" i="18"/>
  <c r="A5152" i="18"/>
  <c r="A5586" i="18"/>
  <c r="A5156" i="18"/>
  <c r="A5149" i="18"/>
  <c r="A5146" i="18"/>
  <c r="A5548" i="18"/>
  <c r="A5162" i="18"/>
  <c r="A5153" i="18"/>
  <c r="A5585" i="18"/>
  <c r="A5584" i="18"/>
  <c r="A5138" i="18"/>
  <c r="A5583" i="18"/>
  <c r="A5582" i="18"/>
  <c r="A5143" i="18"/>
  <c r="A5340" i="18"/>
  <c r="A5150" i="18"/>
  <c r="A5136" i="18"/>
  <c r="A5124" i="18"/>
  <c r="A5148" i="18"/>
  <c r="A5122" i="18"/>
  <c r="A5120" i="18"/>
  <c r="A5128" i="18"/>
  <c r="A5132" i="18"/>
  <c r="A5142" i="18"/>
  <c r="A5141" i="18"/>
  <c r="A5108" i="18"/>
  <c r="A5103" i="18"/>
  <c r="A5101" i="18"/>
  <c r="A5137" i="18"/>
  <c r="A5581" i="18"/>
  <c r="A5119" i="18"/>
  <c r="A5094" i="18"/>
  <c r="A5134" i="18"/>
  <c r="A5135" i="18"/>
  <c r="A5114" i="18"/>
  <c r="A5117" i="18"/>
  <c r="A5622" i="18"/>
  <c r="A5091" i="18"/>
  <c r="A5109" i="18"/>
  <c r="A5127" i="18"/>
  <c r="A5129" i="18"/>
  <c r="A5577" i="18"/>
  <c r="A5131" i="18"/>
  <c r="A5125" i="18"/>
  <c r="A5116" i="18"/>
  <c r="A5096" i="18"/>
  <c r="A5123" i="18"/>
  <c r="A5118" i="18"/>
  <c r="A5092" i="18"/>
  <c r="A5121" i="18"/>
  <c r="A5076" i="18"/>
  <c r="A5542" i="18"/>
  <c r="A5084" i="18"/>
  <c r="A5111" i="18"/>
  <c r="A5107" i="18"/>
  <c r="A5113" i="18"/>
  <c r="A5080" i="18"/>
  <c r="A5105" i="18"/>
  <c r="A5575" i="18"/>
  <c r="A5066" i="18"/>
  <c r="A5102" i="18"/>
  <c r="A5104" i="18"/>
  <c r="A5106" i="18"/>
  <c r="A5099" i="18"/>
  <c r="A5112" i="18"/>
  <c r="A5100" i="18"/>
  <c r="A5097" i="18"/>
  <c r="A5074" i="18"/>
  <c r="A5098" i="18"/>
  <c r="A5093" i="18"/>
  <c r="A5115" i="18"/>
  <c r="A5613" i="18"/>
  <c r="A5540" i="18"/>
  <c r="A5085" i="18"/>
  <c r="A5068" i="18"/>
  <c r="A5095" i="18"/>
  <c r="A5086" i="18"/>
  <c r="A5060" i="18"/>
  <c r="A5089" i="18"/>
  <c r="A5090" i="18"/>
  <c r="A5574" i="18"/>
  <c r="A5082" i="18"/>
  <c r="A5079" i="18"/>
  <c r="A5570" i="18"/>
  <c r="A5572" i="18"/>
  <c r="A5539" i="18"/>
  <c r="A5538" i="18"/>
  <c r="A5568" i="18"/>
  <c r="A5611" i="18"/>
  <c r="A5069" i="18"/>
  <c r="A5078" i="18"/>
  <c r="A5075" i="18"/>
  <c r="A5077" i="18"/>
  <c r="A5050" i="18"/>
  <c r="A5064" i="18"/>
  <c r="A5067" i="18"/>
  <c r="A5071" i="18"/>
  <c r="A5065" i="18"/>
  <c r="A5055" i="18"/>
  <c r="A5063" i="18"/>
  <c r="A5047" i="18"/>
  <c r="A5059" i="18"/>
  <c r="A5058" i="18"/>
  <c r="A5039" i="18"/>
  <c r="A5052" i="18"/>
  <c r="A5053" i="18"/>
  <c r="A5048" i="18"/>
  <c r="A5049" i="18"/>
  <c r="A5562" i="18"/>
  <c r="A5045" i="18"/>
  <c r="A5041" i="18"/>
  <c r="A5046" i="18"/>
  <c r="A5559" i="18"/>
  <c r="A5040" i="18"/>
  <c r="A5272" i="18"/>
  <c r="A5042" i="18"/>
  <c r="A5547" i="18"/>
  <c r="A5036" i="18"/>
  <c r="A5038" i="18"/>
  <c r="A5035" i="18"/>
  <c r="A5037" i="18"/>
  <c r="A5008" i="18"/>
  <c r="A5033" i="18"/>
  <c r="A5005" i="18"/>
  <c r="A5031" i="18"/>
  <c r="A5032" i="18"/>
  <c r="A5034" i="18"/>
  <c r="A5015" i="18"/>
  <c r="A5030" i="18"/>
  <c r="A5027" i="18"/>
  <c r="A5029" i="18"/>
  <c r="A5557" i="18"/>
  <c r="A5023" i="18"/>
  <c r="A5020" i="18"/>
  <c r="A5021" i="18"/>
  <c r="A5549" i="18"/>
  <c r="A5022" i="18"/>
  <c r="A5019" i="18"/>
  <c r="A5014" i="18"/>
  <c r="A5018" i="18"/>
  <c r="A5013" i="18"/>
  <c r="A5017" i="18"/>
  <c r="A5016" i="18"/>
  <c r="A5010" i="18"/>
  <c r="A5260" i="18"/>
  <c r="A5012" i="18"/>
  <c r="A5000" i="18"/>
  <c r="A5006" i="18"/>
  <c r="A5007" i="18"/>
  <c r="A4988" i="18"/>
  <c r="A5285" i="18"/>
  <c r="A4998" i="18"/>
  <c r="A5002" i="18"/>
  <c r="A4996" i="18"/>
  <c r="A4982" i="18"/>
  <c r="A4980" i="18"/>
  <c r="A4984" i="18"/>
  <c r="A4992" i="18"/>
  <c r="A4983" i="18"/>
  <c r="A4972" i="18"/>
  <c r="A5510" i="18"/>
  <c r="A5543" i="18"/>
  <c r="A4966" i="18"/>
  <c r="A5541" i="18"/>
  <c r="A5210" i="18"/>
  <c r="A4970" i="18"/>
  <c r="A5544" i="18"/>
  <c r="A4962" i="18"/>
  <c r="A5502" i="18"/>
  <c r="A5500" i="18"/>
  <c r="A5126" i="18"/>
  <c r="A4963" i="18"/>
  <c r="A5497" i="18"/>
  <c r="A4956" i="18"/>
  <c r="A5495" i="18"/>
  <c r="A5536" i="18"/>
  <c r="A5493" i="18"/>
  <c r="A5515" i="18"/>
  <c r="A4925" i="18"/>
  <c r="A5492" i="18"/>
  <c r="A4918" i="18"/>
  <c r="A5513" i="18"/>
  <c r="A4924" i="18"/>
  <c r="A4927" i="18"/>
  <c r="A5485" i="18"/>
  <c r="A5512" i="18"/>
  <c r="A5147" i="18"/>
  <c r="A5519" i="18"/>
  <c r="A5488" i="18"/>
  <c r="A4916" i="18"/>
  <c r="A5556" i="18"/>
  <c r="A4896" i="18"/>
  <c r="A5555" i="18"/>
  <c r="A4895" i="18"/>
  <c r="A5558" i="18"/>
  <c r="A5516" i="18"/>
  <c r="A5490" i="18"/>
  <c r="A5507" i="18"/>
  <c r="A4904" i="18"/>
  <c r="A5484" i="18"/>
  <c r="A4892" i="18"/>
  <c r="A4885" i="18"/>
  <c r="A5506" i="18"/>
  <c r="A5467" i="18"/>
  <c r="A5505" i="18"/>
  <c r="A5508" i="18"/>
  <c r="A5498" i="18"/>
  <c r="A5409" i="18"/>
  <c r="A5056" i="18"/>
  <c r="A5011" i="18"/>
  <c r="A5504" i="18"/>
  <c r="A4888" i="18"/>
  <c r="A4886" i="18"/>
  <c r="A5545" i="18"/>
  <c r="A5468" i="18"/>
  <c r="A4999" i="18"/>
  <c r="A4882" i="18"/>
  <c r="A5501" i="18"/>
  <c r="A5465" i="18"/>
  <c r="A5491" i="18"/>
  <c r="A5496" i="18"/>
  <c r="A4872" i="18"/>
  <c r="A5449" i="18"/>
  <c r="A4977" i="18"/>
  <c r="A5024" i="18"/>
  <c r="A5344" i="18"/>
  <c r="A4952" i="18"/>
  <c r="A5487" i="18"/>
  <c r="A4995" i="18"/>
  <c r="A5535" i="18"/>
  <c r="A4945" i="18"/>
  <c r="A4852" i="18"/>
  <c r="A4862" i="18"/>
  <c r="A5533" i="18"/>
  <c r="A4849" i="18"/>
  <c r="A5532" i="18"/>
  <c r="A5534" i="18"/>
  <c r="A5392" i="18"/>
  <c r="A5530" i="18"/>
  <c r="A4948" i="18"/>
  <c r="A4947" i="18"/>
  <c r="A5398" i="18"/>
  <c r="A5531" i="18"/>
  <c r="A5486" i="18"/>
  <c r="A4941" i="18"/>
  <c r="A5528" i="18"/>
  <c r="A5529" i="18"/>
  <c r="A5489" i="18"/>
  <c r="A5527" i="18"/>
  <c r="A5526" i="18"/>
  <c r="A4932" i="18"/>
  <c r="A5525" i="18"/>
  <c r="A4917" i="18"/>
  <c r="A5478" i="18"/>
  <c r="A5524" i="18"/>
  <c r="A5523" i="18"/>
  <c r="A5522" i="18"/>
  <c r="A5520" i="18"/>
  <c r="A4944" i="18"/>
  <c r="A5419" i="18"/>
  <c r="A5417" i="18"/>
  <c r="A5471" i="18"/>
  <c r="A5412" i="18"/>
  <c r="A4997" i="18"/>
  <c r="A5418" i="18"/>
  <c r="A5518" i="18"/>
  <c r="A5517" i="18"/>
  <c r="A5472" i="18"/>
  <c r="A5359" i="18"/>
  <c r="A4811" i="18"/>
  <c r="A5280" i="18"/>
  <c r="A4797" i="18"/>
  <c r="A5446" i="18"/>
  <c r="A4884" i="18"/>
  <c r="A4793" i="18"/>
  <c r="A5509" i="18"/>
  <c r="A4787" i="18"/>
  <c r="A4900" i="18"/>
  <c r="A4783" i="18"/>
  <c r="A4799" i="18"/>
  <c r="A5431" i="18"/>
  <c r="A4876" i="18"/>
  <c r="A5306" i="18"/>
  <c r="A5314" i="18"/>
  <c r="A5426" i="18"/>
  <c r="A4772" i="18"/>
  <c r="A4778" i="18"/>
  <c r="A5247" i="18"/>
  <c r="A5319" i="18"/>
  <c r="A5241" i="18"/>
  <c r="A4773" i="18"/>
  <c r="A5329" i="18"/>
  <c r="A4770" i="18"/>
  <c r="A5435" i="18"/>
  <c r="A5354" i="18"/>
  <c r="A4764" i="18"/>
  <c r="A4760" i="18"/>
  <c r="A5318" i="18"/>
  <c r="A4734" i="18"/>
  <c r="A4747" i="18"/>
  <c r="A4763" i="18"/>
  <c r="A4732" i="18"/>
  <c r="A4752" i="18"/>
  <c r="A5296" i="18"/>
  <c r="A5227" i="18"/>
  <c r="A4749" i="18"/>
  <c r="A4723" i="18"/>
  <c r="A5410" i="18"/>
  <c r="A5424" i="18"/>
  <c r="A5308" i="18"/>
  <c r="A5423" i="18"/>
  <c r="A5218" i="18"/>
  <c r="A4741" i="18"/>
  <c r="A5217" i="18"/>
  <c r="A4744" i="18"/>
  <c r="A4845" i="18"/>
  <c r="A4737" i="18"/>
  <c r="A4878" i="18"/>
  <c r="A4824" i="18"/>
  <c r="A4758" i="18"/>
  <c r="A4782" i="18"/>
  <c r="A5192" i="18"/>
  <c r="A5397" i="18"/>
  <c r="A5226" i="18"/>
  <c r="A5182" i="18"/>
  <c r="A4868" i="18"/>
  <c r="A4866" i="18"/>
  <c r="A4684" i="18"/>
  <c r="A5391" i="18"/>
  <c r="A4864" i="18"/>
  <c r="A4822" i="18"/>
  <c r="A4692" i="18"/>
  <c r="A5088" i="18"/>
  <c r="A4809" i="18"/>
  <c r="A5375" i="18"/>
  <c r="A5371" i="18"/>
  <c r="A4855" i="18"/>
  <c r="A4681" i="18"/>
  <c r="A5483" i="18"/>
  <c r="A5139" i="18"/>
  <c r="A5363" i="18"/>
  <c r="A5262" i="18"/>
  <c r="A4680" i="18"/>
  <c r="A4671" i="18"/>
  <c r="A5250" i="18"/>
  <c r="A5328" i="18"/>
  <c r="A5237" i="18"/>
  <c r="A5305" i="18"/>
  <c r="A4633" i="18"/>
  <c r="A4754" i="18"/>
  <c r="A4926" i="18"/>
  <c r="A5407" i="18"/>
  <c r="A5458" i="18"/>
  <c r="A4614" i="18"/>
  <c r="A5220" i="18"/>
  <c r="A5208" i="18"/>
  <c r="A5054" i="18"/>
  <c r="A5287" i="18"/>
  <c r="A5044" i="18"/>
  <c r="A4801" i="18"/>
  <c r="A5294" i="18"/>
  <c r="A4613" i="18"/>
  <c r="A5191" i="18"/>
  <c r="A5175" i="18"/>
  <c r="A5284" i="18"/>
  <c r="A5282" i="18"/>
  <c r="A5425" i="18"/>
  <c r="A4985" i="18"/>
  <c r="A5377" i="18"/>
  <c r="A4810" i="18"/>
  <c r="A5421" i="18"/>
  <c r="A4584" i="18"/>
  <c r="A4582" i="18"/>
  <c r="A4761" i="18"/>
  <c r="A4784" i="18"/>
  <c r="A5168" i="18"/>
  <c r="A5130" i="18"/>
  <c r="A5320" i="18"/>
  <c r="A4514" i="18"/>
  <c r="A4987" i="18"/>
  <c r="A5266" i="18"/>
  <c r="A4951" i="18"/>
  <c r="A5133" i="18"/>
  <c r="A4538" i="18"/>
  <c r="A4535" i="18"/>
  <c r="A5309" i="18"/>
  <c r="A4940" i="18"/>
  <c r="A5073" i="18"/>
  <c r="A5070" i="18"/>
  <c r="A4733" i="18"/>
  <c r="A5110" i="18"/>
  <c r="A4975" i="18"/>
  <c r="A5061" i="18"/>
  <c r="A4727" i="18"/>
  <c r="A5140" i="18"/>
  <c r="A5373" i="18"/>
  <c r="A4939" i="18"/>
  <c r="A4931" i="18"/>
  <c r="A5209" i="18"/>
  <c r="A5317" i="18"/>
  <c r="A4714" i="18"/>
  <c r="A4759" i="18"/>
  <c r="A4587" i="18"/>
  <c r="A4601" i="18"/>
  <c r="A5213" i="18"/>
  <c r="A4790" i="18"/>
  <c r="A4491" i="18"/>
  <c r="A5268" i="18"/>
  <c r="A4729" i="18"/>
  <c r="A5087" i="18"/>
  <c r="A5295" i="18"/>
  <c r="A4575" i="18"/>
  <c r="A5254" i="18"/>
  <c r="A5256" i="18"/>
  <c r="A4700" i="18"/>
  <c r="A4564" i="18"/>
  <c r="A4716" i="18"/>
  <c r="A4902" i="18"/>
  <c r="A4722" i="18"/>
  <c r="A4960" i="18"/>
  <c r="A4708" i="18"/>
  <c r="A5264" i="18"/>
  <c r="A4674" i="18"/>
  <c r="A4715" i="18"/>
  <c r="A5158" i="18"/>
  <c r="A5025" i="18"/>
  <c r="A4675" i="18"/>
  <c r="A5248" i="18"/>
  <c r="A4448" i="18"/>
  <c r="A4685" i="18"/>
  <c r="A5154" i="18"/>
  <c r="A4683" i="18"/>
  <c r="A4486" i="18"/>
  <c r="A4444" i="18"/>
  <c r="A4701" i="18"/>
  <c r="A4423" i="18"/>
  <c r="A4937" i="18"/>
  <c r="A4672" i="18"/>
  <c r="A5245" i="18"/>
  <c r="A4669" i="18"/>
  <c r="A4679" i="18"/>
  <c r="A5145" i="18"/>
  <c r="A4686" i="18"/>
  <c r="A4893" i="18"/>
  <c r="A5161" i="18"/>
  <c r="A4990" i="18"/>
  <c r="A4899" i="18"/>
  <c r="A4991" i="18"/>
  <c r="A4673" i="18"/>
  <c r="A4670" i="18"/>
  <c r="A4650" i="18"/>
  <c r="A4391" i="18"/>
  <c r="A5221" i="18"/>
  <c r="A5259" i="18"/>
  <c r="A5251" i="18"/>
  <c r="A4521" i="18"/>
  <c r="A4642" i="18"/>
  <c r="A4520" i="18"/>
  <c r="A4516" i="18"/>
  <c r="A5083" i="18"/>
  <c r="A4457" i="18"/>
  <c r="A4515" i="18"/>
  <c r="A5081" i="18"/>
  <c r="A4655" i="18"/>
  <c r="A4659" i="18"/>
  <c r="A4853" i="18"/>
  <c r="A4660" i="18"/>
  <c r="A4656" i="18"/>
  <c r="A4373" i="18"/>
  <c r="A4979" i="18"/>
  <c r="A5072" i="18"/>
  <c r="A4666" i="18"/>
  <c r="A4459" i="18"/>
  <c r="A5206" i="18"/>
  <c r="A4640" i="18"/>
  <c r="A4989" i="18"/>
  <c r="A5197" i="18"/>
  <c r="A5199" i="18"/>
  <c r="A4452" i="18"/>
  <c r="A4698" i="18"/>
  <c r="A4994" i="18"/>
  <c r="A5195" i="18"/>
  <c r="A5185" i="18"/>
  <c r="A4634" i="18"/>
  <c r="A4651" i="18"/>
  <c r="A5057" i="18"/>
  <c r="A4636" i="18"/>
  <c r="A4624" i="18"/>
  <c r="A4418" i="18"/>
  <c r="A4981" i="18"/>
  <c r="A4436" i="18"/>
  <c r="A5173" i="18"/>
  <c r="A4978" i="18"/>
  <c r="A4647" i="18"/>
  <c r="A4936" i="18"/>
  <c r="A5043" i="18"/>
  <c r="A4957" i="18"/>
  <c r="A4971" i="18"/>
  <c r="A4958" i="18"/>
  <c r="A4617" i="18"/>
  <c r="A4395" i="18"/>
  <c r="A4968" i="18"/>
  <c r="A4615" i="18"/>
  <c r="A4967" i="18"/>
  <c r="A4873" i="18"/>
  <c r="A4953" i="18"/>
  <c r="A4861" i="18"/>
  <c r="A4915" i="18"/>
  <c r="A4964" i="18"/>
  <c r="A4965" i="18"/>
  <c r="A4955" i="18"/>
  <c r="A4414" i="18"/>
  <c r="A4795" i="18"/>
  <c r="A4609" i="18"/>
  <c r="A4622" i="18"/>
  <c r="A4950" i="18"/>
  <c r="A4959" i="18"/>
  <c r="A4961" i="18"/>
  <c r="A4942" i="18"/>
  <c r="A5026" i="18"/>
  <c r="A5028" i="18"/>
  <c r="A4606" i="18"/>
  <c r="A4604" i="18"/>
  <c r="A4599" i="18"/>
  <c r="A4375" i="18"/>
  <c r="A4299" i="18"/>
  <c r="A4293" i="18"/>
  <c r="A5144" i="18"/>
  <c r="A4590" i="18"/>
  <c r="A4929" i="18"/>
  <c r="A4928" i="18"/>
  <c r="A5009" i="18"/>
  <c r="A4949" i="18"/>
  <c r="A4938" i="18"/>
  <c r="A4621" i="18"/>
  <c r="A4946" i="18"/>
  <c r="A5170" i="18"/>
  <c r="A4933" i="18"/>
  <c r="A4579" i="18"/>
  <c r="A4943" i="18"/>
  <c r="A4934" i="18"/>
  <c r="A4338" i="18"/>
  <c r="A5165" i="18"/>
  <c r="A4605" i="18"/>
  <c r="A4576" i="18"/>
  <c r="A4263" i="18"/>
  <c r="A4267" i="18"/>
  <c r="A4611" i="18"/>
  <c r="A4600" i="18"/>
  <c r="A5160" i="18"/>
  <c r="A4935" i="18"/>
  <c r="A4678" i="18"/>
  <c r="A4560" i="18"/>
  <c r="A4920" i="18"/>
  <c r="A5157" i="18"/>
  <c r="A4847" i="18"/>
  <c r="A5155" i="18"/>
  <c r="A4251" i="18"/>
  <c r="A4249" i="18"/>
  <c r="A5001" i="18"/>
  <c r="A4250" i="18"/>
  <c r="A4591" i="18"/>
  <c r="A4243" i="18"/>
  <c r="A4922" i="18"/>
  <c r="A4238" i="18"/>
  <c r="A4236" i="18"/>
  <c r="A5151" i="18"/>
  <c r="A4919" i="18"/>
  <c r="A4921" i="18"/>
  <c r="A4213" i="18"/>
  <c r="A4322" i="18"/>
  <c r="A4914" i="18"/>
  <c r="A4986" i="18"/>
  <c r="A4897" i="18"/>
  <c r="A4218" i="18"/>
  <c r="A4217" i="18"/>
  <c r="A4308" i="18"/>
  <c r="A4625" i="18"/>
  <c r="A4588" i="18"/>
  <c r="A4305" i="18"/>
  <c r="A4913" i="18"/>
  <c r="A4311" i="18"/>
  <c r="A4912" i="18"/>
  <c r="A4589" i="18"/>
  <c r="A4543" i="18"/>
  <c r="A4207" i="18"/>
  <c r="A4301" i="18"/>
  <c r="A4911" i="18"/>
  <c r="A4910" i="18"/>
  <c r="A4887" i="18"/>
  <c r="A4909" i="18"/>
  <c r="A4608" i="18"/>
  <c r="A4592" i="18"/>
  <c r="A4908" i="18"/>
  <c r="A4891" i="18"/>
  <c r="A4974" i="18"/>
  <c r="A4567" i="18"/>
  <c r="A4290" i="18"/>
  <c r="A4907" i="18"/>
  <c r="A4296" i="18"/>
  <c r="A4903" i="18"/>
  <c r="A4525" i="18"/>
  <c r="A4554" i="18"/>
  <c r="A4746" i="18"/>
  <c r="A4556" i="18"/>
  <c r="A4901" i="18"/>
  <c r="A4976" i="18"/>
  <c r="A4553" i="18"/>
  <c r="A4518" i="18"/>
  <c r="A4558" i="18"/>
  <c r="A4973" i="18"/>
  <c r="A4185" i="18"/>
  <c r="A4278" i="18"/>
  <c r="A4183" i="18"/>
  <c r="A4229" i="18"/>
  <c r="A4271" i="18"/>
  <c r="A4863" i="18"/>
  <c r="A4264" i="18"/>
  <c r="A4253" i="18"/>
  <c r="A4511" i="18"/>
  <c r="A4248" i="18"/>
  <c r="A4616" i="18"/>
  <c r="A4898" i="18"/>
  <c r="A4160" i="18"/>
  <c r="A4244" i="18"/>
  <c r="A4532" i="18"/>
  <c r="A4245" i="18"/>
  <c r="A4272" i="18"/>
  <c r="A4237" i="18"/>
  <c r="A4269" i="18"/>
  <c r="A4242" i="18"/>
  <c r="A4539" i="18"/>
  <c r="A4256" i="18"/>
  <c r="A4877" i="18"/>
  <c r="A4548" i="18"/>
  <c r="A4602" i="18"/>
  <c r="A4230" i="18"/>
  <c r="A5062" i="18"/>
  <c r="A4227" i="18"/>
  <c r="A4233" i="18"/>
  <c r="A4142" i="18"/>
  <c r="A4177" i="18"/>
  <c r="A4136" i="18"/>
  <c r="A4867" i="18"/>
  <c r="A4879" i="18"/>
  <c r="A4216" i="18"/>
  <c r="A4214" i="18"/>
  <c r="A4221" i="18"/>
  <c r="A4219" i="18"/>
  <c r="A4222" i="18"/>
  <c r="A4297" i="18"/>
  <c r="A5051" i="18"/>
  <c r="A4198" i="18"/>
  <c r="A4200" i="18"/>
  <c r="A4517" i="18"/>
  <c r="A4544" i="18"/>
  <c r="A4969" i="18"/>
  <c r="A4084" i="18"/>
  <c r="A4121" i="18"/>
  <c r="A4881" i="18"/>
  <c r="A4195" i="18"/>
  <c r="A4192" i="18"/>
  <c r="A4193" i="18"/>
  <c r="A4880" i="18"/>
  <c r="A4189" i="18"/>
  <c r="A4048" i="18"/>
  <c r="A4513" i="18"/>
  <c r="A4045" i="18"/>
  <c r="A4064" i="18"/>
  <c r="A4187" i="18"/>
  <c r="A4923" i="18"/>
  <c r="A4188" i="18"/>
  <c r="A4504" i="18"/>
  <c r="A4857" i="18"/>
  <c r="A4056" i="18"/>
  <c r="A4858" i="18"/>
  <c r="A4055" i="18"/>
  <c r="A4178" i="18"/>
  <c r="A4856" i="18"/>
  <c r="A4060" i="18"/>
  <c r="A4050" i="18"/>
  <c r="A4874" i="18"/>
  <c r="A4875" i="18"/>
  <c r="A4954" i="18"/>
  <c r="A4033" i="18"/>
  <c r="A4019" i="18"/>
  <c r="A4848" i="18"/>
  <c r="A4032" i="18"/>
  <c r="A4101" i="18"/>
  <c r="A4027" i="18"/>
  <c r="A3993" i="18"/>
  <c r="A4846" i="18"/>
  <c r="A4018" i="18"/>
  <c r="A4092" i="18"/>
  <c r="A4477" i="18"/>
  <c r="A5004" i="18"/>
  <c r="A4487" i="18"/>
  <c r="A4479" i="18"/>
  <c r="A4930" i="18"/>
  <c r="A4839" i="18"/>
  <c r="A4865" i="18"/>
  <c r="A4870" i="18"/>
  <c r="A4906" i="18"/>
  <c r="A5003" i="18"/>
  <c r="A4894" i="18"/>
  <c r="A3956" i="18"/>
  <c r="A4835" i="18"/>
  <c r="A4471" i="18"/>
  <c r="A4469" i="18"/>
  <c r="A3963" i="18"/>
  <c r="A4466" i="18"/>
  <c r="A4463" i="18"/>
  <c r="A3962" i="18"/>
  <c r="A4889" i="18"/>
  <c r="A4688" i="18"/>
  <c r="A4993" i="18"/>
  <c r="A3955" i="18"/>
  <c r="A4890" i="18"/>
  <c r="A3945" i="18"/>
  <c r="A4836" i="18"/>
  <c r="A3943" i="18"/>
  <c r="A4815" i="18"/>
  <c r="A3935" i="18"/>
  <c r="A4821" i="18"/>
  <c r="A4813" i="18"/>
  <c r="A4550" i="18"/>
  <c r="A4805" i="18"/>
  <c r="A4443" i="18"/>
  <c r="A4823" i="18"/>
  <c r="A4512" i="18"/>
  <c r="A4435" i="18"/>
  <c r="A4807" i="18"/>
  <c r="A3917" i="18"/>
  <c r="A4794" i="18"/>
  <c r="A4796" i="18"/>
  <c r="A4883" i="18"/>
  <c r="A4803" i="18"/>
  <c r="A4427" i="18"/>
  <c r="A4804" i="18"/>
  <c r="A3915" i="18"/>
  <c r="A3914" i="18"/>
  <c r="A4791" i="18"/>
  <c r="A4421" i="18"/>
  <c r="A4412" i="18"/>
  <c r="A3905" i="18"/>
  <c r="A3904" i="18"/>
  <c r="A3899" i="18"/>
  <c r="A3916" i="18"/>
  <c r="A4390" i="18"/>
  <c r="A4871" i="18"/>
  <c r="A3921" i="18"/>
  <c r="A4776" i="18"/>
  <c r="A3985" i="18"/>
  <c r="A4786" i="18"/>
  <c r="A4406" i="18"/>
  <c r="A4765" i="18"/>
  <c r="A4767" i="18"/>
  <c r="A4096" i="18"/>
  <c r="A4370" i="18"/>
  <c r="A4775" i="18"/>
  <c r="A4753" i="18"/>
  <c r="A4769" i="18"/>
  <c r="A4063" i="18"/>
  <c r="A4381" i="18"/>
  <c r="A4869" i="18"/>
  <c r="A4768" i="18"/>
  <c r="A4478" i="18"/>
  <c r="A3925" i="18"/>
  <c r="A3847" i="18"/>
  <c r="A3839" i="18"/>
  <c r="A3933" i="18"/>
  <c r="A4736" i="18"/>
  <c r="A3946" i="18"/>
  <c r="A3861" i="18"/>
  <c r="A3830" i="18"/>
  <c r="A4755" i="18"/>
  <c r="A4859" i="18"/>
  <c r="A4750" i="18"/>
  <c r="A3891" i="18"/>
  <c r="A4035" i="18"/>
  <c r="A4371" i="18"/>
  <c r="A4854" i="18"/>
  <c r="A3807" i="18"/>
  <c r="A3892" i="18"/>
  <c r="A4905" i="18"/>
  <c r="A4724" i="18"/>
  <c r="A4740" i="18"/>
  <c r="A3790" i="18"/>
  <c r="A3786" i="18"/>
  <c r="A4850" i="18"/>
  <c r="A3784" i="18"/>
  <c r="A4717" i="18"/>
  <c r="A3999" i="18"/>
  <c r="A4709" i="18"/>
  <c r="A4352" i="18"/>
  <c r="A3982" i="18"/>
  <c r="A4860" i="18"/>
  <c r="A3777" i="18"/>
  <c r="A4712" i="18"/>
  <c r="A4851" i="18"/>
  <c r="A4336" i="18"/>
  <c r="A3880" i="18"/>
  <c r="A3779" i="18"/>
  <c r="A4344" i="18"/>
  <c r="A4726" i="18"/>
  <c r="A3854" i="18"/>
  <c r="A3771" i="18"/>
  <c r="A3770" i="18"/>
  <c r="A4689" i="18"/>
  <c r="A3976" i="18"/>
  <c r="A3983" i="18"/>
  <c r="A3769" i="18"/>
  <c r="A4372" i="18"/>
  <c r="A4814" i="18"/>
  <c r="A3764" i="18"/>
  <c r="A4461" i="18"/>
  <c r="A4841" i="18"/>
  <c r="A4704" i="18"/>
  <c r="A4337" i="18"/>
  <c r="A3970" i="18"/>
  <c r="A4844" i="18"/>
  <c r="A3972" i="18"/>
  <c r="A3969" i="18"/>
  <c r="A4332" i="18"/>
  <c r="A4331" i="18"/>
  <c r="A4832" i="18"/>
  <c r="A3763" i="18"/>
  <c r="A4329" i="18"/>
  <c r="A4843" i="18"/>
  <c r="A3966" i="18"/>
  <c r="A3780" i="18"/>
  <c r="A3778" i="18"/>
  <c r="A4696" i="18"/>
  <c r="A3819" i="18"/>
  <c r="A3958" i="18"/>
  <c r="A3944" i="18"/>
  <c r="A3954" i="18"/>
  <c r="A3957" i="18"/>
  <c r="A3747" i="18"/>
  <c r="A4695" i="18"/>
  <c r="A4367" i="18"/>
  <c r="A4840" i="18"/>
  <c r="A4833" i="18"/>
  <c r="A4335" i="18"/>
  <c r="A4838" i="18"/>
  <c r="A3951" i="18"/>
  <c r="A4837" i="18"/>
  <c r="A4687" i="18"/>
  <c r="A4353" i="18"/>
  <c r="A4825" i="18"/>
  <c r="A4310" i="18"/>
  <c r="A4306" i="18"/>
  <c r="A4812" i="18"/>
  <c r="A4834" i="18"/>
  <c r="A4314" i="18"/>
  <c r="A4829" i="18"/>
  <c r="A4668" i="18"/>
  <c r="A4826" i="18"/>
  <c r="A4827" i="18"/>
  <c r="A4819" i="18"/>
  <c r="A4818" i="18"/>
  <c r="A4820" i="18"/>
  <c r="A4830" i="18"/>
  <c r="A4831" i="18"/>
  <c r="A3938" i="18"/>
  <c r="A4676" i="18"/>
  <c r="A4828" i="18"/>
  <c r="A4842" i="18"/>
  <c r="A4817" i="18"/>
  <c r="A4312" i="18"/>
  <c r="A4808" i="18"/>
  <c r="A4286" i="18"/>
  <c r="A4268" i="18"/>
  <c r="A3794" i="18"/>
  <c r="A3781" i="18"/>
  <c r="A3950" i="18"/>
  <c r="A3789" i="18"/>
  <c r="A4780" i="18"/>
  <c r="A4806" i="18"/>
  <c r="A3889" i="18"/>
  <c r="A4257" i="18"/>
  <c r="A3940" i="18"/>
  <c r="A3885" i="18"/>
  <c r="A4288" i="18"/>
  <c r="A4279" i="18"/>
  <c r="A3697" i="18"/>
  <c r="A3878" i="18"/>
  <c r="A3877" i="18"/>
  <c r="A3708" i="18"/>
  <c r="A4280" i="18"/>
  <c r="A4707" i="18"/>
  <c r="A4289" i="18"/>
  <c r="A4771" i="18"/>
  <c r="A4629" i="18"/>
  <c r="A3714" i="18"/>
  <c r="A4644" i="18"/>
  <c r="A3702" i="18"/>
  <c r="A3875" i="18"/>
  <c r="A3871" i="18"/>
  <c r="A4792" i="18"/>
  <c r="A3870" i="18"/>
  <c r="A3805" i="18"/>
  <c r="A4800" i="18"/>
  <c r="A3863" i="18"/>
  <c r="A3855" i="18"/>
  <c r="A3658" i="18"/>
  <c r="A4785" i="18"/>
  <c r="A4316" i="18"/>
  <c r="A3800" i="18"/>
  <c r="A3850" i="18"/>
  <c r="A3848" i="18"/>
  <c r="A3918" i="18"/>
  <c r="A3906" i="18"/>
  <c r="A3843" i="18"/>
  <c r="A3844" i="18"/>
  <c r="A4781" i="18"/>
  <c r="A3641" i="18"/>
  <c r="A3635" i="18"/>
  <c r="A3762" i="18"/>
  <c r="A4626" i="18"/>
  <c r="A3838" i="18"/>
  <c r="A4206" i="18"/>
  <c r="A4745" i="18"/>
  <c r="A4270" i="18"/>
  <c r="A3822" i="18"/>
  <c r="A4255" i="18"/>
  <c r="A4208" i="18"/>
  <c r="A4480" i="18"/>
  <c r="A3903" i="18"/>
  <c r="A4241" i="18"/>
  <c r="A4762" i="18"/>
  <c r="A3920" i="18"/>
  <c r="A3964" i="18"/>
  <c r="A4202" i="18"/>
  <c r="A3776" i="18"/>
  <c r="A4766" i="18"/>
  <c r="A3898" i="18"/>
  <c r="A4739" i="18"/>
  <c r="A3895" i="18"/>
  <c r="A4743" i="18"/>
  <c r="A4751" i="18"/>
  <c r="A4197" i="18"/>
  <c r="A3890" i="18"/>
  <c r="A3606" i="18"/>
  <c r="A3607" i="18"/>
  <c r="A4583" i="18"/>
  <c r="A4664" i="18"/>
  <c r="A4663" i="18"/>
  <c r="A4603" i="18"/>
  <c r="A3753" i="18"/>
  <c r="A3754" i="18"/>
  <c r="A3752" i="18"/>
  <c r="A4191" i="18"/>
  <c r="A4735" i="18"/>
  <c r="A3746" i="18"/>
  <c r="A3873" i="18"/>
  <c r="A3587" i="18"/>
  <c r="A4607" i="18"/>
  <c r="A4138" i="18"/>
  <c r="A3882" i="18"/>
  <c r="A3742" i="18"/>
  <c r="A4580" i="18"/>
  <c r="A3581" i="18"/>
  <c r="A4089" i="18"/>
  <c r="A3579" i="18"/>
  <c r="A4738" i="18"/>
  <c r="A4585" i="18"/>
  <c r="A4573" i="18"/>
  <c r="A3862" i="18"/>
  <c r="A4725" i="18"/>
  <c r="A4529" i="18"/>
  <c r="A3578" i="18"/>
  <c r="A4586" i="18"/>
  <c r="A4705" i="18"/>
  <c r="A4563" i="18"/>
  <c r="A4561" i="18"/>
  <c r="A4565" i="18"/>
  <c r="A3840" i="18"/>
  <c r="A4581" i="18"/>
  <c r="A4566" i="18"/>
  <c r="A4574" i="18"/>
  <c r="A3727" i="18"/>
  <c r="A4570" i="18"/>
  <c r="A4706" i="18"/>
  <c r="A3565" i="18"/>
  <c r="A4184" i="18"/>
  <c r="A4552" i="18"/>
  <c r="A4549" i="18"/>
  <c r="A4721" i="18"/>
  <c r="A4720" i="18"/>
  <c r="A3558" i="18"/>
  <c r="A4555" i="18"/>
  <c r="A4702" i="18"/>
  <c r="A4016" i="18"/>
  <c r="A4677" i="18"/>
  <c r="A4537" i="18"/>
  <c r="A4545" i="18"/>
  <c r="A4596" i="18"/>
  <c r="A4595" i="18"/>
  <c r="A4067" i="18"/>
  <c r="A4522" i="18"/>
  <c r="A4816" i="18"/>
  <c r="A3541" i="18"/>
  <c r="A3537" i="18"/>
  <c r="A4654" i="18"/>
  <c r="A3532" i="18"/>
  <c r="A3533" i="18"/>
  <c r="A3530" i="18"/>
  <c r="A4691" i="18"/>
  <c r="A3529" i="18"/>
  <c r="A3527" i="18"/>
  <c r="A4551" i="18"/>
  <c r="A4658" i="18"/>
  <c r="A4594" i="18"/>
  <c r="A3559" i="18"/>
  <c r="A3997" i="18"/>
  <c r="A3520" i="18"/>
  <c r="A4547" i="18"/>
  <c r="A3518" i="18"/>
  <c r="A3710" i="18"/>
  <c r="A3517" i="18"/>
  <c r="A4802" i="18"/>
  <c r="A3513" i="18"/>
  <c r="A4798" i="18"/>
  <c r="A4693" i="18"/>
  <c r="A4540" i="18"/>
  <c r="A4667" i="18"/>
  <c r="A3705" i="18"/>
  <c r="A4536" i="18"/>
  <c r="A4494" i="18"/>
  <c r="A3508" i="18"/>
  <c r="A4534" i="18"/>
  <c r="A4645" i="18"/>
  <c r="A3503" i="18"/>
  <c r="A3682" i="18"/>
  <c r="A4789" i="18"/>
  <c r="A4788" i="18"/>
  <c r="A3949" i="18"/>
  <c r="A4637" i="18"/>
  <c r="A3677" i="18"/>
  <c r="A4024" i="18"/>
  <c r="A3499" i="18"/>
  <c r="A4652" i="18"/>
  <c r="A4483" i="18"/>
  <c r="A3663" i="18"/>
  <c r="A3494" i="18"/>
  <c r="A4641" i="18"/>
  <c r="A3654" i="18"/>
  <c r="A4665" i="18"/>
  <c r="A4757" i="18"/>
  <c r="A3488" i="18"/>
  <c r="A4639" i="18"/>
  <c r="A4777" i="18"/>
  <c r="A3484" i="18"/>
  <c r="A3644" i="18"/>
  <c r="A4662" i="18"/>
  <c r="A3481" i="18"/>
  <c r="A3597" i="18"/>
  <c r="A4742" i="18"/>
  <c r="A4623" i="18"/>
  <c r="A3473" i="18"/>
  <c r="A4638" i="18"/>
  <c r="A4657" i="18"/>
  <c r="A4460" i="18"/>
  <c r="A3462" i="18"/>
  <c r="A4649" i="18"/>
  <c r="A3567" i="18"/>
  <c r="A4449" i="18"/>
  <c r="A3582" i="18"/>
  <c r="A4627" i="18"/>
  <c r="A4541" i="18"/>
  <c r="A4631" i="18"/>
  <c r="A4646" i="18"/>
  <c r="A4756" i="18"/>
  <c r="A4643" i="18"/>
  <c r="A3574" i="18"/>
  <c r="A3441" i="18"/>
  <c r="A4748" i="18"/>
  <c r="A3454" i="18"/>
  <c r="A4619" i="18"/>
  <c r="A4437" i="18"/>
  <c r="A4598" i="18"/>
  <c r="A3900" i="18"/>
  <c r="A4731" i="18"/>
  <c r="A4632" i="18"/>
  <c r="A4470" i="18"/>
  <c r="A4273" i="18"/>
  <c r="A4557" i="18"/>
  <c r="A3418" i="18"/>
  <c r="A3419" i="18"/>
  <c r="A3571" i="18"/>
  <c r="A3553" i="18"/>
  <c r="A4728" i="18"/>
  <c r="A4577" i="18"/>
  <c r="A4730" i="18"/>
  <c r="A4612" i="18"/>
  <c r="A3908" i="18"/>
  <c r="A3910" i="18"/>
  <c r="A4620" i="18"/>
  <c r="A4578" i="18"/>
  <c r="A4409" i="18"/>
  <c r="A3407" i="18"/>
  <c r="A4779" i="18"/>
  <c r="A3550" i="18"/>
  <c r="A4568" i="18"/>
  <c r="A4718" i="18"/>
  <c r="A3919" i="18"/>
  <c r="A3549" i="18"/>
  <c r="A3409" i="18"/>
  <c r="A4719" i="18"/>
  <c r="A3569" i="18"/>
  <c r="A4774" i="18"/>
  <c r="A3396" i="18"/>
  <c r="A3546" i="18"/>
  <c r="A4710" i="18"/>
  <c r="A3555" i="18"/>
  <c r="A3544" i="18"/>
  <c r="A4713" i="18"/>
  <c r="A4711" i="18"/>
  <c r="A4533" i="18"/>
  <c r="A4205" i="18"/>
  <c r="A4137" i="18"/>
  <c r="A4569" i="18"/>
  <c r="A3528" i="18"/>
  <c r="A3378" i="18"/>
  <c r="A4703" i="18"/>
  <c r="A4376" i="18"/>
  <c r="A4359" i="18"/>
  <c r="A4465" i="18"/>
  <c r="A3816" i="18"/>
  <c r="A4697" i="18"/>
  <c r="A3379" i="18"/>
  <c r="A3562" i="18"/>
  <c r="A4694" i="18"/>
  <c r="A4690" i="18"/>
  <c r="A4597" i="18"/>
  <c r="A4546" i="18"/>
  <c r="A4542" i="18"/>
  <c r="A4498" i="18"/>
  <c r="A4497" i="18"/>
  <c r="A4559" i="18"/>
  <c r="A4358" i="18"/>
  <c r="A4496" i="18"/>
  <c r="A4523" i="18"/>
  <c r="A4524" i="18"/>
  <c r="A4682" i="18"/>
  <c r="A3356" i="18"/>
  <c r="A4507" i="18"/>
  <c r="A4348" i="18"/>
  <c r="A4572" i="18"/>
  <c r="A4510" i="18"/>
  <c r="A4526" i="18"/>
  <c r="A4502" i="18"/>
  <c r="A4509" i="18"/>
  <c r="A4508" i="18"/>
  <c r="A4500" i="18"/>
  <c r="A4506" i="18"/>
  <c r="A3478" i="18"/>
  <c r="A4499" i="18"/>
  <c r="A3883" i="18"/>
  <c r="A3334" i="18"/>
  <c r="A4240" i="18"/>
  <c r="A4495" i="18"/>
  <c r="A4493" i="18"/>
  <c r="A3510" i="18"/>
  <c r="A4327" i="18"/>
  <c r="A4492" i="18"/>
  <c r="A4366" i="18"/>
  <c r="A3803" i="18"/>
  <c r="A4484" i="18"/>
  <c r="A3804" i="18"/>
  <c r="A4490" i="18"/>
  <c r="A4653" i="18"/>
  <c r="A3570" i="18"/>
  <c r="A4489" i="18"/>
  <c r="A4531" i="18"/>
  <c r="A4519" i="18"/>
  <c r="A4481" i="18"/>
  <c r="A4485" i="18"/>
  <c r="A4648" i="18"/>
  <c r="A4475" i="18"/>
  <c r="A4699" i="18"/>
  <c r="A4473" i="18"/>
  <c r="A4360" i="18"/>
  <c r="A4474" i="18"/>
  <c r="A3782" i="18"/>
  <c r="A4472" i="18"/>
  <c r="A4287" i="18"/>
  <c r="A3307" i="18"/>
  <c r="A3989" i="18"/>
  <c r="A3472" i="18"/>
  <c r="A4635" i="18"/>
  <c r="A4281" i="18"/>
  <c r="A3464" i="18"/>
  <c r="A4505" i="18"/>
  <c r="A4630" i="18"/>
  <c r="A3287" i="18"/>
  <c r="A4454" i="18"/>
  <c r="A4456" i="18"/>
  <c r="A4464" i="18"/>
  <c r="A4453" i="18"/>
  <c r="A4262" i="18"/>
  <c r="A4232" i="18"/>
  <c r="A4451" i="18"/>
  <c r="A4328" i="18"/>
  <c r="A4323" i="18"/>
  <c r="A3761" i="18"/>
  <c r="A4458" i="18"/>
  <c r="A4223" i="18"/>
  <c r="A4226" i="18"/>
  <c r="A3269" i="18"/>
  <c r="A4428" i="18"/>
  <c r="A3273" i="18"/>
  <c r="A4424" i="18"/>
  <c r="A4618" i="18"/>
  <c r="A4317" i="18"/>
  <c r="A4488" i="18"/>
  <c r="A4447" i="18"/>
  <c r="A3432" i="18"/>
  <c r="A3264" i="18"/>
  <c r="A4333" i="18"/>
  <c r="A4420" i="18"/>
  <c r="A3428" i="18"/>
  <c r="A4441" i="18"/>
  <c r="A4433" i="18"/>
  <c r="A3736" i="18"/>
  <c r="A4432" i="18"/>
  <c r="A4410" i="18"/>
  <c r="A4661" i="18"/>
  <c r="A4610" i="18"/>
  <c r="A3772" i="18"/>
  <c r="A4393" i="18"/>
  <c r="A4254" i="18"/>
  <c r="A3402" i="18"/>
  <c r="A4442" i="18"/>
  <c r="A3750" i="18"/>
  <c r="A4438" i="18"/>
  <c r="A4234" i="18"/>
  <c r="A4434" i="18"/>
  <c r="A4034" i="18"/>
  <c r="A4398" i="18"/>
  <c r="A3235" i="18"/>
  <c r="A4429" i="18"/>
  <c r="A4455" i="18"/>
  <c r="A4413" i="18"/>
  <c r="A4425" i="18"/>
  <c r="A3932" i="18"/>
  <c r="A4426" i="18"/>
  <c r="A4389" i="18"/>
  <c r="A3387" i="18"/>
  <c r="A3743" i="18"/>
  <c r="A4416" i="18"/>
  <c r="A4417" i="18"/>
  <c r="A4628" i="18"/>
  <c r="A4401" i="18"/>
  <c r="A4259" i="18"/>
  <c r="A4386" i="18"/>
  <c r="A4562" i="18"/>
  <c r="A4407" i="18"/>
  <c r="A4402" i="18"/>
  <c r="A4400" i="18"/>
  <c r="A4396" i="18"/>
  <c r="A4004" i="18"/>
  <c r="A4252" i="18"/>
  <c r="A3212" i="18"/>
  <c r="A4419" i="18"/>
  <c r="A4404" i="18"/>
  <c r="A4571" i="18"/>
  <c r="A4258" i="18"/>
  <c r="A4392" i="18"/>
  <c r="A3973" i="18"/>
  <c r="A3695" i="18"/>
  <c r="A4399" i="18"/>
  <c r="A4403" i="18"/>
  <c r="A3977" i="18"/>
  <c r="A3268" i="18"/>
  <c r="A3978" i="18"/>
  <c r="A4430" i="18"/>
  <c r="A4228" i="18"/>
  <c r="A3192" i="18"/>
  <c r="A4397" i="18"/>
  <c r="A3678" i="18"/>
  <c r="A3183" i="18"/>
  <c r="A4388" i="18"/>
  <c r="A4107" i="18"/>
  <c r="A4387" i="18"/>
  <c r="A4445" i="18"/>
  <c r="A4382" i="18"/>
  <c r="A3169" i="18"/>
  <c r="A4527" i="18"/>
  <c r="A3634" i="18"/>
  <c r="A4405" i="18"/>
  <c r="A4379" i="18"/>
  <c r="A4378" i="18"/>
  <c r="A3625" i="18"/>
  <c r="A3671" i="18"/>
  <c r="A3960" i="18"/>
  <c r="A4108" i="18"/>
  <c r="A4530" i="18"/>
  <c r="A4110" i="18"/>
  <c r="A4105" i="18"/>
  <c r="A3681" i="18"/>
  <c r="A3928" i="18"/>
  <c r="A4528" i="18"/>
  <c r="A4374" i="18"/>
  <c r="A4326" i="18"/>
  <c r="A3947" i="18"/>
  <c r="A4324" i="18"/>
  <c r="A3715" i="18"/>
  <c r="A3147" i="18"/>
  <c r="A3137" i="18"/>
  <c r="A4115" i="18"/>
  <c r="A4364" i="18"/>
  <c r="A4385" i="18"/>
  <c r="A4361" i="18"/>
  <c r="A3927" i="18"/>
  <c r="A4150" i="18"/>
  <c r="A3941" i="18"/>
  <c r="A4094" i="18"/>
  <c r="A4022" i="18"/>
  <c r="A4049" i="18"/>
  <c r="A3621" i="18"/>
  <c r="A4091" i="18"/>
  <c r="A3132" i="18"/>
  <c r="A4086" i="18"/>
  <c r="A4088" i="18"/>
  <c r="A4503" i="18"/>
  <c r="A3672" i="18"/>
  <c r="A3604" i="18"/>
  <c r="A3974" i="18"/>
  <c r="A3213" i="18"/>
  <c r="A4357" i="18"/>
  <c r="A4593" i="18"/>
  <c r="A3929" i="18"/>
  <c r="A4141" i="18"/>
  <c r="A4134" i="18"/>
  <c r="A4384" i="18"/>
  <c r="A3104" i="18"/>
  <c r="A4133" i="18"/>
  <c r="A3664" i="18"/>
  <c r="A4369" i="18"/>
  <c r="A3909" i="18"/>
  <c r="A4368" i="18"/>
  <c r="A3907" i="18"/>
  <c r="A4126" i="18"/>
  <c r="A4119" i="18"/>
  <c r="A4120" i="18"/>
  <c r="A4052" i="18"/>
  <c r="A4122" i="18"/>
  <c r="A4124" i="18"/>
  <c r="A4117" i="18"/>
  <c r="A4113" i="18"/>
  <c r="A4106" i="18"/>
  <c r="A4112" i="18"/>
  <c r="A3662" i="18"/>
  <c r="A4103" i="18"/>
  <c r="A4104" i="18"/>
  <c r="A4100" i="18"/>
  <c r="A4097" i="18"/>
  <c r="A4040" i="18"/>
  <c r="A4017" i="18"/>
  <c r="A4482" i="18"/>
  <c r="A4334" i="18"/>
  <c r="A4030" i="18"/>
  <c r="A4081" i="18"/>
  <c r="A4090" i="18"/>
  <c r="A4476" i="18"/>
  <c r="A4341" i="18"/>
  <c r="A4087" i="18"/>
  <c r="A4069" i="18"/>
  <c r="A4083" i="18"/>
  <c r="A4072" i="18"/>
  <c r="A4340" i="18"/>
  <c r="A3300" i="18"/>
  <c r="A4077" i="18"/>
  <c r="A4354" i="18"/>
  <c r="A4075" i="18"/>
  <c r="A3583" i="18"/>
  <c r="A4025" i="18"/>
  <c r="A3297" i="18"/>
  <c r="A4026" i="18"/>
  <c r="A3588" i="18"/>
  <c r="A3047" i="18"/>
  <c r="A4350" i="18"/>
  <c r="A3182" i="18"/>
  <c r="A4345" i="18"/>
  <c r="A3987" i="18"/>
  <c r="A4057" i="18"/>
  <c r="A4028" i="18"/>
  <c r="A3874" i="18"/>
  <c r="A4013" i="18"/>
  <c r="A4036" i="18"/>
  <c r="A4339" i="18"/>
  <c r="A4009" i="18"/>
  <c r="A4047" i="18"/>
  <c r="A4044" i="18"/>
  <c r="A4320" i="18"/>
  <c r="A4468" i="18"/>
  <c r="A4356" i="18"/>
  <c r="A3826" i="18"/>
  <c r="A4041" i="18"/>
  <c r="A3025" i="18"/>
  <c r="A4467" i="18"/>
  <c r="A4014" i="18"/>
  <c r="A4038" i="18"/>
  <c r="A3591" i="18"/>
  <c r="A4010" i="18"/>
  <c r="A3292" i="18"/>
  <c r="A4462" i="18"/>
  <c r="A4450" i="18"/>
  <c r="A4015" i="18"/>
  <c r="A4007" i="18"/>
  <c r="A3592" i="18"/>
  <c r="A4000" i="18"/>
  <c r="A4330" i="18"/>
  <c r="A4001" i="18"/>
  <c r="A4008" i="18"/>
  <c r="A4023" i="18"/>
  <c r="A4003" i="18"/>
  <c r="A3547" i="18"/>
  <c r="A4006" i="18"/>
  <c r="A4020" i="18"/>
  <c r="A4002" i="18"/>
  <c r="A3948" i="18"/>
  <c r="A3998" i="18"/>
  <c r="A4446" i="18"/>
  <c r="A4304" i="18"/>
  <c r="A3996" i="18"/>
  <c r="A3995" i="18"/>
  <c r="A3266" i="18"/>
  <c r="A3994" i="18"/>
  <c r="A3436" i="18"/>
  <c r="A4439" i="18"/>
  <c r="A3046" i="18"/>
  <c r="A4325" i="18"/>
  <c r="A4440" i="18"/>
  <c r="A4313" i="18"/>
  <c r="A3317" i="18"/>
  <c r="A4319" i="18"/>
  <c r="A4282" i="18"/>
  <c r="A3577" i="18"/>
  <c r="A4283" i="18"/>
  <c r="A3573" i="18"/>
  <c r="A3936" i="18"/>
  <c r="A3835" i="18"/>
  <c r="A4199" i="18"/>
  <c r="A4501" i="18"/>
  <c r="A4318" i="18"/>
  <c r="A3986" i="18"/>
  <c r="A4431" i="18"/>
  <c r="A4422" i="18"/>
  <c r="A3990" i="18"/>
  <c r="A4277" i="18"/>
  <c r="A3984" i="18"/>
  <c r="A4275" i="18"/>
  <c r="A3979" i="18"/>
  <c r="A3121" i="18"/>
  <c r="A4285" i="18"/>
  <c r="A3556" i="18"/>
  <c r="A3523" i="18"/>
  <c r="A3799" i="18"/>
  <c r="A4261" i="18"/>
  <c r="A3796" i="18"/>
  <c r="A4307" i="18"/>
  <c r="A4411" i="18"/>
  <c r="A4302" i="18"/>
  <c r="A4408" i="18"/>
  <c r="A3270" i="18"/>
  <c r="A3335" i="18"/>
  <c r="A4415" i="18"/>
  <c r="A2941" i="18"/>
  <c r="A4394" i="18"/>
  <c r="A3942" i="18"/>
  <c r="A3563" i="18"/>
  <c r="A4247" i="18"/>
  <c r="A4266" i="18"/>
  <c r="A4284" i="18"/>
  <c r="A3931" i="18"/>
  <c r="A3852" i="18"/>
  <c r="A3888" i="18"/>
  <c r="A3768" i="18"/>
  <c r="A2945" i="18"/>
  <c r="A3237" i="18"/>
  <c r="A3767" i="18"/>
  <c r="A3542" i="18"/>
  <c r="A4224" i="18"/>
  <c r="A4274" i="18"/>
  <c r="A4380" i="18"/>
  <c r="A2917" i="18"/>
  <c r="A4209" i="18"/>
  <c r="A3207" i="18"/>
  <c r="A4210" i="18"/>
  <c r="A2957" i="18"/>
  <c r="A2918" i="18"/>
  <c r="A4260" i="18"/>
  <c r="A3253" i="18"/>
  <c r="A4383" i="18"/>
  <c r="A3525" i="18"/>
  <c r="A3522" i="18"/>
  <c r="A3648" i="18"/>
  <c r="A4215" i="18"/>
  <c r="A3449" i="18"/>
  <c r="A3293" i="18"/>
  <c r="A3288" i="18"/>
  <c r="A4196" i="18"/>
  <c r="A4204" i="18"/>
  <c r="A4235" i="18"/>
  <c r="A3893" i="18"/>
  <c r="A3751" i="18"/>
  <c r="A3866" i="18"/>
  <c r="A4365" i="18"/>
  <c r="A3282" i="18"/>
  <c r="A4175" i="18"/>
  <c r="A4186" i="18"/>
  <c r="A4093" i="18"/>
  <c r="A4363" i="18"/>
  <c r="A2928" i="18"/>
  <c r="A2940" i="18"/>
  <c r="A3849" i="18"/>
  <c r="A2923" i="18"/>
  <c r="A3500" i="18"/>
  <c r="A4168" i="18"/>
  <c r="A4203" i="18"/>
  <c r="A4347" i="18"/>
  <c r="A3284" i="18"/>
  <c r="A4181" i="18"/>
  <c r="A4355" i="18"/>
  <c r="A3876" i="18"/>
  <c r="A3868" i="18"/>
  <c r="A4351" i="18"/>
  <c r="A4343" i="18"/>
  <c r="A3869" i="18"/>
  <c r="A3809" i="18"/>
  <c r="A4176" i="18"/>
  <c r="A3872" i="18"/>
  <c r="A4346" i="18"/>
  <c r="A4349" i="18"/>
  <c r="A3491" i="18"/>
  <c r="A4342" i="18"/>
  <c r="A4180" i="18"/>
  <c r="A3813" i="18"/>
  <c r="A3801" i="18"/>
  <c r="A3234" i="18"/>
  <c r="A3856" i="18"/>
  <c r="A3479" i="18"/>
  <c r="A4163" i="18"/>
  <c r="A3797" i="18"/>
  <c r="A3806" i="18"/>
  <c r="A3256" i="18"/>
  <c r="A4174" i="18"/>
  <c r="A4123" i="18"/>
  <c r="A3467" i="18"/>
  <c r="A3585" i="18"/>
  <c r="A4165" i="18"/>
  <c r="A3793" i="18"/>
  <c r="A3445" i="18"/>
  <c r="A3783" i="18"/>
  <c r="A3792" i="18"/>
  <c r="A4156" i="18"/>
  <c r="A4155" i="18"/>
  <c r="A3245" i="18"/>
  <c r="A3241" i="18"/>
  <c r="A4164" i="18"/>
  <c r="A4377" i="18"/>
  <c r="A3468" i="18"/>
  <c r="A4139" i="18"/>
  <c r="A3774" i="18"/>
  <c r="A4148" i="18"/>
  <c r="A3390" i="18"/>
  <c r="A4099" i="18"/>
  <c r="A4158" i="18"/>
  <c r="A3812" i="18"/>
  <c r="A4135" i="18"/>
  <c r="A4118" i="18"/>
  <c r="A2845" i="18"/>
  <c r="A3845" i="18"/>
  <c r="A4143" i="18"/>
  <c r="A4070" i="18"/>
  <c r="A4157" i="18"/>
  <c r="A4152" i="18"/>
  <c r="A3808" i="18"/>
  <c r="A3841" i="18"/>
  <c r="A4154" i="18"/>
  <c r="A3785" i="18"/>
  <c r="A3548" i="18"/>
  <c r="A4149" i="18"/>
  <c r="A4153" i="18"/>
  <c r="A4144" i="18"/>
  <c r="A4151" i="18"/>
  <c r="A3837" i="18"/>
  <c r="A4128" i="18"/>
  <c r="A3795" i="18"/>
  <c r="A4147" i="18"/>
  <c r="A4131" i="18"/>
  <c r="A4171" i="18"/>
  <c r="A4082" i="18"/>
  <c r="A4116" i="18"/>
  <c r="A3744" i="18"/>
  <c r="A3832" i="18"/>
  <c r="A4145" i="18"/>
  <c r="A4114" i="18"/>
  <c r="A4130" i="18"/>
  <c r="A4132" i="18"/>
  <c r="A4078" i="18"/>
  <c r="A4109" i="18"/>
  <c r="A3122" i="18"/>
  <c r="A4102" i="18"/>
  <c r="A3758" i="18"/>
  <c r="A3828" i="18"/>
  <c r="A4111" i="18"/>
  <c r="A3818" i="18"/>
  <c r="A3755" i="18"/>
  <c r="A3480" i="18"/>
  <c r="A4127" i="18"/>
  <c r="A4074" i="18"/>
  <c r="A4071" i="18"/>
  <c r="A3831" i="18"/>
  <c r="A3829" i="18"/>
  <c r="A4085" i="18"/>
  <c r="A3811" i="18"/>
  <c r="A3825" i="18"/>
  <c r="A4125" i="18"/>
  <c r="A3545" i="18"/>
  <c r="A3821" i="18"/>
  <c r="A4079" i="18"/>
  <c r="A2926" i="18"/>
  <c r="A3465" i="18"/>
  <c r="A3487" i="18"/>
  <c r="A3748" i="18"/>
  <c r="A4076" i="18"/>
  <c r="A3425" i="18"/>
  <c r="A3791" i="18"/>
  <c r="A4065" i="18"/>
  <c r="A4098" i="18"/>
  <c r="A4061" i="18"/>
  <c r="A4068" i="18"/>
  <c r="A4062" i="18"/>
  <c r="A4059" i="18"/>
  <c r="A4073" i="18"/>
  <c r="A4046" i="18"/>
  <c r="A4362" i="18"/>
  <c r="A3775" i="18"/>
  <c r="A4053" i="18"/>
  <c r="A3531" i="18"/>
  <c r="A4042" i="18"/>
  <c r="A3524" i="18"/>
  <c r="A4051" i="18"/>
  <c r="A3981" i="18"/>
  <c r="A4315" i="18"/>
  <c r="A3992" i="18"/>
  <c r="A2894" i="18"/>
  <c r="A4321" i="18"/>
  <c r="A4303" i="18"/>
  <c r="A4294" i="18"/>
  <c r="A4291" i="18"/>
  <c r="A4012" i="18"/>
  <c r="A3968" i="18"/>
  <c r="A3739" i="18"/>
  <c r="A2821" i="18"/>
  <c r="A4239" i="18"/>
  <c r="A4298" i="18"/>
  <c r="A4276" i="18"/>
  <c r="A4309" i="18"/>
  <c r="A3066" i="18"/>
  <c r="A4300" i="18"/>
  <c r="A4021" i="18"/>
  <c r="A4295" i="18"/>
  <c r="A3316" i="18"/>
  <c r="A3554" i="18"/>
  <c r="A3741" i="18"/>
  <c r="A3551" i="18"/>
  <c r="A3988" i="18"/>
  <c r="A4292" i="18"/>
  <c r="A4246" i="18"/>
  <c r="A3733" i="18"/>
  <c r="A3734" i="18"/>
  <c r="A3693" i="18"/>
  <c r="A4225" i="18"/>
  <c r="A2887" i="18"/>
  <c r="A4231" i="18"/>
  <c r="A3728" i="18"/>
  <c r="A4212" i="18"/>
  <c r="A3759" i="18"/>
  <c r="A3516" i="18"/>
  <c r="A4220" i="18"/>
  <c r="A3485" i="18"/>
  <c r="A4031" i="18"/>
  <c r="A4211" i="18"/>
  <c r="A3631" i="18"/>
  <c r="A3626" i="18"/>
  <c r="A3991" i="18"/>
  <c r="A4265" i="18"/>
  <c r="A4201" i="18"/>
  <c r="A2776" i="18"/>
  <c r="A4194" i="18"/>
  <c r="A3723" i="18"/>
  <c r="A3923" i="18"/>
  <c r="A3540" i="18"/>
  <c r="A3952" i="18"/>
  <c r="A3725" i="18"/>
  <c r="A3330" i="18"/>
  <c r="A3980" i="18"/>
  <c r="A3961" i="18"/>
  <c r="A4179" i="18"/>
  <c r="A3255" i="18"/>
  <c r="A3586" i="18"/>
  <c r="A3276" i="18"/>
  <c r="A4190" i="18"/>
  <c r="A3620" i="18"/>
  <c r="A3953" i="18"/>
  <c r="A3912" i="18"/>
  <c r="A4170" i="18"/>
  <c r="A3602" i="18"/>
  <c r="A2983" i="18"/>
  <c r="A2741" i="18"/>
  <c r="A3589" i="18"/>
  <c r="A3601" i="18"/>
  <c r="A3924" i="18"/>
  <c r="A3656" i="18"/>
  <c r="A4182" i="18"/>
  <c r="A4173" i="18"/>
  <c r="A3971" i="18"/>
  <c r="A4162" i="18"/>
  <c r="A3937" i="18"/>
  <c r="A4172" i="18"/>
  <c r="A3655" i="18"/>
  <c r="A3922" i="18"/>
  <c r="A3422" i="18"/>
  <c r="A3860" i="18"/>
  <c r="A3894" i="18"/>
  <c r="A4166" i="18"/>
  <c r="A4167" i="18"/>
  <c r="A3211" i="18"/>
  <c r="A3622" i="18"/>
  <c r="A3913" i="18"/>
  <c r="A4169" i="18"/>
  <c r="A3600" i="18"/>
  <c r="A4146" i="18"/>
  <c r="A4140" i="18"/>
  <c r="A3939" i="18"/>
  <c r="A3911" i="18"/>
  <c r="A3879" i="18"/>
  <c r="A3595" i="18"/>
  <c r="A2944" i="18"/>
  <c r="A3471" i="18"/>
  <c r="A4161" i="18"/>
  <c r="A3594" i="18"/>
  <c r="A4129" i="18"/>
  <c r="A3391" i="18"/>
  <c r="A2724" i="18"/>
  <c r="A4095" i="18"/>
  <c r="A4159" i="18"/>
  <c r="A3566" i="18"/>
  <c r="A3382" i="18"/>
  <c r="A3564" i="18"/>
  <c r="A3452" i="18"/>
  <c r="A3884" i="18"/>
  <c r="A3897" i="18"/>
  <c r="A3617" i="18"/>
  <c r="A3447" i="18"/>
  <c r="A4080" i="18"/>
  <c r="A3926" i="18"/>
  <c r="A3901" i="18"/>
  <c r="A4066" i="18"/>
  <c r="A2711" i="18"/>
  <c r="A3332" i="18"/>
  <c r="A3368" i="18"/>
  <c r="A3886" i="18"/>
  <c r="A3438" i="18"/>
  <c r="A4058" i="18"/>
  <c r="A3858" i="18"/>
  <c r="A3896" i="18"/>
  <c r="A4039" i="18"/>
  <c r="A3338" i="18"/>
  <c r="A4054" i="18"/>
  <c r="A3458" i="18"/>
  <c r="A3823" i="18"/>
  <c r="A3827" i="18"/>
  <c r="A3824" i="18"/>
  <c r="A4043" i="18"/>
  <c r="A3820" i="18"/>
  <c r="A3817" i="18"/>
  <c r="A4037" i="18"/>
  <c r="A3434" i="18"/>
  <c r="A3431" i="18"/>
  <c r="A3509" i="18"/>
  <c r="A3810" i="18"/>
  <c r="A3262" i="18"/>
  <c r="A3864" i="18"/>
  <c r="A4029" i="18"/>
  <c r="A3599" i="18"/>
  <c r="A3787" i="18"/>
  <c r="A4011" i="18"/>
  <c r="A4005" i="18"/>
  <c r="A3376" i="18"/>
  <c r="A3267" i="18"/>
  <c r="A3851" i="18"/>
  <c r="A3867" i="18"/>
  <c r="A3501" i="18"/>
  <c r="A3538" i="18"/>
  <c r="A3244" i="18"/>
  <c r="A3398" i="18"/>
  <c r="A2687" i="18"/>
  <c r="A3865" i="18"/>
  <c r="A3403" i="18"/>
  <c r="A3975" i="18"/>
  <c r="A3798" i="18"/>
  <c r="A2681" i="18"/>
  <c r="A3853" i="18"/>
  <c r="A3859" i="18"/>
  <c r="A3343" i="18"/>
  <c r="A3765" i="18"/>
  <c r="A3424" i="18"/>
  <c r="A3274" i="18"/>
  <c r="A3337" i="18"/>
  <c r="A3346" i="18"/>
  <c r="A2669" i="18"/>
  <c r="A3836" i="18"/>
  <c r="A3318" i="18"/>
  <c r="A3833" i="18"/>
  <c r="A3965" i="18"/>
  <c r="A3561" i="18"/>
  <c r="A3301" i="18"/>
  <c r="A3507" i="18"/>
  <c r="A3834" i="18"/>
  <c r="A3220" i="18"/>
  <c r="A3243" i="18"/>
  <c r="A3766" i="18"/>
  <c r="A3815" i="18"/>
  <c r="A3967" i="18"/>
  <c r="A3737" i="18"/>
  <c r="A3511" i="18"/>
  <c r="A3417" i="18"/>
  <c r="A3959" i="18"/>
  <c r="A3455" i="18"/>
  <c r="A3730" i="18"/>
  <c r="A3930" i="18"/>
  <c r="A3190" i="18"/>
  <c r="A3749" i="18"/>
  <c r="A3453" i="18"/>
  <c r="A3738" i="18"/>
  <c r="A3364" i="18"/>
  <c r="A3773" i="18"/>
  <c r="A3721" i="18"/>
  <c r="A3483" i="18"/>
  <c r="A2646" i="18"/>
  <c r="A2639" i="18"/>
  <c r="A3934" i="18"/>
  <c r="A3719" i="18"/>
  <c r="A3188" i="18"/>
  <c r="A2637" i="18"/>
  <c r="A2980" i="18"/>
  <c r="A3009" i="18"/>
  <c r="A3608" i="18"/>
  <c r="A3355" i="18"/>
  <c r="A3757" i="18"/>
  <c r="A3756" i="18"/>
  <c r="A3327" i="18"/>
  <c r="A3456" i="18"/>
  <c r="A3514" i="18"/>
  <c r="A3902" i="18"/>
  <c r="A3512" i="18"/>
  <c r="A3423" i="18"/>
  <c r="A2786" i="18"/>
  <c r="A3437" i="18"/>
  <c r="A3323" i="18"/>
  <c r="A3311" i="18"/>
  <c r="A3716" i="18"/>
  <c r="A3732" i="18"/>
  <c r="A2779" i="18"/>
  <c r="A3240" i="18"/>
  <c r="A3154" i="18"/>
  <c r="A2583" i="18"/>
  <c r="A3308" i="18"/>
  <c r="A3185" i="18"/>
  <c r="A3362" i="18"/>
  <c r="A2773" i="18"/>
  <c r="A3189" i="18"/>
  <c r="A3281" i="18"/>
  <c r="A3299" i="18"/>
  <c r="A3152" i="18"/>
  <c r="A3329" i="18"/>
  <c r="A3040" i="18"/>
  <c r="A3278" i="18"/>
  <c r="A3157" i="18"/>
  <c r="A2848" i="18"/>
  <c r="A3148" i="18"/>
  <c r="A3639" i="18"/>
  <c r="A3159" i="18"/>
  <c r="A3139" i="18"/>
  <c r="A3630" i="18"/>
  <c r="A3331" i="18"/>
  <c r="A2548" i="18"/>
  <c r="A3624" i="18"/>
  <c r="A3069" i="18"/>
  <c r="A3729" i="18"/>
  <c r="A3257" i="18"/>
  <c r="A3706" i="18"/>
  <c r="A3126" i="18"/>
  <c r="A3619" i="18"/>
  <c r="A2544" i="18"/>
  <c r="A3350" i="18"/>
  <c r="A3294" i="18"/>
  <c r="A3887" i="18"/>
  <c r="A3618" i="18"/>
  <c r="A3615" i="18"/>
  <c r="A2753" i="18"/>
  <c r="A3319" i="18"/>
  <c r="A2752" i="18"/>
  <c r="A3117" i="18"/>
  <c r="A3060" i="18"/>
  <c r="A3129" i="18"/>
  <c r="A3613" i="18"/>
  <c r="A3612" i="18"/>
  <c r="A3324" i="18"/>
  <c r="A3112" i="18"/>
  <c r="A3289" i="18"/>
  <c r="A3108" i="18"/>
  <c r="A3614" i="18"/>
  <c r="A3254" i="18"/>
  <c r="A3078" i="18"/>
  <c r="A3023" i="18"/>
  <c r="A3095" i="18"/>
  <c r="A3176" i="18"/>
  <c r="A3603" i="18"/>
  <c r="A3313" i="18"/>
  <c r="A3096" i="18"/>
  <c r="A3386" i="18"/>
  <c r="A3094" i="18"/>
  <c r="A3085" i="18"/>
  <c r="A3081" i="18"/>
  <c r="A3598" i="18"/>
  <c r="A3077" i="18"/>
  <c r="A3596" i="18"/>
  <c r="A3593" i="18"/>
  <c r="A3107" i="18"/>
  <c r="A3377" i="18"/>
  <c r="A3857" i="18"/>
  <c r="A3347" i="18"/>
  <c r="A2883" i="18"/>
  <c r="A3236" i="18"/>
  <c r="A3072" i="18"/>
  <c r="A3373" i="18"/>
  <c r="A2736" i="18"/>
  <c r="A3057" i="18"/>
  <c r="A2901" i="18"/>
  <c r="A3611" i="18"/>
  <c r="A3086" i="18"/>
  <c r="A3043" i="18"/>
  <c r="A2857" i="18"/>
  <c r="A3030" i="18"/>
  <c r="A3229" i="18"/>
  <c r="A3109" i="18"/>
  <c r="A3304" i="18"/>
  <c r="A3842" i="18"/>
  <c r="A3098" i="18"/>
  <c r="A3846" i="18"/>
  <c r="A3302" i="18"/>
  <c r="A3082" i="18"/>
  <c r="A3051" i="18"/>
  <c r="A3221" i="18"/>
  <c r="A3881" i="18"/>
  <c r="A3063" i="18"/>
  <c r="A3217" i="18"/>
  <c r="A3215" i="18"/>
  <c r="A3118" i="18"/>
  <c r="A3038" i="18"/>
  <c r="A3584" i="18"/>
  <c r="A3609" i="18"/>
  <c r="A3033" i="18"/>
  <c r="A3153" i="18"/>
  <c r="A3290" i="18"/>
  <c r="A3291" i="18"/>
  <c r="A3193" i="18"/>
  <c r="A3076" i="18"/>
  <c r="A3605" i="18"/>
  <c r="A3162" i="18"/>
  <c r="A3628" i="18"/>
  <c r="A2499" i="18"/>
  <c r="A3285" i="18"/>
  <c r="A3201" i="18"/>
  <c r="A3004" i="18"/>
  <c r="A3232" i="18"/>
  <c r="A3197" i="18"/>
  <c r="A3280" i="18"/>
  <c r="A3204" i="18"/>
  <c r="A3026" i="18"/>
  <c r="A2722" i="18"/>
  <c r="A3196" i="18"/>
  <c r="A3032" i="18"/>
  <c r="A3665" i="18"/>
  <c r="A3543" i="18"/>
  <c r="A3149" i="18"/>
  <c r="A3575" i="18"/>
  <c r="A3191" i="18"/>
  <c r="A3286" i="18"/>
  <c r="A3265" i="18"/>
  <c r="A3208" i="18"/>
  <c r="A3568" i="18"/>
  <c r="A3279" i="18"/>
  <c r="A3623" i="18"/>
  <c r="A3194" i="18"/>
  <c r="A3167" i="18"/>
  <c r="A3177" i="18"/>
  <c r="A3014" i="18"/>
  <c r="A3252" i="18"/>
  <c r="A3181" i="18"/>
  <c r="A3251" i="18"/>
  <c r="A3173" i="18"/>
  <c r="A3248" i="18"/>
  <c r="A3263" i="18"/>
  <c r="A3120" i="18"/>
  <c r="A2477" i="18"/>
  <c r="A3259" i="18"/>
  <c r="A3165" i="18"/>
  <c r="A3260" i="18"/>
  <c r="A3616" i="18"/>
  <c r="A3008" i="18"/>
  <c r="A2994" i="18"/>
  <c r="A2770" i="18"/>
  <c r="A3170" i="18"/>
  <c r="A3160" i="18"/>
  <c r="A3164" i="18"/>
  <c r="A2467" i="18"/>
  <c r="A3161" i="18"/>
  <c r="A3250" i="18"/>
  <c r="A2992" i="18"/>
  <c r="A3156" i="18"/>
  <c r="A3814" i="18"/>
  <c r="A3216" i="18"/>
  <c r="A3443" i="18"/>
  <c r="A3731" i="18"/>
  <c r="A3610" i="18"/>
  <c r="A3209" i="18"/>
  <c r="A3247" i="18"/>
  <c r="A3203" i="18"/>
  <c r="A3802" i="18"/>
  <c r="A3450" i="18"/>
  <c r="A3172" i="18"/>
  <c r="A3233" i="18"/>
  <c r="A3717" i="18"/>
  <c r="A3713" i="18"/>
  <c r="A3760" i="18"/>
  <c r="A2975" i="18"/>
  <c r="A3704" i="18"/>
  <c r="A3119" i="18"/>
  <c r="A3136" i="18"/>
  <c r="A3134" i="18"/>
  <c r="A3707" i="18"/>
  <c r="A3572" i="18"/>
  <c r="A3699" i="18"/>
  <c r="A3788" i="18"/>
  <c r="A3526" i="18"/>
  <c r="A3691" i="18"/>
  <c r="A3115" i="18"/>
  <c r="A3694" i="18"/>
  <c r="A3690" i="18"/>
  <c r="A3686" i="18"/>
  <c r="A3684" i="18"/>
  <c r="A3696" i="18"/>
  <c r="A3700" i="18"/>
  <c r="A3113" i="18"/>
  <c r="A3689" i="18"/>
  <c r="A3495" i="18"/>
  <c r="A3745" i="18"/>
  <c r="A3496" i="18"/>
  <c r="A3202" i="18"/>
  <c r="A2888" i="18"/>
  <c r="A3200" i="18"/>
  <c r="A3239" i="18"/>
  <c r="A3667" i="18"/>
  <c r="A3490" i="18"/>
  <c r="A3675" i="18"/>
  <c r="A3199" i="18"/>
  <c r="A3195" i="18"/>
  <c r="A3103" i="18"/>
  <c r="A3680" i="18"/>
  <c r="A3092" i="18"/>
  <c r="A3740" i="18"/>
  <c r="A3646" i="18"/>
  <c r="A3669" i="18"/>
  <c r="A3673" i="18"/>
  <c r="A3676" i="18"/>
  <c r="A2429" i="18"/>
  <c r="A3735" i="18"/>
  <c r="A3661" i="18"/>
  <c r="A3474" i="18"/>
  <c r="A2427" i="18"/>
  <c r="A3470" i="18"/>
  <c r="A3670" i="18"/>
  <c r="A3726" i="18"/>
  <c r="A3633" i="18"/>
  <c r="A3660" i="18"/>
  <c r="A3493" i="18"/>
  <c r="A3461" i="18"/>
  <c r="A2807" i="18"/>
  <c r="A3659" i="18"/>
  <c r="A3649" i="18"/>
  <c r="A3724" i="18"/>
  <c r="A3709" i="18"/>
  <c r="A2712" i="18"/>
  <c r="A3019" i="18"/>
  <c r="A3457" i="18"/>
  <c r="A3016" i="18"/>
  <c r="A3711" i="18"/>
  <c r="A3632" i="18"/>
  <c r="A3647" i="18"/>
  <c r="A3668" i="18"/>
  <c r="A3722" i="18"/>
  <c r="A3720" i="18"/>
  <c r="A3701" i="18"/>
  <c r="A3698" i="18"/>
  <c r="A3703" i="18"/>
  <c r="A3222" i="18"/>
  <c r="A3652" i="18"/>
  <c r="A3638" i="18"/>
  <c r="A3679" i="18"/>
  <c r="A3687" i="18"/>
  <c r="A3666" i="18"/>
  <c r="A3650" i="18"/>
  <c r="A3692" i="18"/>
  <c r="A3642" i="18"/>
  <c r="A3502" i="18"/>
  <c r="A3102" i="18"/>
  <c r="A2619" i="18"/>
  <c r="A3444" i="18"/>
  <c r="A3637" i="18"/>
  <c r="A3674" i="18"/>
  <c r="A3498" i="18"/>
  <c r="A3643" i="18"/>
  <c r="A3657" i="18"/>
  <c r="A3640" i="18"/>
  <c r="A3629" i="18"/>
  <c r="A3645" i="18"/>
  <c r="A2415" i="18"/>
  <c r="A3651" i="18"/>
  <c r="A2949" i="18"/>
  <c r="A3685" i="18"/>
  <c r="A2818" i="18"/>
  <c r="A2411" i="18"/>
  <c r="A3627" i="18"/>
  <c r="A3688" i="18"/>
  <c r="A3420" i="18"/>
  <c r="A3636" i="18"/>
  <c r="A3430" i="18"/>
  <c r="A3451" i="18"/>
  <c r="A3469" i="18"/>
  <c r="A2885" i="18"/>
  <c r="A3475" i="18"/>
  <c r="A2695" i="18"/>
  <c r="A2950" i="18"/>
  <c r="A2733" i="18"/>
  <c r="A3653" i="18"/>
  <c r="A3448" i="18"/>
  <c r="A3718" i="18"/>
  <c r="A3463" i="18"/>
  <c r="A3590" i="18"/>
  <c r="A3460" i="18"/>
  <c r="A3712" i="18"/>
  <c r="A2903" i="18"/>
  <c r="A2782" i="18"/>
  <c r="A2916" i="18"/>
  <c r="A2742" i="18"/>
  <c r="A3580" i="18"/>
  <c r="A2986" i="18"/>
  <c r="A2737" i="18"/>
  <c r="A3440" i="18"/>
  <c r="A3414" i="18"/>
  <c r="A3576" i="18"/>
  <c r="A3683" i="18"/>
  <c r="A2735" i="18"/>
  <c r="A2550" i="18"/>
  <c r="A3435" i="18"/>
  <c r="A2729" i="18"/>
  <c r="A2547" i="18"/>
  <c r="A2728" i="18"/>
  <c r="A2882" i="18"/>
  <c r="A2893" i="18"/>
  <c r="A2889" i="18"/>
  <c r="A2781" i="18"/>
  <c r="A2880" i="18"/>
  <c r="A3353" i="18"/>
  <c r="A3560" i="18"/>
  <c r="A2872" i="18"/>
  <c r="A2740" i="18"/>
  <c r="A2748" i="18"/>
  <c r="A2873" i="18"/>
  <c r="A2869" i="18"/>
  <c r="A2865" i="18"/>
  <c r="A2463" i="18"/>
  <c r="A3552" i="18"/>
  <c r="A3312" i="18"/>
  <c r="A2870" i="18"/>
  <c r="A2874" i="18"/>
  <c r="A2668" i="18"/>
  <c r="A2334" i="18"/>
  <c r="A2879" i="18"/>
  <c r="A2867" i="18"/>
  <c r="A2881" i="18"/>
  <c r="A3393" i="18"/>
  <c r="A2861" i="18"/>
  <c r="A3370" i="18"/>
  <c r="A2878" i="18"/>
  <c r="A2863" i="18"/>
  <c r="A2876" i="18"/>
  <c r="A2866" i="18"/>
  <c r="A2860" i="18"/>
  <c r="A2875" i="18"/>
  <c r="A2859" i="18"/>
  <c r="A2858" i="18"/>
  <c r="A2851" i="18"/>
  <c r="A2832" i="18"/>
  <c r="A2849" i="18"/>
  <c r="A3534" i="18"/>
  <c r="A2478" i="18"/>
  <c r="A2840" i="18"/>
  <c r="A2929" i="18"/>
  <c r="A3535" i="18"/>
  <c r="A2842" i="18"/>
  <c r="A2662" i="18"/>
  <c r="A3315" i="18"/>
  <c r="A3411" i="18"/>
  <c r="A3521" i="18"/>
  <c r="A2920" i="18"/>
  <c r="A3519" i="18"/>
  <c r="A3557" i="18"/>
  <c r="A3515" i="18"/>
  <c r="A2572" i="18"/>
  <c r="A3271" i="18"/>
  <c r="A3397" i="18"/>
  <c r="A3231" i="18"/>
  <c r="A3506" i="18"/>
  <c r="A3333" i="18"/>
  <c r="A2661" i="18"/>
  <c r="A2855" i="18"/>
  <c r="A2907" i="18"/>
  <c r="A3505" i="18"/>
  <c r="A3477" i="18"/>
  <c r="A3497" i="18"/>
  <c r="A2268" i="18"/>
  <c r="A3226" i="18"/>
  <c r="A2265" i="18"/>
  <c r="A3539" i="18"/>
  <c r="A2780" i="18"/>
  <c r="A2260" i="18"/>
  <c r="A2632" i="18"/>
  <c r="A2765" i="18"/>
  <c r="A3320" i="18"/>
  <c r="A3489" i="18"/>
  <c r="A3492" i="18"/>
  <c r="A3536" i="18"/>
  <c r="A3363" i="18"/>
  <c r="A3486" i="18"/>
  <c r="A3365" i="18"/>
  <c r="A3214" i="18"/>
  <c r="A3358" i="18"/>
  <c r="A3310" i="18"/>
  <c r="A3354" i="18"/>
  <c r="A2906" i="18"/>
  <c r="A3482" i="18"/>
  <c r="A3345" i="18"/>
  <c r="A3357" i="18"/>
  <c r="A3476" i="18"/>
  <c r="A2710" i="18"/>
  <c r="A2241" i="18"/>
  <c r="A3349" i="18"/>
  <c r="A3348" i="18"/>
  <c r="A2727" i="18"/>
  <c r="A3466" i="18"/>
  <c r="A2758" i="18"/>
  <c r="A3340" i="18"/>
  <c r="A2231" i="18"/>
  <c r="A2761" i="18"/>
  <c r="A3205" i="18"/>
  <c r="A2602" i="18"/>
  <c r="A3045" i="18"/>
  <c r="A2759" i="18"/>
  <c r="A3178" i="18"/>
  <c r="A3187" i="18"/>
  <c r="A2594" i="18"/>
  <c r="A2749" i="18"/>
  <c r="A2754" i="18"/>
  <c r="A3429" i="18"/>
  <c r="A3412" i="18"/>
  <c r="A3427" i="18"/>
  <c r="A2751" i="18"/>
  <c r="A2919" i="18"/>
  <c r="A3433" i="18"/>
  <c r="A3446" i="18"/>
  <c r="A3328" i="18"/>
  <c r="A3158" i="18"/>
  <c r="A3223" i="18"/>
  <c r="A2895" i="18"/>
  <c r="A3442" i="18"/>
  <c r="A2764" i="18"/>
  <c r="A2856" i="18"/>
  <c r="A3321" i="18"/>
  <c r="A3439" i="18"/>
  <c r="A2555" i="18"/>
  <c r="A3146" i="18"/>
  <c r="A2201" i="18"/>
  <c r="A3415" i="18"/>
  <c r="A3504" i="18"/>
  <c r="A3408" i="18"/>
  <c r="A3405" i="18"/>
  <c r="A3406" i="18"/>
  <c r="A3459" i="18"/>
  <c r="A3401" i="18"/>
  <c r="A3404" i="18"/>
  <c r="A3305" i="18"/>
  <c r="A3400" i="18"/>
  <c r="A2578" i="18"/>
  <c r="A3426" i="18"/>
  <c r="A3303" i="18"/>
  <c r="A2785" i="18"/>
  <c r="A3380" i="18"/>
  <c r="A3399" i="18"/>
  <c r="A3389" i="18"/>
  <c r="A3421" i="18"/>
  <c r="A2756" i="18"/>
  <c r="A3395" i="18"/>
  <c r="A3388" i="18"/>
  <c r="A2527" i="18"/>
  <c r="A3413" i="18"/>
  <c r="A2178" i="18"/>
  <c r="A2387" i="18"/>
  <c r="A2725" i="18"/>
  <c r="A2526" i="18"/>
  <c r="A3410" i="18"/>
  <c r="A2716" i="18"/>
  <c r="A2720" i="18"/>
  <c r="A2723" i="18"/>
  <c r="A2772" i="18"/>
  <c r="A2777" i="18"/>
  <c r="A3384" i="18"/>
  <c r="A3155" i="18"/>
  <c r="A2802" i="18"/>
  <c r="A2717" i="18"/>
  <c r="A2713" i="18"/>
  <c r="A2715" i="18"/>
  <c r="A3371" i="18"/>
  <c r="A2714" i="18"/>
  <c r="A3381" i="18"/>
  <c r="A2760" i="18"/>
  <c r="A2771" i="18"/>
  <c r="A2174" i="18"/>
  <c r="A3067" i="18"/>
  <c r="A2959" i="18"/>
  <c r="A2931" i="18"/>
  <c r="A2518" i="18"/>
  <c r="A3238" i="18"/>
  <c r="A3372" i="18"/>
  <c r="A3385" i="18"/>
  <c r="A3375" i="18"/>
  <c r="A3052" i="18"/>
  <c r="A2809" i="18"/>
  <c r="A2819" i="18"/>
  <c r="A2458" i="18"/>
  <c r="A3394" i="18"/>
  <c r="A3374" i="18"/>
  <c r="A3383" i="18"/>
  <c r="A3392" i="18"/>
  <c r="A3369" i="18"/>
  <c r="A2165" i="18"/>
  <c r="A3366" i="18"/>
  <c r="A2160" i="18"/>
  <c r="A3416" i="18"/>
  <c r="A3111" i="18"/>
  <c r="A3360" i="18"/>
  <c r="A3114" i="18"/>
  <c r="A2701" i="18"/>
  <c r="A2696" i="18"/>
  <c r="A3336" i="18"/>
  <c r="A2910" i="18"/>
  <c r="A2791" i="18"/>
  <c r="A2792" i="18"/>
  <c r="A2694" i="18"/>
  <c r="A2147" i="18"/>
  <c r="A2691" i="18"/>
  <c r="A2698" i="18"/>
  <c r="A2693" i="18"/>
  <c r="A2651" i="18"/>
  <c r="A3367" i="18"/>
  <c r="A3342" i="18"/>
  <c r="A2650" i="18"/>
  <c r="A2709" i="18"/>
  <c r="A2692" i="18"/>
  <c r="A2685" i="18"/>
  <c r="A2684" i="18"/>
  <c r="A3359" i="18"/>
  <c r="A2956" i="18"/>
  <c r="A2462" i="18"/>
  <c r="A2470" i="18"/>
  <c r="A2677" i="18"/>
  <c r="A3361" i="18"/>
  <c r="A3059" i="18"/>
  <c r="A2666" i="18"/>
  <c r="A3228" i="18"/>
  <c r="A3227" i="18"/>
  <c r="A3352" i="18"/>
  <c r="A3306" i="18"/>
  <c r="A3351" i="18"/>
  <c r="A2446" i="18"/>
  <c r="A2408" i="18"/>
  <c r="A3198" i="18"/>
  <c r="A3314" i="18"/>
  <c r="A2702" i="18"/>
  <c r="A3184" i="18"/>
  <c r="A3344" i="18"/>
  <c r="A2732" i="18"/>
  <c r="A3341" i="18"/>
  <c r="A2703" i="18"/>
  <c r="A3272" i="18"/>
  <c r="A2846" i="18"/>
  <c r="A3015" i="18"/>
  <c r="A2699" i="18"/>
  <c r="A2993" i="18"/>
  <c r="A2658" i="18"/>
  <c r="A3339" i="18"/>
  <c r="A2697" i="18"/>
  <c r="A3012" i="18"/>
  <c r="A2393" i="18"/>
  <c r="A2448" i="18"/>
  <c r="A2660" i="18"/>
  <c r="A2688" i="18"/>
  <c r="A3116" i="18"/>
  <c r="A2659" i="18"/>
  <c r="A2384" i="18"/>
  <c r="A2388" i="18"/>
  <c r="A2914" i="18"/>
  <c r="A2620" i="18"/>
  <c r="A2327" i="18"/>
  <c r="A3175" i="18"/>
  <c r="A2111" i="18"/>
  <c r="A2643" i="18"/>
  <c r="A3325" i="18"/>
  <c r="A2674" i="18"/>
  <c r="A2089" i="18"/>
  <c r="A3326" i="18"/>
  <c r="A3166" i="18"/>
  <c r="A2649" i="18"/>
  <c r="A2648" i="18"/>
  <c r="A2374" i="18"/>
  <c r="A2978" i="18"/>
  <c r="A3246" i="18"/>
  <c r="A3180" i="18"/>
  <c r="A3322" i="18"/>
  <c r="A2638" i="18"/>
  <c r="A2636" i="18"/>
  <c r="A2407" i="18"/>
  <c r="A2982" i="18"/>
  <c r="A3135" i="18"/>
  <c r="A3277" i="18"/>
  <c r="A2075" i="18"/>
  <c r="A2679" i="18"/>
  <c r="A2682" i="18"/>
  <c r="A2973" i="18"/>
  <c r="A2095" i="18"/>
  <c r="A2678" i="18"/>
  <c r="A2675" i="18"/>
  <c r="A2633" i="18"/>
  <c r="A2626" i="18"/>
  <c r="A3151" i="18"/>
  <c r="A3138" i="18"/>
  <c r="A3140" i="18"/>
  <c r="A2077" i="18"/>
  <c r="A2071" i="18"/>
  <c r="A2962" i="18"/>
  <c r="A2067" i="18"/>
  <c r="A3145" i="18"/>
  <c r="A2708" i="18"/>
  <c r="A2631" i="18"/>
  <c r="A3125" i="18"/>
  <c r="A2283" i="18"/>
  <c r="A3230" i="18"/>
  <c r="A3242" i="18"/>
  <c r="A3224" i="18"/>
  <c r="A2665" i="18"/>
  <c r="A3225" i="18"/>
  <c r="A3044" i="18"/>
  <c r="A2053" i="18"/>
  <c r="A2052" i="18"/>
  <c r="A2266" i="18"/>
  <c r="A3218" i="18"/>
  <c r="A3309" i="18"/>
  <c r="A2274" i="18"/>
  <c r="A2774" i="18"/>
  <c r="A2434" i="18"/>
  <c r="A2616" i="18"/>
  <c r="A3171" i="18"/>
  <c r="A2939" i="18"/>
  <c r="A2422" i="18"/>
  <c r="A3022" i="18"/>
  <c r="A2690" i="18"/>
  <c r="A2934" i="18"/>
  <c r="A2345" i="18"/>
  <c r="A2700" i="18"/>
  <c r="A2259" i="18"/>
  <c r="A2252" i="18"/>
  <c r="A3084" i="18"/>
  <c r="A3087" i="18"/>
  <c r="A2599" i="18"/>
  <c r="A3101" i="18"/>
  <c r="A3073" i="18"/>
  <c r="A3249" i="18"/>
  <c r="A2706" i="18"/>
  <c r="A2279" i="18"/>
  <c r="A3298" i="18"/>
  <c r="A2341" i="18"/>
  <c r="A2249" i="18"/>
  <c r="A2248" i="18"/>
  <c r="A2247" i="18"/>
  <c r="A3296" i="18"/>
  <c r="A3295" i="18"/>
  <c r="A2676" i="18"/>
  <c r="A2719" i="18"/>
  <c r="A2898" i="18"/>
  <c r="A2670" i="18"/>
  <c r="A2351" i="18"/>
  <c r="A3123" i="18"/>
  <c r="A2630" i="18"/>
  <c r="A2586" i="18"/>
  <c r="A2579" i="18"/>
  <c r="A3179" i="18"/>
  <c r="A2852" i="18"/>
  <c r="A3283" i="18"/>
  <c r="A2897" i="18"/>
  <c r="A3037" i="18"/>
  <c r="A3088" i="18"/>
  <c r="A2762" i="18"/>
  <c r="A2912" i="18"/>
  <c r="A2582" i="18"/>
  <c r="A2005" i="18"/>
  <c r="A2004" i="18"/>
  <c r="A2278" i="18"/>
  <c r="A3168" i="18"/>
  <c r="A2565" i="18"/>
  <c r="A2566" i="18"/>
  <c r="A2287" i="18"/>
  <c r="A3275" i="18"/>
  <c r="A2235" i="18"/>
  <c r="A3219" i="18"/>
  <c r="A3079" i="18"/>
  <c r="A3068" i="18"/>
  <c r="A2390" i="18"/>
  <c r="A2557" i="18"/>
  <c r="A3065" i="18"/>
  <c r="A3131" i="18"/>
  <c r="A2625" i="18"/>
  <c r="A3061" i="18"/>
  <c r="A3050" i="18"/>
  <c r="A2310" i="18"/>
  <c r="A3053" i="18"/>
  <c r="A2221" i="18"/>
  <c r="A2217" i="18"/>
  <c r="A3058" i="18"/>
  <c r="A2587" i="18"/>
  <c r="A2884" i="18"/>
  <c r="A3210" i="18"/>
  <c r="A2877" i="18"/>
  <c r="A3042" i="18"/>
  <c r="A3036" i="18"/>
  <c r="A3143" i="18"/>
  <c r="A2193" i="18"/>
  <c r="A2892" i="18"/>
  <c r="A3258" i="18"/>
  <c r="A3261" i="18"/>
  <c r="A3035" i="18"/>
  <c r="A2296" i="18"/>
  <c r="A2312" i="18"/>
  <c r="A3206" i="18"/>
  <c r="A3041" i="18"/>
  <c r="A2766" i="18"/>
  <c r="A3049" i="18"/>
  <c r="A1979" i="18"/>
  <c r="A2372" i="18"/>
  <c r="A2628" i="18"/>
  <c r="A2538" i="18"/>
  <c r="A1977" i="18"/>
  <c r="A2537" i="18"/>
  <c r="A3039" i="18"/>
  <c r="A3110" i="18"/>
  <c r="A3105" i="18"/>
  <c r="A2607" i="18"/>
  <c r="A3027" i="18"/>
  <c r="A3091" i="18"/>
  <c r="A3028" i="18"/>
  <c r="A3124" i="18"/>
  <c r="A3029" i="18"/>
  <c r="A3024" i="18"/>
  <c r="A2210" i="18"/>
  <c r="A3090" i="18"/>
  <c r="A2522" i="18"/>
  <c r="A3093" i="18"/>
  <c r="A2609" i="18"/>
  <c r="A3186" i="18"/>
  <c r="A3020" i="18"/>
  <c r="A2535" i="18"/>
  <c r="A2534" i="18"/>
  <c r="A2532" i="18"/>
  <c r="A3017" i="18"/>
  <c r="A2615" i="18"/>
  <c r="A1971" i="18"/>
  <c r="A1969" i="18"/>
  <c r="A3018" i="18"/>
  <c r="A3074" i="18"/>
  <c r="A2269" i="18"/>
  <c r="A2989" i="18"/>
  <c r="A3007" i="18"/>
  <c r="A3021" i="18"/>
  <c r="A3144" i="18"/>
  <c r="A3013" i="18"/>
  <c r="A3089" i="18"/>
  <c r="A2516" i="18"/>
  <c r="A2342" i="18"/>
  <c r="A2999" i="18"/>
  <c r="A2391" i="18"/>
  <c r="A3075" i="18"/>
  <c r="A3174" i="18"/>
  <c r="A2399" i="18"/>
  <c r="A3002" i="18"/>
  <c r="A2192" i="18"/>
  <c r="A3005" i="18"/>
  <c r="A3006" i="18"/>
  <c r="A2998" i="18"/>
  <c r="A2190" i="18"/>
  <c r="A2515" i="18"/>
  <c r="A3000" i="18"/>
  <c r="A2506" i="18"/>
  <c r="A3011" i="18"/>
  <c r="A2996" i="18"/>
  <c r="A3003" i="18"/>
  <c r="A2512" i="18"/>
  <c r="A2508" i="18"/>
  <c r="A3010" i="18"/>
  <c r="A2198" i="18"/>
  <c r="A3001" i="18"/>
  <c r="A2991" i="18"/>
  <c r="A2997" i="18"/>
  <c r="A3070" i="18"/>
  <c r="A2985" i="18"/>
  <c r="A2995" i="18"/>
  <c r="A2987" i="18"/>
  <c r="A2838" i="18"/>
  <c r="A2988" i="18"/>
  <c r="A2580" i="18"/>
  <c r="A2984" i="18"/>
  <c r="A2189" i="18"/>
  <c r="A2718" i="18"/>
  <c r="A1952" i="18"/>
  <c r="A2503" i="18"/>
  <c r="A2844" i="18"/>
  <c r="A2812" i="18"/>
  <c r="A2501" i="18"/>
  <c r="A1948" i="18"/>
  <c r="A2187" i="18"/>
  <c r="A1947" i="18"/>
  <c r="A2230" i="18"/>
  <c r="A2981" i="18"/>
  <c r="A2497" i="18"/>
  <c r="A2953" i="18"/>
  <c r="A2799" i="18"/>
  <c r="A2974" i="18"/>
  <c r="A3142" i="18"/>
  <c r="A2350" i="18"/>
  <c r="A1944" i="18"/>
  <c r="A2972" i="18"/>
  <c r="A2969" i="18"/>
  <c r="A2652" i="18"/>
  <c r="A2491" i="18"/>
  <c r="A2494" i="18"/>
  <c r="A2977" i="18"/>
  <c r="A2971" i="18"/>
  <c r="A2319" i="18"/>
  <c r="A2970" i="18"/>
  <c r="A2627" i="18"/>
  <c r="A2965" i="18"/>
  <c r="A3127" i="18"/>
  <c r="A2316" i="18"/>
  <c r="A2488" i="18"/>
  <c r="A1950" i="18"/>
  <c r="A2963" i="18"/>
  <c r="A2208" i="18"/>
  <c r="A2960" i="18"/>
  <c r="A2966" i="18"/>
  <c r="A3141" i="18"/>
  <c r="A2958" i="18"/>
  <c r="A2824" i="18"/>
  <c r="A3031" i="18"/>
  <c r="A2202" i="18"/>
  <c r="A2954" i="18"/>
  <c r="A2979" i="18"/>
  <c r="A2707" i="18"/>
  <c r="A3130" i="18"/>
  <c r="A2951" i="18"/>
  <c r="A1930" i="18"/>
  <c r="A2308" i="18"/>
  <c r="A3128" i="18"/>
  <c r="A3097" i="18"/>
  <c r="A2948" i="18"/>
  <c r="A1924" i="18"/>
  <c r="A2768" i="18"/>
  <c r="A3099" i="18"/>
  <c r="A2961" i="18"/>
  <c r="A2475" i="18"/>
  <c r="A2942" i="18"/>
  <c r="A2789" i="18"/>
  <c r="A2183" i="18"/>
  <c r="A2472" i="18"/>
  <c r="A2955" i="18"/>
  <c r="A2936" i="18"/>
  <c r="A3080" i="18"/>
  <c r="A1919" i="18"/>
  <c r="A2360" i="18"/>
  <c r="A2947" i="18"/>
  <c r="A2239" i="18"/>
  <c r="A2938" i="18"/>
  <c r="A3100" i="18"/>
  <c r="A2937" i="18"/>
  <c r="A1913" i="18"/>
  <c r="A3163" i="18"/>
  <c r="A2909" i="18"/>
  <c r="A2908" i="18"/>
  <c r="A2943" i="18"/>
  <c r="A2523" i="18"/>
  <c r="A3034" i="18"/>
  <c r="A2466" i="18"/>
  <c r="A2967" i="18"/>
  <c r="A1908" i="18"/>
  <c r="A2521" i="18"/>
  <c r="A1911" i="18"/>
  <c r="A2932" i="18"/>
  <c r="A2686" i="18"/>
  <c r="A2784" i="18"/>
  <c r="A2657" i="18"/>
  <c r="A3062" i="18"/>
  <c r="A2902" i="18"/>
  <c r="A2461" i="18"/>
  <c r="A2899" i="18"/>
  <c r="A2900" i="18"/>
  <c r="A3056" i="18"/>
  <c r="A1902" i="18"/>
  <c r="A2261" i="18"/>
  <c r="A3071" i="18"/>
  <c r="A3055" i="18"/>
  <c r="A2930" i="18"/>
  <c r="A2896" i="18"/>
  <c r="A3064" i="18"/>
  <c r="A2545" i="18"/>
  <c r="A2543" i="18"/>
  <c r="A2924" i="18"/>
  <c r="A2454" i="18"/>
  <c r="A2132" i="18"/>
  <c r="A2968" i="18"/>
  <c r="A3106" i="18"/>
  <c r="A2536" i="18"/>
  <c r="A2769" i="18"/>
  <c r="A1892" i="18"/>
  <c r="A2891" i="18"/>
  <c r="A2492" i="18"/>
  <c r="A2431" i="18"/>
  <c r="A2531" i="18"/>
  <c r="A2161" i="18"/>
  <c r="A2524" i="18"/>
  <c r="A1880" i="18"/>
  <c r="A1879" i="18"/>
  <c r="A2890" i="18"/>
  <c r="A3083" i="18"/>
  <c r="A1876" i="18"/>
  <c r="A2416" i="18"/>
  <c r="A2933" i="18"/>
  <c r="A2935" i="18"/>
  <c r="A3150" i="18"/>
  <c r="A2655" i="18"/>
  <c r="A2705" i="18"/>
  <c r="A2864" i="18"/>
  <c r="A2927" i="18"/>
  <c r="A2854" i="18"/>
  <c r="A2612" i="18"/>
  <c r="A2438" i="18"/>
  <c r="A2436" i="18"/>
  <c r="A3133" i="18"/>
  <c r="A2439" i="18"/>
  <c r="A2734" i="18"/>
  <c r="A2361" i="18"/>
  <c r="A2325" i="18"/>
  <c r="A2435" i="18"/>
  <c r="A3054" i="18"/>
  <c r="A2922" i="18"/>
  <c r="A2315" i="18"/>
  <c r="A3048" i="18"/>
  <c r="A2850" i="18"/>
  <c r="A2683" i="18"/>
  <c r="A2843" i="18"/>
  <c r="A2432" i="18"/>
  <c r="A2830" i="18"/>
  <c r="A2829" i="18"/>
  <c r="A1855" i="18"/>
  <c r="A2847" i="18"/>
  <c r="A2839" i="18"/>
  <c r="A2257" i="18"/>
  <c r="A2834" i="18"/>
  <c r="A2836" i="18"/>
  <c r="A2324" i="18"/>
  <c r="A2833" i="18"/>
  <c r="A2721" i="18"/>
  <c r="A2744" i="18"/>
  <c r="A2835" i="18"/>
  <c r="A2822" i="18"/>
  <c r="A2990" i="18"/>
  <c r="A2447" i="18"/>
  <c r="A2831" i="18"/>
  <c r="A2828" i="18"/>
  <c r="A2826" i="18"/>
  <c r="A2827" i="18"/>
  <c r="A2911" i="18"/>
  <c r="A2453" i="18"/>
  <c r="A2815" i="18"/>
  <c r="A2825" i="18"/>
  <c r="A2904" i="18"/>
  <c r="A1842" i="18"/>
  <c r="A2814" i="18"/>
  <c r="A2810" i="18"/>
  <c r="A2820" i="18"/>
  <c r="A2420" i="18"/>
  <c r="A2806" i="18"/>
  <c r="A2816" i="18"/>
  <c r="A2813" i="18"/>
  <c r="A2808" i="18"/>
  <c r="A1847" i="18"/>
  <c r="A1837" i="18"/>
  <c r="A2805" i="18"/>
  <c r="A2976" i="18"/>
  <c r="A2804" i="18"/>
  <c r="A2186" i="18"/>
  <c r="A2803" i="18"/>
  <c r="A2801" i="18"/>
  <c r="A2798" i="18"/>
  <c r="A2412" i="18"/>
  <c r="A2413" i="18"/>
  <c r="A2795" i="18"/>
  <c r="A2667" i="18"/>
  <c r="A2794" i="18"/>
  <c r="A2029" i="18"/>
  <c r="A2159" i="18"/>
  <c r="A2295" i="18"/>
  <c r="A2964" i="18"/>
  <c r="A2560" i="18"/>
  <c r="A2397" i="18"/>
  <c r="A2757" i="18"/>
  <c r="A1815" i="18"/>
  <c r="A2428" i="18"/>
  <c r="A2294" i="18"/>
  <c r="A2425" i="18"/>
  <c r="A2853" i="18"/>
  <c r="A2421" i="18"/>
  <c r="A2915" i="18"/>
  <c r="A2946" i="18"/>
  <c r="A2267" i="18"/>
  <c r="A2952" i="18"/>
  <c r="A2378" i="18"/>
  <c r="A2349" i="18"/>
  <c r="A2377" i="18"/>
  <c r="A2258" i="18"/>
  <c r="A2376" i="18"/>
  <c r="A2528" i="18"/>
  <c r="A2704" i="18"/>
  <c r="A2905" i="18"/>
  <c r="A2264" i="18"/>
  <c r="A2371" i="18"/>
  <c r="A2367" i="18"/>
  <c r="A2763" i="18"/>
  <c r="A2925" i="18"/>
  <c r="A1801" i="18"/>
  <c r="A2641" i="18"/>
  <c r="A2642" i="18"/>
  <c r="A2921" i="18"/>
  <c r="A2730" i="18"/>
  <c r="A2172" i="18"/>
  <c r="A1795" i="18"/>
  <c r="A2738" i="18"/>
  <c r="A1791" i="18"/>
  <c r="A2913" i="18"/>
  <c r="A1798" i="18"/>
  <c r="A2206" i="18"/>
  <c r="A2796" i="18"/>
  <c r="A2346" i="18"/>
  <c r="A2790" i="18"/>
  <c r="A2653" i="18"/>
  <c r="A2664" i="18"/>
  <c r="A1939" i="18"/>
  <c r="A2793" i="18"/>
  <c r="A2618" i="18"/>
  <c r="A2337" i="18"/>
  <c r="A1773" i="18"/>
  <c r="A1768" i="18"/>
  <c r="A2623" i="18"/>
  <c r="A2647" i="18"/>
  <c r="A2629" i="18"/>
  <c r="A2603" i="18"/>
  <c r="A2783" i="18"/>
  <c r="A2383" i="18"/>
  <c r="A2104" i="18"/>
  <c r="A2886" i="18"/>
  <c r="A2389" i="18"/>
  <c r="A2115" i="18"/>
  <c r="A2419" i="18"/>
  <c r="A2597" i="18"/>
  <c r="A1753" i="18"/>
  <c r="A2200" i="18"/>
  <c r="A2592" i="18"/>
  <c r="A2624" i="18"/>
  <c r="A2775" i="18"/>
  <c r="A2635" i="18"/>
  <c r="A2410" i="18"/>
  <c r="A1758" i="18"/>
  <c r="A2001" i="18"/>
  <c r="A2405" i="18"/>
  <c r="A2862" i="18"/>
  <c r="A2622" i="18"/>
  <c r="A2680" i="18"/>
  <c r="A1733" i="18"/>
  <c r="A2402" i="18"/>
  <c r="A2570" i="18"/>
  <c r="A2767" i="18"/>
  <c r="A2672" i="18"/>
  <c r="A2837" i="18"/>
  <c r="A2088" i="18"/>
  <c r="A2559" i="18"/>
  <c r="A2673" i="18"/>
  <c r="A2608" i="18"/>
  <c r="A2671" i="18"/>
  <c r="A2823" i="18"/>
  <c r="A2112" i="18"/>
  <c r="A2817" i="18"/>
  <c r="A2553" i="18"/>
  <c r="A2589" i="18"/>
  <c r="A2811" i="18"/>
  <c r="A2542" i="18"/>
  <c r="A2275" i="18"/>
  <c r="A2778" i="18"/>
  <c r="A2871" i="18"/>
  <c r="A2788" i="18"/>
  <c r="A2273" i="18"/>
  <c r="A2272" i="18"/>
  <c r="A2868" i="18"/>
  <c r="A2552" i="18"/>
  <c r="A2271" i="18"/>
  <c r="A2513" i="18"/>
  <c r="A2600" i="18"/>
  <c r="A2644" i="18"/>
  <c r="A2596" i="18"/>
  <c r="A2746" i="18"/>
  <c r="A2750" i="18"/>
  <c r="A2292" i="18"/>
  <c r="A2574" i="18"/>
  <c r="A2591" i="18"/>
  <c r="A2176" i="18"/>
  <c r="A2590" i="18"/>
  <c r="A2575" i="18"/>
  <c r="A2745" i="18"/>
  <c r="A2541" i="18"/>
  <c r="A2743" i="18"/>
  <c r="A2569" i="18"/>
  <c r="A2747" i="18"/>
  <c r="A2385" i="18"/>
  <c r="A2841" i="18"/>
  <c r="A2500" i="18"/>
  <c r="A2558" i="18"/>
  <c r="A2343" i="18"/>
  <c r="A2739" i="18"/>
  <c r="A2106" i="18"/>
  <c r="A1709" i="18"/>
  <c r="A2571" i="18"/>
  <c r="A2568" i="18"/>
  <c r="A1695" i="18"/>
  <c r="A1694" i="18"/>
  <c r="A2551" i="18"/>
  <c r="A2237" i="18"/>
  <c r="A2563" i="18"/>
  <c r="A2339" i="18"/>
  <c r="A1712" i="18"/>
  <c r="A2520" i="18"/>
  <c r="A2554" i="18"/>
  <c r="A2224" i="18"/>
  <c r="A1762" i="18"/>
  <c r="A2113" i="18"/>
  <c r="A2357" i="18"/>
  <c r="A2330" i="18"/>
  <c r="A2564" i="18"/>
  <c r="A1755" i="18"/>
  <c r="A2199" i="18"/>
  <c r="A2083" i="18"/>
  <c r="A2800" i="18"/>
  <c r="A1751" i="18"/>
  <c r="A2344" i="18"/>
  <c r="A2137" i="18"/>
  <c r="A2797" i="18"/>
  <c r="A1750" i="18"/>
  <c r="A2539" i="18"/>
  <c r="A2194" i="18"/>
  <c r="A1740" i="18"/>
  <c r="A2207" i="18"/>
  <c r="A2601" i="18"/>
  <c r="A2347" i="18"/>
  <c r="A2611" i="18"/>
  <c r="A2311" i="18"/>
  <c r="A2617" i="18"/>
  <c r="A2056" i="18"/>
  <c r="A1699" i="18"/>
  <c r="A1738" i="18"/>
  <c r="A2511" i="18"/>
  <c r="A2509" i="18"/>
  <c r="A2529" i="18"/>
  <c r="A1811" i="18"/>
  <c r="A2787" i="18"/>
  <c r="A2197" i="18"/>
  <c r="A2209" i="18"/>
  <c r="A2484" i="18"/>
  <c r="A1676" i="18"/>
  <c r="A2496" i="18"/>
  <c r="A2314" i="18"/>
  <c r="A2039" i="18"/>
  <c r="A2498" i="18"/>
  <c r="A1824" i="18"/>
  <c r="A2188" i="18"/>
  <c r="A2495" i="18"/>
  <c r="A1883" i="18"/>
  <c r="A2489" i="18"/>
  <c r="A2483" i="18"/>
  <c r="A2180" i="18"/>
  <c r="A2468" i="18"/>
  <c r="A1661" i="18"/>
  <c r="A2078" i="18"/>
  <c r="A1660" i="18"/>
  <c r="A2640" i="18"/>
  <c r="A1759" i="18"/>
  <c r="A2588" i="18"/>
  <c r="A2323" i="18"/>
  <c r="A2576" i="18"/>
  <c r="A2460" i="18"/>
  <c r="A2313" i="18"/>
  <c r="A2689" i="18"/>
  <c r="A2286" i="18"/>
  <c r="A2613" i="18"/>
  <c r="A2614" i="18"/>
  <c r="A2610" i="18"/>
  <c r="A2605" i="18"/>
  <c r="A2149" i="18"/>
  <c r="A1672" i="18"/>
  <c r="A2164" i="18"/>
  <c r="A2054" i="18"/>
  <c r="A2305" i="18"/>
  <c r="A2474" i="18"/>
  <c r="A2595" i="18"/>
  <c r="A2073" i="18"/>
  <c r="A2163" i="18"/>
  <c r="A2464" i="18"/>
  <c r="A2048" i="18"/>
  <c r="A2540" i="18"/>
  <c r="A1639" i="18"/>
  <c r="A2293" i="18"/>
  <c r="A1634" i="18"/>
  <c r="A2584" i="18"/>
  <c r="A2606" i="18"/>
  <c r="A2445" i="18"/>
  <c r="A1692" i="18"/>
  <c r="A2047" i="18"/>
  <c r="A2731" i="18"/>
  <c r="A2755" i="18"/>
  <c r="A2062" i="18"/>
  <c r="A2663" i="18"/>
  <c r="A2440" i="18"/>
  <c r="A2116" i="18"/>
  <c r="A1624" i="18"/>
  <c r="A2146" i="18"/>
  <c r="A2285" i="18"/>
  <c r="A2143" i="18"/>
  <c r="A2656" i="18"/>
  <c r="A1951" i="18"/>
  <c r="A2246" i="18"/>
  <c r="A2281" i="18"/>
  <c r="A2398" i="18"/>
  <c r="A1611" i="18"/>
  <c r="A2135" i="18"/>
  <c r="A2585" i="18"/>
  <c r="A2134" i="18"/>
  <c r="A2276" i="18"/>
  <c r="A2654" i="18"/>
  <c r="A2504" i="18"/>
  <c r="A2480" i="18"/>
  <c r="A2442" i="18"/>
  <c r="A2469" i="18"/>
  <c r="A2621" i="18"/>
  <c r="A2510" i="18"/>
  <c r="A2471" i="18"/>
  <c r="A2091" i="18"/>
  <c r="A2505" i="18"/>
  <c r="A2519" i="18"/>
  <c r="A1999" i="18"/>
  <c r="A2561" i="18"/>
  <c r="A1776" i="18"/>
  <c r="A2107" i="18"/>
  <c r="A1965" i="18"/>
  <c r="A1577" i="18"/>
  <c r="A2726" i="18"/>
  <c r="A2546" i="18"/>
  <c r="A2414" i="18"/>
  <c r="A2085" i="18"/>
  <c r="A1968" i="18"/>
  <c r="A2087" i="18"/>
  <c r="A2604" i="18"/>
  <c r="A2228" i="18"/>
  <c r="A2233" i="18"/>
  <c r="A1757" i="18"/>
  <c r="A2417" i="18"/>
  <c r="A2444" i="18"/>
  <c r="A2443" i="18"/>
  <c r="A2369" i="18"/>
  <c r="A1570" i="18"/>
  <c r="A2409" i="18"/>
  <c r="A2065" i="18"/>
  <c r="A2441" i="18"/>
  <c r="A1786" i="18"/>
  <c r="A2356" i="18"/>
  <c r="A2598" i="18"/>
  <c r="A2479" i="18"/>
  <c r="A2449" i="18"/>
  <c r="A2457" i="18"/>
  <c r="A2577" i="18"/>
  <c r="A2514" i="18"/>
  <c r="A2456" i="18"/>
  <c r="A1901" i="18"/>
  <c r="A2507" i="18"/>
  <c r="A1524" i="18"/>
  <c r="A1799" i="18"/>
  <c r="A2394" i="18"/>
  <c r="A2373" i="18"/>
  <c r="A2549" i="18"/>
  <c r="A2485" i="18"/>
  <c r="A2392" i="18"/>
  <c r="A1573" i="18"/>
  <c r="A2329" i="18"/>
  <c r="A2395" i="18"/>
  <c r="A2451" i="18"/>
  <c r="A2027" i="18"/>
  <c r="A2340" i="18"/>
  <c r="A1966" i="18"/>
  <c r="A2476" i="18"/>
  <c r="A2567" i="18"/>
  <c r="A1508" i="18"/>
  <c r="A2450" i="18"/>
  <c r="A2418" i="18"/>
  <c r="A2333" i="18"/>
  <c r="A2322" i="18"/>
  <c r="A2003" i="18"/>
  <c r="A1732" i="18"/>
  <c r="A2353" i="18"/>
  <c r="A1915" i="18"/>
  <c r="A1500" i="18"/>
  <c r="A2437" i="18"/>
  <c r="A2002" i="18"/>
  <c r="A1998" i="18"/>
  <c r="A1988" i="18"/>
  <c r="A1986" i="18"/>
  <c r="A2459" i="18"/>
  <c r="A2406" i="18"/>
  <c r="A2177" i="18"/>
  <c r="A2336" i="18"/>
  <c r="A1975" i="18"/>
  <c r="A1484" i="18"/>
  <c r="A1731" i="18"/>
  <c r="A2430" i="18"/>
  <c r="A1477" i="18"/>
  <c r="A2562" i="18"/>
  <c r="A1476" i="18"/>
  <c r="A2423" i="18"/>
  <c r="A1956" i="18"/>
  <c r="A2331" i="18"/>
  <c r="A2380" i="18"/>
  <c r="A2556" i="18"/>
  <c r="A2309" i="18"/>
  <c r="A2645" i="18"/>
  <c r="A2424" i="18"/>
  <c r="A2320" i="18"/>
  <c r="A2328" i="18"/>
  <c r="A2321" i="18"/>
  <c r="A1462" i="18"/>
  <c r="A1887" i="18"/>
  <c r="A2263" i="18"/>
  <c r="A2379" i="18"/>
  <c r="A2306" i="18"/>
  <c r="A2404" i="18"/>
  <c r="A2634" i="18"/>
  <c r="A1843" i="18"/>
  <c r="A1926" i="18"/>
  <c r="A2455" i="18"/>
  <c r="A2302" i="18"/>
  <c r="A1721" i="18"/>
  <c r="A1949" i="18"/>
  <c r="A2280" i="18"/>
  <c r="A2167" i="18"/>
  <c r="A2136" i="18"/>
  <c r="A1895" i="18"/>
  <c r="A1946" i="18"/>
  <c r="A1890" i="18"/>
  <c r="A1688" i="18"/>
  <c r="A2593" i="18"/>
  <c r="A2010" i="18"/>
  <c r="A2184" i="18"/>
  <c r="A1426" i="18"/>
  <c r="A1894" i="18"/>
  <c r="A1698" i="18"/>
  <c r="A2277" i="18"/>
  <c r="A1881" i="18"/>
  <c r="A2581" i="18"/>
  <c r="A2250" i="18"/>
  <c r="A2573" i="18"/>
  <c r="A1408" i="18"/>
  <c r="A2502" i="18"/>
  <c r="A2354" i="18"/>
  <c r="A2240" i="18"/>
  <c r="A1429" i="18"/>
  <c r="A2133" i="18"/>
  <c r="A2245" i="18"/>
  <c r="A2482" i="18"/>
  <c r="A1683" i="18"/>
  <c r="A1925" i="18"/>
  <c r="A1389" i="18"/>
  <c r="A1808" i="18"/>
  <c r="A1963" i="18"/>
  <c r="A2214" i="18"/>
  <c r="A2533" i="18"/>
  <c r="A2530" i="18"/>
  <c r="A2219" i="18"/>
  <c r="A2525" i="18"/>
  <c r="A2396" i="18"/>
  <c r="A1382" i="18"/>
  <c r="A1652" i="18"/>
  <c r="A2517" i="18"/>
  <c r="A2196" i="18"/>
  <c r="A2034" i="18"/>
  <c r="A1970" i="18"/>
  <c r="A2119" i="18"/>
  <c r="A1366" i="18"/>
  <c r="A2099" i="18"/>
  <c r="A2097" i="18"/>
  <c r="A1364" i="18"/>
  <c r="A2493" i="18"/>
  <c r="A2025" i="18"/>
  <c r="A2117" i="18"/>
  <c r="A2028" i="18"/>
  <c r="A2103" i="18"/>
  <c r="A2094" i="18"/>
  <c r="A2490" i="18"/>
  <c r="A1928" i="18"/>
  <c r="A2368" i="18"/>
  <c r="A2284" i="18"/>
  <c r="A2486" i="18"/>
  <c r="A2487" i="18"/>
  <c r="A2370" i="18"/>
  <c r="A2122" i="18"/>
  <c r="A2355" i="18"/>
  <c r="A2481" i="18"/>
  <c r="A2084" i="18"/>
  <c r="A2081" i="18"/>
  <c r="A2011" i="18"/>
  <c r="A2080" i="18"/>
  <c r="A1783" i="18"/>
  <c r="A2076" i="18"/>
  <c r="A2057" i="18"/>
  <c r="A2074" i="18"/>
  <c r="A2386" i="18"/>
  <c r="A2381" i="18"/>
  <c r="A2173" i="18"/>
  <c r="A2358" i="18"/>
  <c r="A2058" i="18"/>
  <c r="A1556" i="18"/>
  <c r="A1374" i="18"/>
  <c r="A2307" i="18"/>
  <c r="A1358" i="18"/>
  <c r="A2043" i="18"/>
  <c r="A2338" i="18"/>
  <c r="A1809" i="18"/>
  <c r="A2352" i="18"/>
  <c r="A2465" i="18"/>
  <c r="A2156" i="18"/>
  <c r="A2041" i="18"/>
  <c r="A1735" i="18"/>
  <c r="A2365" i="18"/>
  <c r="A1827" i="18"/>
  <c r="A2032" i="18"/>
  <c r="A2033" i="18"/>
  <c r="A2473" i="18"/>
  <c r="A1623" i="18"/>
  <c r="A2185" i="18"/>
  <c r="A1804" i="18"/>
  <c r="A2035" i="18"/>
  <c r="A2452" i="18"/>
  <c r="A2024" i="18"/>
  <c r="A2017" i="18"/>
  <c r="A2006" i="18"/>
  <c r="A2118" i="18"/>
  <c r="A1816" i="18"/>
  <c r="A2014" i="18"/>
  <c r="A1662" i="18"/>
  <c r="A1996" i="18"/>
  <c r="A2070" i="18"/>
  <c r="A1330" i="18"/>
  <c r="A1989" i="18"/>
  <c r="A1987" i="18"/>
  <c r="A1985" i="18"/>
  <c r="A2016" i="18"/>
  <c r="A1974" i="18"/>
  <c r="A2127" i="18"/>
  <c r="A2114" i="18"/>
  <c r="A1796" i="18"/>
  <c r="A2050" i="18"/>
  <c r="A1994" i="18"/>
  <c r="A2151" i="18"/>
  <c r="A2069" i="18"/>
  <c r="A1309" i="18"/>
  <c r="A1679" i="18"/>
  <c r="A1980" i="18"/>
  <c r="A1981" i="18"/>
  <c r="A1869" i="18"/>
  <c r="A1814" i="18"/>
  <c r="A2400" i="18"/>
  <c r="A1305" i="18"/>
  <c r="A1332" i="18"/>
  <c r="A1547" i="18"/>
  <c r="A1961" i="18"/>
  <c r="A1510" i="18"/>
  <c r="A1327" i="18"/>
  <c r="A1960" i="18"/>
  <c r="A1807" i="18"/>
  <c r="A1677" i="18"/>
  <c r="A1967" i="18"/>
  <c r="A2433" i="18"/>
  <c r="A2426" i="18"/>
  <c r="A1959" i="18"/>
  <c r="A1927" i="18"/>
  <c r="A1936" i="18"/>
  <c r="A1294" i="18"/>
  <c r="A1312" i="18"/>
  <c r="A2375" i="18"/>
  <c r="A1723" i="18"/>
  <c r="A1514" i="18"/>
  <c r="A2359" i="18"/>
  <c r="A1941" i="18"/>
  <c r="A1288" i="18"/>
  <c r="A2175" i="18"/>
  <c r="A2301" i="18"/>
  <c r="A2299" i="18"/>
  <c r="A1286" i="18"/>
  <c r="A2000" i="18"/>
  <c r="A2364" i="18"/>
  <c r="A2403" i="18"/>
  <c r="A1935" i="18"/>
  <c r="A2256" i="18"/>
  <c r="A1906" i="18"/>
  <c r="A1503" i="18"/>
  <c r="A1279" i="18"/>
  <c r="A1277" i="18"/>
  <c r="A1466" i="18"/>
  <c r="A2326" i="18"/>
  <c r="A1893" i="18"/>
  <c r="A2318" i="18"/>
  <c r="A2166" i="18"/>
  <c r="A2317" i="18"/>
  <c r="A2335" i="18"/>
  <c r="A2101" i="18"/>
  <c r="A2255" i="18"/>
  <c r="A2253" i="18"/>
  <c r="A2332" i="18"/>
  <c r="A2251" i="18"/>
  <c r="A1903" i="18"/>
  <c r="A1889" i="18"/>
  <c r="A2123" i="18"/>
  <c r="A2262" i="18"/>
  <c r="A2401" i="18"/>
  <c r="A1865" i="18"/>
  <c r="A2243" i="18"/>
  <c r="A2303" i="18"/>
  <c r="A2244" i="18"/>
  <c r="A2242" i="18"/>
  <c r="A2298" i="18"/>
  <c r="A1244" i="18"/>
  <c r="A1744" i="18"/>
  <c r="A2291" i="18"/>
  <c r="A1765" i="18"/>
  <c r="A1742" i="18"/>
  <c r="A1943" i="18"/>
  <c r="A2363" i="18"/>
  <c r="A1945" i="18"/>
  <c r="A2382" i="18"/>
  <c r="A2290" i="18"/>
  <c r="A2234" i="18"/>
  <c r="A1478" i="18"/>
  <c r="A2229" i="18"/>
  <c r="A1878" i="18"/>
  <c r="A1715" i="18"/>
  <c r="A2152" i="18"/>
  <c r="A2226" i="18"/>
  <c r="A2227" i="18"/>
  <c r="A2225" i="18"/>
  <c r="A1871" i="18"/>
  <c r="A1707" i="18"/>
  <c r="A1861" i="18"/>
  <c r="A1882" i="18"/>
  <c r="A2129" i="18"/>
  <c r="A2139" i="18"/>
  <c r="A2222" i="18"/>
  <c r="A2220" i="18"/>
  <c r="A1866" i="18"/>
  <c r="A1581" i="18"/>
  <c r="A2304" i="18"/>
  <c r="A2218" i="18"/>
  <c r="A1225" i="18"/>
  <c r="A1929" i="18"/>
  <c r="A2145" i="18"/>
  <c r="A2216" i="18"/>
  <c r="A2019" i="18"/>
  <c r="A2270" i="18"/>
  <c r="A1222" i="18"/>
  <c r="A2213" i="18"/>
  <c r="A2362" i="18"/>
  <c r="A2211" i="18"/>
  <c r="A2124" i="18"/>
  <c r="A1678" i="18"/>
  <c r="A2300" i="18"/>
  <c r="A1217" i="18"/>
  <c r="A1705" i="18"/>
  <c r="A1669" i="18"/>
  <c r="A2205" i="18"/>
  <c r="A2204" i="18"/>
  <c r="A1215" i="18"/>
  <c r="A2366" i="18"/>
  <c r="A2254" i="18"/>
  <c r="A2203" i="18"/>
  <c r="A2179" i="18"/>
  <c r="A2126" i="18"/>
  <c r="A2348" i="18"/>
  <c r="A1718" i="18"/>
  <c r="A2131" i="18"/>
  <c r="A1867" i="18"/>
  <c r="A2195" i="18"/>
  <c r="A1233" i="18"/>
  <c r="A2148" i="18"/>
  <c r="A1214" i="18"/>
  <c r="A1649" i="18"/>
  <c r="A2191" i="18"/>
  <c r="A2100" i="18"/>
  <c r="A2289" i="18"/>
  <c r="A2086" i="18"/>
  <c r="A1690" i="18"/>
  <c r="A2154" i="18"/>
  <c r="A1316" i="18"/>
  <c r="A1207" i="18"/>
  <c r="A2051" i="18"/>
  <c r="A1840" i="18"/>
  <c r="A2059" i="18"/>
  <c r="A2098" i="18"/>
  <c r="A2282" i="18"/>
  <c r="A1529" i="18"/>
  <c r="A2082" i="18"/>
  <c r="A1494" i="18"/>
  <c r="A1219" i="18"/>
  <c r="A1777" i="18"/>
  <c r="A2093" i="18"/>
  <c r="A1196" i="18"/>
  <c r="A1193" i="18"/>
  <c r="A1617" i="18"/>
  <c r="A2096" i="18"/>
  <c r="A1681" i="18"/>
  <c r="A2236" i="18"/>
  <c r="A2036" i="18"/>
  <c r="A2232" i="18"/>
  <c r="A1704" i="18"/>
  <c r="A2171" i="18"/>
  <c r="A1810" i="18"/>
  <c r="A2238" i="18"/>
  <c r="A2090" i="18"/>
  <c r="A2297" i="18"/>
  <c r="A2012" i="18"/>
  <c r="A1983" i="18"/>
  <c r="A1864" i="18"/>
  <c r="A1325" i="18"/>
  <c r="A1591" i="18"/>
  <c r="A1195" i="18"/>
  <c r="A2063" i="18"/>
  <c r="A1858" i="18"/>
  <c r="A1772" i="18"/>
  <c r="A2212" i="18"/>
  <c r="A1743" i="18"/>
  <c r="A1976" i="18"/>
  <c r="A2288" i="18"/>
  <c r="A1200" i="18"/>
  <c r="A2079" i="18"/>
  <c r="A2128" i="18"/>
  <c r="A1993" i="18"/>
  <c r="A2223" i="18"/>
  <c r="A1155" i="18"/>
  <c r="A1158" i="18"/>
  <c r="A2009" i="18"/>
  <c r="A2021" i="18"/>
  <c r="A1995" i="18"/>
  <c r="A1632" i="18"/>
  <c r="A1972" i="18"/>
  <c r="A1991" i="18"/>
  <c r="A2007" i="18"/>
  <c r="A1593" i="18"/>
  <c r="A1992" i="18"/>
  <c r="A2182" i="18"/>
  <c r="A2022" i="18"/>
  <c r="A1528" i="18"/>
  <c r="A2215" i="18"/>
  <c r="A1586" i="18"/>
  <c r="A2181" i="18"/>
  <c r="A2018" i="18"/>
  <c r="A1953" i="18"/>
  <c r="A1701" i="18"/>
  <c r="A1920" i="18"/>
  <c r="A2068" i="18"/>
  <c r="A2060" i="18"/>
  <c r="A1955" i="18"/>
  <c r="A2049" i="18"/>
  <c r="A1708" i="18"/>
  <c r="A2044" i="18"/>
  <c r="A2040" i="18"/>
  <c r="A2042" i="18"/>
  <c r="A1173" i="18"/>
  <c r="A1726" i="18"/>
  <c r="A1355" i="18"/>
  <c r="A1716" i="18"/>
  <c r="A1535" i="18"/>
  <c r="A1531" i="18"/>
  <c r="A1954" i="18"/>
  <c r="A2157" i="18"/>
  <c r="A1973" i="18"/>
  <c r="A2162" i="18"/>
  <c r="A1575" i="18"/>
  <c r="A2026" i="18"/>
  <c r="A1568" i="18"/>
  <c r="A1551" i="18"/>
  <c r="A1838" i="18"/>
  <c r="A2020" i="18"/>
  <c r="A2170" i="18"/>
  <c r="A1684" i="18"/>
  <c r="A1933" i="18"/>
  <c r="A2169" i="18"/>
  <c r="A1499" i="18"/>
  <c r="A2168" i="18"/>
  <c r="A1560" i="18"/>
  <c r="A1912" i="18"/>
  <c r="A2102" i="18"/>
  <c r="A1884" i="18"/>
  <c r="A1404" i="18"/>
  <c r="A2153" i="18"/>
  <c r="A1411" i="18"/>
  <c r="A1673" i="18"/>
  <c r="A1664" i="18"/>
  <c r="A1095" i="18"/>
  <c r="A1674" i="18"/>
  <c r="A2125" i="18"/>
  <c r="A1480" i="18"/>
  <c r="A1873" i="18"/>
  <c r="A1544" i="18"/>
  <c r="A2155" i="18"/>
  <c r="A1549" i="18"/>
  <c r="A1423" i="18"/>
  <c r="A1409" i="18"/>
  <c r="A1910" i="18"/>
  <c r="A2121" i="18"/>
  <c r="A2144" i="18"/>
  <c r="A1512" i="18"/>
  <c r="A1320" i="18"/>
  <c r="A1886" i="18"/>
  <c r="A1736" i="18"/>
  <c r="A2150" i="18"/>
  <c r="A2141" i="18"/>
  <c r="A1862" i="18"/>
  <c r="A1978" i="18"/>
  <c r="A1665" i="18"/>
  <c r="A1545" i="18"/>
  <c r="A1706" i="18"/>
  <c r="A2142" i="18"/>
  <c r="A1628" i="18"/>
  <c r="A1471" i="18"/>
  <c r="A1857" i="18"/>
  <c r="A1725" i="18"/>
  <c r="A1852" i="18"/>
  <c r="A2105" i="18"/>
  <c r="A2138" i="18"/>
  <c r="A2140" i="18"/>
  <c r="A1899" i="18"/>
  <c r="A2120" i="18"/>
  <c r="A1313" i="18"/>
  <c r="A2130" i="18"/>
  <c r="A1962" i="18"/>
  <c r="A2158" i="18"/>
  <c r="A2110" i="18"/>
  <c r="A1604" i="18"/>
  <c r="A1321" i="18"/>
  <c r="A1610" i="18"/>
  <c r="A1700" i="18"/>
  <c r="A1440" i="18"/>
  <c r="A1957" i="18"/>
  <c r="A1841" i="18"/>
  <c r="A1720" i="18"/>
  <c r="A1891" i="18"/>
  <c r="A1828" i="18"/>
  <c r="A1470" i="18"/>
  <c r="A1460" i="18"/>
  <c r="A1092" i="18"/>
  <c r="A1942" i="18"/>
  <c r="A1058" i="18"/>
  <c r="A1307" i="18"/>
  <c r="A2045" i="18"/>
  <c r="A2064" i="18"/>
  <c r="A1363" i="18"/>
  <c r="A1447" i="18"/>
  <c r="A1323" i="18"/>
  <c r="A2061" i="18"/>
  <c r="A1405" i="18"/>
  <c r="A2108" i="18"/>
  <c r="A2038" i="18"/>
  <c r="A1052" i="18"/>
  <c r="A1923" i="18"/>
  <c r="A1073" i="18"/>
  <c r="A1076" i="18"/>
  <c r="A1687" i="18"/>
  <c r="A1805" i="18"/>
  <c r="A2092" i="18"/>
  <c r="A1069" i="18"/>
  <c r="A1813" i="18"/>
  <c r="A1044" i="18"/>
  <c r="A1680" i="18"/>
  <c r="A2023" i="18"/>
  <c r="A1914" i="18"/>
  <c r="A1650" i="18"/>
  <c r="A2109" i="18"/>
  <c r="A1070" i="18"/>
  <c r="A1395" i="18"/>
  <c r="A1037" i="18"/>
  <c r="A1067" i="18"/>
  <c r="A1060" i="18"/>
  <c r="A2072" i="18"/>
  <c r="A1391" i="18"/>
  <c r="A1668" i="18"/>
  <c r="A1918" i="18"/>
  <c r="A1917" i="18"/>
  <c r="A2066" i="18"/>
  <c r="A1415" i="18"/>
  <c r="A1896" i="18"/>
  <c r="A1329" i="18"/>
  <c r="A2046" i="18"/>
  <c r="A1400" i="18"/>
  <c r="A1779" i="18"/>
  <c r="A2055" i="18"/>
  <c r="A1646" i="18"/>
  <c r="A1387" i="18"/>
  <c r="A2037" i="18"/>
  <c r="A1671" i="18"/>
  <c r="A1056" i="18"/>
  <c r="A1877" i="18"/>
  <c r="A1264" i="18"/>
  <c r="A1658" i="18"/>
  <c r="A1739" i="18"/>
  <c r="A2030" i="18"/>
  <c r="A1516" i="18"/>
  <c r="A2015" i="18"/>
  <c r="A2013" i="18"/>
  <c r="A1539" i="18"/>
  <c r="A2031" i="18"/>
  <c r="A1335" i="18"/>
  <c r="A1619" i="18"/>
  <c r="A1940" i="18"/>
  <c r="A1770" i="18"/>
  <c r="A1025" i="18"/>
  <c r="A1997" i="18"/>
  <c r="A1938" i="18"/>
  <c r="A1501" i="18"/>
  <c r="A1932" i="18"/>
  <c r="A1937" i="18"/>
  <c r="A1627" i="18"/>
  <c r="A1622" i="18"/>
  <c r="A1934" i="18"/>
  <c r="A1922" i="18"/>
  <c r="A1844" i="18"/>
  <c r="A1493" i="18"/>
  <c r="A1498" i="18"/>
  <c r="A1319" i="18"/>
  <c r="A1582" i="18"/>
  <c r="A1559" i="18"/>
  <c r="A2008" i="18"/>
  <c r="A1710" i="18"/>
  <c r="A1984" i="18"/>
  <c r="A1784" i="18"/>
  <c r="A1468" i="18"/>
  <c r="A1483" i="18"/>
  <c r="A1916" i="18"/>
  <c r="A1564" i="18"/>
  <c r="A1486" i="18"/>
  <c r="A1905" i="18"/>
  <c r="A1552" i="18"/>
  <c r="A1990" i="18"/>
  <c r="A1727" i="18"/>
  <c r="A1719" i="18"/>
  <c r="A1900" i="18"/>
  <c r="A1463" i="18"/>
  <c r="A1579" i="18"/>
  <c r="A1921" i="18"/>
  <c r="A1333" i="18"/>
  <c r="A1964" i="18"/>
  <c r="A1256" i="18"/>
  <c r="A996" i="18"/>
  <c r="A994" i="18"/>
  <c r="A1284" i="18"/>
  <c r="A1904" i="18"/>
  <c r="A1342" i="18"/>
  <c r="A1475" i="18"/>
  <c r="A1982" i="18"/>
  <c r="A1265" i="18"/>
  <c r="A1565" i="18"/>
  <c r="A977" i="18"/>
  <c r="A1464" i="18"/>
  <c r="A1248" i="18"/>
  <c r="A1533" i="18"/>
  <c r="A1465" i="18"/>
  <c r="A1239" i="18"/>
  <c r="A1898" i="18"/>
  <c r="A1958" i="18"/>
  <c r="A972" i="18"/>
  <c r="A1848" i="18"/>
  <c r="A1242" i="18"/>
  <c r="A1697" i="18"/>
  <c r="A1860" i="18"/>
  <c r="A1691" i="18"/>
  <c r="A1845" i="18"/>
  <c r="A1221" i="18"/>
  <c r="A1359" i="18"/>
  <c r="A1885" i="18"/>
  <c r="A1211" i="18"/>
  <c r="A1553" i="18"/>
  <c r="A958" i="18"/>
  <c r="A1888" i="18"/>
  <c r="A1525" i="18"/>
  <c r="A1517" i="18"/>
  <c r="A1534" i="18"/>
  <c r="A1176" i="18"/>
  <c r="A1618" i="18"/>
  <c r="A1802" i="18"/>
  <c r="A1875" i="18"/>
  <c r="A1259" i="18"/>
  <c r="A1846" i="18"/>
  <c r="A1191" i="18"/>
  <c r="A955" i="18"/>
  <c r="A1872" i="18"/>
  <c r="A1608" i="18"/>
  <c r="A1870" i="18"/>
  <c r="A1800" i="18"/>
  <c r="A1607" i="18"/>
  <c r="A1851" i="18"/>
  <c r="A1868" i="18"/>
  <c r="A1497" i="18"/>
  <c r="A1438" i="18"/>
  <c r="A1829" i="18"/>
  <c r="A1792" i="18"/>
  <c r="A1836" i="18"/>
  <c r="A1249" i="18"/>
  <c r="A1594" i="18"/>
  <c r="A1788" i="18"/>
  <c r="A1782" i="18"/>
  <c r="A1835" i="18"/>
  <c r="A1931" i="18"/>
  <c r="A1781" i="18"/>
  <c r="A1853" i="18"/>
  <c r="A1479" i="18"/>
  <c r="A1909" i="18"/>
  <c r="A1291" i="18"/>
  <c r="A1831" i="18"/>
  <c r="A1819" i="18"/>
  <c r="A1766" i="18"/>
  <c r="A1771" i="18"/>
  <c r="A1682" i="18"/>
  <c r="A1825" i="18"/>
  <c r="A1184" i="18"/>
  <c r="A1469" i="18"/>
  <c r="A1481" i="18"/>
  <c r="A1763" i="18"/>
  <c r="A1747" i="18"/>
  <c r="A1741" i="18"/>
  <c r="A1631" i="18"/>
  <c r="A1821" i="18"/>
  <c r="A1648" i="18"/>
  <c r="A1403" i="18"/>
  <c r="A1907" i="18"/>
  <c r="A1746" i="18"/>
  <c r="A1833" i="18"/>
  <c r="A1641" i="18"/>
  <c r="A1832" i="18"/>
  <c r="A1830" i="18"/>
  <c r="A1246" i="18"/>
  <c r="A1897" i="18"/>
  <c r="A1734" i="18"/>
  <c r="A1505" i="18"/>
  <c r="A1754" i="18"/>
  <c r="A1730" i="18"/>
  <c r="A1435" i="18"/>
  <c r="A1728" i="18"/>
  <c r="A1820" i="18"/>
  <c r="A913" i="18"/>
  <c r="A1341" i="18"/>
  <c r="A1817" i="18"/>
  <c r="A1818" i="18"/>
  <c r="A949" i="18"/>
  <c r="A1326" i="18"/>
  <c r="A1416" i="18"/>
  <c r="A1724" i="18"/>
  <c r="A1812" i="18"/>
  <c r="A1638" i="18"/>
  <c r="A1874" i="18"/>
  <c r="A1601" i="18"/>
  <c r="A1587" i="18"/>
  <c r="A1793" i="18"/>
  <c r="A1863" i="18"/>
  <c r="A1653" i="18"/>
  <c r="A1729" i="18"/>
  <c r="A1368" i="18"/>
  <c r="A1711" i="18"/>
  <c r="A1588" i="18"/>
  <c r="A1859" i="18"/>
  <c r="A1383" i="18"/>
  <c r="A1749" i="18"/>
  <c r="A1856" i="18"/>
  <c r="A879" i="18"/>
  <c r="A1626" i="18"/>
  <c r="A1850" i="18"/>
  <c r="A1849" i="18"/>
  <c r="A1310" i="18"/>
  <c r="A1388" i="18"/>
  <c r="A1854" i="18"/>
  <c r="A1635" i="18"/>
  <c r="A1839" i="18"/>
  <c r="A1761" i="18"/>
  <c r="A1790" i="18"/>
  <c r="A1822" i="18"/>
  <c r="A1562" i="18"/>
  <c r="A1713" i="18"/>
  <c r="A1370" i="18"/>
  <c r="A1276" i="18"/>
  <c r="A1696" i="18"/>
  <c r="A1299" i="18"/>
  <c r="A1780" i="18"/>
  <c r="A1589" i="18"/>
  <c r="A1703" i="18"/>
  <c r="A1702" i="18"/>
  <c r="A1775" i="18"/>
  <c r="A1834" i="18"/>
  <c r="A1605" i="18"/>
  <c r="A1144" i="18"/>
  <c r="A1644" i="18"/>
  <c r="A1540" i="18"/>
  <c r="A1826" i="18"/>
  <c r="A1576" i="18"/>
  <c r="A1230" i="18"/>
  <c r="A1518" i="18"/>
  <c r="A1580" i="18"/>
  <c r="A1823" i="18"/>
  <c r="A1509" i="18"/>
  <c r="A1659" i="18"/>
  <c r="A1506" i="18"/>
  <c r="A1654" i="18"/>
  <c r="A1331" i="18"/>
  <c r="A1806" i="18"/>
  <c r="A1046" i="18"/>
  <c r="A1592" i="18"/>
  <c r="A1561" i="18"/>
  <c r="A1566" i="18"/>
  <c r="A1541" i="18"/>
  <c r="A1314" i="18"/>
  <c r="A1199" i="18"/>
  <c r="A1574" i="18"/>
  <c r="A1300" i="18"/>
  <c r="A1803" i="18"/>
  <c r="A814" i="18"/>
  <c r="A785" i="18"/>
  <c r="A784" i="18"/>
  <c r="A1354" i="18"/>
  <c r="A1640" i="18"/>
  <c r="A811" i="18"/>
  <c r="A781" i="18"/>
  <c r="A1590" i="18"/>
  <c r="A1550" i="18"/>
  <c r="A1630" i="18"/>
  <c r="A1428" i="18"/>
  <c r="A1797" i="18"/>
  <c r="A1789" i="18"/>
  <c r="A1542" i="18"/>
  <c r="A1667" i="18"/>
  <c r="A1625" i="18"/>
  <c r="A1546" i="18"/>
  <c r="A845" i="18"/>
  <c r="A1794" i="18"/>
  <c r="A1059" i="18"/>
  <c r="A1760" i="18"/>
  <c r="A1651" i="18"/>
  <c r="A1787" i="18"/>
  <c r="A1785" i="18"/>
  <c r="A1496" i="18"/>
  <c r="A1774" i="18"/>
  <c r="A790" i="18"/>
  <c r="A1414" i="18"/>
  <c r="A821" i="18"/>
  <c r="A1657" i="18"/>
  <c r="A1778" i="18"/>
  <c r="A1656" i="18"/>
  <c r="A745" i="18"/>
  <c r="A742" i="18"/>
  <c r="A1504" i="18"/>
  <c r="A1769" i="18"/>
  <c r="A1527" i="18"/>
  <c r="A1489" i="18"/>
  <c r="A1767" i="18"/>
  <c r="A1018" i="18"/>
  <c r="A1643" i="18"/>
  <c r="A1764" i="18"/>
  <c r="A1515" i="18"/>
  <c r="A1756" i="18"/>
  <c r="A1748" i="18"/>
  <c r="A1472" i="18"/>
  <c r="A1745" i="18"/>
  <c r="A1752" i="18"/>
  <c r="A1467" i="18"/>
  <c r="A726" i="18"/>
  <c r="A747" i="18"/>
  <c r="A1621" i="18"/>
  <c r="A1633" i="18"/>
  <c r="A1637" i="18"/>
  <c r="A1457" i="18"/>
  <c r="A1737" i="18"/>
  <c r="A1280" i="18"/>
  <c r="A1609" i="18"/>
  <c r="A717" i="18"/>
  <c r="A1453" i="18"/>
  <c r="A1247" i="18"/>
  <c r="A1398" i="18"/>
  <c r="A1421" i="18"/>
  <c r="A1491" i="18"/>
  <c r="A1474" i="18"/>
  <c r="A1620" i="18"/>
  <c r="A1670" i="18"/>
  <c r="A1613" i="18"/>
  <c r="A1722" i="18"/>
  <c r="A1612" i="18"/>
  <c r="A1599" i="18"/>
  <c r="A1585" i="18"/>
  <c r="A1600" i="18"/>
  <c r="A1490" i="18"/>
  <c r="A1717" i="18"/>
  <c r="A1350" i="18"/>
  <c r="A1596" i="18"/>
  <c r="A1714" i="18"/>
  <c r="A1583" i="18"/>
  <c r="A1456" i="18"/>
  <c r="A1109" i="18"/>
  <c r="A1401" i="18"/>
  <c r="A1412" i="18"/>
  <c r="A1442" i="18"/>
  <c r="A1189" i="18"/>
  <c r="A1183" i="18"/>
  <c r="A1413" i="18"/>
  <c r="A1693" i="18"/>
  <c r="A961" i="18"/>
  <c r="A1685" i="18"/>
  <c r="A1530" i="18"/>
  <c r="A1417" i="18"/>
  <c r="A1420" i="18"/>
  <c r="A1526" i="18"/>
  <c r="A1689" i="18"/>
  <c r="A1686" i="18"/>
  <c r="A1537" i="18"/>
  <c r="A1432" i="18"/>
  <c r="A1598" i="18"/>
  <c r="A1655" i="18"/>
  <c r="A1519" i="18"/>
  <c r="A1538" i="18"/>
  <c r="A1642" i="18"/>
  <c r="A1386" i="18"/>
  <c r="A968" i="18"/>
  <c r="A674" i="18"/>
  <c r="A1138" i="18"/>
  <c r="A981" i="18"/>
  <c r="A1136" i="18"/>
  <c r="A1675" i="18"/>
  <c r="A1572" i="18"/>
  <c r="A1571" i="18"/>
  <c r="A1146" i="18"/>
  <c r="A1666" i="18"/>
  <c r="A1406" i="18"/>
  <c r="A1663" i="18"/>
  <c r="A1033" i="18"/>
  <c r="A1636" i="18"/>
  <c r="A1492" i="18"/>
  <c r="A1185" i="18"/>
  <c r="A1454" i="18"/>
  <c r="A1511" i="18"/>
  <c r="A662" i="18"/>
  <c r="A1597" i="18"/>
  <c r="A1371" i="18"/>
  <c r="A1402" i="18"/>
  <c r="A1334" i="18"/>
  <c r="A1647" i="18"/>
  <c r="A995" i="18"/>
  <c r="A1645" i="18"/>
  <c r="A1337" i="18"/>
  <c r="A648" i="18"/>
  <c r="A1584" i="18"/>
  <c r="A1495" i="18"/>
  <c r="A1114" i="18"/>
  <c r="A1430" i="18"/>
  <c r="A642" i="18"/>
  <c r="A1108" i="18"/>
  <c r="A1521" i="18"/>
  <c r="A1461" i="18"/>
  <c r="A1103" i="18"/>
  <c r="A1375" i="18"/>
  <c r="A1629" i="18"/>
  <c r="A693" i="18"/>
  <c r="A1615" i="18"/>
  <c r="A1097" i="18"/>
  <c r="A1282" i="18"/>
  <c r="A1053" i="18"/>
  <c r="A620" i="18"/>
  <c r="A983" i="18"/>
  <c r="A1357" i="18"/>
  <c r="A622" i="18"/>
  <c r="A1441" i="18"/>
  <c r="A1569" i="18"/>
  <c r="A1616" i="18"/>
  <c r="A1614" i="18"/>
  <c r="A1502" i="18"/>
  <c r="A1339" i="18"/>
  <c r="A1603" i="18"/>
  <c r="A942" i="18"/>
  <c r="A1606" i="18"/>
  <c r="A1602" i="18"/>
  <c r="A1443" i="18"/>
  <c r="A1137" i="18"/>
  <c r="A1554" i="18"/>
  <c r="A608" i="18"/>
  <c r="A1079" i="18"/>
  <c r="A671" i="18"/>
  <c r="A1303" i="18"/>
  <c r="A1131" i="18"/>
  <c r="A1595" i="18"/>
  <c r="A1075" i="18"/>
  <c r="A1522" i="18"/>
  <c r="A1381" i="18"/>
  <c r="A1536" i="18"/>
  <c r="A1473" i="18"/>
  <c r="A669" i="18"/>
  <c r="A1448" i="18"/>
  <c r="A1446" i="18"/>
  <c r="A1578" i="18"/>
  <c r="A1074" i="18"/>
  <c r="A596" i="18"/>
  <c r="A1295" i="18"/>
  <c r="A1283" i="18"/>
  <c r="A1567" i="18"/>
  <c r="A1369" i="18"/>
  <c r="A664" i="18"/>
  <c r="A1563" i="18"/>
  <c r="A619" i="18"/>
  <c r="A1532" i="18"/>
  <c r="A1558" i="18"/>
  <c r="A1557" i="18"/>
  <c r="A1555" i="18"/>
  <c r="A1418" i="18"/>
  <c r="A1548" i="18"/>
  <c r="A1543" i="18"/>
  <c r="A1353" i="18"/>
  <c r="A1254" i="18"/>
  <c r="A1262" i="18"/>
  <c r="A1444" i="18"/>
  <c r="A1344" i="18"/>
  <c r="A1523" i="18"/>
  <c r="A1101" i="18"/>
  <c r="A1450" i="18"/>
  <c r="A1340" i="18"/>
  <c r="A595" i="18"/>
  <c r="A1482" i="18"/>
  <c r="A1390" i="18"/>
  <c r="A1055" i="18"/>
  <c r="A1266" i="18"/>
  <c r="A1086" i="18"/>
  <c r="A604" i="18"/>
  <c r="A1520" i="18"/>
  <c r="A590" i="18"/>
  <c r="A1304" i="18"/>
  <c r="A1431" i="18"/>
  <c r="A1385" i="18"/>
  <c r="A1410" i="18"/>
  <c r="A1380" i="18"/>
  <c r="A1513" i="18"/>
  <c r="A625" i="18"/>
  <c r="A980" i="18"/>
  <c r="A1507" i="18"/>
  <c r="A1306" i="18"/>
  <c r="A1378" i="18"/>
  <c r="A1399" i="18"/>
  <c r="A621" i="18"/>
  <c r="A583" i="18"/>
  <c r="A1287" i="18"/>
  <c r="A581" i="18"/>
  <c r="A1224" i="18"/>
  <c r="A1237" i="18"/>
  <c r="A1281" i="18"/>
  <c r="A1272" i="18"/>
  <c r="A1027" i="18"/>
  <c r="A1488" i="18"/>
  <c r="A967" i="18"/>
  <c r="A1035" i="18"/>
  <c r="A1445" i="18"/>
  <c r="A1285" i="18"/>
  <c r="A1485" i="18"/>
  <c r="A963" i="18"/>
  <c r="A578" i="18"/>
  <c r="A601" i="18"/>
  <c r="A1297" i="18"/>
  <c r="A1487" i="18"/>
  <c r="A609" i="18"/>
  <c r="A1099" i="18"/>
  <c r="A1352" i="18"/>
  <c r="A1302" i="18"/>
  <c r="A1227" i="18"/>
  <c r="A1255" i="18"/>
  <c r="A960" i="18"/>
  <c r="A1258" i="18"/>
  <c r="A569" i="18"/>
  <c r="A1212" i="18"/>
  <c r="A1372" i="18"/>
  <c r="A965" i="18"/>
  <c r="A1231" i="18"/>
  <c r="A1251" i="18"/>
  <c r="A1373" i="18"/>
  <c r="A570" i="18"/>
  <c r="A1459" i="18"/>
  <c r="A1458" i="18"/>
  <c r="A572" i="18"/>
  <c r="A1455" i="18"/>
  <c r="A903" i="18"/>
  <c r="A1338" i="18"/>
  <c r="A1260" i="18"/>
  <c r="A594" i="18"/>
  <c r="A1384" i="18"/>
  <c r="A1198" i="18"/>
  <c r="A1250" i="18"/>
  <c r="A1451" i="18"/>
  <c r="A1452" i="18"/>
  <c r="A559" i="18"/>
  <c r="A1263" i="18"/>
  <c r="A1449" i="18"/>
  <c r="A1394" i="18"/>
  <c r="A1252" i="18"/>
  <c r="A1439" i="18"/>
  <c r="A1437" i="18"/>
  <c r="A1206" i="18"/>
  <c r="A1436" i="18"/>
  <c r="A1425" i="18"/>
  <c r="A1434" i="18"/>
  <c r="A1433" i="18"/>
  <c r="A1427" i="18"/>
  <c r="A1424" i="18"/>
  <c r="A1376" i="18"/>
  <c r="A1422" i="18"/>
  <c r="A1419" i="18"/>
  <c r="A1188" i="18"/>
  <c r="A1347" i="18"/>
  <c r="A1407" i="18"/>
  <c r="A1397" i="18"/>
  <c r="A1396" i="18"/>
  <c r="A1393" i="18"/>
  <c r="A1164" i="18"/>
  <c r="A1362" i="18"/>
  <c r="A542" i="18"/>
  <c r="A1322" i="18"/>
  <c r="A1243" i="18"/>
  <c r="A537" i="18"/>
  <c r="A1360" i="18"/>
  <c r="A1197" i="18"/>
  <c r="A1392" i="18"/>
  <c r="A584" i="18"/>
  <c r="A1153" i="18"/>
  <c r="A984" i="18"/>
  <c r="A534" i="18"/>
  <c r="A1361" i="18"/>
  <c r="A564" i="18"/>
  <c r="A1351" i="18"/>
  <c r="A536" i="18"/>
  <c r="A532" i="18"/>
  <c r="A1186" i="18"/>
  <c r="A1290" i="18"/>
  <c r="A1174" i="18"/>
  <c r="A554" i="18"/>
  <c r="A1379" i="18"/>
  <c r="A1324" i="18"/>
  <c r="A568" i="18"/>
  <c r="A1145" i="18"/>
  <c r="A529" i="18"/>
  <c r="A1349" i="18"/>
  <c r="A1149" i="18"/>
  <c r="A530" i="18"/>
  <c r="A566" i="18"/>
  <c r="A1367" i="18"/>
  <c r="A1377" i="18"/>
  <c r="A551" i="18"/>
  <c r="A1365" i="18"/>
  <c r="A526" i="18"/>
  <c r="A1289" i="18"/>
  <c r="A959" i="18"/>
  <c r="A1356" i="18"/>
  <c r="A523" i="18"/>
  <c r="A1318" i="18"/>
  <c r="A563" i="18"/>
  <c r="A1296" i="18"/>
  <c r="A1328" i="18"/>
  <c r="A528" i="18"/>
  <c r="A519" i="18"/>
  <c r="A1169" i="18"/>
  <c r="A1346" i="18"/>
  <c r="A1345" i="18"/>
  <c r="A1311" i="18"/>
  <c r="A1348" i="18"/>
  <c r="A1343" i="18"/>
  <c r="A1293" i="18"/>
  <c r="A565" i="18"/>
  <c r="A1245" i="18"/>
  <c r="A539" i="18"/>
  <c r="A574" i="18"/>
  <c r="A1317" i="18"/>
  <c r="A1315" i="18"/>
  <c r="A1270" i="18"/>
  <c r="A1336" i="18"/>
  <c r="A1273" i="18"/>
  <c r="A543" i="18"/>
  <c r="A1308" i="18"/>
  <c r="A1102" i="18"/>
  <c r="A1268" i="18"/>
  <c r="A1253" i="18"/>
  <c r="A502" i="18"/>
  <c r="A556" i="18"/>
  <c r="A1112" i="18"/>
  <c r="A1235" i="18"/>
  <c r="A922" i="18"/>
  <c r="A634" i="18"/>
  <c r="A499" i="18"/>
  <c r="A1175" i="18"/>
  <c r="A538" i="18"/>
  <c r="A1261" i="18"/>
  <c r="A1223" i="18"/>
  <c r="A495" i="18"/>
  <c r="A1220" i="18"/>
  <c r="A1236" i="18"/>
  <c r="A1080" i="18"/>
  <c r="A1292" i="18"/>
  <c r="A1228" i="18"/>
  <c r="A1204" i="18"/>
  <c r="A494" i="18"/>
  <c r="A1216" i="18"/>
  <c r="A531" i="18"/>
  <c r="A1229" i="18"/>
  <c r="A1240" i="18"/>
  <c r="A1301" i="18"/>
  <c r="A1218" i="18"/>
  <c r="A1275" i="18"/>
  <c r="A491" i="18"/>
  <c r="A1077" i="18"/>
  <c r="A1278" i="18"/>
  <c r="A1232" i="18"/>
  <c r="A487" i="18"/>
  <c r="A1209" i="18"/>
  <c r="A1087" i="18"/>
  <c r="A1298" i="18"/>
  <c r="A865" i="18"/>
  <c r="A1203" i="18"/>
  <c r="A1267" i="18"/>
  <c r="A498" i="18"/>
  <c r="A1205" i="18"/>
  <c r="A1257" i="18"/>
  <c r="A497" i="18"/>
  <c r="A496" i="18"/>
  <c r="A518" i="18"/>
  <c r="A520" i="18"/>
  <c r="A1194" i="18"/>
  <c r="A1201" i="18"/>
  <c r="A1241" i="18"/>
  <c r="A1130" i="18"/>
  <c r="A1274" i="18"/>
  <c r="A1202" i="18"/>
  <c r="A1269" i="18"/>
  <c r="A514" i="18"/>
  <c r="A1234" i="18"/>
  <c r="A483" i="18"/>
  <c r="A1210" i="18"/>
  <c r="A472" i="18"/>
  <c r="A1271" i="18"/>
  <c r="A1238" i="18"/>
  <c r="A1147" i="18"/>
  <c r="A1170" i="18"/>
  <c r="A1208" i="18"/>
  <c r="A1105" i="18"/>
  <c r="A1192" i="18"/>
  <c r="A500" i="18"/>
  <c r="A1162" i="18"/>
  <c r="A505" i="18"/>
  <c r="A1187" i="18"/>
  <c r="A1157" i="18"/>
  <c r="A1182" i="18"/>
  <c r="A1163" i="18"/>
  <c r="A462" i="18"/>
  <c r="A1156" i="18"/>
  <c r="A1152" i="18"/>
  <c r="A1177" i="18"/>
  <c r="A1179" i="18"/>
  <c r="A1181" i="18"/>
  <c r="A1154" i="18"/>
  <c r="A1045" i="18"/>
  <c r="A1172" i="18"/>
  <c r="A1180" i="18"/>
  <c r="A456" i="18"/>
  <c r="A1151" i="18"/>
  <c r="A1178" i="18"/>
  <c r="A1148" i="18"/>
  <c r="A1167" i="18"/>
  <c r="A1165" i="18"/>
  <c r="A1171" i="18"/>
  <c r="A455" i="18"/>
  <c r="A1166" i="18"/>
  <c r="A1190" i="18"/>
  <c r="A454" i="18"/>
  <c r="A1213" i="18"/>
  <c r="A1141" i="18"/>
  <c r="A1226" i="18"/>
  <c r="A1160" i="18"/>
  <c r="A452" i="18"/>
  <c r="A488" i="18"/>
  <c r="A484" i="18"/>
  <c r="A446" i="18"/>
  <c r="A447" i="18"/>
  <c r="A1168" i="18"/>
  <c r="A451" i="18"/>
  <c r="A481" i="18"/>
  <c r="A450" i="18"/>
  <c r="A756" i="18"/>
  <c r="A1126" i="18"/>
  <c r="A1125" i="18"/>
  <c r="A1132" i="18"/>
  <c r="A1129" i="18"/>
  <c r="A1159" i="18"/>
  <c r="A1128" i="18"/>
  <c r="A1143" i="18"/>
  <c r="A1142" i="18"/>
  <c r="A1115" i="18"/>
  <c r="A1140" i="18"/>
  <c r="A504" i="18"/>
  <c r="A1139" i="18"/>
  <c r="A1110" i="18"/>
  <c r="A1150" i="18"/>
  <c r="A511" i="18"/>
  <c r="A1161" i="18"/>
  <c r="A477" i="18"/>
  <c r="A1106" i="18"/>
  <c r="A507" i="18"/>
  <c r="A954" i="18"/>
  <c r="A501" i="18"/>
  <c r="A1104" i="18"/>
  <c r="A493" i="18"/>
  <c r="A1100" i="18"/>
  <c r="A489" i="18"/>
  <c r="A1091" i="18"/>
  <c r="A1135" i="18"/>
  <c r="A1090" i="18"/>
  <c r="A471" i="18"/>
  <c r="A1133" i="18"/>
  <c r="A482" i="18"/>
  <c r="A1134" i="18"/>
  <c r="A480" i="18"/>
  <c r="A1124" i="18"/>
  <c r="A467" i="18"/>
  <c r="A1123" i="18"/>
  <c r="A506" i="18"/>
  <c r="A478" i="18"/>
  <c r="A1122" i="18"/>
  <c r="A1120" i="18"/>
  <c r="A1121" i="18"/>
  <c r="A1098" i="18"/>
  <c r="A1061" i="18"/>
  <c r="A419" i="18"/>
  <c r="A1117" i="18"/>
  <c r="A1111" i="18"/>
  <c r="A476" i="18"/>
  <c r="A1127" i="18"/>
  <c r="A1119" i="18"/>
  <c r="A1093" i="18"/>
  <c r="A1107" i="18"/>
  <c r="A708" i="18"/>
  <c r="A457" i="18"/>
  <c r="A473" i="18"/>
  <c r="A470" i="18"/>
  <c r="A453" i="18"/>
  <c r="A1084" i="18"/>
  <c r="A466" i="18"/>
  <c r="A1096" i="18"/>
  <c r="A468" i="18"/>
  <c r="A1047" i="18"/>
  <c r="A465" i="18"/>
  <c r="A1019" i="18"/>
  <c r="A449" i="18"/>
  <c r="A444" i="18"/>
  <c r="A464" i="18"/>
  <c r="A1085" i="18"/>
  <c r="A1063" i="18"/>
  <c r="A1089" i="18"/>
  <c r="A443" i="18"/>
  <c r="A436" i="18"/>
  <c r="A1116" i="18"/>
  <c r="A461" i="18"/>
  <c r="A1072" i="18"/>
  <c r="A1029" i="18"/>
  <c r="A794" i="18"/>
  <c r="A970" i="18"/>
  <c r="A1078" i="18"/>
  <c r="A386" i="18"/>
  <c r="A1081" i="18"/>
  <c r="A383" i="18"/>
  <c r="A382" i="18"/>
  <c r="A384" i="18"/>
  <c r="A1065" i="18"/>
  <c r="A948" i="18"/>
  <c r="A458" i="18"/>
  <c r="A427" i="18"/>
  <c r="A376" i="18"/>
  <c r="A873" i="18"/>
  <c r="A1064" i="18"/>
  <c r="A1118" i="18"/>
  <c r="A426" i="18"/>
  <c r="A1001" i="18"/>
  <c r="A1062" i="18"/>
  <c r="A1068" i="18"/>
  <c r="A1113" i="18"/>
  <c r="A941" i="18"/>
  <c r="A947" i="18"/>
  <c r="A1042" i="18"/>
  <c r="A696" i="18"/>
  <c r="A525" i="18"/>
  <c r="A783" i="18"/>
  <c r="A445" i="18"/>
  <c r="A1043" i="18"/>
  <c r="A778" i="18"/>
  <c r="A917" i="18"/>
  <c r="A685" i="18"/>
  <c r="A932" i="18"/>
  <c r="A1036" i="18"/>
  <c r="A417" i="18"/>
  <c r="A647" i="18"/>
  <c r="A1038" i="18"/>
  <c r="A838" i="18"/>
  <c r="A659" i="18"/>
  <c r="A1094" i="18"/>
  <c r="A415" i="18"/>
  <c r="A413" i="18"/>
  <c r="A931" i="18"/>
  <c r="A1088" i="18"/>
  <c r="A681" i="18"/>
  <c r="A1040" i="18"/>
  <c r="A406" i="18"/>
  <c r="A682" i="18"/>
  <c r="A1082" i="18"/>
  <c r="A409" i="18"/>
  <c r="A1030" i="18"/>
  <c r="A678" i="18"/>
  <c r="A1083" i="18"/>
  <c r="A877" i="18"/>
  <c r="A442" i="18"/>
  <c r="A1024" i="18"/>
  <c r="A1041" i="18"/>
  <c r="A683" i="18"/>
  <c r="A1023" i="18"/>
  <c r="A352" i="18"/>
  <c r="A474" i="18"/>
  <c r="A1028" i="18"/>
  <c r="A998" i="18"/>
  <c r="A1057" i="18"/>
  <c r="A884" i="18"/>
  <c r="A969" i="18"/>
  <c r="A657" i="18"/>
  <c r="A614" i="18"/>
  <c r="A1071" i="18"/>
  <c r="A393" i="18"/>
  <c r="A1020" i="18"/>
  <c r="A1016" i="18"/>
  <c r="A438" i="18"/>
  <c r="A964" i="18"/>
  <c r="A391" i="18"/>
  <c r="A1014" i="18"/>
  <c r="A613" i="18"/>
  <c r="A414" i="18"/>
  <c r="A795" i="18"/>
  <c r="A381" i="18"/>
  <c r="A463" i="18"/>
  <c r="A1051" i="18"/>
  <c r="A750" i="18"/>
  <c r="A985" i="18"/>
  <c r="A777" i="18"/>
  <c r="A388" i="18"/>
  <c r="A1012" i="18"/>
  <c r="A1050" i="18"/>
  <c r="A816" i="18"/>
  <c r="A1017" i="18"/>
  <c r="A1026" i="18"/>
  <c r="A1066" i="18"/>
  <c r="A1009" i="18"/>
  <c r="A1048" i="18"/>
  <c r="A971" i="18"/>
  <c r="A1013" i="18"/>
  <c r="A720" i="18"/>
  <c r="A366" i="18"/>
  <c r="A1004" i="18"/>
  <c r="A975" i="18"/>
  <c r="A849" i="18"/>
  <c r="A1008" i="18"/>
  <c r="A1039" i="18"/>
  <c r="A329" i="18"/>
  <c r="A377" i="18"/>
  <c r="A654" i="18"/>
  <c r="A1054" i="18"/>
  <c r="A839" i="18"/>
  <c r="A834" i="18"/>
  <c r="A1049" i="18"/>
  <c r="A945" i="18"/>
  <c r="A1032" i="18"/>
  <c r="A650" i="18"/>
  <c r="A991" i="18"/>
  <c r="A397" i="18"/>
  <c r="A874" i="18"/>
  <c r="A1031" i="18"/>
  <c r="A989" i="18"/>
  <c r="A732" i="18"/>
  <c r="A987" i="18"/>
  <c r="A358" i="18"/>
  <c r="A916" i="18"/>
  <c r="A375" i="18"/>
  <c r="A744" i="18"/>
  <c r="A615" i="18"/>
  <c r="A992" i="18"/>
  <c r="A1003" i="18"/>
  <c r="A979" i="18"/>
  <c r="A1022" i="18"/>
  <c r="A1021" i="18"/>
  <c r="A818" i="18"/>
  <c r="A607" i="18"/>
  <c r="A1034" i="18"/>
  <c r="A1015" i="18"/>
  <c r="A606" i="18"/>
  <c r="A1011" i="18"/>
  <c r="A990" i="18"/>
  <c r="A378" i="18"/>
  <c r="A359" i="18"/>
  <c r="A296" i="18"/>
  <c r="A809" i="18"/>
  <c r="A788" i="18"/>
  <c r="A775" i="18"/>
  <c r="A373" i="18"/>
  <c r="A1002" i="18"/>
  <c r="A371" i="18"/>
  <c r="A802" i="18"/>
  <c r="A1005" i="18"/>
  <c r="A978" i="18"/>
  <c r="A337" i="18"/>
  <c r="A600" i="18"/>
  <c r="A1007" i="18"/>
  <c r="A1006" i="18"/>
  <c r="A1010" i="18"/>
  <c r="A292" i="18"/>
  <c r="A847" i="18"/>
  <c r="A1000" i="18"/>
  <c r="A999" i="18"/>
  <c r="A997" i="18"/>
  <c r="A863" i="18"/>
  <c r="A769" i="18"/>
  <c r="A974" i="18"/>
  <c r="A665" i="18"/>
  <c r="A663" i="18"/>
  <c r="A737" i="18"/>
  <c r="A312" i="18"/>
  <c r="A571" i="18"/>
  <c r="A988" i="18"/>
  <c r="A288" i="18"/>
  <c r="A993" i="18"/>
  <c r="A322" i="18"/>
  <c r="A342" i="18"/>
  <c r="A927" i="18"/>
  <c r="A936" i="18"/>
  <c r="A624" i="18"/>
  <c r="A962" i="18"/>
  <c r="A933" i="18"/>
  <c r="A740" i="18"/>
  <c r="A729" i="18"/>
  <c r="A986" i="18"/>
  <c r="A637" i="18"/>
  <c r="A982" i="18"/>
  <c r="A313" i="18"/>
  <c r="A367" i="18"/>
  <c r="A928" i="18"/>
  <c r="A374" i="18"/>
  <c r="A360" i="18"/>
  <c r="A284" i="18"/>
  <c r="A944" i="18"/>
  <c r="A553" i="18"/>
  <c r="A639" i="18"/>
  <c r="A557" i="18"/>
  <c r="A709" i="18"/>
  <c r="A304" i="18"/>
  <c r="A280" i="18"/>
  <c r="A605" i="18"/>
  <c r="A632" i="18"/>
  <c r="A973" i="18"/>
  <c r="A976" i="18"/>
  <c r="A307" i="18"/>
  <c r="A286" i="18"/>
  <c r="A627" i="18"/>
  <c r="A807" i="18"/>
  <c r="A808" i="18"/>
  <c r="A805" i="18"/>
  <c r="A416" i="18"/>
  <c r="A719" i="18"/>
  <c r="A803" i="18"/>
  <c r="A273" i="18"/>
  <c r="A349" i="18"/>
  <c r="A798" i="18"/>
  <c r="A966" i="18"/>
  <c r="A796" i="18"/>
  <c r="A923" i="18"/>
  <c r="A655" i="18"/>
  <c r="A953" i="18"/>
  <c r="A918" i="18"/>
  <c r="A602" i="18"/>
  <c r="A950" i="18"/>
  <c r="A618" i="18"/>
  <c r="A585" i="18"/>
  <c r="A957" i="18"/>
  <c r="A611" i="18"/>
  <c r="A589" i="18"/>
  <c r="A787" i="18"/>
  <c r="A956" i="18"/>
  <c r="A951" i="18"/>
  <c r="A303" i="18"/>
  <c r="A789" i="18"/>
  <c r="A265" i="18"/>
  <c r="A810" i="18"/>
  <c r="A340" i="18"/>
  <c r="A582" i="18"/>
  <c r="A345" i="18"/>
  <c r="A952" i="18"/>
  <c r="A940" i="18"/>
  <c r="A741" i="18"/>
  <c r="A738" i="18"/>
  <c r="A939" i="18"/>
  <c r="A328" i="18"/>
  <c r="A264" i="18"/>
  <c r="A705" i="18"/>
  <c r="A946" i="18"/>
  <c r="A319" i="18"/>
  <c r="A392" i="18"/>
  <c r="A937" i="18"/>
  <c r="A888" i="18"/>
  <c r="A943" i="18"/>
  <c r="A257" i="18"/>
  <c r="A855" i="18"/>
  <c r="A576" i="18"/>
  <c r="A924" i="18"/>
  <c r="A411" i="18"/>
  <c r="A370" i="18"/>
  <c r="A934" i="18"/>
  <c r="A881" i="18"/>
  <c r="A938" i="18"/>
  <c r="A408" i="18"/>
  <c r="A935" i="18"/>
  <c r="A255" i="18"/>
  <c r="A412" i="18"/>
  <c r="A724" i="18"/>
  <c r="A930" i="18"/>
  <c r="A929" i="18"/>
  <c r="A926" i="18"/>
  <c r="A925" i="18"/>
  <c r="A872" i="18"/>
  <c r="A320" i="18"/>
  <c r="A410" i="18"/>
  <c r="A921" i="18"/>
  <c r="A919" i="18"/>
  <c r="A401" i="18"/>
  <c r="A911" i="18"/>
  <c r="A404" i="18"/>
  <c r="A301" i="18"/>
  <c r="A906" i="18"/>
  <c r="A910" i="18"/>
  <c r="A908" i="18"/>
  <c r="A905" i="18"/>
  <c r="A862" i="18"/>
  <c r="A915" i="18"/>
  <c r="A920" i="18"/>
  <c r="A914" i="18"/>
  <c r="A894" i="18"/>
  <c r="A912" i="18"/>
  <c r="A898" i="18"/>
  <c r="A893" i="18"/>
  <c r="A892" i="18"/>
  <c r="A895" i="18"/>
  <c r="A882" i="18"/>
  <c r="A752" i="18"/>
  <c r="A315" i="18"/>
  <c r="A885" i="18"/>
  <c r="A909" i="18"/>
  <c r="A907" i="18"/>
  <c r="A886" i="18"/>
  <c r="A562" i="18"/>
  <c r="A859" i="18"/>
  <c r="A902" i="18"/>
  <c r="A887" i="18"/>
  <c r="A900" i="18"/>
  <c r="A899" i="18"/>
  <c r="A290" i="18"/>
  <c r="A897" i="18"/>
  <c r="A896" i="18"/>
  <c r="A870" i="18"/>
  <c r="A901" i="18"/>
  <c r="A891" i="18"/>
  <c r="A904" i="18"/>
  <c r="A245" i="18"/>
  <c r="A890" i="18"/>
  <c r="A356" i="18"/>
  <c r="A876" i="18"/>
  <c r="A398" i="18"/>
  <c r="A889" i="18"/>
  <c r="A875" i="18"/>
  <c r="A558" i="18"/>
  <c r="A883" i="18"/>
  <c r="A871" i="18"/>
  <c r="A867" i="18"/>
  <c r="A820" i="18"/>
  <c r="A828" i="18"/>
  <c r="A555" i="18"/>
  <c r="A868" i="18"/>
  <c r="A302" i="18"/>
  <c r="A880" i="18"/>
  <c r="A298" i="18"/>
  <c r="A242" i="18"/>
  <c r="A878" i="18"/>
  <c r="A864" i="18"/>
  <c r="A866" i="18"/>
  <c r="A858" i="18"/>
  <c r="A833" i="18"/>
  <c r="A287" i="18"/>
  <c r="A869" i="18"/>
  <c r="A856" i="18"/>
  <c r="A857" i="18"/>
  <c r="A854" i="18"/>
  <c r="A835" i="18"/>
  <c r="A812" i="18"/>
  <c r="A852" i="18"/>
  <c r="A853" i="18"/>
  <c r="A851" i="18"/>
  <c r="A860" i="18"/>
  <c r="A850" i="18"/>
  <c r="A841" i="18"/>
  <c r="A861" i="18"/>
  <c r="A813" i="18"/>
  <c r="A843" i="18"/>
  <c r="A394" i="18"/>
  <c r="A842" i="18"/>
  <c r="A817" i="18"/>
  <c r="A402" i="18"/>
  <c r="A840" i="18"/>
  <c r="A277" i="18"/>
  <c r="A355" i="18"/>
  <c r="A252" i="18"/>
  <c r="A836" i="18"/>
  <c r="A837" i="18"/>
  <c r="A844" i="18"/>
  <c r="A334" i="18"/>
  <c r="A827" i="18"/>
  <c r="A326" i="18"/>
  <c r="A846" i="18"/>
  <c r="A278" i="18"/>
  <c r="A848" i="18"/>
  <c r="A405" i="18"/>
  <c r="A832" i="18"/>
  <c r="A767" i="18"/>
  <c r="A387" i="18"/>
  <c r="A830" i="18"/>
  <c r="A829" i="18"/>
  <c r="A825" i="18"/>
  <c r="A826" i="18"/>
  <c r="A824" i="18"/>
  <c r="A822" i="18"/>
  <c r="A823" i="18"/>
  <c r="A815" i="18"/>
  <c r="A475" i="18"/>
  <c r="A791" i="18"/>
  <c r="A271" i="18"/>
  <c r="A806" i="18"/>
  <c r="A831" i="18"/>
  <c r="A314" i="18"/>
  <c r="A390" i="18"/>
  <c r="A819" i="18"/>
  <c r="A754" i="18"/>
  <c r="A368" i="18"/>
  <c r="A281" i="18"/>
  <c r="A380" i="18"/>
  <c r="A369" i="18"/>
  <c r="A792" i="18"/>
  <c r="A804" i="18"/>
  <c r="A577" i="18"/>
  <c r="A801" i="18"/>
  <c r="A799" i="18"/>
  <c r="A800" i="18"/>
  <c r="A797" i="18"/>
  <c r="A739" i="18"/>
  <c r="A793" i="18"/>
  <c r="A294" i="18"/>
  <c r="A735" i="18"/>
  <c r="A736" i="18"/>
  <c r="A770" i="18"/>
  <c r="A786" i="18"/>
  <c r="A782" i="18"/>
  <c r="A684" i="18"/>
  <c r="A774" i="18"/>
  <c r="A771" i="18"/>
  <c r="A772" i="18"/>
  <c r="A780" i="18"/>
  <c r="A765" i="18"/>
  <c r="A764" i="18"/>
  <c r="A779" i="18"/>
  <c r="A760" i="18"/>
  <c r="A728" i="18"/>
  <c r="A755" i="18"/>
  <c r="A441" i="18"/>
  <c r="A727" i="18"/>
  <c r="A773" i="18"/>
  <c r="A751" i="18"/>
  <c r="A776" i="18"/>
  <c r="A768" i="18"/>
  <c r="A722" i="18"/>
  <c r="A766" i="18"/>
  <c r="A225" i="18"/>
  <c r="A763" i="18"/>
  <c r="A721" i="18"/>
  <c r="A762" i="18"/>
  <c r="A254" i="18"/>
  <c r="A761" i="18"/>
  <c r="A746" i="18"/>
  <c r="A753" i="18"/>
  <c r="A758" i="18"/>
  <c r="A221" i="18"/>
  <c r="A527" i="18"/>
  <c r="A757" i="18"/>
  <c r="A759" i="18"/>
  <c r="A749" i="18"/>
  <c r="A279" i="18"/>
  <c r="A285" i="18"/>
  <c r="A338" i="18"/>
  <c r="A748" i="18"/>
  <c r="A743" i="18"/>
  <c r="A716" i="18"/>
  <c r="A330" i="18"/>
  <c r="A432" i="18"/>
  <c r="A331" i="18"/>
  <c r="A244" i="18"/>
  <c r="A734" i="18"/>
  <c r="A540" i="18"/>
  <c r="A733" i="18"/>
  <c r="A433" i="18"/>
  <c r="A332" i="18"/>
  <c r="A231" i="18"/>
  <c r="A592" i="18"/>
  <c r="A224" i="18"/>
  <c r="A267" i="18"/>
  <c r="A730" i="18"/>
  <c r="A180" i="18"/>
  <c r="A335" i="18"/>
  <c r="A323" i="18"/>
  <c r="A731" i="18"/>
  <c r="A723" i="18"/>
  <c r="A343" i="18"/>
  <c r="A317" i="18"/>
  <c r="A725" i="18"/>
  <c r="A213" i="18"/>
  <c r="A704" i="18"/>
  <c r="A262" i="18"/>
  <c r="A234" i="18"/>
  <c r="A430" i="18"/>
  <c r="A435" i="18"/>
  <c r="A311" i="18"/>
  <c r="A232" i="18"/>
  <c r="A718" i="18"/>
  <c r="A256" i="18"/>
  <c r="A437" i="18"/>
  <c r="A701" i="18"/>
  <c r="A259" i="18"/>
  <c r="A702" i="18"/>
  <c r="A715" i="18"/>
  <c r="A321" i="18"/>
  <c r="A306" i="18"/>
  <c r="A310" i="18"/>
  <c r="A714" i="18"/>
  <c r="A587" i="18"/>
  <c r="A192" i="18"/>
  <c r="A711" i="18"/>
  <c r="A713" i="18"/>
  <c r="A712" i="18"/>
  <c r="A439" i="18"/>
  <c r="A423" i="18"/>
  <c r="A710" i="18"/>
  <c r="A300" i="18"/>
  <c r="A199" i="18"/>
  <c r="A697" i="18"/>
  <c r="A492" i="18"/>
  <c r="A707" i="18"/>
  <c r="A695" i="18"/>
  <c r="A567" i="18"/>
  <c r="A421" i="18"/>
  <c r="A560" i="18"/>
  <c r="A706" i="18"/>
  <c r="A217" i="18"/>
  <c r="A691" i="18"/>
  <c r="A692" i="18"/>
  <c r="A248" i="18"/>
  <c r="A698" i="18"/>
  <c r="A689" i="18"/>
  <c r="A690" i="18"/>
  <c r="A168" i="18"/>
  <c r="A703" i="18"/>
  <c r="A490" i="18"/>
  <c r="A247" i="18"/>
  <c r="A364" i="18"/>
  <c r="A251" i="18"/>
  <c r="A686" i="18"/>
  <c r="A318" i="18"/>
  <c r="A431" i="18"/>
  <c r="A700" i="18"/>
  <c r="A205" i="18"/>
  <c r="A677" i="18"/>
  <c r="A699" i="18"/>
  <c r="A243" i="18"/>
  <c r="A197" i="18"/>
  <c r="A670" i="18"/>
  <c r="A240" i="18"/>
  <c r="A666" i="18"/>
  <c r="A206" i="18"/>
  <c r="A680" i="18"/>
  <c r="A694" i="18"/>
  <c r="A469" i="18"/>
  <c r="A198" i="18"/>
  <c r="A237" i="18"/>
  <c r="A660" i="18"/>
  <c r="A434" i="18"/>
  <c r="A201" i="18"/>
  <c r="A204" i="18"/>
  <c r="A688" i="18"/>
  <c r="A673" i="18"/>
  <c r="A687" i="18"/>
  <c r="A672" i="18"/>
  <c r="A235" i="18"/>
  <c r="A420" i="18"/>
  <c r="A653" i="18"/>
  <c r="A679" i="18"/>
  <c r="A676" i="18"/>
  <c r="A196" i="18"/>
  <c r="A228" i="18"/>
  <c r="A174" i="18"/>
  <c r="A661" i="18"/>
  <c r="A658" i="18"/>
  <c r="A643" i="18"/>
  <c r="A675" i="18"/>
  <c r="A656" i="18"/>
  <c r="A652" i="18"/>
  <c r="A424" i="18"/>
  <c r="A181" i="18"/>
  <c r="A193" i="18"/>
  <c r="A152" i="18"/>
  <c r="A220" i="18"/>
  <c r="A667" i="18"/>
  <c r="A535" i="18"/>
  <c r="A218" i="18"/>
  <c r="A640" i="18"/>
  <c r="A187" i="18"/>
  <c r="A668" i="18"/>
  <c r="A226" i="18"/>
  <c r="A561" i="18"/>
  <c r="A579" i="18"/>
  <c r="A183" i="18"/>
  <c r="A185" i="18"/>
  <c r="A211" i="18"/>
  <c r="A651" i="18"/>
  <c r="A216" i="18"/>
  <c r="A649" i="18"/>
  <c r="A440" i="18"/>
  <c r="A616" i="18"/>
  <c r="A646" i="18"/>
  <c r="A645" i="18"/>
  <c r="A644" i="18"/>
  <c r="A179" i="18"/>
  <c r="A641" i="18"/>
  <c r="A638" i="18"/>
  <c r="A636" i="18"/>
  <c r="A597" i="18"/>
  <c r="A635" i="18"/>
  <c r="A633" i="18"/>
  <c r="A631" i="18"/>
  <c r="A291" i="18"/>
  <c r="A630" i="18"/>
  <c r="A629" i="18"/>
  <c r="A628" i="18"/>
  <c r="A172" i="18"/>
  <c r="A626" i="18"/>
  <c r="A269" i="18"/>
  <c r="A200" i="18"/>
  <c r="A202" i="18"/>
  <c r="A623" i="18"/>
  <c r="A308" i="18"/>
  <c r="A175" i="18"/>
  <c r="A214" i="18"/>
  <c r="A617" i="18"/>
  <c r="A158" i="18"/>
  <c r="A164" i="18"/>
  <c r="A612" i="18"/>
  <c r="A610" i="18"/>
  <c r="A524" i="18"/>
  <c r="A173" i="18"/>
  <c r="A425" i="18"/>
  <c r="A299" i="18"/>
  <c r="A166" i="18"/>
  <c r="A509" i="18"/>
  <c r="A603" i="18"/>
  <c r="A599" i="18"/>
  <c r="A522" i="18"/>
  <c r="A305" i="18"/>
  <c r="A126" i="18"/>
  <c r="A598" i="18"/>
  <c r="A156" i="18"/>
  <c r="A593" i="18"/>
  <c r="A165" i="18"/>
  <c r="A293" i="18"/>
  <c r="A295" i="18"/>
  <c r="A119" i="18"/>
  <c r="A396" i="18"/>
  <c r="A575" i="18"/>
  <c r="A517" i="18"/>
  <c r="A132" i="18"/>
  <c r="A182" i="18"/>
  <c r="A515" i="18"/>
  <c r="A588" i="18"/>
  <c r="A591" i="18"/>
  <c r="A289" i="18"/>
  <c r="A171" i="18"/>
  <c r="A170" i="18"/>
  <c r="A161" i="18"/>
  <c r="A141" i="18"/>
  <c r="A106" i="18"/>
  <c r="A155" i="18"/>
  <c r="A160" i="18"/>
  <c r="A586" i="18"/>
  <c r="A186" i="18"/>
  <c r="A162" i="18"/>
  <c r="A283" i="18"/>
  <c r="A163" i="18"/>
  <c r="A580" i="18"/>
  <c r="A154" i="18"/>
  <c r="A275" i="18"/>
  <c r="A131" i="18"/>
  <c r="A372" i="18"/>
  <c r="A573" i="18"/>
  <c r="A147" i="18"/>
  <c r="A149" i="18"/>
  <c r="A272" i="18"/>
  <c r="A144" i="18"/>
  <c r="A145" i="18"/>
  <c r="A142" i="18"/>
  <c r="A270" i="18"/>
  <c r="A143" i="18"/>
  <c r="A139" i="18"/>
  <c r="A140" i="18"/>
  <c r="A550" i="18"/>
  <c r="A125" i="18"/>
  <c r="A135" i="18"/>
  <c r="A138" i="18"/>
  <c r="A137" i="18"/>
  <c r="A513" i="18"/>
  <c r="A552" i="18"/>
  <c r="A86" i="18"/>
  <c r="A548" i="18"/>
  <c r="A130" i="18"/>
  <c r="A549" i="18"/>
  <c r="A448" i="18"/>
  <c r="A261" i="18"/>
  <c r="A124" i="18"/>
  <c r="A258" i="18"/>
  <c r="A512" i="18"/>
  <c r="A547" i="18"/>
  <c r="A85" i="18"/>
  <c r="A546" i="18"/>
  <c r="A545" i="18"/>
  <c r="A544" i="18"/>
  <c r="A541" i="18"/>
  <c r="A533" i="18"/>
  <c r="A82" i="18"/>
  <c r="A153" i="18"/>
  <c r="A122" i="18"/>
  <c r="A118" i="18"/>
  <c r="A429" i="18"/>
  <c r="A260" i="18"/>
  <c r="A516" i="18"/>
  <c r="A107" i="18"/>
  <c r="A73" i="18"/>
  <c r="A238" i="18"/>
  <c r="A521" i="18"/>
  <c r="A103" i="18"/>
  <c r="A77" i="18"/>
  <c r="A148" i="18"/>
  <c r="A503" i="18"/>
  <c r="A184" i="18"/>
  <c r="A510" i="18"/>
  <c r="A508" i="18"/>
  <c r="A67" i="18"/>
  <c r="A150" i="18"/>
  <c r="A230" i="18"/>
  <c r="A151" i="18"/>
  <c r="A91" i="18"/>
  <c r="A486" i="18"/>
  <c r="A128" i="18"/>
  <c r="A72" i="18"/>
  <c r="A485" i="18"/>
  <c r="A157" i="18"/>
  <c r="A227" i="18"/>
  <c r="A62" i="18"/>
  <c r="A59" i="18"/>
  <c r="A460" i="18"/>
  <c r="A229" i="18"/>
  <c r="A399" i="18"/>
  <c r="A400" i="18"/>
  <c r="A87" i="18"/>
  <c r="A479" i="18"/>
  <c r="A92" i="18"/>
  <c r="A428" i="18"/>
  <c r="A422" i="18"/>
  <c r="A95" i="18"/>
  <c r="A418" i="18"/>
  <c r="A48" i="18"/>
  <c r="A459" i="18"/>
  <c r="A407" i="18"/>
  <c r="A120" i="18"/>
  <c r="A66" i="18"/>
  <c r="A129" i="18"/>
  <c r="A70" i="18"/>
  <c r="A395" i="18"/>
  <c r="A61" i="18"/>
  <c r="A389" i="18"/>
  <c r="A58" i="18"/>
  <c r="A43" i="18"/>
  <c r="A46" i="18"/>
  <c r="A89" i="18"/>
  <c r="A38" i="18"/>
  <c r="A112" i="18"/>
  <c r="A117" i="18"/>
  <c r="A362" i="18"/>
  <c r="A114" i="18"/>
  <c r="A34" i="18"/>
  <c r="A361" i="18"/>
  <c r="A108" i="18"/>
  <c r="A39" i="18"/>
  <c r="A101" i="18"/>
  <c r="A45" i="18"/>
  <c r="A41" i="18"/>
  <c r="A33" i="18"/>
  <c r="A42" i="18"/>
  <c r="A40" i="18"/>
  <c r="A403" i="18"/>
  <c r="A35" i="18"/>
  <c r="A37" i="18"/>
  <c r="A23" i="18"/>
  <c r="A379" i="18"/>
  <c r="A353" i="18"/>
  <c r="A350" i="18"/>
  <c r="A347" i="18"/>
  <c r="A351" i="18"/>
  <c r="A346" i="18"/>
  <c r="A385" i="18"/>
  <c r="A333" i="18"/>
  <c r="A336" i="18"/>
  <c r="A266" i="18"/>
  <c r="A339" i="18"/>
  <c r="A80" i="18"/>
  <c r="A325" i="18"/>
  <c r="A348" i="18"/>
  <c r="A357" i="18"/>
  <c r="A12" i="18"/>
  <c r="A365" i="18"/>
  <c r="A363" i="18"/>
  <c r="A344" i="18"/>
  <c r="A20" i="18"/>
  <c r="A309" i="18"/>
  <c r="A316" i="18"/>
  <c r="A24" i="18"/>
  <c r="A354" i="18"/>
  <c r="A8" i="18"/>
  <c r="A28" i="18"/>
  <c r="A25" i="18"/>
  <c r="A341" i="18"/>
  <c r="A297" i="18"/>
  <c r="A7" i="18"/>
  <c r="A324" i="18"/>
  <c r="A241" i="18"/>
  <c r="A26" i="18"/>
  <c r="A16" i="18"/>
  <c r="A49" i="18"/>
  <c r="A11" i="18"/>
  <c r="A282" i="18"/>
  <c r="A27" i="18"/>
  <c r="A5" i="18"/>
  <c r="A274" i="18"/>
  <c r="A29" i="18"/>
  <c r="A3" i="18"/>
  <c r="A30" i="18"/>
  <c r="A268" i="18"/>
  <c r="A327" i="18"/>
  <c r="A31" i="18"/>
  <c r="A210" i="18"/>
  <c r="A263" i="18"/>
  <c r="A208" i="18"/>
  <c r="A215" i="18"/>
  <c r="A21" i="18"/>
  <c r="A15" i="18"/>
  <c r="A239" i="18"/>
  <c r="A276" i="18"/>
  <c r="A14" i="18"/>
  <c r="A194" i="18"/>
  <c r="A134" i="18"/>
  <c r="A136" i="18"/>
  <c r="A223" i="18"/>
  <c r="A191" i="18"/>
  <c r="A189" i="18"/>
  <c r="A188" i="18"/>
  <c r="A209" i="18"/>
  <c r="A44" i="18"/>
  <c r="A253" i="18"/>
  <c r="A249" i="18"/>
  <c r="A195" i="18"/>
  <c r="A36" i="18"/>
  <c r="A250" i="18"/>
  <c r="A246" i="18"/>
  <c r="A233" i="18"/>
  <c r="A236" i="18"/>
  <c r="A10" i="18"/>
  <c r="A4" i="18"/>
  <c r="A167" i="18"/>
  <c r="A97" i="18"/>
  <c r="A169" i="18"/>
  <c r="A178" i="18"/>
  <c r="A115" i="18"/>
  <c r="A222" i="18"/>
  <c r="A219" i="18"/>
  <c r="A2" i="18"/>
  <c r="A212" i="18"/>
  <c r="A6" i="18"/>
  <c r="A19" i="18"/>
  <c r="A207" i="18"/>
  <c r="A203" i="18"/>
  <c r="A146" i="18"/>
  <c r="A18" i="18"/>
  <c r="A190" i="18"/>
  <c r="A9" i="18"/>
  <c r="A22" i="18"/>
  <c r="A177" i="18"/>
  <c r="A13" i="18"/>
  <c r="A159" i="18"/>
  <c r="A17" i="18"/>
  <c r="A121" i="18"/>
  <c r="A94" i="18"/>
  <c r="A176" i="18"/>
  <c r="A116" i="18"/>
  <c r="A127" i="18"/>
  <c r="A123" i="18"/>
  <c r="A113" i="18"/>
  <c r="A32" i="18"/>
  <c r="A110" i="18"/>
  <c r="A93" i="18"/>
  <c r="A111" i="18"/>
  <c r="A109" i="18"/>
  <c r="A104" i="18"/>
  <c r="A88" i="18"/>
  <c r="A133" i="18"/>
  <c r="A98" i="18"/>
  <c r="A102" i="18"/>
  <c r="A99" i="18"/>
  <c r="A90" i="18"/>
  <c r="A96" i="18"/>
  <c r="A79" i="18"/>
  <c r="A105" i="18"/>
  <c r="A47" i="18"/>
  <c r="A75" i="18"/>
  <c r="A100" i="18"/>
  <c r="A71" i="18"/>
  <c r="A64" i="18"/>
  <c r="A69" i="18"/>
  <c r="A63" i="18"/>
  <c r="A57" i="18"/>
  <c r="A68" i="18"/>
  <c r="A51" i="18"/>
  <c r="A50" i="18"/>
  <c r="A52" i="18"/>
  <c r="A53" i="18"/>
  <c r="A54" i="18"/>
  <c r="A55" i="18"/>
  <c r="A56" i="18"/>
  <c r="A60" i="18"/>
  <c r="A65" i="18"/>
  <c r="A84" i="18"/>
  <c r="A74" i="18"/>
  <c r="A78" i="18"/>
  <c r="A83" i="18"/>
  <c r="A81" i="18"/>
  <c r="A76" i="18"/>
  <c r="K184" i="21"/>
  <c r="J184" i="21"/>
  <c r="I184" i="21"/>
  <c r="H184" i="21"/>
  <c r="G184" i="21"/>
  <c r="F184" i="21"/>
  <c r="E184" i="21"/>
  <c r="D184" i="21"/>
  <c r="C184" i="21"/>
  <c r="K169" i="21"/>
  <c r="J169" i="21"/>
  <c r="I169" i="21"/>
  <c r="H169" i="21"/>
  <c r="G169" i="21"/>
  <c r="F169" i="21"/>
  <c r="E169" i="21"/>
  <c r="D169" i="21"/>
  <c r="C169" i="21"/>
  <c r="L177" i="21"/>
  <c r="K177" i="21"/>
  <c r="J177" i="21"/>
  <c r="I177" i="21"/>
  <c r="H177" i="21"/>
  <c r="G177" i="21"/>
  <c r="F177" i="21"/>
  <c r="E177" i="21"/>
  <c r="D177" i="21"/>
  <c r="C177" i="21"/>
  <c r="K171" i="21"/>
  <c r="J171" i="21"/>
  <c r="I171" i="21"/>
  <c r="H171" i="21"/>
  <c r="G171" i="21"/>
  <c r="F171" i="21"/>
  <c r="E171" i="21"/>
  <c r="D171" i="21"/>
  <c r="C171" i="21"/>
  <c r="L171" i="21" s="1"/>
  <c r="L170" i="21"/>
  <c r="K170" i="21"/>
  <c r="J170" i="21"/>
  <c r="I170" i="21"/>
  <c r="H170" i="21"/>
  <c r="G170" i="21"/>
  <c r="F170" i="21"/>
  <c r="E170" i="21"/>
  <c r="D170" i="21"/>
  <c r="C170" i="21"/>
  <c r="K186" i="21"/>
  <c r="J186" i="21"/>
  <c r="I186" i="21"/>
  <c r="H186" i="21"/>
  <c r="G186" i="21"/>
  <c r="F186" i="21"/>
  <c r="E186" i="21"/>
  <c r="D186" i="21"/>
  <c r="C186" i="21"/>
  <c r="K174" i="21"/>
  <c r="J174" i="21"/>
  <c r="I174" i="21"/>
  <c r="H174" i="21"/>
  <c r="G174" i="21"/>
  <c r="F174" i="21"/>
  <c r="E174" i="21"/>
  <c r="D174" i="21"/>
  <c r="C174" i="21"/>
  <c r="K183" i="21"/>
  <c r="J183" i="21"/>
  <c r="I183" i="21"/>
  <c r="H183" i="21"/>
  <c r="G183" i="21"/>
  <c r="F183" i="21"/>
  <c r="E183" i="21"/>
  <c r="D183" i="21"/>
  <c r="C183" i="21"/>
  <c r="K182" i="21"/>
  <c r="J182" i="21"/>
  <c r="I182" i="21"/>
  <c r="H182" i="21"/>
  <c r="M182" i="21" s="1"/>
  <c r="G182" i="21"/>
  <c r="F182" i="21"/>
  <c r="E182" i="21"/>
  <c r="D182" i="21"/>
  <c r="C182" i="21"/>
  <c r="K173" i="21"/>
  <c r="J173" i="21"/>
  <c r="I173" i="21"/>
  <c r="H173" i="21"/>
  <c r="M173" i="21" s="1"/>
  <c r="G173" i="21"/>
  <c r="F173" i="21"/>
  <c r="E173" i="21"/>
  <c r="D173" i="21"/>
  <c r="C173" i="21"/>
  <c r="K175" i="21"/>
  <c r="J175" i="21"/>
  <c r="I175" i="21"/>
  <c r="H175" i="21"/>
  <c r="M175" i="21" s="1"/>
  <c r="G175" i="21"/>
  <c r="F175" i="21"/>
  <c r="E175" i="21"/>
  <c r="D175" i="21"/>
  <c r="C175" i="21"/>
  <c r="K180" i="21"/>
  <c r="J180" i="21"/>
  <c r="I180" i="21"/>
  <c r="H180" i="21"/>
  <c r="G180" i="21"/>
  <c r="F180" i="21"/>
  <c r="E180" i="21"/>
  <c r="D180" i="21"/>
  <c r="C180" i="21"/>
  <c r="K178" i="21"/>
  <c r="J178" i="21"/>
  <c r="I178" i="21"/>
  <c r="H178" i="21"/>
  <c r="G178" i="21"/>
  <c r="F178" i="21"/>
  <c r="E178" i="21"/>
  <c r="D178" i="21"/>
  <c r="C178" i="21"/>
  <c r="K181" i="21"/>
  <c r="J181" i="21"/>
  <c r="I181" i="21"/>
  <c r="H181" i="21"/>
  <c r="G181" i="21"/>
  <c r="F181" i="21"/>
  <c r="E181" i="21"/>
  <c r="D181" i="21"/>
  <c r="C181" i="21"/>
  <c r="K194" i="21"/>
  <c r="J194" i="21"/>
  <c r="I194" i="21"/>
  <c r="H194" i="21"/>
  <c r="G194" i="21"/>
  <c r="F194" i="21"/>
  <c r="E194" i="21"/>
  <c r="D194" i="21"/>
  <c r="C194" i="21"/>
  <c r="K188" i="21"/>
  <c r="J188" i="21"/>
  <c r="I188" i="21"/>
  <c r="H188" i="21"/>
  <c r="G188" i="21"/>
  <c r="F188" i="21"/>
  <c r="E188" i="21"/>
  <c r="D188" i="21"/>
  <c r="C188" i="21"/>
  <c r="K190" i="21"/>
  <c r="J190" i="21"/>
  <c r="I190" i="21"/>
  <c r="H190" i="21"/>
  <c r="G190" i="21"/>
  <c r="F190" i="21"/>
  <c r="E190" i="21"/>
  <c r="D190" i="21"/>
  <c r="C190" i="21"/>
  <c r="K172" i="21"/>
  <c r="J172" i="21"/>
  <c r="I172" i="21"/>
  <c r="H172" i="21"/>
  <c r="G172" i="21"/>
  <c r="F172" i="21"/>
  <c r="E172" i="21"/>
  <c r="D172" i="21"/>
  <c r="C172" i="21"/>
  <c r="K176" i="21"/>
  <c r="J176" i="21"/>
  <c r="I176" i="21"/>
  <c r="H176" i="21"/>
  <c r="G176" i="21"/>
  <c r="F176" i="21"/>
  <c r="E176" i="21"/>
  <c r="D176" i="21"/>
  <c r="C176" i="21"/>
  <c r="K198" i="21"/>
  <c r="J198" i="21"/>
  <c r="I198" i="21"/>
  <c r="H198" i="21"/>
  <c r="G198" i="21"/>
  <c r="F198" i="21"/>
  <c r="E198" i="21"/>
  <c r="D198" i="21"/>
  <c r="C198" i="21"/>
  <c r="K191" i="21"/>
  <c r="J191" i="21"/>
  <c r="I191" i="21"/>
  <c r="H191" i="21"/>
  <c r="G191" i="21"/>
  <c r="F191" i="21"/>
  <c r="E191" i="21"/>
  <c r="D191" i="21"/>
  <c r="C191" i="21"/>
  <c r="K187" i="21"/>
  <c r="J187" i="21"/>
  <c r="I187" i="21"/>
  <c r="H187" i="21"/>
  <c r="M187" i="21" s="1"/>
  <c r="G187" i="21"/>
  <c r="F187" i="21"/>
  <c r="E187" i="21"/>
  <c r="D187" i="21"/>
  <c r="C187" i="21"/>
  <c r="K195" i="21"/>
  <c r="J195" i="21"/>
  <c r="I195" i="21"/>
  <c r="H195" i="21"/>
  <c r="G195" i="21"/>
  <c r="F195" i="21"/>
  <c r="E195" i="21"/>
  <c r="D195" i="21"/>
  <c r="C195" i="21"/>
  <c r="K179" i="21"/>
  <c r="J179" i="21"/>
  <c r="I179" i="21"/>
  <c r="H179" i="21"/>
  <c r="G179" i="21"/>
  <c r="F179" i="21"/>
  <c r="E179" i="21"/>
  <c r="D179" i="21"/>
  <c r="C179" i="21"/>
  <c r="K192" i="21"/>
  <c r="J192" i="21"/>
  <c r="I192" i="21"/>
  <c r="H192" i="21"/>
  <c r="G192" i="21"/>
  <c r="F192" i="21"/>
  <c r="E192" i="21"/>
  <c r="D192" i="21"/>
  <c r="C192" i="21"/>
  <c r="K185" i="21"/>
  <c r="J185" i="21"/>
  <c r="I185" i="21"/>
  <c r="H185" i="21"/>
  <c r="G185" i="21"/>
  <c r="F185" i="21"/>
  <c r="E185" i="21"/>
  <c r="D185" i="21"/>
  <c r="C185" i="21"/>
  <c r="K197" i="21"/>
  <c r="J197" i="21"/>
  <c r="I197" i="21"/>
  <c r="H197" i="21"/>
  <c r="G197" i="21"/>
  <c r="F197" i="21"/>
  <c r="E197" i="21"/>
  <c r="D197" i="21"/>
  <c r="C197" i="21"/>
  <c r="K189" i="21"/>
  <c r="J189" i="21"/>
  <c r="I189" i="21"/>
  <c r="H189" i="21"/>
  <c r="G189" i="21"/>
  <c r="F189" i="21"/>
  <c r="E189" i="21"/>
  <c r="D189" i="21"/>
  <c r="C189" i="21"/>
  <c r="K168" i="21"/>
  <c r="J168" i="21"/>
  <c r="I168" i="21"/>
  <c r="H168" i="21"/>
  <c r="G168" i="21"/>
  <c r="F168" i="21"/>
  <c r="E168" i="21"/>
  <c r="D168" i="21"/>
  <c r="C168" i="21"/>
  <c r="K193" i="21"/>
  <c r="J193" i="21"/>
  <c r="I193" i="21"/>
  <c r="H193" i="21"/>
  <c r="M193" i="21" s="1"/>
  <c r="G193" i="21"/>
  <c r="F193" i="21"/>
  <c r="E193" i="21"/>
  <c r="D193" i="21"/>
  <c r="C193" i="21"/>
  <c r="K196" i="21"/>
  <c r="J196" i="21"/>
  <c r="I196" i="21"/>
  <c r="H196" i="21"/>
  <c r="G196" i="21"/>
  <c r="F196" i="21"/>
  <c r="E196" i="21"/>
  <c r="D196" i="21"/>
  <c r="C196" i="21"/>
  <c r="K199" i="21"/>
  <c r="J199" i="21"/>
  <c r="I199" i="21"/>
  <c r="H199" i="21"/>
  <c r="G199" i="21"/>
  <c r="F199" i="21"/>
  <c r="E199" i="21"/>
  <c r="D199" i="21"/>
  <c r="C199" i="21"/>
  <c r="E71" i="22"/>
  <c r="C71" i="22"/>
  <c r="B71" i="22"/>
  <c r="E70" i="22"/>
  <c r="C70" i="22"/>
  <c r="B70" i="22"/>
  <c r="E69" i="22"/>
  <c r="C69" i="22"/>
  <c r="B69" i="22"/>
  <c r="E68" i="22"/>
  <c r="C68" i="22"/>
  <c r="B68" i="22"/>
  <c r="E67" i="22"/>
  <c r="C67" i="22"/>
  <c r="B67" i="22"/>
  <c r="E66" i="22"/>
  <c r="C66" i="22"/>
  <c r="B66" i="22"/>
  <c r="E65" i="22"/>
  <c r="C65" i="22"/>
  <c r="B65" i="22"/>
  <c r="E64" i="22"/>
  <c r="C64" i="22"/>
  <c r="B64" i="22"/>
  <c r="C32" i="22"/>
  <c r="B32" i="22"/>
  <c r="C31" i="22"/>
  <c r="B31" i="22"/>
  <c r="C30" i="22"/>
  <c r="B30" i="22"/>
  <c r="C29" i="22"/>
  <c r="B29" i="22"/>
  <c r="C28" i="22"/>
  <c r="B28" i="22"/>
  <c r="F25" i="19"/>
  <c r="G25" i="19" s="1"/>
  <c r="O108" i="6"/>
  <c r="O106" i="6"/>
  <c r="O104" i="6"/>
  <c r="O102" i="6"/>
  <c r="O100" i="6"/>
  <c r="O98" i="6"/>
  <c r="O96" i="6"/>
  <c r="O94" i="6"/>
  <c r="O92" i="6"/>
  <c r="O90" i="6"/>
  <c r="O88" i="6"/>
  <c r="F24" i="19" s="1"/>
  <c r="G24" i="19" s="1"/>
  <c r="O86" i="6"/>
  <c r="O83" i="6"/>
  <c r="O80" i="6"/>
  <c r="O75" i="6"/>
  <c r="O70" i="6"/>
  <c r="J67" i="6"/>
  <c r="H67" i="6"/>
  <c r="O65" i="6"/>
  <c r="J62" i="6"/>
  <c r="H62" i="6"/>
  <c r="O60" i="6"/>
  <c r="D29" i="22" s="1"/>
  <c r="O55" i="6"/>
  <c r="O50" i="6"/>
  <c r="O45" i="6"/>
  <c r="O40" i="6"/>
  <c r="O36" i="6"/>
  <c r="O32" i="6"/>
  <c r="J29" i="6"/>
  <c r="H29" i="6"/>
  <c r="O28" i="6"/>
  <c r="O27" i="6"/>
  <c r="J24" i="6"/>
  <c r="H24" i="6"/>
  <c r="O23" i="6"/>
  <c r="O22" i="6"/>
  <c r="J19" i="6"/>
  <c r="H19" i="6"/>
  <c r="O18" i="6"/>
  <c r="O17" i="6"/>
  <c r="J14" i="6"/>
  <c r="H14" i="6"/>
  <c r="O13" i="6"/>
  <c r="O12" i="6"/>
  <c r="F8" i="6"/>
  <c r="F7" i="6"/>
  <c r="C38" i="9"/>
  <c r="C34" i="9"/>
  <c r="C29" i="9"/>
  <c r="C25" i="9"/>
  <c r="C21" i="9"/>
  <c r="E17" i="9" l="1"/>
  <c r="O17" i="9" s="1"/>
  <c r="O77" i="6" s="1"/>
  <c r="J159" i="13" a="1"/>
  <c r="J159" i="13" s="1"/>
  <c r="R159" i="13" s="1"/>
  <c r="J235" i="13" a="1"/>
  <c r="J235" i="13" s="1"/>
  <c r="R235" i="13" s="1"/>
  <c r="J259" i="13" a="1"/>
  <c r="J259" i="13" s="1"/>
  <c r="P259" i="13" s="1"/>
  <c r="J322" i="13" a="1"/>
  <c r="J322" i="13" s="1"/>
  <c r="R322" i="13" s="1"/>
  <c r="J334" i="13" a="1"/>
  <c r="J334" i="13" s="1"/>
  <c r="V334" i="13" s="1"/>
  <c r="J505" i="13" a="1"/>
  <c r="J505" i="13" s="1"/>
  <c r="R505" i="13" s="1"/>
  <c r="J602" i="13" a="1"/>
  <c r="J602" i="13" s="1"/>
  <c r="R602" i="13" s="1"/>
  <c r="J721" i="13" a="1"/>
  <c r="J721" i="13" s="1"/>
  <c r="K721" i="13" s="1"/>
  <c r="J809" i="13" a="1"/>
  <c r="J809" i="13" s="1"/>
  <c r="P809" i="13" s="1"/>
  <c r="J845" i="13" a="1"/>
  <c r="J845" i="13" s="1"/>
  <c r="R845" i="13" s="1"/>
  <c r="M199" i="21"/>
  <c r="L172" i="21"/>
  <c r="M194" i="21"/>
  <c r="M178" i="21"/>
  <c r="L186" i="21"/>
  <c r="M169" i="21"/>
  <c r="L181" i="21"/>
  <c r="M170" i="21"/>
  <c r="J34" i="13" a="1"/>
  <c r="J34" i="13" s="1"/>
  <c r="R34" i="13" s="1"/>
  <c r="J53" i="13" a="1"/>
  <c r="J53" i="13" s="1"/>
  <c r="R53" i="13" s="1"/>
  <c r="J63" i="13" a="1"/>
  <c r="J63" i="13" s="1"/>
  <c r="R63" i="13" s="1"/>
  <c r="J74" i="13" a="1"/>
  <c r="J74" i="13" s="1"/>
  <c r="N74" i="13" s="1"/>
  <c r="J126" i="13" a="1"/>
  <c r="J126" i="13" s="1"/>
  <c r="N126" i="13" s="1"/>
  <c r="J207" i="13" a="1"/>
  <c r="J207" i="13" s="1"/>
  <c r="N207" i="13" s="1"/>
  <c r="J418" i="13" a="1"/>
  <c r="J418" i="13" s="1"/>
  <c r="R418" i="13" s="1"/>
  <c r="J424" i="13" a="1"/>
  <c r="J424" i="13" s="1"/>
  <c r="R424" i="13" s="1"/>
  <c r="J569" i="13" a="1"/>
  <c r="J569" i="13" s="1"/>
  <c r="R569" i="13" s="1"/>
  <c r="J588" i="13" a="1"/>
  <c r="J588" i="13" s="1"/>
  <c r="P588" i="13" s="1"/>
  <c r="J615" i="13" a="1"/>
  <c r="J615" i="13" s="1"/>
  <c r="P615" i="13" s="1"/>
  <c r="J701" i="13" a="1"/>
  <c r="J701" i="13" s="1"/>
  <c r="R701" i="13" s="1"/>
  <c r="J711" i="13" a="1"/>
  <c r="J711" i="13" s="1"/>
  <c r="R711" i="13" s="1"/>
  <c r="J770" i="13" a="1"/>
  <c r="J770" i="13" s="1"/>
  <c r="R770" i="13" s="1"/>
  <c r="J824" i="13" a="1"/>
  <c r="J824" i="13" s="1"/>
  <c r="P824" i="13" s="1"/>
  <c r="J857" i="13" a="1"/>
  <c r="J857" i="13" s="1"/>
  <c r="V857" i="13" s="1"/>
  <c r="J117" i="13" a="1"/>
  <c r="J117" i="13" s="1"/>
  <c r="R117" i="13" s="1"/>
  <c r="J133" i="13" a="1"/>
  <c r="J133" i="13" s="1"/>
  <c r="R133" i="13" s="1"/>
  <c r="J186" i="13" a="1"/>
  <c r="J186" i="13" s="1"/>
  <c r="R186" i="13" s="1"/>
  <c r="J366" i="13" a="1"/>
  <c r="J366" i="13" s="1"/>
  <c r="N366" i="13" s="1"/>
  <c r="J467" i="13" a="1"/>
  <c r="J467" i="13" s="1"/>
  <c r="R467" i="13" s="1"/>
  <c r="J542" i="13" a="1"/>
  <c r="J542" i="13" s="1"/>
  <c r="V542" i="13" s="1"/>
  <c r="J752" i="13" a="1"/>
  <c r="J752" i="13" s="1"/>
  <c r="J806" i="13" a="1"/>
  <c r="J806" i="13" s="1"/>
  <c r="P806" i="13" s="1"/>
  <c r="J832" i="13" a="1"/>
  <c r="J832" i="13" s="1"/>
  <c r="R832" i="13" s="1"/>
  <c r="J146" i="13" a="1"/>
  <c r="J146" i="13" s="1"/>
  <c r="R146" i="13" s="1"/>
  <c r="J187" i="13" a="1"/>
  <c r="J187" i="13" s="1"/>
  <c r="R187" i="13" s="1"/>
  <c r="J269" i="13" a="1"/>
  <c r="J269" i="13" s="1"/>
  <c r="R269" i="13" s="1"/>
  <c r="J315" i="13" a="1"/>
  <c r="J315" i="13" s="1"/>
  <c r="R315" i="13" s="1"/>
  <c r="J498" i="13" a="1"/>
  <c r="J498" i="13" s="1"/>
  <c r="R498" i="13" s="1"/>
  <c r="J556" i="13" a="1"/>
  <c r="J556" i="13" s="1"/>
  <c r="P556" i="13" s="1"/>
  <c r="J618" i="13" a="1"/>
  <c r="J618" i="13" s="1"/>
  <c r="P618" i="13" s="1"/>
  <c r="I89" i="6" s="1"/>
  <c r="J674" i="13" a="1"/>
  <c r="J674" i="13" s="1"/>
  <c r="R674" i="13" s="1"/>
  <c r="J679" i="13" a="1"/>
  <c r="J679" i="13" s="1"/>
  <c r="V679" i="13" s="1"/>
  <c r="J719" i="13" a="1"/>
  <c r="J719" i="13" s="1"/>
  <c r="K719" i="13" s="1"/>
  <c r="J6" i="13" a="1"/>
  <c r="J6" i="13" s="1"/>
  <c r="N6" i="13" s="1"/>
  <c r="J155" i="13" a="1"/>
  <c r="J155" i="13" s="1"/>
  <c r="R155" i="13" s="1"/>
  <c r="J242" i="13" a="1"/>
  <c r="J242" i="13" s="1"/>
  <c r="V242" i="13" s="1"/>
  <c r="J301" i="13" a="1"/>
  <c r="J301" i="13" s="1"/>
  <c r="R301" i="13" s="1"/>
  <c r="J400" i="13" a="1"/>
  <c r="J400" i="13" s="1"/>
  <c r="R400" i="13" s="1"/>
  <c r="J406" i="13" a="1"/>
  <c r="J406" i="13" s="1"/>
  <c r="K406" i="13" s="1"/>
  <c r="J442" i="13" a="1"/>
  <c r="J442" i="13" s="1"/>
  <c r="K442" i="13" s="1"/>
  <c r="J199" i="13" a="1"/>
  <c r="J199" i="13" s="1"/>
  <c r="V199" i="13" s="1"/>
  <c r="J270" i="13" a="1"/>
  <c r="J270" i="13" s="1"/>
  <c r="R270" i="13" s="1"/>
  <c r="J357" i="13" a="1"/>
  <c r="J357" i="13" s="1"/>
  <c r="R357" i="13" s="1"/>
  <c r="J386" i="13" a="1"/>
  <c r="J386" i="13" s="1"/>
  <c r="K386" i="13" s="1"/>
  <c r="J481" i="13" a="1"/>
  <c r="J481" i="13" s="1"/>
  <c r="N481" i="13" s="1"/>
  <c r="J727" i="13" a="1"/>
  <c r="J727" i="13" s="1"/>
  <c r="P727" i="13" s="1"/>
  <c r="J815" i="13" a="1"/>
  <c r="J815" i="13" s="1"/>
  <c r="P815" i="13" s="1"/>
  <c r="J72" i="13" a="1"/>
  <c r="J72" i="13" s="1"/>
  <c r="N72" i="13" s="1"/>
  <c r="J141" i="13" a="1"/>
  <c r="J141" i="13" s="1"/>
  <c r="K141" i="13" s="1"/>
  <c r="J422" i="13" a="1"/>
  <c r="J422" i="13" s="1"/>
  <c r="P422" i="13" s="1"/>
  <c r="J428" i="13" a="1"/>
  <c r="J428" i="13" s="1"/>
  <c r="R428" i="13" s="1"/>
  <c r="J529" i="13" a="1"/>
  <c r="J529" i="13" s="1"/>
  <c r="R529" i="13" s="1"/>
  <c r="J551" i="13" a="1"/>
  <c r="J551" i="13" s="1"/>
  <c r="P551" i="13" s="1"/>
  <c r="J631" i="13" a="1"/>
  <c r="J631" i="13" s="1"/>
  <c r="R631" i="13" s="1"/>
  <c r="J636" i="13" a="1"/>
  <c r="J636" i="13" s="1"/>
  <c r="R636" i="13" s="1"/>
  <c r="J641" i="13" a="1"/>
  <c r="J641" i="13" s="1"/>
  <c r="R641" i="13" s="1"/>
  <c r="J660" i="13" a="1"/>
  <c r="J660" i="13" s="1"/>
  <c r="P660" i="13" s="1"/>
  <c r="J749" i="13" a="1"/>
  <c r="J749" i="13" s="1"/>
  <c r="R749" i="13" s="1"/>
  <c r="J822" i="13" a="1"/>
  <c r="J822" i="13" s="1"/>
  <c r="P822" i="13" s="1"/>
  <c r="J834" i="13" a="1"/>
  <c r="J834" i="13" s="1"/>
  <c r="R834" i="13" s="1"/>
  <c r="J91" i="13" a="1"/>
  <c r="J91" i="13" s="1"/>
  <c r="R91" i="13" s="1"/>
  <c r="J101" i="13" a="1"/>
  <c r="J101" i="13" s="1"/>
  <c r="R101" i="13" s="1"/>
  <c r="J230" i="13" a="1"/>
  <c r="J230" i="13" s="1"/>
  <c r="R230" i="13" s="1"/>
  <c r="J580" i="13" a="1"/>
  <c r="J580" i="13" s="1"/>
  <c r="P580" i="13" s="1"/>
  <c r="J705" i="13" a="1"/>
  <c r="J705" i="13" s="1"/>
  <c r="R705" i="13" s="1"/>
  <c r="J840" i="13" a="1"/>
  <c r="J840" i="13" s="1"/>
  <c r="R840" i="13" s="1"/>
  <c r="J114" i="6" s="1"/>
  <c r="J154" i="13" a="1"/>
  <c r="J154" i="13" s="1"/>
  <c r="R154" i="13" s="1"/>
  <c r="J189" i="13" a="1"/>
  <c r="J189" i="13" s="1"/>
  <c r="R189" i="13" s="1"/>
  <c r="J206" i="13" a="1"/>
  <c r="J206" i="13" s="1"/>
  <c r="N206" i="13" s="1"/>
  <c r="J470" i="13" a="1"/>
  <c r="J470" i="13" s="1"/>
  <c r="R470" i="13" s="1"/>
  <c r="J489" i="13" a="1"/>
  <c r="J489" i="13" s="1"/>
  <c r="P489" i="13" s="1"/>
  <c r="J511" i="13" a="1"/>
  <c r="J511" i="13" s="1"/>
  <c r="R511" i="13" s="1"/>
  <c r="J676" i="13" a="1"/>
  <c r="J676" i="13" s="1"/>
  <c r="R676" i="13" s="1"/>
  <c r="J195" i="13" a="1"/>
  <c r="J195" i="13" s="1"/>
  <c r="R195" i="13" s="1"/>
  <c r="J220" i="13" a="1"/>
  <c r="J220" i="13" s="1"/>
  <c r="R220" i="13" s="1"/>
  <c r="J266" i="13" a="1"/>
  <c r="J266" i="13" s="1"/>
  <c r="R266" i="13" s="1"/>
  <c r="J364" i="13" a="1"/>
  <c r="J364" i="13" s="1"/>
  <c r="R364" i="13" s="1"/>
  <c r="J382" i="13" a="1"/>
  <c r="J382" i="13" s="1"/>
  <c r="R382" i="13" s="1"/>
  <c r="J448" i="13" a="1"/>
  <c r="J448" i="13" s="1"/>
  <c r="P448" i="13" s="1"/>
  <c r="J581" i="13" a="1"/>
  <c r="J581" i="13" s="1"/>
  <c r="P581" i="13" s="1"/>
  <c r="J593" i="13" a="1"/>
  <c r="J593" i="13" s="1"/>
  <c r="R593" i="13" s="1"/>
  <c r="J603" i="13" a="1"/>
  <c r="J603" i="13" s="1"/>
  <c r="R603" i="13" s="1"/>
  <c r="J797" i="13" a="1"/>
  <c r="J797" i="13" s="1"/>
  <c r="K797" i="13" s="1"/>
  <c r="J817" i="13" a="1"/>
  <c r="J817" i="13" s="1"/>
  <c r="P817" i="13" s="1"/>
  <c r="J477" i="13" a="1"/>
  <c r="J477" i="13" s="1"/>
  <c r="K477" i="13" s="1"/>
  <c r="J47" i="13" a="1"/>
  <c r="J47" i="13" s="1"/>
  <c r="P47" i="13" s="1"/>
  <c r="J137" i="13" a="1"/>
  <c r="J137" i="13" s="1"/>
  <c r="N137" i="13" s="1"/>
  <c r="J179" i="13" a="1"/>
  <c r="J179" i="13" s="1"/>
  <c r="P179" i="13" s="1"/>
  <c r="J196" i="13" a="1"/>
  <c r="J196" i="13" s="1"/>
  <c r="R196" i="13" s="1"/>
  <c r="J237" i="13" a="1"/>
  <c r="J237" i="13" s="1"/>
  <c r="R237" i="13" s="1"/>
  <c r="J267" i="13" a="1"/>
  <c r="J267" i="13" s="1"/>
  <c r="R267" i="13" s="1"/>
  <c r="J289" i="13" a="1"/>
  <c r="J289" i="13" s="1"/>
  <c r="K289" i="13" s="1"/>
  <c r="J313" i="13" a="1"/>
  <c r="J313" i="13" s="1"/>
  <c r="R313" i="13" s="1"/>
  <c r="J324" i="13" a="1"/>
  <c r="J324" i="13" s="1"/>
  <c r="K324" i="13" s="1"/>
  <c r="J628" i="13" a="1"/>
  <c r="J628" i="13" s="1"/>
  <c r="R628" i="13" s="1"/>
  <c r="J683" i="13" a="1"/>
  <c r="J683" i="13" s="1"/>
  <c r="N683" i="13" s="1"/>
  <c r="J746" i="13" a="1"/>
  <c r="J746" i="13" s="1"/>
  <c r="R746" i="13" s="1"/>
  <c r="J818" i="13" a="1"/>
  <c r="J818" i="13" s="1"/>
  <c r="P818" i="13" s="1"/>
  <c r="J227" i="13" a="1"/>
  <c r="J227" i="13" s="1"/>
  <c r="R227" i="13" s="1"/>
  <c r="J284" i="13" a="1"/>
  <c r="J284" i="13" s="1"/>
  <c r="K284" i="13" s="1"/>
  <c r="J290" i="13" a="1"/>
  <c r="J290" i="13" s="1"/>
  <c r="K290" i="13" s="1"/>
  <c r="J296" i="13" a="1"/>
  <c r="J296" i="13" s="1"/>
  <c r="P296" i="13" s="1"/>
  <c r="J308" i="13" a="1"/>
  <c r="J308" i="13" s="1"/>
  <c r="R308" i="13" s="1"/>
  <c r="J331" i="13" a="1"/>
  <c r="J331" i="13" s="1"/>
  <c r="N331" i="13" s="1"/>
  <c r="J610" i="13" a="1"/>
  <c r="J610" i="13" s="1"/>
  <c r="N610" i="13" s="1"/>
  <c r="J765" i="13" a="1"/>
  <c r="J765" i="13" s="1"/>
  <c r="P765" i="13" s="1"/>
  <c r="J837" i="13" a="1"/>
  <c r="J837" i="13" s="1"/>
  <c r="R837" i="13" s="1"/>
  <c r="J42" i="13" a="1"/>
  <c r="J42" i="13" s="1"/>
  <c r="N42" i="13" s="1"/>
  <c r="J168" i="13" a="1"/>
  <c r="J168" i="13" s="1"/>
  <c r="V168" i="13" s="1"/>
  <c r="J279" i="13" a="1"/>
  <c r="J279" i="13" s="1"/>
  <c r="R279" i="13" s="1"/>
  <c r="J396" i="13" a="1"/>
  <c r="J396" i="13" s="1"/>
  <c r="R396" i="13" s="1"/>
  <c r="J462" i="13" a="1"/>
  <c r="J462" i="13" s="1"/>
  <c r="R462" i="13" s="1"/>
  <c r="J479" i="13" a="1"/>
  <c r="J479" i="13" s="1"/>
  <c r="K479" i="13" s="1"/>
  <c r="J605" i="13" a="1"/>
  <c r="J605" i="13" s="1"/>
  <c r="R605" i="13" s="1"/>
  <c r="J793" i="13" a="1"/>
  <c r="J793" i="13" s="1"/>
  <c r="K793" i="13" s="1"/>
  <c r="J26" i="13" a="1"/>
  <c r="J26" i="13" s="1"/>
  <c r="R26" i="13" s="1"/>
  <c r="J49" i="13" a="1"/>
  <c r="J49" i="13" s="1"/>
  <c r="P49" i="13" s="1"/>
  <c r="J94" i="13" a="1"/>
  <c r="J94" i="13" s="1"/>
  <c r="R94" i="13" s="1"/>
  <c r="J203" i="13" a="1"/>
  <c r="J203" i="13" s="1"/>
  <c r="N203" i="13" s="1"/>
  <c r="J332" i="13" a="1"/>
  <c r="J332" i="13" s="1"/>
  <c r="P332" i="13" s="1"/>
  <c r="J361" i="13" a="1"/>
  <c r="J361" i="13" s="1"/>
  <c r="R361" i="13" s="1"/>
  <c r="J698" i="13" a="1"/>
  <c r="J698" i="13" s="1"/>
  <c r="R698" i="13" s="1"/>
  <c r="J713" i="13" a="1"/>
  <c r="J713" i="13" s="1"/>
  <c r="R713" i="13" s="1"/>
  <c r="J800" i="13" a="1"/>
  <c r="J800" i="13" s="1"/>
  <c r="N800" i="13" s="1"/>
  <c r="J820" i="13" a="1"/>
  <c r="J820" i="13" s="1"/>
  <c r="P820" i="13" s="1"/>
  <c r="J193" i="13" a="1"/>
  <c r="J193" i="13" s="1"/>
  <c r="R193" i="13" s="1"/>
  <c r="J234" i="13" a="1"/>
  <c r="J234" i="13" s="1"/>
  <c r="R234" i="13" s="1"/>
  <c r="J251" i="13" a="1"/>
  <c r="J251" i="13" s="1"/>
  <c r="N251" i="13" s="1"/>
  <c r="J321" i="13" a="1"/>
  <c r="J321" i="13" s="1"/>
  <c r="R321" i="13" s="1"/>
  <c r="J333" i="13" a="1"/>
  <c r="J333" i="13" s="1"/>
  <c r="V333" i="13" s="1"/>
  <c r="J339" i="13" a="1"/>
  <c r="J339" i="13" s="1"/>
  <c r="N339" i="13" s="1"/>
  <c r="J427" i="13" a="1"/>
  <c r="J427" i="13" s="1"/>
  <c r="R427" i="13" s="1"/>
  <c r="J504" i="13" a="1"/>
  <c r="J504" i="13" s="1"/>
  <c r="R504" i="13" s="1"/>
  <c r="J596" i="13" a="1"/>
  <c r="J596" i="13" s="1"/>
  <c r="R596" i="13" s="1"/>
  <c r="J601" i="13" a="1"/>
  <c r="J601" i="13" s="1"/>
  <c r="R601" i="13" s="1"/>
  <c r="J733" i="13" a="1"/>
  <c r="J733" i="13" s="1"/>
  <c r="P733" i="13" s="1"/>
  <c r="M176" i="21"/>
  <c r="M192" i="21"/>
  <c r="M181" i="21"/>
  <c r="L191" i="21"/>
  <c r="L199" i="21"/>
  <c r="M189" i="21"/>
  <c r="M190" i="21"/>
  <c r="L180" i="21"/>
  <c r="L168" i="21"/>
  <c r="M184" i="21"/>
  <c r="L198" i="21"/>
  <c r="M177" i="21"/>
  <c r="M188" i="21"/>
  <c r="L182" i="21"/>
  <c r="M197" i="21"/>
  <c r="L174" i="21"/>
  <c r="L184" i="21"/>
  <c r="M168" i="21"/>
  <c r="M183" i="21"/>
  <c r="M191" i="21"/>
  <c r="L196" i="21"/>
  <c r="L195" i="21"/>
  <c r="L192" i="21"/>
  <c r="L189" i="21"/>
  <c r="M196" i="21"/>
  <c r="M198" i="21"/>
  <c r="M174" i="21"/>
  <c r="D201" i="21"/>
  <c r="G201" i="21"/>
  <c r="E201" i="21"/>
  <c r="M195" i="21"/>
  <c r="F201" i="21"/>
  <c r="L188" i="21"/>
  <c r="L183" i="21"/>
  <c r="K201" i="21"/>
  <c r="L187" i="21"/>
  <c r="M186" i="21"/>
  <c r="M171" i="21"/>
  <c r="L197" i="21"/>
  <c r="J201" i="21"/>
  <c r="M180" i="21"/>
  <c r="L185" i="21"/>
  <c r="L179" i="21"/>
  <c r="L173" i="21"/>
  <c r="M185" i="21"/>
  <c r="M179" i="21"/>
  <c r="M172" i="21"/>
  <c r="L176" i="21"/>
  <c r="C201" i="21"/>
  <c r="L193" i="21"/>
  <c r="L175" i="21"/>
  <c r="L194" i="21"/>
  <c r="L178" i="21"/>
  <c r="H201" i="21"/>
  <c r="L190" i="21"/>
  <c r="I201" i="21"/>
  <c r="J7" i="13" a="1"/>
  <c r="J7" i="13" s="1"/>
  <c r="K7" i="13" s="1"/>
  <c r="J41" i="13" a="1"/>
  <c r="J41" i="13" s="1"/>
  <c r="N41" i="13" s="1"/>
  <c r="J54" i="13" a="1"/>
  <c r="J54" i="13" s="1"/>
  <c r="R54" i="13" s="1"/>
  <c r="J59" i="13" a="1"/>
  <c r="J59" i="13" s="1"/>
  <c r="R59" i="13" s="1"/>
  <c r="J64" i="13" a="1"/>
  <c r="J64" i="13" s="1"/>
  <c r="R64" i="13" s="1"/>
  <c r="J122" i="13" a="1"/>
  <c r="J122" i="13" s="1"/>
  <c r="R122" i="13" s="1"/>
  <c r="J173" i="13" a="1"/>
  <c r="J173" i="13" s="1"/>
  <c r="N173" i="13" s="1"/>
  <c r="J9" i="13" a="1"/>
  <c r="J9" i="13" s="1"/>
  <c r="K9" i="13" s="1"/>
  <c r="J112" i="13" a="1"/>
  <c r="J112" i="13" s="1"/>
  <c r="P112" i="13" s="1"/>
  <c r="I26" i="6" s="1"/>
  <c r="J134" i="13" a="1"/>
  <c r="J134" i="13" s="1"/>
  <c r="R134" i="13" s="1"/>
  <c r="J152" i="13" a="1"/>
  <c r="J152" i="13" s="1"/>
  <c r="R152" i="13" s="1"/>
  <c r="J163" i="13" a="1"/>
  <c r="J163" i="13" s="1"/>
  <c r="R163" i="13" s="1"/>
  <c r="J421" i="13" a="1"/>
  <c r="J421" i="13" s="1"/>
  <c r="R421" i="13" s="1"/>
  <c r="J493" i="13" a="1"/>
  <c r="J493" i="13" s="1"/>
  <c r="R493" i="13" s="1"/>
  <c r="J543" i="13" a="1"/>
  <c r="J543" i="13" s="1"/>
  <c r="N543" i="13" s="1"/>
  <c r="J578" i="13" a="1"/>
  <c r="J578" i="13" s="1"/>
  <c r="N578" i="13" s="1"/>
  <c r="J726" i="13" a="1"/>
  <c r="J726" i="13" s="1"/>
  <c r="P726" i="13" s="1"/>
  <c r="J106" i="13" a="1"/>
  <c r="J106" i="13" s="1"/>
  <c r="N106" i="13" s="1"/>
  <c r="J158" i="13" a="1"/>
  <c r="J158" i="13" s="1"/>
  <c r="R158" i="13" s="1"/>
  <c r="J626" i="13" a="1"/>
  <c r="J626" i="13" s="1"/>
  <c r="R626" i="13" s="1"/>
  <c r="J14" i="13" a="1"/>
  <c r="J14" i="13" s="1"/>
  <c r="P14" i="13" s="1"/>
  <c r="J360" i="13" a="1"/>
  <c r="J360" i="13" s="1"/>
  <c r="R360" i="13" s="1"/>
  <c r="J419" i="13" a="1"/>
  <c r="J419" i="13" s="1"/>
  <c r="N419" i="13" s="1"/>
  <c r="J472" i="13" a="1"/>
  <c r="J472" i="13" s="1"/>
  <c r="R472" i="13" s="1"/>
  <c r="J478" i="13" a="1"/>
  <c r="J478" i="13" s="1"/>
  <c r="K478" i="13" s="1"/>
  <c r="J513" i="13" a="1"/>
  <c r="J513" i="13" s="1"/>
  <c r="V513" i="13" s="1"/>
  <c r="J526" i="13" a="1"/>
  <c r="J526" i="13" s="1"/>
  <c r="P526" i="13" s="1"/>
  <c r="J560" i="13" a="1"/>
  <c r="J560" i="13" s="1"/>
  <c r="R560" i="13" s="1"/>
  <c r="J565" i="13" a="1"/>
  <c r="J565" i="13" s="1"/>
  <c r="R565" i="13" s="1"/>
  <c r="J623" i="13" a="1"/>
  <c r="J623" i="13" s="1"/>
  <c r="P623" i="13" s="1"/>
  <c r="J415" i="13" a="1"/>
  <c r="J415" i="13" s="1"/>
  <c r="R415" i="13" s="1"/>
  <c r="J147" i="13" a="1"/>
  <c r="J147" i="13" s="1"/>
  <c r="P147" i="13" s="1"/>
  <c r="J258" i="13" a="1"/>
  <c r="J258" i="13" s="1"/>
  <c r="P258" i="13" s="1"/>
  <c r="J310" i="13" a="1"/>
  <c r="J310" i="13" s="1"/>
  <c r="R310" i="13" s="1"/>
  <c r="J439" i="13" a="1"/>
  <c r="J439" i="13" s="1"/>
  <c r="K439" i="13" s="1"/>
  <c r="J474" i="13" a="1"/>
  <c r="J474" i="13" s="1"/>
  <c r="N474" i="13" s="1"/>
  <c r="J693" i="13" a="1"/>
  <c r="J693" i="13" s="1"/>
  <c r="P693" i="13" s="1"/>
  <c r="J180" i="13" a="1"/>
  <c r="J180" i="13" s="1"/>
  <c r="P180" i="13" s="1"/>
  <c r="J649" i="13" a="1"/>
  <c r="J649" i="13" s="1"/>
  <c r="K649" i="13" s="1"/>
  <c r="J672" i="13" a="1"/>
  <c r="J672" i="13" s="1"/>
  <c r="R672" i="13" s="1"/>
  <c r="J594" i="13" a="1"/>
  <c r="J594" i="13" s="1"/>
  <c r="R594" i="13" s="1"/>
  <c r="J599" i="13" a="1"/>
  <c r="J599" i="13" s="1"/>
  <c r="R599" i="13" s="1"/>
  <c r="J297" i="13" a="1"/>
  <c r="J297" i="13" s="1"/>
  <c r="P297" i="13" s="1"/>
  <c r="J303" i="13" a="1"/>
  <c r="J303" i="13" s="1"/>
  <c r="R303" i="13" s="1"/>
  <c r="J520" i="13" a="1"/>
  <c r="J520" i="13" s="1"/>
  <c r="P520" i="13" s="1"/>
  <c r="J239" i="13" a="1"/>
  <c r="J239" i="13" s="1"/>
  <c r="R239" i="13" s="1"/>
  <c r="J473" i="13" a="1"/>
  <c r="J473" i="13" s="1"/>
  <c r="V473" i="13" s="1"/>
  <c r="J503" i="13" a="1"/>
  <c r="J503" i="13" s="1"/>
  <c r="R503" i="13" s="1"/>
  <c r="J577" i="13" a="1"/>
  <c r="J577" i="13" s="1"/>
  <c r="K577" i="13" s="1"/>
  <c r="J617" i="13" a="1"/>
  <c r="J617" i="13" s="1"/>
  <c r="P617" i="13" s="1"/>
  <c r="J758" i="13" a="1"/>
  <c r="J758" i="13" s="1"/>
  <c r="N758" i="13" s="1"/>
  <c r="J781" i="13" a="1"/>
  <c r="J781" i="13" s="1"/>
  <c r="R781" i="13" s="1"/>
  <c r="J853" i="13" a="1"/>
  <c r="J853" i="13" s="1"/>
  <c r="V853" i="13" s="1"/>
  <c r="J116" i="13" a="1"/>
  <c r="J116" i="13" s="1"/>
  <c r="P116" i="13" s="1"/>
  <c r="J391" i="13" a="1"/>
  <c r="J391" i="13" s="1"/>
  <c r="P391" i="13" s="1"/>
  <c r="J397" i="13" a="1"/>
  <c r="J397" i="13" s="1"/>
  <c r="R397" i="13" s="1"/>
  <c r="J120" i="13" a="1"/>
  <c r="J120" i="13" s="1"/>
  <c r="R120" i="13" s="1"/>
  <c r="J212" i="13" a="1"/>
  <c r="J212" i="13" s="1"/>
  <c r="P212" i="13" s="1"/>
  <c r="J488" i="13" a="1"/>
  <c r="J488" i="13" s="1"/>
  <c r="P488" i="13" s="1"/>
  <c r="J341" i="13" a="1"/>
  <c r="J341" i="13" s="1"/>
  <c r="R341" i="13" s="1"/>
  <c r="J496" i="13" a="1"/>
  <c r="J496" i="13" s="1"/>
  <c r="R496" i="13" s="1"/>
  <c r="J756" i="13" a="1"/>
  <c r="J756" i="13" s="1"/>
  <c r="N756" i="13" s="1"/>
  <c r="J651" i="13" a="1"/>
  <c r="J651" i="13" s="1"/>
  <c r="P651" i="13" s="1"/>
  <c r="J130" i="13" a="1"/>
  <c r="J130" i="13" s="1"/>
  <c r="R130" i="13" s="1"/>
  <c r="J550" i="13" a="1"/>
  <c r="J550" i="13" s="1"/>
  <c r="P550" i="13" s="1"/>
  <c r="J5" i="13" a="1"/>
  <c r="J5" i="13" s="1"/>
  <c r="N5" i="13" s="1"/>
  <c r="J46" i="13" a="1"/>
  <c r="J46" i="13" s="1"/>
  <c r="P46" i="13" s="1"/>
  <c r="J149" i="13" a="1"/>
  <c r="J149" i="13" s="1"/>
  <c r="P149" i="13" s="1"/>
  <c r="J160" i="13" a="1"/>
  <c r="J160" i="13" s="1"/>
  <c r="R160" i="13" s="1"/>
  <c r="J294" i="13" a="1"/>
  <c r="J294" i="13" s="1"/>
  <c r="V294" i="13" s="1"/>
  <c r="J306" i="13" a="1"/>
  <c r="J306" i="13" s="1"/>
  <c r="R306" i="13" s="1"/>
  <c r="J447" i="13" a="1"/>
  <c r="J447" i="13" s="1"/>
  <c r="P447" i="13" s="1"/>
  <c r="J482" i="13" a="1"/>
  <c r="J482" i="13" s="1"/>
  <c r="N482" i="13" s="1"/>
  <c r="J613" i="13" a="1"/>
  <c r="J613" i="13" s="1"/>
  <c r="K613" i="13" s="1"/>
  <c r="J773" i="13" a="1"/>
  <c r="J773" i="13" s="1"/>
  <c r="R773" i="13" s="1"/>
  <c r="J778" i="13" a="1"/>
  <c r="J778" i="13" s="1"/>
  <c r="R778" i="13" s="1"/>
  <c r="J821" i="13" a="1"/>
  <c r="J821" i="13" s="1"/>
  <c r="P821" i="13" s="1"/>
  <c r="J666" i="13" a="1"/>
  <c r="J666" i="13" s="1"/>
  <c r="R666" i="13" s="1"/>
  <c r="J681" i="13" a="1"/>
  <c r="J681" i="13" s="1"/>
  <c r="N681" i="13" s="1"/>
  <c r="J194" i="13" a="1"/>
  <c r="J194" i="13" s="1"/>
  <c r="R194" i="13" s="1"/>
  <c r="J205" i="13" a="1"/>
  <c r="J205" i="13" s="1"/>
  <c r="J229" i="13" a="1"/>
  <c r="J229" i="13" s="1"/>
  <c r="R229" i="13" s="1"/>
  <c r="J519" i="13" a="1"/>
  <c r="J519" i="13" s="1"/>
  <c r="K519" i="13" s="1"/>
  <c r="J536" i="13" a="1"/>
  <c r="J536" i="13" s="1"/>
  <c r="R536" i="13" s="1"/>
  <c r="J755" i="13" a="1"/>
  <c r="J755" i="13" s="1"/>
  <c r="K755" i="13" s="1"/>
  <c r="J768" i="13" a="1"/>
  <c r="J768" i="13" s="1"/>
  <c r="P768" i="13" s="1"/>
  <c r="J109" i="13" a="1"/>
  <c r="J109" i="13" s="1"/>
  <c r="P109" i="13" s="1"/>
  <c r="J402" i="13" a="1"/>
  <c r="J402" i="13" s="1"/>
  <c r="K402" i="13" s="1"/>
  <c r="J75" i="13" a="1"/>
  <c r="J75" i="13" s="1"/>
  <c r="N75" i="13" s="1"/>
  <c r="J252" i="13" a="1"/>
  <c r="J252" i="13" s="1"/>
  <c r="P252" i="13" s="1"/>
  <c r="I44" i="6" s="1"/>
  <c r="J468" i="13" a="1"/>
  <c r="J468" i="13" s="1"/>
  <c r="R468" i="13" s="1"/>
  <c r="J609" i="13" a="1"/>
  <c r="J609" i="13" s="1"/>
  <c r="N609" i="13" s="1"/>
  <c r="J689" i="13" a="1"/>
  <c r="J689" i="13" s="1"/>
  <c r="P689" i="13" s="1"/>
  <c r="J740" i="13" a="1"/>
  <c r="J740" i="13" s="1"/>
  <c r="R740" i="13" s="1"/>
  <c r="J816" i="13" a="1"/>
  <c r="J816" i="13" s="1"/>
  <c r="P816" i="13" s="1"/>
  <c r="J98" i="13" a="1"/>
  <c r="J98" i="13" s="1"/>
  <c r="R98" i="13" s="1"/>
  <c r="J305" i="13" a="1"/>
  <c r="J305" i="13" s="1"/>
  <c r="P305" i="13" s="1"/>
  <c r="J368" i="13" a="1"/>
  <c r="J368" i="13" s="1"/>
  <c r="V368" i="13" s="1"/>
  <c r="J380" i="13" a="1"/>
  <c r="J380" i="13" s="1"/>
  <c r="R380" i="13" s="1"/>
  <c r="J403" i="13" a="1"/>
  <c r="J403" i="13" s="1"/>
  <c r="N403" i="13" s="1"/>
  <c r="J583" i="13" a="1"/>
  <c r="J583" i="13" s="1"/>
  <c r="P583" i="13" s="1"/>
  <c r="J633" i="13" a="1"/>
  <c r="J633" i="13" s="1"/>
  <c r="R633" i="13" s="1"/>
  <c r="J643" i="13" a="1"/>
  <c r="J643" i="13" s="1"/>
  <c r="V643" i="13" s="1"/>
  <c r="J729" i="13" a="1"/>
  <c r="J729" i="13" s="1"/>
  <c r="P729" i="13" s="1"/>
  <c r="J190" i="13" a="1"/>
  <c r="J190" i="13" s="1"/>
  <c r="R190" i="13" s="1"/>
  <c r="J480" i="13" a="1"/>
  <c r="J480" i="13" s="1"/>
  <c r="N480" i="13" s="1"/>
  <c r="J763" i="13" a="1"/>
  <c r="J763" i="13" s="1"/>
  <c r="P763" i="13" s="1"/>
  <c r="J300" i="13" a="1"/>
  <c r="J300" i="13" s="1"/>
  <c r="R300" i="13" s="1"/>
  <c r="J260" i="13" a="1"/>
  <c r="J260" i="13" s="1"/>
  <c r="R260" i="13" s="1"/>
  <c r="J469" i="13" a="1"/>
  <c r="J469" i="13" s="1"/>
  <c r="R469" i="13" s="1"/>
  <c r="J663" i="13" a="1"/>
  <c r="J663" i="13" s="1"/>
  <c r="R663" i="13" s="1"/>
  <c r="J730" i="13" a="1"/>
  <c r="J730" i="13" s="1"/>
  <c r="P730" i="13" s="1"/>
  <c r="J736" i="13" a="1"/>
  <c r="J736" i="13" s="1"/>
  <c r="R736" i="13" s="1"/>
  <c r="J77" i="13" a="1"/>
  <c r="J77" i="13" s="1"/>
  <c r="N77" i="13" s="1"/>
  <c r="J128" i="13" a="1"/>
  <c r="J128" i="13" s="1"/>
  <c r="R128" i="13" s="1"/>
  <c r="J145" i="13" a="1"/>
  <c r="J145" i="13" s="1"/>
  <c r="P145" i="13" s="1"/>
  <c r="J151" i="13" a="1"/>
  <c r="J151" i="13" s="1"/>
  <c r="R151" i="13" s="1"/>
  <c r="J191" i="13" a="1"/>
  <c r="J191" i="13" s="1"/>
  <c r="R191" i="13" s="1"/>
  <c r="J288" i="13" a="1"/>
  <c r="J288" i="13" s="1"/>
  <c r="K288" i="13" s="1"/>
  <c r="J323" i="13" a="1"/>
  <c r="J323" i="13" s="1"/>
  <c r="N323" i="13" s="1"/>
  <c r="J329" i="13" a="1"/>
  <c r="J329" i="13" s="1"/>
  <c r="N329" i="13" s="1"/>
  <c r="J358" i="13" a="1"/>
  <c r="J358" i="13" s="1"/>
  <c r="R358" i="13" s="1"/>
  <c r="J393" i="13" a="1"/>
  <c r="J393" i="13" s="1"/>
  <c r="R393" i="13" s="1"/>
  <c r="J464" i="13" a="1"/>
  <c r="J464" i="13" s="1"/>
  <c r="R464" i="13" s="1"/>
  <c r="J629" i="13" a="1"/>
  <c r="J629" i="13" s="1"/>
  <c r="R629" i="13" s="1"/>
  <c r="J691" i="13" a="1"/>
  <c r="J691" i="13" s="1"/>
  <c r="P691" i="13" s="1"/>
  <c r="J140" i="13" a="1"/>
  <c r="J140" i="13" s="1"/>
  <c r="N140" i="13" s="1"/>
  <c r="J342" i="13" a="1"/>
  <c r="J342" i="13" s="1"/>
  <c r="R342" i="13" s="1"/>
  <c r="J243" i="13" a="1"/>
  <c r="J243" i="13" s="1"/>
  <c r="N243" i="13" s="1"/>
  <c r="J854" i="13" a="1"/>
  <c r="J854" i="13" s="1"/>
  <c r="V854" i="13" s="1"/>
  <c r="J222" i="13" a="1"/>
  <c r="J222" i="13" s="1"/>
  <c r="R222" i="13" s="1"/>
  <c r="J506" i="13" a="1"/>
  <c r="J506" i="13" s="1"/>
  <c r="R506" i="13" s="1"/>
  <c r="J162" i="13" a="1"/>
  <c r="J162" i="13" s="1"/>
  <c r="R162" i="13" s="1"/>
  <c r="J718" i="13" a="1"/>
  <c r="J718" i="13" s="1"/>
  <c r="K718" i="13" s="1"/>
  <c r="J261" i="13" a="1"/>
  <c r="J261" i="13" s="1"/>
  <c r="R261" i="13" s="1"/>
  <c r="J22" i="13" a="1"/>
  <c r="J22" i="13" s="1"/>
  <c r="R22" i="13" s="1"/>
  <c r="J359" i="13" a="1"/>
  <c r="J359" i="13" s="1"/>
  <c r="R359" i="13" s="1"/>
  <c r="J534" i="13" a="1"/>
  <c r="J534" i="13" s="1"/>
  <c r="R534" i="13" s="1"/>
  <c r="J10" i="13" a="1"/>
  <c r="J10" i="13" s="1"/>
  <c r="N10" i="13" s="1"/>
  <c r="J17" i="13" a="1"/>
  <c r="J17" i="13" s="1"/>
  <c r="P17" i="13" s="1"/>
  <c r="J460" i="13" a="1"/>
  <c r="J460" i="13" s="1"/>
  <c r="R460" i="13" s="1"/>
  <c r="J545" i="13" a="1"/>
  <c r="J545" i="13" s="1"/>
  <c r="N545" i="13" s="1"/>
  <c r="J558" i="13" a="1"/>
  <c r="J558" i="13" s="1"/>
  <c r="R558" i="13" s="1"/>
  <c r="J807" i="13" a="1"/>
  <c r="J807" i="13" s="1"/>
  <c r="P807" i="13" s="1"/>
  <c r="J164" i="13" a="1"/>
  <c r="J164" i="13" s="1"/>
  <c r="R164" i="13" s="1"/>
  <c r="J285" i="13" a="1"/>
  <c r="J285" i="13" s="1"/>
  <c r="R285" i="13" s="1"/>
  <c r="J320" i="13" a="1"/>
  <c r="J320" i="13" s="1"/>
  <c r="V320" i="13" s="1"/>
  <c r="J378" i="13" a="1"/>
  <c r="J378" i="13" s="1"/>
  <c r="P378" i="13" s="1"/>
  <c r="J407" i="13" a="1"/>
  <c r="J407" i="13" s="1"/>
  <c r="N407" i="13" s="1"/>
  <c r="J466" i="13" a="1"/>
  <c r="J466" i="13" s="1"/>
  <c r="R466" i="13" s="1"/>
  <c r="J484" i="13" a="1"/>
  <c r="J484" i="13" s="1"/>
  <c r="P484" i="13" s="1"/>
  <c r="J546" i="13" a="1"/>
  <c r="J546" i="13" s="1"/>
  <c r="N546" i="13" s="1"/>
  <c r="J587" i="13" a="1"/>
  <c r="J587" i="13" s="1"/>
  <c r="P587" i="13" s="1"/>
  <c r="J680" i="13" a="1"/>
  <c r="J680" i="13" s="1"/>
  <c r="N680" i="13" s="1"/>
  <c r="J704" i="13" a="1"/>
  <c r="J704" i="13" s="1"/>
  <c r="R704" i="13" s="1"/>
  <c r="J754" i="13" a="1"/>
  <c r="J754" i="13" s="1"/>
  <c r="N754" i="13" s="1"/>
  <c r="J814" i="13" a="1"/>
  <c r="J814" i="13" s="1"/>
  <c r="P814" i="13" s="1"/>
  <c r="J844" i="13" a="1"/>
  <c r="J844" i="13" s="1"/>
  <c r="R844" i="13" s="1"/>
  <c r="I90" i="6"/>
  <c r="K17" i="9"/>
  <c r="J17" i="9"/>
  <c r="H17" i="9"/>
  <c r="O34" i="6" s="1"/>
  <c r="F20" i="19" s="1"/>
  <c r="G20" i="19" s="1"/>
  <c r="N17" i="9"/>
  <c r="I17" i="9"/>
  <c r="P17" i="9"/>
  <c r="M17" i="9"/>
  <c r="O68" i="6" s="1"/>
  <c r="O67" i="6" s="1"/>
  <c r="G17" i="9"/>
  <c r="F17" i="9"/>
  <c r="O19" i="6" s="1"/>
  <c r="J423" i="13" a="1"/>
  <c r="J423" i="13" s="1"/>
  <c r="R423" i="13" s="1"/>
  <c r="J452" i="13" a="1"/>
  <c r="J452" i="13" s="1"/>
  <c r="R452" i="13" s="1"/>
  <c r="J597" i="13" a="1"/>
  <c r="J597" i="13" s="1"/>
  <c r="R597" i="13" s="1"/>
  <c r="J702" i="13" a="1"/>
  <c r="J702" i="13" s="1"/>
  <c r="R702" i="13" s="1"/>
  <c r="J812" i="13" a="1"/>
  <c r="J812" i="13" s="1"/>
  <c r="P812" i="13" s="1"/>
  <c r="J852" i="13" a="1"/>
  <c r="J852" i="13" s="1"/>
  <c r="V852" i="13" s="1"/>
  <c r="J25" i="13" a="1"/>
  <c r="J25" i="13" s="1"/>
  <c r="R25" i="13" s="1"/>
  <c r="J30" i="13" a="1"/>
  <c r="J30" i="13" s="1"/>
  <c r="R30" i="13" s="1"/>
  <c r="J35" i="13" a="1"/>
  <c r="J35" i="13" s="1"/>
  <c r="V35" i="13" s="1"/>
  <c r="J113" i="13" a="1"/>
  <c r="J113" i="13" s="1"/>
  <c r="R113" i="13" s="1"/>
  <c r="J165" i="13" a="1"/>
  <c r="J165" i="13" s="1"/>
  <c r="R165" i="13" s="1"/>
  <c r="J253" i="13" a="1"/>
  <c r="J253" i="13" s="1"/>
  <c r="N253" i="13" s="1"/>
  <c r="J264" i="13" a="1"/>
  <c r="J264" i="13" s="1"/>
  <c r="P264" i="13" s="1"/>
  <c r="J275" i="13" a="1"/>
  <c r="J275" i="13" s="1"/>
  <c r="R275" i="13" s="1"/>
  <c r="J412" i="13" a="1"/>
  <c r="J412" i="13" s="1"/>
  <c r="K412" i="13" s="1"/>
  <c r="J440" i="13" a="1"/>
  <c r="J440" i="13" s="1"/>
  <c r="K440" i="13" s="1"/>
  <c r="J555" i="13" a="1"/>
  <c r="J555" i="13" s="1"/>
  <c r="P555" i="13" s="1"/>
  <c r="J575" i="13" a="1"/>
  <c r="J575" i="13" s="1"/>
  <c r="N575" i="13" s="1"/>
  <c r="J819" i="13" a="1"/>
  <c r="J819" i="13" s="1"/>
  <c r="P819" i="13" s="1"/>
  <c r="J825" i="13" a="1"/>
  <c r="J825" i="13" s="1"/>
  <c r="P825" i="13" s="1"/>
  <c r="J831" i="13" a="1"/>
  <c r="J831" i="13" s="1"/>
  <c r="R831" i="13" s="1"/>
  <c r="J836" i="13" a="1"/>
  <c r="J836" i="13" s="1"/>
  <c r="R836" i="13" s="1"/>
  <c r="J847" i="13" a="1"/>
  <c r="J847" i="13" s="1"/>
  <c r="R847" i="13" s="1"/>
  <c r="J80" i="13" a="1"/>
  <c r="J80" i="13" s="1"/>
  <c r="P80" i="13" s="1"/>
  <c r="J96" i="13" a="1"/>
  <c r="J96" i="13" s="1"/>
  <c r="R96" i="13" s="1"/>
  <c r="J107" i="13" a="1"/>
  <c r="J107" i="13" s="1"/>
  <c r="K107" i="13" s="1"/>
  <c r="J119" i="13" a="1"/>
  <c r="J119" i="13" s="1"/>
  <c r="P119" i="13" s="1"/>
  <c r="J171" i="13" a="1"/>
  <c r="J171" i="13" s="1"/>
  <c r="K171" i="13" s="1"/>
  <c r="J188" i="13" a="1"/>
  <c r="J188" i="13" s="1"/>
  <c r="R188" i="13" s="1"/>
  <c r="J216" i="13" a="1"/>
  <c r="J216" i="13" s="1"/>
  <c r="P216" i="13" s="1"/>
  <c r="I40" i="6" s="1"/>
  <c r="J291" i="13" a="1"/>
  <c r="J291" i="13" s="1"/>
  <c r="K291" i="13" s="1"/>
  <c r="J328" i="13" a="1"/>
  <c r="J328" i="13" s="1"/>
  <c r="N328" i="13" s="1"/>
  <c r="J345" i="13" a="1"/>
  <c r="J345" i="13" s="1"/>
  <c r="P345" i="13" s="1"/>
  <c r="J373" i="13" a="1"/>
  <c r="J373" i="13" s="1"/>
  <c r="V373" i="13" s="1"/>
  <c r="J384" i="13" a="1"/>
  <c r="J384" i="13" s="1"/>
  <c r="R384" i="13" s="1"/>
  <c r="J485" i="13" a="1"/>
  <c r="J485" i="13" s="1"/>
  <c r="P485" i="13" s="1"/>
  <c r="J517" i="13" a="1"/>
  <c r="J517" i="13" s="1"/>
  <c r="K517" i="13" s="1"/>
  <c r="J582" i="13" a="1"/>
  <c r="J582" i="13" s="1"/>
  <c r="P582" i="13" s="1"/>
  <c r="J612" i="13" a="1"/>
  <c r="J612" i="13" s="1"/>
  <c r="K612" i="13" s="1"/>
  <c r="J642" i="13" a="1"/>
  <c r="J642" i="13" s="1"/>
  <c r="V642" i="13" s="1"/>
  <c r="J654" i="13" a="1"/>
  <c r="J654" i="13" s="1"/>
  <c r="P654" i="13" s="1"/>
  <c r="J665" i="13" a="1"/>
  <c r="J665" i="13" s="1"/>
  <c r="R665" i="13" s="1"/>
  <c r="J675" i="13" a="1"/>
  <c r="J675" i="13" s="1"/>
  <c r="R675" i="13" s="1"/>
  <c r="J692" i="13" a="1"/>
  <c r="J692" i="13" s="1"/>
  <c r="P692" i="13" s="1"/>
  <c r="J717" i="13" a="1"/>
  <c r="J717" i="13" s="1"/>
  <c r="N717" i="13" s="1"/>
  <c r="J723" i="13" a="1"/>
  <c r="J723" i="13" s="1"/>
  <c r="K723" i="13" s="1"/>
  <c r="J801" i="13" a="1"/>
  <c r="J801" i="13" s="1"/>
  <c r="K801" i="13" s="1"/>
  <c r="J842" i="13" a="1"/>
  <c r="J842" i="13" s="1"/>
  <c r="R842" i="13" s="1"/>
  <c r="J174" i="13" a="1"/>
  <c r="J174" i="13" s="1"/>
  <c r="J348" i="13" a="1"/>
  <c r="J348" i="13" s="1"/>
  <c r="R348" i="13" s="1"/>
  <c r="J697" i="13" a="1"/>
  <c r="J697" i="13" s="1"/>
  <c r="R697" i="13" s="1"/>
  <c r="J739" i="13" a="1"/>
  <c r="J739" i="13" s="1"/>
  <c r="R739" i="13" s="1"/>
  <c r="J647" i="13" a="1"/>
  <c r="J647" i="13" s="1"/>
  <c r="J236" i="13" a="1"/>
  <c r="J236" i="13" s="1"/>
  <c r="R236" i="13" s="1"/>
  <c r="J241" i="13" a="1"/>
  <c r="J241" i="13" s="1"/>
  <c r="V241" i="13" s="1"/>
  <c r="J280" i="13" a="1"/>
  <c r="J280" i="13" s="1"/>
  <c r="V280" i="13" s="1"/>
  <c r="J344" i="13" a="1"/>
  <c r="J344" i="13" s="1"/>
  <c r="P344" i="13" s="1"/>
  <c r="E12" i="9"/>
  <c r="I12" i="9" s="1"/>
  <c r="J15" i="13" a="1"/>
  <c r="J15" i="13" s="1"/>
  <c r="P15" i="13" s="1"/>
  <c r="J210" i="13" a="1"/>
  <c r="J210" i="13" s="1"/>
  <c r="K210" i="13" s="1"/>
  <c r="J265" i="13" a="1"/>
  <c r="J265" i="13" s="1"/>
  <c r="P265" i="13" s="1"/>
  <c r="J362" i="13" a="1"/>
  <c r="J362" i="13" s="1"/>
  <c r="R362" i="13" s="1"/>
  <c r="J429" i="13" a="1"/>
  <c r="J429" i="13" s="1"/>
  <c r="R429" i="13" s="1"/>
  <c r="J453" i="13" a="1"/>
  <c r="J453" i="13" s="1"/>
  <c r="R453" i="13" s="1"/>
  <c r="J826" i="13" a="1"/>
  <c r="J826" i="13" s="1"/>
  <c r="P826" i="13" s="1"/>
  <c r="J326" i="13" a="1"/>
  <c r="J326" i="13" s="1"/>
  <c r="R326" i="13" s="1"/>
  <c r="J343" i="13" a="1"/>
  <c r="J343" i="13" s="1"/>
  <c r="R343" i="13" s="1"/>
  <c r="J559" i="13" a="1"/>
  <c r="J559" i="13" s="1"/>
  <c r="R559" i="13" s="1"/>
  <c r="J57" i="13" a="1"/>
  <c r="J57" i="13" s="1"/>
  <c r="R57" i="13" s="1"/>
  <c r="J734" i="13" a="1"/>
  <c r="J734" i="13" s="1"/>
  <c r="R734" i="13" s="1"/>
  <c r="J124" i="13" a="1"/>
  <c r="J124" i="13" s="1"/>
  <c r="R124" i="13" s="1"/>
  <c r="J598" i="13" a="1"/>
  <c r="J598" i="13" s="1"/>
  <c r="R598" i="13" s="1"/>
  <c r="J3" i="13" a="1"/>
  <c r="J3" i="13" s="1"/>
  <c r="K3" i="13" s="1"/>
  <c r="J31" i="13" a="1"/>
  <c r="J31" i="13" s="1"/>
  <c r="R31" i="13" s="1"/>
  <c r="J81" i="13" a="1"/>
  <c r="J81" i="13" s="1"/>
  <c r="P81" i="13" s="1"/>
  <c r="J87" i="13" a="1"/>
  <c r="J87" i="13" s="1"/>
  <c r="R87" i="13" s="1"/>
  <c r="J97" i="13" a="1"/>
  <c r="J97" i="13" s="1"/>
  <c r="R97" i="13" s="1"/>
  <c r="J139" i="13" a="1"/>
  <c r="J139" i="13" s="1"/>
  <c r="P139" i="13" s="1"/>
  <c r="J156" i="13" a="1"/>
  <c r="J156" i="13" s="1"/>
  <c r="R156" i="13" s="1"/>
  <c r="J217" i="13" a="1"/>
  <c r="J217" i="13" s="1"/>
  <c r="P217" i="13" s="1"/>
  <c r="J223" i="13" a="1"/>
  <c r="J223" i="13" s="1"/>
  <c r="R223" i="13" s="1"/>
  <c r="J228" i="13" a="1"/>
  <c r="J228" i="13" s="1"/>
  <c r="R228" i="13" s="1"/>
  <c r="J248" i="13" a="1"/>
  <c r="J248" i="13" s="1"/>
  <c r="K248" i="13" s="1"/>
  <c r="J271" i="13" a="1"/>
  <c r="J271" i="13" s="1"/>
  <c r="R271" i="13" s="1"/>
  <c r="J276" i="13" a="1"/>
  <c r="J276" i="13" s="1"/>
  <c r="R276" i="13" s="1"/>
  <c r="J292" i="13" a="1"/>
  <c r="J292" i="13" s="1"/>
  <c r="P292" i="13" s="1"/>
  <c r="J298" i="13" a="1"/>
  <c r="J298" i="13" s="1"/>
  <c r="K298" i="13" s="1"/>
  <c r="J309" i="13" a="1"/>
  <c r="J309" i="13" s="1"/>
  <c r="R309" i="13" s="1"/>
  <c r="J314" i="13" a="1"/>
  <c r="J314" i="13" s="1"/>
  <c r="R314" i="13" s="1"/>
  <c r="J319" i="13" a="1"/>
  <c r="J319" i="13" s="1"/>
  <c r="R319" i="13" s="1"/>
  <c r="J385" i="13" a="1"/>
  <c r="J385" i="13" s="1"/>
  <c r="R385" i="13" s="1"/>
  <c r="J401" i="13" a="1"/>
  <c r="J401" i="13" s="1"/>
  <c r="K401" i="13" s="1"/>
  <c r="J435" i="13" a="1"/>
  <c r="J435" i="13" s="1"/>
  <c r="N435" i="13" s="1"/>
  <c r="J561" i="13" a="1"/>
  <c r="J561" i="13" s="1"/>
  <c r="R561" i="13" s="1"/>
  <c r="J638" i="13" a="1"/>
  <c r="J638" i="13" s="1"/>
  <c r="R638" i="13" s="1"/>
  <c r="J655" i="13" a="1"/>
  <c r="J655" i="13" s="1"/>
  <c r="P655" i="13" s="1"/>
  <c r="J671" i="13" a="1"/>
  <c r="J671" i="13" s="1"/>
  <c r="R671" i="13" s="1"/>
  <c r="J724" i="13" a="1"/>
  <c r="J724" i="13" s="1"/>
  <c r="P724" i="13" s="1"/>
  <c r="J769" i="13" a="1"/>
  <c r="J769" i="13" s="1"/>
  <c r="P769" i="13" s="1"/>
  <c r="J784" i="13" a="1"/>
  <c r="J784" i="13" s="1"/>
  <c r="R784" i="13" s="1"/>
  <c r="J541" i="13" a="1"/>
  <c r="J541" i="13" s="1"/>
  <c r="R541" i="13" s="1"/>
  <c r="J563" i="13" a="1"/>
  <c r="J563" i="13" s="1"/>
  <c r="R563" i="13" s="1"/>
  <c r="J776" i="13" a="1"/>
  <c r="J776" i="13" s="1"/>
  <c r="R776" i="13" s="1"/>
  <c r="J786" i="13" a="1"/>
  <c r="J786" i="13" s="1"/>
  <c r="R786" i="13" s="1"/>
  <c r="J804" i="13" a="1"/>
  <c r="J804" i="13" s="1"/>
  <c r="P804" i="13" s="1"/>
  <c r="J99" i="13" a="1"/>
  <c r="J99" i="13" s="1"/>
  <c r="V99" i="13" s="1"/>
  <c r="J111" i="13" a="1"/>
  <c r="J111" i="13" s="1"/>
  <c r="N111" i="13" s="1"/>
  <c r="J696" i="13" a="1"/>
  <c r="J696" i="13" s="1"/>
  <c r="P696" i="13" s="1"/>
  <c r="J715" i="13" a="1"/>
  <c r="J715" i="13" s="1"/>
  <c r="V715" i="13" s="1"/>
  <c r="J743" i="13" a="1"/>
  <c r="J743" i="13" s="1"/>
  <c r="R743" i="13" s="1"/>
  <c r="J274" i="13" a="1"/>
  <c r="J274" i="13" s="1"/>
  <c r="R274" i="13" s="1"/>
  <c r="J295" i="13" a="1"/>
  <c r="J295" i="13" s="1"/>
  <c r="P295" i="13" s="1"/>
  <c r="J317" i="13" a="1"/>
  <c r="J317" i="13" s="1"/>
  <c r="R317" i="13" s="1"/>
  <c r="J338" i="13" a="1"/>
  <c r="J338" i="13" s="1"/>
  <c r="N338" i="13" s="1"/>
  <c r="J377" i="13" a="1"/>
  <c r="J377" i="13" s="1"/>
  <c r="P377" i="13" s="1"/>
  <c r="J388" i="13" a="1"/>
  <c r="J388" i="13" s="1"/>
  <c r="P388" i="13" s="1"/>
  <c r="J537" i="13" a="1"/>
  <c r="J537" i="13" s="1"/>
  <c r="R537" i="13" s="1"/>
  <c r="J586" i="13" a="1"/>
  <c r="J586" i="13" s="1"/>
  <c r="P586" i="13" s="1"/>
  <c r="J622" i="13" a="1"/>
  <c r="J622" i="13" s="1"/>
  <c r="P622" i="13" s="1"/>
  <c r="J327" i="13" a="1"/>
  <c r="J327" i="13" s="1"/>
  <c r="K327" i="13" s="1"/>
  <c r="J417" i="13" a="1"/>
  <c r="J417" i="13" s="1"/>
  <c r="R417" i="13" s="1"/>
  <c r="J432" i="13" a="1"/>
  <c r="J432" i="13" s="1"/>
  <c r="R432" i="13" s="1"/>
  <c r="J499" i="13" a="1"/>
  <c r="J499" i="13" s="1"/>
  <c r="R499" i="13" s="1"/>
  <c r="J509" i="13" a="1"/>
  <c r="J509" i="13" s="1"/>
  <c r="R509" i="13" s="1"/>
  <c r="J640" i="13" a="1"/>
  <c r="J640" i="13" s="1"/>
  <c r="R640" i="13" s="1"/>
  <c r="J12" i="13" a="1"/>
  <c r="J12" i="13" s="1"/>
  <c r="P12" i="13" s="1"/>
  <c r="J84" i="13" a="1"/>
  <c r="J84" i="13" s="1"/>
  <c r="R84" i="13" s="1"/>
  <c r="J105" i="13" a="1"/>
  <c r="J105" i="13" s="1"/>
  <c r="P105" i="13" s="1"/>
  <c r="J268" i="13" a="1"/>
  <c r="J268" i="13" s="1"/>
  <c r="R268" i="13" s="1"/>
  <c r="J349" i="13" a="1"/>
  <c r="J349" i="13" s="1"/>
  <c r="R349" i="13" s="1"/>
  <c r="J175" i="13" a="1"/>
  <c r="J175" i="13" s="1"/>
  <c r="K175" i="13" s="1"/>
  <c r="J528" i="13" a="1"/>
  <c r="J528" i="13" s="1"/>
  <c r="R528" i="13" s="1"/>
  <c r="J616" i="13" a="1"/>
  <c r="J616" i="13" s="1"/>
  <c r="P616" i="13" s="1"/>
  <c r="J100" i="13" a="1"/>
  <c r="J100" i="13" s="1"/>
  <c r="R100" i="13" s="1"/>
  <c r="J208" i="13" a="1"/>
  <c r="J208" i="13" s="1"/>
  <c r="K208" i="13" s="1"/>
  <c r="J846" i="13" a="1"/>
  <c r="J846" i="13" s="1"/>
  <c r="R846" i="13" s="1"/>
  <c r="J4" i="13" a="1"/>
  <c r="J4" i="13" s="1"/>
  <c r="K4" i="13" s="1"/>
  <c r="J125" i="13" a="1"/>
  <c r="J125" i="13" s="1"/>
  <c r="R125" i="13" s="1"/>
  <c r="J167" i="13" a="1"/>
  <c r="J167" i="13" s="1"/>
  <c r="R167" i="13" s="1"/>
  <c r="J255" i="13" a="1"/>
  <c r="J255" i="13" s="1"/>
  <c r="P255" i="13" s="1"/>
  <c r="J282" i="13" a="1"/>
  <c r="J282" i="13" s="1"/>
  <c r="V282" i="13" s="1"/>
  <c r="J335" i="13" a="1"/>
  <c r="J335" i="13" s="1"/>
  <c r="P335" i="13" s="1"/>
  <c r="J352" i="13" a="1"/>
  <c r="J352" i="13" s="1"/>
  <c r="P352" i="13" s="1"/>
  <c r="J374" i="13" a="1"/>
  <c r="J374" i="13" s="1"/>
  <c r="P374" i="13" s="1"/>
  <c r="J475" i="13" a="1"/>
  <c r="J475" i="13" s="1"/>
  <c r="N475" i="13" s="1"/>
  <c r="J492" i="13" a="1"/>
  <c r="J492" i="13" s="1"/>
  <c r="R492" i="13" s="1"/>
  <c r="J497" i="13" a="1"/>
  <c r="J497" i="13" s="1"/>
  <c r="R497" i="13" s="1"/>
  <c r="J507" i="13" a="1"/>
  <c r="J507" i="13" s="1"/>
  <c r="R507" i="13" s="1"/>
  <c r="J557" i="13" a="1"/>
  <c r="J557" i="13" s="1"/>
  <c r="R557" i="13" s="1"/>
  <c r="J566" i="13" a="1"/>
  <c r="J566" i="13" s="1"/>
  <c r="R566" i="13" s="1"/>
  <c r="J571" i="13" a="1"/>
  <c r="J571" i="13" s="1"/>
  <c r="V571" i="13" s="1"/>
  <c r="J625" i="13" a="1"/>
  <c r="J625" i="13" s="1"/>
  <c r="R625" i="13" s="1"/>
  <c r="J634" i="13" a="1"/>
  <c r="J634" i="13" s="1"/>
  <c r="R634" i="13" s="1"/>
  <c r="J656" i="13" a="1"/>
  <c r="J656" i="13" s="1"/>
  <c r="P656" i="13" s="1"/>
  <c r="J687" i="13" a="1"/>
  <c r="J687" i="13" s="1"/>
  <c r="P687" i="13" s="1"/>
  <c r="J725" i="13" a="1"/>
  <c r="J725" i="13" s="1"/>
  <c r="P725" i="13" s="1"/>
  <c r="J838" i="13" a="1"/>
  <c r="J838" i="13" s="1"/>
  <c r="R838" i="13" s="1"/>
  <c r="J849" i="13" a="1"/>
  <c r="J849" i="13" s="1"/>
  <c r="R849" i="13" s="1"/>
  <c r="J213" i="13" a="1"/>
  <c r="J213" i="13" s="1"/>
  <c r="P213" i="13" s="1"/>
  <c r="J257" i="13" a="1"/>
  <c r="J257" i="13" s="1"/>
  <c r="P257" i="13" s="1"/>
  <c r="J278" i="13" a="1"/>
  <c r="J278" i="13" s="1"/>
  <c r="R278" i="13" s="1"/>
  <c r="J262" i="13" a="1"/>
  <c r="J262" i="13" s="1"/>
  <c r="R262" i="13" s="1"/>
  <c r="J456" i="13" a="1"/>
  <c r="J456" i="13" s="1"/>
  <c r="R456" i="13" s="1"/>
  <c r="J132" i="13" a="1"/>
  <c r="J132" i="13" s="1"/>
  <c r="P132" i="13" s="1"/>
  <c r="J226" i="13" a="1"/>
  <c r="J226" i="13" s="1"/>
  <c r="R226" i="13" s="1"/>
  <c r="J246" i="13" a="1"/>
  <c r="J246" i="13" s="1"/>
  <c r="V246" i="13" s="1"/>
  <c r="J495" i="13" a="1"/>
  <c r="J495" i="13" s="1"/>
  <c r="R495" i="13" s="1"/>
  <c r="J516" i="13" a="1"/>
  <c r="J516" i="13" s="1"/>
  <c r="K516" i="13" s="1"/>
  <c r="J79" i="13" a="1"/>
  <c r="J79" i="13" s="1"/>
  <c r="P79" i="13" s="1"/>
  <c r="J123" i="13" a="1"/>
  <c r="J123" i="13" s="1"/>
  <c r="R123" i="13" s="1"/>
  <c r="J150" i="13" a="1"/>
  <c r="J150" i="13" s="1"/>
  <c r="R150" i="13" s="1"/>
  <c r="J792" i="13" a="1"/>
  <c r="J792" i="13" s="1"/>
  <c r="J798" i="13" a="1"/>
  <c r="J798" i="13" s="1"/>
  <c r="N798" i="13" s="1"/>
  <c r="J263" i="13" a="1"/>
  <c r="J263" i="13" s="1"/>
  <c r="R263" i="13" s="1"/>
  <c r="J510" i="13" a="1"/>
  <c r="J510" i="13" s="1"/>
  <c r="R510" i="13" s="1"/>
  <c r="J574" i="13" a="1"/>
  <c r="J574" i="13" s="1"/>
  <c r="N574" i="13" s="1"/>
  <c r="J653" i="13" a="1"/>
  <c r="J653" i="13" s="1"/>
  <c r="P653" i="13" s="1"/>
  <c r="J716" i="13" a="1"/>
  <c r="J716" i="13" s="1"/>
  <c r="J50" i="13" a="1"/>
  <c r="J50" i="13" s="1"/>
  <c r="P50" i="13" s="1"/>
  <c r="J55" i="13" a="1"/>
  <c r="J55" i="13" s="1"/>
  <c r="R55" i="13" s="1"/>
  <c r="J60" i="13" a="1"/>
  <c r="J60" i="13" s="1"/>
  <c r="R60" i="13" s="1"/>
  <c r="J76" i="13" a="1"/>
  <c r="J76" i="13" s="1"/>
  <c r="P76" i="13" s="1"/>
  <c r="J88" i="13" a="1"/>
  <c r="J88" i="13" s="1"/>
  <c r="R88" i="13" s="1"/>
  <c r="J93" i="13" a="1"/>
  <c r="J93" i="13" s="1"/>
  <c r="R93" i="13" s="1"/>
  <c r="J185" i="13" a="1"/>
  <c r="J185" i="13" s="1"/>
  <c r="R185" i="13" s="1"/>
  <c r="J224" i="13" a="1"/>
  <c r="J224" i="13" s="1"/>
  <c r="R224" i="13" s="1"/>
  <c r="J238" i="13" a="1"/>
  <c r="J238" i="13" s="1"/>
  <c r="R238" i="13" s="1"/>
  <c r="J277" i="13" a="1"/>
  <c r="J277" i="13" s="1"/>
  <c r="R277" i="13" s="1"/>
  <c r="J287" i="13" a="1"/>
  <c r="J287" i="13" s="1"/>
  <c r="K287" i="13" s="1"/>
  <c r="J299" i="13" a="1"/>
  <c r="J299" i="13" s="1"/>
  <c r="N299" i="13" s="1"/>
  <c r="J325" i="13" a="1"/>
  <c r="J325" i="13" s="1"/>
  <c r="R325" i="13" s="1"/>
  <c r="J353" i="13" a="1"/>
  <c r="J353" i="13" s="1"/>
  <c r="R353" i="13" s="1"/>
  <c r="J369" i="13" a="1"/>
  <c r="J369" i="13" s="1"/>
  <c r="K369" i="13" s="1"/>
  <c r="J487" i="13" a="1"/>
  <c r="J487" i="13" s="1"/>
  <c r="P487" i="13" s="1"/>
  <c r="J508" i="13" a="1"/>
  <c r="J508" i="13" s="1"/>
  <c r="R508" i="13" s="1"/>
  <c r="J562" i="13" a="1"/>
  <c r="J562" i="13" s="1"/>
  <c r="R562" i="13" s="1"/>
  <c r="J584" i="13" a="1"/>
  <c r="J584" i="13" s="1"/>
  <c r="P584" i="13" s="1"/>
  <c r="J630" i="13" a="1"/>
  <c r="J630" i="13" s="1"/>
  <c r="R630" i="13" s="1"/>
  <c r="J639" i="13" a="1"/>
  <c r="J639" i="13" s="1"/>
  <c r="R639" i="13" s="1"/>
  <c r="J644" i="13" a="1"/>
  <c r="J644" i="13" s="1"/>
  <c r="N644" i="13" s="1"/>
  <c r="J667" i="13" a="1"/>
  <c r="J667" i="13" s="1"/>
  <c r="R667" i="13" s="1"/>
  <c r="J709" i="13" a="1"/>
  <c r="J709" i="13" s="1"/>
  <c r="R709" i="13" s="1"/>
  <c r="J731" i="13" a="1"/>
  <c r="J731" i="13" s="1"/>
  <c r="P731" i="13" s="1"/>
  <c r="J751" i="13" a="1"/>
  <c r="J751" i="13" s="1"/>
  <c r="V751" i="13" s="1"/>
  <c r="J803" i="13" a="1"/>
  <c r="J803" i="13" s="1"/>
  <c r="J71" i="13" a="1"/>
  <c r="J71" i="13" s="1"/>
  <c r="K71" i="13" s="1"/>
  <c r="J89" i="13" a="1"/>
  <c r="J89" i="13" s="1"/>
  <c r="R89" i="13" s="1"/>
  <c r="J426" i="13" a="1"/>
  <c r="J426" i="13" s="1"/>
  <c r="P426" i="13" s="1"/>
  <c r="J461" i="13" a="1"/>
  <c r="J461" i="13" s="1"/>
  <c r="R461" i="13" s="1"/>
  <c r="J823" i="13" a="1"/>
  <c r="J823" i="13" s="1"/>
  <c r="P823" i="13" s="1"/>
  <c r="J19" i="13" a="1"/>
  <c r="J19" i="13" s="1"/>
  <c r="R19" i="13" s="1"/>
  <c r="J24" i="13" a="1"/>
  <c r="J24" i="13" s="1"/>
  <c r="R24" i="13" s="1"/>
  <c r="J646" i="13" a="1"/>
  <c r="J646" i="13" s="1"/>
  <c r="K646" i="13" s="1"/>
  <c r="J753" i="13" a="1"/>
  <c r="J753" i="13" s="1"/>
  <c r="K753" i="13" s="1"/>
  <c r="J782" i="13" a="1"/>
  <c r="J782" i="13" s="1"/>
  <c r="R782" i="13" s="1"/>
  <c r="J811" i="13" a="1"/>
  <c r="J811" i="13" s="1"/>
  <c r="P811" i="13" s="1"/>
  <c r="J394" i="13" a="1"/>
  <c r="J394" i="13" s="1"/>
  <c r="R394" i="13" s="1"/>
  <c r="J411" i="13" a="1"/>
  <c r="J411" i="13" s="1"/>
  <c r="P411" i="13" s="1"/>
  <c r="J433" i="13" a="1"/>
  <c r="J433" i="13" s="1"/>
  <c r="R433" i="13" s="1"/>
  <c r="J500" i="13" a="1"/>
  <c r="J500" i="13" s="1"/>
  <c r="R500" i="13" s="1"/>
  <c r="J669" i="13" a="1"/>
  <c r="J669" i="13" s="1"/>
  <c r="R669" i="13" s="1"/>
  <c r="J521" i="13" a="1"/>
  <c r="J521" i="13" s="1"/>
  <c r="P521" i="13" s="1"/>
  <c r="J532" i="13" a="1"/>
  <c r="J532" i="13" s="1"/>
  <c r="R532" i="13" s="1"/>
  <c r="J553" i="13" a="1"/>
  <c r="J553" i="13" s="1"/>
  <c r="P553" i="13" s="1"/>
  <c r="J568" i="13" a="1"/>
  <c r="J568" i="13" s="1"/>
  <c r="R568" i="13" s="1"/>
  <c r="J240" i="13" a="1"/>
  <c r="J240" i="13" s="1"/>
  <c r="V240" i="13" s="1"/>
  <c r="J371" i="13" a="1"/>
  <c r="J371" i="13" s="1"/>
  <c r="N371" i="13" s="1"/>
  <c r="J805" i="13" a="1"/>
  <c r="J805" i="13" s="1"/>
  <c r="P805" i="13" s="1"/>
  <c r="J835" i="13" a="1"/>
  <c r="J835" i="13" s="1"/>
  <c r="R835" i="13" s="1"/>
  <c r="J95" i="13" a="1"/>
  <c r="J95" i="13" s="1"/>
  <c r="R95" i="13" s="1"/>
  <c r="J182" i="13" a="1"/>
  <c r="J182" i="13" s="1"/>
  <c r="P182" i="13" s="1"/>
  <c r="J197" i="13" a="1"/>
  <c r="J197" i="13" s="1"/>
  <c r="R197" i="13" s="1"/>
  <c r="J23" i="13" a="1"/>
  <c r="J23" i="13" s="1"/>
  <c r="R23" i="13" s="1"/>
  <c r="J44" i="13" a="1"/>
  <c r="J44" i="13" s="1"/>
  <c r="N44" i="13" s="1"/>
  <c r="J110" i="13" a="1"/>
  <c r="J110" i="13" s="1"/>
  <c r="N110" i="13" s="1"/>
  <c r="J219" i="13" a="1"/>
  <c r="J219" i="13" s="1"/>
  <c r="P219" i="13" s="1"/>
  <c r="J250" i="13" a="1"/>
  <c r="J250" i="13" s="1"/>
  <c r="N250" i="13" s="1"/>
  <c r="J431" i="13" a="1"/>
  <c r="J431" i="13" s="1"/>
  <c r="R431" i="13" s="1"/>
  <c r="J455" i="13" a="1"/>
  <c r="J455" i="13" s="1"/>
  <c r="R455" i="13" s="1"/>
  <c r="J531" i="13" a="1"/>
  <c r="J531" i="13" s="1"/>
  <c r="R531" i="13" s="1"/>
  <c r="J552" i="13" a="1"/>
  <c r="J552" i="13" s="1"/>
  <c r="P552" i="13" s="1"/>
  <c r="J572" i="13" a="1"/>
  <c r="J572" i="13" s="1"/>
  <c r="N572" i="13" s="1"/>
  <c r="J595" i="13" a="1"/>
  <c r="J595" i="13" s="1"/>
  <c r="R595" i="13" s="1"/>
  <c r="J614" i="13" a="1"/>
  <c r="J614" i="13" s="1"/>
  <c r="N614" i="13" s="1"/>
  <c r="J635" i="13" a="1"/>
  <c r="J635" i="13" s="1"/>
  <c r="R635" i="13" s="1"/>
  <c r="J682" i="13" a="1"/>
  <c r="J682" i="13" s="1"/>
  <c r="K682" i="13" s="1"/>
  <c r="J720" i="13" a="1"/>
  <c r="J720" i="13" s="1"/>
  <c r="K720" i="13" s="1"/>
  <c r="J732" i="13" a="1"/>
  <c r="J732" i="13" s="1"/>
  <c r="P732" i="13" s="1"/>
  <c r="J764" i="13" a="1"/>
  <c r="J764" i="13" s="1"/>
  <c r="P764" i="13" s="1"/>
  <c r="J791" i="13" a="1"/>
  <c r="J791" i="13" s="1"/>
  <c r="N791" i="13" s="1"/>
  <c r="J839" i="13" a="1"/>
  <c r="J839" i="13" s="1"/>
  <c r="R839" i="13" s="1"/>
  <c r="J850" i="13" a="1"/>
  <c r="J850" i="13" s="1"/>
  <c r="V850" i="13" s="1"/>
  <c r="J855" i="13" a="1"/>
  <c r="J855" i="13" s="1"/>
  <c r="V855" i="13" s="1"/>
  <c r="J29" i="13" a="1"/>
  <c r="J29" i="13" s="1"/>
  <c r="R29" i="13" s="1"/>
  <c r="J82" i="13" a="1"/>
  <c r="J82" i="13" s="1"/>
  <c r="P82" i="13" s="1"/>
  <c r="J92" i="13" a="1"/>
  <c r="J92" i="13" s="1"/>
  <c r="R92" i="13" s="1"/>
  <c r="J129" i="13" a="1"/>
  <c r="J129" i="13" s="1"/>
  <c r="R129" i="13" s="1"/>
  <c r="J142" i="13" a="1"/>
  <c r="J142" i="13" s="1"/>
  <c r="K142" i="13" s="1"/>
  <c r="J183" i="13" a="1"/>
  <c r="J183" i="13" s="1"/>
  <c r="R183" i="13" s="1"/>
  <c r="J200" i="13" a="1"/>
  <c r="J200" i="13" s="1"/>
  <c r="R200" i="13" s="1"/>
  <c r="J225" i="13" a="1"/>
  <c r="J225" i="13" s="1"/>
  <c r="R225" i="13" s="1"/>
  <c r="J293" i="13" a="1"/>
  <c r="J293" i="13" s="1"/>
  <c r="V293" i="13" s="1"/>
  <c r="J302" i="13" a="1"/>
  <c r="J302" i="13" s="1"/>
  <c r="R302" i="13" s="1"/>
  <c r="J316" i="13" a="1"/>
  <c r="J316" i="13" s="1"/>
  <c r="R316" i="13" s="1"/>
  <c r="J351" i="13" a="1"/>
  <c r="J351" i="13" s="1"/>
  <c r="P351" i="13" s="1"/>
  <c r="J471" i="13" a="1"/>
  <c r="J471" i="13" s="1"/>
  <c r="R471" i="13" s="1"/>
  <c r="J515" i="13" a="1"/>
  <c r="J515" i="13" s="1"/>
  <c r="N515" i="13" s="1"/>
  <c r="J624" i="13" a="1"/>
  <c r="J624" i="13" s="1"/>
  <c r="P624" i="13" s="1"/>
  <c r="J648" i="13" a="1"/>
  <c r="J648" i="13" s="1"/>
  <c r="N648" i="13" s="1"/>
  <c r="J668" i="13" a="1"/>
  <c r="J668" i="13" s="1"/>
  <c r="R668" i="13" s="1"/>
  <c r="J708" i="13" a="1"/>
  <c r="J708" i="13" s="1"/>
  <c r="R708" i="13" s="1"/>
  <c r="J766" i="13" a="1"/>
  <c r="J766" i="13" s="1"/>
  <c r="P766" i="13" s="1"/>
  <c r="J771" i="13" a="1"/>
  <c r="J771" i="13" s="1"/>
  <c r="R771" i="13" s="1"/>
  <c r="J775" i="13" a="1"/>
  <c r="J775" i="13" s="1"/>
  <c r="R775" i="13" s="1"/>
  <c r="J779" i="13" a="1"/>
  <c r="J779" i="13" s="1"/>
  <c r="R779" i="13" s="1"/>
  <c r="J783" i="13" a="1"/>
  <c r="J783" i="13" s="1"/>
  <c r="R783" i="13" s="1"/>
  <c r="J858" i="13" a="1"/>
  <c r="J858" i="13" s="1"/>
  <c r="V858" i="13" s="1"/>
  <c r="J16" i="13" a="1"/>
  <c r="J16" i="13" s="1"/>
  <c r="P16" i="13" s="1"/>
  <c r="J21" i="13" a="1"/>
  <c r="J21" i="13" s="1"/>
  <c r="R21" i="13" s="1"/>
  <c r="J38" i="13" a="1"/>
  <c r="J38" i="13" s="1"/>
  <c r="K38" i="13" s="1"/>
  <c r="J43" i="13" a="1"/>
  <c r="J43" i="13" s="1"/>
  <c r="J138" i="13" a="1"/>
  <c r="J138" i="13" s="1"/>
  <c r="J178" i="13" a="1"/>
  <c r="J178" i="13" s="1"/>
  <c r="P178" i="13" s="1"/>
  <c r="J192" i="13" a="1"/>
  <c r="J192" i="13" s="1"/>
  <c r="R192" i="13" s="1"/>
  <c r="J211" i="13" a="1"/>
  <c r="J211" i="13" s="1"/>
  <c r="J307" i="13" a="1"/>
  <c r="J307" i="13" s="1"/>
  <c r="R307" i="13" s="1"/>
  <c r="J311" i="13" a="1"/>
  <c r="J311" i="13" s="1"/>
  <c r="P311" i="13" s="1"/>
  <c r="J356" i="13" a="1"/>
  <c r="J356" i="13" s="1"/>
  <c r="R356" i="13" s="1"/>
  <c r="J387" i="13" a="1"/>
  <c r="J387" i="13" s="1"/>
  <c r="R387" i="13" s="1"/>
  <c r="J392" i="13" a="1"/>
  <c r="J392" i="13" s="1"/>
  <c r="R392" i="13" s="1"/>
  <c r="J405" i="13" a="1"/>
  <c r="J405" i="13" s="1"/>
  <c r="N405" i="13" s="1"/>
  <c r="J438" i="13" a="1"/>
  <c r="J438" i="13" s="1"/>
  <c r="K438" i="13" s="1"/>
  <c r="J457" i="13" a="1"/>
  <c r="J457" i="13" s="1"/>
  <c r="P457" i="13" s="1"/>
  <c r="J494" i="13" a="1"/>
  <c r="J494" i="13" s="1"/>
  <c r="R494" i="13" s="1"/>
  <c r="J530" i="13" a="1"/>
  <c r="J530" i="13" s="1"/>
  <c r="R530" i="13" s="1"/>
  <c r="J539" i="13" a="1"/>
  <c r="J539" i="13" s="1"/>
  <c r="R539" i="13" s="1"/>
  <c r="J547" i="13" a="1"/>
  <c r="J547" i="13" s="1"/>
  <c r="K547" i="13" s="1"/>
  <c r="J570" i="13" a="1"/>
  <c r="J570" i="13" s="1"/>
  <c r="R570" i="13" s="1"/>
  <c r="J579" i="13" a="1"/>
  <c r="J579" i="13" s="1"/>
  <c r="P579" i="13" s="1"/>
  <c r="J589" i="13" a="1"/>
  <c r="J589" i="13" s="1"/>
  <c r="R589" i="13" s="1"/>
  <c r="J619" i="13" a="1"/>
  <c r="J619" i="13" s="1"/>
  <c r="P619" i="13" s="1"/>
  <c r="J664" i="13" a="1"/>
  <c r="J664" i="13" s="1"/>
  <c r="R664" i="13" s="1"/>
  <c r="J722" i="13" a="1"/>
  <c r="J722" i="13" s="1"/>
  <c r="N722" i="13" s="1"/>
  <c r="J741" i="13" a="1"/>
  <c r="J741" i="13" s="1"/>
  <c r="R741" i="13" s="1"/>
  <c r="J757" i="13" a="1"/>
  <c r="J757" i="13" s="1"/>
  <c r="N757" i="13" s="1"/>
  <c r="J762" i="13" a="1"/>
  <c r="J762" i="13" s="1"/>
  <c r="P762" i="13" s="1"/>
  <c r="J788" i="13" a="1"/>
  <c r="J788" i="13" s="1"/>
  <c r="K788" i="13" s="1"/>
  <c r="J799" i="13" a="1"/>
  <c r="J799" i="13" s="1"/>
  <c r="N799" i="13" s="1"/>
  <c r="J11" i="13" a="1"/>
  <c r="J11" i="13" s="1"/>
  <c r="P11" i="13" s="1"/>
  <c r="J48" i="13" a="1"/>
  <c r="J48" i="13" s="1"/>
  <c r="P48" i="13" s="1"/>
  <c r="J61" i="13" a="1"/>
  <c r="J61" i="13" s="1"/>
  <c r="R61" i="13" s="1"/>
  <c r="J65" i="13" a="1"/>
  <c r="J65" i="13" s="1"/>
  <c r="R65" i="13" s="1"/>
  <c r="J69" i="13" a="1"/>
  <c r="J69" i="13" s="1"/>
  <c r="V69" i="13" s="1"/>
  <c r="J73" i="13" a="1"/>
  <c r="J73" i="13" s="1"/>
  <c r="N73" i="13" s="1"/>
  <c r="J78" i="13" a="1"/>
  <c r="J78" i="13" s="1"/>
  <c r="K78" i="13" s="1"/>
  <c r="J83" i="13" a="1"/>
  <c r="J83" i="13" s="1"/>
  <c r="P83" i="13" s="1"/>
  <c r="J121" i="13" a="1"/>
  <c r="J121" i="13" s="1"/>
  <c r="R121" i="13" s="1"/>
  <c r="J143" i="13" a="1"/>
  <c r="J143" i="13" s="1"/>
  <c r="J201" i="13" a="1"/>
  <c r="J201" i="13" s="1"/>
  <c r="V201" i="13" s="1"/>
  <c r="J247" i="13" a="1"/>
  <c r="J247" i="13" s="1"/>
  <c r="K247" i="13" s="1"/>
  <c r="J281" i="13" a="1"/>
  <c r="J281" i="13" s="1"/>
  <c r="V281" i="13" s="1"/>
  <c r="J410" i="13" a="1"/>
  <c r="J410" i="13" s="1"/>
  <c r="P410" i="13" s="1"/>
  <c r="J443" i="13" a="1"/>
  <c r="J443" i="13" s="1"/>
  <c r="K443" i="13" s="1"/>
  <c r="J606" i="13" a="1"/>
  <c r="J606" i="13" s="1"/>
  <c r="V606" i="13" s="1"/>
  <c r="J673" i="13" a="1"/>
  <c r="J673" i="13" s="1"/>
  <c r="R673" i="13" s="1"/>
  <c r="J677" i="13" a="1"/>
  <c r="J677" i="13" s="1"/>
  <c r="R677" i="13" s="1"/>
  <c r="J686" i="13" a="1"/>
  <c r="J686" i="13" s="1"/>
  <c r="N686" i="13" s="1"/>
  <c r="J737" i="13" a="1"/>
  <c r="J737" i="13" s="1"/>
  <c r="R737" i="13" s="1"/>
  <c r="J745" i="13" a="1"/>
  <c r="J745" i="13" s="1"/>
  <c r="R745" i="13" s="1"/>
  <c r="J767" i="13" a="1"/>
  <c r="J767" i="13" s="1"/>
  <c r="P767" i="13" s="1"/>
  <c r="J810" i="13" a="1"/>
  <c r="J810" i="13" s="1"/>
  <c r="P810" i="13" s="1"/>
  <c r="J39" i="13" a="1"/>
  <c r="J39" i="13" s="1"/>
  <c r="K39" i="13" s="1"/>
  <c r="J148" i="13" a="1"/>
  <c r="J148" i="13" s="1"/>
  <c r="P148" i="13" s="1"/>
  <c r="I32" i="6" s="1"/>
  <c r="J169" i="13" a="1"/>
  <c r="J169" i="13" s="1"/>
  <c r="V169" i="13" s="1"/>
  <c r="J272" i="13" a="1"/>
  <c r="J272" i="13" s="1"/>
  <c r="R272" i="13" s="1"/>
  <c r="J312" i="13" a="1"/>
  <c r="J312" i="13" s="1"/>
  <c r="P312" i="13" s="1"/>
  <c r="J330" i="13" a="1"/>
  <c r="J330" i="13" s="1"/>
  <c r="N330" i="13" s="1"/>
  <c r="J340" i="13" a="1"/>
  <c r="J340" i="13" s="1"/>
  <c r="R340" i="13" s="1"/>
  <c r="J365" i="13" a="1"/>
  <c r="J365" i="13" s="1"/>
  <c r="J370" i="13" a="1"/>
  <c r="J370" i="13" s="1"/>
  <c r="J379" i="13" a="1"/>
  <c r="J379" i="13" s="1"/>
  <c r="R379" i="13" s="1"/>
  <c r="J383" i="13" a="1"/>
  <c r="J383" i="13" s="1"/>
  <c r="J420" i="13" a="1"/>
  <c r="J420" i="13" s="1"/>
  <c r="R420" i="13" s="1"/>
  <c r="J458" i="13" a="1"/>
  <c r="J458" i="13" s="1"/>
  <c r="R458" i="13" s="1"/>
  <c r="J463" i="13" a="1"/>
  <c r="J463" i="13" s="1"/>
  <c r="R463" i="13" s="1"/>
  <c r="J490" i="13" a="1"/>
  <c r="J490" i="13" s="1"/>
  <c r="P490" i="13" s="1"/>
  <c r="J512" i="13" a="1"/>
  <c r="J512" i="13" s="1"/>
  <c r="V512" i="13" s="1"/>
  <c r="J548" i="13" a="1"/>
  <c r="J548" i="13" s="1"/>
  <c r="K548" i="13" s="1"/>
  <c r="J620" i="13" a="1"/>
  <c r="J620" i="13" s="1"/>
  <c r="P620" i="13" s="1"/>
  <c r="J772" i="13" a="1"/>
  <c r="J772" i="13" s="1"/>
  <c r="R772" i="13" s="1"/>
  <c r="J780" i="13" a="1"/>
  <c r="J780" i="13" s="1"/>
  <c r="R780" i="13" s="1"/>
  <c r="J789" i="13" a="1"/>
  <c r="J789" i="13" s="1"/>
  <c r="N789" i="13" s="1"/>
  <c r="J794" i="13" a="1"/>
  <c r="J794" i="13" s="1"/>
  <c r="K794" i="13" s="1"/>
  <c r="J843" i="13" a="1"/>
  <c r="J843" i="13" s="1"/>
  <c r="R843" i="13" s="1"/>
  <c r="J851" i="13" a="1"/>
  <c r="J851" i="13" s="1"/>
  <c r="V851" i="13" s="1"/>
  <c r="J66" i="13" a="1"/>
  <c r="J66" i="13" s="1"/>
  <c r="R66" i="13" s="1"/>
  <c r="J102" i="13" a="1"/>
  <c r="J102" i="13" s="1"/>
  <c r="N102" i="13" s="1"/>
  <c r="J202" i="13" a="1"/>
  <c r="J202" i="13" s="1"/>
  <c r="V202" i="13" s="1"/>
  <c r="J434" i="13" a="1"/>
  <c r="J434" i="13" s="1"/>
  <c r="N434" i="13" s="1"/>
  <c r="J444" i="13" a="1"/>
  <c r="J444" i="13" s="1"/>
  <c r="P444" i="13" s="1"/>
  <c r="J449" i="13" a="1"/>
  <c r="J449" i="13" s="1"/>
  <c r="P449" i="13" s="1"/>
  <c r="J527" i="13" a="1"/>
  <c r="J527" i="13" s="1"/>
  <c r="P527" i="13" s="1"/>
  <c r="J540" i="13" a="1"/>
  <c r="J540" i="13" s="1"/>
  <c r="R540" i="13" s="1"/>
  <c r="J585" i="13" a="1"/>
  <c r="J585" i="13" s="1"/>
  <c r="P585" i="13" s="1"/>
  <c r="J590" i="13" a="1"/>
  <c r="J590" i="13" s="1"/>
  <c r="R590" i="13" s="1"/>
  <c r="J607" i="13" a="1"/>
  <c r="J607" i="13" s="1"/>
  <c r="V607" i="13" s="1"/>
  <c r="J611" i="13" a="1"/>
  <c r="J611" i="13" s="1"/>
  <c r="K611" i="13" s="1"/>
  <c r="J650" i="13" a="1"/>
  <c r="J650" i="13" s="1"/>
  <c r="K650" i="13" s="1"/>
  <c r="J661" i="13" a="1"/>
  <c r="J661" i="13" s="1"/>
  <c r="R661" i="13" s="1"/>
  <c r="J678" i="13" a="1"/>
  <c r="J678" i="13" s="1"/>
  <c r="V678" i="13" s="1"/>
  <c r="J728" i="13" a="1"/>
  <c r="J728" i="13" s="1"/>
  <c r="P728" i="13" s="1"/>
  <c r="J742" i="13" a="1"/>
  <c r="J742" i="13" s="1"/>
  <c r="R742" i="13" s="1"/>
  <c r="J40" i="13" a="1"/>
  <c r="J40" i="13" s="1"/>
  <c r="J70" i="13" a="1"/>
  <c r="J70" i="13" s="1"/>
  <c r="N70" i="13" s="1"/>
  <c r="J118" i="13" a="1"/>
  <c r="J118" i="13" s="1"/>
  <c r="P118" i="13" s="1"/>
  <c r="J144" i="13" a="1"/>
  <c r="J144" i="13" s="1"/>
  <c r="J161" i="13" a="1"/>
  <c r="J161" i="13" s="1"/>
  <c r="V161" i="13" s="1"/>
  <c r="J286" i="13" a="1"/>
  <c r="J286" i="13" s="1"/>
  <c r="R286" i="13" s="1"/>
  <c r="J375" i="13" a="1"/>
  <c r="J375" i="13" s="1"/>
  <c r="P375" i="13" s="1"/>
  <c r="J416" i="13" a="1"/>
  <c r="J416" i="13" s="1"/>
  <c r="R416" i="13" s="1"/>
  <c r="J425" i="13" a="1"/>
  <c r="J425" i="13" s="1"/>
  <c r="R425" i="13" s="1"/>
  <c r="J454" i="13" a="1"/>
  <c r="J454" i="13" s="1"/>
  <c r="R454" i="13" s="1"/>
  <c r="J459" i="13" a="1"/>
  <c r="J459" i="13" s="1"/>
  <c r="R459" i="13" s="1"/>
  <c r="J522" i="13" a="1"/>
  <c r="J522" i="13" s="1"/>
  <c r="P522" i="13" s="1"/>
  <c r="J544" i="13" a="1"/>
  <c r="J544" i="13" s="1"/>
  <c r="J549" i="13" a="1"/>
  <c r="J549" i="13" s="1"/>
  <c r="P549" i="13" s="1"/>
  <c r="J554" i="13" a="1"/>
  <c r="J554" i="13" s="1"/>
  <c r="P554" i="13" s="1"/>
  <c r="J576" i="13" a="1"/>
  <c r="J576" i="13" s="1"/>
  <c r="J670" i="13" a="1"/>
  <c r="J670" i="13" s="1"/>
  <c r="R670" i="13" s="1"/>
  <c r="J785" i="13" a="1"/>
  <c r="J785" i="13" s="1"/>
  <c r="R785" i="13" s="1"/>
  <c r="J795" i="13" a="1"/>
  <c r="J795" i="13" s="1"/>
  <c r="N795" i="13" s="1"/>
  <c r="J827" i="13" a="1"/>
  <c r="J827" i="13" s="1"/>
  <c r="P827" i="13" s="1"/>
  <c r="J18" i="13" a="1"/>
  <c r="J18" i="13" s="1"/>
  <c r="P18" i="13" s="1"/>
  <c r="J58" i="13" a="1"/>
  <c r="J58" i="13" s="1"/>
  <c r="R58" i="13" s="1"/>
  <c r="J131" i="13" a="1"/>
  <c r="J131" i="13" s="1"/>
  <c r="R131" i="13" s="1"/>
  <c r="J135" i="13" a="1"/>
  <c r="J135" i="13" s="1"/>
  <c r="V135" i="13" s="1"/>
  <c r="J153" i="13" a="1"/>
  <c r="J153" i="13" s="1"/>
  <c r="R153" i="13" s="1"/>
  <c r="J157" i="13" a="1"/>
  <c r="J157" i="13" s="1"/>
  <c r="R157" i="13" s="1"/>
  <c r="J170" i="13" a="1"/>
  <c r="J170" i="13" s="1"/>
  <c r="J218" i="13" a="1"/>
  <c r="J218" i="13" s="1"/>
  <c r="P218" i="13" s="1"/>
  <c r="J231" i="13" a="1"/>
  <c r="J231" i="13" s="1"/>
  <c r="R231" i="13" s="1"/>
  <c r="J249" i="13" a="1"/>
  <c r="J249" i="13" s="1"/>
  <c r="N249" i="13" s="1"/>
  <c r="J254" i="13" a="1"/>
  <c r="J254" i="13" s="1"/>
  <c r="N254" i="13" s="1"/>
  <c r="J273" i="13" a="1"/>
  <c r="J273" i="13" s="1"/>
  <c r="R273" i="13" s="1"/>
  <c r="J304" i="13" a="1"/>
  <c r="J304" i="13" s="1"/>
  <c r="P304" i="13" s="1"/>
  <c r="J318" i="13" a="1"/>
  <c r="J318" i="13" s="1"/>
  <c r="R318" i="13" s="1"/>
  <c r="J389" i="13" a="1"/>
  <c r="J389" i="13" s="1"/>
  <c r="R389" i="13" s="1"/>
  <c r="J398" i="13" a="1"/>
  <c r="J398" i="13" s="1"/>
  <c r="R398" i="13" s="1"/>
  <c r="J430" i="13" a="1"/>
  <c r="J430" i="13" s="1"/>
  <c r="R430" i="13" s="1"/>
  <c r="J486" i="13" a="1"/>
  <c r="J486" i="13" s="1"/>
  <c r="P486" i="13" s="1"/>
  <c r="J567" i="13" a="1"/>
  <c r="J567" i="13" s="1"/>
  <c r="R567" i="13" s="1"/>
  <c r="J645" i="13" a="1"/>
  <c r="J645" i="13" s="1"/>
  <c r="N645" i="13" s="1"/>
  <c r="J688" i="13" a="1"/>
  <c r="J688" i="13" s="1"/>
  <c r="P688" i="13" s="1"/>
  <c r="J710" i="13" a="1"/>
  <c r="J710" i="13" s="1"/>
  <c r="R710" i="13" s="1"/>
  <c r="J714" i="13" a="1"/>
  <c r="J714" i="13" s="1"/>
  <c r="V714" i="13" s="1"/>
  <c r="J738" i="13" a="1"/>
  <c r="J738" i="13" s="1"/>
  <c r="R738" i="13" s="1"/>
  <c r="J750" i="13" a="1"/>
  <c r="J750" i="13" s="1"/>
  <c r="R750" i="13" s="1"/>
  <c r="J759" i="13" a="1"/>
  <c r="J759" i="13" s="1"/>
  <c r="J777" i="13" a="1"/>
  <c r="J777" i="13" s="1"/>
  <c r="R777" i="13" s="1"/>
  <c r="J848" i="13" a="1"/>
  <c r="J848" i="13" s="1"/>
  <c r="R848" i="13" s="1"/>
  <c r="J8" i="13" a="1"/>
  <c r="J8" i="13" s="1"/>
  <c r="K8" i="13" s="1"/>
  <c r="J13" i="13" a="1"/>
  <c r="J13" i="13" s="1"/>
  <c r="P13" i="13" s="1"/>
  <c r="J27" i="13" a="1"/>
  <c r="J27" i="13" s="1"/>
  <c r="R27" i="13" s="1"/>
  <c r="J85" i="13" a="1"/>
  <c r="J85" i="13" s="1"/>
  <c r="P85" i="13" s="1"/>
  <c r="J90" i="13" a="1"/>
  <c r="J90" i="13" s="1"/>
  <c r="R90" i="13" s="1"/>
  <c r="J103" i="13" a="1"/>
  <c r="J103" i="13" s="1"/>
  <c r="N103" i="13" s="1"/>
  <c r="J114" i="13" a="1"/>
  <c r="J114" i="13" s="1"/>
  <c r="P114" i="13" s="1"/>
  <c r="J127" i="13" a="1"/>
  <c r="J127" i="13" s="1"/>
  <c r="R127" i="13" s="1"/>
  <c r="J166" i="13" a="1"/>
  <c r="J166" i="13" s="1"/>
  <c r="J198" i="13" a="1"/>
  <c r="J198" i="13" s="1"/>
  <c r="R198" i="13" s="1"/>
  <c r="J244" i="13" a="1"/>
  <c r="J244" i="13" s="1"/>
  <c r="N244" i="13" s="1"/>
  <c r="J336" i="13" a="1"/>
  <c r="J336" i="13" s="1"/>
  <c r="P336" i="13" s="1"/>
  <c r="J445" i="13" a="1"/>
  <c r="J445" i="13" s="1"/>
  <c r="P445" i="13" s="1"/>
  <c r="J450" i="13" a="1"/>
  <c r="J450" i="13" s="1"/>
  <c r="P450" i="13" s="1"/>
  <c r="J523" i="13" a="1"/>
  <c r="J523" i="13" s="1"/>
  <c r="P523" i="13" s="1"/>
  <c r="J591" i="13" a="1"/>
  <c r="J591" i="13" s="1"/>
  <c r="R591" i="13" s="1"/>
  <c r="J608" i="13" a="1"/>
  <c r="J608" i="13" s="1"/>
  <c r="J657" i="13" a="1"/>
  <c r="J657" i="13" s="1"/>
  <c r="P657" i="13" s="1"/>
  <c r="J662" i="13" a="1"/>
  <c r="J662" i="13" s="1"/>
  <c r="R662" i="13" s="1"/>
  <c r="J706" i="13" a="1"/>
  <c r="J706" i="13" s="1"/>
  <c r="R706" i="13" s="1"/>
  <c r="J796" i="13" a="1"/>
  <c r="J796" i="13" s="1"/>
  <c r="N796" i="13" s="1"/>
  <c r="J828" i="13" a="1"/>
  <c r="J828" i="13" s="1"/>
  <c r="P828" i="13" s="1"/>
  <c r="J856" i="13" a="1"/>
  <c r="J856" i="13" s="1"/>
  <c r="V856" i="13" s="1"/>
  <c r="J36" i="13" a="1"/>
  <c r="J36" i="13" s="1"/>
  <c r="V36" i="13" s="1"/>
  <c r="J86" i="13" a="1"/>
  <c r="J86" i="13" s="1"/>
  <c r="P86" i="13" s="1"/>
  <c r="J115" i="13" a="1"/>
  <c r="J115" i="13" s="1"/>
  <c r="P115" i="13" s="1"/>
  <c r="J181" i="13" a="1"/>
  <c r="J181" i="13" s="1"/>
  <c r="P181" i="13" s="1"/>
  <c r="J214" i="13" a="1"/>
  <c r="J214" i="13" s="1"/>
  <c r="P214" i="13" s="1"/>
  <c r="J232" i="13" a="1"/>
  <c r="J232" i="13" s="1"/>
  <c r="R232" i="13" s="1"/>
  <c r="J245" i="13" a="1"/>
  <c r="J245" i="13" s="1"/>
  <c r="V245" i="13" s="1"/>
  <c r="J337" i="13" a="1"/>
  <c r="J337" i="13" s="1"/>
  <c r="P337" i="13" s="1"/>
  <c r="J346" i="13" a="1"/>
  <c r="J346" i="13" s="1"/>
  <c r="R346" i="13" s="1"/>
  <c r="J354" i="13" a="1"/>
  <c r="J354" i="13" s="1"/>
  <c r="R354" i="13" s="1"/>
  <c r="J363" i="13" a="1"/>
  <c r="J363" i="13" s="1"/>
  <c r="N363" i="13" s="1"/>
  <c r="J367" i="13" a="1"/>
  <c r="J367" i="13" s="1"/>
  <c r="K367" i="13" s="1"/>
  <c r="J436" i="13" a="1"/>
  <c r="J436" i="13" s="1"/>
  <c r="N436" i="13" s="1"/>
  <c r="J465" i="13" a="1"/>
  <c r="J465" i="13" s="1"/>
  <c r="R465" i="13" s="1"/>
  <c r="J501" i="13" a="1"/>
  <c r="J501" i="13" s="1"/>
  <c r="R501" i="13" s="1"/>
  <c r="J518" i="13" a="1"/>
  <c r="J518" i="13" s="1"/>
  <c r="N518" i="13" s="1"/>
  <c r="J564" i="13" a="1"/>
  <c r="J564" i="13" s="1"/>
  <c r="R564" i="13" s="1"/>
  <c r="J600" i="13" a="1"/>
  <c r="J600" i="13" s="1"/>
  <c r="R600" i="13" s="1"/>
  <c r="J604" i="13" a="1"/>
  <c r="J604" i="13" s="1"/>
  <c r="R604" i="13" s="1"/>
  <c r="J627" i="13" a="1"/>
  <c r="J627" i="13" s="1"/>
  <c r="R627" i="13" s="1"/>
  <c r="J652" i="13" a="1"/>
  <c r="J652" i="13" s="1"/>
  <c r="P652" i="13" s="1"/>
  <c r="J658" i="13" a="1"/>
  <c r="J658" i="13" s="1"/>
  <c r="P658" i="13" s="1"/>
  <c r="J684" i="13" a="1"/>
  <c r="J684" i="13" s="1"/>
  <c r="J694" i="13" a="1"/>
  <c r="J694" i="13" s="1"/>
  <c r="P694" i="13" s="1"/>
  <c r="J699" i="13" a="1"/>
  <c r="J699" i="13" s="1"/>
  <c r="R699" i="13" s="1"/>
  <c r="J747" i="13" a="1"/>
  <c r="J747" i="13" s="1"/>
  <c r="R747" i="13" s="1"/>
  <c r="J760" i="13" a="1"/>
  <c r="J760" i="13" s="1"/>
  <c r="P760" i="13" s="1"/>
  <c r="J774" i="13" a="1"/>
  <c r="J774" i="13" s="1"/>
  <c r="R774" i="13" s="1"/>
  <c r="J802" i="13" a="1"/>
  <c r="J802" i="13" s="1"/>
  <c r="N802" i="13" s="1"/>
  <c r="J813" i="13" a="1"/>
  <c r="J813" i="13" s="1"/>
  <c r="P813" i="13" s="1"/>
  <c r="J32" i="13" a="1"/>
  <c r="J32" i="13" s="1"/>
  <c r="R32" i="13" s="1"/>
  <c r="J51" i="13" a="1"/>
  <c r="J51" i="13" s="1"/>
  <c r="P51" i="13" s="1"/>
  <c r="J104" i="13" a="1"/>
  <c r="J104" i="13" s="1"/>
  <c r="J176" i="13" a="1"/>
  <c r="J176" i="13" s="1"/>
  <c r="N176" i="13" s="1"/>
  <c r="J204" i="13" a="1"/>
  <c r="J204" i="13" s="1"/>
  <c r="J209" i="13" a="1"/>
  <c r="J209" i="13" s="1"/>
  <c r="J256" i="13" a="1"/>
  <c r="J256" i="13" s="1"/>
  <c r="P256" i="13" s="1"/>
  <c r="J283" i="13" a="1"/>
  <c r="J283" i="13" s="1"/>
  <c r="K283" i="13" s="1"/>
  <c r="J350" i="13" a="1"/>
  <c r="J350" i="13" s="1"/>
  <c r="R350" i="13" s="1"/>
  <c r="J372" i="13" a="1"/>
  <c r="J372" i="13" s="1"/>
  <c r="P372" i="13" s="1"/>
  <c r="J381" i="13" a="1"/>
  <c r="J381" i="13" s="1"/>
  <c r="R381" i="13" s="1"/>
  <c r="J390" i="13" a="1"/>
  <c r="J390" i="13" s="1"/>
  <c r="R390" i="13" s="1"/>
  <c r="J408" i="13" a="1"/>
  <c r="J408" i="13" s="1"/>
  <c r="P408" i="13" s="1"/>
  <c r="I64" i="6" s="1"/>
  <c r="J413" i="13" a="1"/>
  <c r="J413" i="13" s="1"/>
  <c r="P413" i="13" s="1"/>
  <c r="J441" i="13" a="1"/>
  <c r="J441" i="13" s="1"/>
  <c r="J446" i="13" a="1"/>
  <c r="J446" i="13" s="1"/>
  <c r="J451" i="13" a="1"/>
  <c r="J451" i="13" s="1"/>
  <c r="P451" i="13" s="1"/>
  <c r="J514" i="13" a="1"/>
  <c r="J514" i="13" s="1"/>
  <c r="J524" i="13" a="1"/>
  <c r="J524" i="13" s="1"/>
  <c r="P524" i="13" s="1"/>
  <c r="J533" i="13" a="1"/>
  <c r="J533" i="13" s="1"/>
  <c r="R533" i="13" s="1"/>
  <c r="J592" i="13" a="1"/>
  <c r="J592" i="13" s="1"/>
  <c r="R592" i="13" s="1"/>
  <c r="J703" i="13" a="1"/>
  <c r="J703" i="13" s="1"/>
  <c r="R703" i="13" s="1"/>
  <c r="J707" i="13" a="1"/>
  <c r="J707" i="13" s="1"/>
  <c r="R707" i="13" s="1"/>
  <c r="J735" i="13" a="1"/>
  <c r="J735" i="13" s="1"/>
  <c r="R735" i="13" s="1"/>
  <c r="J808" i="13" a="1"/>
  <c r="J808" i="13" s="1"/>
  <c r="P808" i="13" s="1"/>
  <c r="J829" i="13" a="1"/>
  <c r="J829" i="13" s="1"/>
  <c r="P829" i="13" s="1"/>
  <c r="J833" i="13" a="1"/>
  <c r="J833" i="13" s="1"/>
  <c r="R833" i="13" s="1"/>
  <c r="J841" i="13" a="1"/>
  <c r="J841" i="13" s="1"/>
  <c r="R841" i="13" s="1"/>
  <c r="J20" i="13" a="1"/>
  <c r="J20" i="13" s="1"/>
  <c r="R20" i="13" s="1"/>
  <c r="J37" i="13" a="1"/>
  <c r="J37" i="13" s="1"/>
  <c r="K37" i="13" s="1"/>
  <c r="J52" i="13" a="1"/>
  <c r="J52" i="13" s="1"/>
  <c r="P52" i="13" s="1"/>
  <c r="J56" i="13" a="1"/>
  <c r="J56" i="13" s="1"/>
  <c r="R56" i="13" s="1"/>
  <c r="J68" i="13" a="1"/>
  <c r="J68" i="13" s="1"/>
  <c r="R68" i="13" s="1"/>
  <c r="J172" i="13" a="1"/>
  <c r="J172" i="13" s="1"/>
  <c r="P172" i="13" s="1"/>
  <c r="J177" i="13" a="1"/>
  <c r="J177" i="13" s="1"/>
  <c r="K177" i="13" s="1"/>
  <c r="J215" i="13" a="1"/>
  <c r="J215" i="13" s="1"/>
  <c r="P215" i="13" s="1"/>
  <c r="J233" i="13" a="1"/>
  <c r="J233" i="13" s="1"/>
  <c r="R233" i="13" s="1"/>
  <c r="J347" i="13" a="1"/>
  <c r="J347" i="13" s="1"/>
  <c r="R347" i="13" s="1"/>
  <c r="J355" i="13" a="1"/>
  <c r="J355" i="13" s="1"/>
  <c r="R355" i="13" s="1"/>
  <c r="J404" i="13" a="1"/>
  <c r="J404" i="13" s="1"/>
  <c r="R404" i="13" s="1"/>
  <c r="J409" i="13" a="1"/>
  <c r="J409" i="13" s="1"/>
  <c r="V409" i="13" s="1"/>
  <c r="J414" i="13" a="1"/>
  <c r="J414" i="13" s="1"/>
  <c r="P414" i="13" s="1"/>
  <c r="J437" i="13" a="1"/>
  <c r="J437" i="13" s="1"/>
  <c r="R437" i="13" s="1"/>
  <c r="J483" i="13" a="1"/>
  <c r="J483" i="13" s="1"/>
  <c r="N483" i="13" s="1"/>
  <c r="J525" i="13" a="1"/>
  <c r="J525" i="13" s="1"/>
  <c r="P525" i="13" s="1"/>
  <c r="J538" i="13" a="1"/>
  <c r="J538" i="13" s="1"/>
  <c r="R538" i="13" s="1"/>
  <c r="J573" i="13" a="1"/>
  <c r="J573" i="13" s="1"/>
  <c r="N573" i="13" s="1"/>
  <c r="J659" i="13" a="1"/>
  <c r="J659" i="13" s="1"/>
  <c r="P659" i="13" s="1"/>
  <c r="J685" i="13" a="1"/>
  <c r="J685" i="13" s="1"/>
  <c r="J690" i="13" a="1"/>
  <c r="J690" i="13" s="1"/>
  <c r="P690" i="13" s="1"/>
  <c r="J700" i="13" a="1"/>
  <c r="J700" i="13" s="1"/>
  <c r="R700" i="13" s="1"/>
  <c r="J712" i="13" a="1"/>
  <c r="J712" i="13" s="1"/>
  <c r="R712" i="13" s="1"/>
  <c r="J744" i="13" a="1"/>
  <c r="J744" i="13" s="1"/>
  <c r="R744" i="13" s="1"/>
  <c r="J748" i="13" a="1"/>
  <c r="J748" i="13" s="1"/>
  <c r="R748" i="13" s="1"/>
  <c r="J761" i="13" a="1"/>
  <c r="J761" i="13" s="1"/>
  <c r="P761" i="13" s="1"/>
  <c r="J787" i="13" a="1"/>
  <c r="J787" i="13" s="1"/>
  <c r="V787" i="13" s="1"/>
  <c r="B10" i="19"/>
  <c r="B13" i="19"/>
  <c r="B11" i="19"/>
  <c r="B14" i="19"/>
  <c r="B12" i="19"/>
  <c r="I16" i="6"/>
  <c r="K108" i="13"/>
  <c r="N108" i="13"/>
  <c r="N476" i="13"/>
  <c r="K476" i="13"/>
  <c r="N752" i="13"/>
  <c r="K752" i="13"/>
  <c r="N399" i="13"/>
  <c r="K399" i="13"/>
  <c r="N790" i="13"/>
  <c r="L169" i="21"/>
  <c r="L17" i="9" l="1"/>
  <c r="O59" i="6" s="1"/>
  <c r="D28" i="22" s="1"/>
  <c r="J115" i="6"/>
  <c r="N721" i="13"/>
  <c r="K126" i="13"/>
  <c r="K74" i="13"/>
  <c r="N386" i="13"/>
  <c r="N406" i="13"/>
  <c r="K610" i="13"/>
  <c r="N290" i="13"/>
  <c r="K331" i="13"/>
  <c r="K207" i="13"/>
  <c r="I111" i="6"/>
  <c r="K800" i="13"/>
  <c r="J34" i="6"/>
  <c r="N719" i="13"/>
  <c r="K6" i="13"/>
  <c r="K419" i="13"/>
  <c r="I75" i="6"/>
  <c r="K366" i="13"/>
  <c r="N797" i="13"/>
  <c r="H110" i="6" s="1"/>
  <c r="I110" i="6"/>
  <c r="K758" i="13"/>
  <c r="H57" i="6"/>
  <c r="N248" i="13"/>
  <c r="N442" i="13"/>
  <c r="N107" i="13"/>
  <c r="H28" i="6" s="1"/>
  <c r="K72" i="13"/>
  <c r="K339" i="13"/>
  <c r="I68" i="6"/>
  <c r="J39" i="6"/>
  <c r="H75" i="6"/>
  <c r="K42" i="13"/>
  <c r="J92" i="6"/>
  <c r="J35" i="6"/>
  <c r="K206" i="13"/>
  <c r="J88" i="6"/>
  <c r="N793" i="13"/>
  <c r="K251" i="13"/>
  <c r="K137" i="13"/>
  <c r="K757" i="13"/>
  <c r="N284" i="13"/>
  <c r="H49" i="6" s="1"/>
  <c r="J72" i="6"/>
  <c r="I54" i="6"/>
  <c r="I25" i="6"/>
  <c r="O53" i="6"/>
  <c r="O58" i="6"/>
  <c r="K434" i="13"/>
  <c r="K683" i="13"/>
  <c r="N9" i="13"/>
  <c r="H11" i="6" s="1"/>
  <c r="I14" i="6"/>
  <c r="L14" i="6" s="1"/>
  <c r="M14" i="6" s="1"/>
  <c r="N14" i="6" s="1"/>
  <c r="N289" i="13"/>
  <c r="K5" i="13"/>
  <c r="J58" i="6"/>
  <c r="N723" i="13"/>
  <c r="N141" i="13"/>
  <c r="H32" i="6" s="1"/>
  <c r="N755" i="13"/>
  <c r="N324" i="13"/>
  <c r="N479" i="13"/>
  <c r="I51" i="6"/>
  <c r="H55" i="6"/>
  <c r="I21" i="6"/>
  <c r="K756" i="13"/>
  <c r="K41" i="13"/>
  <c r="J23" i="6"/>
  <c r="I30" i="6"/>
  <c r="K789" i="13"/>
  <c r="N801" i="13"/>
  <c r="N298" i="13"/>
  <c r="J57" i="6"/>
  <c r="O47" i="6"/>
  <c r="N71" i="13"/>
  <c r="N478" i="13"/>
  <c r="N171" i="13"/>
  <c r="H35" i="6" s="1"/>
  <c r="J25" i="6"/>
  <c r="I17" i="6"/>
  <c r="K203" i="13"/>
  <c r="N7" i="13"/>
  <c r="K481" i="13"/>
  <c r="K173" i="13"/>
  <c r="I73" i="6"/>
  <c r="N477" i="13"/>
  <c r="H92" i="6"/>
  <c r="I50" i="6"/>
  <c r="K323" i="13"/>
  <c r="I100" i="6"/>
  <c r="K480" i="13"/>
  <c r="I62" i="6"/>
  <c r="L62" i="6" s="1"/>
  <c r="M62" i="6" s="1"/>
  <c r="N62" i="6" s="1"/>
  <c r="O63" i="6"/>
  <c r="D32" i="22" s="1"/>
  <c r="O31" i="6"/>
  <c r="O49" i="6"/>
  <c r="O52" i="6"/>
  <c r="K403" i="13"/>
  <c r="I63" i="6"/>
  <c r="I104" i="6"/>
  <c r="K578" i="13"/>
  <c r="I33" i="6"/>
  <c r="N288" i="13"/>
  <c r="K680" i="13"/>
  <c r="J91" i="6"/>
  <c r="N613" i="13"/>
  <c r="I42" i="6"/>
  <c r="I39" i="6"/>
  <c r="K10" i="13"/>
  <c r="J64" i="6"/>
  <c r="K482" i="13"/>
  <c r="N327" i="13"/>
  <c r="K111" i="13"/>
  <c r="J80" i="6"/>
  <c r="N439" i="13"/>
  <c r="H73" i="6" s="1"/>
  <c r="K543" i="13"/>
  <c r="J41" i="6"/>
  <c r="H21" i="6"/>
  <c r="J76" i="6"/>
  <c r="J75" i="6"/>
  <c r="K106" i="13"/>
  <c r="K250" i="13"/>
  <c r="J96" i="6"/>
  <c r="O30" i="6"/>
  <c r="K44" i="13"/>
  <c r="K110" i="13"/>
  <c r="N4" i="13"/>
  <c r="I31" i="6"/>
  <c r="J70" i="6"/>
  <c r="H105" i="6"/>
  <c r="N402" i="13"/>
  <c r="I38" i="6"/>
  <c r="K754" i="13"/>
  <c r="I41" i="6"/>
  <c r="I28" i="6"/>
  <c r="J60" i="6"/>
  <c r="O41" i="6"/>
  <c r="K574" i="13"/>
  <c r="K791" i="13"/>
  <c r="K681" i="13"/>
  <c r="I12" i="6"/>
  <c r="M12" i="9"/>
  <c r="I53" i="6"/>
  <c r="P12" i="9"/>
  <c r="I98" i="6"/>
  <c r="O54" i="6"/>
  <c r="F12" i="9"/>
  <c r="N210" i="13"/>
  <c r="O46" i="6"/>
  <c r="J26" i="6"/>
  <c r="N649" i="13"/>
  <c r="J40" i="6"/>
  <c r="N718" i="13"/>
  <c r="K474" i="13"/>
  <c r="J31" i="6"/>
  <c r="O44" i="6"/>
  <c r="I47" i="6"/>
  <c r="K722" i="13"/>
  <c r="I57" i="6"/>
  <c r="J71" i="6"/>
  <c r="I23" i="6"/>
  <c r="I60" i="6"/>
  <c r="K253" i="13"/>
  <c r="N175" i="13"/>
  <c r="K609" i="13"/>
  <c r="K573" i="13"/>
  <c r="J15" i="6"/>
  <c r="K329" i="13"/>
  <c r="N208" i="13"/>
  <c r="I71" i="6"/>
  <c r="J32" i="6"/>
  <c r="N577" i="13"/>
  <c r="J30" i="6"/>
  <c r="J49" i="6"/>
  <c r="J37" i="6"/>
  <c r="K518" i="13"/>
  <c r="N443" i="13"/>
  <c r="K140" i="13"/>
  <c r="J94" i="6"/>
  <c r="J18" i="6"/>
  <c r="K798" i="13"/>
  <c r="I43" i="6"/>
  <c r="J63" i="6"/>
  <c r="J68" i="6"/>
  <c r="I20" i="6"/>
  <c r="K77" i="13"/>
  <c r="I27" i="6"/>
  <c r="N401" i="13"/>
  <c r="K407" i="13"/>
  <c r="N753" i="13"/>
  <c r="K249" i="13"/>
  <c r="K436" i="13"/>
  <c r="I48" i="6"/>
  <c r="I88" i="6"/>
  <c r="J82" i="6"/>
  <c r="N516" i="13"/>
  <c r="K243" i="13"/>
  <c r="J89" i="6"/>
  <c r="K645" i="13"/>
  <c r="I78" i="6"/>
  <c r="J55" i="6"/>
  <c r="K299" i="13"/>
  <c r="K717" i="13"/>
  <c r="N519" i="13"/>
  <c r="K644" i="13"/>
  <c r="K75" i="13"/>
  <c r="K475" i="13"/>
  <c r="N650" i="13"/>
  <c r="K435" i="13"/>
  <c r="J44" i="6"/>
  <c r="J36" i="6"/>
  <c r="K546" i="13"/>
  <c r="N287" i="13"/>
  <c r="J66" i="6"/>
  <c r="N367" i="13"/>
  <c r="J107" i="6"/>
  <c r="K515" i="13"/>
  <c r="K205" i="13"/>
  <c r="N205" i="13"/>
  <c r="H79" i="6"/>
  <c r="J59" i="6"/>
  <c r="I58" i="6"/>
  <c r="N291" i="13"/>
  <c r="I13" i="19"/>
  <c r="J33" i="6"/>
  <c r="J87" i="6"/>
  <c r="J50" i="6"/>
  <c r="K799" i="13"/>
  <c r="K363" i="13"/>
  <c r="N283" i="13"/>
  <c r="J99" i="6"/>
  <c r="I87" i="6"/>
  <c r="J51" i="6"/>
  <c r="J48" i="6"/>
  <c r="J43" i="6"/>
  <c r="N3" i="13"/>
  <c r="I45" i="6"/>
  <c r="J83" i="6"/>
  <c r="K545" i="13"/>
  <c r="J74" i="6"/>
  <c r="J81" i="6"/>
  <c r="N682" i="13"/>
  <c r="J77" i="6"/>
  <c r="O21" i="6"/>
  <c r="O24" i="6"/>
  <c r="O26" i="6"/>
  <c r="O25" i="6"/>
  <c r="N369" i="13"/>
  <c r="I15" i="6"/>
  <c r="J112" i="6"/>
  <c r="I99" i="6"/>
  <c r="J116" i="6"/>
  <c r="I37" i="6"/>
  <c r="K244" i="13"/>
  <c r="K371" i="13"/>
  <c r="G12" i="9"/>
  <c r="I105" i="6"/>
  <c r="O37" i="6"/>
  <c r="K12" i="9"/>
  <c r="O29" i="6"/>
  <c r="K795" i="13"/>
  <c r="K575" i="13"/>
  <c r="J12" i="6"/>
  <c r="I96" i="6"/>
  <c r="O12" i="9"/>
  <c r="I103" i="6"/>
  <c r="O14" i="6"/>
  <c r="K647" i="13"/>
  <c r="N647" i="13"/>
  <c r="O71" i="6"/>
  <c r="O69" i="6"/>
  <c r="O76" i="6"/>
  <c r="N38" i="13"/>
  <c r="H20" i="6" s="1"/>
  <c r="J16" i="6"/>
  <c r="N37" i="13"/>
  <c r="H17" i="6" s="1"/>
  <c r="K70" i="13"/>
  <c r="N78" i="13"/>
  <c r="H23" i="6" s="1"/>
  <c r="J90" i="6"/>
  <c r="O35" i="6"/>
  <c r="N720" i="13"/>
  <c r="O56" i="6"/>
  <c r="I82" i="6"/>
  <c r="O57" i="6"/>
  <c r="O42" i="6"/>
  <c r="I107" i="6"/>
  <c r="I84" i="6"/>
  <c r="I18" i="6"/>
  <c r="J21" i="6"/>
  <c r="O51" i="6"/>
  <c r="O38" i="6"/>
  <c r="I102" i="6"/>
  <c r="O48" i="6"/>
  <c r="O43" i="6"/>
  <c r="J73" i="6"/>
  <c r="N177" i="13"/>
  <c r="N803" i="13"/>
  <c r="K803" i="13"/>
  <c r="J45" i="6"/>
  <c r="I14" i="19"/>
  <c r="J104" i="6"/>
  <c r="N612" i="13"/>
  <c r="N517" i="13"/>
  <c r="I65" i="6"/>
  <c r="I61" i="6"/>
  <c r="K174" i="13"/>
  <c r="N174" i="13"/>
  <c r="J106" i="6"/>
  <c r="J108" i="6"/>
  <c r="O74" i="6"/>
  <c r="N440" i="13"/>
  <c r="K328" i="13"/>
  <c r="I34" i="6"/>
  <c r="J47" i="6"/>
  <c r="J11" i="6"/>
  <c r="K338" i="13"/>
  <c r="J84" i="6"/>
  <c r="J13" i="6"/>
  <c r="J46" i="6"/>
  <c r="I81" i="6"/>
  <c r="I85" i="6"/>
  <c r="J113" i="6"/>
  <c r="J95" i="6"/>
  <c r="O11" i="6"/>
  <c r="J22" i="6"/>
  <c r="I109" i="6"/>
  <c r="I49" i="6"/>
  <c r="I95" i="6"/>
  <c r="O39" i="6"/>
  <c r="O72" i="6"/>
  <c r="F23" i="19" s="1"/>
  <c r="G23" i="19" s="1"/>
  <c r="L12" i="9"/>
  <c r="H12" i="9"/>
  <c r="K792" i="13"/>
  <c r="N792" i="13"/>
  <c r="I74" i="6"/>
  <c r="N646" i="13"/>
  <c r="H96" i="6" s="1"/>
  <c r="J53" i="6"/>
  <c r="O78" i="6"/>
  <c r="O73" i="6"/>
  <c r="N247" i="13"/>
  <c r="H46" i="6" s="1"/>
  <c r="J78" i="6"/>
  <c r="N794" i="13"/>
  <c r="H116" i="6" s="1"/>
  <c r="J38" i="6"/>
  <c r="K330" i="13"/>
  <c r="N142" i="13"/>
  <c r="J42" i="6"/>
  <c r="J27" i="6"/>
  <c r="K614" i="13"/>
  <c r="I46" i="6"/>
  <c r="I114" i="6"/>
  <c r="J79" i="6"/>
  <c r="I115" i="6"/>
  <c r="J93" i="6"/>
  <c r="K716" i="13"/>
  <c r="N716" i="13"/>
  <c r="N412" i="13"/>
  <c r="J69" i="6"/>
  <c r="I56" i="6"/>
  <c r="K73" i="13"/>
  <c r="K102" i="13"/>
  <c r="J97" i="6"/>
  <c r="K572" i="13"/>
  <c r="H102" i="6"/>
  <c r="N39" i="13"/>
  <c r="O15" i="6"/>
  <c r="F19" i="19" s="1"/>
  <c r="G19" i="19" s="1"/>
  <c r="K802" i="13"/>
  <c r="N547" i="13"/>
  <c r="O16" i="6"/>
  <c r="O33" i="6"/>
  <c r="I113" i="6"/>
  <c r="O20" i="6"/>
  <c r="I93" i="6"/>
  <c r="J109" i="6"/>
  <c r="H99" i="6"/>
  <c r="H94" i="6"/>
  <c r="I112" i="6"/>
  <c r="I106" i="6"/>
  <c r="K104" i="13"/>
  <c r="N104" i="13"/>
  <c r="J65" i="6"/>
  <c r="I70" i="6"/>
  <c r="J100" i="6"/>
  <c r="J52" i="6"/>
  <c r="J85" i="6"/>
  <c r="I94" i="6"/>
  <c r="N383" i="13"/>
  <c r="K383" i="13"/>
  <c r="N211" i="13"/>
  <c r="K211" i="13"/>
  <c r="K648" i="13"/>
  <c r="K103" i="13"/>
  <c r="N608" i="13"/>
  <c r="K608" i="13"/>
  <c r="K759" i="13"/>
  <c r="N759" i="13"/>
  <c r="I59" i="6"/>
  <c r="N170" i="13"/>
  <c r="K170" i="13"/>
  <c r="J86" i="6"/>
  <c r="N370" i="13"/>
  <c r="K370" i="13"/>
  <c r="I66" i="6"/>
  <c r="I35" i="6"/>
  <c r="J110" i="6"/>
  <c r="N611" i="13"/>
  <c r="H91" i="6" s="1"/>
  <c r="N438" i="13"/>
  <c r="I116" i="6"/>
  <c r="J101" i="6"/>
  <c r="I19" i="6"/>
  <c r="L19" i="6" s="1"/>
  <c r="J17" i="6"/>
  <c r="I13" i="6"/>
  <c r="N788" i="13"/>
  <c r="N548" i="13"/>
  <c r="H84" i="6" s="1"/>
  <c r="K254" i="13"/>
  <c r="J56" i="6"/>
  <c r="I79" i="6"/>
  <c r="J102" i="6"/>
  <c r="K144" i="13"/>
  <c r="N144" i="13"/>
  <c r="N365" i="13"/>
  <c r="K365" i="13"/>
  <c r="I92" i="6"/>
  <c r="N138" i="13"/>
  <c r="K138" i="13"/>
  <c r="I80" i="6"/>
  <c r="I67" i="6"/>
  <c r="L67" i="6" s="1"/>
  <c r="M67" i="6" s="1"/>
  <c r="N67" i="6" s="1"/>
  <c r="P67" i="6" s="1"/>
  <c r="K514" i="13"/>
  <c r="N514" i="13"/>
  <c r="I29" i="6"/>
  <c r="L29" i="6" s="1"/>
  <c r="M29" i="6" s="1"/>
  <c r="N29" i="6" s="1"/>
  <c r="J54" i="6"/>
  <c r="K43" i="13"/>
  <c r="N43" i="13"/>
  <c r="I91" i="6"/>
  <c r="I86" i="6"/>
  <c r="I108" i="6"/>
  <c r="I69" i="6"/>
  <c r="I76" i="6"/>
  <c r="J105" i="6"/>
  <c r="I52" i="6"/>
  <c r="I55" i="6"/>
  <c r="K40" i="13"/>
  <c r="N40" i="13"/>
  <c r="N143" i="13"/>
  <c r="K143" i="13"/>
  <c r="I83" i="6"/>
  <c r="K446" i="13"/>
  <c r="N446" i="13"/>
  <c r="K483" i="13"/>
  <c r="N441" i="13"/>
  <c r="K441" i="13"/>
  <c r="J98" i="6"/>
  <c r="O89" i="6"/>
  <c r="O95" i="6"/>
  <c r="O99" i="6"/>
  <c r="O93" i="6"/>
  <c r="O85" i="6"/>
  <c r="O91" i="6"/>
  <c r="O97" i="6"/>
  <c r="O87" i="6"/>
  <c r="J111" i="6"/>
  <c r="N204" i="13"/>
  <c r="K204" i="13"/>
  <c r="I72" i="6"/>
  <c r="K176" i="13"/>
  <c r="J20" i="6"/>
  <c r="I11" i="6"/>
  <c r="I22" i="6"/>
  <c r="F10" i="19"/>
  <c r="I10" i="19"/>
  <c r="K209" i="13"/>
  <c r="N209" i="13"/>
  <c r="K686" i="13"/>
  <c r="N8" i="13"/>
  <c r="K685" i="13"/>
  <c r="N685" i="13"/>
  <c r="N684" i="13"/>
  <c r="K684" i="13"/>
  <c r="I36" i="6"/>
  <c r="K166" i="13"/>
  <c r="N166" i="13"/>
  <c r="I77" i="6"/>
  <c r="I101" i="6"/>
  <c r="J103" i="6"/>
  <c r="K544" i="13"/>
  <c r="N544" i="13"/>
  <c r="K796" i="13"/>
  <c r="K405" i="13"/>
  <c r="J28" i="6"/>
  <c r="H52" i="6"/>
  <c r="I24" i="6"/>
  <c r="L24" i="6" s="1"/>
  <c r="M24" i="6" s="1"/>
  <c r="I97" i="6"/>
  <c r="J61" i="6"/>
  <c r="K576" i="13"/>
  <c r="N576" i="13"/>
  <c r="E10" i="19"/>
  <c r="G10" i="19"/>
  <c r="D10" i="19"/>
  <c r="C10" i="19"/>
  <c r="G11" i="19"/>
  <c r="F11" i="19"/>
  <c r="E11" i="19"/>
  <c r="D11" i="19"/>
  <c r="C11" i="19"/>
  <c r="D12" i="19"/>
  <c r="C12" i="19"/>
  <c r="G12" i="19"/>
  <c r="F12" i="19"/>
  <c r="E12" i="19"/>
  <c r="I11" i="19"/>
  <c r="G14" i="19"/>
  <c r="F14" i="19"/>
  <c r="E14" i="19"/>
  <c r="D14" i="19"/>
  <c r="C14" i="19"/>
  <c r="C13" i="19"/>
  <c r="G13" i="19"/>
  <c r="F13" i="19"/>
  <c r="E13" i="19"/>
  <c r="D13" i="19"/>
  <c r="I12" i="19"/>
  <c r="H47" i="6"/>
  <c r="H34" i="6"/>
  <c r="H48" i="6"/>
  <c r="H111" i="6"/>
  <c r="H42" i="6"/>
  <c r="H88" i="6"/>
  <c r="H25" i="6"/>
  <c r="H83" i="6"/>
  <c r="H87" i="6"/>
  <c r="H58" i="6"/>
  <c r="H74" i="6"/>
  <c r="H108" i="6"/>
  <c r="H65" i="6"/>
  <c r="H44" i="6"/>
  <c r="H30" i="6"/>
  <c r="H26" i="6"/>
  <c r="H113" i="6"/>
  <c r="H13" i="6"/>
  <c r="O64" i="6" l="1"/>
  <c r="O61" i="6"/>
  <c r="D30" i="22" s="1"/>
  <c r="O66" i="6"/>
  <c r="H103" i="6"/>
  <c r="L103" i="6" s="1"/>
  <c r="M103" i="6" s="1"/>
  <c r="N103" i="6" s="1"/>
  <c r="H69" i="6"/>
  <c r="L69" i="6" s="1"/>
  <c r="M69" i="6" s="1"/>
  <c r="N69" i="6" s="1"/>
  <c r="P69" i="6" s="1"/>
  <c r="H45" i="6"/>
  <c r="L45" i="6" s="1"/>
  <c r="M45" i="6" s="1"/>
  <c r="N45" i="6" s="1"/>
  <c r="P45" i="6" s="1"/>
  <c r="H78" i="6"/>
  <c r="L78" i="6" s="1"/>
  <c r="M78" i="6" s="1"/>
  <c r="N78" i="6" s="1"/>
  <c r="P78" i="6" s="1"/>
  <c r="L26" i="6"/>
  <c r="M26" i="6" s="1"/>
  <c r="N26" i="6" s="1"/>
  <c r="P26" i="6" s="1"/>
  <c r="H50" i="6"/>
  <c r="L50" i="6" s="1"/>
  <c r="M50" i="6" s="1"/>
  <c r="N50" i="6" s="1"/>
  <c r="P50" i="6" s="1"/>
  <c r="H115" i="6"/>
  <c r="L115" i="6" s="1"/>
  <c r="M115" i="6" s="1"/>
  <c r="N115" i="6" s="1"/>
  <c r="P115" i="6" s="1"/>
  <c r="F70" i="22" s="1"/>
  <c r="L75" i="6"/>
  <c r="M75" i="6" s="1"/>
  <c r="N75" i="6" s="1"/>
  <c r="P75" i="6" s="1"/>
  <c r="H53" i="6"/>
  <c r="L53" i="6" s="1"/>
  <c r="M53" i="6" s="1"/>
  <c r="N53" i="6" s="1"/>
  <c r="P53" i="6" s="1"/>
  <c r="H109" i="6"/>
  <c r="L109" i="6" s="1"/>
  <c r="L92" i="6"/>
  <c r="M92" i="6" s="1"/>
  <c r="N92" i="6" s="1"/>
  <c r="P92" i="6" s="1"/>
  <c r="H66" i="6"/>
  <c r="L66" i="6" s="1"/>
  <c r="M66" i="6" s="1"/>
  <c r="N66" i="6" s="1"/>
  <c r="H54" i="6"/>
  <c r="L54" i="6" s="1"/>
  <c r="M54" i="6" s="1"/>
  <c r="N54" i="6" s="1"/>
  <c r="P54" i="6" s="1"/>
  <c r="H22" i="6"/>
  <c r="L22" i="6" s="1"/>
  <c r="M22" i="6" s="1"/>
  <c r="N22" i="6" s="1"/>
  <c r="P22" i="6" s="1"/>
  <c r="H77" i="6"/>
  <c r="L77" i="6" s="1"/>
  <c r="M77" i="6" s="1"/>
  <c r="N77" i="6" s="1"/>
  <c r="P77" i="6" s="1"/>
  <c r="H76" i="6"/>
  <c r="L76" i="6" s="1"/>
  <c r="M76" i="6" s="1"/>
  <c r="N76" i="6" s="1"/>
  <c r="P76" i="6" s="1"/>
  <c r="H93" i="6"/>
  <c r="L93" i="6" s="1"/>
  <c r="M93" i="6" s="1"/>
  <c r="N93" i="6" s="1"/>
  <c r="P93" i="6" s="1"/>
  <c r="H101" i="6"/>
  <c r="L101" i="6" s="1"/>
  <c r="M101" i="6" s="1"/>
  <c r="N101" i="6" s="1"/>
  <c r="L21" i="6"/>
  <c r="M21" i="6" s="1"/>
  <c r="N21" i="6" s="1"/>
  <c r="P21" i="6" s="1"/>
  <c r="L57" i="6"/>
  <c r="M57" i="6" s="1"/>
  <c r="N57" i="6" s="1"/>
  <c r="P57" i="6" s="1"/>
  <c r="L25" i="6"/>
  <c r="M25" i="6" s="1"/>
  <c r="N25" i="6" s="1"/>
  <c r="P25" i="6" s="1"/>
  <c r="O62" i="6"/>
  <c r="D31" i="22" s="1"/>
  <c r="F22" i="19"/>
  <c r="G22" i="19" s="1"/>
  <c r="L110" i="6"/>
  <c r="M110" i="6" s="1"/>
  <c r="N110" i="6" s="1"/>
  <c r="P110" i="6" s="1"/>
  <c r="F65" i="22" s="1"/>
  <c r="L35" i="6"/>
  <c r="M35" i="6" s="1"/>
  <c r="N35" i="6" s="1"/>
  <c r="P35" i="6" s="1"/>
  <c r="O105" i="6"/>
  <c r="P29" i="6"/>
  <c r="H89" i="6"/>
  <c r="L89" i="6" s="1"/>
  <c r="M89" i="6" s="1"/>
  <c r="N89" i="6" s="1"/>
  <c r="P89" i="6" s="1"/>
  <c r="H51" i="6"/>
  <c r="L51" i="6" s="1"/>
  <c r="M51" i="6" s="1"/>
  <c r="N51" i="6" s="1"/>
  <c r="P51" i="6" s="1"/>
  <c r="H106" i="6"/>
  <c r="L106" i="6" s="1"/>
  <c r="M106" i="6" s="1"/>
  <c r="N106" i="6" s="1"/>
  <c r="P106" i="6" s="1"/>
  <c r="L32" i="6"/>
  <c r="M32" i="6" s="1"/>
  <c r="N32" i="6" s="1"/>
  <c r="P32" i="6" s="1"/>
  <c r="H56" i="6"/>
  <c r="L56" i="6" s="1"/>
  <c r="M56" i="6" s="1"/>
  <c r="N56" i="6" s="1"/>
  <c r="P56" i="6" s="1"/>
  <c r="L94" i="6"/>
  <c r="M94" i="6" s="1"/>
  <c r="N94" i="6" s="1"/>
  <c r="P94" i="6" s="1"/>
  <c r="H95" i="6"/>
  <c r="L95" i="6" s="1"/>
  <c r="M95" i="6" s="1"/>
  <c r="N95" i="6" s="1"/>
  <c r="P95" i="6" s="1"/>
  <c r="H85" i="6"/>
  <c r="L85" i="6" s="1"/>
  <c r="M85" i="6" s="1"/>
  <c r="N85" i="6" s="1"/>
  <c r="P85" i="6" s="1"/>
  <c r="L23" i="6"/>
  <c r="M23" i="6" s="1"/>
  <c r="N23" i="6" s="1"/>
  <c r="P23" i="6" s="1"/>
  <c r="L91" i="6"/>
  <c r="M91" i="6" s="1"/>
  <c r="N91" i="6" s="1"/>
  <c r="P91" i="6" s="1"/>
  <c r="L49" i="6"/>
  <c r="M49" i="6" s="1"/>
  <c r="N49" i="6" s="1"/>
  <c r="P49" i="6" s="1"/>
  <c r="L44" i="6"/>
  <c r="M44" i="6" s="1"/>
  <c r="N44" i="6" s="1"/>
  <c r="P44" i="6" s="1"/>
  <c r="L79" i="6"/>
  <c r="M79" i="6" s="1"/>
  <c r="L47" i="6"/>
  <c r="M47" i="6" s="1"/>
  <c r="N47" i="6" s="1"/>
  <c r="P47" i="6" s="1"/>
  <c r="O103" i="6"/>
  <c r="O82" i="6"/>
  <c r="O79" i="6"/>
  <c r="L105" i="6"/>
  <c r="M105" i="6" s="1"/>
  <c r="N105" i="6" s="1"/>
  <c r="L30" i="6"/>
  <c r="M30" i="6" s="1"/>
  <c r="N30" i="6" s="1"/>
  <c r="P30" i="6" s="1"/>
  <c r="O101" i="6"/>
  <c r="O81" i="6"/>
  <c r="F21" i="19"/>
  <c r="G21" i="19" s="1"/>
  <c r="O107" i="6"/>
  <c r="O84" i="6"/>
  <c r="L28" i="6"/>
  <c r="M28" i="6" s="1"/>
  <c r="N28" i="6" s="1"/>
  <c r="P28" i="6" s="1"/>
  <c r="L88" i="6"/>
  <c r="M88" i="6" s="1"/>
  <c r="N88" i="6" s="1"/>
  <c r="P88" i="6" s="1"/>
  <c r="H61" i="6"/>
  <c r="L61" i="6" s="1"/>
  <c r="M61" i="6" s="1"/>
  <c r="N61" i="6" s="1"/>
  <c r="P61" i="6" s="1"/>
  <c r="F30" i="22" s="1"/>
  <c r="H12" i="6"/>
  <c r="L12" i="6" s="1"/>
  <c r="M12" i="6" s="1"/>
  <c r="N12" i="6" s="1"/>
  <c r="P12" i="6" s="1"/>
  <c r="L34" i="6"/>
  <c r="M34" i="6" s="1"/>
  <c r="N34" i="6" s="1"/>
  <c r="P34" i="6" s="1"/>
  <c r="H16" i="6"/>
  <c r="L16" i="6" s="1"/>
  <c r="M16" i="6" s="1"/>
  <c r="N16" i="6" s="1"/>
  <c r="P16" i="6" s="1"/>
  <c r="H68" i="6"/>
  <c r="L68" i="6" s="1"/>
  <c r="M68" i="6" s="1"/>
  <c r="N68" i="6" s="1"/>
  <c r="P68" i="6" s="1"/>
  <c r="L58" i="6"/>
  <c r="M58" i="6" s="1"/>
  <c r="N58" i="6" s="1"/>
  <c r="P58" i="6" s="1"/>
  <c r="H100" i="6"/>
  <c r="L100" i="6" s="1"/>
  <c r="H81" i="6"/>
  <c r="L81" i="6" s="1"/>
  <c r="M81" i="6" s="1"/>
  <c r="H60" i="6"/>
  <c r="L60" i="6" s="1"/>
  <c r="M60" i="6" s="1"/>
  <c r="N60" i="6" s="1"/>
  <c r="P60" i="6" s="1"/>
  <c r="F29" i="22" s="1"/>
  <c r="L46" i="6"/>
  <c r="M46" i="6" s="1"/>
  <c r="N46" i="6" s="1"/>
  <c r="P46" i="6" s="1"/>
  <c r="L96" i="6"/>
  <c r="M96" i="6" s="1"/>
  <c r="N96" i="6" s="1"/>
  <c r="P96" i="6" s="1"/>
  <c r="H40" i="6"/>
  <c r="L40" i="6" s="1"/>
  <c r="M40" i="6" s="1"/>
  <c r="N40" i="6" s="1"/>
  <c r="P40" i="6" s="1"/>
  <c r="L74" i="6"/>
  <c r="M74" i="6" s="1"/>
  <c r="N74" i="6" s="1"/>
  <c r="P74" i="6" s="1"/>
  <c r="H64" i="6"/>
  <c r="L64" i="6" s="1"/>
  <c r="M64" i="6" s="1"/>
  <c r="N64" i="6" s="1"/>
  <c r="L102" i="6"/>
  <c r="M102" i="6" s="1"/>
  <c r="N102" i="6" s="1"/>
  <c r="P102" i="6" s="1"/>
  <c r="L99" i="6"/>
  <c r="M99" i="6" s="1"/>
  <c r="N99" i="6" s="1"/>
  <c r="P99" i="6" s="1"/>
  <c r="H43" i="6"/>
  <c r="L43" i="6" s="1"/>
  <c r="M43" i="6" s="1"/>
  <c r="N43" i="6" s="1"/>
  <c r="P43" i="6" s="1"/>
  <c r="L87" i="6"/>
  <c r="M87" i="6" s="1"/>
  <c r="N87" i="6" s="1"/>
  <c r="P87" i="6" s="1"/>
  <c r="L83" i="6"/>
  <c r="M83" i="6" s="1"/>
  <c r="N83" i="6" s="1"/>
  <c r="P83" i="6" s="1"/>
  <c r="L55" i="6"/>
  <c r="M55" i="6" s="1"/>
  <c r="N55" i="6" s="1"/>
  <c r="P55" i="6" s="1"/>
  <c r="L48" i="6"/>
  <c r="M48" i="6" s="1"/>
  <c r="N48" i="6" s="1"/>
  <c r="P48" i="6" s="1"/>
  <c r="L116" i="6"/>
  <c r="M116" i="6" s="1"/>
  <c r="N116" i="6" s="1"/>
  <c r="P116" i="6" s="1"/>
  <c r="F71" i="22" s="1"/>
  <c r="L65" i="6"/>
  <c r="M65" i="6" s="1"/>
  <c r="N65" i="6" s="1"/>
  <c r="P65" i="6" s="1"/>
  <c r="H15" i="6"/>
  <c r="L15" i="6" s="1"/>
  <c r="M15" i="6" s="1"/>
  <c r="N15" i="6" s="1"/>
  <c r="P15" i="6" s="1"/>
  <c r="H82" i="6"/>
  <c r="L82" i="6" s="1"/>
  <c r="M82" i="6" s="1"/>
  <c r="N82" i="6" s="1"/>
  <c r="H21" i="19"/>
  <c r="H104" i="6"/>
  <c r="L104" i="6" s="1"/>
  <c r="M104" i="6" s="1"/>
  <c r="N104" i="6" s="1"/>
  <c r="P104" i="6" s="1"/>
  <c r="L52" i="6"/>
  <c r="M52" i="6" s="1"/>
  <c r="N52" i="6" s="1"/>
  <c r="P52" i="6" s="1"/>
  <c r="H97" i="6"/>
  <c r="L97" i="6" s="1"/>
  <c r="M97" i="6" s="1"/>
  <c r="N97" i="6" s="1"/>
  <c r="P97" i="6" s="1"/>
  <c r="L113" i="6"/>
  <c r="M113" i="6" s="1"/>
  <c r="N113" i="6" s="1"/>
  <c r="P113" i="6" s="1"/>
  <c r="F68" i="22" s="1"/>
  <c r="L42" i="6"/>
  <c r="M42" i="6" s="1"/>
  <c r="N42" i="6" s="1"/>
  <c r="P42" i="6" s="1"/>
  <c r="L73" i="6"/>
  <c r="L13" i="6"/>
  <c r="M13" i="6" s="1"/>
  <c r="N13" i="6" s="1"/>
  <c r="P13" i="6" s="1"/>
  <c r="L108" i="6"/>
  <c r="M108" i="6" s="1"/>
  <c r="H71" i="6"/>
  <c r="L71" i="6" s="1"/>
  <c r="M71" i="6" s="1"/>
  <c r="N71" i="6" s="1"/>
  <c r="P71" i="6" s="1"/>
  <c r="H37" i="6"/>
  <c r="L37" i="6" s="1"/>
  <c r="M37" i="6" s="1"/>
  <c r="N37" i="6" s="1"/>
  <c r="P37" i="6" s="1"/>
  <c r="P14" i="6"/>
  <c r="H70" i="6"/>
  <c r="L70" i="6" s="1"/>
  <c r="M70" i="6" s="1"/>
  <c r="N70" i="6" s="1"/>
  <c r="P70" i="6" s="1"/>
  <c r="H114" i="6"/>
  <c r="L114" i="6" s="1"/>
  <c r="M114" i="6" s="1"/>
  <c r="N114" i="6" s="1"/>
  <c r="P114" i="6" s="1"/>
  <c r="F69" i="22" s="1"/>
  <c r="L84" i="6"/>
  <c r="M84" i="6" s="1"/>
  <c r="N84" i="6" s="1"/>
  <c r="H80" i="6"/>
  <c r="L80" i="6" s="1"/>
  <c r="M80" i="6" s="1"/>
  <c r="N80" i="6" s="1"/>
  <c r="P80" i="6" s="1"/>
  <c r="H98" i="6"/>
  <c r="L98" i="6" s="1"/>
  <c r="M98" i="6" s="1"/>
  <c r="N98" i="6" s="1"/>
  <c r="P98" i="6" s="1"/>
  <c r="H18" i="6"/>
  <c r="L18" i="6" s="1"/>
  <c r="M18" i="6" s="1"/>
  <c r="N18" i="6" s="1"/>
  <c r="P18" i="6" s="1"/>
  <c r="H27" i="6"/>
  <c r="L27" i="6" s="1"/>
  <c r="M27" i="6" s="1"/>
  <c r="H107" i="6"/>
  <c r="L107" i="6" s="1"/>
  <c r="M107" i="6" s="1"/>
  <c r="N107" i="6" s="1"/>
  <c r="H90" i="6"/>
  <c r="L90" i="6" s="1"/>
  <c r="H63" i="6"/>
  <c r="L63" i="6" s="1"/>
  <c r="M63" i="6" s="1"/>
  <c r="N63" i="6" s="1"/>
  <c r="P63" i="6" s="1"/>
  <c r="F32" i="22" s="1"/>
  <c r="L17" i="6"/>
  <c r="M17" i="6" s="1"/>
  <c r="N17" i="6" s="1"/>
  <c r="P17" i="6" s="1"/>
  <c r="L20" i="6"/>
  <c r="M20" i="6" s="1"/>
  <c r="H39" i="6"/>
  <c r="L39" i="6" s="1"/>
  <c r="M39" i="6" s="1"/>
  <c r="N39" i="6" s="1"/>
  <c r="P39" i="6" s="1"/>
  <c r="H31" i="6"/>
  <c r="L31" i="6" s="1"/>
  <c r="M31" i="6" s="1"/>
  <c r="N31" i="6" s="1"/>
  <c r="P31" i="6" s="1"/>
  <c r="L11" i="6"/>
  <c r="M11" i="6" s="1"/>
  <c r="N11" i="6" s="1"/>
  <c r="P11" i="6" s="1"/>
  <c r="N24" i="6"/>
  <c r="P24" i="6" s="1"/>
  <c r="H86" i="6"/>
  <c r="L86" i="6" s="1"/>
  <c r="M19" i="6"/>
  <c r="N19" i="6" s="1"/>
  <c r="P19" i="6" s="1"/>
  <c r="H36" i="6"/>
  <c r="L36" i="6" s="1"/>
  <c r="M36" i="6" s="1"/>
  <c r="N36" i="6" s="1"/>
  <c r="P36" i="6" s="1"/>
  <c r="H33" i="6"/>
  <c r="L33" i="6" s="1"/>
  <c r="H112" i="6"/>
  <c r="L112" i="6" s="1"/>
  <c r="M112" i="6" s="1"/>
  <c r="H38" i="6"/>
  <c r="L38" i="6" s="1"/>
  <c r="M38" i="6" s="1"/>
  <c r="N38" i="6" s="1"/>
  <c r="P38" i="6" s="1"/>
  <c r="H72" i="6"/>
  <c r="L72" i="6" s="1"/>
  <c r="H59" i="6"/>
  <c r="L59" i="6" s="1"/>
  <c r="L111" i="6"/>
  <c r="M111" i="6" s="1"/>
  <c r="N111" i="6" s="1"/>
  <c r="P111" i="6" s="1"/>
  <c r="F66" i="22" s="1"/>
  <c r="H41" i="6"/>
  <c r="L41" i="6" s="1"/>
  <c r="M41" i="6" s="1"/>
  <c r="N41" i="6" s="1"/>
  <c r="P41" i="6" s="1"/>
  <c r="H20" i="19"/>
  <c r="I20" i="19" s="1"/>
  <c r="H19" i="19"/>
  <c r="I19" i="19" s="1"/>
  <c r="H23" i="19"/>
  <c r="I23" i="19" s="1"/>
  <c r="H25" i="19"/>
  <c r="I25" i="19" s="1"/>
  <c r="F72" i="22" s="1"/>
  <c r="H22" i="19"/>
  <c r="H24" i="19"/>
  <c r="I24" i="19" s="1"/>
  <c r="P64" i="6" l="1"/>
  <c r="P66" i="6"/>
  <c r="P62" i="6"/>
  <c r="F31" i="22" s="1"/>
  <c r="I22" i="19"/>
  <c r="F33" i="22" s="1"/>
  <c r="P105" i="6"/>
  <c r="P82" i="6"/>
  <c r="P84" i="6"/>
  <c r="P103" i="6"/>
  <c r="P107" i="6"/>
  <c r="N79" i="6"/>
  <c r="P79" i="6" s="1"/>
  <c r="I21" i="19"/>
  <c r="P101" i="6"/>
  <c r="M109" i="6"/>
  <c r="N109" i="6" s="1"/>
  <c r="P109" i="6" s="1"/>
  <c r="F64" i="22" s="1"/>
  <c r="N108" i="6"/>
  <c r="P108" i="6" s="1"/>
  <c r="N20" i="6"/>
  <c r="P20" i="6" s="1"/>
  <c r="M73" i="6"/>
  <c r="N73" i="6" s="1"/>
  <c r="P73" i="6" s="1"/>
  <c r="N81" i="6"/>
  <c r="P81" i="6" s="1"/>
  <c r="M72" i="6"/>
  <c r="N72" i="6" s="1"/>
  <c r="P72" i="6" s="1"/>
  <c r="M86" i="6"/>
  <c r="N86" i="6" s="1"/>
  <c r="P86" i="6" s="1"/>
  <c r="N112" i="6"/>
  <c r="P112" i="6" s="1"/>
  <c r="F67" i="22" s="1"/>
  <c r="N27" i="6"/>
  <c r="P27" i="6" s="1"/>
  <c r="M59" i="6"/>
  <c r="N59" i="6" s="1"/>
  <c r="P59" i="6" s="1"/>
  <c r="F28" i="22" s="1"/>
  <c r="M33" i="6"/>
  <c r="N33" i="6" s="1"/>
  <c r="P33" i="6" s="1"/>
  <c r="H20" i="24" s="1"/>
  <c r="M100" i="6"/>
  <c r="N100" i="6" s="1"/>
  <c r="P100" i="6" s="1"/>
  <c r="M90" i="6"/>
  <c r="N90" i="6" s="1"/>
  <c r="P90" i="6" s="1"/>
  <c r="H21" i="24"/>
  <c r="H26" i="24" l="1"/>
  <c r="H24" i="24"/>
  <c r="H19" i="24"/>
  <c r="H22" i="24"/>
  <c r="H23" i="24"/>
  <c r="F34" i="22"/>
  <c r="G31" i="22" s="1"/>
  <c r="H25" i="24"/>
  <c r="F73" i="22"/>
  <c r="G72" i="22" s="1"/>
  <c r="H27" i="24"/>
  <c r="G65" i="22" l="1"/>
  <c r="G71" i="22"/>
  <c r="G67" i="22"/>
  <c r="G66" i="22"/>
  <c r="G69" i="22"/>
  <c r="G70" i="22"/>
  <c r="G64" i="22"/>
  <c r="G68" i="22"/>
  <c r="G33" i="22"/>
  <c r="G28" i="22"/>
  <c r="G32" i="22"/>
  <c r="G29" i="22"/>
  <c r="G30" i="22"/>
  <c r="G34" i="22"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<sst xmlns="http://schemas.openxmlformats.org/spreadsheetml/2006/main" count="137413" uniqueCount="14220">
  <si>
    <t>MANO DE OBRA</t>
  </si>
  <si>
    <t>MATERIALES</t>
  </si>
  <si>
    <t>EQUIPO</t>
  </si>
  <si>
    <t>TRANSPORTE</t>
  </si>
  <si>
    <t>A0030010</t>
  </si>
  <si>
    <t>B0020002</t>
  </si>
  <si>
    <t>C0010010</t>
  </si>
  <si>
    <t>T0100002</t>
  </si>
  <si>
    <t>A0030020</t>
  </si>
  <si>
    <t>B0053101</t>
  </si>
  <si>
    <t>C0010052</t>
  </si>
  <si>
    <t>T0010400</t>
  </si>
  <si>
    <t>A0030030</t>
  </si>
  <si>
    <t>B0053103</t>
  </si>
  <si>
    <t>C0010140</t>
  </si>
  <si>
    <t>T0010009</t>
  </si>
  <si>
    <t>A0030040</t>
  </si>
  <si>
    <t>B0053111</t>
  </si>
  <si>
    <t>C0010150</t>
  </si>
  <si>
    <t>T0010020</t>
  </si>
  <si>
    <t>A0030070</t>
  </si>
  <si>
    <t>B0053112</t>
  </si>
  <si>
    <t>C0010160</t>
  </si>
  <si>
    <t>T0010062</t>
  </si>
  <si>
    <t>A0030080</t>
  </si>
  <si>
    <t>B0053121</t>
  </si>
  <si>
    <t>C0010170</t>
  </si>
  <si>
    <t>T0010030</t>
  </si>
  <si>
    <t>A0040010</t>
  </si>
  <si>
    <t>B0053122</t>
  </si>
  <si>
    <t>C0010214</t>
  </si>
  <si>
    <t>T0010091</t>
  </si>
  <si>
    <t>A0070020</t>
  </si>
  <si>
    <t>B0063200</t>
  </si>
  <si>
    <t>C0010211</t>
  </si>
  <si>
    <t>B0073230</t>
  </si>
  <si>
    <t>C0010200</t>
  </si>
  <si>
    <t>B0013380</t>
  </si>
  <si>
    <t>C0010190</t>
  </si>
  <si>
    <t>B0013390</t>
  </si>
  <si>
    <t>C0010230</t>
  </si>
  <si>
    <t>B0013451</t>
  </si>
  <si>
    <t>C0010250</t>
  </si>
  <si>
    <t>B0103490</t>
  </si>
  <si>
    <t>C0010290</t>
  </si>
  <si>
    <t>B0103569</t>
  </si>
  <si>
    <t>C0010410</t>
  </si>
  <si>
    <t>B0133691</t>
  </si>
  <si>
    <t>C0010430</t>
  </si>
  <si>
    <t>B0133710</t>
  </si>
  <si>
    <t>C0010550</t>
  </si>
  <si>
    <t>B0123650</t>
  </si>
  <si>
    <t>C0010610</t>
  </si>
  <si>
    <t>B0013790</t>
  </si>
  <si>
    <t>C0010611</t>
  </si>
  <si>
    <t>B0063290</t>
  </si>
  <si>
    <t>C0010660</t>
  </si>
  <si>
    <t>B020008</t>
  </si>
  <si>
    <t>C0010740</t>
  </si>
  <si>
    <t>B021000</t>
  </si>
  <si>
    <t>C0010790</t>
  </si>
  <si>
    <t>B021009</t>
  </si>
  <si>
    <t>C0010910</t>
  </si>
  <si>
    <t>B0014309</t>
  </si>
  <si>
    <t>C0010922</t>
  </si>
  <si>
    <t>B0014312</t>
  </si>
  <si>
    <t>C0010923</t>
  </si>
  <si>
    <t>B0014373</t>
  </si>
  <si>
    <t>C0010958</t>
  </si>
  <si>
    <t>B0014341</t>
  </si>
  <si>
    <t>B0014346</t>
  </si>
  <si>
    <t>B0014347</t>
  </si>
  <si>
    <t>B0014273</t>
  </si>
  <si>
    <t>B0014274</t>
  </si>
  <si>
    <t>B0014410</t>
  </si>
  <si>
    <t>B0014610</t>
  </si>
  <si>
    <t>B0014700</t>
  </si>
  <si>
    <t>B0013601</t>
  </si>
  <si>
    <t>B0014900</t>
  </si>
  <si>
    <t>B0033096</t>
  </si>
  <si>
    <t>DATOS EXTRAIDOS</t>
  </si>
  <si>
    <t>unidad</t>
  </si>
  <si>
    <t>Ítem</t>
  </si>
  <si>
    <t>VALOR ($ COP)</t>
  </si>
  <si>
    <t>Salario mínimo legal mensual vigente - SMLMV básico 2024</t>
  </si>
  <si>
    <t>Subsidio de transporte 2024</t>
  </si>
  <si>
    <t>Salario mínimo legal mensual vigente - SMLMV 2024 + Subsidio de transporte 2024</t>
  </si>
  <si>
    <t>día</t>
  </si>
  <si>
    <t>Jornal + subsidio de transporte 2024</t>
  </si>
  <si>
    <t>Factor prestacional INVIAS vigente</t>
  </si>
  <si>
    <t>Jornal básico con factor prestacional</t>
  </si>
  <si>
    <t>salario basico SMLMV 2024 con factor prestacional</t>
  </si>
  <si>
    <t>#</t>
  </si>
  <si>
    <t>Código</t>
  </si>
  <si>
    <t>Insumo</t>
  </si>
  <si>
    <t>Precio ($ COP)</t>
  </si>
  <si>
    <t>Factor de Jornal 2024</t>
  </si>
  <si>
    <t>Provincia</t>
  </si>
  <si>
    <t>Departamento</t>
  </si>
  <si>
    <t>Obrero</t>
  </si>
  <si>
    <t>Obrero (2)</t>
  </si>
  <si>
    <t>Obrero (3)</t>
  </si>
  <si>
    <t>Obrero (4)</t>
  </si>
  <si>
    <t>Obrero (7)</t>
  </si>
  <si>
    <t>Obrero (8)</t>
  </si>
  <si>
    <t>Oficial</t>
  </si>
  <si>
    <t>Rastrilleros (2)</t>
  </si>
  <si>
    <t>Unidad</t>
  </si>
  <si>
    <t>CATEGORÍA</t>
  </si>
  <si>
    <t>210.1.1</t>
  </si>
  <si>
    <t>320.1.2</t>
  </si>
  <si>
    <t>320.3.1</t>
  </si>
  <si>
    <t>320.3.2</t>
  </si>
  <si>
    <t>330.3.1</t>
  </si>
  <si>
    <t>330.3.2</t>
  </si>
  <si>
    <t>430.3.1</t>
  </si>
  <si>
    <t>430.3.2</t>
  </si>
  <si>
    <t>500.1.1</t>
  </si>
  <si>
    <t>500.1.2</t>
  </si>
  <si>
    <t>630.1.4.1</t>
  </si>
  <si>
    <t>630.1.7</t>
  </si>
  <si>
    <t xml:space="preserve">ACTIVIDADES DE MEJORAMIENTOS Y MANTENIMIENTOS </t>
  </si>
  <si>
    <t xml:space="preserve">TIPO </t>
  </si>
  <si>
    <t>TIPO</t>
  </si>
  <si>
    <t>CAPAS</t>
  </si>
  <si>
    <t>TRATAMIENTO SUPERFICIAL DOBLE</t>
  </si>
  <si>
    <t>Tratamiento Superficial Doble</t>
  </si>
  <si>
    <t>Suelo Cemento</t>
  </si>
  <si>
    <t>PAVMIENTOS FLEXIBLES Y SEMI RIGIDOS</t>
  </si>
  <si>
    <t xml:space="preserve">Concreto Asfaltico </t>
  </si>
  <si>
    <t>Base Granular clase C</t>
  </si>
  <si>
    <t xml:space="preserve">Subbase granular clase C </t>
  </si>
  <si>
    <t>Suelo Cal</t>
  </si>
  <si>
    <t>PAVIMENTOS RIGIDOS</t>
  </si>
  <si>
    <t xml:space="preserve">Concreto Rigido </t>
  </si>
  <si>
    <t>PLACA HUELLA</t>
  </si>
  <si>
    <t>Sub-base granular clase A</t>
  </si>
  <si>
    <t xml:space="preserve">ALTERNATIVA </t>
  </si>
  <si>
    <t>ÍTEM</t>
  </si>
  <si>
    <t>UNIDAD</t>
  </si>
  <si>
    <t>DESCRIPCIÓN ACTIVIDAD</t>
  </si>
  <si>
    <t>SUBTOTAL MATERIALES</t>
  </si>
  <si>
    <t>SUBTOTAL TRANSPORTE</t>
  </si>
  <si>
    <t>SUBTOTAL MANO DE OBRA</t>
  </si>
  <si>
    <t>COSTO DIRECTO</t>
  </si>
  <si>
    <t>PRECIO UNITARIO TOTAL ($ COP)</t>
  </si>
  <si>
    <t>m3</t>
  </si>
  <si>
    <t>m2</t>
  </si>
  <si>
    <t>TRATAMIENTO SUPERFICIAL DOBLE CON EMULSIÓN CRR-65 TIPO 3
(Analizado para Agregado para un tratamiento superficial tipo 3)</t>
  </si>
  <si>
    <t>MATERIAL GRANULAR TRATADO CON CEMENTO (MGTC) CLASE 1, NO INCLUYE SUM. CEMENTO
(Analizado para Material fino o granular clase 1, NT1)</t>
  </si>
  <si>
    <t>TRATAMIENTO SUPERFICIAL DOBLE CON EMULSIÓN CRR-65 TIPO 4
(Analizado para Agregado para tratamiento superficial tipo 4)</t>
  </si>
  <si>
    <t>MATERIAL GRANULAR TRATADO CON CEMENTO (MGTC) CLASE 2, NO INCLUYE SUM. CEMENTO
(Analizado para Material fino o granular clase 2, NT1)</t>
  </si>
  <si>
    <t>MEZCLA DENSA EN CALIENTE TIPO MDC‐19  
(Mezcla in situ)</t>
  </si>
  <si>
    <t>BASE GRANULAR CLASE C 
(Analizada para tipo NT1, de gradacion BG 25, clase C)</t>
  </si>
  <si>
    <t>BASE GRANULAR CLASE C
 (Analizada para tipo NT1, de gradacion BG 27, clase C)</t>
  </si>
  <si>
    <t>SUBBASE GRANULAR CLASE C 
(Analizada para tipo de gradacion SGB-50, clase C)</t>
  </si>
  <si>
    <t>SUBBASE GRANULAR CLASE C 
(Analizada para tipo de gradacion SBG-38, clase C)</t>
  </si>
  <si>
    <t>SUELO DE SUBRASANTE ESTABILIZADO CON CAL 
(Incluye suminisitro de la Cal)</t>
  </si>
  <si>
    <t xml:space="preserve">PAVIMENTO DE CONCRETO HIDRÁULICO  
(Analizado para un tránsito NT3) </t>
  </si>
  <si>
    <t xml:space="preserve">PAVIMENTO DE CONCRETO HIDRÁULICO 
(Analizado para un tránsito NT2) </t>
  </si>
  <si>
    <t>kg</t>
  </si>
  <si>
    <t>MALLA DE REFUERZO fy = 420 MPa
(Analizado para malla de refuerzo Fy = 420 Mpa)</t>
  </si>
  <si>
    <t>CONCRETO 21Mpa para: Area de transicion Vigas Riostras, Berna Cuneta y Rieles o Huellas
(Analizado para concreto reforzado resistencia 21 Mpa, mezcla in situ)</t>
  </si>
  <si>
    <t>CONCRETO CICLOPEO 17 Mpa
 (Analizado para concreto ciclopeo con resistencia 17 Mpa)</t>
  </si>
  <si>
    <t>CUNETA DE CONCRETO VACIADA IN SITU; INCLUYE LA CONFORMACIÓN DE LA SUPERFICIE DE APOYO</t>
  </si>
  <si>
    <t>m</t>
  </si>
  <si>
    <t xml:space="preserve"> BORDILLO EN CONCRETO VACIADO IN SITU; INCLUYE LA PREPARACION DE LA SUPERFICIE DE APOYO</t>
  </si>
  <si>
    <t>CONFORMACIÓN DE LA CALZADA EXISTENTE</t>
  </si>
  <si>
    <t>EXCAVACIÓN SIN CLASIFICAR DE LA EXPLANACIÓN Y CANALES</t>
  </si>
  <si>
    <t>DEPARTAMENTO</t>
  </si>
  <si>
    <t>SANTANDER</t>
  </si>
  <si>
    <t>Categorias de carga de diseno</t>
  </si>
  <si>
    <t>ESPESORES TIPO PAVIMENTO RIGIDO [cm]</t>
  </si>
  <si>
    <t>6 (H1 SOBRE SUBRASANTE)</t>
  </si>
  <si>
    <t>7 (H1 + 15 cm SBG)</t>
  </si>
  <si>
    <t>8 (H1 + 15 cm SCE)</t>
  </si>
  <si>
    <t>N≤150000</t>
  </si>
  <si>
    <t>ESPESOR</t>
  </si>
  <si>
    <t>% FATIGA</t>
  </si>
  <si>
    <t>% EROSIÓN</t>
  </si>
  <si>
    <t>Categorias de la resistencia de la subrasante</t>
  </si>
  <si>
    <t>ESPESORES TIPO PAVIMENTO FLEXIBLE [cm]</t>
  </si>
  <si>
    <t>5≤CBR&lt;7</t>
  </si>
  <si>
    <t>CÓDIGO / CAPA</t>
  </si>
  <si>
    <t>SCE+TSD/TSA</t>
  </si>
  <si>
    <t>CA</t>
  </si>
  <si>
    <t>BG</t>
  </si>
  <si>
    <t>SBG</t>
  </si>
  <si>
    <t>SCE</t>
  </si>
  <si>
    <t>SCA</t>
  </si>
  <si>
    <t>Categorías del coeficiente estructural de
 las mezclas asfálticas en caliente</t>
  </si>
  <si>
    <t>13&lt;T≤20</t>
  </si>
  <si>
    <t>Categorías de las condiciones de precipitación y drenaje</t>
  </si>
  <si>
    <t>4000≤P&lt;6000</t>
  </si>
  <si>
    <t>NO</t>
  </si>
  <si>
    <t>Categorías de las condiciones de transferencia
 de carga y confinamiento en pavimentos rígidos.</t>
  </si>
  <si>
    <t>Sin dovelas y con confinamiento</t>
  </si>
  <si>
    <t>SELVA AMAZÓNICA</t>
  </si>
  <si>
    <t>BAJO CAUCA</t>
  </si>
  <si>
    <t>MAGDALENA MEDIO</t>
  </si>
  <si>
    <t>NORDESTE</t>
  </si>
  <si>
    <t>NORTE</t>
  </si>
  <si>
    <t>OCCIDENTE</t>
  </si>
  <si>
    <t>ORIENTE</t>
  </si>
  <si>
    <t>SUROESTE</t>
  </si>
  <si>
    <t>URABA</t>
  </si>
  <si>
    <t>VALLE DE ABURRA</t>
  </si>
  <si>
    <t>ARAUCA</t>
  </si>
  <si>
    <t>SUR</t>
  </si>
  <si>
    <t>CENTRO ORIENTE</t>
  </si>
  <si>
    <t>OCCIDENTAL</t>
  </si>
  <si>
    <t>DEPRESION MOMPOSINA</t>
  </si>
  <si>
    <t>DIQUE BOLIVARENSE</t>
  </si>
  <si>
    <t>LOBA</t>
  </si>
  <si>
    <t>MAGDALENA MEDIO BOLIVARENSE</t>
  </si>
  <si>
    <t>MOJANA BOLIVARENSE</t>
  </si>
  <si>
    <t>MONTES DE MARÍA</t>
  </si>
  <si>
    <t>CENTRO</t>
  </si>
  <si>
    <t>GUTIÉRREZ</t>
  </si>
  <si>
    <t>LA LIBERTAD</t>
  </si>
  <si>
    <t>LENGUPA</t>
  </si>
  <si>
    <t>MÁRQUEZ</t>
  </si>
  <si>
    <t>NEIRA</t>
  </si>
  <si>
    <t>RICAURTE</t>
  </si>
  <si>
    <t>SUGAMUXI</t>
  </si>
  <si>
    <t>TUNDAMA</t>
  </si>
  <si>
    <t>VALDERRAMA</t>
  </si>
  <si>
    <t>ALTO OCCIDENTE</t>
  </si>
  <si>
    <t>ALTO ORIENTE</t>
  </si>
  <si>
    <t>BAJO OCCIDENTE</t>
  </si>
  <si>
    <t>CAQUETÁ</t>
  </si>
  <si>
    <t>CASANARE</t>
  </si>
  <si>
    <t>CENTRAL</t>
  </si>
  <si>
    <t>NOROCCIDENTAL</t>
  </si>
  <si>
    <t>ATRATO</t>
  </si>
  <si>
    <t>DARIÉN</t>
  </si>
  <si>
    <t>PACÍFICO NORTE</t>
  </si>
  <si>
    <t>PACÍFICO SUR</t>
  </si>
  <si>
    <t>SAN JUAN</t>
  </si>
  <si>
    <t>ALTO SINÚ</t>
  </si>
  <si>
    <t>BAJO SINÚ</t>
  </si>
  <si>
    <t>COSTANERA</t>
  </si>
  <si>
    <t>SABANAS</t>
  </si>
  <si>
    <t>SAN JORGE</t>
  </si>
  <si>
    <t>SINÚ MEDIO</t>
  </si>
  <si>
    <t>ALMEIDAS</t>
  </si>
  <si>
    <t>ALTO MAGDALENA</t>
  </si>
  <si>
    <t>BAJO MAGDALENA</t>
  </si>
  <si>
    <t>GUALIVÁ</t>
  </si>
  <si>
    <t>GUAVIO</t>
  </si>
  <si>
    <t>MAGDALENA CENTRO</t>
  </si>
  <si>
    <t>MEDINA</t>
  </si>
  <si>
    <t>RÍO NEGRO</t>
  </si>
  <si>
    <t>SABANA CENTRO</t>
  </si>
  <si>
    <t>SABANA OCCIDENTE</t>
  </si>
  <si>
    <t>SOACHA</t>
  </si>
  <si>
    <t>SUMAPAZ</t>
  </si>
  <si>
    <t>TEQUENDAMA</t>
  </si>
  <si>
    <t>UBATÉ</t>
  </si>
  <si>
    <t>RÍO</t>
  </si>
  <si>
    <t>SANTA MARTA</t>
  </si>
  <si>
    <t>ARIARI</t>
  </si>
  <si>
    <t>CAPITAL</t>
  </si>
  <si>
    <t>PIEDEMONTE</t>
  </si>
  <si>
    <t>RÍO META</t>
  </si>
  <si>
    <t>CENTRO OCCIDENTE</t>
  </si>
  <si>
    <t>COSTA</t>
  </si>
  <si>
    <t>SUR OCCIDENTE</t>
  </si>
  <si>
    <t>SUR ORIENTE</t>
  </si>
  <si>
    <t>PUTUMAYO</t>
  </si>
  <si>
    <t>CORDILLERANOS</t>
  </si>
  <si>
    <t>FRÍA</t>
  </si>
  <si>
    <t>VALLE</t>
  </si>
  <si>
    <t>VERTIENTE ORIENTAL</t>
  </si>
  <si>
    <t>VERTIENTE OCCIDENTE</t>
  </si>
  <si>
    <t>VERTIENTE DEL PACÍFICO</t>
  </si>
  <si>
    <t>SAN ANDRÉS, PROVIDENCIA</t>
  </si>
  <si>
    <t>COMUNERA</t>
  </si>
  <si>
    <t>MARES</t>
  </si>
  <si>
    <t>SOTO</t>
  </si>
  <si>
    <t>MOJANA</t>
  </si>
  <si>
    <t>MORROSQUILLO</t>
  </si>
  <si>
    <t>IBAGUE</t>
  </si>
  <si>
    <t>SURORIENTE</t>
  </si>
  <si>
    <t>NEVADOS</t>
  </si>
  <si>
    <t>VAUPÉS</t>
  </si>
  <si>
    <t>VICHADA</t>
  </si>
  <si>
    <t>AMAZONAS</t>
  </si>
  <si>
    <t>ANTIOQUIA</t>
  </si>
  <si>
    <t>ATLÁNTICO</t>
  </si>
  <si>
    <t>BOLÍVAR</t>
  </si>
  <si>
    <t>BOYACÁ</t>
  </si>
  <si>
    <t>CALDAS</t>
  </si>
  <si>
    <t>CAUCA</t>
  </si>
  <si>
    <t>CESAR</t>
  </si>
  <si>
    <t>CHOCÓ</t>
  </si>
  <si>
    <t>CÓRDOBA</t>
  </si>
  <si>
    <t>CUNDINAMARCA</t>
  </si>
  <si>
    <t>GUAINÍA</t>
  </si>
  <si>
    <t>GUAVIARE</t>
  </si>
  <si>
    <t>HUILA</t>
  </si>
  <si>
    <t>MAGDALENA</t>
  </si>
  <si>
    <t>META</t>
  </si>
  <si>
    <t>NARIÑO</t>
  </si>
  <si>
    <t>QUINDÍO</t>
  </si>
  <si>
    <t>RISARALDA</t>
  </si>
  <si>
    <t>SUCRE</t>
  </si>
  <si>
    <t>TOLIMA</t>
  </si>
  <si>
    <t xml:space="preserve">Departamento </t>
  </si>
  <si>
    <t>150000&lt;N≤300000</t>
  </si>
  <si>
    <t>300000&lt;N≤500000</t>
  </si>
  <si>
    <t>3≤CBR&lt;5</t>
  </si>
  <si>
    <t>7≤CBR&lt;10</t>
  </si>
  <si>
    <t>10≤CBR&lt;15</t>
  </si>
  <si>
    <t>T≤13</t>
  </si>
  <si>
    <t>20&lt;T≤30</t>
  </si>
  <si>
    <t>Dovelas y confinamiento</t>
  </si>
  <si>
    <t>Dovelas y sin confinamiento</t>
  </si>
  <si>
    <t>Sin dovelas y sin confinamiento</t>
  </si>
  <si>
    <t>P≤2000</t>
  </si>
  <si>
    <t>2000≤P&lt;4000</t>
  </si>
  <si>
    <t>SI</t>
  </si>
  <si>
    <t>ITEM</t>
  </si>
  <si>
    <t>C0010130</t>
  </si>
  <si>
    <t>Kg</t>
  </si>
  <si>
    <t>CEMENTO HIDRÁULICO PARA CAPA TRATADA CON CEMENTO</t>
  </si>
  <si>
    <t>Acero A-40</t>
  </si>
  <si>
    <t>Acero, alambres, soldadura y mallas metálicas</t>
  </si>
  <si>
    <t>Agregado fino para concreto (tamaño máximo 4,75mm - arena natural o trituración de roca, gravas, y/o escorias)</t>
  </si>
  <si>
    <t>Agregados</t>
  </si>
  <si>
    <t>Agregado grueso (grava, grava triturada y/o roca triturada)</t>
  </si>
  <si>
    <t>Agregado para tratamiento superficial doble tipo TSD-10</t>
  </si>
  <si>
    <t>Agregado para tratamiento superficial doble tipo TSD-25</t>
  </si>
  <si>
    <t>Agregado para tratamiento superficial tipo TSS-13 / TSD-13</t>
  </si>
  <si>
    <t>Agregado para tratamiento superficial tipo TSS-19/TSD-19</t>
  </si>
  <si>
    <t>L</t>
  </si>
  <si>
    <t>Agua</t>
  </si>
  <si>
    <t>Independiente</t>
  </si>
  <si>
    <t>Alambre negro para amarre calibre 18</t>
  </si>
  <si>
    <t>Barras de transferencia de carga (1'')</t>
  </si>
  <si>
    <t>Barras de unión de 1/2"</t>
  </si>
  <si>
    <t>Cal hidratada</t>
  </si>
  <si>
    <t>Cementantes y bituminosos</t>
  </si>
  <si>
    <t>Cemento Asfáltico de penetración 60-70</t>
  </si>
  <si>
    <t>Cemento hidráulico NTC 121 tipo UG</t>
  </si>
  <si>
    <t>Concreto hidráulico para pavimento MR-41 (4.0 MPa)</t>
  </si>
  <si>
    <t>Morteros, Concreto estructural y pavimento hidraulico</t>
  </si>
  <si>
    <t>Concreto hidráulico para pavimento MR-43 (4.2 MPa)</t>
  </si>
  <si>
    <t>Concreto resistencia 21 MPa</t>
  </si>
  <si>
    <t>Derecho de explotación y/o disposición de materiales</t>
  </si>
  <si>
    <t>Emulsion acuosa de parafina para curado de concreto, que evite la pérdida prematura de humedad de concretos y morteros</t>
  </si>
  <si>
    <t>Aditivos y adhesivos</t>
  </si>
  <si>
    <t>Emulsión asfáltica CRR-65 (CRR-2)</t>
  </si>
  <si>
    <t>Formaleta de madera para concreto</t>
  </si>
  <si>
    <t>Formaletas</t>
  </si>
  <si>
    <t>Formaleta para cuneta y/o bordillo de concreto</t>
  </si>
  <si>
    <t>Material de base clase C (NT1) gradación fina BG 25</t>
  </si>
  <si>
    <t>Material de base clase C (NT1) gradación gruesa BG 27</t>
  </si>
  <si>
    <t>Material de recebo para relleno</t>
  </si>
  <si>
    <t>Material de sub- base clase A (NT3) gradación SBG-38</t>
  </si>
  <si>
    <t>Material de sub- base clase C (NT1) gradación SBG-38</t>
  </si>
  <si>
    <t>Material de sub- base clase C (NT1) gradación SBG-50</t>
  </si>
  <si>
    <t>Material fino o granular clase 1 para estabilizar con cemento</t>
  </si>
  <si>
    <t>Material fino o granular clase 2 (CBR &gt;= 10%) para estabilizar con cemento</t>
  </si>
  <si>
    <t>Material seleccionado para relleno</t>
  </si>
  <si>
    <t>Mortero 1:3 para juntas</t>
  </si>
  <si>
    <t>Piedra para concreto ciclópeo (rajón o canto rodado)</t>
  </si>
  <si>
    <t>Sello de poliuretano en cinta para juntas en pavimentos de concreto hidraulico.</t>
  </si>
  <si>
    <t>Cauchos y elastómeros</t>
  </si>
  <si>
    <t>Sello de silicona o sellador autonivelante</t>
  </si>
  <si>
    <t>Agregado pétreo para mezcla asfaltica (procesado)</t>
  </si>
  <si>
    <t>CLASIFICACIÓN</t>
  </si>
  <si>
    <t>h</t>
  </si>
  <si>
    <t>Aspersor manual de 20 litros</t>
  </si>
  <si>
    <t>Mixto - Herramienta menor</t>
  </si>
  <si>
    <t>Buldozer, potencia al volante de 140 HP, motor de 2200 RPM, longitud de hoja 4,80m</t>
  </si>
  <si>
    <t>Movimiento de tierra</t>
  </si>
  <si>
    <t>Cargador: potencia en el volante 110 hp, clasificación de rpm del motor 2300</t>
  </si>
  <si>
    <t>Cargador: potencia en el volante 125 hp, clasificación de rpm del motor 2300</t>
  </si>
  <si>
    <t>Carrotanque de agua(1000 Galones)</t>
  </si>
  <si>
    <t>Carrotanque irrigador de asfalto, 1000 galones de capacidad</t>
  </si>
  <si>
    <t>Asfalto</t>
  </si>
  <si>
    <t>Cizalla manual de 90 cm</t>
  </si>
  <si>
    <t>Compactador de rodillo potencia: 80HP, peso: 7 ton</t>
  </si>
  <si>
    <t xml:space="preserve">Compactación – Nivelación  </t>
  </si>
  <si>
    <t>Compactador de rodillo potencia: 99 hp, peso: 8 toneladas</t>
  </si>
  <si>
    <t>Compactador manual (saltarín) peso de operación (kg.) 52, fuerza de impacto por golpe (KN) 12</t>
  </si>
  <si>
    <t>Compactador manual vibratorio (rana) con motor de 6 hp</t>
  </si>
  <si>
    <t>Compactador neumático de Potencia 70 HP, peso de 13 ton</t>
  </si>
  <si>
    <t>Compresor (barrido y soplado)</t>
  </si>
  <si>
    <t>Cortadora de pavimento, profundidad de corte: 16- 19 cm. capacidad de disco: desde 12" hasta 20" de diámetro</t>
  </si>
  <si>
    <t>Esparcidor de gravilla, ancho de esparcimiento 3 - 7.5 m</t>
  </si>
  <si>
    <t>Formaleta metálica para pavimento en concreto hidráulico (m)</t>
  </si>
  <si>
    <t>Concreto y mortero</t>
  </si>
  <si>
    <t>Mezcladora de concreto tipo trompo</t>
  </si>
  <si>
    <t>Motoniveladora potencia 215 HP, ancho de cuchilla 4,27 m, peso 18 ton</t>
  </si>
  <si>
    <t>Motoniveladora, potencia 140 HP, ancho de cuchilla 3,66 m, peso 11 ton</t>
  </si>
  <si>
    <t>Planta de asfalto en caliente continua de 120 toneladas de capacidad</t>
  </si>
  <si>
    <t>Regla vibratoria de concreto, de longitud de 3 a 5 m, potencia de 6 a 9 HP</t>
  </si>
  <si>
    <t>Retroexcavadora sobre oruga, potencia 158 kw, balde de 1.5 m3</t>
  </si>
  <si>
    <t>Terminadora de asfalto (Finisher), potencia en el volante 174 HP, R=20M3/H, velocidad de desplazamiento 114 m/min</t>
  </si>
  <si>
    <t>Vibrador de concreto, potencia aproximada de 3 hp, mangueras de 4 a 6 metros</t>
  </si>
  <si>
    <t>Vibrocompactador, potencia 153 HP, peso 10 ton</t>
  </si>
  <si>
    <t>Volqueta 14 m3</t>
  </si>
  <si>
    <t xml:space="preserve">Transporte – Acarreo </t>
  </si>
  <si>
    <t>LISTADO DE TRANSPORTE</t>
  </si>
  <si>
    <t>kg-km</t>
  </si>
  <si>
    <t>Transporte de acero</t>
  </si>
  <si>
    <t>m3-km</t>
  </si>
  <si>
    <t>Transporte de agregados</t>
  </si>
  <si>
    <t>Transporte de concreto</t>
  </si>
  <si>
    <t>Transporte de material de base</t>
  </si>
  <si>
    <t>Transporte de material de relleno</t>
  </si>
  <si>
    <t>Transporte de material de sub-base (considerado en volqueta de 6 m3)</t>
  </si>
  <si>
    <t>Transporte de piedra para concreto ciclópeo</t>
  </si>
  <si>
    <t>LISTADO DE EQUIPO</t>
  </si>
  <si>
    <t>LISTADO DE MATERIALES</t>
  </si>
  <si>
    <t>CODIGO</t>
  </si>
  <si>
    <t>INSUMO</t>
  </si>
  <si>
    <t>PROVINCIA</t>
  </si>
  <si>
    <t>RENDIMIENTO</t>
  </si>
  <si>
    <t>N/A</t>
  </si>
  <si>
    <t xml:space="preserve">JORNAL </t>
  </si>
  <si>
    <t xml:space="preserve">VALOR ECONOMICO </t>
  </si>
  <si>
    <t>PRESTACIONES [%]</t>
  </si>
  <si>
    <t>CANTIDAD DE MATERIAL</t>
  </si>
  <si>
    <t>RENDIMIENTO EQUIPO</t>
  </si>
  <si>
    <t>CANTIDAD TRANSPORTE</t>
  </si>
  <si>
    <t>DISTANCIA DE TRANSPORTE</t>
  </si>
  <si>
    <t>CANTIDAD TRANSPORTE*DISTANCIA DE TRANSPORTE</t>
  </si>
  <si>
    <t>ALTERNATIVA</t>
  </si>
  <si>
    <t>SUBTOTAL MATERIAL</t>
  </si>
  <si>
    <t>SUBTOTAL EQUIPO</t>
  </si>
  <si>
    <t>COSTOS INDIRECTOS</t>
  </si>
  <si>
    <t>Nombre de Actividad</t>
  </si>
  <si>
    <t>ESPESORES DE PAVIMENTOS FLEXIBLES Y SEMI RIGIDOS - UNIDAD: cm</t>
  </si>
  <si>
    <t>CONFIGURACIÓN</t>
  </si>
  <si>
    <t>N1 S1 T1 P1</t>
  </si>
  <si>
    <t>N1 S1 T1 P2</t>
  </si>
  <si>
    <t>N1 S1 T1 P3</t>
  </si>
  <si>
    <t>N1 S1 T1 P4</t>
  </si>
  <si>
    <t>N1 S1 T1 P5</t>
  </si>
  <si>
    <t>N1 S1 T1 P6</t>
  </si>
  <si>
    <t>N1 S1 T2 P1</t>
  </si>
  <si>
    <t>N1 S1 T2 P2</t>
  </si>
  <si>
    <t>N1 S1 T2 P3</t>
  </si>
  <si>
    <t>N1 S1 T2 P4</t>
  </si>
  <si>
    <t>N1 S1 T2 P5</t>
  </si>
  <si>
    <t>N1 S1 T2 P6</t>
  </si>
  <si>
    <t>N1 S1 T3 P1</t>
  </si>
  <si>
    <t>N1 S1 T3 P2</t>
  </si>
  <si>
    <t>N1 S1 T3 P3</t>
  </si>
  <si>
    <t>N1 S1 T3 P4</t>
  </si>
  <si>
    <t>N1 S1 T3 P5</t>
  </si>
  <si>
    <t>N1 S1 T3 P6</t>
  </si>
  <si>
    <t>N1 S2 T1 P1</t>
  </si>
  <si>
    <t>N1 S2 T1 P2</t>
  </si>
  <si>
    <t>N1 S2 T1 P3</t>
  </si>
  <si>
    <t>N1 S2 T1 P4</t>
  </si>
  <si>
    <t>N1 S2 T1 P5</t>
  </si>
  <si>
    <t>N1 S2 T1 P6</t>
  </si>
  <si>
    <t>N1 S2 T2 P1</t>
  </si>
  <si>
    <t>N1 S2 T2 P2</t>
  </si>
  <si>
    <t>N1 S2 T2 P3</t>
  </si>
  <si>
    <t>N1 S2 T2 P4</t>
  </si>
  <si>
    <t>N1 S2 T2 P5</t>
  </si>
  <si>
    <t>N1 S2 T2 P6</t>
  </si>
  <si>
    <t>N1 S2 T3 P1</t>
  </si>
  <si>
    <t>N1 S2 T3 P2</t>
  </si>
  <si>
    <t>N1 S2 T3 P3</t>
  </si>
  <si>
    <t>N1 S2 T3 P4</t>
  </si>
  <si>
    <t>N1 S2 T3 P5</t>
  </si>
  <si>
    <t>N1 S2 T3 P6</t>
  </si>
  <si>
    <t>N1 S3 T1 P1</t>
  </si>
  <si>
    <t>N1 S3 T1 P2</t>
  </si>
  <si>
    <t>N1 S3 T1 P3</t>
  </si>
  <si>
    <t>N1 S3 T1 P4</t>
  </si>
  <si>
    <t>N1 S3 T1 P5</t>
  </si>
  <si>
    <t>N1 S3 T1 P6</t>
  </si>
  <si>
    <t>N1 S3 T2 P1</t>
  </si>
  <si>
    <t>N1 S3 T2 P2</t>
  </si>
  <si>
    <t>N1 S3 T2 P3</t>
  </si>
  <si>
    <t>N1 S3 T2 P4</t>
  </si>
  <si>
    <t>N1 S3 T2 P5</t>
  </si>
  <si>
    <t>N1 S3 T2 P6</t>
  </si>
  <si>
    <t>N1 S3 T3 P1</t>
  </si>
  <si>
    <t>N1 S3 T3 P2</t>
  </si>
  <si>
    <t>N1 S3 T3 P3</t>
  </si>
  <si>
    <t>N1 S3 T3 P4</t>
  </si>
  <si>
    <t>N1 S3 T3 P5</t>
  </si>
  <si>
    <t>N1 S3 T3 P6</t>
  </si>
  <si>
    <t>N1 S4 T1 P1</t>
  </si>
  <si>
    <t>N1 S4 T1 P2</t>
  </si>
  <si>
    <t>N1 S4 T1 P3</t>
  </si>
  <si>
    <t>N1 S4 T1 P4</t>
  </si>
  <si>
    <t>N1 S4 T1 P5</t>
  </si>
  <si>
    <t>N1 S4 T1 P6</t>
  </si>
  <si>
    <t>N1 S4 T2 P1</t>
  </si>
  <si>
    <t>N1 S4 T2 P2</t>
  </si>
  <si>
    <t>N1 S4 T2 P3</t>
  </si>
  <si>
    <t>N1 S4 T2 P4</t>
  </si>
  <si>
    <t>N1 S4 T2 P5</t>
  </si>
  <si>
    <t>N1 S4 T2 P6</t>
  </si>
  <si>
    <t>N1 S4 T3 P1</t>
  </si>
  <si>
    <t>N1 S4 T3 P2</t>
  </si>
  <si>
    <t>N1 S4 T3 P3</t>
  </si>
  <si>
    <t>N1 S4 T3 P4</t>
  </si>
  <si>
    <t>N1 S4 T3 P5</t>
  </si>
  <si>
    <t>N1 S4 T3 P6</t>
  </si>
  <si>
    <t>N2 S1 T1 P1</t>
  </si>
  <si>
    <t>N2 S1 T1 P2</t>
  </si>
  <si>
    <t>N2 S1 T1 P3</t>
  </si>
  <si>
    <t>N2 S1 T1 P4</t>
  </si>
  <si>
    <t>N2 S1 T1 P5</t>
  </si>
  <si>
    <t>N2 S1 T1 P6</t>
  </si>
  <si>
    <t>N2 S1 T2 P1</t>
  </si>
  <si>
    <t>N2 S1 T2 P2</t>
  </si>
  <si>
    <t>N2 S1 T2 P3</t>
  </si>
  <si>
    <t>N2 S1 T2 P4</t>
  </si>
  <si>
    <t>N2 S1 T2 P5</t>
  </si>
  <si>
    <t>N2 S1 T2 P6</t>
  </si>
  <si>
    <t>N2 S1 T3 P1</t>
  </si>
  <si>
    <t>N2 S1 T3 P2</t>
  </si>
  <si>
    <t>N2 S1 T3 P3</t>
  </si>
  <si>
    <t>N2 S1 T3 P4</t>
  </si>
  <si>
    <t>N2 S1 T3 P5</t>
  </si>
  <si>
    <t>N2 S1 T3 P6</t>
  </si>
  <si>
    <t>N2 S2 T1 P1</t>
  </si>
  <si>
    <t>N2 S2 T1 P2</t>
  </si>
  <si>
    <t>N2 S2 T1 P3</t>
  </si>
  <si>
    <t>N2 S2 T1 P4</t>
  </si>
  <si>
    <t>N2 S2 T1 P5</t>
  </si>
  <si>
    <t>N2 S2 T1 P6</t>
  </si>
  <si>
    <t>N2 S2 T2 P1</t>
  </si>
  <si>
    <t>N2 S2 T2 P2</t>
  </si>
  <si>
    <t>N2 S2 T2 P3</t>
  </si>
  <si>
    <t>N2 S2 T2 P4</t>
  </si>
  <si>
    <t>N2 S2 T2 P5</t>
  </si>
  <si>
    <t>N2 S2 T2 P6</t>
  </si>
  <si>
    <t>N2 S2 T3 P1</t>
  </si>
  <si>
    <t>N2 S2 T3 P2</t>
  </si>
  <si>
    <t>N2 S2 T3 P3</t>
  </si>
  <si>
    <t>N2 S2 T3 P4</t>
  </si>
  <si>
    <t>N2 S2 T3 P5</t>
  </si>
  <si>
    <t>N2 S2 T3 P6</t>
  </si>
  <si>
    <t>N2 S3 T1 P1</t>
  </si>
  <si>
    <t>N2 S3 T1 P2</t>
  </si>
  <si>
    <t>N2 S3 T1 P3</t>
  </si>
  <si>
    <t>N2 S3 T1 P4</t>
  </si>
  <si>
    <t>N2 S3 T1 P5</t>
  </si>
  <si>
    <t>N2 S3 T1 P6</t>
  </si>
  <si>
    <t>N2 S3 T2 P1</t>
  </si>
  <si>
    <t>N2 S3 T2 P2</t>
  </si>
  <si>
    <t>N2 S3 T2 P3</t>
  </si>
  <si>
    <t>N2 S3 T2 P4</t>
  </si>
  <si>
    <t>N2 S3 T2 P5</t>
  </si>
  <si>
    <t>N2 S3 T2 P6</t>
  </si>
  <si>
    <t>N2 S3 T3 P1</t>
  </si>
  <si>
    <t>N2 S3 T3 P2</t>
  </si>
  <si>
    <t>N2 S3 T3 P3</t>
  </si>
  <si>
    <t>N2 S3 T3 P4</t>
  </si>
  <si>
    <t>N2 S3 T3 P5</t>
  </si>
  <si>
    <t>N2 S3 T3 P6</t>
  </si>
  <si>
    <t>N2 S4 T1 P1</t>
  </si>
  <si>
    <t>N2 S4 T1 P2</t>
  </si>
  <si>
    <t>N2 S4 T1 P3</t>
  </si>
  <si>
    <t>N2 S4 T1 P4</t>
  </si>
  <si>
    <t>N2 S4 T1 P5</t>
  </si>
  <si>
    <t>N2 S4 T1 P6</t>
  </si>
  <si>
    <t>N2 S4 T2 P1</t>
  </si>
  <si>
    <t>N2 S4 T2 P2</t>
  </si>
  <si>
    <t>N2 S4 T2 P3</t>
  </si>
  <si>
    <t>N2 S4 T2 P4</t>
  </si>
  <si>
    <t>N2 S4 T2 P5</t>
  </si>
  <si>
    <t>N2 S4 T2 P6</t>
  </si>
  <si>
    <t>N2 S4 T3 P1</t>
  </si>
  <si>
    <t>N2 S4 T3 P2</t>
  </si>
  <si>
    <t>N2 S4 T3 P3</t>
  </si>
  <si>
    <t>N2 S4 T3 P4</t>
  </si>
  <si>
    <t>N2 S4 T3 P5</t>
  </si>
  <si>
    <t>N2 S4 T3 P6</t>
  </si>
  <si>
    <t>N3 S1 T1 P1</t>
  </si>
  <si>
    <t>N3 S1 T1 P2</t>
  </si>
  <si>
    <t>N3 S1 T1 P3</t>
  </si>
  <si>
    <t>N3 S1 T1 P4</t>
  </si>
  <si>
    <t>N3 S1 T1 P5</t>
  </si>
  <si>
    <t>N3 S1 T1 P6</t>
  </si>
  <si>
    <t>N3 S1 T2 P1</t>
  </si>
  <si>
    <t>N3 S1 T2 P2</t>
  </si>
  <si>
    <t>N3 S1 T2 P3</t>
  </si>
  <si>
    <t>N3 S1 T2 P4</t>
  </si>
  <si>
    <t>N3 S1 T2 P5</t>
  </si>
  <si>
    <t>N3 S1 T2 P6</t>
  </si>
  <si>
    <t>N3 S1 T3 P1</t>
  </si>
  <si>
    <t>N3 S1 T3 P2</t>
  </si>
  <si>
    <t>N3 S1 T3 P3</t>
  </si>
  <si>
    <t>N3 S1 T3 P4</t>
  </si>
  <si>
    <t>N3 S1 13 P5</t>
  </si>
  <si>
    <t>N3 S1 T3 P6</t>
  </si>
  <si>
    <t>N3 S2 T1 P1</t>
  </si>
  <si>
    <t>N3 S2 T1 P2</t>
  </si>
  <si>
    <t>N3 S2 T1 P3</t>
  </si>
  <si>
    <t>N3 S2 T1 P4</t>
  </si>
  <si>
    <t>N3 S2 T1 P5</t>
  </si>
  <si>
    <t>N3 S2 T1 P6</t>
  </si>
  <si>
    <t>N3 S2 T2 P1</t>
  </si>
  <si>
    <t>N3 S2 T2 P2</t>
  </si>
  <si>
    <t>N3 S2 T2 P3</t>
  </si>
  <si>
    <t>N3 S2 T2 P4</t>
  </si>
  <si>
    <t>N3 S2 T2 P5</t>
  </si>
  <si>
    <t>N3 S2 T2 P6</t>
  </si>
  <si>
    <t>N3 S2 T3 P1</t>
  </si>
  <si>
    <t>N3 S2 T3 P2</t>
  </si>
  <si>
    <t>N3 S2 T3 P3</t>
  </si>
  <si>
    <t>N3 S2 T3 P4</t>
  </si>
  <si>
    <t>N3 S2 T3 P5</t>
  </si>
  <si>
    <t>N3 S2 T3 P6</t>
  </si>
  <si>
    <t>N3 S3 T1 P1</t>
  </si>
  <si>
    <t>N3 S3 T1 P2</t>
  </si>
  <si>
    <t>N3 S3 T1 P3</t>
  </si>
  <si>
    <t>N3 S3 T1 P4</t>
  </si>
  <si>
    <t>N3 S3 T1 P5</t>
  </si>
  <si>
    <t>N3 S3 T1 P6</t>
  </si>
  <si>
    <t>N3 S3 T2 P1</t>
  </si>
  <si>
    <t>N3 S3 T2 P2</t>
  </si>
  <si>
    <t>N3 S3 T2 P3</t>
  </si>
  <si>
    <t>N3 S3 T2 P4</t>
  </si>
  <si>
    <t>N3 S3 T2 P5</t>
  </si>
  <si>
    <t>N3 S3 T2 P6</t>
  </si>
  <si>
    <t>N3 S3 T3 P1</t>
  </si>
  <si>
    <t>N3 S3 T3 P2</t>
  </si>
  <si>
    <t>N3 S3 T3 P3</t>
  </si>
  <si>
    <t>N3 S3 T3 P4</t>
  </si>
  <si>
    <t>N3 S3 T3 P5</t>
  </si>
  <si>
    <t>N3 S3 T3 P6</t>
  </si>
  <si>
    <t>N3 S4 T1 P1</t>
  </si>
  <si>
    <t>N3 S4 T1 P2</t>
  </si>
  <si>
    <t>N3 S4 T1 P3</t>
  </si>
  <si>
    <t>N3 S4 T1 P4</t>
  </si>
  <si>
    <t>N3 S4 T1 P5</t>
  </si>
  <si>
    <t>N3 S4 T1 P6</t>
  </si>
  <si>
    <t>N3 S4 T2 P1</t>
  </si>
  <si>
    <t>N3 S4 T2 P2</t>
  </si>
  <si>
    <t>N3 S4 T2 P3</t>
  </si>
  <si>
    <t>N3 S4 T2 P4</t>
  </si>
  <si>
    <t>N3 S4 T2 P5</t>
  </si>
  <si>
    <t>N3 S4 T2 P6</t>
  </si>
  <si>
    <t>N3 S4 T3 P1</t>
  </si>
  <si>
    <t>N3 S4 T3 P2</t>
  </si>
  <si>
    <t>N3 S4 T3 P3</t>
  </si>
  <si>
    <t>N3 S4 T3 P4</t>
  </si>
  <si>
    <t>N3 S4 T3 P5</t>
  </si>
  <si>
    <t>N3 S4 T3 P6</t>
  </si>
  <si>
    <t>ESPESORES DE CONCRETO-UNIDAD: cm</t>
  </si>
  <si>
    <t>N1 S1 TC1</t>
  </si>
  <si>
    <t>N1 S1 TC2</t>
  </si>
  <si>
    <t>N1 S1 TC3</t>
  </si>
  <si>
    <t>N1 S1 TC4</t>
  </si>
  <si>
    <t>N1 S2 TC1</t>
  </si>
  <si>
    <t>N1 S2 TC2</t>
  </si>
  <si>
    <t>N1 S2 TC3</t>
  </si>
  <si>
    <t>N1 S2 TC4</t>
  </si>
  <si>
    <t>N1 S3 TC1</t>
  </si>
  <si>
    <t>N1 S3 TC2</t>
  </si>
  <si>
    <t>N1 S3 TC3</t>
  </si>
  <si>
    <t>N1 S3 TC4</t>
  </si>
  <si>
    <t>N1 S4 TC1</t>
  </si>
  <si>
    <t>N1 S4 TC2</t>
  </si>
  <si>
    <t>N1 S4 TC3</t>
  </si>
  <si>
    <t>N1 S4 TC4</t>
  </si>
  <si>
    <t>N2 S1 TC1</t>
  </si>
  <si>
    <t>N2 S1 TC2</t>
  </si>
  <si>
    <t>N2 S1 TC3</t>
  </si>
  <si>
    <t>N2 S1 TC4</t>
  </si>
  <si>
    <t>N2 S2 TC1</t>
  </si>
  <si>
    <t>N2 S2 TC2</t>
  </si>
  <si>
    <t>N2 S2 TC3</t>
  </si>
  <si>
    <t>N2 S2 TC4</t>
  </si>
  <si>
    <t>N2 S3 TC1</t>
  </si>
  <si>
    <t>N2 S3 TC2</t>
  </si>
  <si>
    <t>N2 S3 TC3</t>
  </si>
  <si>
    <t>N2 S3 TC4</t>
  </si>
  <si>
    <t>N2 S4 TC1</t>
  </si>
  <si>
    <t>N2 S4 TC2</t>
  </si>
  <si>
    <t>N2 S4 TC3</t>
  </si>
  <si>
    <t>N2 S4 TC4</t>
  </si>
  <si>
    <t>N3 S1 TC1</t>
  </si>
  <si>
    <t>N3 S1 TC2</t>
  </si>
  <si>
    <t>N3 S1 TC3</t>
  </si>
  <si>
    <t>N3 S1 TC4</t>
  </si>
  <si>
    <t>N3 S2 TC1</t>
  </si>
  <si>
    <t>N3 S2 TC2</t>
  </si>
  <si>
    <t>N3 S2 TC3</t>
  </si>
  <si>
    <t>N3 S2 TC4</t>
  </si>
  <si>
    <t>N3 S3 TC1</t>
  </si>
  <si>
    <t>N3 S3 TC2</t>
  </si>
  <si>
    <t>N3 S3 TC3</t>
  </si>
  <si>
    <t>N3 S3 TC4</t>
  </si>
  <si>
    <t>N3 S4 TC1</t>
  </si>
  <si>
    <t>N3 S4 TC2</t>
  </si>
  <si>
    <t>N3 S4 TC3</t>
  </si>
  <si>
    <t>N3 S4 TC4</t>
  </si>
  <si>
    <t> Amazonas</t>
  </si>
  <si>
    <t>Selva Amazónica</t>
  </si>
  <si>
    <t> Antioquia</t>
  </si>
  <si>
    <t>Bajo Cauca</t>
  </si>
  <si>
    <t>Magdalena Medio</t>
  </si>
  <si>
    <t>Nordeste</t>
  </si>
  <si>
    <t>Norte</t>
  </si>
  <si>
    <t>Occidente</t>
  </si>
  <si>
    <t>Oriente</t>
  </si>
  <si>
    <t>Suroeste</t>
  </si>
  <si>
    <t>Uraba</t>
  </si>
  <si>
    <t>Valle de Aburra</t>
  </si>
  <si>
    <t> Arauca</t>
  </si>
  <si>
    <t xml:space="preserve">Arauca </t>
  </si>
  <si>
    <t> Atlántico</t>
  </si>
  <si>
    <t>Sur</t>
  </si>
  <si>
    <t>Centro Oriente</t>
  </si>
  <si>
    <t>Occidental</t>
  </si>
  <si>
    <t> Bolívar</t>
  </si>
  <si>
    <t>Depresion Momposina</t>
  </si>
  <si>
    <t xml:space="preserve">Dique Bolivarense </t>
  </si>
  <si>
    <t xml:space="preserve">Loba </t>
  </si>
  <si>
    <t xml:space="preserve">Magdalena Medio Bolivarense </t>
  </si>
  <si>
    <t xml:space="preserve">Mojana Bolivarense </t>
  </si>
  <si>
    <t xml:space="preserve">Montes de María </t>
  </si>
  <si>
    <t> Boyacá</t>
  </si>
  <si>
    <t xml:space="preserve">Centro </t>
  </si>
  <si>
    <t xml:space="preserve">Gutiérrez </t>
  </si>
  <si>
    <t xml:space="preserve">La Libertad </t>
  </si>
  <si>
    <t xml:space="preserve">Lengupa </t>
  </si>
  <si>
    <t xml:space="preserve">Márquez </t>
  </si>
  <si>
    <t xml:space="preserve">Neira </t>
  </si>
  <si>
    <t xml:space="preserve">Norte </t>
  </si>
  <si>
    <t xml:space="preserve">Occidente </t>
  </si>
  <si>
    <t xml:space="preserve"> Oriente </t>
  </si>
  <si>
    <t xml:space="preserve">Ricaurte </t>
  </si>
  <si>
    <t xml:space="preserve">Sugamuxi </t>
  </si>
  <si>
    <t xml:space="preserve">Tundama </t>
  </si>
  <si>
    <t xml:space="preserve">Valderrama </t>
  </si>
  <si>
    <t> Caldas</t>
  </si>
  <si>
    <t xml:space="preserve">Alto Occidente </t>
  </si>
  <si>
    <t>Alto Oriente</t>
  </si>
  <si>
    <t>Bajo Occidente</t>
  </si>
  <si>
    <t xml:space="preserve">Oriente </t>
  </si>
  <si>
    <t> Caquetá</t>
  </si>
  <si>
    <t>Caquetá</t>
  </si>
  <si>
    <t> Casanare</t>
  </si>
  <si>
    <t>Casanare</t>
  </si>
  <si>
    <t> Cauca</t>
  </si>
  <si>
    <t xml:space="preserve">Sur </t>
  </si>
  <si>
    <t> Cesar</t>
  </si>
  <si>
    <t xml:space="preserve">Central </t>
  </si>
  <si>
    <t xml:space="preserve">Noroccidental </t>
  </si>
  <si>
    <t> Chocó</t>
  </si>
  <si>
    <t xml:space="preserve"> Atrato </t>
  </si>
  <si>
    <t xml:space="preserve">Darién </t>
  </si>
  <si>
    <t xml:space="preserve">Pacífico Norte </t>
  </si>
  <si>
    <t xml:space="preserve">Pacífico Sur </t>
  </si>
  <si>
    <t xml:space="preserve">San Juan </t>
  </si>
  <si>
    <t> Córdoba</t>
  </si>
  <si>
    <t xml:space="preserve">Alto Sinú </t>
  </si>
  <si>
    <t xml:space="preserve">Bajo Sinú </t>
  </si>
  <si>
    <t xml:space="preserve">Costanera </t>
  </si>
  <si>
    <t xml:space="preserve"> Sabanas</t>
  </si>
  <si>
    <t xml:space="preserve">San Jorge </t>
  </si>
  <si>
    <t xml:space="preserve"> Sinú medio </t>
  </si>
  <si>
    <t> Cundinamarca</t>
  </si>
  <si>
    <t>Almeidas</t>
  </si>
  <si>
    <t xml:space="preserve">Alto Magdalena </t>
  </si>
  <si>
    <t>Bajo Magdalena</t>
  </si>
  <si>
    <t xml:space="preserve">Gualivá </t>
  </si>
  <si>
    <t>Guavio</t>
  </si>
  <si>
    <t>Magdalena Centro</t>
  </si>
  <si>
    <t xml:space="preserve">Medina </t>
  </si>
  <si>
    <t xml:space="preserve">Río Negro </t>
  </si>
  <si>
    <t xml:space="preserve">Sabana Centro </t>
  </si>
  <si>
    <t xml:space="preserve">Sabana Occidente </t>
  </si>
  <si>
    <t xml:space="preserve">Soacha </t>
  </si>
  <si>
    <t xml:space="preserve">Sumapaz </t>
  </si>
  <si>
    <t xml:space="preserve">Tequendama </t>
  </si>
  <si>
    <t xml:space="preserve">Ubaté </t>
  </si>
  <si>
    <t> Guainía</t>
  </si>
  <si>
    <t> Guaviare</t>
  </si>
  <si>
    <t> Huila</t>
  </si>
  <si>
    <t> La Guajira</t>
  </si>
  <si>
    <t>Norte / Centro</t>
  </si>
  <si>
    <t> Magdalena</t>
  </si>
  <si>
    <t>Centro</t>
  </si>
  <si>
    <t xml:space="preserve">Río </t>
  </si>
  <si>
    <t>Santa Marta</t>
  </si>
  <si>
    <t> Meta</t>
  </si>
  <si>
    <t>Ariari</t>
  </si>
  <si>
    <t xml:space="preserve">Capital </t>
  </si>
  <si>
    <t xml:space="preserve">Piedemonte </t>
  </si>
  <si>
    <t xml:space="preserve">Río Meta </t>
  </si>
  <si>
    <t> Nariño</t>
  </si>
  <si>
    <t xml:space="preserve">Centro Occidente </t>
  </si>
  <si>
    <t xml:space="preserve">Costa </t>
  </si>
  <si>
    <t> Norte de Santander</t>
  </si>
  <si>
    <t>Sur Occidente</t>
  </si>
  <si>
    <t xml:space="preserve">Sur Oriente </t>
  </si>
  <si>
    <t> Putumayo</t>
  </si>
  <si>
    <t>Putumayo</t>
  </si>
  <si>
    <t> Quindío</t>
  </si>
  <si>
    <t xml:space="preserve">Cordilleranos </t>
  </si>
  <si>
    <t>Fría</t>
  </si>
  <si>
    <t xml:space="preserve">Valle </t>
  </si>
  <si>
    <t> Risaralda</t>
  </si>
  <si>
    <t xml:space="preserve">Vertiente Oriental </t>
  </si>
  <si>
    <t xml:space="preserve">Vertiente Occidente </t>
  </si>
  <si>
    <t xml:space="preserve">Vertiente del Pacífico </t>
  </si>
  <si>
    <t> San Andrés y Providencia</t>
  </si>
  <si>
    <t>San Andrés, Providencia</t>
  </si>
  <si>
    <t> Santander</t>
  </si>
  <si>
    <t xml:space="preserve">Comunera </t>
  </si>
  <si>
    <t xml:space="preserve">García Rovira </t>
  </si>
  <si>
    <t xml:space="preserve">Guanentá </t>
  </si>
  <si>
    <t xml:space="preserve">Mares </t>
  </si>
  <si>
    <t xml:space="preserve">Soto </t>
  </si>
  <si>
    <t>Vélez</t>
  </si>
  <si>
    <t> Sucre</t>
  </si>
  <si>
    <t xml:space="preserve">Mojana </t>
  </si>
  <si>
    <t>Montes de María</t>
  </si>
  <si>
    <t>Morrosquillo</t>
  </si>
  <si>
    <t xml:space="preserve">Sabanas </t>
  </si>
  <si>
    <t xml:space="preserve"> San Jorge </t>
  </si>
  <si>
    <t> Tolima</t>
  </si>
  <si>
    <t xml:space="preserve">Ibague </t>
  </si>
  <si>
    <t xml:space="preserve"> Suroriente </t>
  </si>
  <si>
    <t xml:space="preserve">Nevados </t>
  </si>
  <si>
    <t> Valle del Cauca</t>
  </si>
  <si>
    <t xml:space="preserve"> Occidente </t>
  </si>
  <si>
    <t> Vaupés</t>
  </si>
  <si>
    <t> Vichada</t>
  </si>
  <si>
    <t>Vichada</t>
  </si>
  <si>
    <t>VÉLEZ</t>
  </si>
  <si>
    <t>GARCÍA ROVIRA</t>
  </si>
  <si>
    <t>GUANENTÁ</t>
  </si>
  <si>
    <t>LA_GUAJIRA</t>
  </si>
  <si>
    <t>VALLE_DEL_CAUCA</t>
  </si>
  <si>
    <t>NORTE_DE_SANTANDER</t>
  </si>
  <si>
    <t>SAN_ANDRÉS_Y_PROVIDENCIA</t>
  </si>
  <si>
    <t>PAVIMENTO FLEXIBLE</t>
  </si>
  <si>
    <t>PAVIMENTO RIGIDO</t>
  </si>
  <si>
    <t>COSTO POR KM</t>
  </si>
  <si>
    <t>CANTIDAD</t>
  </si>
  <si>
    <t xml:space="preserve">PAVMIENTO FLEXIBLE </t>
  </si>
  <si>
    <t>SUBBASE GRANULAR</t>
  </si>
  <si>
    <t>BASE GRANULAR</t>
  </si>
  <si>
    <t>SUBRASANTE</t>
  </si>
  <si>
    <t xml:space="preserve">NO </t>
  </si>
  <si>
    <t>CAPA DE RODADURA</t>
  </si>
  <si>
    <t>CAPAS ESTRUCTURALES</t>
  </si>
  <si>
    <t>ALTERNATIVAS DE MEJORAMIENTO</t>
  </si>
  <si>
    <t xml:space="preserve">PAVIMENTO RIGIDO </t>
  </si>
  <si>
    <t>Mejorada con Cal</t>
  </si>
  <si>
    <t>Estabilizada con Cal</t>
  </si>
  <si>
    <t xml:space="preserve">Estabilizada con cemento hidraulico </t>
  </si>
  <si>
    <t>Tratamiento superficial doble sobre subrasante estabilizada</t>
  </si>
  <si>
    <t>SUB-BASE GRANULAR CLASE C 
(Analizada para tipo de gradacion SBG-38 clase C)</t>
  </si>
  <si>
    <t>Suelo cemento</t>
  </si>
  <si>
    <t>LATITUD</t>
  </si>
  <si>
    <t>LONGITUD</t>
  </si>
  <si>
    <t>CODIGO_EXP</t>
  </si>
  <si>
    <t>TITULO_EST</t>
  </si>
  <si>
    <t>MODALIDAD</t>
  </si>
  <si>
    <t>MUNICIPIO</t>
  </si>
  <si>
    <t xml:space="preserve">DEPARTAMENTO </t>
  </si>
  <si>
    <t>AREA_HA</t>
  </si>
  <si>
    <t>CLASIFICAC</t>
  </si>
  <si>
    <t>ETAPA</t>
  </si>
  <si>
    <t>SOLICITANTE</t>
  </si>
  <si>
    <t>MINERALES</t>
  </si>
  <si>
    <t>JAV-11321</t>
  </si>
  <si>
    <t>Titulo terminado-en proceso de liquidacion</t>
  </si>
  <si>
    <t>CONTRATO DE CONCESIÓN (L 685)</t>
  </si>
  <si>
    <t>ROVIRA</t>
  </si>
  <si>
    <t>Explotación</t>
  </si>
  <si>
    <t>(43508) FELIX ENRIQUE ANDRADE HOYOS</t>
  </si>
  <si>
    <t>ANHIDRITA, ANTRACITA, ARCILLA COMUN (ARCILLA CERAMICA), ARCILLAS, ARCILLAS REFRACTARIAS, ARENAS, ARENAS ARCILLOSAS, ARENAS FELDESPÁTICAS, ARENAS INDUSTRIALES, ARENAS SILICEAS, ARENISCAS, ASBESTO, ASFALTO NATURAL, AZUFRE, BAUXITA, BENTONITA, CALCITA, CAO</t>
  </si>
  <si>
    <t>ARE-510080</t>
  </si>
  <si>
    <t>Solicitud en evaluación</t>
  </si>
  <si>
    <t>ÁREA DE RESERVA ESPECIAL</t>
  </si>
  <si>
    <t>ORTEGA, ROVIRA, VALLE DE SAN JUAN</t>
  </si>
  <si>
    <t>(71212) PAUNITA EMERALD SAS</t>
  </si>
  <si>
    <t>ARENAS</t>
  </si>
  <si>
    <t>506552</t>
  </si>
  <si>
    <t>Mediana</t>
  </si>
  <si>
    <t>(56772) ALIRIO  BARBOSA PENA</t>
  </si>
  <si>
    <t>ARCILLAS, ARENAS, ARENISCAS, GRAVAS, RECEBO</t>
  </si>
  <si>
    <t>Activo</t>
  </si>
  <si>
    <t>LICENCIA DE EXPLOTACIÓN</t>
  </si>
  <si>
    <t>Pequeña</t>
  </si>
  <si>
    <t>0007-73</t>
  </si>
  <si>
    <t>LICENCIA DE EXPLORACIÓN</t>
  </si>
  <si>
    <t>ORTEGA, VALLE DE SAN JUAN</t>
  </si>
  <si>
    <t>(33931) MARTHA RUBIANO DE LOPEZ</t>
  </si>
  <si>
    <t>ARENAS, GRAVAS</t>
  </si>
  <si>
    <t>VALLE DE SAN JUAN</t>
  </si>
  <si>
    <t>CE8-091</t>
  </si>
  <si>
    <t>ORTEGA, SAN LUIS, VALLE DE SAN JUAN</t>
  </si>
  <si>
    <t>Exploración</t>
  </si>
  <si>
    <t>HB8-151</t>
  </si>
  <si>
    <t>(18027) RIGOBERTO  SANCHEZ CASTRO</t>
  </si>
  <si>
    <t>ROCA O PIEDRA CALIZA</t>
  </si>
  <si>
    <t>507143</t>
  </si>
  <si>
    <t>Radicación documentos</t>
  </si>
  <si>
    <t>ORTEGA</t>
  </si>
  <si>
    <t>(87162) SOCIEDAD DE INVERSIONISTAS Y PROVEEDORES SA</t>
  </si>
  <si>
    <t>FLV-105</t>
  </si>
  <si>
    <t>(18560) LUIS FERNANDO DIAZ ROMERO, (30449) WILSON YESID DIAZ ROMERO</t>
  </si>
  <si>
    <t>LIN-08101</t>
  </si>
  <si>
    <t>(38800) GOLIAT S.A.S.</t>
  </si>
  <si>
    <t>OTRAS ROCAS METAMÓRFICAS, ROCA O PIEDRA CALIZA</t>
  </si>
  <si>
    <t>15207</t>
  </si>
  <si>
    <t>(40359) MINERALES DEL VALLE DE SAN JUAN S.A.S.</t>
  </si>
  <si>
    <t>ROCA O PIEDRA CALIZA, YESO</t>
  </si>
  <si>
    <t>SAN LUIS</t>
  </si>
  <si>
    <t>OKE-11021</t>
  </si>
  <si>
    <t>(20367) HENRY  ALVARADO VARGAS</t>
  </si>
  <si>
    <t>IBAGUÉ</t>
  </si>
  <si>
    <t>HIB-12041</t>
  </si>
  <si>
    <t>(25357) FLORIBERTO GONZALEZ GONZALEZ, (62112) YANETH  GUARNIZO BONILLA</t>
  </si>
  <si>
    <t>MARMOL Y TRAVERTINO, ROCA O PIEDRA CALIZA</t>
  </si>
  <si>
    <t>CONTRATO DE CONCESIÓN (D 2655)</t>
  </si>
  <si>
    <t>SAN LUIS, VALLE DE SAN JUAN</t>
  </si>
  <si>
    <t>507186</t>
  </si>
  <si>
    <t>505498</t>
  </si>
  <si>
    <t>(62876) AGREGADOS MARTINEZ S.A.S</t>
  </si>
  <si>
    <t>RECEBO</t>
  </si>
  <si>
    <t>KGF-08061</t>
  </si>
  <si>
    <t>(10719) HERNAN LOMBARDI MORALES PARADA, (11901) LINA MARCELA MORALES PARADA, (10720) MIRYAN CECILIA NEISA</t>
  </si>
  <si>
    <t>ARENAS SILICEAS, ASFALTO NATURAL, CAOLIN</t>
  </si>
  <si>
    <t>0680-73</t>
  </si>
  <si>
    <t>JBE-11531</t>
  </si>
  <si>
    <t>ORTEGA, SAN LUIS</t>
  </si>
  <si>
    <t>(48256) G &amp; G TM 1 S.A.S</t>
  </si>
  <si>
    <t>ARENAS ARCILLOSAS, ARENAS FELDESPÁTICAS, ARENAS INDUSTRIALES, ARENAS SILICEAS, ASFALTO NATURAL, GRAVAS, RECEBO</t>
  </si>
  <si>
    <t>TLV-08261</t>
  </si>
  <si>
    <t>ROVIRA, SAN LUIS, VALLE DE SAN JUAN</t>
  </si>
  <si>
    <t>(22504) CEMEX COLOMBIA S.A.</t>
  </si>
  <si>
    <t>RGF-08141</t>
  </si>
  <si>
    <t>(54812) CONSTRUCRUZ IHS SAS</t>
  </si>
  <si>
    <t>507144</t>
  </si>
  <si>
    <t>(35868) RAFAEL HERNAN LARA OJEDA</t>
  </si>
  <si>
    <t>JCH-14331</t>
  </si>
  <si>
    <t>(40199) RODOLFO GUTIERREZ MONROY</t>
  </si>
  <si>
    <t>ARENAS ARCILLOSAS, ARENAS FELDESPÁTICAS, ARENAS INDUSTRIALES, ARENAS SILICEAS, GRAVAS, RECEBO</t>
  </si>
  <si>
    <t>510403</t>
  </si>
  <si>
    <t>(35406) GERMAN  CHARRY ALCALA</t>
  </si>
  <si>
    <t>SHG-08161</t>
  </si>
  <si>
    <t>(20367) HENRY  ALVARADO VARGAS, (53973) JACINTO  NAVIO REYES</t>
  </si>
  <si>
    <t>ROCAS DE ORIGEN VOLCÁNICO, PUZOLANA, BASALTO</t>
  </si>
  <si>
    <t>FFB-091</t>
  </si>
  <si>
    <t>IBAGUÉ, ROVIRA</t>
  </si>
  <si>
    <t>ARENAS (DE RIO), GRAVAS (DE RIO)</t>
  </si>
  <si>
    <t>GAL-154</t>
  </si>
  <si>
    <t>ROVIRA, SAN LUIS</t>
  </si>
  <si>
    <t>(17166) PORTLAND MINING LTDA</t>
  </si>
  <si>
    <t>FHI-082</t>
  </si>
  <si>
    <t>NIR-10321</t>
  </si>
  <si>
    <t>SOLICITUD DE LEGALIZACIÓN</t>
  </si>
  <si>
    <t>(31366) JOSE ANGEL GOMEZ LOBATON</t>
  </si>
  <si>
    <t>RFN-08011</t>
  </si>
  <si>
    <t>(49027) KAREN LIZETH VARGAS SUAREZ, (57227) SANDRA INES VILDOSA SOGAMOSO</t>
  </si>
  <si>
    <t>501816</t>
  </si>
  <si>
    <t>Solicitud archivada</t>
  </si>
  <si>
    <t>(19286) ROBERTO AUGUSTO CALDERON MARTINEZ</t>
  </si>
  <si>
    <t>503439</t>
  </si>
  <si>
    <t>(10357) CONSTRUCCIONES EL CONDOR S.A.</t>
  </si>
  <si>
    <t>ARENAS, ARENAS (DE RIO), GRAVAS, GRAVAS (DE RIO), MINERALES DE ORO Y SUS CONCENTRADOS, MINERALES DE PLATA Y SUS CONCENTRADOS, RECEBO</t>
  </si>
  <si>
    <t>DJA-152</t>
  </si>
  <si>
    <t>(19691) VICTOR HERNAN ESPINOSA QUEVEDO</t>
  </si>
  <si>
    <t>ARE-508994</t>
  </si>
  <si>
    <t>(92407) FRAY ARMANDO GUAYARA, (92406) MARIA NUBIA ANTONIO, (92408) MIGUEL ANGEL SUAREZ TELLEZ</t>
  </si>
  <si>
    <t>ARENAS, ROCAS DE ORIGEN VOLCÁNICO, PUZOLANA, BASALTO</t>
  </si>
  <si>
    <t>OE8-14151</t>
  </si>
  <si>
    <t>(51936) ROBERTO ANDRES CALDERON ARANGO</t>
  </si>
  <si>
    <t>Solicitud Suspendida</t>
  </si>
  <si>
    <t>CONTRATO DE CONCESIÓN DIFERENCIAL</t>
  </si>
  <si>
    <t>508760</t>
  </si>
  <si>
    <t>(50537) HOOVER  AYALA GUTIERREZ</t>
  </si>
  <si>
    <t>ARCILLAS, GRANATE, MARMOL Y TRAVERTINO, ROCA O PIEDRA CALIZA</t>
  </si>
  <si>
    <t>NLC-11271</t>
  </si>
  <si>
    <t>No aplica</t>
  </si>
  <si>
    <t>510389</t>
  </si>
  <si>
    <t>(94181) BLANCA NESTELLY PELAEZ RAMIREZ, (91126) JACQUELINE  PELAEZ PULGARIN</t>
  </si>
  <si>
    <t>GRAVAS, RECEBO</t>
  </si>
  <si>
    <t>EEN-081</t>
  </si>
  <si>
    <t>(43082) JAIME  ALVARADO VARGAS, (26622) MARIA ESPERANZA CARVAJAL PARRA</t>
  </si>
  <si>
    <t>(59163) LUZ YENNY  QUINTERO GOMEZ</t>
  </si>
  <si>
    <t>509381</t>
  </si>
  <si>
    <t>(92041) TRITURADOS Y AGREGADOS PAYANDE TAP S.A.S.</t>
  </si>
  <si>
    <t>ARCILLAS, MINERALES DE HIERRO Y SUS CONCENTRADOS, RECEBO</t>
  </si>
  <si>
    <t>TLC-09301</t>
  </si>
  <si>
    <t>(54849) MINEFILON SAS, (58329) OLGA ISABEL MEJIA RONDON, (58328) OSCAR EDUARDO GUZMAN VILDOZA</t>
  </si>
  <si>
    <t>510432</t>
  </si>
  <si>
    <t>(26550) ORTEGA ESPINOSA &amp; COMPAÑIA S.A.S. EN LIQUIDACIÓN</t>
  </si>
  <si>
    <t>ARCILLAS, MARMOL Y TRAVERTINO, ROCA O PIEDRA CALIZA</t>
  </si>
  <si>
    <t>506243</t>
  </si>
  <si>
    <t>KL1-09471</t>
  </si>
  <si>
    <t>(23349) JUAN MANUEL OLAYA HERNANDEZ, (23348) MAICOL RICARDO OLAYA HERNANDEZ</t>
  </si>
  <si>
    <t>506724</t>
  </si>
  <si>
    <t>(37666) ACTIVOS MINEROS DE COLOMBIA S.A.S.</t>
  </si>
  <si>
    <t>EHP-151</t>
  </si>
  <si>
    <t>(28519) ALIRIO  RICARDO CASTILLO, (29394) OMAR  PERALTA CHARRY</t>
  </si>
  <si>
    <t>ARENAS (DE RIO)</t>
  </si>
  <si>
    <t>EE8-091</t>
  </si>
  <si>
    <t>EIJ-153</t>
  </si>
  <si>
    <t>(25141) ALVARO  RODRIGUEZ CAGUA</t>
  </si>
  <si>
    <t>EJ9-152</t>
  </si>
  <si>
    <t>(31588) JOSE LUIS EDUARDO  VERA VALERO</t>
  </si>
  <si>
    <t>HH2-11101</t>
  </si>
  <si>
    <t>510129</t>
  </si>
  <si>
    <t>IBAGUÉ, ROVIRA, SAN LUIS</t>
  </si>
  <si>
    <t>(14506) CARMEN  LASERNA PHILLIPS</t>
  </si>
  <si>
    <t>PKO-09031</t>
  </si>
  <si>
    <t>ARENAS, GRAVAS, RECEBO</t>
  </si>
  <si>
    <t>15834</t>
  </si>
  <si>
    <t>(10010) CESAR RICARDO ORTEGA ESPINOSA, (53761) ELSA PATRICIA ORTEGA CUELLAR, (53760) NELSON FERNANDO ORTEGA CUELLAR</t>
  </si>
  <si>
    <t>ARE-510256</t>
  </si>
  <si>
    <t>(96235) ALDEMAR ANTONIO BURGOS, (96252) MARYLIS DE JESÚS BALLESTAS FLOREZ</t>
  </si>
  <si>
    <t>DOLOMITA, MARMOL Y TRAVERTINO, RECEBO, ROCA O PIEDRA CALIZA</t>
  </si>
  <si>
    <t>ARE-510189</t>
  </si>
  <si>
    <t>13301</t>
  </si>
  <si>
    <t>(72389) COSME SALGAR CAPERA Y CIA. S. EN C.</t>
  </si>
  <si>
    <t>NF8-08441</t>
  </si>
  <si>
    <t>(14803) LUCAS MAURICIO  PERDOMO VELA</t>
  </si>
  <si>
    <t>IKN-14051X</t>
  </si>
  <si>
    <t>(38845) CESAR ERNESTO MORALES RODRIGUEZ, (45149) EDGAR ALONSO TRUJILLO CORTÉS</t>
  </si>
  <si>
    <t>ARENAS ARCILLOSAS, ARENAS FELDESPÁTICAS, ARENAS INDUSTRIALES, ARENAS SILICEAS, FELDESPATOS, GRAVAS, RECEBO</t>
  </si>
  <si>
    <t>0910-73</t>
  </si>
  <si>
    <t>(45120) BLANCA EDITH PEREA HOYOS, (13174) MARMOLES Y MINERALES ITALIA</t>
  </si>
  <si>
    <t>BA7-111</t>
  </si>
  <si>
    <t>(55866) YENNY MARCELA CHIPATECUA HUERFANO</t>
  </si>
  <si>
    <t>LK2-16451</t>
  </si>
  <si>
    <t>(18771) GUSTAVO ADOLFO PUERTO MONTEALEGRE</t>
  </si>
  <si>
    <t>ARENAS, GRAVAS, MINERALES DE ORO Y SUS CONCENTRADOS, RECEBO</t>
  </si>
  <si>
    <t>0308-73</t>
  </si>
  <si>
    <t>(85376) YAMILE  MEDINA PEÑA</t>
  </si>
  <si>
    <t>(19704) SUMINISTROS DE COLOMBIA S.A.S.</t>
  </si>
  <si>
    <t>509442</t>
  </si>
  <si>
    <t>(55797) LEONIDAS  ROSSO</t>
  </si>
  <si>
    <t>HAR-081</t>
  </si>
  <si>
    <t>GUAMO, SAN LUIS</t>
  </si>
  <si>
    <t>(45142) LEONARDO PRECIADO LUGO, (77248) compañia minera el guamo</t>
  </si>
  <si>
    <t>ANTRACITA, ARCILLA COMUN (ARCILLA CERAMICA), ARCILLA MISCELANEA, ARCILLAS, ARCILLAS REFRACTARIAS, ARENAS, CARBÓN METALÚRGICO, CARBÓN TÉRMICO</t>
  </si>
  <si>
    <t>508960</t>
  </si>
  <si>
    <t>FLV-097</t>
  </si>
  <si>
    <t>(85420) GERMAN  VARON GARCIA</t>
  </si>
  <si>
    <t>FLD-141</t>
  </si>
  <si>
    <t>(41384) ARCENIO  CARVAJAL ARCINIEGAS</t>
  </si>
  <si>
    <t>NK9-11291</t>
  </si>
  <si>
    <t>(49634) NORMA CONSTANZA MARTINEZ MENESES</t>
  </si>
  <si>
    <t>ARENAS, GRAVAS, MINERAL DE HIERRO, RECEBO</t>
  </si>
  <si>
    <t>IHS-08091</t>
  </si>
  <si>
    <t>Construcción y montaje</t>
  </si>
  <si>
    <t>FJP-117</t>
  </si>
  <si>
    <t>(45079) MARIA CLARA BUITRAGO RICAURTE</t>
  </si>
  <si>
    <t>509080</t>
  </si>
  <si>
    <t>505803</t>
  </si>
  <si>
    <t>(72397) DAVID MENDEZ GONZALEZ</t>
  </si>
  <si>
    <t>6823</t>
  </si>
  <si>
    <t>500437</t>
  </si>
  <si>
    <t>(72324) LUZ MARINA ROJAS FERNANDEZ</t>
  </si>
  <si>
    <t>ARENAS, ARENISCAS, FELDESPATOS, GRAVAS, RECEBO</t>
  </si>
  <si>
    <t>4205</t>
  </si>
  <si>
    <t>Grande</t>
  </si>
  <si>
    <t>0892-73</t>
  </si>
  <si>
    <t>(30184) TRITURADOS DEL TOLIMA LTDA</t>
  </si>
  <si>
    <t>DE2-151</t>
  </si>
  <si>
    <t>(28576) FANNY STELA LOZANO DE LOPEZ</t>
  </si>
  <si>
    <t>0523-73</t>
  </si>
  <si>
    <t>(42867) ALBERTO SANCHEZ RUBIANO</t>
  </si>
  <si>
    <t>HB1-085</t>
  </si>
  <si>
    <t>(30174) JAVIER ALBERTO HERRERA BAQUERO</t>
  </si>
  <si>
    <t>510103</t>
  </si>
  <si>
    <t>(95114) JOSE FAEL BONILLA RIVEROS</t>
  </si>
  <si>
    <t>0673-73</t>
  </si>
  <si>
    <t>(27075) EDGAR RICARDO VALENCIA FANDIÑO, (49349) ERNESTO JAMES LEAL PEÑA, (55720) SECAM JR EU</t>
  </si>
  <si>
    <t>FLV-101</t>
  </si>
  <si>
    <t>(36863) HUGO JOSUE BARRERA GUEVARA</t>
  </si>
  <si>
    <t>JIT-09552X</t>
  </si>
  <si>
    <t>(39994) EL CRUCERO S.O.M.</t>
  </si>
  <si>
    <t>ROCA FOSFORICA</t>
  </si>
  <si>
    <t>FF8-081</t>
  </si>
  <si>
    <t>IBAGUÉ, SAN LUIS</t>
  </si>
  <si>
    <t>HI7-09411</t>
  </si>
  <si>
    <t>HJ4-08001</t>
  </si>
  <si>
    <t>JB8-11121</t>
  </si>
  <si>
    <t>(56868) AGREGADOS NACIONALES S.A.S.</t>
  </si>
  <si>
    <t>JA3-11141</t>
  </si>
  <si>
    <t>15901</t>
  </si>
  <si>
    <t>GUAMO</t>
  </si>
  <si>
    <t>(36421) J.R. RESTREPO Y CIA. LTDA., INGENIEROS CIVILES, (28013) JOSE GREGORIO CORTEZ Y CIA. LTDA.</t>
  </si>
  <si>
    <t>HJ6-09531X</t>
  </si>
  <si>
    <t>IKD-11431X</t>
  </si>
  <si>
    <t>(32180) CARLOS ALBERTO TOVAR RODRIGUEZ</t>
  </si>
  <si>
    <t>JA3-11142X</t>
  </si>
  <si>
    <t>CE4-101</t>
  </si>
  <si>
    <t>(45135) HENRY FERNEY CONTRERAS GUERRERO</t>
  </si>
  <si>
    <t>508786</t>
  </si>
  <si>
    <t>(90385) pedro luis montoya alvarez</t>
  </si>
  <si>
    <t>IKJ-09561X</t>
  </si>
  <si>
    <t>(42845) DARIO CABRERA URIBE, (63413) JUAN FERNANDO VARONA LEHMANN</t>
  </si>
  <si>
    <t>ARENAS, GRAVAS, MINERAL DE ORO</t>
  </si>
  <si>
    <t>HJU-15081X</t>
  </si>
  <si>
    <t>(22898) A &amp; G ARENAS Y GRAVAS DE COLOMBIA S.A.S.</t>
  </si>
  <si>
    <t>507800</t>
  </si>
  <si>
    <t>(88924) HAROLD EVER LLANOS ROJAS, (52958) JOSE ARLEY PEREZ GUZMAN</t>
  </si>
  <si>
    <t>JIT-09551</t>
  </si>
  <si>
    <t>CDO-151</t>
  </si>
  <si>
    <t>(33518) GLORIA BIBIANA OSPINA ÑUSTES</t>
  </si>
  <si>
    <t>0909-73</t>
  </si>
  <si>
    <t>(41989) MAURICIO  DIAZ HERNANDEZ</t>
  </si>
  <si>
    <t>ARENAS, ARENAS SILICEAS</t>
  </si>
  <si>
    <t>0139-73</t>
  </si>
  <si>
    <t>(45830) ENITH  SUAREZ</t>
  </si>
  <si>
    <t>HBN-141</t>
  </si>
  <si>
    <t>(92105) INVERSIONES MINERAS PENIEL SAS</t>
  </si>
  <si>
    <t>ED1-102</t>
  </si>
  <si>
    <t>(31609) GARCO S.A.S.</t>
  </si>
  <si>
    <t>0820-73</t>
  </si>
  <si>
    <t>BL5-104</t>
  </si>
  <si>
    <t>TF7-08311</t>
  </si>
  <si>
    <t>508716</t>
  </si>
  <si>
    <t>GUAMO, SALDAÑA, SAN LUIS</t>
  </si>
  <si>
    <t>(71286) AGREGADOS INGECOL Y CONSTRUCCIONES SAS, (76870) INVERSIONES SANCHEZ SUAREZ SAS ZOMAC</t>
  </si>
  <si>
    <t>0834-73</t>
  </si>
  <si>
    <t>FHI-152</t>
  </si>
  <si>
    <t>IBAGUÉ, COELLO, SAN LUIS</t>
  </si>
  <si>
    <t>(23713) ANTONIO WILLIAM GAVIRIA ARANA</t>
  </si>
  <si>
    <t>509332</t>
  </si>
  <si>
    <t>(79932) CI AGROEXPORT ANDINA SAS</t>
  </si>
  <si>
    <t>LD5-08361</t>
  </si>
  <si>
    <t>(42441) NELSON  RESTREPO PATIÑO</t>
  </si>
  <si>
    <t>1871</t>
  </si>
  <si>
    <t>(31224) FELDESPATOS EL VERGEL Y CIA LTDA</t>
  </si>
  <si>
    <t>ARENAS, FELDESPATOS, RECEBO</t>
  </si>
  <si>
    <t>ICQ-08532</t>
  </si>
  <si>
    <t>COELLO, SAN LUIS</t>
  </si>
  <si>
    <t>(19192) GABRIEL GIRON DIAZ</t>
  </si>
  <si>
    <t>PL5-14351</t>
  </si>
  <si>
    <t>IES-15451</t>
  </si>
  <si>
    <t>(35414) JULIETA  CAICEDO GALLEGO</t>
  </si>
  <si>
    <t>PIB-08023X</t>
  </si>
  <si>
    <t>(55487) JORGE EULISES VARGAS ROJAS</t>
  </si>
  <si>
    <t>SHB-08202X</t>
  </si>
  <si>
    <t>(61268) CALIZAS DE MONIQUIRA S.A.S</t>
  </si>
  <si>
    <t>IKR-08001</t>
  </si>
  <si>
    <t>(29227) JOSE ALBERTO SANCHEZ MORALES</t>
  </si>
  <si>
    <t>BA5-131</t>
  </si>
  <si>
    <t>(44633) LILIANA VICTORIA VERGARA ROJAS</t>
  </si>
  <si>
    <t>SCN-11272</t>
  </si>
  <si>
    <t>COYAIMA</t>
  </si>
  <si>
    <t>(58951) LUIS EDUARDO AYALA CERON</t>
  </si>
  <si>
    <t>ARENAS, GRAVAS, MINERALES DE ORO Y SUS CONCENTRADOS, MINERALES DE PLATA Y SUS CONCENTRADOS, MINERALES DE PLATINO (INCLUYE PLATINO, PALADIO, RUTENIO, RODIO, OSMIO) Y SUS CONCENTRADOS, RECEBO</t>
  </si>
  <si>
    <t>PHB-08051</t>
  </si>
  <si>
    <t>ORTEGA, SALDAÑA</t>
  </si>
  <si>
    <t>NID-09171</t>
  </si>
  <si>
    <t>COYAIMA, ORTEGA</t>
  </si>
  <si>
    <t>(15200) USOSSALDAÑA</t>
  </si>
  <si>
    <t>IIR-08391</t>
  </si>
  <si>
    <t>CHAPARRAL</t>
  </si>
  <si>
    <t>(46751) EQUIPOS Y TRITURADOS S.A.S.</t>
  </si>
  <si>
    <t>PIB-08024X</t>
  </si>
  <si>
    <t>SALDAÑA</t>
  </si>
  <si>
    <t>510187</t>
  </si>
  <si>
    <t>(57784) AGREGADOS GOSEN S.A.S</t>
  </si>
  <si>
    <t>OG2-082919</t>
  </si>
  <si>
    <t>(31988) JESUS ANTONIO CONTECHA CARRILLO</t>
  </si>
  <si>
    <t>ARENAS (DE RIO), GRAVAS (DE RIO), RECEBO</t>
  </si>
  <si>
    <t>RAD-13061</t>
  </si>
  <si>
    <t>(58792) ALBERTO  NUNEZ TELLO, (58793) DIANA CAROLINA SANCHEZ MENDEZ, (58794) MARCOLINO  PALACIOS ESPITIA</t>
  </si>
  <si>
    <t>ARE-509907</t>
  </si>
  <si>
    <t>(79409) NANCY YAMILE ENCISO HERNANDEZ</t>
  </si>
  <si>
    <t>SHB-08201</t>
  </si>
  <si>
    <t>IGV-15431</t>
  </si>
  <si>
    <t>(71220) AGREGADOS TETUAN SAS</t>
  </si>
  <si>
    <t>509190</t>
  </si>
  <si>
    <t>(40637) MEYAN S.A.</t>
  </si>
  <si>
    <t>PHB-08054X</t>
  </si>
  <si>
    <t>503204</t>
  </si>
  <si>
    <t>SALDAÑA, SAN LUIS</t>
  </si>
  <si>
    <t>(60064) GRUPO RAMOS CHARRY S.A.S</t>
  </si>
  <si>
    <t>0635A-73</t>
  </si>
  <si>
    <t>COELLO, ESPINAL</t>
  </si>
  <si>
    <t>OJ4-15081</t>
  </si>
  <si>
    <t>(47093) PERFOAGUAS LIMITADA</t>
  </si>
  <si>
    <t>0876-73</t>
  </si>
  <si>
    <t>ORTEGA, SALDAÑA, SAN LUIS</t>
  </si>
  <si>
    <t>(12523) HELBERTO  CORTES PORRAS, (40492) PEDRO JOAQUIN CORTES PORRAS</t>
  </si>
  <si>
    <t>GLQ-081</t>
  </si>
  <si>
    <t>(60813) ASFALTOS GR SAS</t>
  </si>
  <si>
    <t>AFO-082</t>
  </si>
  <si>
    <t>(21512) PEDRO DAVID CORTES CORTES</t>
  </si>
  <si>
    <t>ARE-TIS-11251</t>
  </si>
  <si>
    <t>CONTRATO ESPECIAL DE CONCESIÓN</t>
  </si>
  <si>
    <t>(55413) ARMANDO RAYO VERA, (55414) CARLOS MARIO TAPIERO HUELGOS, (55416) EDGAR ALBERTO RODRIGUEZ MUÑOZ, (55663) FERNANDO HERNANDEZ SILVA, (55665) GUILLERMO GONZALEZ DUCUARA, (55666) HERNANDO TAFUR, (55668) ISRAEL  GUTIERREZ DIAZ, (55667) IVAN LEYTON MOR</t>
  </si>
  <si>
    <t>PFH-16251</t>
  </si>
  <si>
    <t>PIJAO</t>
  </si>
  <si>
    <t>(33905) REFORESTADORA ANDINA S.A.</t>
  </si>
  <si>
    <t>DJI-021</t>
  </si>
  <si>
    <t>(62661) INDUSTRIAS ASFALTICAS S.A.S.</t>
  </si>
  <si>
    <t>FEH-081</t>
  </si>
  <si>
    <t>JIT-09553X</t>
  </si>
  <si>
    <t>CHAPARRAL, ORTEGA</t>
  </si>
  <si>
    <t>PEJ-08011</t>
  </si>
  <si>
    <t>(51337) LUZ ESTELLA  ANGARITA</t>
  </si>
  <si>
    <t>504737</t>
  </si>
  <si>
    <t>(84123) JARQ URBAN ARCHITECTURAL DESIGN S.A.S.</t>
  </si>
  <si>
    <t>508288</t>
  </si>
  <si>
    <t>AUTORIZACIÓN TEMPORAL</t>
  </si>
  <si>
    <t>COELLO</t>
  </si>
  <si>
    <t>(86840) APPGICA S.A</t>
  </si>
  <si>
    <t>DJS-091</t>
  </si>
  <si>
    <t>(78772) REYCHA S A S</t>
  </si>
  <si>
    <t>0026-73</t>
  </si>
  <si>
    <t>(29017) HELDA MARINA GUZMAN OLIVAR</t>
  </si>
  <si>
    <t>00032-73</t>
  </si>
  <si>
    <t>(35104) ALBA CONSUELO ALCAZAR CARDOZO, (35101) GLORIA ALCAZAR CARDOZO, (35105) JESUS FERNANDO ALCAZAR CARDOZO, (35103) JUAN ANTONIO ALCAZAR CARDOZO, (28452) MABEL ALCAZAR CARDOZO, (35102) MYRIAM  ALCAZAR CARDOZO</t>
  </si>
  <si>
    <t>FDN-111</t>
  </si>
  <si>
    <t>(45134) CLARA VICTORIA MEDINA PAVA, (25556) JUAN PABLO GARCIA PEÑALOZA</t>
  </si>
  <si>
    <t>0884-73</t>
  </si>
  <si>
    <t>(26130) SOCIEDAD TRIAR S.A.S.</t>
  </si>
  <si>
    <t>0881-73</t>
  </si>
  <si>
    <t>13368</t>
  </si>
  <si>
    <t>(27598) CARLOS JULIO BUITRAGO REYES, (16603) MARIA CAROLINA BUITRAGO RICAURTE</t>
  </si>
  <si>
    <t>506739</t>
  </si>
  <si>
    <t>(84874) Ricardo Hernando Prieto Gutierrez</t>
  </si>
  <si>
    <t>ARCILLAS, RECEBO</t>
  </si>
  <si>
    <t>ED3-142</t>
  </si>
  <si>
    <t>(18954) SOCIEDAD GREENLAND MINING CORPORATION DE COLOMBIA SAS</t>
  </si>
  <si>
    <t>JIT-09554X</t>
  </si>
  <si>
    <t>ED3-141</t>
  </si>
  <si>
    <t>509707</t>
  </si>
  <si>
    <t>(71694) GOLDKING S.A.S</t>
  </si>
  <si>
    <t>IEP-08001X</t>
  </si>
  <si>
    <t>(42969) INDUGRAVAS LTDA</t>
  </si>
  <si>
    <t>0668-73</t>
  </si>
  <si>
    <t>(24964) MARTHA CECILIA VILLABON BENITEZ, (12227) TRITURADOS Y OBRAS CIVILES OBCIVILES S.A.S.</t>
  </si>
  <si>
    <t>OG2-08599</t>
  </si>
  <si>
    <t>OG2-09545</t>
  </si>
  <si>
    <t>(28497) ALBERTO  BARRERO GONGORA, (36162) FRANKLYN  PEREZ SAAVEDRA</t>
  </si>
  <si>
    <t>HGV-12391X</t>
  </si>
  <si>
    <t>(40686) HOLCIM (COLOMBIA) S A</t>
  </si>
  <si>
    <t>16882</t>
  </si>
  <si>
    <t>GKB-113</t>
  </si>
  <si>
    <t>CALARCÁ, SALENTO</t>
  </si>
  <si>
    <t>(19977) WILLIAM FERNANDO HOYOS PATIÑO</t>
  </si>
  <si>
    <t>ARENAS, ASFALTO NATURAL, BASALTO, DIABASA, GRAVAS, RECEBO, ROCA O PIEDRA CALIZA</t>
  </si>
  <si>
    <t>HJ5-13591X</t>
  </si>
  <si>
    <t>(28497) ALBERTO  BARRERO GONGORA, (15266) ANCIZAR CARRILLO, (36162) FRANKLYN  PEREZ SAAVEDRA, (77057) MARIA FABIOLA PRADA GUTIERREZ, (80020) jenny paola beltran sastoque</t>
  </si>
  <si>
    <t>JG2-14301</t>
  </si>
  <si>
    <t>(16138) JOSE JAIRO ROMERO TORO</t>
  </si>
  <si>
    <t>507095</t>
  </si>
  <si>
    <t>(87029) CARLOS ANDRES RODRIGUEZ CHARCAS, (87180) DIDIER MAURICIO ZULUAGA ROJAS, (57810) GABRIEL ALBERTO YEPES LAINEZ, (86940) HERNEY ROJAS BETANCOURT</t>
  </si>
  <si>
    <t>CH9-101</t>
  </si>
  <si>
    <t>(15931) HENRY  GRAJALES GARCIA</t>
  </si>
  <si>
    <t>GF7-091</t>
  </si>
  <si>
    <t>TCR-08171</t>
  </si>
  <si>
    <t>ESPINAL</t>
  </si>
  <si>
    <t>(42478) OSCAR RAIMUNDO GONZALEZ</t>
  </si>
  <si>
    <t>0607-73</t>
  </si>
  <si>
    <t>(42478) OSCAR RAIMUNDO GONZALEZ , (13047) ROSA ELENA GONZALEZ</t>
  </si>
  <si>
    <t>KDR-11111</t>
  </si>
  <si>
    <t>IBAGUÉ, ALVARADO</t>
  </si>
  <si>
    <t>(10719) HERNAN LOMBARDI MORALES PARADA, (10720) MIRYAN CECILIA NEISA</t>
  </si>
  <si>
    <t>ARENAS, ASFALTO NATURAL, BASALTO, DIABASA, GRAVAS, RECEBO</t>
  </si>
  <si>
    <t>0885-73</t>
  </si>
  <si>
    <t>CHAPARRAL, COYAIMA, ORTEGA</t>
  </si>
  <si>
    <t>(10854) HECTOR FERNANDO GARZON AGUILAR</t>
  </si>
  <si>
    <t>HF1-091</t>
  </si>
  <si>
    <t>(20203) ISIDRO  ROJAS</t>
  </si>
  <si>
    <t>0793-73</t>
  </si>
  <si>
    <t>15933</t>
  </si>
  <si>
    <t>(26291) LUZ MARINA RUBIANO PARRA</t>
  </si>
  <si>
    <t>FD2-154</t>
  </si>
  <si>
    <t>GUAMO, SALDAÑA</t>
  </si>
  <si>
    <t>(18854) CONCRETOS ARGOS S.A.S</t>
  </si>
  <si>
    <t>AFL-141</t>
  </si>
  <si>
    <t>CALARCÁ</t>
  </si>
  <si>
    <t>(21517) LEONEL DUQUE DAZA</t>
  </si>
  <si>
    <t>0780-73</t>
  </si>
  <si>
    <t>(31060) MARCO ANTONIO RUIZ MALDONADO, (18613) XARAH MILENA SANCHEZ BAQUERO</t>
  </si>
  <si>
    <t>IEI-15072</t>
  </si>
  <si>
    <t>CALARCÁ, CÓRDOBA</t>
  </si>
  <si>
    <t>(45151) ARNOBI BUITRAGO, (45150) GEOMAR  ARBOLEDA CARDONA, (20860) PEDRO NEL ORTIZ CRUZ</t>
  </si>
  <si>
    <t>506730</t>
  </si>
  <si>
    <t>ESPINAL, GUAMO</t>
  </si>
  <si>
    <t>(27644) NORMA ADELAIDA SAENZ PINTO</t>
  </si>
  <si>
    <t>504129</t>
  </si>
  <si>
    <t>GÉNOVA, PIJAO</t>
  </si>
  <si>
    <t>(77267) AGREGADOS EXITO S.A.S</t>
  </si>
  <si>
    <t>0781-73</t>
  </si>
  <si>
    <t>COELLO, ESPINAL, FLANDES</t>
  </si>
  <si>
    <t>(15786) CARLOS FERNANDO IDARRAGA AMADO, (44625) CAYTO TRACTOR S.A.S.</t>
  </si>
  <si>
    <t>CKU-093</t>
  </si>
  <si>
    <t>GÉNOVA, CAICEDONIA</t>
  </si>
  <si>
    <t>QUINDÍO, VALLE DEL CAUCA</t>
  </si>
  <si>
    <t>(27347) JAIRO  PALACIO JARAMILLO</t>
  </si>
  <si>
    <t>AC9-092</t>
  </si>
  <si>
    <t>GÉNOVA</t>
  </si>
  <si>
    <t>(24780) ALVARO URREA BOTERO, (25519) JORGE ESTEBAN GIRALDO GIRALDO</t>
  </si>
  <si>
    <t>FCI-091</t>
  </si>
  <si>
    <t>(24993) RAMIRO  GIL LAISECA</t>
  </si>
  <si>
    <t>15934</t>
  </si>
  <si>
    <t>22028</t>
  </si>
  <si>
    <t>ARENAS, ARENAS (DE RIO), GRAVAS, GRAVAS (DE RIO), RECEBO</t>
  </si>
  <si>
    <t>504136</t>
  </si>
  <si>
    <t>20101</t>
  </si>
  <si>
    <t>GÉNOVA, PIJAO, CAICEDONIA</t>
  </si>
  <si>
    <t>(77267) AGREGADOS EXITO S.A.S, (30135) RICARDO ADRIAN RIOS CARDENAS</t>
  </si>
  <si>
    <t>GGQ-131</t>
  </si>
  <si>
    <t>BUENAVISTA, CALARCÁ</t>
  </si>
  <si>
    <t>(41405) JULIAN ESTEBAN RIOS CARDENAS</t>
  </si>
  <si>
    <t>IHV-14031</t>
  </si>
  <si>
    <t>HCV-141</t>
  </si>
  <si>
    <t>CAICEDONIA</t>
  </si>
  <si>
    <t>VALLE DEL CAUCA</t>
  </si>
  <si>
    <t>IKK-15372X</t>
  </si>
  <si>
    <t>0948-73</t>
  </si>
  <si>
    <t>ESPINAL, FLANDES</t>
  </si>
  <si>
    <t>(27032) CAROLINA  MORENO RODRIGUEZ</t>
  </si>
  <si>
    <t>ARENAS, ARENAS ARCILLOSAS, ARENAS FELDESPÁTICAS, ARENAS INDUSTRIALES, ARENAS SILICEAS, GRAVAS, RECEBO</t>
  </si>
  <si>
    <t>21636</t>
  </si>
  <si>
    <t>(27347) JAIRO  PALACIO JARAMILLO, (34797) ROGELIO ALBERTO PALACIO JARAMILLO</t>
  </si>
  <si>
    <t>CKS-083</t>
  </si>
  <si>
    <t>(56610) CONCRETOS RIO DE ORO S.A.S.</t>
  </si>
  <si>
    <t>20995</t>
  </si>
  <si>
    <t>PIJAO, CAICEDONIA</t>
  </si>
  <si>
    <t>0126-73</t>
  </si>
  <si>
    <t>22253</t>
  </si>
  <si>
    <t>(22736) PABLO EDUARDO NAUSA RICO</t>
  </si>
  <si>
    <t>21650</t>
  </si>
  <si>
    <t>ARMENIA, BUENAVISTA, CALARCÁ</t>
  </si>
  <si>
    <t>(58711) GUZCOLL Y CIA S.A.S.</t>
  </si>
  <si>
    <t>RJD-09221</t>
  </si>
  <si>
    <t>SALENTO</t>
  </si>
  <si>
    <t>21648</t>
  </si>
  <si>
    <t>(12505) CRISTELA  VILLANUEVA TRUJILLO, (13452) JOHN DAVID GIRALDO PEREZ, (35702) MARIA CRISTINA GIRALDO PORTILLO</t>
  </si>
  <si>
    <t>506271</t>
  </si>
  <si>
    <t>ARMENIA, CALARCÁ</t>
  </si>
  <si>
    <t>(78315) JULIAN  ESCOBAR BELTRAN</t>
  </si>
  <si>
    <t>CCL-091</t>
  </si>
  <si>
    <t>FLANDES</t>
  </si>
  <si>
    <t>GEG-115</t>
  </si>
  <si>
    <t>OG2-085813</t>
  </si>
  <si>
    <t>CHAPARRAL, COYAIMA</t>
  </si>
  <si>
    <t>HEF-081</t>
  </si>
  <si>
    <t>ARE-510018</t>
  </si>
  <si>
    <t>RHC-08011</t>
  </si>
  <si>
    <t>CALARCÁ, PIJAO, CAICEDONIA</t>
  </si>
  <si>
    <t>CD4-141</t>
  </si>
  <si>
    <t>DAM-141</t>
  </si>
  <si>
    <t>(59858) MONICA JOHANA FORERO RUBIANO, (30184) TRITURADOS DEL TOLIMA LTDA</t>
  </si>
  <si>
    <t>OJM-08021</t>
  </si>
  <si>
    <t>HJK-10291</t>
  </si>
  <si>
    <t>21646</t>
  </si>
  <si>
    <t>(18035) INGENIERIA DE VIAS S. A. S., (61836) MINE AE S.A.S</t>
  </si>
  <si>
    <t>IKS-11581</t>
  </si>
  <si>
    <t>GUAMO, PURIFICACIÓN, SALDAÑA</t>
  </si>
  <si>
    <t>IIB-08491</t>
  </si>
  <si>
    <t>GUAMO, PURIFICACIÓN</t>
  </si>
  <si>
    <t>(45040) RICARDO LEAL VILLANUEVA</t>
  </si>
  <si>
    <t>QB4-08191</t>
  </si>
  <si>
    <t>GIRARDOT, FLANDES</t>
  </si>
  <si>
    <t>CUNDINAMARCA, TOLIMA</t>
  </si>
  <si>
    <t>(61999) JUAN DIEGO FERNANDEZ ALVAREZ</t>
  </si>
  <si>
    <t>505494</t>
  </si>
  <si>
    <t>500601</t>
  </si>
  <si>
    <t>(54732) GUSTAVO  ORJUELA GONZALEZ</t>
  </si>
  <si>
    <t>503988</t>
  </si>
  <si>
    <t>CALARCÁ, CAICEDONIA</t>
  </si>
  <si>
    <t>(83169) CONSORCIO VIAS Y EQUIPOS DEL CAFÉ 2022.</t>
  </si>
  <si>
    <t>22013</t>
  </si>
  <si>
    <t>GIRARDOT, COELLO, FLANDES</t>
  </si>
  <si>
    <t>(91934) MCM AGREGADOS DEL TOLIMA S.A.S</t>
  </si>
  <si>
    <t>ARENAS, ARENAS ARCILLOSAS, ARENAS FELDESPÁTICAS, ARENAS INDUSTRIALES, ARENAS SILICEAS, GRAVAS</t>
  </si>
  <si>
    <t>503966</t>
  </si>
  <si>
    <t>(60903) RUEDA INVERSIONES S.A.S.</t>
  </si>
  <si>
    <t>PDU-16371</t>
  </si>
  <si>
    <t>PH6-08052X</t>
  </si>
  <si>
    <t>PURIFICACIÓN</t>
  </si>
  <si>
    <t>503164</t>
  </si>
  <si>
    <t>(34932) ARISOL S.A.S.</t>
  </si>
  <si>
    <t>PH6-08051</t>
  </si>
  <si>
    <t>JAF-15461</t>
  </si>
  <si>
    <t>SEVILLA</t>
  </si>
  <si>
    <t>ARE-SK8-08561</t>
  </si>
  <si>
    <t>(58064) ARMANDO DE JESÚS BERNAL BARBOSA, (58078) CARLOS ALIRIO VILLABÓN COY, (58057) DIEGO  DUQUE LOPEZ, (58058) DUBIER BUITRAGO MOLINA, (58070) EDGAR ALIRIO PÉREZ GUTIÉRREZ, (58077) EDGAR ARIZA, (58071) HENRY CARDONA, (58074) HUMBERTO GARCIA CORTES,</t>
  </si>
  <si>
    <t>507026</t>
  </si>
  <si>
    <t>(54000) LUIS GUILLERMO VELEZ GONZALEZ, (57587) MARTHA CECILIA VELEZ JARAMILLO, (87098) OSCAR JAVIER JARAMILLO VELEZ</t>
  </si>
  <si>
    <t>GRAVAS (DE RIO), MINERALES DE COBRE Y SUS CONCENTRADOS, MINERALES DE ORO Y SUS CONCENTRADOS</t>
  </si>
  <si>
    <t>503115</t>
  </si>
  <si>
    <t>PH6-08041</t>
  </si>
  <si>
    <t>GUAMO, PURIFICACIÓN, SUÁREZ</t>
  </si>
  <si>
    <t>(45254) GLADYS  GONZALEZ VARGAS</t>
  </si>
  <si>
    <t>ARE-510010</t>
  </si>
  <si>
    <t>JCI-08191</t>
  </si>
  <si>
    <t>GIRARDOT, COELLO</t>
  </si>
  <si>
    <t>(22329) PROACOL LTDA</t>
  </si>
  <si>
    <t>502575</t>
  </si>
  <si>
    <t>IIC-14431</t>
  </si>
  <si>
    <t>(57695) SERHIDRA S.A.S.</t>
  </si>
  <si>
    <t>510393</t>
  </si>
  <si>
    <t>GIRARDOT</t>
  </si>
  <si>
    <t>(96658) JOSE ALEXANDER MUÑOZ MORENO</t>
  </si>
  <si>
    <t>ARCILLAS, ARENAS, GRAVAS, RECEBO</t>
  </si>
  <si>
    <t>502559</t>
  </si>
  <si>
    <t>CALARCÁ, LA TEBAIDA</t>
  </si>
  <si>
    <t>20561</t>
  </si>
  <si>
    <t>508942</t>
  </si>
  <si>
    <t>CALARCÁ, LA TEBAIDA, CAICEDONIA</t>
  </si>
  <si>
    <t>(90177) COOPERATIVA INTEGRAL DE NEGOCIOS COOPINEG</t>
  </si>
  <si>
    <t>ARENAS, ARENAS (DE RIO), ARENISCAS, CALCITA, CAOLIN, FELDESPATOS, GRAVAS, GRAVAS (DE RIO), MINERALES DE TIERRAS RARAS, RECEBO, ROCA O PIEDRA CALIZA, ROCAS DE ORIGEN VOLCÁNICO, PUZOLANA, BASALTO</t>
  </si>
  <si>
    <t>JA8-11221</t>
  </si>
  <si>
    <t>CAICEDONIA, SEVILLA</t>
  </si>
  <si>
    <t>LJE-16541</t>
  </si>
  <si>
    <t>ARENAS, CUARZO, GRAVAS, MINERALES DE HIERRO Y SUS CONCENTRADOS, MINERALES DE ORO Y SUS CONCENTRADOS, RECEBO</t>
  </si>
  <si>
    <t>504287</t>
  </si>
  <si>
    <t>(83779) COMPAÑIA MINERA COMINER SAS</t>
  </si>
  <si>
    <t>503369</t>
  </si>
  <si>
    <t>OG2-082623</t>
  </si>
  <si>
    <t>GUAMO, SUÁREZ</t>
  </si>
  <si>
    <t>19757</t>
  </si>
  <si>
    <t>(34097) MARIA DE LOURDES SALAS LOZADA</t>
  </si>
  <si>
    <t>503967</t>
  </si>
  <si>
    <t>ATACO, CHAPARRAL</t>
  </si>
  <si>
    <t>(71286) AGREGADOS INGECOL Y CONSTRUCCIONES SAS</t>
  </si>
  <si>
    <t>OG2-08454</t>
  </si>
  <si>
    <t>LA TEBAIDA, CAICEDONIA</t>
  </si>
  <si>
    <t>HB1-101</t>
  </si>
  <si>
    <t>GIRARDOT, NARIÑO, COELLO</t>
  </si>
  <si>
    <t>(16949) JUAN MANUEL GALVEZ CARDONA, (17427) WALDIN JESUS RIVADENEIRA PINTO</t>
  </si>
  <si>
    <t>500163</t>
  </si>
  <si>
    <t>(40244) AUGUSTO ABELINO CELY HIGUERA</t>
  </si>
  <si>
    <t>PHB-10501</t>
  </si>
  <si>
    <t>(52393) EDGAR NEPOMUCENO CORREDOR QUECAN, (52391) JUAN BAUTISTA COBA BUENO, (52392) LIZ ADRIANA CEPEDA DIAZ, (52394) OSCAR  HURTADO VERGEL</t>
  </si>
  <si>
    <t>504032</t>
  </si>
  <si>
    <t>(83142) DALIA CONSTANZA PEÑA</t>
  </si>
  <si>
    <t>503806</t>
  </si>
  <si>
    <t>(83136) HENRY VILLARRAGA OLIVEROS</t>
  </si>
  <si>
    <t>504195</t>
  </si>
  <si>
    <t>(61580) MARIA ARACELY  RIOS ZAPATA</t>
  </si>
  <si>
    <t>508156</t>
  </si>
  <si>
    <t>ESPINAL, GUAMO, SUÁREZ</t>
  </si>
  <si>
    <t>504820</t>
  </si>
  <si>
    <t>(47017) SENTRY ENERGY CI SAS</t>
  </si>
  <si>
    <t>ANHIDRITA, ARCILLAS, ARENAS, ARENAS (DE RIO), ARENISCAS, ASFALTO NATURAL, AZUFRE, BENTONITA, CALCITA, CAOLIN, CARBÓN, CONCENTRADOS MINERALES DE IRIDIO, CORINDON, CUARZO, DOLOMITA, ESMERALDA, FELDESPATOS, FLUORITA, GRAFITO, GRANATE, GRANITO, GRAVAS, GRAV</t>
  </si>
  <si>
    <t>IF8-14331</t>
  </si>
  <si>
    <t>ALVARADO</t>
  </si>
  <si>
    <t>(17296) JUAN CARLOS PADILLA LOZANO</t>
  </si>
  <si>
    <t>QDH-15441</t>
  </si>
  <si>
    <t>(23713) ANTONIO WILLIAM GAVIRIA ARANA, (54690) JAIME AUGUSTO GUZMAN VILDOZA</t>
  </si>
  <si>
    <t>ICU-14541</t>
  </si>
  <si>
    <t>(41268) ADELA  ARDILA DE ORTIZ</t>
  </si>
  <si>
    <t>ANHIDRITA, ANTRACITA, ARCILLA COMUN (ARCILLA CERAMICA), ARCILLAS, ARCILLAS REFRACTARIAS, ARENAS, ARENAS ARCILLOSAS, ARENAS FELDESPÁTICAS, ARENAS INDUSTRIALES, ARENAS SILICEAS, ARENISCAS, ASFALTO NATURAL, AZUFRE, BAUXITA, BENTONITA, CALCITA, CAOLIN, CARB</t>
  </si>
  <si>
    <t>503808</t>
  </si>
  <si>
    <t>(82435) NAUTILA  SAS</t>
  </si>
  <si>
    <t>504620</t>
  </si>
  <si>
    <t>PRADO, PURIFICACIÓN</t>
  </si>
  <si>
    <t>(83541) JORGE ENRIQUE GARCIA GARCIA</t>
  </si>
  <si>
    <t>0750-73</t>
  </si>
  <si>
    <t>ESPINAL, SUÁREZ</t>
  </si>
  <si>
    <t>(54100) SOCIEDAD AGREGADOS DE LA SIERRA S.A.</t>
  </si>
  <si>
    <t>508155</t>
  </si>
  <si>
    <t>OG2-09146</t>
  </si>
  <si>
    <t>507788</t>
  </si>
  <si>
    <t>OG2-082318</t>
  </si>
  <si>
    <t>SUÁREZ</t>
  </si>
  <si>
    <t>(33765) NUBIA  ROJAS LOPEZ</t>
  </si>
  <si>
    <t>FG8-081</t>
  </si>
  <si>
    <t>GF2-152</t>
  </si>
  <si>
    <t>(35223) JOSE RAMON GARZON NIÑO</t>
  </si>
  <si>
    <t>0751-73</t>
  </si>
  <si>
    <t>ESPINAL, FLANDES, SUÁREZ</t>
  </si>
  <si>
    <t>HKS-14161</t>
  </si>
  <si>
    <t>(42202) JUAN GABRIEL VELASQUEZ MEJIA</t>
  </si>
  <si>
    <t>JCE-08051X</t>
  </si>
  <si>
    <t>ARENAS, ARENISCAS, ASFALTO NATURAL, BASALTO, DIABASA, GRAVAS, RECEBO, ROCA O PIEDRA CALIZA, ROCAS DE ORIGEN VOLCÁNICO, PUZOLANA, BASALTO</t>
  </si>
  <si>
    <t>QC3-08021</t>
  </si>
  <si>
    <t>NARIÑO, COELLO</t>
  </si>
  <si>
    <t>GF2-151</t>
  </si>
  <si>
    <t>PFJ-15081</t>
  </si>
  <si>
    <t>GEH-081</t>
  </si>
  <si>
    <t>(12245) HUMBERTO SUAREZ MOTTA</t>
  </si>
  <si>
    <t>FLN-084</t>
  </si>
  <si>
    <t>(57494) INVERSIONES RAMIREZ RAMIREZ Y CIA S.A.S.</t>
  </si>
  <si>
    <t>508968</t>
  </si>
  <si>
    <t>(88784) MACAPA SAS</t>
  </si>
  <si>
    <t>508015</t>
  </si>
  <si>
    <t>FLANDES, SUÁREZ</t>
  </si>
  <si>
    <t>(57163) AGREGADOS EL RODEO S.A.S – EN REORGANIZACIÓN</t>
  </si>
  <si>
    <t>SFK-08041</t>
  </si>
  <si>
    <t>LA TEBAIDA, CAICEDONIA, SEVILLA</t>
  </si>
  <si>
    <t>(61836) MINE AE S.A.S</t>
  </si>
  <si>
    <t>PFI-08011</t>
  </si>
  <si>
    <t>(16464) MISAEL CAMILO MARIN AGUIRRE</t>
  </si>
  <si>
    <t>HIT-08191</t>
  </si>
  <si>
    <t>(29311) JUAN PABLO RAMIREZ RAMIREZ</t>
  </si>
  <si>
    <t>OGF-15211</t>
  </si>
  <si>
    <t>(62319) MARIA PAULA SILVA ORJUELA</t>
  </si>
  <si>
    <t>(43946) ANGLO AMERICAN COLOMBIA EXPLORATION S.A</t>
  </si>
  <si>
    <t>LI6-10551</t>
  </si>
  <si>
    <t>TKD-13411</t>
  </si>
  <si>
    <t>(17427) WALDIN JESUS RIVADENEIRA PINTO</t>
  </si>
  <si>
    <t>HJC-09371</t>
  </si>
  <si>
    <t>CARMEN DE APICALÁ, FLANDES, SUÁREZ</t>
  </si>
  <si>
    <t>(76344) Sol de Sinai S.A.S</t>
  </si>
  <si>
    <t>FKN-151</t>
  </si>
  <si>
    <t>(24837) JAVIER  TRUJILLO CEBALLOS, (41345) JUAN CARLOS MAYORGA MARIN, (36227) MARIA DELLY ROJAS GOMEZ, (49895) YANNETH  PEREZ ARIZA</t>
  </si>
  <si>
    <t>HIL-13441</t>
  </si>
  <si>
    <t>(41379) ALFREDO  GARZON NIÑO, (35223) JOSE RAMON GARZON NIÑO</t>
  </si>
  <si>
    <t>NATAGAIMA</t>
  </si>
  <si>
    <t>OG2-08513</t>
  </si>
  <si>
    <t>UDP-14461</t>
  </si>
  <si>
    <t>FK4-162</t>
  </si>
  <si>
    <t>PIEDRAS</t>
  </si>
  <si>
    <t>(18183) IGNACIO  MORON HERNANDEZ</t>
  </si>
  <si>
    <t>21136</t>
  </si>
  <si>
    <t>LA TEBAIDA, CAICEDONIA, SEVILLA, ZARZAL</t>
  </si>
  <si>
    <t>(27183) APA INGENIEROS CONTRATISTAS S.A.S.</t>
  </si>
  <si>
    <t>GKS-081</t>
  </si>
  <si>
    <t>(28390) CARLOS MANUEL GALVEZ LONDOÑO, (16949) JUAN MANUEL GALVEZ CARDONA</t>
  </si>
  <si>
    <t>IL7-08381</t>
  </si>
  <si>
    <t>(19714) JOSE VICENTE SANCHEZ MONTEALEGRE</t>
  </si>
  <si>
    <t>21749</t>
  </si>
  <si>
    <t>GIRARDOT, RICAURTE, FLANDES</t>
  </si>
  <si>
    <t>(41795) SAP AGREGADOS S.A</t>
  </si>
  <si>
    <t>509326</t>
  </si>
  <si>
    <t>HC7-112</t>
  </si>
  <si>
    <t>21733</t>
  </si>
  <si>
    <t>RICAURTE, FLANDES</t>
  </si>
  <si>
    <t>(59464) MINAS Y GRAVAS DEL MAGDALENA S.A.S.</t>
  </si>
  <si>
    <t>IJN-08021</t>
  </si>
  <si>
    <t>(36210) ETEX COLOMBIA S.A.</t>
  </si>
  <si>
    <t>ARENAS SILICEAS, RECEBO</t>
  </si>
  <si>
    <t>GJ3-082</t>
  </si>
  <si>
    <t>506136</t>
  </si>
  <si>
    <t>(85597) SOLFERY GIRALDO MUNERA</t>
  </si>
  <si>
    <t>ARCILLAS, ARENAS, RECEBO</t>
  </si>
  <si>
    <t>ECJ-081</t>
  </si>
  <si>
    <t>(12574) INVERSIONES EL PORTICO LTDA, (22572) LUIS ANTONIO SARMIENTO ALVAREZ</t>
  </si>
  <si>
    <t>HGV-15421</t>
  </si>
  <si>
    <t>(12480) ALBERTO  HERRERA VIZCAYA, (34451) TEOFILA TORRES SABOGAL</t>
  </si>
  <si>
    <t>FGU-141</t>
  </si>
  <si>
    <t>LA TEBAIDA, ZARZAL</t>
  </si>
  <si>
    <t>(22509) ASOCIACION DE ARENEROS Y BALASTREROS DEL ALAMBRADO</t>
  </si>
  <si>
    <t>506695</t>
  </si>
  <si>
    <t>RICAURTE, SUÁREZ</t>
  </si>
  <si>
    <t>TF5-08031</t>
  </si>
  <si>
    <t>(54848) JULIAN DAVID CASAS OCHOA, (54847) MARCO ANTONIO FLOREZ MORENO</t>
  </si>
  <si>
    <t>21916C1</t>
  </si>
  <si>
    <t>(36389) MARCO EMILIO FALLA</t>
  </si>
  <si>
    <t>0651-73</t>
  </si>
  <si>
    <t>(42097) ESGAMO INGENIEROS CONSTRUCTORES S.A.S.</t>
  </si>
  <si>
    <t>HGH-10421X</t>
  </si>
  <si>
    <t>(55795) ARENAS Y GRAVAS BUGAMBILLA S.A.S.</t>
  </si>
  <si>
    <t>HAR-09341X</t>
  </si>
  <si>
    <t>HAR-141</t>
  </si>
  <si>
    <t>HGH-102</t>
  </si>
  <si>
    <t>(13880) ORLANDO MARTINEZ ORTIZ</t>
  </si>
  <si>
    <t>KEQ-10341</t>
  </si>
  <si>
    <t>(56205) TRITURADOS Y VIAS LA CAIMA S.A.S.</t>
  </si>
  <si>
    <t>509191</t>
  </si>
  <si>
    <t>CARMEN DE APICALÁ</t>
  </si>
  <si>
    <t>(75893) cotranscavar sas</t>
  </si>
  <si>
    <t>HAR-092</t>
  </si>
  <si>
    <t>(88068) Javier Orlando Martinez Caycedo, (93068) Nicolas David Lozano Martinez, (93556) Viviana Veronica Martinez Caycedo</t>
  </si>
  <si>
    <t>UFL-08121</t>
  </si>
  <si>
    <t>(56400) JD CONSTRUCCIONES CIVILES S.A.S</t>
  </si>
  <si>
    <t>EF9-161</t>
  </si>
  <si>
    <t>(18616) JOSE PRUDENCIO CRUZ MARTINEZ</t>
  </si>
  <si>
    <t>505471</t>
  </si>
  <si>
    <t>LA TEBAIDA, LA VICTORIA, ZARZAL</t>
  </si>
  <si>
    <t>PKE-14201</t>
  </si>
  <si>
    <t>LA TEBAIDA, LA VICTORIA</t>
  </si>
  <si>
    <t>(62591) AGREGADOS DE LA SIERRA S.A.</t>
  </si>
  <si>
    <t>21951</t>
  </si>
  <si>
    <t>(56529) DE VILLAS S.A.S.</t>
  </si>
  <si>
    <t>BJ9-081</t>
  </si>
  <si>
    <t>(48690) AGREGADOS EL PASO SAN MARTIN S.A.S.</t>
  </si>
  <si>
    <t>22421</t>
  </si>
  <si>
    <t>(19420) CARLOS ALBERTO HINCAPIE CASTAÑO</t>
  </si>
  <si>
    <t>0518-73</t>
  </si>
  <si>
    <t>503442</t>
  </si>
  <si>
    <t>LA TEBAIDA, MONTENEGRO, LA VICTORIA</t>
  </si>
  <si>
    <t>ARCILLAS, ARENAS (DE RIO), GRAVAS (DE RIO), RECEBO</t>
  </si>
  <si>
    <t>0622-73</t>
  </si>
  <si>
    <t>0975-73</t>
  </si>
  <si>
    <t>LICENCIA ESPECIAL MATERIAL DE CONSTRUCCIÓN</t>
  </si>
  <si>
    <t>(36751) SEBASTIAN RODRIGUEZ CUBIDES</t>
  </si>
  <si>
    <t>505385</t>
  </si>
  <si>
    <t>CARMEN DE APICALÁ, SUÁREZ</t>
  </si>
  <si>
    <t>ARENAS, ARENISCAS, GRAVAS, RECEBO</t>
  </si>
  <si>
    <t>BIB-111</t>
  </si>
  <si>
    <t>CARMEN DE APICALÁ, MELGAR</t>
  </si>
  <si>
    <t>(45066) INVERSIONES Y MINERIA SAN JOSE DEL PASO S.A., (18616) JOSE PRUDENCIO CRUZ MARTINEZ</t>
  </si>
  <si>
    <t>UKE-10551</t>
  </si>
  <si>
    <t>TULUÁ</t>
  </si>
  <si>
    <t>(53840) MUNICIPIO DE TULUA</t>
  </si>
  <si>
    <t>506966</t>
  </si>
  <si>
    <t>ATACO</t>
  </si>
  <si>
    <t>(82421) PM GROUP ENGINEERING S.A.S.</t>
  </si>
  <si>
    <t>ARENAS (DE RIO), GRAVAS (DE RIO), MINERALES DE COBRE Y SUS CONCENTRADOS, MINERALES DE ORO Y SUS CONCENTRADOS, OTROS MINERALES DE METALES NO FERROSOS Y SUS CONCENTRADOS (EXCEPTO MINERALES DE URANIO O TORIO Y SUS CONCENTRADOS)</t>
  </si>
  <si>
    <t>0970-73</t>
  </si>
  <si>
    <t>(21364) ALONSO  QUINTERO</t>
  </si>
  <si>
    <t>PJE-08041</t>
  </si>
  <si>
    <t>RICAURTE, MELGAR</t>
  </si>
  <si>
    <t>(41363) BASILIO  BELTRAN ACOSTA, (51430) MANUEL ARTEMIO VARGAS ROJAS</t>
  </si>
  <si>
    <t>GDJ-081</t>
  </si>
  <si>
    <t>(22044) NORMA  RIVERA DE RODRIGUEZ</t>
  </si>
  <si>
    <t>TEI-10071</t>
  </si>
  <si>
    <t>(63176) LUIS HERNANDO AVELLANEDA AVELLANEDA</t>
  </si>
  <si>
    <t>LJJ-08356X</t>
  </si>
  <si>
    <t>(33856) ANDREA  CARMONA CORTES, (33857) ANDRES POMPEYO GARCIA ORTIZ</t>
  </si>
  <si>
    <t>BJH-141</t>
  </si>
  <si>
    <t>(23978) HUGO ERNESTO FERNANDEZ ARIAS, (13221) JUAN RAUL NAVIA REYES, (36888) TIMOLEON  ECHEVERRIA CHACON</t>
  </si>
  <si>
    <t>18758</t>
  </si>
  <si>
    <t>(41684) MARIA IDALI TAFUR SALAZAR</t>
  </si>
  <si>
    <t>505394</t>
  </si>
  <si>
    <t>(84498) CI CONTROLSUD COLOMBIA SAS</t>
  </si>
  <si>
    <t>16408</t>
  </si>
  <si>
    <t>(44625) CAYTO TRACTOR S.A.S.</t>
  </si>
  <si>
    <t>RCE-09591</t>
  </si>
  <si>
    <t>MELGAR</t>
  </si>
  <si>
    <t>(49769) JOSE JAVIER SERNA HERNANDEZ</t>
  </si>
  <si>
    <t>NGJ-16471</t>
  </si>
  <si>
    <t>NILO, RICAURTE, MELGAR</t>
  </si>
  <si>
    <t>(49649) DACILPAR ASOCIADOS SAS, (43530) JEREMIAS  PEDREROS CELIS</t>
  </si>
  <si>
    <t>ANHIDRITA, ARCILLAS, ARENAS, ARENISCAS, ASFALTO NATURAL, AZUFRE, BENTONITA, CALCITA, CAOLIN, CARBÓN, CORINDON, CUARZO, DOLOMITA, ESMERALDA, FELDESPATOS, FLUORITA, GRAFITO, GRANATE, GRANITO, GRAVAS, MAGNESITA, MARMOL Y TRAVERTINO, MICA, MINERAL DE ALUMIN</t>
  </si>
  <si>
    <t>15531</t>
  </si>
  <si>
    <t>(28150) EXPLOMINERA LTDA.</t>
  </si>
  <si>
    <t>HH9-08351</t>
  </si>
  <si>
    <t>(29776) BLADIMIR VARGAS ARAGON, (24169) EDWIN LEIVA VARGAS, (36351) JESUS MARIA VARGAS SANTOS</t>
  </si>
  <si>
    <t>505595</t>
  </si>
  <si>
    <t>HFT-081</t>
  </si>
  <si>
    <t>GIRARDOT, RICAURTE</t>
  </si>
  <si>
    <t>(13309) ALEXANDER ROMERO MENDEZ, (20480) HERNAN HERRERA TAFUR, (21004) PABLO ORTIZ, (27544) VICTOR MANUEL ABACUT VASQUEZ</t>
  </si>
  <si>
    <t>504046</t>
  </si>
  <si>
    <t>GUATAQUÍ, COELLO</t>
  </si>
  <si>
    <t>(83397) DANIELA VALENCIA BELTRAN, (83396) JOHN DAVID SIMHON NESSIM, (24594) JUAN MANUEL ABELLO MORENO</t>
  </si>
  <si>
    <t>JB8-16311</t>
  </si>
  <si>
    <t>NILO, RICAURTE, CARMEN DE APICALÁ, MELGAR</t>
  </si>
  <si>
    <t>(43602) EFIGENIA  ROJAS CASTILLO, (43795) YEIMIN ROLANDO ABELLO RODRIGUEZ</t>
  </si>
  <si>
    <t>FGN-111</t>
  </si>
  <si>
    <t>(25304) FRANKLIN BENAVIDES SERRANO</t>
  </si>
  <si>
    <t>508232</t>
  </si>
  <si>
    <t>OH5-08181</t>
  </si>
  <si>
    <t>NILO, MELGAR</t>
  </si>
  <si>
    <t>(25211) EXMINESCOL S.A</t>
  </si>
  <si>
    <t>506780</t>
  </si>
  <si>
    <t>(31925) GERMAN HUMBERTO GUTIERREZ GUZMAN</t>
  </si>
  <si>
    <t>PKB-14411</t>
  </si>
  <si>
    <t>(56040) DUVAR WILDER ERNESTO BARRERA SANTISTEBAN</t>
  </si>
  <si>
    <t>503594</t>
  </si>
  <si>
    <t>503339</t>
  </si>
  <si>
    <t>NILO, RICAURTE</t>
  </si>
  <si>
    <t>(81867) GROUP SUMMA INGENIERIA CONSTRUCCION MONTAJES SAS</t>
  </si>
  <si>
    <t>LJJ-08351</t>
  </si>
  <si>
    <t>504776</t>
  </si>
  <si>
    <t>504596</t>
  </si>
  <si>
    <t>21797</t>
  </si>
  <si>
    <t>FILANDIA</t>
  </si>
  <si>
    <t>(44927) SOCIEDAD PETREOS ALMA PAISA</t>
  </si>
  <si>
    <t>OG2-10123</t>
  </si>
  <si>
    <t>(60575) LUIS HERNANDO HERNANDEZ SEPULVEDA</t>
  </si>
  <si>
    <t>21395</t>
  </si>
  <si>
    <t>NF1-16051</t>
  </si>
  <si>
    <t>(48226) FLOR MARIA BAUTISTA VERA, (48225) MIGUEL ANGEL  NIETO NARVAEZ</t>
  </si>
  <si>
    <t>ANHIDRITA, ARCILLAS, ARENAS, ARENISCAS, ASBESTO, ASFALTO NATURAL, AZUFRE, BENTONITA, CALCITA, CAOLIN, CARBÓN, CORINDON, CUARZO, DOLOMITA, ESMERALDA, FELDESPATOS, FLUORITA, GRAFITO, GRANATE, GRANITO, GRAVAS, MAGNESITA, MARMOL Y TRAVERTINO, MICA, MINERAL</t>
  </si>
  <si>
    <t>TKN-11331</t>
  </si>
  <si>
    <t>MONTENEGRO, LA VICTORIA, OBANDO</t>
  </si>
  <si>
    <t>(61099) PATRICIA  RIVERA ARISTIZABAL</t>
  </si>
  <si>
    <t>ARENAS, ASBESTO, CUARZO, FELDESPATOS, GRAFITO, GRAVAS, MAGNESITA, RECEBO, TALCO</t>
  </si>
  <si>
    <t>NKS-15051</t>
  </si>
  <si>
    <t>(50320) ANDRES ALBERTO NARVAEZ PONCE, (50321) JOHANNA ANDREA ORTEGA DIMAS</t>
  </si>
  <si>
    <t>LKI-08591</t>
  </si>
  <si>
    <t>(23156) CLAUDIA PIEDAD HERNANDEZ SUAREZ</t>
  </si>
  <si>
    <t>FK5-131</t>
  </si>
  <si>
    <t>(44813) ALUVIALES TOPOS S.A.S.</t>
  </si>
  <si>
    <t>503468</t>
  </si>
  <si>
    <t>(81760) JULIO ANDRES PULIDO CABALLERO</t>
  </si>
  <si>
    <t>GRAVAS (DE RIO)</t>
  </si>
  <si>
    <t>504335</t>
  </si>
  <si>
    <t>(47522) CEMENTOS SAN MARCOS S.A.S. BIC</t>
  </si>
  <si>
    <t>RECEBO, ROCA O PIEDRA CALIZA</t>
  </si>
  <si>
    <t>SCA-09281</t>
  </si>
  <si>
    <t>(39075) JAIME ALBERTO PINEDA GOMEZ</t>
  </si>
  <si>
    <t>PHF-14491</t>
  </si>
  <si>
    <t>(59753) INVERSIONES ICASALI S.A.S</t>
  </si>
  <si>
    <t>ARCILLAS, ARENAS, CAOLIN</t>
  </si>
  <si>
    <t>LLT-16451</t>
  </si>
  <si>
    <t>PRADO</t>
  </si>
  <si>
    <t>(26385) EDGAR IGNACIO MONTILLA PRADA</t>
  </si>
  <si>
    <t>508062</t>
  </si>
  <si>
    <t>(76481) Comercializadora R&amp;K</t>
  </si>
  <si>
    <t>ARE-507681</t>
  </si>
  <si>
    <t>(88944) JORGE ALBERTO TORRES MONTES, (23534) OMAR ORLANDO GARZON LOZANO</t>
  </si>
  <si>
    <t>508896</t>
  </si>
  <si>
    <t>(91841) BONE GROUP SAS</t>
  </si>
  <si>
    <t>503109</t>
  </si>
  <si>
    <t>500161</t>
  </si>
  <si>
    <t>GUATAQUÍ, COELLO, PIEDRAS</t>
  </si>
  <si>
    <t>BGI-141</t>
  </si>
  <si>
    <t>NILO</t>
  </si>
  <si>
    <t>(57078) AGREGADOS LA FLORESTA S.A.S., (61910) T.S. INGENIERIA &amp; CIA S EN C</t>
  </si>
  <si>
    <t>(37149) JORGE ELIECER ACEVEDO CALA</t>
  </si>
  <si>
    <t>ARE-510015</t>
  </si>
  <si>
    <t>505708</t>
  </si>
  <si>
    <t>HKK-09441</t>
  </si>
  <si>
    <t>DOLORES, PRADO</t>
  </si>
  <si>
    <t>(38794) ARCADIO ACEVEDO GONZALEZ, (46144) CASAMOTOR S.A.S.</t>
  </si>
  <si>
    <t>ICQ-08473C1</t>
  </si>
  <si>
    <t>(75438) Industrial Conconcreto</t>
  </si>
  <si>
    <t>GRAVAS</t>
  </si>
  <si>
    <t>ICQ-08473</t>
  </si>
  <si>
    <t>DAT-161</t>
  </si>
  <si>
    <t>(33111) INVERSIONES ZARATE GUTIERREZ S.A.S.</t>
  </si>
  <si>
    <t>BGH-101</t>
  </si>
  <si>
    <t>(11885) LA COLINA S.A.S.</t>
  </si>
  <si>
    <t>HGB-111</t>
  </si>
  <si>
    <t>(32034) I C M INGENIEROS S.A.</t>
  </si>
  <si>
    <t>ICQ-14261</t>
  </si>
  <si>
    <t>16988</t>
  </si>
  <si>
    <t>(55172) INDUSTRIAL MINERA ARCO DORADO S.A.S.</t>
  </si>
  <si>
    <t>DKI-111</t>
  </si>
  <si>
    <t>RJ4-08541</t>
  </si>
  <si>
    <t>GUATAQUÍ, PIEDRAS</t>
  </si>
  <si>
    <t>(58383) COLTRAN S.A.S</t>
  </si>
  <si>
    <t>14816</t>
  </si>
  <si>
    <t>(21819) FREDDY  CARRANZA CORDOBA</t>
  </si>
  <si>
    <t>503203</t>
  </si>
  <si>
    <t>ZARZAL</t>
  </si>
  <si>
    <t>(81993) ALCALDIA MUNICIPIO DE ZARZAL</t>
  </si>
  <si>
    <t>509327</t>
  </si>
  <si>
    <t>(60375) RUBEN  BOTERO JARAMILLO</t>
  </si>
  <si>
    <t>0362-73</t>
  </si>
  <si>
    <t>(24024) EDILSO  GARZON BARRIOS</t>
  </si>
  <si>
    <t>SCA-09521</t>
  </si>
  <si>
    <t>GCN-101</t>
  </si>
  <si>
    <t>(30668) OSCAR RAMON SALAZAR BUITRAGO, (22867) RAMON SALAZAR PARADA</t>
  </si>
  <si>
    <t>FFB-111</t>
  </si>
  <si>
    <t>(27032) CAROLINA  MORENO RODRIGUEZ, (10224) JULIA ESTHER SUESCUN GOMEZ</t>
  </si>
  <si>
    <t>504058</t>
  </si>
  <si>
    <t>(58538) INTERNATIONAL EMMERALD EXCHANGE COLOMBIA S.A.S</t>
  </si>
  <si>
    <t>ARENAS, GRAVAS, ROCA O PIEDRA CALIZA</t>
  </si>
  <si>
    <t>504222</t>
  </si>
  <si>
    <t>GUATAQUÍ</t>
  </si>
  <si>
    <t>DCI-161</t>
  </si>
  <si>
    <t>(15331) TRINIDAD  MONROY</t>
  </si>
  <si>
    <t>ARENAS SILICEAS</t>
  </si>
  <si>
    <t>KKC-11331</t>
  </si>
  <si>
    <t>(23341) JAVIER ANTONIO ROJAS LAVERDE</t>
  </si>
  <si>
    <t>KKC-11334X</t>
  </si>
  <si>
    <t>504745</t>
  </si>
  <si>
    <t>ARENAS, ARENAS (DE RIO), GRAVAS, GRAVAS (DE RIO)</t>
  </si>
  <si>
    <t>FE7-10331X</t>
  </si>
  <si>
    <t>(80273) ALEXIS  MARTINEZ CORNELIO, (80276) EDWIN ELIEL MARTINEZ CORNELIO, (80275) GERSON  MARTINEZ CORNELIO, (80272) LAZARINE GISELLE MARTINEZ CORNELIO</t>
  </si>
  <si>
    <t>ICQ-14263X</t>
  </si>
  <si>
    <t>JIQ-10241</t>
  </si>
  <si>
    <t>(46364) MINAS ARENAS &amp; GRAVAS DEL ALTO MAGDALENA MINMAGDALENA S.A.</t>
  </si>
  <si>
    <t>ARENAS, ARENAS SILICEAS, GRAVAS (DE RIO)</t>
  </si>
  <si>
    <t>ECD-124</t>
  </si>
  <si>
    <t>(54426) ALFREDO ENRIQUE BISLICK GUERRERO, (49243) EDNA YANUBA RINCON CUERVO, (28395) JUVEL  SEPULVEDA GRISALES</t>
  </si>
  <si>
    <t>FE7-102</t>
  </si>
  <si>
    <t>KKC-11333X</t>
  </si>
  <si>
    <t>EB4-101</t>
  </si>
  <si>
    <t>(29689) DOMINGO  MEDINA PEREZ</t>
  </si>
  <si>
    <t>506969</t>
  </si>
  <si>
    <t>ARENAS (DE RIO), GRAVAS (DE RIO), MINERALES DE COBRE Y SUS CONCENTRADOS, OTROS MINERALES DE METALES NO FERROSOS Y SUS CONCENTRADOS (EXCEPTO MINERALES DE URANIO O TORIO Y SUS CONCENTRADOS)</t>
  </si>
  <si>
    <t>KKC-11336X</t>
  </si>
  <si>
    <t>PDP-15101</t>
  </si>
  <si>
    <t>(58994) ANGEL MARIA CRIOLLO CRUZ, (58593) YEZID EMIRO ARIZA BENAVIDES</t>
  </si>
  <si>
    <t>KKC-11335X</t>
  </si>
  <si>
    <t>KKC-11332X</t>
  </si>
  <si>
    <t>22440</t>
  </si>
  <si>
    <t>(74094) AGREGADOS ARAM S.A.S</t>
  </si>
  <si>
    <t>ICQ-14262X</t>
  </si>
  <si>
    <t>JDL-14121</t>
  </si>
  <si>
    <t>(43136) JOSE ARISTIDES TORRES TORRES</t>
  </si>
  <si>
    <t>OGP-16451</t>
  </si>
  <si>
    <t>(35695) GUSTAVO  RODRIGUEZ MEJIA, (33064) JULIAN ROLANDO WIEST GOYENECHE, (16237) TITO ANTONIO GOYENECHE FLOREZ</t>
  </si>
  <si>
    <t>0145-73</t>
  </si>
  <si>
    <t>(37208) AGREGADOS MELGAR S.A.S.</t>
  </si>
  <si>
    <t>HDP-101</t>
  </si>
  <si>
    <t>(53709) MINERALES NATURALES DE COLOMBIA S.A.S., (44361) OSCAR CORNELIO HUESO SARMIENTO, (75829) sociedad sio2 s.a.s</t>
  </si>
  <si>
    <t>NJ4-11501</t>
  </si>
  <si>
    <t>(49061) DAGOBERTO  CASTRO</t>
  </si>
  <si>
    <t>OGG-13221</t>
  </si>
  <si>
    <t>SEVILLA, ZARZAL</t>
  </si>
  <si>
    <t>(11096) CEMENTOS ARGOS S.A</t>
  </si>
  <si>
    <t>OG2-08561</t>
  </si>
  <si>
    <t>AGUA DE DIOS, RICAURTE</t>
  </si>
  <si>
    <t>(56632) JAIRO HUMBERTO CORREA MEJIA</t>
  </si>
  <si>
    <t>UGP-08061</t>
  </si>
  <si>
    <t>(60381) AGREGADOS NACIONALES SAS</t>
  </si>
  <si>
    <t>509775</t>
  </si>
  <si>
    <t>VENADILLO</t>
  </si>
  <si>
    <t>(94799) Geosynergy Group SAS</t>
  </si>
  <si>
    <t>MINERALES DE ORO Y SUS CONCENTRADOS, MINERALES DE PLATA Y SUS CONCENTRADOS, MINERALES DE PLATINO (INCLUYE PLATINO, PALADIO, RUTENIO, RODIO, OSMIO) Y SUS CONCENTRADOS, RECEBO</t>
  </si>
  <si>
    <t>HDP-10311X</t>
  </si>
  <si>
    <t>(63275) AGREGADOS Y CEMENTOS DE COLOMBIA S.A.S.</t>
  </si>
  <si>
    <t>PJE-09481</t>
  </si>
  <si>
    <t>AGUA DE DIOS, NILO, RICAURTE</t>
  </si>
  <si>
    <t>(59974) MIGUEL ANGEL RODRIGUEZ ESTEVEZ</t>
  </si>
  <si>
    <t>ARCILLAS, ARENAS, CAOLIN, GRAVAS, RECEBO</t>
  </si>
  <si>
    <t>PG8-08011</t>
  </si>
  <si>
    <t>(50351) RICARDO AUGUSTO VARGAS HERNANDEZ</t>
  </si>
  <si>
    <t>OE9-09342</t>
  </si>
  <si>
    <t>GUATAQUÍ, JERUSALÉN</t>
  </si>
  <si>
    <t>(52697) FAIBER  OSPINA ORJUELA</t>
  </si>
  <si>
    <t>IK1-11441X</t>
  </si>
  <si>
    <t>(93148) GRUPO DE MINERIA E INGENIERIA COLOMBIANA S A S</t>
  </si>
  <si>
    <t>JD1-14431</t>
  </si>
  <si>
    <t>DOLORES</t>
  </si>
  <si>
    <t>(43083) ADOLFO  CASTILLO LOSADA, (44664) OSCAR LEONARDO SANCHEZ SUAREZ</t>
  </si>
  <si>
    <t>ARENAS ARCILLOSAS, ARENAS FELDESPÁTICAS, ARENAS INDUSTRIALES, ARENAS SILICEAS, GRAVAS, MINERAL DE ORO, MINERAL DE URANIO, OTRAS PIEDRAS PRECIOSAS, OTRAS PIEDRAS SEMIPRECIOSAS, RECEBO</t>
  </si>
  <si>
    <t>IIH-08181</t>
  </si>
  <si>
    <t>SHI-15401</t>
  </si>
  <si>
    <t>(53528) JUAN MARTIN URRESTY MONAGAS</t>
  </si>
  <si>
    <t>FJ5-082</t>
  </si>
  <si>
    <t>SANTA ROSA DE CABAL</t>
  </si>
  <si>
    <t>EER-161</t>
  </si>
  <si>
    <t>(73703) CONCRETOS  EL  RUBI  S.A.S.</t>
  </si>
  <si>
    <t>502488</t>
  </si>
  <si>
    <t>JE2-11321X</t>
  </si>
  <si>
    <t>AGUA DE DIOS, TOCAIMA</t>
  </si>
  <si>
    <t>(45160) ASFALTOS LA HERRERA S.A</t>
  </si>
  <si>
    <t>508860</t>
  </si>
  <si>
    <t>ARENAS, ARENAS (DE RIO), ARENISCAS, GRAVAS (DE RIO)</t>
  </si>
  <si>
    <t>HDK-14021X</t>
  </si>
  <si>
    <t>AGUA DE DIOS</t>
  </si>
  <si>
    <t>JERUSALÉN</t>
  </si>
  <si>
    <t>509472</t>
  </si>
  <si>
    <t>JERUSALÉN, TOCAIMA</t>
  </si>
  <si>
    <t>(38915) EMPRESA FOSFATOS DE BOYACA</t>
  </si>
  <si>
    <t>506137</t>
  </si>
  <si>
    <t>(84465) CONSORCIO VIAS Y EQUIPOS TOLIMA SUR 2023</t>
  </si>
  <si>
    <t>LA VICTORIA</t>
  </si>
  <si>
    <t>SLL-09221</t>
  </si>
  <si>
    <t>(62478) ALEJANDRA  ORTIZ VARGAS, (62479) LUIS ALEJANDRO ORTIZ VARGAS</t>
  </si>
  <si>
    <t>17705</t>
  </si>
  <si>
    <t>MURILLO</t>
  </si>
  <si>
    <t>(41196) ITURIEL GOMEZ JARAMILLO, (13364) JOSE ITURIEL GOMEZ ARISTIZABAL</t>
  </si>
  <si>
    <t>FELDESPATOS, RECEBO</t>
  </si>
  <si>
    <t>HGH-091</t>
  </si>
  <si>
    <t>(43803) CARLOS GREIDINGER BETANCUR, (21277) MAURICIO  ANGEL MESA</t>
  </si>
  <si>
    <t>502342</t>
  </si>
  <si>
    <t>OBANDO</t>
  </si>
  <si>
    <t>(81258) JAIRO ANDRES ESTRADA GAVIRIA</t>
  </si>
  <si>
    <t>TBM-09441</t>
  </si>
  <si>
    <t>(57096) ANGELA MARIA LEMUS DURAN, (19112) MIGUEL ANGEL MEDINA HERNANDEZ</t>
  </si>
  <si>
    <t>510243</t>
  </si>
  <si>
    <t>(90122) DANIEL  MAYA ARANGO, (90123) ISABELA  MAYA ARANGO</t>
  </si>
  <si>
    <t>OGQ-09351</t>
  </si>
  <si>
    <t>AGUA DE DIOS, NILO</t>
  </si>
  <si>
    <t>ICQ-0800654X</t>
  </si>
  <si>
    <t>BELTRÁN, VENADILLO</t>
  </si>
  <si>
    <t>(18443) GEREMIAS  SAGAL TRUJILLO</t>
  </si>
  <si>
    <t>OL9-08121</t>
  </si>
  <si>
    <t>BELTRÁN</t>
  </si>
  <si>
    <t>(17940) NANCY PATRICIA CABRERA RUIZ</t>
  </si>
  <si>
    <t>PDE-10581</t>
  </si>
  <si>
    <t>(58390) INVERSIONES SANTA GRACIA SAS</t>
  </si>
  <si>
    <t>GIM-157</t>
  </si>
  <si>
    <t>ICQ-0800267X</t>
  </si>
  <si>
    <t>HHO-15011</t>
  </si>
  <si>
    <t>(27070) MIGUEL ANTONIO LEON AGUILAR</t>
  </si>
  <si>
    <t>OG2-084712</t>
  </si>
  <si>
    <t>ATACO, CHAPARRAL, RIOBLANCO</t>
  </si>
  <si>
    <t>00028-73</t>
  </si>
  <si>
    <t>CUNDAY</t>
  </si>
  <si>
    <t>(41182) FELIX ANTONIO MARTINEZ SENDOYA</t>
  </si>
  <si>
    <t>ARE-507774</t>
  </si>
  <si>
    <t>(88763) LUISA FERNANDA GUEVARA HINESTROZA, (88766) SAENZ HINESTROZA ABOGADOS CONSULTORES SAS</t>
  </si>
  <si>
    <t>ARENAS, RECEBO</t>
  </si>
  <si>
    <t>IDH-08171</t>
  </si>
  <si>
    <t>ANDALUCÍA, BUGALAGRANDE</t>
  </si>
  <si>
    <t>503977</t>
  </si>
  <si>
    <t>(59142) OPERADORA SAN MATEO SAS</t>
  </si>
  <si>
    <t>504160</t>
  </si>
  <si>
    <t>(48882) JAIME ALFREDO DEHAQUIZ RONCANCIO, (83609) JUAN GABRIEL BAQUERO</t>
  </si>
  <si>
    <t>GEO-081</t>
  </si>
  <si>
    <t>(30072) SOCIEDAD AGREGADOS DEL SUMAPAZ S.A.S</t>
  </si>
  <si>
    <t>ICQ-0800655X</t>
  </si>
  <si>
    <t>QCP-16381</t>
  </si>
  <si>
    <t>(20367) HENRY  ALVARADO VARGAS, (23804) JAVIER ADOLFO ROJAS GONZALEZ</t>
  </si>
  <si>
    <t>HHS-10334X</t>
  </si>
  <si>
    <t>ICQ-08195</t>
  </si>
  <si>
    <t>(83285) SUBASTA COMERCIALIZADORA GANADERA DEL NORTE S.A</t>
  </si>
  <si>
    <t>503829</t>
  </si>
  <si>
    <t>ATACO, RIOBLANCO</t>
  </si>
  <si>
    <t>OGU-08041</t>
  </si>
  <si>
    <t>HHS-10331</t>
  </si>
  <si>
    <t>20801</t>
  </si>
  <si>
    <t>(55316) SANTACOLOMA INVERSIONES S.A.S.</t>
  </si>
  <si>
    <t>HKK-08551</t>
  </si>
  <si>
    <t>(25903) LA BATEA S.A, (62650) LUIS GUILLERMO ECHEVERRI VELEZ</t>
  </si>
  <si>
    <t>PKQ-08011</t>
  </si>
  <si>
    <t>(51654) JORGE ENRIQUE VARGAS GONZALES</t>
  </si>
  <si>
    <t>503426</t>
  </si>
  <si>
    <t>ARCILLAS, ARENAS, ARENISCAS</t>
  </si>
  <si>
    <t>LKQ-11101</t>
  </si>
  <si>
    <t>AMBALEMA, VENADILLO</t>
  </si>
  <si>
    <t>(44657) FREDDY  TRUJILLO MELO</t>
  </si>
  <si>
    <t>ARENAS (DE RIO), GRAVAS (DE RIO), MINERALES DE ORO Y SUS CONCENTRADOS</t>
  </si>
  <si>
    <t>GKT-101</t>
  </si>
  <si>
    <t>TOCAIMA</t>
  </si>
  <si>
    <t>(73852) AGREGADOS BENDICION S AS</t>
  </si>
  <si>
    <t>CARTAGO</t>
  </si>
  <si>
    <t>ED3-091</t>
  </si>
  <si>
    <t>(31690) JAIRO  GOMEZ CASTIBLANCO, (62653) MARCO FIDEL  GOMEZ</t>
  </si>
  <si>
    <t>509676</t>
  </si>
  <si>
    <t>(82058) BB EQUIPOS TOPOGRAFICOS SAS</t>
  </si>
  <si>
    <t>505602</t>
  </si>
  <si>
    <t>(84620) INVERSIONES GENESARET SAS</t>
  </si>
  <si>
    <t>19680</t>
  </si>
  <si>
    <t>(29254) BERNARDO ANTONIO  FORERO GONZALEZ</t>
  </si>
  <si>
    <t>502614</t>
  </si>
  <si>
    <t>VILLAVIEJA</t>
  </si>
  <si>
    <t>RIG-13441</t>
  </si>
  <si>
    <t>(62606) SAUL  CAICEDO BOHORQUEZ</t>
  </si>
  <si>
    <t>DJO-142</t>
  </si>
  <si>
    <t>(19905) CONSTRUIRTE LTDA, (17323) RUIZ CAMARGO Y ASOCIADOS S. EN C</t>
  </si>
  <si>
    <t>507004</t>
  </si>
  <si>
    <t>PEREIRA, CARTAGO, ULLOA</t>
  </si>
  <si>
    <t>RISARALDA, VALLE DEL CAUCA</t>
  </si>
  <si>
    <t>(14645) ADRIANA MARCELA  RESTREPO LONDOÑO</t>
  </si>
  <si>
    <t>ARCILLAS, ARENAS (DE RIO), GRAVAS, GRAVAS (DE RIO), RECEBO</t>
  </si>
  <si>
    <t>HKM-12041</t>
  </si>
  <si>
    <t>(16385) EDWAR  GONZALEZ CABEZAS</t>
  </si>
  <si>
    <t>GK2-152</t>
  </si>
  <si>
    <t>VILLAVIEJA, NATAGAIMA</t>
  </si>
  <si>
    <t>TOLIMA, HUILA</t>
  </si>
  <si>
    <t>(17124) ABRAHAM  POLANIA GUTIERREZ</t>
  </si>
  <si>
    <t>OGU-08031</t>
  </si>
  <si>
    <t>17433</t>
  </si>
  <si>
    <t>PEREIRA</t>
  </si>
  <si>
    <t>(56206) EUROCOL GM S.A.S.</t>
  </si>
  <si>
    <t>030</t>
  </si>
  <si>
    <t>REGISTRO MINERO DE CANTERAS</t>
  </si>
  <si>
    <t>(31661) CARMENZA  GONZALEZ DE ARBOLEDA</t>
  </si>
  <si>
    <t>DJG-121</t>
  </si>
  <si>
    <t>(71822) PROYECTOS DE INFRAESTRUCTURA S.A.S.</t>
  </si>
  <si>
    <t>17521</t>
  </si>
  <si>
    <t>(44761) TRITURADOS DE COMBIA S.A</t>
  </si>
  <si>
    <t>RAL-08321</t>
  </si>
  <si>
    <t>AIPE, NATAGAIMA</t>
  </si>
  <si>
    <t>(58796) MAQUICRANE SAS</t>
  </si>
  <si>
    <t>ARENAS (DE RIO), GRAVAS (DE RIO), MINERAL DE ORO</t>
  </si>
  <si>
    <t>504671</t>
  </si>
  <si>
    <t>LÍBANO</t>
  </si>
  <si>
    <t>(40005) EATON GOLD S.A.S.</t>
  </si>
  <si>
    <t>ARENAS, GRAVAS, MINERALES DE COBRE Y SUS CONCENTRADOS, MINERALES DE ORO Y SUS CONCENTRADOS, MINERALES DE PLATA Y SUS CONCENTRADOS</t>
  </si>
  <si>
    <t>506094</t>
  </si>
  <si>
    <t>(84295) CONSTRUCCIONES E INVERSIONES TYM S.AS</t>
  </si>
  <si>
    <t>18630</t>
  </si>
  <si>
    <t>21463</t>
  </si>
  <si>
    <t>(16881) CANTERA DE COMBIA SOCIEDAD POR ACCIONES SIMPLIFICADA, CON SIGLA CANTERA DE COMBIA S.A.S.</t>
  </si>
  <si>
    <t>LEO-08161</t>
  </si>
  <si>
    <t>(19556) GLORIA ALCIRA PINZON , (46224) NELSON ANTONIO CANTOR CORREDOR, (44970) TEODULO  AYALA MARTIN</t>
  </si>
  <si>
    <t>ARENAS, ARENAS (DE RIO)</t>
  </si>
  <si>
    <t>UD3-09441</t>
  </si>
  <si>
    <t>(10423) ALCALDIA MUNICIPAL DE SANTA ROSA DE CABAL</t>
  </si>
  <si>
    <t>502469</t>
  </si>
  <si>
    <t>500296</t>
  </si>
  <si>
    <t>DOSQUEBRADAS</t>
  </si>
  <si>
    <t>(57733) HAROL EDIE  GRISALES SIERRA</t>
  </si>
  <si>
    <t>ARE-509206</t>
  </si>
  <si>
    <t>(93339) Juan Carlos Diaz Lugo, (93350) Luis Antonio Noguera Roa</t>
  </si>
  <si>
    <t>ARENAS, CARBÓN</t>
  </si>
  <si>
    <t>502762</t>
  </si>
  <si>
    <t>ARCILLAS, GRAVAS, ROCAS DE ORIGEN VOLCÁNICO, PUZOLANA, BASALTO</t>
  </si>
  <si>
    <t>504855</t>
  </si>
  <si>
    <t>RECEBO, ROCAS DE ORIGEN VOLCÁNICO, PUZOLANA, BASALTO</t>
  </si>
  <si>
    <t>FLO-095</t>
  </si>
  <si>
    <t>ROLDANILLO, ZARZAL</t>
  </si>
  <si>
    <t>(57271) JULIO RAFAEL ESTRADA SATIZABAL</t>
  </si>
  <si>
    <t>RI5-08241</t>
  </si>
  <si>
    <t>(62660) MELBA  RAMOS RIANO</t>
  </si>
  <si>
    <t>ARCILLA COMUN (ARCILLA CERAMICA), ARCILLA MISCELANEA, ARCILLAS, ARCILLAS REFRACTARIAS, ARENAS ARCILLOSAS, ARENAS FELDESPÁTICAS, ARENAS INDUSTRIALES, ARENAS SILICEAS, GRAVAS, RECEBO</t>
  </si>
  <si>
    <t>502583</t>
  </si>
  <si>
    <t>AIPE</t>
  </si>
  <si>
    <t>505776</t>
  </si>
  <si>
    <t>(81976) SOCIEDAD MULTIMINERALES S.A.S</t>
  </si>
  <si>
    <t>FLU-15P</t>
  </si>
  <si>
    <t>(13600) MARTHA LUCIA HERNANDEZ DE HINCAPIE</t>
  </si>
  <si>
    <t>ARCILLA COMUN (ARCILLA CERAMICA), ARCILLAS, ARENAS ARCILLOSAS, ARENAS FELDESPÁTICAS, ARENAS INDUSTRIALES, ARENAS SILICEAS, GRAVAS, RECEBO</t>
  </si>
  <si>
    <t>509463</t>
  </si>
  <si>
    <t>AIPE, ATACO</t>
  </si>
  <si>
    <t>(89439) CARBO CHUCURI S.A.S</t>
  </si>
  <si>
    <t>ARENAS, ARENISCAS, CARBÓN, MINERALES DE COBRE Y SUS CONCENTRADOS, MINERALES DE PLATA Y SUS CONCENTRADOS, RECEBO</t>
  </si>
  <si>
    <t>HJQ-08191</t>
  </si>
  <si>
    <t>(39250) FG MINING GROUP CORPORATION CI LTDA</t>
  </si>
  <si>
    <t>JAH-14171</t>
  </si>
  <si>
    <t>(71671) AGREGADOS G7 SAS</t>
  </si>
  <si>
    <t>506532</t>
  </si>
  <si>
    <t>(86248) carlos alberto vasquez</t>
  </si>
  <si>
    <t>DF7-152</t>
  </si>
  <si>
    <t>(57638) ARENAS Y TRANSPORTES DE COLOMBIA S.A.S</t>
  </si>
  <si>
    <t>ICQ-08015</t>
  </si>
  <si>
    <t>(25327) JUAN GUILLERMO JARAMILLO URIBE</t>
  </si>
  <si>
    <t>502633</t>
  </si>
  <si>
    <t>BELTRÁN, AMBALEMA, VENADILLO</t>
  </si>
  <si>
    <t>(81848) PROMOTORAVIDASAS</t>
  </si>
  <si>
    <t>HJQ-08221</t>
  </si>
  <si>
    <t>HDK-091</t>
  </si>
  <si>
    <t>PEREIRA, CARTAGO</t>
  </si>
  <si>
    <t>(11219) FRANK EDIER GARCIA LOPEZ</t>
  </si>
  <si>
    <t>FL2-145</t>
  </si>
  <si>
    <t>ICONONZO, MELGAR</t>
  </si>
  <si>
    <t>(84482) Andres Felipe Soto Vallejo, (84623) DIANA VICTORIA SOTO ALFARO, (77357) JUAN PABLO SOTO VALLEJO, (75974) Rogelio Augusto Soto Alfaro</t>
  </si>
  <si>
    <t>500916</t>
  </si>
  <si>
    <t>(76502) GREEN GOLD HASS SAS</t>
  </si>
  <si>
    <t>BAE-111</t>
  </si>
  <si>
    <t>(34669) COOPERATIVA INTEGRAL DEL RIO (COODELRIO</t>
  </si>
  <si>
    <t>OIR-08031</t>
  </si>
  <si>
    <t>(51430) MANUEL ARTEMIO VARGAS ROJAS</t>
  </si>
  <si>
    <t>DIK-112</t>
  </si>
  <si>
    <t>(94679) Guillermo Hoyos Pelaez</t>
  </si>
  <si>
    <t>504597</t>
  </si>
  <si>
    <t>LÍBANO, VILLAHERMOSA</t>
  </si>
  <si>
    <t>ARENAS, GRAVAS, MINERALES DE COBRE Y SUS CONCENTRADOS, MINERALES DE ORO Y SUS CONCENTRADOS</t>
  </si>
  <si>
    <t>ECH-111</t>
  </si>
  <si>
    <t>21257</t>
  </si>
  <si>
    <t>(73163) Alberto Gomez Martinez, (73147) CARLOS JAVIER GOMEZ MARTINEZ, (73164) GLORIA PATRICIA GOMEZ MARTINEZ, (73148) GUSTAVO ALBERTO GOMEZ MARTINEZ, (73172) JORGE IVAN GOMEZ MARTINEZ, (87299) LILIA ALBA GOMEZ MARTINEZ, (73151) LUIS FERNANDO GOMEZ MARTIN</t>
  </si>
  <si>
    <t>509331</t>
  </si>
  <si>
    <t>(93478) Proacol bellavista SAS</t>
  </si>
  <si>
    <t>ODI-10231</t>
  </si>
  <si>
    <t>(51881) ALVARO  MORENO VILLAFAE</t>
  </si>
  <si>
    <t>LL6-10061</t>
  </si>
  <si>
    <t>(30428) LADRILLERA MARISCAL ROBLEDO S.A.S.</t>
  </si>
  <si>
    <t>ARCILLA COMUN (ARCILLA CERAMICA), ARCILLA MISCELANEA, ARCILLAS, ARCILLAS REFRACTARIAS, ARENAS, ARENAS SILICEAS</t>
  </si>
  <si>
    <t>505777</t>
  </si>
  <si>
    <t>ARBELÁEZ, FUSAGASUGÁ, NILO, TIBACUY, ICONONZO, MELGAR</t>
  </si>
  <si>
    <t>GGR-081</t>
  </si>
  <si>
    <t>(41805) EFREN  LOZANO PULECIO</t>
  </si>
  <si>
    <t>ARENAS, ARENAS (DE RIO), GRAVAS (DE RIO)</t>
  </si>
  <si>
    <t>UDP-15241</t>
  </si>
  <si>
    <t>502695</t>
  </si>
  <si>
    <t>(59372) GUADALAJARA ARCILLAS S.A.S.</t>
  </si>
  <si>
    <t>ARCILLAS, ROCAS DE ORIGEN VOLCÁNICO, PUZOLANA, BASALTO</t>
  </si>
  <si>
    <t>GLS-091</t>
  </si>
  <si>
    <t>AIPE, VILLAVIEJA, NATAGAIMA</t>
  </si>
  <si>
    <t>LH0162-17</t>
  </si>
  <si>
    <t>CHINCHINÁ, SANTA ROSA DE CABAL</t>
  </si>
  <si>
    <t>CALDAS, RISARALDA</t>
  </si>
  <si>
    <t>(38136) MARIA ISNOELINA OLAYA DE RESTREPO</t>
  </si>
  <si>
    <t>FHK-121</t>
  </si>
  <si>
    <t>ARBELÁEZ, FUSAGASUGÁ, ICONONZO</t>
  </si>
  <si>
    <t>GFM-141</t>
  </si>
  <si>
    <t>NILO, VIOTÁ</t>
  </si>
  <si>
    <t>(19962) ABDENAGO  MURCIA SUAZO, (16556) GLORIA ANGELICA SANCHEZ BUENO, (16557) NOHELIA  LAITON REYES, (26608) REGNER ORSAY BELTRAN SANCHEZ, (16555) YENITH AZUCENA MURCIA SUAZO</t>
  </si>
  <si>
    <t>ARE-504584</t>
  </si>
  <si>
    <t>CHINCHINÁ</t>
  </si>
  <si>
    <t>(83971) FERNANDO ATEHORTUA ECHEVERRY, (83982) JUAN JAVIER ATEHORTUA URDANETA, (83832) OVIDIO  MARTINEZ RUIZ</t>
  </si>
  <si>
    <t>ARENAS, ARENISCAS, GRAVAS</t>
  </si>
  <si>
    <t>LL2-14292</t>
  </si>
  <si>
    <t>BELTRÁN, AMBALEMA</t>
  </si>
  <si>
    <t>(47092) CI BUSINESS SUPPORT CENTER LTDA</t>
  </si>
  <si>
    <t>GLD-111</t>
  </si>
  <si>
    <t>ROLDANILLO</t>
  </si>
  <si>
    <t>(36700) JORGE MARIO TRUJILLO GOMEZ</t>
  </si>
  <si>
    <t>FI6-151</t>
  </si>
  <si>
    <t>(55809) ALMA YOLIMA CASTRO LOZANO, (55811) ANA LUISA CASTRO TELLEZ, (55810) CATALINA CASTRO LOZANO, (55553) DOUGLAS CASTRO LOZANO, (55805) HENRY CASTRO LOZANO, (55804) LAURA CRISTINA CASTRO  TELLEZ, (55806) LUIS ENRIQUE CASTRO ROMERO, (55807) LUIS ERNEST</t>
  </si>
  <si>
    <t>SDS-08221</t>
  </si>
  <si>
    <t>ARBELÁEZ, ICONONZO</t>
  </si>
  <si>
    <t>(49027) KAREN LIZETH VARGAS SUAREZ, (61664) OSCAR ALEJANDRO BETANCUR GIRALDO, (60823) RICARDO ANTONIO CASTRILLON QUINTERO</t>
  </si>
  <si>
    <t>21702</t>
  </si>
  <si>
    <t>APULO</t>
  </si>
  <si>
    <t>(14062) ABDON  MORENO CASTAÑEDA</t>
  </si>
  <si>
    <t>ILO-08111X</t>
  </si>
  <si>
    <t>LA UNIÓN, ROLDANILLO</t>
  </si>
  <si>
    <t>(43474) JOSE ALBEIRO MONTES OROZCO</t>
  </si>
  <si>
    <t>IGH-11221</t>
  </si>
  <si>
    <t>21003</t>
  </si>
  <si>
    <t>(26068) JOSE FERNANDO CORREA MARTINEZ</t>
  </si>
  <si>
    <t>500284</t>
  </si>
  <si>
    <t>LÉRIDA</t>
  </si>
  <si>
    <t>(72076) WILLIAM  ORJUELA RUSINQUE</t>
  </si>
  <si>
    <t>ARENAS (DE RIO), GRAVAS (DE RIO), MINERALES DE COBRE Y SUS CONCENTRADOS, MINERALES DE HIERRO Y SUS CONCENTRADOS, MINERALES DE ORO Y SUS CONCENTRADOS, OTRAS PIEDRAS PRECIOSAS, RECEBO</t>
  </si>
  <si>
    <t>HIT-11423X</t>
  </si>
  <si>
    <t>(43960) SOCIEDAD SORATAMA</t>
  </si>
  <si>
    <t>502763</t>
  </si>
  <si>
    <t>EIQ-151</t>
  </si>
  <si>
    <t>FUSAGASUGÁ</t>
  </si>
  <si>
    <t>(40292) DIEGO IVAN MOJICA CORCHUELO</t>
  </si>
  <si>
    <t>508764</t>
  </si>
  <si>
    <t>LA UNIÓN</t>
  </si>
  <si>
    <t>(49840) MUNICIPIO DE LA UNION VALLE</t>
  </si>
  <si>
    <t>HKG-10061</t>
  </si>
  <si>
    <t>BOLÍVAR, BUGALAGRANDE, ZARZAL</t>
  </si>
  <si>
    <t>(54680) ANDRES FERNANDO VARGAS MOLINA, (35775) RODOLFO VELEZ OVIEDO, (12405) VICTOR MARIO SANABRIA SIERRA</t>
  </si>
  <si>
    <t>IDD-11401</t>
  </si>
  <si>
    <t>(75208) DIANA MARCELA MOYA QUIMBAYO, (25903) LA BATEA S.A</t>
  </si>
  <si>
    <t>500864</t>
  </si>
  <si>
    <t>(75728) JOSE JACINTO BEDOYA URREGO</t>
  </si>
  <si>
    <t>PLU-10291</t>
  </si>
  <si>
    <t>BOLÍVAR, BUGALAGRANDE</t>
  </si>
  <si>
    <t>(54680) ANDRES FERNANDO VARGAS MOLINA</t>
  </si>
  <si>
    <t>RGQ-08011</t>
  </si>
  <si>
    <t>(47368) MARIA ESTRELLA ROMERO SUAREZ, (60823) RICARDO ANTONIO CASTRILLON QUINTERO</t>
  </si>
  <si>
    <t>HBO-153</t>
  </si>
  <si>
    <t>PCK-09251</t>
  </si>
  <si>
    <t>(53245) JORGE HUBER QUICENO CARBONELL</t>
  </si>
  <si>
    <t>THD-12061</t>
  </si>
  <si>
    <t>TORO</t>
  </si>
  <si>
    <t>(14722) EVELIO  SARMIENTO CRUZ</t>
  </si>
  <si>
    <t>LH0029-17</t>
  </si>
  <si>
    <t>VILLAMARIA</t>
  </si>
  <si>
    <t>(38054) GUSTAVO SERNA OSORIO</t>
  </si>
  <si>
    <t>RLM-15281</t>
  </si>
  <si>
    <t>ICONONZO</t>
  </si>
  <si>
    <t>(31345) LUIS FERNADO VANEGAS LOPEZ</t>
  </si>
  <si>
    <t>505311</t>
  </si>
  <si>
    <t>(58272) ALFONSO  BERNAL BUITRAGO</t>
  </si>
  <si>
    <t>ARENISCAS, GRAVAS (DE RIO), MINERALES DE ORO Y SUS CONCENTRADOS</t>
  </si>
  <si>
    <t>507105</t>
  </si>
  <si>
    <t>NJ4-08081</t>
  </si>
  <si>
    <t>(12835) GILBERTO  DUQUE PATIÑO</t>
  </si>
  <si>
    <t>14892</t>
  </si>
  <si>
    <t>UCK-09201</t>
  </si>
  <si>
    <t>(30805) EMPRESA DE FOSFATOS DEL HUILA S.A.</t>
  </si>
  <si>
    <t>LH0201-17</t>
  </si>
  <si>
    <t>(80413) lida julieth llanos naranjo, (80412) mariana llanos naranjo, (78276) marlon nolberto llanos naranjo</t>
  </si>
  <si>
    <t>504004</t>
  </si>
  <si>
    <t>ANAPOIMA, APULO</t>
  </si>
  <si>
    <t>(55232) GRUPO EMPRESARIAL LBO S.A.S</t>
  </si>
  <si>
    <t>508464</t>
  </si>
  <si>
    <t>(47887) JORGE ELIECER BLANDON ALZATE</t>
  </si>
  <si>
    <t>742-17</t>
  </si>
  <si>
    <t>(59505) AGREGADOS Y CONSTRUCTORA SION S.A.S.</t>
  </si>
  <si>
    <t>508696</t>
  </si>
  <si>
    <t>(70953) Agregados Montanel SAS</t>
  </si>
  <si>
    <t>502197</t>
  </si>
  <si>
    <t>(35343) LADRILLERA ANDINA S.A</t>
  </si>
  <si>
    <t>ARCILLAS, ARENAS, GRAVAS</t>
  </si>
  <si>
    <t>HJ9-08482</t>
  </si>
  <si>
    <t>ANSERMANUEVO, CARTAGO</t>
  </si>
  <si>
    <t>(27031) INGENIO RISARALDA S.A.</t>
  </si>
  <si>
    <t>KJ1-08321</t>
  </si>
  <si>
    <t>(38259) ALBERTO  LOPEZ SALAZAR</t>
  </si>
  <si>
    <t>20127</t>
  </si>
  <si>
    <t>(15763) CARLOS ALBERTO VANEGAS BARRIOS, (10472) GERMAN GUSTAVO VANEGAS BARRIOS, (14501) HERNAN VANEGAS BARRIOS, (37234) LUIS FERNANDO VANEGAS BARRIOS</t>
  </si>
  <si>
    <t>JDI-14091</t>
  </si>
  <si>
    <t>(31249) CLAUDIA CECILIA MORENO MORA</t>
  </si>
  <si>
    <t>564-17</t>
  </si>
  <si>
    <t>CHINCHINÁ, VILLAMARIA</t>
  </si>
  <si>
    <t>(62651) JAIRO  GRISALES VALENCIA</t>
  </si>
  <si>
    <t>501403</t>
  </si>
  <si>
    <t>(56517) FRANCISCO JAVIER RENGIFO GOMEZ, (78355) SANDRA MILENA CAICEDO RENGIFO</t>
  </si>
  <si>
    <t>LH0091-17</t>
  </si>
  <si>
    <t>MANIZALES</t>
  </si>
  <si>
    <t>(49902) HENRY  TABARES CASAS</t>
  </si>
  <si>
    <t>LH0206-17</t>
  </si>
  <si>
    <t>MANIZALES, VILLAMARIA</t>
  </si>
  <si>
    <t>(12692) MARIA GLADYS GARCIA GIRALDO</t>
  </si>
  <si>
    <t>IHT-08022</t>
  </si>
  <si>
    <t>590-17</t>
  </si>
  <si>
    <t>(35317) MUNICIPIO DE CHINCHINA</t>
  </si>
  <si>
    <t>LH0121-17</t>
  </si>
  <si>
    <t>(38109) EDELBERTO  LARGO SANCHEZ, (38024) JORGE ELIECER SABOGAL ROJAS</t>
  </si>
  <si>
    <t>GIJ-093</t>
  </si>
  <si>
    <t>ANSERMANUEVO, TORO</t>
  </si>
  <si>
    <t>(19112) MIGUEL ANGEL MEDINA HERNANDEZ</t>
  </si>
  <si>
    <t>LH0026-17</t>
  </si>
  <si>
    <t>(38052) JOSE ARMANDO GRISALES</t>
  </si>
  <si>
    <t>LH0001-17</t>
  </si>
  <si>
    <t>0062-17</t>
  </si>
  <si>
    <t>LH0004-17</t>
  </si>
  <si>
    <t>MANIZALES, CHINCHINÁ</t>
  </si>
  <si>
    <t>(38043) JOSE URIEL  GALLEGO BLANCO</t>
  </si>
  <si>
    <t>LLE-08002</t>
  </si>
  <si>
    <t>EHK-091</t>
  </si>
  <si>
    <t>(75154) ARENERA LAS MERCEDES S.A.S.</t>
  </si>
  <si>
    <t>JK4-16131</t>
  </si>
  <si>
    <t>LH0183-17</t>
  </si>
  <si>
    <t>(38466) HECTOR ALZATE RAMIREZ</t>
  </si>
  <si>
    <t>LH0024-17</t>
  </si>
  <si>
    <t>(38051) CARLOS ALBERTO LEYVA MOLINA</t>
  </si>
  <si>
    <t>HH9-15084X</t>
  </si>
  <si>
    <t>(77797) ALELUZ S.A.S, (62238) FRANCISCO JAVIER HILARION NAVEROS</t>
  </si>
  <si>
    <t>LH0047-17</t>
  </si>
  <si>
    <t>(60236) LUIS ALBERTO QUINTERO MUÑOZ</t>
  </si>
  <si>
    <t>LH0227-17</t>
  </si>
  <si>
    <t>(38493) JAIRO RENGIFO LARGO</t>
  </si>
  <si>
    <t>647-17</t>
  </si>
  <si>
    <t>(89012) CLASIFICADORA MATERIALES PARA CONSTRUCCIÓN LA PIEDRA SAS</t>
  </si>
  <si>
    <t>JH1-09161</t>
  </si>
  <si>
    <t>LH0128-17</t>
  </si>
  <si>
    <t>(38114) ANTONIO MARIA VILLADA LOAIZA, (38113) ERNESTO DE JESUS MONSALVE MAZO</t>
  </si>
  <si>
    <t>LH0149-17</t>
  </si>
  <si>
    <t>(38131) CRISANTO PASTOR GIRALDO BOTERO, (38039) DELIO DE JESUS GIRALDO BOTERO, (38129) GABRIEL PINEDA, (38130) JUAN DE DIOS CASTAÑO OROZCO, (38128) NESTOR DE JESUS LOPEZ OSORIO</t>
  </si>
  <si>
    <t>LH0141-17</t>
  </si>
  <si>
    <t>(54554) CARLOS ANTONIO SANCHEZ FRANCO, (54553) LUIS EDUARDO MUÑOZ MARIN, (38125) RAMIRO SOTO RODRIGUEZ</t>
  </si>
  <si>
    <t>LH0138-17</t>
  </si>
  <si>
    <t>(38121) NELLY MARIA HERNANDEZ ACOSTA</t>
  </si>
  <si>
    <t>LH0142-17</t>
  </si>
  <si>
    <t>(38126) ALBERTO DE JESUS CASTAÑO ECHEVERRI</t>
  </si>
  <si>
    <t>LH0108-17</t>
  </si>
  <si>
    <t>(58350) RAUL EDUARDO FRANCO ARANGO</t>
  </si>
  <si>
    <t>LH0018-17</t>
  </si>
  <si>
    <t>(12930) JESUS ALIRIO ARIAS HURTADO, (22624) JORGE IVAN MOLINA GRAJALES, (38049) JOSE EVER MOLINA CARDONA, (32367) LUIS ALBERTO CARDONA BEDOYA, (41469) PEDRO PABLO AVENDAÑO , (17373) WILMAR BUITRAGO MARTINEZ</t>
  </si>
  <si>
    <t>LH0176-17</t>
  </si>
  <si>
    <t>(15284) ARTURO  ROJAS</t>
  </si>
  <si>
    <t>747-17</t>
  </si>
  <si>
    <t>(15284) ARTURO  ROJAS , (24210) JORGE HERNAN ARIAS GAVIRIA</t>
  </si>
  <si>
    <t>LH0061-17</t>
  </si>
  <si>
    <t>(38079) JOSE ALVARO RENDON HENAO, (38080) LUIS LIBARDO MOLINA GRAJALES</t>
  </si>
  <si>
    <t>LH-0060-17</t>
  </si>
  <si>
    <t>(38078) SIGIFREDO LOPEZ QUINTERO</t>
  </si>
  <si>
    <t>LH0205-17</t>
  </si>
  <si>
    <t>(38482) OCTAVIO  BLANDON OROZCO</t>
  </si>
  <si>
    <t>502789</t>
  </si>
  <si>
    <t>(81383) TODO ARENAS DEL VALLE S.A.S</t>
  </si>
  <si>
    <t>AJF-091</t>
  </si>
  <si>
    <t>ANSERMANUEVO</t>
  </si>
  <si>
    <t>(20280) JAIME ALBERTO CADAVID VELEZ</t>
  </si>
  <si>
    <t>LH0027-17</t>
  </si>
  <si>
    <t>(38053) MIGUEL ANGEL VALENCIA QUINTERO</t>
  </si>
  <si>
    <t>PA3-14541</t>
  </si>
  <si>
    <t>504767</t>
  </si>
  <si>
    <t>(82134) INVERSIONES EDS RICAURTE</t>
  </si>
  <si>
    <t>RGP-10381</t>
  </si>
  <si>
    <t>(40386) MAGNESITAS BOLIVALLE S.A.S</t>
  </si>
  <si>
    <t>MAGNESITA, RECEBO, TALCO</t>
  </si>
  <si>
    <t>ODT-15421</t>
  </si>
  <si>
    <t>(51960) CARMENZA  JARAMILLO DE ECHEVERRI, (51961) LEONIDAS ROBLEDO PALACIO</t>
  </si>
  <si>
    <t>LH0309-17</t>
  </si>
  <si>
    <t>(38538) HECTOR MARIO OCAMPO SUAREZ, (38537) OLIVERIO  CASTILLO VANEGAS</t>
  </si>
  <si>
    <t>500258</t>
  </si>
  <si>
    <t>PEREIRA, ANSERMANUEVO</t>
  </si>
  <si>
    <t>(72256) Carlos Julio Arango Orozco</t>
  </si>
  <si>
    <t>CL7-113</t>
  </si>
  <si>
    <t>LH0305-17</t>
  </si>
  <si>
    <t>(38532) JHON JAIRO COLMENARES HURTADO</t>
  </si>
  <si>
    <t>505615</t>
  </si>
  <si>
    <t>LH0053-17</t>
  </si>
  <si>
    <t>(38071) ALDEMAR  OSORIO SUAREZ</t>
  </si>
  <si>
    <t>FLH-161</t>
  </si>
  <si>
    <t>PEREIRA, LA VIRGINIA</t>
  </si>
  <si>
    <t>(32511) ANA TULIA GUTIERREZ BUITRAGO, (26754) MARIA DEL CARMEN RESTREPO BOTERO</t>
  </si>
  <si>
    <t>606-17</t>
  </si>
  <si>
    <t>(22597) OMAR  BERNAL OROZCO</t>
  </si>
  <si>
    <t>503372</t>
  </si>
  <si>
    <t>FI2-121</t>
  </si>
  <si>
    <t>PEREIRA, ANSERMANUEVO, CARTAGO</t>
  </si>
  <si>
    <t>509672</t>
  </si>
  <si>
    <t>OTRAS ROCAS Y MINERALES DE ORIGEN VOLCANICO, RECEBO, ROCAS DE ORIGEN VOLCÁNICO, PUZOLANA, BASALTO</t>
  </si>
  <si>
    <t>HIQ-15081</t>
  </si>
  <si>
    <t>ANDALUCÍA, TRUJILLO</t>
  </si>
  <si>
    <t>(17614) EDILBERTO  HOLGUIN HOLGUIN, (20945) EMILIANO  HOLGUIN HOLGUIN</t>
  </si>
  <si>
    <t>SCE-12091</t>
  </si>
  <si>
    <t>(20620) LUIS ALBERTO HOLGUIN MARTINEZ</t>
  </si>
  <si>
    <t>0935-73</t>
  </si>
  <si>
    <t>ARMERO (Guayabal), LÉRIDA</t>
  </si>
  <si>
    <t>(61867) ALDEMAR  MEJIA RENGIFO, (40083) CRUSHING COLOMBIA SA, (16273) ECOMINPRO S.A.S.</t>
  </si>
  <si>
    <t>ARENAS, ARENAS (DE RIO), ASFALTO NATURAL, BASALTO, DIABASA, GRAVAS, GRAVAS (DE RIO), RECEBO</t>
  </si>
  <si>
    <t>HFN-082</t>
  </si>
  <si>
    <t>(57958) BRANDON  FOKKEN MARLOWE</t>
  </si>
  <si>
    <t>IJG-08531</t>
  </si>
  <si>
    <t>SAN PEDRO</t>
  </si>
  <si>
    <t>(44513) DAGOBERTO TASCON LOZANO</t>
  </si>
  <si>
    <t>DKM-111</t>
  </si>
  <si>
    <t>PANDI</t>
  </si>
  <si>
    <t>(34288) FARITH  BERMUDEZ MARTINEZ</t>
  </si>
  <si>
    <t>502786</t>
  </si>
  <si>
    <t>(72141) MINERALES DEL TOLIMA S&amp;G S.A.S</t>
  </si>
  <si>
    <t>503794</t>
  </si>
  <si>
    <t>(56077) CYMCOL INGENIERIA SAS</t>
  </si>
  <si>
    <t>500326</t>
  </si>
  <si>
    <t>(72806) CONGUAY S.A.S</t>
  </si>
  <si>
    <t>LJD-16411</t>
  </si>
  <si>
    <t>(38046) JORGE HERNAN  FRANCO VILLA</t>
  </si>
  <si>
    <t>494-17</t>
  </si>
  <si>
    <t>PALESTINA</t>
  </si>
  <si>
    <t>(57030) SOCIEDAD MAJUSBO Y CIA S. EN C.A.</t>
  </si>
  <si>
    <t>689-17</t>
  </si>
  <si>
    <t>MANIZALES, CHINCHINÁ, PALESTINA</t>
  </si>
  <si>
    <t>(77861) TRITURADOS PLAYA RICA S.A.S</t>
  </si>
  <si>
    <t>ARE-509100</t>
  </si>
  <si>
    <t>(93163) BRYAN STEVENS PABON MARQUEZ, (93162) MARIA MONICA TABARES GOMEZ</t>
  </si>
  <si>
    <t>ARENAS (DE RIO), ASFALTO NATURAL, BENTONITA, GRAVAS (DE RIO), MINERALES DE ORO Y SUS CONCENTRADOS</t>
  </si>
  <si>
    <t>500987</t>
  </si>
  <si>
    <t>(14931) MUNICIPIO DE SAN BERNARDO CUNDINAMARCA</t>
  </si>
  <si>
    <t>LH0186-17</t>
  </si>
  <si>
    <t>(38472) RODRIGO  CASTAÑO MEDINA, (38471) ROSALBA LOPEZ TORRES</t>
  </si>
  <si>
    <t>LH0173-17</t>
  </si>
  <si>
    <t>(38461) JOSE BERTULIO ECHEVERRY VILLA, (38460) JUAN DE JESUS LOPEZ CUARTAS</t>
  </si>
  <si>
    <t>LH0133-17</t>
  </si>
  <si>
    <t>(38120) JOSE LIBARDO SANCHEZ OSPINA</t>
  </si>
  <si>
    <t>LH0178-17</t>
  </si>
  <si>
    <t>(56784) JAIRO  CASTAÑO RAMIREZ</t>
  </si>
  <si>
    <t>LH0179-17</t>
  </si>
  <si>
    <t>(38463) SILVIO DE JESUS MARIN CORREA, (38464) VICENTE ALFONSO PINEDA GOMEZ</t>
  </si>
  <si>
    <t>LH0185-17</t>
  </si>
  <si>
    <t>(38470) ARNOLDO ARANDA, (38468) EFRAIN ANTONIO LOPEZ CUARTAS, (38469) GUILLERMO ANTONIO CASTAÑO OCAMPO, (38467) LUIS EDUARDO LOPEZ</t>
  </si>
  <si>
    <t>510379</t>
  </si>
  <si>
    <t>(96403) MINA EL BOSQUE S.A.S</t>
  </si>
  <si>
    <t>ARCILLAS, ARENAS</t>
  </si>
  <si>
    <t>500383</t>
  </si>
  <si>
    <t>(71569) MINERA ANTIOQUIA SAS</t>
  </si>
  <si>
    <t>KD7-09321</t>
  </si>
  <si>
    <t>(10542) JANNETH  FLOREZ QUICENO</t>
  </si>
  <si>
    <t>360</t>
  </si>
  <si>
    <t>(16860) SAND AND STONE LTDA</t>
  </si>
  <si>
    <t>LH0090-17</t>
  </si>
  <si>
    <t>(38077) LETICIA GRANADA DE ARREDONDO</t>
  </si>
  <si>
    <t>22303</t>
  </si>
  <si>
    <t>UCE-08161</t>
  </si>
  <si>
    <t>(29041) MASSEQ PROYECTOS E INGENIERIA SAS</t>
  </si>
  <si>
    <t>21895</t>
  </si>
  <si>
    <t>ANAPOIMA</t>
  </si>
  <si>
    <t>(35695) GUSTAVO  RODRIGUEZ MEJIA, (33049) JAIRO DE JESUS  URBINA LEAL</t>
  </si>
  <si>
    <t>UD1-09271</t>
  </si>
  <si>
    <t>AIPE, VILLAVIEJA</t>
  </si>
  <si>
    <t>(17124) ABRAHAM  POLANIA GUTIERREZ, (56473) ALFONSO HURTADO PEREA, (63235) LUIS ALFONSO LEDESMA CHAVES, (12554) LUIS RICARDO SILVA CHAPARRO</t>
  </si>
  <si>
    <t>LH0165-17</t>
  </si>
  <si>
    <t>(38117) BLANCA MYRIAM GONZALES RIVERA, (38116) JOSE ALCIDES VARGAS VARGAS</t>
  </si>
  <si>
    <t>795-17</t>
  </si>
  <si>
    <t>MANIZALES, PALESTINA</t>
  </si>
  <si>
    <t>(70551) MINERIA SOSTENIBLE SAS</t>
  </si>
  <si>
    <t>LLU-08061</t>
  </si>
  <si>
    <t>(29069) FRANZ  MOLLER REYES, (29791) FRITZ FRANZ MOLLER BUSTOS</t>
  </si>
  <si>
    <t>DHM-101</t>
  </si>
  <si>
    <t>TIBACUY</t>
  </si>
  <si>
    <t>(44230) JAIRO  GUANA ORTIZ</t>
  </si>
  <si>
    <t>501879</t>
  </si>
  <si>
    <t>(56328) B3 CAPITAL S.A.S</t>
  </si>
  <si>
    <t>500234</t>
  </si>
  <si>
    <t>ARCILLAS, ARENAS, GRAVAS, OTRAS ROCAS Y MINERALES DE ORIGEN VOLCANICO</t>
  </si>
  <si>
    <t>LH0040-17</t>
  </si>
  <si>
    <t>(53286) JESUS DAVID MONTOYA RIVERA</t>
  </si>
  <si>
    <t>510313</t>
  </si>
  <si>
    <t>BALBOA, ANSERMANUEVO</t>
  </si>
  <si>
    <t>(36745) WILLIAM  EMURA HARADA</t>
  </si>
  <si>
    <t>AMBALEMA</t>
  </si>
  <si>
    <t>21863</t>
  </si>
  <si>
    <t>PEREIRA, BALBOA, ANSERMANUEVO</t>
  </si>
  <si>
    <t>(22717) DRAGADO SAN MIGUEL S.A</t>
  </si>
  <si>
    <t>502723</t>
  </si>
  <si>
    <t>(54431) OSCAR JAVIER MURILLO GAVIRIA</t>
  </si>
  <si>
    <t>OB4-08111</t>
  </si>
  <si>
    <t>BELTRÁN, SAN JUAN DE RIOSECO, AMBALEMA</t>
  </si>
  <si>
    <t>(50207) MARTHA LUCIA MOSCOSO RIVERA</t>
  </si>
  <si>
    <t>ARE-QLT-08002X</t>
  </si>
  <si>
    <t>BELTRÁN, SAN JUAN DE RIOSECO</t>
  </si>
  <si>
    <t>(78417) ARENERA RIO SECO DE SAN JUAN SAS, (62465) CARLOS EDUARDO ORTEGA PAEZ, (62463) CELIANO  GUEVARA PEÑA, (62461) EDGAR  CARDOZO SERRATO, (62464) JORGE ELIECER BONILLA VILLARRAGA, (62462) ROMILIO  BONILLA VILLARRAGA</t>
  </si>
  <si>
    <t>DGO-101</t>
  </si>
  <si>
    <t>(16786) CLARA INES JARAMILLO VELEZ</t>
  </si>
  <si>
    <t>HEM-082</t>
  </si>
  <si>
    <t>FCI-112</t>
  </si>
  <si>
    <t>HAO-091</t>
  </si>
  <si>
    <t>(10285) JORGE ENRIQUE TORRES GONZALEZ, (12147) MARIA CRISTINA ALMANZA PALACIOS</t>
  </si>
  <si>
    <t>501357</t>
  </si>
  <si>
    <t>RIOFRÍO, TULUÁ</t>
  </si>
  <si>
    <t>16727</t>
  </si>
  <si>
    <t>ARMERO (Guayabal)</t>
  </si>
  <si>
    <t>(13311) ALEXANDER  MOLLER BUSTOS, (29069) FRANZ  MOLLER REYES, (28795) LUZ ANGELA RODRIGUEZ SALAH</t>
  </si>
  <si>
    <t>ARENAS, ASFALTO NATURAL, BENTONITA, GRAVAS, RECEBO</t>
  </si>
  <si>
    <t>508882</t>
  </si>
  <si>
    <t>(55707) CARLOS ALBERTO GARCIA ALZATE</t>
  </si>
  <si>
    <t>DH5-111</t>
  </si>
  <si>
    <t>(44245) AMPARO JARAMILLO DE DREWS, (16786) CLARA INES JARAMILLO VELEZ, (44246) CONSUELO  JARAMILLO DE ANGEL, (44244) LUCIA JARAMILLO VELEZ, (44247) MARIA DEL CARMEN JARAMILLO VELEZ</t>
  </si>
  <si>
    <t>EAN-114</t>
  </si>
  <si>
    <t>BUGA</t>
  </si>
  <si>
    <t>(15971) EIMAN  FRANCO ISAZA</t>
  </si>
  <si>
    <t>726-17</t>
  </si>
  <si>
    <t>(54971) GARBET INGENIERIA Y CIA S EN C.A</t>
  </si>
  <si>
    <t>501188</t>
  </si>
  <si>
    <t>ARBELÁEZ</t>
  </si>
  <si>
    <t>(17171) MUNICIPIO DE ARBELAEZ</t>
  </si>
  <si>
    <t>UBS-13381</t>
  </si>
  <si>
    <t>(52219) AUTOVIA NEIVA GIRARDOT S.A.S.</t>
  </si>
  <si>
    <t>786-17</t>
  </si>
  <si>
    <t>SBE-15501</t>
  </si>
  <si>
    <t>500260</t>
  </si>
  <si>
    <t>510398</t>
  </si>
  <si>
    <t>LH0216-17</t>
  </si>
  <si>
    <t>(38488) JAIRO  CASTAÑEDA LOPEZ</t>
  </si>
  <si>
    <t>508704</t>
  </si>
  <si>
    <t>BELALCÁZAR</t>
  </si>
  <si>
    <t>(91469) Juan Cristobal Ospina Calle, (91471) Luis Cristobal Ospina Montoya</t>
  </si>
  <si>
    <t>LH0279-17</t>
  </si>
  <si>
    <t>(38514) JESUS MARIA GUTIERREZ MOLINA</t>
  </si>
  <si>
    <t>503382</t>
  </si>
  <si>
    <t>ARCILLAS, ARENAS, ARENAS (DE RIO), ARENISCAS, CALCITA, CAOLIN, GRAVAS, GRAVAS (DE RIO), RECEBO, ROCA FOSFORICA, ROCA O PIEDRA CALIZA</t>
  </si>
  <si>
    <t>OGH-08251</t>
  </si>
  <si>
    <t>(56477) ALBA LUCIA FRANCO IDARRAGA, (12121) JAIRO  BEDOYA TOBON</t>
  </si>
  <si>
    <t>ARCILLA COMUN (ARCILLA CERAMICA), ARCILLA MISCELANEA, ARCILLAS, ARCILLAS REFRACTARIAS, RECEBO</t>
  </si>
  <si>
    <t>LH0213-17</t>
  </si>
  <si>
    <t>(38486) JOSE DIDIER VELEZ SOSA</t>
  </si>
  <si>
    <t>LH0204-17</t>
  </si>
  <si>
    <t>(55075) RUBÉN DARÍO ZAPATA GARCÍA</t>
  </si>
  <si>
    <t>BKH-101</t>
  </si>
  <si>
    <t>BELALCÁZAR, LA VIRGINIA, SANTUARIO</t>
  </si>
  <si>
    <t>(11047) CONSTRUCCIONES EL CAIRO S.A.S</t>
  </si>
  <si>
    <t>BKH-103</t>
  </si>
  <si>
    <t>IH6-15151</t>
  </si>
  <si>
    <t>RIOFRÍO</t>
  </si>
  <si>
    <t>(43955) FRANCISCO JOSE MESA GIRALDO, (43651) JUAN CARLOS MESA GIRALDO</t>
  </si>
  <si>
    <t>508482</t>
  </si>
  <si>
    <t>(21064) GONZALO EDUARDO GRAJALES CARIAS</t>
  </si>
  <si>
    <t>TJ5-11421</t>
  </si>
  <si>
    <t>(59661) ELSA GRACIELA MARTINEZ ECHEVERRY, (12910) JUAN CARLOS PEÑALOZA DIAGO</t>
  </si>
  <si>
    <t>ARCILLAS, BENTONITA, ROCAS DE ORIGEN VOLCÁNICO, PUZOLANA, BASALTO</t>
  </si>
  <si>
    <t>LH0163-17</t>
  </si>
  <si>
    <t>(80588) JAVIER  HERRERA GALVIS, (80694) JOSE OMAR HERRERA GALVIS</t>
  </si>
  <si>
    <t>BKH-102</t>
  </si>
  <si>
    <t>BELALCÁZAR, VITERBO</t>
  </si>
  <si>
    <t>LH0102-17</t>
  </si>
  <si>
    <t>(11075) TRITURADOS LA MANUELA S.A.S.</t>
  </si>
  <si>
    <t>BUGA, GUACARÍ</t>
  </si>
  <si>
    <t>DDH-091</t>
  </si>
  <si>
    <t>500387</t>
  </si>
  <si>
    <t>(72316) F &amp; N PROVEEDORES S.A.S</t>
  </si>
  <si>
    <t>GRANITO, GRAVAS</t>
  </si>
  <si>
    <t>TBM-08161</t>
  </si>
  <si>
    <t>VITERBO, SANTUARIO</t>
  </si>
  <si>
    <t>QD1-08081</t>
  </si>
  <si>
    <t>(12910) JUAN CARLOS PEÑALOZA DIAGO, (61594) MARÍA VICTORIA PEÑALOZA DIAGO</t>
  </si>
  <si>
    <t>BENTONITA, ROCAS DE ORIGEN VOLCÁNICO, PUZOLANA, BASALTO</t>
  </si>
  <si>
    <t>506133</t>
  </si>
  <si>
    <t>(61201) MUNICIPIO DE AIPE</t>
  </si>
  <si>
    <t>500615</t>
  </si>
  <si>
    <t>(53931) CIVIL TIERRAS DE COLOMBIA S.A.S.</t>
  </si>
  <si>
    <t>430-17</t>
  </si>
  <si>
    <t>BELALCÁZAR, VITERBO, SANTUARIO</t>
  </si>
  <si>
    <t>(15700) EDGAR DE JESUS ROJAS ARRUBLA, (41095) MARTHA LUZ MARIN BEDOYA</t>
  </si>
  <si>
    <t>ARE-509231</t>
  </si>
  <si>
    <t>SAN JUAN DE RIOSECO</t>
  </si>
  <si>
    <t>(51636) JULIO CESAR  ROMERO VARON, (52631) NIDIAN PATRICIA  CAMPUZANO</t>
  </si>
  <si>
    <t>LH0087-17</t>
  </si>
  <si>
    <t>LKP-09431</t>
  </si>
  <si>
    <t>COLOMBIA, ALPUJARRA</t>
  </si>
  <si>
    <t>(34295) ALFONSO  NAVARRO MIRANDA</t>
  </si>
  <si>
    <t>ARENAS (DE RIO), GRANITO, GRAVAS (DE RIO)</t>
  </si>
  <si>
    <t>EIU-101</t>
  </si>
  <si>
    <t>ARE-509230</t>
  </si>
  <si>
    <t>SAN JUAN DE RIOSECO, AMBALEMA</t>
  </si>
  <si>
    <t>GHO-085</t>
  </si>
  <si>
    <t>LBJ-15591</t>
  </si>
  <si>
    <t>(29613) JUAN CARLOS MONSALVE TREJOS</t>
  </si>
  <si>
    <t>RFO-13201</t>
  </si>
  <si>
    <t>(26614) JULIAN  ECHEVERRI MEJIA</t>
  </si>
  <si>
    <t>510301</t>
  </si>
  <si>
    <t>(94118) JORGE HERNAN SERNA GOMEZ</t>
  </si>
  <si>
    <t>UD3-10591</t>
  </si>
  <si>
    <t>BALBOA</t>
  </si>
  <si>
    <t>(55311) MUNICIPIO DE BALBOA - RISARALDA</t>
  </si>
  <si>
    <t>NIA-09041</t>
  </si>
  <si>
    <t>(47843) LUZ GLORIA TREJOS RESTREPO</t>
  </si>
  <si>
    <t>ICQ-0800410X</t>
  </si>
  <si>
    <t>FUSAGASUGÁ, SILVANIA, TIBACUY</t>
  </si>
  <si>
    <t>(53709) MINERALES NATURALES DE COLOMBIA S.A.S.</t>
  </si>
  <si>
    <t>UG5-11001</t>
  </si>
  <si>
    <t>AMBALEMA, ARMERO (Guayabal)</t>
  </si>
  <si>
    <t>(55952) MISOIN S.A.S.</t>
  </si>
  <si>
    <t>ARCILLAS, ARENAS, ARENISCAS, BENTONITA, GRAVAS, MINERALES DE ORO Y SUS CONCENTRADOS, MINERALES DE PLATA Y SUS CONCENTRADOS, RECEBO, ROCAS DE ORIGEN VOLCÁNICO, PUZOLANA, BASALTO</t>
  </si>
  <si>
    <t>505952</t>
  </si>
  <si>
    <t>(85255) MARCO ANTONIO ORTIZ AGUIRRE</t>
  </si>
  <si>
    <t>JGA-08471</t>
  </si>
  <si>
    <t>649-17</t>
  </si>
  <si>
    <t>(38030) ALFONSO  PARRA DE LOS RIOS</t>
  </si>
  <si>
    <t>ARE-509937</t>
  </si>
  <si>
    <t>(95323) FRANCENED GONZALEZ, (95322) OSCAR GARZON TORRES</t>
  </si>
  <si>
    <t>ARENAS, BENTONITA, RECEBO, ROCAS DE ORIGEN VOLCÁNICO, PUZOLANA, BASALTO</t>
  </si>
  <si>
    <t>TEG-08161</t>
  </si>
  <si>
    <t>(50496) MAGRE S.A.S.</t>
  </si>
  <si>
    <t>CLA-151</t>
  </si>
  <si>
    <t>BALBOA, ANSERMANUEVO, EL ÁGUILA</t>
  </si>
  <si>
    <t>HJN-08171</t>
  </si>
  <si>
    <t>(30040) COMPAÑIA MINERA SANTANA LTDA</t>
  </si>
  <si>
    <t>QLI-09141</t>
  </si>
  <si>
    <t>(54959) JHON FREDDY RIOS MEJIA</t>
  </si>
  <si>
    <t>ARENAS, GRAVAS, OTRAS ROCAS METAMÓRFICAS, ROCA O PIEDRA CALIZA</t>
  </si>
  <si>
    <t>0526-17</t>
  </si>
  <si>
    <t>(18698) CONACON S.A.</t>
  </si>
  <si>
    <t>DKI-081</t>
  </si>
  <si>
    <t>(73581) MINCIVILES S.A.S.</t>
  </si>
  <si>
    <t>759-17</t>
  </si>
  <si>
    <t>(12336) JOSE HUMBERTO PATIÑO MONTOYA</t>
  </si>
  <si>
    <t>461-17</t>
  </si>
  <si>
    <t>(55554) CANTERA MANIZALES S.A.S.</t>
  </si>
  <si>
    <t>583-17</t>
  </si>
  <si>
    <t>(52404) EMPRESA MINERA Y CONSTRUCTORA DE CALDAS S.A.S.</t>
  </si>
  <si>
    <t>176-17</t>
  </si>
  <si>
    <t>(21538) MARIA ANAY MONTOYA PATIÑO</t>
  </si>
  <si>
    <t>501761</t>
  </si>
  <si>
    <t>COLOMBIA</t>
  </si>
  <si>
    <t>(59381) ALCALDIA MUNICIPAL DE COLOMBIA HUILA</t>
  </si>
  <si>
    <t>TE9-15361</t>
  </si>
  <si>
    <t>509560</t>
  </si>
  <si>
    <t>(93973) CONSORCIO VIAL LIBANO SANTA TERESA</t>
  </si>
  <si>
    <t>599-17</t>
  </si>
  <si>
    <t>(55315) LUZ DARY RAMIREZ BOTERO</t>
  </si>
  <si>
    <t>LG2-15011</t>
  </si>
  <si>
    <t>(18313) CESAR AUGUSTO  LOPEZ MEJIA</t>
  </si>
  <si>
    <t>509559</t>
  </si>
  <si>
    <t>(93975) CONSORCIO PAVIMENTACION MARIQUITA</t>
  </si>
  <si>
    <t>UCI-09161</t>
  </si>
  <si>
    <t>ARENAS (DE RIO), RECEBO</t>
  </si>
  <si>
    <t>(53376) TEJARES TERRACOTA DE COLOMBIA S.A</t>
  </si>
  <si>
    <t>KDG-08511</t>
  </si>
  <si>
    <t>(38097) ARTURO  GUTIERREZ ROBLEDO</t>
  </si>
  <si>
    <t>LIG-11371</t>
  </si>
  <si>
    <t>CHINCHINÁ, PALESTINA</t>
  </si>
  <si>
    <t>(23619) SANTIAGO  LOPEZ CARDONA</t>
  </si>
  <si>
    <t>850-17</t>
  </si>
  <si>
    <t>673-17</t>
  </si>
  <si>
    <t>MANIZALES, NEIRA</t>
  </si>
  <si>
    <t>(63432) TRANSPORTES GUACAICA Y CIA S.C.A.</t>
  </si>
  <si>
    <t>ODO-14291</t>
  </si>
  <si>
    <t>(51793) CANTERAS DEL CAFE S. A.</t>
  </si>
  <si>
    <t>500912</t>
  </si>
  <si>
    <t>(49342) HECTOR LEONARDO  GRAJALES</t>
  </si>
  <si>
    <t>LH0098-17</t>
  </si>
  <si>
    <t>645-17</t>
  </si>
  <si>
    <t>(26662) FRANCISCO JOSE BARBIER LOPEZ</t>
  </si>
  <si>
    <t>LH0016-17</t>
  </si>
  <si>
    <t>(49343) CESAR GRAJALES, (49342) HECTOR LEONARDO  GRAJALES</t>
  </si>
  <si>
    <t>LH0130-17</t>
  </si>
  <si>
    <t>(38118) JUAN RODOLFO ARANZAZU BUITRAGO</t>
  </si>
  <si>
    <t>500288</t>
  </si>
  <si>
    <t>BALBOA, SANTUARIO</t>
  </si>
  <si>
    <t>(53939) FELIPE ANDRES VELASQUEZ ACEVEDO</t>
  </si>
  <si>
    <t>794-17</t>
  </si>
  <si>
    <t>(38034) MARIANO  GONZALEZ GOMEZ</t>
  </si>
  <si>
    <t>823-17</t>
  </si>
  <si>
    <t>UCI-08062</t>
  </si>
  <si>
    <t>22317</t>
  </si>
  <si>
    <t>771-17</t>
  </si>
  <si>
    <t>(21889) JULIO CESAR SALGADO GALEANO</t>
  </si>
  <si>
    <t>PCL-11561</t>
  </si>
  <si>
    <t>CACHIPAY, LA MESA, QUIPILE</t>
  </si>
  <si>
    <t>(59975) GIOVANNI SANTIAGO MEDINA GAITAN, (35695) GUSTAVO  RODRIGUEZ MEJIA, (59974) MIGUEL ANGEL RODRIGUEZ ESTEVEZ</t>
  </si>
  <si>
    <t>LH0037-17</t>
  </si>
  <si>
    <t>LH0202-17</t>
  </si>
  <si>
    <t>(38478) JOSE LUBIN TORO SALAZAR, (38479) JOSE OMAR MEZA LOPEZ</t>
  </si>
  <si>
    <t>UDP-15101</t>
  </si>
  <si>
    <t>SANTUARIO</t>
  </si>
  <si>
    <t>(55323) MUNICIPIO DE SANTUARIO - RISARALDA</t>
  </si>
  <si>
    <t>LH0144-17</t>
  </si>
  <si>
    <t>(38127) JAIME  URIBE OCAMPO</t>
  </si>
  <si>
    <t>IEF-08071</t>
  </si>
  <si>
    <t>ARBELÁEZ, FUSAGASUGÁ</t>
  </si>
  <si>
    <t>AE5-101</t>
  </si>
  <si>
    <t>(28957) ALCIBIADES  BEDOYA HINCAPIE</t>
  </si>
  <si>
    <t>501758</t>
  </si>
  <si>
    <t>GFA-091</t>
  </si>
  <si>
    <t>PALMIRA</t>
  </si>
  <si>
    <t>(40501) MARIA VICTORIA MEJIA DE ORTIZ</t>
  </si>
  <si>
    <t>DJM-121</t>
  </si>
  <si>
    <t>EL CERRITO, PALMIRA</t>
  </si>
  <si>
    <t>(46991) ARENAS AMAIME LTDA, (46990) GRAVARENA RIO AMAIME LTDA</t>
  </si>
  <si>
    <t>743-17</t>
  </si>
  <si>
    <t>(25111) C I GRODCO INGENIEROS CIVILES S.A.S.</t>
  </si>
  <si>
    <t>501902</t>
  </si>
  <si>
    <t>YOTOCO</t>
  </si>
  <si>
    <t>(24630) JESUS MARIA GOMEZ ESCOBAR</t>
  </si>
  <si>
    <t>20211</t>
  </si>
  <si>
    <t>(18247) CATALINA  ORTIZ MEJIA, (25723) JUAN DAVID ORTIZ MEJIA, (21464) XIMENA ORTIZ MEJIA</t>
  </si>
  <si>
    <t>508499</t>
  </si>
  <si>
    <t>784-17</t>
  </si>
  <si>
    <t>LKG-14121</t>
  </si>
  <si>
    <t>SAN JUAN DE RIOSECO, AMBALEMA, ARMERO (Guayabal)</t>
  </si>
  <si>
    <t>(26311) MARIA ISABEL SALAZAR ECHEVERRI</t>
  </si>
  <si>
    <t>680-17</t>
  </si>
  <si>
    <t>VITERBO</t>
  </si>
  <si>
    <t>(19110) LUIS ALFONSO MONTOYA RODRIGUEZ</t>
  </si>
  <si>
    <t>DKQ-111</t>
  </si>
  <si>
    <t>(44797) WALTER DE JESUS GARCIA OSORIO, (93131) maria francisca garcia de castaño</t>
  </si>
  <si>
    <t>508608</t>
  </si>
  <si>
    <t>QJG-13591</t>
  </si>
  <si>
    <t>BUGA, YOTOCO</t>
  </si>
  <si>
    <t>UD3-10301</t>
  </si>
  <si>
    <t>503759</t>
  </si>
  <si>
    <t>ED1-101</t>
  </si>
  <si>
    <t>EL COLEGIO</t>
  </si>
  <si>
    <t>(24334) LUIS FRANCISCO GARCIA AREVALO</t>
  </si>
  <si>
    <t>769-17</t>
  </si>
  <si>
    <t>(25382) LUIS ALBERTO MEZA GALEANO</t>
  </si>
  <si>
    <t>TLC-10571</t>
  </si>
  <si>
    <t>GUADUAS, AMBALEMA, ARMERO (Guayabal)</t>
  </si>
  <si>
    <t>IJI-09091</t>
  </si>
  <si>
    <t>(75104) MORALTRA S.A.S.</t>
  </si>
  <si>
    <t>RBM-14551</t>
  </si>
  <si>
    <t>GC7-091</t>
  </si>
  <si>
    <t>FUSAGASUGÁ, PASCA</t>
  </si>
  <si>
    <t>(35059) ROBERTO  ARIAS VALDERRAMA</t>
  </si>
  <si>
    <t>PDF-09431</t>
  </si>
  <si>
    <t>CACHIPAY, QUIPILE</t>
  </si>
  <si>
    <t>HJQ-09291X</t>
  </si>
  <si>
    <t>(16539) ASOCIACION DE MINEROS DE GUADALAJARA DE BUGA</t>
  </si>
  <si>
    <t>UCI-08221</t>
  </si>
  <si>
    <t>782-17</t>
  </si>
  <si>
    <t>IHS-09221X</t>
  </si>
  <si>
    <t>TRUJILLO</t>
  </si>
  <si>
    <t>PGV-14251</t>
  </si>
  <si>
    <t>(44797) WALTER DE JESUS GARCIA OSORIO</t>
  </si>
  <si>
    <t>509624</t>
  </si>
  <si>
    <t>(88141) CRIADERO VISTA HERMOSA S.A.S.</t>
  </si>
  <si>
    <t>IJI-09041</t>
  </si>
  <si>
    <t>IL5-14011</t>
  </si>
  <si>
    <t>506590</t>
  </si>
  <si>
    <t>CACHIPAY, LA MESA</t>
  </si>
  <si>
    <t>FD1-091</t>
  </si>
  <si>
    <t>RKF-14291</t>
  </si>
  <si>
    <t>(14498) GERMAN  GOMEZ TRUJILLO</t>
  </si>
  <si>
    <t>HGO-102</t>
  </si>
  <si>
    <t>(25543) ALFONSO  ALFONSO HURTADO, (32638) ARMANDO  VASQUEZ TORRES, (22022) FRANCIA CAROLINA LIBREROS , (35123) LUIS FERNANDO VILLALOBOS GIRALDO</t>
  </si>
  <si>
    <t>509018</t>
  </si>
  <si>
    <t>FALAN</t>
  </si>
  <si>
    <t>(92799) RECURSOS ESTRATEGICOS DE LOS ANDES S.A.S.</t>
  </si>
  <si>
    <t>LH0074-17</t>
  </si>
  <si>
    <t>(38091) CARLOTA AMPARO RESTREPO JARAMILLO</t>
  </si>
  <si>
    <t>ICQ-10003X</t>
  </si>
  <si>
    <t>CHAGUANÍ, SAN JUAN DE RIOSECO</t>
  </si>
  <si>
    <t>(29843) RICARDO  BUITRAGO QUINTANA</t>
  </si>
  <si>
    <t>20341</t>
  </si>
  <si>
    <t>LKC-16451</t>
  </si>
  <si>
    <t>CHAGUANÍ, SAN JUAN DE RIOSECO, ARMERO (Guayabal)</t>
  </si>
  <si>
    <t>(36068) JESUS  RODRIGUEZ VARON</t>
  </si>
  <si>
    <t>OCE-15401</t>
  </si>
  <si>
    <t>GINEBRA</t>
  </si>
  <si>
    <t>(49762) JOSE IVAN QUINTANA</t>
  </si>
  <si>
    <t>EKA-151</t>
  </si>
  <si>
    <t>(33089) BEATRIZ  URIBE DE PRADO</t>
  </si>
  <si>
    <t>507570</t>
  </si>
  <si>
    <t>SILVANIA</t>
  </si>
  <si>
    <t>(20085) SUAREZ Y GUTIERREZ S.A.</t>
  </si>
  <si>
    <t>UEO-11021</t>
  </si>
  <si>
    <t>BOLÍVAR, TRUJILLO</t>
  </si>
  <si>
    <t>(60528) NACIONAL DE MINERALES Y METALES SAS</t>
  </si>
  <si>
    <t>OJ4-08481</t>
  </si>
  <si>
    <t>GRAVAS, MINERALES DE ORO Y SUS CONCENTRADOS, MINERALES DE PLATA Y SUS CONCENTRADOS, MINERALES DE PLATINO (INCLUYE PLATINO, PALADIO, RUTENIO, RODIO, OSMIO) Y SUS CONCENTRADOS</t>
  </si>
  <si>
    <t>OG2-08428</t>
  </si>
  <si>
    <t>IGA-10251</t>
  </si>
  <si>
    <t>(63034) EDILMA BOCANEGRA ARCE, (17554) FRANCISCO JAVIER HERRERA VEIRA, (63033) JOSE MANUEL BOCANEGRA ARCE, (43430) JOSE WILMAR BOCANEGRA LOAIZA, (54445) LUZ DARY BOCANEGRA ARCE, (54447) MARIA LEONOR BOCANEGRA ARCE, (63032) MARLEY BOCANEGRA ARCE, (54446)</t>
  </si>
  <si>
    <t>20563</t>
  </si>
  <si>
    <t>(90753) AGROPECUARIA PAMPAMA SAS</t>
  </si>
  <si>
    <t>504635</t>
  </si>
  <si>
    <t>ANSERMA, PALESTINA</t>
  </si>
  <si>
    <t>LH0003-17</t>
  </si>
  <si>
    <t>(38042) LUIS ANGEL DUQUE GOMEZ</t>
  </si>
  <si>
    <t>506943</t>
  </si>
  <si>
    <t>(86714) LUZ MARINA CORTES VANEGAS</t>
  </si>
  <si>
    <t>587-17</t>
  </si>
  <si>
    <t>(38123) JAVIER ANDRES PATIÑO MARTINEZ, (41568) JULIAN ALBERTO PATIÑO MARTINEZ</t>
  </si>
  <si>
    <t>NEU-15231</t>
  </si>
  <si>
    <t>(25095) LUIS ALFONSO MONTENEGRO CASTRO</t>
  </si>
  <si>
    <t>NF7-10061</t>
  </si>
  <si>
    <t>(49231) JAIRO DE JESUS MORALES RENDON</t>
  </si>
  <si>
    <t>500414</t>
  </si>
  <si>
    <t>BOLÍVAR, EL DOVIO</t>
  </si>
  <si>
    <t>(82607) PROYECTO ANDINO SAS</t>
  </si>
  <si>
    <t>796-17</t>
  </si>
  <si>
    <t>(50346) BEN HUR HINCAPIE PEREZ</t>
  </si>
  <si>
    <t>MANZANARES</t>
  </si>
  <si>
    <t>(93652) GELT SAS</t>
  </si>
  <si>
    <t>505999</t>
  </si>
  <si>
    <t>(85250) ANDESA METALES PRECIOSOS S.A.S</t>
  </si>
  <si>
    <t>GRAVAS, MINERALES DE ORO Y SUS CONCENTRADOS, MINERALES DE PLATA Y SUS CONCENTRADOS</t>
  </si>
  <si>
    <t>500274</t>
  </si>
  <si>
    <t>ARENAS (DE RIO), BENTONITA, GRAVAS (DE RIO), MINERALES DE ORO Y SUS CONCENTRADOS, MINERALES DE PLATA Y SUS CONCENTRADOS, ROCAS DE ORIGEN VOLCÁNICO, PUZOLANA, BASALTO</t>
  </si>
  <si>
    <t>LH0157-17</t>
  </si>
  <si>
    <t>(35222) CLAUDIA MERCEDES ROSA MURIEL PATIÑO, (28290) TERESA MURIEL DE JARAMILLO</t>
  </si>
  <si>
    <t>GJO-141</t>
  </si>
  <si>
    <t>(47521) ADRIANA  TENORIO SERNA</t>
  </si>
  <si>
    <t>17495</t>
  </si>
  <si>
    <t>VITERBO, APÍA, SANTUARIO</t>
  </si>
  <si>
    <t>QGU-08561</t>
  </si>
  <si>
    <t>GUADUAS, ARMERO (Guayabal)</t>
  </si>
  <si>
    <t>(10556) GUSTAVO ARTURO LARA CAMARGO, (20367) HENRY  ALVARADO VARGAS</t>
  </si>
  <si>
    <t>816-17</t>
  </si>
  <si>
    <t>(12200) ALVARO  GOMEZ BOTERO</t>
  </si>
  <si>
    <t>500588</t>
  </si>
  <si>
    <t>(73923) MUNICIPIO DE YOTOCO</t>
  </si>
  <si>
    <t>UEG-09501</t>
  </si>
  <si>
    <t>CHAGUANÍ, GUADUAS, ARMERO (Guayabal)</t>
  </si>
  <si>
    <t>HIT-11443X</t>
  </si>
  <si>
    <t>APÍA, SANTUARIO</t>
  </si>
  <si>
    <t>UCJ-14501</t>
  </si>
  <si>
    <t>LA CELIA</t>
  </si>
  <si>
    <t>(27960) ALCALDIA MUNICIPAL DE LA CELIA RISARALDA</t>
  </si>
  <si>
    <t>SCS-08511</t>
  </si>
  <si>
    <t>(13918) COMPAÑIA COLOMBIANA DE COMERCIALIZACION EXPLORACION Y EXPLOTACION MINERA SAS CCCEEM SAS, (42737) KEVIN JULIAN PLAZAS DIAZ, (21232) LEGSY CAROLINA  PLAZAS DIAZ</t>
  </si>
  <si>
    <t>ARENAS, GRAVAS, MINERALES DE ORO Y SUS CONCENTRADOS, MINERALES DE PLATINO (INCLUYE PLATINO, PALADIO, RUTENIO, RODIO, OSMIO) Y SUS CONCENTRADOS, RECEBO</t>
  </si>
  <si>
    <t>504162</t>
  </si>
  <si>
    <t>ANSERMA</t>
  </si>
  <si>
    <t>(17354) NESTOR DE JESUS BUITRAGO TRUJILLO</t>
  </si>
  <si>
    <t>500920</t>
  </si>
  <si>
    <t>(75387) INGENIERIA Y VIAS S.A.S.</t>
  </si>
  <si>
    <t>503286</t>
  </si>
  <si>
    <t>MANIZALES, ANSERMA, NEIRA</t>
  </si>
  <si>
    <t>(63187) VELPATI S.A.S</t>
  </si>
  <si>
    <t>HF5-082</t>
  </si>
  <si>
    <t>(22022) FRANCIA CAROLINA LIBREROS , (35123) LUIS FERNANDO VILLALOBOS GIRALDO</t>
  </si>
  <si>
    <t>JGM-15451</t>
  </si>
  <si>
    <t>(39315) AURA MARIA BEJARANO CORTES</t>
  </si>
  <si>
    <t>UCI-08351</t>
  </si>
  <si>
    <t>NEIVA, AIPE, TELLO</t>
  </si>
  <si>
    <t>510178</t>
  </si>
  <si>
    <t>(56326) CONSTRUTORA MANIZALES S.A</t>
  </si>
  <si>
    <t>500295</t>
  </si>
  <si>
    <t>FUSAGASUGÁ, PASCA, SILVANIA</t>
  </si>
  <si>
    <t>(45259) NEW MINING S.A.S.</t>
  </si>
  <si>
    <t>ARENAS, ARENISCAS, GRAVAS, RECEBO, ROCA O PIEDRA CALIZA</t>
  </si>
  <si>
    <t>16467</t>
  </si>
  <si>
    <t>FUSAGASUGÁ, SILVANIA</t>
  </si>
  <si>
    <t>(48348) PROMORTEC S.A.S.</t>
  </si>
  <si>
    <t>817-17</t>
  </si>
  <si>
    <t>(56896) MARIO DE JESUS RAMIREZ OSORIO</t>
  </si>
  <si>
    <t>505782</t>
  </si>
  <si>
    <t>ANSERMA, RISARALDA</t>
  </si>
  <si>
    <t>(56326) CONSTRUTORA MANIZALES S.A, (17354) NESTOR DE JESUS BUITRAGO TRUJILLO</t>
  </si>
  <si>
    <t>ARENAS, GRAVAS, MINERALES DE ORO Y SUS CONCENTRADOS, MINERALES DE PLATA Y SUS CONCENTRADOS, RECEBO</t>
  </si>
  <si>
    <t>502272</t>
  </si>
  <si>
    <t>ARENAS (DE RIO), GRAVAS (DE RIO), MINERALES DE COBRE Y SUS CONCENTRADOS, MINERALES DE ORO Y SUS CONCENTRADOS, MINERALES DE PLATA Y SUS CONCENTRADOS</t>
  </si>
  <si>
    <t>LH0120-17</t>
  </si>
  <si>
    <t>(38107) JESUS ANTONIO JARAMILLO CARDONA</t>
  </si>
  <si>
    <t>ID3-09191</t>
  </si>
  <si>
    <t>(55815) CENTRAL DE EXPLOTACIONES MINERAS S.A. - CEMIN S.A.</t>
  </si>
  <si>
    <t>LH0100-17</t>
  </si>
  <si>
    <t>FILADELFIA, NEIRA</t>
  </si>
  <si>
    <t>(38098) RICARDO ANTONIO SALAZAR</t>
  </si>
  <si>
    <t>(94892) BLAMAX GOLD S.A.S</t>
  </si>
  <si>
    <t>LH0247-17</t>
  </si>
  <si>
    <t>(80721) WILLIAM DE JESUS SALAZAR CARDENAS</t>
  </si>
  <si>
    <t>500277</t>
  </si>
  <si>
    <t>ARMERO (Guayabal), HONDA</t>
  </si>
  <si>
    <t>501731</t>
  </si>
  <si>
    <t>NEIVA</t>
  </si>
  <si>
    <t>(71246) MINERA ALCE SAS</t>
  </si>
  <si>
    <t>504156</t>
  </si>
  <si>
    <t>(58714) GRUPO JENIVESA S.A.S</t>
  </si>
  <si>
    <t>509766</t>
  </si>
  <si>
    <t>ANSERMA, VITERBO, BELÉN DE UMBRÍA</t>
  </si>
  <si>
    <t>(94831) JUAN CARLOS CARDONA SOTO</t>
  </si>
  <si>
    <t>503481</t>
  </si>
  <si>
    <t>500413</t>
  </si>
  <si>
    <t>SIPÍ, EL DOVIO</t>
  </si>
  <si>
    <t>CHOCÓ, VALLE DEL CAUCA</t>
  </si>
  <si>
    <t>(14876) FLOR GRES SOCIEDAD ANONIMA EN EJECUCION DEL ACUERDO DE REESTRUCTURACION</t>
  </si>
  <si>
    <t>503570</t>
  </si>
  <si>
    <t>(82797) Grupo Monastico S.A.S., (82819) Grupo la Congregación S.A.S.</t>
  </si>
  <si>
    <t>ARENAS (DE RIO), GRAVAS, GRAVAS (DE RIO), MINERALES DE COBRE Y SUS CONCENTRADOS, MINERALES DE ORO Y SUS CONCENTRADOS, MINERALES DE PLATA Y SUS CONCENTRADOS, MINERALES DE PLOMO Y SUS CONCENTRADOS, MINERALES DE ZINC Y SUS CONCENTRADOS</t>
  </si>
  <si>
    <t>ECC-091</t>
  </si>
  <si>
    <t>(16351) CARLOS HUMBERTO LOPEZ TRUJILLO</t>
  </si>
  <si>
    <t>503123</t>
  </si>
  <si>
    <t>(56113) LUIS ALEJANDRO MORENO SANTOS</t>
  </si>
  <si>
    <t>DAA-121</t>
  </si>
  <si>
    <t>(81841) SEER HOLDINGS S. A. S</t>
  </si>
  <si>
    <t>ARE-510537</t>
  </si>
  <si>
    <t>(95655) HUGO ALEXANDER BEDOYA</t>
  </si>
  <si>
    <t>UDP-14441</t>
  </si>
  <si>
    <t>IHL-08191</t>
  </si>
  <si>
    <t>(80642) PROMOTORA DE INVERSIONES FINANCIERAS S.A.S.</t>
  </si>
  <si>
    <t>LH0177-17</t>
  </si>
  <si>
    <t>ANSERMA, BELÉN DE UMBRÍA</t>
  </si>
  <si>
    <t>(38124) CARLOS ARTURO  GONZALES PATIÑO</t>
  </si>
  <si>
    <t>JJH-11261</t>
  </si>
  <si>
    <t>(56680) RUBEN DARIO VELASQUEZ LONDOÑO</t>
  </si>
  <si>
    <t>DH5-112</t>
  </si>
  <si>
    <t>(37925) CSS CONSTRUCTORES SA</t>
  </si>
  <si>
    <t>OI3-15111</t>
  </si>
  <si>
    <t>OGM-10061</t>
  </si>
  <si>
    <t>PLANADAS</t>
  </si>
  <si>
    <t>500081</t>
  </si>
  <si>
    <t>SAN ANTONIO DEL TEQUENDAMA</t>
  </si>
  <si>
    <t>(70954) arketia s.a.s</t>
  </si>
  <si>
    <t>LGR-08541</t>
  </si>
  <si>
    <t>(33580) ALBEIRO SALAZAR ALVAREZ</t>
  </si>
  <si>
    <t>509758</t>
  </si>
  <si>
    <t>GRANADA, SAN ANTONIO DEL TEQUENDAMA</t>
  </si>
  <si>
    <t>ARENAS, CARBÓN, GRAVAS, RECEBO, ROCA FOSFORICA, ROCA O PIEDRA CALIZA, ROCA O PIEDRA CORALINA, ROCAS DE CUARCITA</t>
  </si>
  <si>
    <t>502649</t>
  </si>
  <si>
    <t>SIBATÉ, SILVANIA</t>
  </si>
  <si>
    <t>(53550) JULIAN ALBERTO TORRES GOMEZ</t>
  </si>
  <si>
    <t>508067</t>
  </si>
  <si>
    <t>(71131) AGM DESARROLLOS SAS</t>
  </si>
  <si>
    <t>ICR-09071</t>
  </si>
  <si>
    <t>(19513) JULIETA  REYES BURITICA</t>
  </si>
  <si>
    <t>ARENAS, ARENAS (DE RIO), ASFALTO NATURAL, BASALTO, DIABASA, GRAVAS, GRAVAS (DE RIO), RECEBO, ROCA O PIEDRA CALIZA</t>
  </si>
  <si>
    <t>PED-08221</t>
  </si>
  <si>
    <t>NEIVA, TELLO</t>
  </si>
  <si>
    <t>(57698) DANIEL RICARDO SILVA ORJUELA, (60650) NELSON JOSE SANTANDER VALDERRAMA</t>
  </si>
  <si>
    <t>ARENAS (DE RIO), GRAVAS (DE RIO), MINERALES DE ORO Y SUS CONCENTRADOS, MINERALES DE PLATA Y SUS CONCENTRADOS, MINERALES DE PLATINO (INCLUYE PLATINO, PALADIO, RUTENIO, RODIO, OSMIO) Y SUS CONCENTRADOS</t>
  </si>
  <si>
    <t>UBM-09591</t>
  </si>
  <si>
    <t>GUADUAS, ARMERO (Guayabal), HONDA</t>
  </si>
  <si>
    <t>GF2-08011X</t>
  </si>
  <si>
    <t>SIBATÉ</t>
  </si>
  <si>
    <t>(16897) PEDRO  CUBILLOS GONZALEZ</t>
  </si>
  <si>
    <t>IJ5-14221</t>
  </si>
  <si>
    <t>734-17</t>
  </si>
  <si>
    <t>ANSERMA, NEIRA</t>
  </si>
  <si>
    <t>(40870) PEDRO WALTER CANO BEDOYA</t>
  </si>
  <si>
    <t>GF2-081</t>
  </si>
  <si>
    <t>(71846) SILICES DE SIBATE SAS</t>
  </si>
  <si>
    <t>807-17</t>
  </si>
  <si>
    <t>MANZANARES, FRESNO</t>
  </si>
  <si>
    <t>CALDAS, TOLIMA</t>
  </si>
  <si>
    <t>655-17</t>
  </si>
  <si>
    <t>PGG-13251</t>
  </si>
  <si>
    <t>(77860) DALETH S EN CA</t>
  </si>
  <si>
    <t>500223</t>
  </si>
  <si>
    <t>SAN JOSÉ DEL PALMAR</t>
  </si>
  <si>
    <t>(60834) NUEVA AGUACHICA SAS</t>
  </si>
  <si>
    <t>OG2-093210</t>
  </si>
  <si>
    <t>(12554) LUIS RICARDO SILVA CHAPARRO</t>
  </si>
  <si>
    <t>501740</t>
  </si>
  <si>
    <t>(75324) COMPAÑIA EL AVILA S.A.S.</t>
  </si>
  <si>
    <t>508461</t>
  </si>
  <si>
    <t>(82069) TECNICA VIAL SAS</t>
  </si>
  <si>
    <t>EHP-141</t>
  </si>
  <si>
    <t>(43128) COLOMBIA MINERALES INDUSTRIALES S.A.S. - COMIND S.A.S.</t>
  </si>
  <si>
    <t>504774</t>
  </si>
  <si>
    <t>(83985) HISPAQUARRY MINING COMPANY SAS</t>
  </si>
  <si>
    <t>501829</t>
  </si>
  <si>
    <t>ARANZAZU</t>
  </si>
  <si>
    <t>(79736) LOGIEXPO SAS</t>
  </si>
  <si>
    <t>IGR-14101X</t>
  </si>
  <si>
    <t>PRADERA</t>
  </si>
  <si>
    <t>(43755) FERNANDO REYES BURITICA, (19513) JULIETA  REYES BURITICA, (43537) RODRIGO REYES BURITICA</t>
  </si>
  <si>
    <t>IGJ-09291</t>
  </si>
  <si>
    <t>FUSAGASUGÁ, SIBATÉ</t>
  </si>
  <si>
    <t>(45141) MEXC DE COLOMBIA LTDA</t>
  </si>
  <si>
    <t>QIU-15401</t>
  </si>
  <si>
    <t>CALIMA (El Darién)</t>
  </si>
  <si>
    <t>504503</t>
  </si>
  <si>
    <t>(83858) Equipar mpm sas</t>
  </si>
  <si>
    <t>509757</t>
  </si>
  <si>
    <t>GRANADA</t>
  </si>
  <si>
    <t>ARENAS, GRAVAS, MINERALES DE TIERRAS RARAS, RECEBO</t>
  </si>
  <si>
    <t>ICQ-08213</t>
  </si>
  <si>
    <t>(11880) CARLOS IRNE REYES BURITICA</t>
  </si>
  <si>
    <t>IGJ-09331</t>
  </si>
  <si>
    <t>LH0304-17</t>
  </si>
  <si>
    <t>(38531) JOSE ALADIE DIAZ JULIO, (14444) JOSE BERTULIO DUQUE VASQUEZ</t>
  </si>
  <si>
    <t>GC8-111</t>
  </si>
  <si>
    <t>BELÉN DE UMBRÍA</t>
  </si>
  <si>
    <t>(33604) EDILSON  PAREJA HINCAPIE</t>
  </si>
  <si>
    <t>BASALTO, RECEBO</t>
  </si>
  <si>
    <t>GKT-08211X</t>
  </si>
  <si>
    <t>(19685) HECTOR EMIGDIO  MORENO RAMIREZ, (21725) MAURICIO ANDRES TRISTANCHO ORTIZ, (23173) WILLIAM  MONTOYA BERMUDEZ</t>
  </si>
  <si>
    <t>HA3-102</t>
  </si>
  <si>
    <t>HONDA, MARIQUITA</t>
  </si>
  <si>
    <t>(32771) WILLIAMS RIPPE SIERRA</t>
  </si>
  <si>
    <t>ARCILLAS, ARENAS ARCILLOSAS, ARENAS FELDESPÁTICAS, ARENAS INDUSTRIALES, ARENAS SILICEAS, BENTONITA, GRAVAS, RECEBO</t>
  </si>
  <si>
    <t>500077</t>
  </si>
  <si>
    <t>BITUIMA, GUAYABAL DE SÍQUIMA</t>
  </si>
  <si>
    <t>(55914) EDILBERTO YANQUEN CARO, (55919) JAIME HUMBERTO ROMERO CASTIBLANCO</t>
  </si>
  <si>
    <t>CARBÓN, ESMERALDA, ROCA O PIEDRA CALIZA</t>
  </si>
  <si>
    <t>IL5-08012X</t>
  </si>
  <si>
    <t>SIPÍ</t>
  </si>
  <si>
    <t>(39078) CHIBCHA SOM</t>
  </si>
  <si>
    <t>ARCILLAS, ARENAS, GRAVAS, MINERALES DE HIERRO Y SUS CONCENTRADOS, OTROS MINERALES DE METALES NO FERROSOS Y SUS CONCENTRADOS (EXCEPTO MINERALES DE URANIO O TORIO Y SUS CONCENTRADOS), RECEBO</t>
  </si>
  <si>
    <t>509597</t>
  </si>
  <si>
    <t>FILADELFIA</t>
  </si>
  <si>
    <t>(70516) ANGELA MARIA HIGUERA PATIÑO</t>
  </si>
  <si>
    <t>508347</t>
  </si>
  <si>
    <t>(77571) german  jaramillo tamayo</t>
  </si>
  <si>
    <t>TJP-15051</t>
  </si>
  <si>
    <t>509375</t>
  </si>
  <si>
    <t>ARANZAZU, FILADELFIA</t>
  </si>
  <si>
    <t>(93247) Ramon Elias Galvis Soto</t>
  </si>
  <si>
    <t>ARENAS, ARENISCAS, OTRAS ROCAS METAMÓRFICAS, OTRAS ROCAS Y MINERALES DE ORIGEN VOLCANICO, ROCAS DE ORIGEN VOLCÁNICO, PUZOLANA, BASALTO, SERPENTINA</t>
  </si>
  <si>
    <t>503480</t>
  </si>
  <si>
    <t>GKT-082</t>
  </si>
  <si>
    <t>(19685) HECTOR EMIGDIO  MORENO RAMIREZ</t>
  </si>
  <si>
    <t>MAR-10131</t>
  </si>
  <si>
    <t>(24308) CARLOS MONTOYA, (21145) MARIA HERLINDA BERMUDEZ MONTOYA</t>
  </si>
  <si>
    <t>17754</t>
  </si>
  <si>
    <t>(33211) VASQUEZ JOSE GREGORIO MAYORGA</t>
  </si>
  <si>
    <t>FF8-103</t>
  </si>
  <si>
    <t>(15589) SILVIO ALBERTO BEDOYA MONTOYA</t>
  </si>
  <si>
    <t>HEM-131</t>
  </si>
  <si>
    <t>(14028) HECTOR LOPEZ PARRA</t>
  </si>
  <si>
    <t>IL5-08011</t>
  </si>
  <si>
    <t>14065</t>
  </si>
  <si>
    <t>GRANADA, SAN ANTONIO DEL TEQUENDAMA, SOACHA</t>
  </si>
  <si>
    <t>(45074) GUZMAN BAYONA E HIJOS S. EN C</t>
  </si>
  <si>
    <t>JCD-08004X</t>
  </si>
  <si>
    <t>(24235) ACUARIO S.O.M</t>
  </si>
  <si>
    <t>ARCILLAS, ARENISCAS, MINERALES DE HIERRO Y SUS CONCENTRADOS, OTROS MINERALES DE METALES NO FERROSOS Y SUS CONCENTRADOS (EXCEPTO MINERALES DE URANIO O TORIO Y SUS CONCENTRADOS), ROCA O PIEDRA CALIZA, YESO</t>
  </si>
  <si>
    <t>GCA-161</t>
  </si>
  <si>
    <t>508385</t>
  </si>
  <si>
    <t>510063</t>
  </si>
  <si>
    <t>GRANADA, SOACHA</t>
  </si>
  <si>
    <t>500879</t>
  </si>
  <si>
    <t>TELLO</t>
  </si>
  <si>
    <t>(75608) MUNICIPIO DE TELLO</t>
  </si>
  <si>
    <t>700-17</t>
  </si>
  <si>
    <t>(44805) JOSE CLEARCO TAFUR GUEVARA, (15589) SILVIO ALBERTO BEDOYA MONTOYA</t>
  </si>
  <si>
    <t>500629</t>
  </si>
  <si>
    <t>(73949) XOIL &amp; ENERGY SOLUTIONS SAS</t>
  </si>
  <si>
    <t>ARE-508065</t>
  </si>
  <si>
    <t>GRANADA, SIBATÉ, SOACHA</t>
  </si>
  <si>
    <t>(89817) Ludi Laura Borja Herrera, (89816) Martha Lucia Borja Herrera</t>
  </si>
  <si>
    <t>ARCILLAS, ARENISCAS, GRAVAS, MINERALES DE TIERRAS RARAS, RECEBO</t>
  </si>
  <si>
    <t>21758</t>
  </si>
  <si>
    <t>(53412) CARLOS ALBERTO GOMEZ OROZCO, (53411) CLAUDIA LUCIA GOMEZ  OROZCO, (53413) JUAN CAMILO  GOMEZ OROZCO, (53414) MARCELA GOMEZ OROZCO, (26766) MARIA EUGENIA OROZCO DE GOMEZ</t>
  </si>
  <si>
    <t>ARE-510627</t>
  </si>
  <si>
    <t>GUAYABAL DE SÍQUIMA</t>
  </si>
  <si>
    <t>(50802) CARLOS ALFREDO TORRES ROMERO, (97393) FERNEY QUINTERO AREVALO, (97392) JULIO CESAR MARIN BELTRAN</t>
  </si>
  <si>
    <t>509890</t>
  </si>
  <si>
    <t>HONDA</t>
  </si>
  <si>
    <t>510158</t>
  </si>
  <si>
    <t>EL CERRITO, VIJES, YOTOCO</t>
  </si>
  <si>
    <t>(59307) JAMA Y CIA S.C.A</t>
  </si>
  <si>
    <t>HID-09071</t>
  </si>
  <si>
    <t>(62903) DANIEL  CARVAJAL ANDRADE, (57076) FELIPE ALVAREZ CARVAJAL, (58540) FRANCY ELENA ALVAREZ CARVAJAL, (62901) LUZ STELLA CARVAJAL  DE GAITAN, (59613) MARTHA CECILIA CARVAJAL ANDRADE, (62902) NORMA PIEDAD CARVAJAL ANDRADE</t>
  </si>
  <si>
    <t>IKF-15131X</t>
  </si>
  <si>
    <t>SAN ANTONIO DEL TEQUENDAMA, SIBATÉ, SOACHA</t>
  </si>
  <si>
    <t>(63139) VITROLIT S.A.S.</t>
  </si>
  <si>
    <t>DBR-082</t>
  </si>
  <si>
    <t>(39678) ABELARDO RAMIREZ VARELA, (14324) ALBERTO JOSE NAVIA ROJAS, (13221) JUAN RAUL NAVIA REYES</t>
  </si>
  <si>
    <t>IKL-15541</t>
  </si>
  <si>
    <t>LH0063-17</t>
  </si>
  <si>
    <t>(38082) GILBERTO DANILO CARDONA LOPEZ, (38084) JORGE MARIO GIRALDO NOREÑA, (38083) LUIS ALBERTO TAMAYO VASQUEZ, (38085) MARIA RUBIOLA NOREÑA GIRALDO</t>
  </si>
  <si>
    <t>JEE-14417X</t>
  </si>
  <si>
    <t>(40032) COLOMBIAN DEVELOPMENT CORPORATION S.A.S.</t>
  </si>
  <si>
    <t>ARCILLA COMUN (ARCILLA CERAMICA), ARCILLAS, ARENAS, ARENAS INDUSTRIALES, GRAVAS, MINERALES DE HIERRO Y SUS CONCENTRADOS</t>
  </si>
  <si>
    <t>PGL-08041</t>
  </si>
  <si>
    <t>GUADUAS, HONDA</t>
  </si>
  <si>
    <t>LH-0065-17</t>
  </si>
  <si>
    <t>(38087) JOSE ARISTIDES GIRALDO ORTIZ, (38088) JOSE JOEL MARTINEZ MOLINA</t>
  </si>
  <si>
    <t>ILS-10031</t>
  </si>
  <si>
    <t>FLR-083</t>
  </si>
  <si>
    <t>EL CERRITO, VIJES</t>
  </si>
  <si>
    <t>(21257) DAMARIS  CAMPIÑO VERA</t>
  </si>
  <si>
    <t>601-17</t>
  </si>
  <si>
    <t>(41085) INES  CASTRO DE PELAEZ</t>
  </si>
  <si>
    <t>510351</t>
  </si>
  <si>
    <t>(95626) AGREGADOS PETREOS ARPO SAS</t>
  </si>
  <si>
    <t>509123</t>
  </si>
  <si>
    <t>(73956) Brayan Fidel Castro Hernandez</t>
  </si>
  <si>
    <t>DLH-161</t>
  </si>
  <si>
    <t>NFR-15101</t>
  </si>
  <si>
    <t>(20501) LUIS ORLANDO  TOVAR SOLER</t>
  </si>
  <si>
    <t>ARENAS, ARENISCAS</t>
  </si>
  <si>
    <t>HEP-143</t>
  </si>
  <si>
    <t>(32325) JOSE LEONARDO RUIZ TRIANA</t>
  </si>
  <si>
    <t>THE-11511</t>
  </si>
  <si>
    <t>(46897) LUIS FRANCISCO  PEÑALOZA RODRIGUEZ</t>
  </si>
  <si>
    <t>RBN-09581</t>
  </si>
  <si>
    <t>PALERMO</t>
  </si>
  <si>
    <t>(71787) SERGIO  RODRÍGUEZ MORENO</t>
  </si>
  <si>
    <t>802-17</t>
  </si>
  <si>
    <t>(86121) TRITURADOS MPS SAS</t>
  </si>
  <si>
    <t>506670</t>
  </si>
  <si>
    <t>(61251) MEDIO AMBIENTE INGENIERIA SAS</t>
  </si>
  <si>
    <t>PII-08121</t>
  </si>
  <si>
    <t>IHT-14541</t>
  </si>
  <si>
    <t>(24791) LUIS ALBEIRO BUSTOS CASTRO</t>
  </si>
  <si>
    <t>502266</t>
  </si>
  <si>
    <t>(57529) CASCAN SAS</t>
  </si>
  <si>
    <t>16631</t>
  </si>
  <si>
    <t>(40677) JULIO EDUARDO SOTELO SOTELO, (44953) MARTHA LUCIA RODRIGUEZ JIMENEZ</t>
  </si>
  <si>
    <t>20263</t>
  </si>
  <si>
    <t>BOJACÁ</t>
  </si>
  <si>
    <t>(25987) ALFONSO PEÑARANDA RUAN</t>
  </si>
  <si>
    <t>HEA-121</t>
  </si>
  <si>
    <t>(22621) MINERMUNDO S.A.S., (60903) RUEDA INVERSIONES S.A.S.</t>
  </si>
  <si>
    <t>19050</t>
  </si>
  <si>
    <t>(23989) RUTH NELCY RUSINQUE BUSTOS</t>
  </si>
  <si>
    <t>DOLOMITA, ROCA O PIEDRA CALIZA</t>
  </si>
  <si>
    <t>JEE-14415X</t>
  </si>
  <si>
    <t>ANSERMA, QUINCHÍA</t>
  </si>
  <si>
    <t>ARCILLAS, ARENAS, GRAVAS, MINERALES DE HIERRO Y SUS CONCENTRADOS</t>
  </si>
  <si>
    <t>SIBATÉ, SOACHA</t>
  </si>
  <si>
    <t>17183</t>
  </si>
  <si>
    <t>(14958) JAIME MANUEL ROMERO CUBILLOS</t>
  </si>
  <si>
    <t>ADU-081</t>
  </si>
  <si>
    <t>(16769) FLOR MARIA TORRES DE CHIRIVI</t>
  </si>
  <si>
    <t>ARENAS, ARENAS (DE RIO), ARENISCAS, ASFALTO NATURAL, BASALTO, DIABASA, GRAVAS, GRAVAS (DE RIO), RECEBO, ROCA O PIEDRA CALIZA, ROCAS DE ORIGEN VOLCÁNICO, PUZOLANA, BASALTO</t>
  </si>
  <si>
    <t>GHC-102</t>
  </si>
  <si>
    <t>GUADUAS, VIANÍ, VILLETA</t>
  </si>
  <si>
    <t>(63546) DIANA LORENA ALMANZA ALCALÁ, (12147) MARIA CRISTINA ALMANZA PALACIOS, (63547) NICOLAS  ALMANZA ALCALÁ</t>
  </si>
  <si>
    <t>501806</t>
  </si>
  <si>
    <t>(52403) INCOMINERIA S.A.S.</t>
  </si>
  <si>
    <t>ARCILLAS, GRAVAS, RECEBO</t>
  </si>
  <si>
    <t>ARE-509705</t>
  </si>
  <si>
    <t>BOJACÁ, SOACHA</t>
  </si>
  <si>
    <t>(63953) GISELA PATRICIA GONZALEZ GARCIA</t>
  </si>
  <si>
    <t>ARE-510013</t>
  </si>
  <si>
    <t>(79405) SERGIO LEONARDO TORCUATO DASILVA</t>
  </si>
  <si>
    <t>OG2-09309</t>
  </si>
  <si>
    <t>(63726) AGREGADOS ORION SAS</t>
  </si>
  <si>
    <t>IK2-08491</t>
  </si>
  <si>
    <t>(39039) MAYAGUEZ S.A. , (40615) RIOPAILA CASTILLA S.A.</t>
  </si>
  <si>
    <t>ICR-09411</t>
  </si>
  <si>
    <t>(38258) RODOLFO  QUINTERO TEJADA</t>
  </si>
  <si>
    <t>LH0219-17</t>
  </si>
  <si>
    <t>(38489) ANA ODILA GRAJALES GARCIA</t>
  </si>
  <si>
    <t>UAO-08261</t>
  </si>
  <si>
    <t>(59538) CAMICAL SAS</t>
  </si>
  <si>
    <t>PEJ-08531</t>
  </si>
  <si>
    <t>MANZANARES, PENSILVANIA</t>
  </si>
  <si>
    <t>19448</t>
  </si>
  <si>
    <t>(16274) INVERSIONES LIMA DE COLOMBIA S.A, (59449) OPYTRANS OPERACIONES Y TRANSPORTES LTDA.</t>
  </si>
  <si>
    <t>ARCILLA COMUN (ARCILLA CERAMICA), ARENAS, GRAVAS</t>
  </si>
  <si>
    <t>ARE-510626</t>
  </si>
  <si>
    <t>GUAYABAL DE SÍQUIMA, VILLETA</t>
  </si>
  <si>
    <t>7373</t>
  </si>
  <si>
    <t>(25954) MINAS DE CANOA LTDA - MINCAL LTDA</t>
  </si>
  <si>
    <t>507807</t>
  </si>
  <si>
    <t>505789</t>
  </si>
  <si>
    <t>(22335) ALCALDIA MUNICIPAL CALIMA-EL DARIEN</t>
  </si>
  <si>
    <t>ARCILLAS, ARENAS, ARENAS INDUSTRIALES, ARENISCAS, GRAVAS, RECEBO, ROCAS DE ORIGEN VOLCÁNICO, PUZOLANA, BASALTO</t>
  </si>
  <si>
    <t>508216</t>
  </si>
  <si>
    <t>FILADELFIA, NEIRA, QUINCHÍA</t>
  </si>
  <si>
    <t>(89960) Oscar Tulio Lizcano González</t>
  </si>
  <si>
    <t>GCV-082A</t>
  </si>
  <si>
    <t>(13104) LUZ ADRIANA ALVAREZ ROJAS</t>
  </si>
  <si>
    <t>503052</t>
  </si>
  <si>
    <t>FILADELFIA, QUINCHÍA</t>
  </si>
  <si>
    <t>(82132) SMART NATIVE GOLD S.A.S.</t>
  </si>
  <si>
    <t>ARCILLAS, ARENAS, ARENAS (DE RIO), ARENISCAS, GRAVAS, GRAVAS (DE RIO), MINERALES DE ORO Y SUS CONCENTRADOS, OTRAS ROCAS METAMÓRFICAS, OTRAS ROCAS Y MINERALES DE ORIGEN VOLCANICO, RECEBO</t>
  </si>
  <si>
    <t>SG5-15091</t>
  </si>
  <si>
    <t>(60024) INVERSIONES MONTANEL S.A.S.</t>
  </si>
  <si>
    <t>509858</t>
  </si>
  <si>
    <t>ARE-509859</t>
  </si>
  <si>
    <t>(87858) LIBIA  NAVARRO DALLOS, (59417) NAPOLEON  SUAREZ</t>
  </si>
  <si>
    <t>SBL-09152</t>
  </si>
  <si>
    <t>(61590) AGREGADOS PETREOS Y PREFABRICADOS S.A.S.</t>
  </si>
  <si>
    <t>HI1-15531</t>
  </si>
  <si>
    <t>ALBÁN, GUAYABAL DE SÍQUIMA, SASAIMA</t>
  </si>
  <si>
    <t>(59968) MARIA GRACIELA ORDOÑEZ BERNAL, (59969) PEDRO HERNANDO ORDOÑEZ BERNAL</t>
  </si>
  <si>
    <t>JEE-14416X</t>
  </si>
  <si>
    <t>506577</t>
  </si>
  <si>
    <t>(86279) JORGE IVAN MOLINA GONZALEZ</t>
  </si>
  <si>
    <t>DEH-161</t>
  </si>
  <si>
    <t>(91053) MULTIMEZCLAS Y AGREGADOS SAS</t>
  </si>
  <si>
    <t>NFQ-16491</t>
  </si>
  <si>
    <t>(48175) ADRIAN HOYOS RESTREPO, (48176) BEATRIZ RESTREPO  SANTACOLOMA, (48177) JUAN DAVID HOYOS RESTREPO</t>
  </si>
  <si>
    <t>ARENAS, ARENISCAS, ASFALTO NATURAL, BASALTO, DIABASA, GRANITO, GRAVAS, PUZOLANA, RECEBO, ROCAS DE CUARCITA</t>
  </si>
  <si>
    <t>21482</t>
  </si>
  <si>
    <t>ALBÁN</t>
  </si>
  <si>
    <t>FLO-111</t>
  </si>
  <si>
    <t>(41873) CONSTRUCCIONES LAGO S.A.S.</t>
  </si>
  <si>
    <t>502769</t>
  </si>
  <si>
    <t>FACATATIVÁ, ZIPACÓN</t>
  </si>
  <si>
    <t>(81642) COAL MINERAL SAS</t>
  </si>
  <si>
    <t>ODO-11251</t>
  </si>
  <si>
    <t>PALMIRA, VIJES, YUMBO</t>
  </si>
  <si>
    <t>(51600) ASOCIACIÓN MUTUAL DE ARENEROS DE VIJES</t>
  </si>
  <si>
    <t>GCV-082</t>
  </si>
  <si>
    <t>ARE-TG6-11091</t>
  </si>
  <si>
    <t>GUADUAS, VILLETA</t>
  </si>
  <si>
    <t>(59064) CARLOS GILBERTO ORJUELA ORJUELA, (54763) JOSE CAMILO  TORRES TELLEZ</t>
  </si>
  <si>
    <t>IK2-08511</t>
  </si>
  <si>
    <t>FLORIDA, PRADERA</t>
  </si>
  <si>
    <t>(40615) RIOPAILA CASTILLA S.A.</t>
  </si>
  <si>
    <t>ARENAS, ARENAS SILICEAS, RECEBO</t>
  </si>
  <si>
    <t>506269</t>
  </si>
  <si>
    <t>VIJES</t>
  </si>
  <si>
    <t>TBE-11361</t>
  </si>
  <si>
    <t>NEIVA, PALERMO</t>
  </si>
  <si>
    <t>(42048) MAGENTA S.A.S.</t>
  </si>
  <si>
    <t>VILLETA</t>
  </si>
  <si>
    <t>507859</t>
  </si>
  <si>
    <t>GCE-132</t>
  </si>
  <si>
    <t>(87903) GOODMAN SAS, (10008) SANDRA LEANA GARCIA AEDO</t>
  </si>
  <si>
    <t>503318</t>
  </si>
  <si>
    <t>(81955) deivy leonardo mosquera solano</t>
  </si>
  <si>
    <t>504494</t>
  </si>
  <si>
    <t>504220</t>
  </si>
  <si>
    <t>GUADUAS</t>
  </si>
  <si>
    <t>(52499) ANGELA JULIETH BURBANO VERJAN</t>
  </si>
  <si>
    <t>QH5-10401</t>
  </si>
  <si>
    <t>(29803) MINERA PROVIDENCIA S A</t>
  </si>
  <si>
    <t>DOLOMITA, GRAVAS, RECEBO</t>
  </si>
  <si>
    <t>508520</t>
  </si>
  <si>
    <t>(62856) ALCALDIA MUNICIPAL DE BELEN DE UMBRIA</t>
  </si>
  <si>
    <t>ARCILLAS, ARENAS, ARENAS INDUSTRIALES, ARENISCAS, ASFALTO NATURAL, GRAVAS, RECEBO, ROCAS DE ORIGEN VOLCÁNICO, PUZOLANA, BASALTO</t>
  </si>
  <si>
    <t>15087</t>
  </si>
  <si>
    <t>(22655) MARCO EMILIO LEON MANZANARES</t>
  </si>
  <si>
    <t>501495</t>
  </si>
  <si>
    <t>YUMBO</t>
  </si>
  <si>
    <t>(61381) HACIENDA LLANOGRANDE Y CIA S. EN C. SIMPLE</t>
  </si>
  <si>
    <t>PD9-08301</t>
  </si>
  <si>
    <t>(60757) FRANCISCO EVENCIO MONSALVE URIBE</t>
  </si>
  <si>
    <t>6316</t>
  </si>
  <si>
    <t>VIJES, YUMBO</t>
  </si>
  <si>
    <t>(77062) CALIZA EL PORTACHUELO S.A.S</t>
  </si>
  <si>
    <t>IEU-15311</t>
  </si>
  <si>
    <t>OG2-081111</t>
  </si>
  <si>
    <t>BOJACÁ, MOSQUERA</t>
  </si>
  <si>
    <t>(42179) DIEGO ANTONIO GARCIA TRIANA</t>
  </si>
  <si>
    <t>PBO-14461</t>
  </si>
  <si>
    <t>PALMIRA, YUMBO</t>
  </si>
  <si>
    <t>IK1-11231</t>
  </si>
  <si>
    <t>MOSQUERA</t>
  </si>
  <si>
    <t>(42972) JOSE LUIS GARCIA ALVAREZ</t>
  </si>
  <si>
    <t>508205</t>
  </si>
  <si>
    <t>QUINCHÍA</t>
  </si>
  <si>
    <t>FAT-151</t>
  </si>
  <si>
    <t>(34548) LUIS CARLOS MAZORRA JIMENEZ</t>
  </si>
  <si>
    <t>EDF-14C</t>
  </si>
  <si>
    <t>(18561) JUVENAL  CHARRY MALLUNGO</t>
  </si>
  <si>
    <t>13376</t>
  </si>
  <si>
    <t>(23796) DOBLE A INGENIERIA S.A.S.</t>
  </si>
  <si>
    <t>500880</t>
  </si>
  <si>
    <t>(25721) INVERSIONES MONDOÑEDO S.A.S.</t>
  </si>
  <si>
    <t>501759</t>
  </si>
  <si>
    <t>ARCILLAS, ARENISCAS, GRAVAS, RECEBO</t>
  </si>
  <si>
    <t>EHD-131C1</t>
  </si>
  <si>
    <t>(75376) DROMOS PAVIMENTOS S.A.S.</t>
  </si>
  <si>
    <t>ARCILLA COMUN (ARCILLA CERAMICA), ARCILLA MISCELANEA, ARCILLAS, ARCILLAS REFRACTARIAS, ARENAS, GRAVAS, RECEBO</t>
  </si>
  <si>
    <t>14103</t>
  </si>
  <si>
    <t>(27969) JUAN MANUEL JIMENEZ GARBRECHT, (35896) PATRICIA SIBYLLA JIMENEZ GARBRECHT</t>
  </si>
  <si>
    <t>HG7-132</t>
  </si>
  <si>
    <t>(21068) CARMENZA CAMERO PABON, (20963) JOSE FABIAN RUEDA ORJUELA</t>
  </si>
  <si>
    <t>OG2-10453</t>
  </si>
  <si>
    <t>(37910) GONZALO RAFAEL  GARCIA DIAZ</t>
  </si>
  <si>
    <t>ARCILLAS, ARENAS, GRAVAS, OTRAS ROCAS METAMÓRFICAS, OTRAS ROCAS Y MINERALES DE ORIGEN VOLCANICO, RECEBO</t>
  </si>
  <si>
    <t>IEI-08001X</t>
  </si>
  <si>
    <t>(41959) ICEIN INGENIEROS CONSTRUCTORES S.A.S.</t>
  </si>
  <si>
    <t>EHD-131</t>
  </si>
  <si>
    <t>ARCILLA COMUN (ARCILLA CERAMICA), ARCILLA MISCELANEA, ARCILLAS, ARCILLAS REFRACTARIAS, GRAVAS, RECEBO</t>
  </si>
  <si>
    <t>031-92M</t>
  </si>
  <si>
    <t>CONTRATO EN VIRTUD DE APORTE</t>
  </si>
  <si>
    <t>5239</t>
  </si>
  <si>
    <t>(31256) JORGE IVAN JIMENEZ SANCHEZ, (18099) JOSE RUY JIMENEZ CAMPO</t>
  </si>
  <si>
    <t>NJ4-15541</t>
  </si>
  <si>
    <t>(49606) ASOCIACION DE MINEROS DE EL DOVIO</t>
  </si>
  <si>
    <t>HJ9-08191</t>
  </si>
  <si>
    <t>GI8-081</t>
  </si>
  <si>
    <t>(57320) COHERPA INGENIEROS CONSTRUCTORES S.A.S.</t>
  </si>
  <si>
    <t>JEE-14411X</t>
  </si>
  <si>
    <t>RIOSUCIO, QUINCHÍA</t>
  </si>
  <si>
    <t>8599</t>
  </si>
  <si>
    <t>502133</t>
  </si>
  <si>
    <t>ARCILLAS, ARENAS, GRAVAS, MINERALES DE COBRE Y SUS CONCENTRADOS, MINERALES DE ORO Y SUS CONCENTRADOS</t>
  </si>
  <si>
    <t>IJO-14121</t>
  </si>
  <si>
    <t>(44037) GRACIELA  LOZANO OSORIO</t>
  </si>
  <si>
    <t>502250</t>
  </si>
  <si>
    <t>(62988) AGREGADOS Y RELLENOS TERRENA SAS-ESP</t>
  </si>
  <si>
    <t>SD3-14191</t>
  </si>
  <si>
    <t>(31450) CARLOS ALBERTO TELLO ROJAS</t>
  </si>
  <si>
    <t>1999</t>
  </si>
  <si>
    <t>GHV-091</t>
  </si>
  <si>
    <t>(24609) INGENIEROS GF S.A.S.</t>
  </si>
  <si>
    <t>508791</t>
  </si>
  <si>
    <t>SFE-08121</t>
  </si>
  <si>
    <t>(56835) EMPRESA MUNICIPAL DE VIAS</t>
  </si>
  <si>
    <t>502247</t>
  </si>
  <si>
    <t>509046</t>
  </si>
  <si>
    <t>(61911) GESOSTENIBLE S.A.S</t>
  </si>
  <si>
    <t>502480</t>
  </si>
  <si>
    <t>(62664) LINA MARIA VARGAS SUAREZ</t>
  </si>
  <si>
    <t>ARE-510312</t>
  </si>
  <si>
    <t>(95854) JOSE PRIMITIVO MORENO CAMARGO, (91947) JUAN DEJESUS PATIÑO</t>
  </si>
  <si>
    <t>510104</t>
  </si>
  <si>
    <t>(89565) SOCIEDAD MINERA DEL TOLIMA S.A.S</t>
  </si>
  <si>
    <t>502249</t>
  </si>
  <si>
    <t>13626</t>
  </si>
  <si>
    <t>509339</t>
  </si>
  <si>
    <t>(78299) CARBONES MUNDOS UNIDOS S.A.S.</t>
  </si>
  <si>
    <t>502026</t>
  </si>
  <si>
    <t>(75067) ARQUITECTOS INGENIEROS CONTRATISTAS GRUP SAS</t>
  </si>
  <si>
    <t>18611</t>
  </si>
  <si>
    <t>(62139) CALES DEL VALLE SAS</t>
  </si>
  <si>
    <t>501956</t>
  </si>
  <si>
    <t>503096</t>
  </si>
  <si>
    <t>GIN-101</t>
  </si>
  <si>
    <t>(24909) SAGARCO INGENIEROS CIA. S EN C</t>
  </si>
  <si>
    <t>510600</t>
  </si>
  <si>
    <t>(96121) INVERSIONES MINERAS EL CARMEN SAS</t>
  </si>
  <si>
    <t>502661</t>
  </si>
  <si>
    <t>(86430) AGREGADOS &amp; SUMINISTROS COLOMBIA SAS</t>
  </si>
  <si>
    <t>RFA-08501</t>
  </si>
  <si>
    <t>(57811) ANGELICA MARIA RUGE VACA, (29146) LEONARDO ARIOSTO QUIJANO LOZANO</t>
  </si>
  <si>
    <t>503914</t>
  </si>
  <si>
    <t>(71786) serhidra sas</t>
  </si>
  <si>
    <t>500364</t>
  </si>
  <si>
    <t>DCM-104</t>
  </si>
  <si>
    <t>(12004) MARIA SINAY LINARES ALVAREZ</t>
  </si>
  <si>
    <t>504189</t>
  </si>
  <si>
    <t>(72743) Ladrillera La Cacica Umbria S.A.S</t>
  </si>
  <si>
    <t>ARCILLAS, ARENAS, ARENISCAS, GRAVAS</t>
  </si>
  <si>
    <t>501314</t>
  </si>
  <si>
    <t>IDC-14371</t>
  </si>
  <si>
    <t>(38709) JAIRO  PERDOMO GUTIERREZ</t>
  </si>
  <si>
    <t>EBJ-151</t>
  </si>
  <si>
    <t>GFU-082</t>
  </si>
  <si>
    <t>ARENAS ARCILLOSAS, ARENAS FELDESPÁTICAS, ARENAS INDUSTRIALES, ARENAS SILICEAS, GRAVAS, OTRAS ROCAS Y MINERALES DE ORIGEN VOLCANICO, RECEBO, ROCA O PIEDRA CALIZA</t>
  </si>
  <si>
    <t>502629</t>
  </si>
  <si>
    <t>(75287) ANTONIO  MEDINA ROMERO</t>
  </si>
  <si>
    <t>22511</t>
  </si>
  <si>
    <t>(39306) HENRY  ORJUELA ROJAS</t>
  </si>
  <si>
    <t>NF1-10071</t>
  </si>
  <si>
    <t>(48530) RENED CARDOZO DE AMPUDIA</t>
  </si>
  <si>
    <t>503040</t>
  </si>
  <si>
    <t>PDS-08161</t>
  </si>
  <si>
    <t>502246</t>
  </si>
  <si>
    <t>EBO-114</t>
  </si>
  <si>
    <t>(13095) LADRILLERA SANTAFE S A - SANTAFE S A</t>
  </si>
  <si>
    <t>JAS-08401</t>
  </si>
  <si>
    <t>(43594) DENNYS MAURICIO MEJIA RUIZ</t>
  </si>
  <si>
    <t>20718</t>
  </si>
  <si>
    <t>(21407) GARZON ROMERO G. S.A.S</t>
  </si>
  <si>
    <t>FJR-127</t>
  </si>
  <si>
    <t>(74999) GEOLOGIA DE COLOMBIA S.A.S.</t>
  </si>
  <si>
    <t>509059</t>
  </si>
  <si>
    <t>507138</t>
  </si>
  <si>
    <t>SASAIMA, VILLETA</t>
  </si>
  <si>
    <t>504044</t>
  </si>
  <si>
    <t>ARE-509105</t>
  </si>
  <si>
    <t>(93176) JOSE  ORDOÑEZ AMAYA, (93108) NELSON ARTURO ORTIZ AMÉZQUITA</t>
  </si>
  <si>
    <t>ELC-103</t>
  </si>
  <si>
    <t>ARENAS ARCILLOSAS, ARENAS FELDESPÁTICAS, ARENAS INDUSTRIALES, ARENAS SILICEAS, DIABASA, GRAVAS, RECEBO, ROCA O PIEDRA CALIZA, ROCAS DE ORIGEN VOLCÁNICO, PUZOLANA, BASALTO</t>
  </si>
  <si>
    <t>DCM-101</t>
  </si>
  <si>
    <t>JD3-09471</t>
  </si>
  <si>
    <t>(12472) INVERSIONES Y CONSTRUCCIONES TORO  S.A.S.  INVERCOT S.A.S.</t>
  </si>
  <si>
    <t>501762</t>
  </si>
  <si>
    <t>(77455) FRANKLIN  DURAN FLOREZ</t>
  </si>
  <si>
    <t>PLN-10041</t>
  </si>
  <si>
    <t>(79713) SOCIEDAD MINERA FAMILIAR CALIFORNIA LTDA</t>
  </si>
  <si>
    <t>UFC-09291</t>
  </si>
  <si>
    <t>ARENAS, GRAVAS, MINERALES DE COBRE Y SUS CONCENTRADOS, MINERALES DE ORO Y SUS CONCENTRADOS, MINERALES DE PLATA Y SUS CONCENTRADOS, MINERALES DE PLATINO (INCLUYE PLATINO, PALADIO, RUTENIO, RODIO, OSMIO) Y SUS CONCENTRADOS, RECEBO</t>
  </si>
  <si>
    <t>BCA-081</t>
  </si>
  <si>
    <t>507949</t>
  </si>
  <si>
    <t>ARE-507641</t>
  </si>
  <si>
    <t>(79405) SERGIO LEONARDO TORCUATO DASILVA, (79418) TILSO ACOSTA TORCUATO</t>
  </si>
  <si>
    <t>506238</t>
  </si>
  <si>
    <t>SANTA MARÍA</t>
  </si>
  <si>
    <t>MARMOL Y TRAVERTINO, OTRAS ROCAS Y MINERALES DE ORIGEN VOLCANICO, ROCA O PIEDRA CALIZA</t>
  </si>
  <si>
    <t>502251</t>
  </si>
  <si>
    <t>QB5-14341</t>
  </si>
  <si>
    <t>(53205) COMERCIALIZADORA MACROANDINA S.A.S COMERCIO</t>
  </si>
  <si>
    <t>502361</t>
  </si>
  <si>
    <t>JB4-16181</t>
  </si>
  <si>
    <t>(31450) CARLOS ALBERTO TELLO ROJAS, (21597) JOSE AGUILAR ANACONA, (15753) JOSE FILADELFIO ARANGO PEREZ, (13956) REINEL MOLINA VERGARA</t>
  </si>
  <si>
    <t>EE9-091</t>
  </si>
  <si>
    <t>ICQ-11031</t>
  </si>
  <si>
    <t>(61865) CARLOS ENRIQUE POMBO RINCON, (61864) CAROLINA  SANCHEZ CORTES, (26370) DARIO  ALVAREZ CASTAÑEDA, (61866) MARIA CLARA POMBO RINCON</t>
  </si>
  <si>
    <t>FJR-14001X</t>
  </si>
  <si>
    <t>(44895) GEOPRODUCTOS LTDA</t>
  </si>
  <si>
    <t>510385</t>
  </si>
  <si>
    <t>BLC-123</t>
  </si>
  <si>
    <t>(72551) FUNDACION DE ASISTENCIA HUMANITARIA - FUNDAHUMANA</t>
  </si>
  <si>
    <t>HI7-08142</t>
  </si>
  <si>
    <t>507099</t>
  </si>
  <si>
    <t>508204</t>
  </si>
  <si>
    <t>(88998) GEA GOLD CI SAS</t>
  </si>
  <si>
    <t>19576</t>
  </si>
  <si>
    <t>19913</t>
  </si>
  <si>
    <t>FLORIDA</t>
  </si>
  <si>
    <t>(27024) HUGO  FARFAN SILVA</t>
  </si>
  <si>
    <t>IDC-14341</t>
  </si>
  <si>
    <t>EBO-112</t>
  </si>
  <si>
    <t>501882</t>
  </si>
  <si>
    <t>ARCILLAS, ARENAS, ARENISCAS, CAOLIN, GRAVAS, RECEBO, ROCA O PIEDRA CALIZA</t>
  </si>
  <si>
    <t>500057</t>
  </si>
  <si>
    <t>(70635) LORENA DEL CARMEN ABRIL</t>
  </si>
  <si>
    <t>505966</t>
  </si>
  <si>
    <t>ARENAS, ARENISCAS, RECEBO</t>
  </si>
  <si>
    <t>139-95M</t>
  </si>
  <si>
    <t>(26530) SOCIEDAD DE MINEROS DE VIJES S.A.S.</t>
  </si>
  <si>
    <t>502248</t>
  </si>
  <si>
    <t>507933</t>
  </si>
  <si>
    <t>ODG-08362</t>
  </si>
  <si>
    <t>(51345) JUAN DAVID  BERRIO</t>
  </si>
  <si>
    <t>509061</t>
  </si>
  <si>
    <t>HEN-111</t>
  </si>
  <si>
    <t>(16312) ERNESTO  POLANIA ANDRADE</t>
  </si>
  <si>
    <t>502025</t>
  </si>
  <si>
    <t>(80522) DIVANNY MARCELA NARVAEZ ALEMAN</t>
  </si>
  <si>
    <t>IFJ-15051</t>
  </si>
  <si>
    <t>(20320) IVAN DE JESUS DIAZ IGLESIAS</t>
  </si>
  <si>
    <t>ARENAS, GRAVAS, MINERAL DE ANTIMONIO, MINERAL DE ORO, MINERAL DE PLATINO</t>
  </si>
  <si>
    <t>15495</t>
  </si>
  <si>
    <t>(22231) HERMES LORENZO  BERRIO HERNANDEZ</t>
  </si>
  <si>
    <t>GFS-081</t>
  </si>
  <si>
    <t>(89313) Soluciones Integrales de Logistica del Pacifico S.A.S.</t>
  </si>
  <si>
    <t>JG4-08081</t>
  </si>
  <si>
    <t>(45587) PIEDAD MARCELA PERILLA PARIS</t>
  </si>
  <si>
    <t>FKT-10C</t>
  </si>
  <si>
    <t>(31450) CARLOS ALBERTO TELLO ROJAS, (24714) SANDRA FABIOLA RAMIREZ OSORIO</t>
  </si>
  <si>
    <t>ARE-509411</t>
  </si>
  <si>
    <t>(93868) Asociación de Mineros Informales Hacienda la Sardinata</t>
  </si>
  <si>
    <t>ANHIDRITA, ARCILLAS, ARENAS, ARENAS (DE RIO), ARENISCAS, ASFALTO NATURAL, GRAFITO, GRANATE, GRANITO, GRAVAS (DE RIO), MINERALES DE ORO Y SUS CONCENTRADOS, OTRAS ROCAS METAMÓRFICAS, OTRAS ROCAS Y MINERALES DE ORIGEN VOLCANICO, PIEDRA POMEZ, PIRITA, PIZAR</t>
  </si>
  <si>
    <t>026-97M</t>
  </si>
  <si>
    <t>(41025) LUIS EDUARDO PADILLA Y CIA LTDA</t>
  </si>
  <si>
    <t>502578</t>
  </si>
  <si>
    <t>(81824) AGROCAL SAS, (81818) SERGIO ANDRES FAJARDO CORTES</t>
  </si>
  <si>
    <t>HIC-08151</t>
  </si>
  <si>
    <t>(22226) FANNY ISABEL TEQUIA GONZALEZ</t>
  </si>
  <si>
    <t>0382-73</t>
  </si>
  <si>
    <t>(41952) ORLANDO  LOPEZ PARAMO</t>
  </si>
  <si>
    <t>504067</t>
  </si>
  <si>
    <t>(63430) ANDRES JOSE POMBO RINCON, (61865) CARLOS ENRIQUE POMBO RINCON</t>
  </si>
  <si>
    <t>ARCILLAS, ARENAS, FELDESPATOS, GRAVAS, OTRAS ROCAS Y MINERALES DE ORIGEN VOLCANICO, RECEBO</t>
  </si>
  <si>
    <t>DBE-111</t>
  </si>
  <si>
    <t>(93282) FANNY I TEQUIA &amp; CIA SAS</t>
  </si>
  <si>
    <t>ARE-509087</t>
  </si>
  <si>
    <t>(93108) NELSON ARTURO ORTIZ AMÉZQUITA, (93121) NINI JOHANA VELASQUEZ ARDILA</t>
  </si>
  <si>
    <t>ARCILLAS, ARENAS, ARENAS (DE RIO), ARENISCAS, GRAVAS, GRAVAS (DE RIO), RECEBO</t>
  </si>
  <si>
    <t>129-95M</t>
  </si>
  <si>
    <t>(30665) MINEROS DE MANGA VIEJA Y CIA LTDA</t>
  </si>
  <si>
    <t>ARE-TDH-16101</t>
  </si>
  <si>
    <t>(56762) ANTONIO JOSE MOLINA  VERGARA, (50344) JAIME  ZULUAGA CARDONA, (38628) JAIME MORALES RIVERA, (33511) MARINA RIVERA LUZ, (56763) MAURICIO  PEREZ RIVERA, (56764) WILLIAM ANTONIO MOLINA MARTINEZ, (56765) YAMILE PEREZ RIVERA</t>
  </si>
  <si>
    <t>AD7-111</t>
  </si>
  <si>
    <t>(39354) ARACELI MONTOYA PARRAGA, (33538) BLANCA MARIA MONTOYA DE TREJOS, (26863) FREDY ORLANDO MONTOYA VALERO, (28589) JOHN JAIRO PARRA MONTOYA, (10007) JOSE DANIEL GUTIERREZ MONTOYA, (27127) MARIA DEL CARMEN MONTOYA PARRAGA, (30808) ROSA DELIA MONTOYA P</t>
  </si>
  <si>
    <t>ARCILLA COMUN (ARCILLA CERAMICA), ARCILLA MISCELANEA, ARCILLAS, ARCILLAS REFRACTARIAS, ARENAS</t>
  </si>
  <si>
    <t>ICQ-08273</t>
  </si>
  <si>
    <t>(38237) CERAMICAS LAMBDA LTDA.</t>
  </si>
  <si>
    <t>ARCILLA COMUN (ARCILLA CERAMICA), ARCILLA MISCELANEA, ARCILLAS, ARCILLAS REFRACTARIAS, ARENAS ARCILLOSAS, ARENAS FELDESPÁTICAS, ARENAS INDUSTRIALES, ARENAS SILICEAS, BENTONITA, CAOLIN, GRAVAS, RECEBO</t>
  </si>
  <si>
    <t>HFF-112</t>
  </si>
  <si>
    <t>(20426) LADRILLERA BOGOTA LTDA</t>
  </si>
  <si>
    <t>21094</t>
  </si>
  <si>
    <t>(84244) ARTURO DIAZ MONTOYA Y CIA SAS, (33926) LADRILLERA SANTANDER S.A.S.</t>
  </si>
  <si>
    <t>HC8-081</t>
  </si>
  <si>
    <t>(34311) JAIRO ALFREDO  BOGOTA BENAVIDEZ, (10401) JAIRO ALFREDO BOGOTA RUIZ, (58751) JANETH DEL SOCORRO BOGOTA RUIZ, (58750) MARIA PAULINA BOGOTA RUIZ, (59149) MARIA PERLITA BOGOTA RUIZ, (58752) MELANIE BEATRIZ BOGOTA BENAVIDES, (34184) SILVANO ARTURO BOG</t>
  </si>
  <si>
    <t>501238</t>
  </si>
  <si>
    <t>15794</t>
  </si>
  <si>
    <t>(57379) ARCILLAS SUPERIOR S.A.S.</t>
  </si>
  <si>
    <t>ARCILLA COMUN (ARCILLA CERAMICA), ARCILLA MISCELANEA, ARCILLAS, ARCILLAS REFRACTARIAS, ARENAS, ARENAS ARCILLOSAS, ARENAS FELDESPÁTICAS, ARENAS INDUSTRIALES, ARENAS SILICEAS, BENTONITA, CAOLIN, GRAVAS, RECEBO</t>
  </si>
  <si>
    <t>501912</t>
  </si>
  <si>
    <t>500756</t>
  </si>
  <si>
    <t>BG5-111</t>
  </si>
  <si>
    <t>(46800) COMPAÑIA MINERA NACIONAL LTDA.</t>
  </si>
  <si>
    <t>17513</t>
  </si>
  <si>
    <t>FJR-12001X</t>
  </si>
  <si>
    <t>(38901) CRISTIAN GIRHAR FORERO BEJARANO</t>
  </si>
  <si>
    <t>CAA-091</t>
  </si>
  <si>
    <t>BOGOTÁ, D.C., SOACHA</t>
  </si>
  <si>
    <t>BOGOTÁ D.C., CUNDINAMARCA</t>
  </si>
  <si>
    <t>(40411) PROYECTOS DE INGENIERIA Y GEOLOGIA COLOMBIANA PROINGECOL S.A.S.</t>
  </si>
  <si>
    <t>(25208) FELIPE ALEJANDRO PRIETO GARCIA</t>
  </si>
  <si>
    <t>ECS-131</t>
  </si>
  <si>
    <t>(35955) CESAR ALFONSO GUERRERO MEJIA, (17042) OSCAR GONZALEZ SALGUERO</t>
  </si>
  <si>
    <t>FJR-12J</t>
  </si>
  <si>
    <t>(14808) ELIZABETH  QUIÑONES TABORDA</t>
  </si>
  <si>
    <t>IJN-16381</t>
  </si>
  <si>
    <t>(60996) CLAUDIA LORENA BERNAL CASTELLANOS, (13207) HERNANDO  BERNAL ACERO, (60995) NICOLAS BERNAL CASTELLANOS</t>
  </si>
  <si>
    <t>504060</t>
  </si>
  <si>
    <t>EC3-081</t>
  </si>
  <si>
    <t>(27026) CARLOS EMILIO ORDOÑEZ MUÑOZ</t>
  </si>
  <si>
    <t>ARE-510197</t>
  </si>
  <si>
    <t>(50899) HERNAN  VARGAS ROJAS, (96097) JUAN PABLO SANCHEZ MORALES</t>
  </si>
  <si>
    <t>EH6-101A</t>
  </si>
  <si>
    <t>PE8-08332X</t>
  </si>
  <si>
    <t>(17001) REYNALDO  CORTES PERDOMO, (60353) VICTOR HERNANDO MORA HERNANDEZ</t>
  </si>
  <si>
    <t>18109</t>
  </si>
  <si>
    <t>(31083) MANUFACTURAS DE GRES MAGRES LTDA</t>
  </si>
  <si>
    <t>ARE-502738</t>
  </si>
  <si>
    <t>(81958) Gloria Maria Hernandez Ruiz</t>
  </si>
  <si>
    <t>ARCILLAS, ARENAS, ARENAS (DE RIO), ARENISCAS, CUARZO, GRAVAS, GRAVAS (DE RIO), MINERALES DE COBRE Y SUS CONCENTRADOS, MINERALES DE HIERRO Y SUS CONCENTRADOS, MINERALES DE ORO Y SUS CONCENTRADOS, MINERALES DE PLATA Y SUS CONCENTRADOS, MINERALES DE POTASIO</t>
  </si>
  <si>
    <t>PHS-08071</t>
  </si>
  <si>
    <t>(31369) HECTOR  PERDOMO RODRIGUEZ</t>
  </si>
  <si>
    <t>500881</t>
  </si>
  <si>
    <t>509957</t>
  </si>
  <si>
    <t>(95057) Nelson De jesus Rojas Diaz</t>
  </si>
  <si>
    <t>ARENAS, ARENISCAS, CAOLIN, GRAVAS, RECEBO</t>
  </si>
  <si>
    <t>17059</t>
  </si>
  <si>
    <t>(33169) AGREGADOS LA PUNTA LTDA</t>
  </si>
  <si>
    <t>510416</t>
  </si>
  <si>
    <t>(96744) INCOLVIAS R&amp;P SAS</t>
  </si>
  <si>
    <t>SGE-16171</t>
  </si>
  <si>
    <t>FILADELFIA, RIOSUCIO, SUPIA</t>
  </si>
  <si>
    <t>(16451) JORGE MARIO BOHORQUEZ CORREA</t>
  </si>
  <si>
    <t>507103</t>
  </si>
  <si>
    <t>15795</t>
  </si>
  <si>
    <t>ARCILLA COMUN (ARCILLA CERAMICA), ARCILLA MISCELANEA, ARCILLAS, ARCILLAS REFRACTARIAS, ARENAS, ARENISCAS, ASFALTO NATURAL, BASALTO, DIABASA, GRAVAS, RECEBO, ROCA O PIEDRA CALIZA, ROCAS DE ORIGEN VOLCÁNICO, PUZOLANA, BASALTO</t>
  </si>
  <si>
    <t>JB1-16051</t>
  </si>
  <si>
    <t>HDP-141</t>
  </si>
  <si>
    <t>(25517) MARIO HERNANDO ROMERO OROZCO</t>
  </si>
  <si>
    <t>OLR-08421</t>
  </si>
  <si>
    <t>(48214) ALVARO LEON MARCO ANTONIO VIVAS LUQUE</t>
  </si>
  <si>
    <t>0330-73</t>
  </si>
  <si>
    <t>(17669) JOSE JOAQUIN ROMERO SALGUERO</t>
  </si>
  <si>
    <t>11764</t>
  </si>
  <si>
    <t>(17937) ALBERTO  BELLO CANGREJO</t>
  </si>
  <si>
    <t>ARE-TDH-08001X</t>
  </si>
  <si>
    <t>GKH-081</t>
  </si>
  <si>
    <t>(31669) CARLOS ARTURO TORO CADAVID</t>
  </si>
  <si>
    <t>18079</t>
  </si>
  <si>
    <t>(33468) MARIO ELI ROMERO ROMERO</t>
  </si>
  <si>
    <t>PE8-08331</t>
  </si>
  <si>
    <t>(17001) REYNALDO  CORTES PERDOMO</t>
  </si>
  <si>
    <t>EJ3-101</t>
  </si>
  <si>
    <t>GJ3-081</t>
  </si>
  <si>
    <t>(29148) FLORENCIA  MONTILLA DE MOZO</t>
  </si>
  <si>
    <t>508400</t>
  </si>
  <si>
    <t>MARIQUITA</t>
  </si>
  <si>
    <t>(46002) RICARDO  MORENO MORALES</t>
  </si>
  <si>
    <t>UAG-14241</t>
  </si>
  <si>
    <t>BOGOTÁ, D.C.</t>
  </si>
  <si>
    <t>BOGOTÁ D.C.</t>
  </si>
  <si>
    <t>(59091) DARMEX  ASOCIADOS REPRESENTACIONES COMERCIALES   DARMEX  ASOCIADOS</t>
  </si>
  <si>
    <t>BK9-141</t>
  </si>
  <si>
    <t>(28398) ANTONI MONTOYA BELLO, (55548) ARMANDO  BELLO MAYORGA, (55549) CECILIA  BELLO MAYORGA, (55909) CECILIA MAYORGA DE BELLO, (55547) EVELIO BELLO MAYORGA, (41184) IVONE  MONTOYA BELLO, (55910) JOSE RENE BELLO  MAYORGA, (55546) NELSON ALIRIO BELLO MAYO</t>
  </si>
  <si>
    <t>8420</t>
  </si>
  <si>
    <t>GFM-13331X</t>
  </si>
  <si>
    <t>(28587) BLANCA STELLA RODRIGUEZ ROJAS, (28257) JAIME ARTURO ROJAS LOZANO</t>
  </si>
  <si>
    <t>CEN-151</t>
  </si>
  <si>
    <t>(59721) ALDO MAYORGA MAYORGA, (55548) ARMANDO  BELLO MAYORGA, (55549) CECILIA  BELLO MAYORGA, (55909) CECILIA MAYORGA DE BELLO, (55547) EVELIO BELLO MAYORGA, (55910) JOSE RENE BELLO  MAYORGA, (55546) NELSON ALIRIO BELLO MAYORGA, (55550) ROSALBA BELLO MAY</t>
  </si>
  <si>
    <t>506856</t>
  </si>
  <si>
    <t>(86716) WILMAG CONSTRUCTIONS SAS</t>
  </si>
  <si>
    <t>ARE-506307</t>
  </si>
  <si>
    <t>FILADELFIA, LA MERCED</t>
  </si>
  <si>
    <t>(85832) JHON JAIRO RIOS TAPASCO, (85831) JOSE TIBERIO RIOS TAPASCO, (85837) ORLANDO DE JESUS LEON, (85834) ROGELIO DE JESUS TAPASCO TAPASCO</t>
  </si>
  <si>
    <t>LF9-08041X</t>
  </si>
  <si>
    <t>(31368) EDISSON  CANTILLO ALVAREZ, (87649) LEYDY CONSTANZA ESCANDON DUSSAN</t>
  </si>
  <si>
    <t>510401</t>
  </si>
  <si>
    <t>(92357) 2F2C SAS</t>
  </si>
  <si>
    <t>502410</t>
  </si>
  <si>
    <t>FH6-081</t>
  </si>
  <si>
    <t>(61732) CONSTRU MINERALES S.A.S.</t>
  </si>
  <si>
    <t>510172</t>
  </si>
  <si>
    <t>(94094) GAD SOLUCIONES SAS</t>
  </si>
  <si>
    <t>509109</t>
  </si>
  <si>
    <t>(93055) RAMIRO  CADENA SUAREZ</t>
  </si>
  <si>
    <t>508527</t>
  </si>
  <si>
    <t>(89188) RETROINVERSIONES SAS</t>
  </si>
  <si>
    <t>508246</t>
  </si>
  <si>
    <t>(84193) DICAAL S.A.S.</t>
  </si>
  <si>
    <t>PDT-11033X</t>
  </si>
  <si>
    <t>(56710) GLORIA INES BALCAZAR ROJAS, (56711) LUIS ARTURO ROJAS CHARRY</t>
  </si>
  <si>
    <t>GRAVAS, MINERALES DE ORO Y SUS CONCENTRADOS, MINERALES DE PLATA Y SUS CONCENTRADOS, MINERALES DE PLATINO (INCLUYE PLATINO, PALADIO, RUTENIO, RODIO, OSMIO) Y SUS CONCENTRADOS, RECEBO</t>
  </si>
  <si>
    <t>505968</t>
  </si>
  <si>
    <t>VICTORIA</t>
  </si>
  <si>
    <t>(53643) ALCALDIA MUNICIPAL DE VICTORIA</t>
  </si>
  <si>
    <t>507106</t>
  </si>
  <si>
    <t>LA VEGA, SASAIMA</t>
  </si>
  <si>
    <t>14986</t>
  </si>
  <si>
    <t>(35608) GALLEGO INMOBILIARIA S.A.</t>
  </si>
  <si>
    <t>509053</t>
  </si>
  <si>
    <t>(92036) MINCACOL S.A.S.</t>
  </si>
  <si>
    <t>503811</t>
  </si>
  <si>
    <t>(82938) AGREGADOS E INGENIERIA NT S.A.S</t>
  </si>
  <si>
    <t>AG2-101</t>
  </si>
  <si>
    <t>(84390) JCO INVERSIONES S.A.S</t>
  </si>
  <si>
    <t>GLN-121</t>
  </si>
  <si>
    <t>505732</t>
  </si>
  <si>
    <t>(85016) CESAR ALIRIO ROJAS JARAMILLO</t>
  </si>
  <si>
    <t>ARENAS, ARENAS (DE RIO), ARENISCAS, GRAVAS, GRAVAS (DE RIO), RECEBO</t>
  </si>
  <si>
    <t>PDS-08071</t>
  </si>
  <si>
    <t>(45943) ANA MATILDE TRUJILLO SALAZAR, (60353) VICTOR HERNANDO MORA HERNANDEZ</t>
  </si>
  <si>
    <t>501987</t>
  </si>
  <si>
    <t>(80245) FAROBAL GROUP S.A.S.</t>
  </si>
  <si>
    <t>OEA-16492</t>
  </si>
  <si>
    <t>(46511) ANTONIO POLANIA VALBUENA, (46510) MARIO POLANIA BALBUENA</t>
  </si>
  <si>
    <t>505317</t>
  </si>
  <si>
    <t>ARE-TCG-09531</t>
  </si>
  <si>
    <t>(13229) CARLOS ALBERTO CASTRO GONZALEZ, (18573) JOSE REGINALDO VELASQUEZ RESTREPO, (51737) LEONARDO  SARRIA BASTOS</t>
  </si>
  <si>
    <t>BB4-091</t>
  </si>
  <si>
    <t>(41534) ALVARO MOJICA GARZON</t>
  </si>
  <si>
    <t>FJR-128</t>
  </si>
  <si>
    <t>ARE-509616</t>
  </si>
  <si>
    <t>508070</t>
  </si>
  <si>
    <t>RESTREPO</t>
  </si>
  <si>
    <t>(89467) HAROLD MAURICIO TIMARAN CASTRO</t>
  </si>
  <si>
    <t>IJJ-09131</t>
  </si>
  <si>
    <t>(44174) ALVARO FRANCISCO ENCINALES LEON, (44175) OMAR  ARBOLEDA SALAZAR</t>
  </si>
  <si>
    <t>15558</t>
  </si>
  <si>
    <t>(25248) ALONSO CORTES PORRAS, (18333) CANTERA LA ESMERALDA S.A.S., (27075) EDGAR RICARDO VALENCIA FANDIÑO, (12523) HELBERTO  CORTES PORRAS, (57967) JOSE ANTONIO ARIAS CASTRO, (33872) PROMOTORA MINERA Y CONSTRUCTORA S.A.S., (26367) WILLIAN FARIAS SEPULVE</t>
  </si>
  <si>
    <t>ELB-111</t>
  </si>
  <si>
    <t>(30460) LUIS FERNANDO CARDOZO RODRIGUEZ</t>
  </si>
  <si>
    <t>509410</t>
  </si>
  <si>
    <t>(91084) JB CONSTRUCCIONES Y TOPOGRAFIA ZOMAC S.A.S</t>
  </si>
  <si>
    <t>510485</t>
  </si>
  <si>
    <t>(92832) ROSEMBERG  SANCHEZ SALAZAR</t>
  </si>
  <si>
    <t>PDT-11034X</t>
  </si>
  <si>
    <t>ARE-508483</t>
  </si>
  <si>
    <t>MIRANDA</t>
  </si>
  <si>
    <t>(51755) ALEJANDRO  FORERO MARTINEZ, (90898) Jorge Eliecer Garcia Chiquito, (51756) NILSON  CARDONA SANTACRUZ</t>
  </si>
  <si>
    <t>DOLOMITA, OTRAS ROCAS METAMÓRFICAS</t>
  </si>
  <si>
    <t>ARE-510621</t>
  </si>
  <si>
    <t>(95043) CARLOS HUMBERTO MONDRAGON MOLINA, (42109) GONZALO  NAVAS RODRIGUEZ, (28661) JOSE HERNAN BRICHES CAICEDO, (40097) SEDIEL  NAVAS RODRIGUEZ</t>
  </si>
  <si>
    <t>LH0131-17</t>
  </si>
  <si>
    <t>(42764) ASOCIACION ARENEROS LA FELISA</t>
  </si>
  <si>
    <t>501765</t>
  </si>
  <si>
    <t>21588</t>
  </si>
  <si>
    <t>(53585) AGRICOLA CAÑA DULCE S.A.S.</t>
  </si>
  <si>
    <t>500594</t>
  </si>
  <si>
    <t>501958</t>
  </si>
  <si>
    <t>FLU-12A</t>
  </si>
  <si>
    <t>(37398) FABIO  SOLANO GUTIERREZ</t>
  </si>
  <si>
    <t>17415</t>
  </si>
  <si>
    <t>(36634) GILDARDO  RODRIGUEZ VARGAS</t>
  </si>
  <si>
    <t>NFM-14252</t>
  </si>
  <si>
    <t>(32091) GUSTAVO TRUJILLO MANCHOLA, (48006) HEIDY LORENA TRUJILLO DUSAN</t>
  </si>
  <si>
    <t>LH0159-17</t>
  </si>
  <si>
    <t>LA MERCED, SUPIA</t>
  </si>
  <si>
    <t>(38111) NEFTALI GOMEZ GALEANO</t>
  </si>
  <si>
    <t>504223</t>
  </si>
  <si>
    <t>VICTORIA, HONDA, MARIQUITA</t>
  </si>
  <si>
    <t>(75213) RM PETROAGREGADOS DECOLOMBIA</t>
  </si>
  <si>
    <t>5710</t>
  </si>
  <si>
    <t>PENSILVANIA</t>
  </si>
  <si>
    <t>(53673) IDIOMIDES ARISTIZABAL RICAURTE</t>
  </si>
  <si>
    <t>OEA-10052</t>
  </si>
  <si>
    <t>PUEBLO RICO</t>
  </si>
  <si>
    <t>(44946) ASOCIACION DE MINEROS DE PUEBLO RICO</t>
  </si>
  <si>
    <t>21130</t>
  </si>
  <si>
    <t>QUEBRADANEGRA, VILLETA</t>
  </si>
  <si>
    <t>(75472) AGREGADOS SALITRE BLANCO SAS</t>
  </si>
  <si>
    <t>16432</t>
  </si>
  <si>
    <t>(29278) MINER GROUP S.A.S., (31689) RICARDO ALFONSO MATALLANA ANDRADE</t>
  </si>
  <si>
    <t>503656</t>
  </si>
  <si>
    <t>URIBE</t>
  </si>
  <si>
    <t>(71944) FERNANDO  VERA BARRERA</t>
  </si>
  <si>
    <t>(87858) LIBIA  NAVARRO DALLOS, (94665) Santiago Torres Posada</t>
  </si>
  <si>
    <t>FLH-154</t>
  </si>
  <si>
    <t>(49400) COMPAÑIA MINERA LA SACAN S.A.S</t>
  </si>
  <si>
    <t>ILE-09551</t>
  </si>
  <si>
    <t>(35862) ERASMO ALFREDO ALMANZA LATORRE</t>
  </si>
  <si>
    <t>ANTRACITA, CARBÓN METALÚRGICO, CARBÓN TÉRMICO, GRAVAS</t>
  </si>
  <si>
    <t>GKA-081</t>
  </si>
  <si>
    <t>(85166) INVERSIONES Y EXPLOTACIONES MERAKI SAS, (30888) JULIA ALICIA GOMEZ DE FRANCO</t>
  </si>
  <si>
    <t>508188</t>
  </si>
  <si>
    <t>(90118) CONSTRUFUTURE DE COLOMBIA SAS</t>
  </si>
  <si>
    <t>066</t>
  </si>
  <si>
    <t>(30888) JULIA ALICIA GOMEZ DE FRANCO</t>
  </si>
  <si>
    <t>509539</t>
  </si>
  <si>
    <t>(53277) JAIRO  VARGAS ARDILA</t>
  </si>
  <si>
    <t>ARCILLAS, ARENAS, ARENISCAS, GRAVAS, OTRAS ROCAS Y MINERALES DE ORIGEN VOLCANICO</t>
  </si>
  <si>
    <t>18449</t>
  </si>
  <si>
    <t>(57255) JORGE ANIBAL PEÑA RICO, (57256) JUAN CARLOS PEÑA RICO</t>
  </si>
  <si>
    <t>502050</t>
  </si>
  <si>
    <t>VICTORIA, HONDA</t>
  </si>
  <si>
    <t>510202</t>
  </si>
  <si>
    <t>501764</t>
  </si>
  <si>
    <t>RE2-08161</t>
  </si>
  <si>
    <t>(76542) AGREGADOS Y SERVICIOS FENIX S.A.S.</t>
  </si>
  <si>
    <t>RIC-10211</t>
  </si>
  <si>
    <t>(57255) JORGE ANIBAL PEÑA RICO</t>
  </si>
  <si>
    <t>ARENAS, GRAVAS, RECEBO, ROCA O PIEDRA CALIZA</t>
  </si>
  <si>
    <t>500009</t>
  </si>
  <si>
    <t>507972</t>
  </si>
  <si>
    <t>NOCAIMA, SASAIMA, VILLETA</t>
  </si>
  <si>
    <t>ILE-14211</t>
  </si>
  <si>
    <t>ICQ-14031</t>
  </si>
  <si>
    <t>CANDELARIA, FLORIDA</t>
  </si>
  <si>
    <t>(39039) MAYAGUEZ S.A.</t>
  </si>
  <si>
    <t>508907</t>
  </si>
  <si>
    <t>(91915) JUAN PABLO GUZMAN RINCON</t>
  </si>
  <si>
    <t>509606</t>
  </si>
  <si>
    <t>506543</t>
  </si>
  <si>
    <t>LA VEGA, NOCAIMA, SASAIMA, VILLETA</t>
  </si>
  <si>
    <t>NGR-16251</t>
  </si>
  <si>
    <t>(49126) HAROLD  ALVAREZ HOYOS</t>
  </si>
  <si>
    <t>IL4-15571</t>
  </si>
  <si>
    <t>(43089) JORGE ANDRES OCAMPO OSPINA, (43088) WILLY FABIAN RAMIREZ VINASCO</t>
  </si>
  <si>
    <t>DL9-101</t>
  </si>
  <si>
    <t>CANDELARIA</t>
  </si>
  <si>
    <t>(20323) ANA FELIZ FLOREZ RIOS</t>
  </si>
  <si>
    <t>IE8-14584X</t>
  </si>
  <si>
    <t>FACATATIVÁ, SAN FRANCISCO</t>
  </si>
  <si>
    <t>(45230) MILTON SAMUEL GONZALEZ FORERO</t>
  </si>
  <si>
    <t>JC5-08132X</t>
  </si>
  <si>
    <t>SAMANÁ</t>
  </si>
  <si>
    <t>(54810) MANDALAY MINERALES S.A.S.</t>
  </si>
  <si>
    <t>ARE-509039</t>
  </si>
  <si>
    <t>(92386) Esther Julia Corrales Velasco, (92347) Leonardo  Rivera Velasco, (92414) MARDEN LEONARDO RIVERA CORRALES</t>
  </si>
  <si>
    <t>OTRAS ROCAS Y MINERALES DE ORIGEN VOLCANICO, RECEBO, ROCA O PIEDRA CALIZA</t>
  </si>
  <si>
    <t>JIJ-15111</t>
  </si>
  <si>
    <t>(46008) MARIA ZAIDA NIÑO</t>
  </si>
  <si>
    <t>ARE-509114</t>
  </si>
  <si>
    <t>(93206) JULIAN ALBERTO LOPEZ RINCON, (81907) LEDY MARCELA SALGADO BUITRAGO</t>
  </si>
  <si>
    <t>ARENAS (DE RIO), GRAVAS (DE RIO), MINERALES DE ORO Y SUS CONCENTRADOS, ROCAS DE ORIGEN VOLCÁNICO, PUZOLANA, BASALTO</t>
  </si>
  <si>
    <t>504662</t>
  </si>
  <si>
    <t>(80960) OMAIRA  BLANCO PORTILLA</t>
  </si>
  <si>
    <t>500154</t>
  </si>
  <si>
    <t>(20323) ANA FELIZ FLOREZ RIOS, (71408) ANDRES  ORTEGA GARCIA, (62132) CESAR AUGUSTO  RINCON FLOREZ, (62131) JORGE IVAN  RINCON FLOREZ, (62133) JUAN CARLOS  PERDOMO ZAMBRANO</t>
  </si>
  <si>
    <t>IE8-14589X</t>
  </si>
  <si>
    <t>SAN FRANCISCO</t>
  </si>
  <si>
    <t>504663</t>
  </si>
  <si>
    <t>(83893) MARIA EUGENIA SANCHEZ LEAL</t>
  </si>
  <si>
    <t>019</t>
  </si>
  <si>
    <t>(62560) LUIS ALEJANDRO FLOREZ LOPEZ</t>
  </si>
  <si>
    <t>506524</t>
  </si>
  <si>
    <t>(75654) GRAVACOL INGENIERIA SAS ZOMAC</t>
  </si>
  <si>
    <t>500412</t>
  </si>
  <si>
    <t>(61587) EL PUNTO DE NISSAN S.A.S</t>
  </si>
  <si>
    <t>508289</t>
  </si>
  <si>
    <t>(58748) FOSFATOS DE COLOMBIA FC SAS</t>
  </si>
  <si>
    <t>500016</t>
  </si>
  <si>
    <t>(71239) MARCO TULIO TORRES NIÑO</t>
  </si>
  <si>
    <t>PEJ-09221</t>
  </si>
  <si>
    <t>510466</t>
  </si>
  <si>
    <t>ARE-510507</t>
  </si>
  <si>
    <t>LA DORADA, VICTORIA, HONDA</t>
  </si>
  <si>
    <t>(72022) Laura  Duque Zapata, (72020) MARLY JANETH DUQUE ZAPATA</t>
  </si>
  <si>
    <t>509551</t>
  </si>
  <si>
    <t>IJJ-09171</t>
  </si>
  <si>
    <t>JBS-08001X</t>
  </si>
  <si>
    <t>PENSILVANIA, SAMANÁ</t>
  </si>
  <si>
    <t>(41530) SOCIEDAD LA PEÑA S.O.M</t>
  </si>
  <si>
    <t>ARENAS, MINERALES DE HIERRO Y SUS CONCENTRADOS, ROCA O PIEDRA CALIZA</t>
  </si>
  <si>
    <t>SC9-08411</t>
  </si>
  <si>
    <t>(60935) JAIRO ENRRIQUE  ROA</t>
  </si>
  <si>
    <t>18134</t>
  </si>
  <si>
    <t>LA VEGA, SAN FRANCISCO</t>
  </si>
  <si>
    <t>(40422) MARIO ALBERTO HUERTAS COTES</t>
  </si>
  <si>
    <t>505969</t>
  </si>
  <si>
    <t>OJT-08481</t>
  </si>
  <si>
    <t>(58633) JIMI ALEJANDRO LA ROTTA BONILLA, (11816) LEIDY TATIANA CORREDOR MARTINEZ</t>
  </si>
  <si>
    <t>500406</t>
  </si>
  <si>
    <t>(36195) RUBEN DARIO MONTOYA GIRALDO</t>
  </si>
  <si>
    <t>QI9-10421</t>
  </si>
  <si>
    <t>LA VEGA</t>
  </si>
  <si>
    <t>(59274) FANNY FIGUEREDO BAEZ</t>
  </si>
  <si>
    <t>ARENAS, ESMERALDA, GRAVAS, RECEBO</t>
  </si>
  <si>
    <t>OG2-092912</t>
  </si>
  <si>
    <t>LA CUMBRE</t>
  </si>
  <si>
    <t>600-17</t>
  </si>
  <si>
    <t>SALAMINA</t>
  </si>
  <si>
    <t>8151</t>
  </si>
  <si>
    <t>(55794) SOCIEDAD MAQUINAS AMARILLAS S.A.S.</t>
  </si>
  <si>
    <t>507862</t>
  </si>
  <si>
    <t>(82322) CONSORCIO VIAS NACIONALES DEL SUR Y ORIENTE</t>
  </si>
  <si>
    <t>048</t>
  </si>
  <si>
    <t>(20879) FUNDACION SAN ANTONIO</t>
  </si>
  <si>
    <t>056</t>
  </si>
  <si>
    <t>(22504) CEMEX COLOMBIA S.A., (25758) CENTRAL DE MEZCLAS S. A.</t>
  </si>
  <si>
    <t>502569</t>
  </si>
  <si>
    <t>LA DORADA, HONDA</t>
  </si>
  <si>
    <t>5943</t>
  </si>
  <si>
    <t>CORINTO, MIRANDA</t>
  </si>
  <si>
    <t>(36583) CALIZAS Y MARMOLES LTDA</t>
  </si>
  <si>
    <t>GFG-141</t>
  </si>
  <si>
    <t>QUEBRADANEGRA</t>
  </si>
  <si>
    <t>(40611) ANA ANA ELIZABETH CALVO PEREZ, (20036) HUGO JAVIER CALVO PEREZ, (20430) JOSE GUILLERMO CALVO HOLGUIN, (11853) MARIA EVA PEREZ BELTRAN</t>
  </si>
  <si>
    <t>JAU-14481</t>
  </si>
  <si>
    <t>JC5-08131</t>
  </si>
  <si>
    <t>IEI-08002X</t>
  </si>
  <si>
    <t>NIMAIMA, QUEBRADANEGRA, VILLETA</t>
  </si>
  <si>
    <t>ECI-083</t>
  </si>
  <si>
    <t>ARCILLA COMUN (ARCILLA CERAMICA), ARCILLA MISCELANEA, ARCILLAS, ARCILLAS REFRACTARIAS, ARENAS, GRAVAS</t>
  </si>
  <si>
    <t>OE7-09071</t>
  </si>
  <si>
    <t>(25433) LUIS FERNANDO CORREA MACA</t>
  </si>
  <si>
    <t>21666</t>
  </si>
  <si>
    <t>(59823) ANGELA  PIEDRAHITA DE LOZANO</t>
  </si>
  <si>
    <t>503617</t>
  </si>
  <si>
    <t>CHIPAQUE</t>
  </si>
  <si>
    <t>(82779) FRONTIER MINERAL GROUP SAS</t>
  </si>
  <si>
    <t>HB3-092</t>
  </si>
  <si>
    <t>(27651) EMPRESA ASOCIATIVA DE TRABAJO ASOTRANSMIR E.A.T</t>
  </si>
  <si>
    <t>617-17</t>
  </si>
  <si>
    <t>(89298) WILLIAM DE JESUS MONTOYA OSORIO</t>
  </si>
  <si>
    <t>ARE-509630</t>
  </si>
  <si>
    <t>NIMAIMA, VILLETA</t>
  </si>
  <si>
    <t>(35098) MILTON ALFONSO MARTIN VELANDIA, (32545) VICENTA  LÓPEZ ARCINIEGAS</t>
  </si>
  <si>
    <t>502192</t>
  </si>
  <si>
    <t>GUÁTICA, QUINCHÍA</t>
  </si>
  <si>
    <t>ARENAS, GRAVAS, MINERALES DE ANTIMONIO Y SUS CONCENTRADOS, MINERALES DE COBRE Y SUS CONCENTRADOS, MINERALES DE MOLIBDENO Y SUS CONCENTRADOS, MINERALES DE ORO Y SUS CONCENTRADOS, MINERALES DE PLATA Y SUS CONCENTRADOS</t>
  </si>
  <si>
    <t>22101</t>
  </si>
  <si>
    <t>(29244) FREDY HILDEBRANDO RODRIGUEZ BURBANO, (53394) JOSE MIGUEL CUESTAS MURGAS</t>
  </si>
  <si>
    <t>IL4-15572X</t>
  </si>
  <si>
    <t>OE7-09231</t>
  </si>
  <si>
    <t>SUPIA</t>
  </si>
  <si>
    <t>(51819) JUAN ESTEBAN ARBOLEDA ARBOLEDA</t>
  </si>
  <si>
    <t>ARENAS, GRAVAS, MINERAL DE ORO, RECEBO</t>
  </si>
  <si>
    <t>ARE-509475</t>
  </si>
  <si>
    <t>CAPARRAPÍ, GUADUAS</t>
  </si>
  <si>
    <t>(32501) LUIS HERNANDO ORTIZ PEREZ, (84223) WILSON GEOVANNI ORTIZ ARIZA</t>
  </si>
  <si>
    <t>ARENAS (DE RIO), GRAVAS (DE RIO), ROCA O PIEDRA CALIZA</t>
  </si>
  <si>
    <t>502193</t>
  </si>
  <si>
    <t>RIOSUCIO, GUÁTICA</t>
  </si>
  <si>
    <t>THE-15501</t>
  </si>
  <si>
    <t>(55313) JUAN JOSE RODRIGUEZ HURTADO</t>
  </si>
  <si>
    <t>ARENAS, ARENISCAS, GRANITO, GRAVAS, OTRAS ROCAS Y MINERALES DE ORIGEN VOLCANICO, RECEBO, ROCAS DE CUARCITA, ROCAS DE ORIGEN VOLCÁNICO, PUZOLANA, BASALTO</t>
  </si>
  <si>
    <t>(18980) LADRILLERA HELIOS S A</t>
  </si>
  <si>
    <t>OE9-08253</t>
  </si>
  <si>
    <t>(52590) ELKIN DE JESUS VALENCIA NARANJO</t>
  </si>
  <si>
    <t>14808</t>
  </si>
  <si>
    <t>(35854) LADRILLERAS YOMASA S.A.</t>
  </si>
  <si>
    <t>506639</t>
  </si>
  <si>
    <t>NIMAIMA, NOCAIMA, SASAIMA, VILLETA</t>
  </si>
  <si>
    <t>HI1-08061</t>
  </si>
  <si>
    <t>509054</t>
  </si>
  <si>
    <t>14809</t>
  </si>
  <si>
    <t>510084</t>
  </si>
  <si>
    <t>ARENAS, GRAVAS, OTRAS ROCAS Y MINERALES DE ORIGEN VOLCANICO, RECEBO, ROCAS DE ORIGEN VOLCÁNICO, PUZOLANA, BASALTO</t>
  </si>
  <si>
    <t>QAQ-08241</t>
  </si>
  <si>
    <t>(55100) MARIBEL  ROJAS PINILLA</t>
  </si>
  <si>
    <t>14810</t>
  </si>
  <si>
    <t>(14385) LADRILLERA ZIGURAT S.A.S.</t>
  </si>
  <si>
    <t>ARCILLA MISCELANEA, ARENAS</t>
  </si>
  <si>
    <t>KHE-08031</t>
  </si>
  <si>
    <t>LA MERCED, MARMATO, PÁCORA, SUPIA</t>
  </si>
  <si>
    <t>(42211) ANGLOGOLD ASHANTI COLOMBIA S.A.S.</t>
  </si>
  <si>
    <t>ANHIDRITA, ARCILLAS, ARENAS, ARENISCAS, ASBESTO, ASFALTO NATURAL, AZUFRE, BENTONITA, CALCITA, CAOLIN, CARBÓN, CONCENTRADOS MINERALES DE IRIDIO, CORINDON, CUARZO, DOLOMITA, ESMERALDA, FELDESPATOS, FLUORITA, GRAFITO, GRANATE, GRANITO, GRAVAS, MAGNESITA, M</t>
  </si>
  <si>
    <t>507141</t>
  </si>
  <si>
    <t>GG5-111</t>
  </si>
  <si>
    <t>(16717) JUAN FERNANDO ZULUAGA JARAMILLO</t>
  </si>
  <si>
    <t>507065</t>
  </si>
  <si>
    <t>LA VEGA, NOCAIMA</t>
  </si>
  <si>
    <t>505393</t>
  </si>
  <si>
    <t>NEIVA, RIVERA</t>
  </si>
  <si>
    <t>(84311) Rafael  Ramirez</t>
  </si>
  <si>
    <t>HHP-15391X</t>
  </si>
  <si>
    <t>(21567) INGENIERIA Y MINERIA DE OCCIDENTE S.A.S. – INGEOCC S.A.S.</t>
  </si>
  <si>
    <t>ARENAS SILICEAS, ARENISCAS, BASALTO, DIABASA</t>
  </si>
  <si>
    <t>RBP-08071</t>
  </si>
  <si>
    <t>(57816) OSCAR ALBERTO ORTIZ BELTRAN</t>
  </si>
  <si>
    <t>214-17</t>
  </si>
  <si>
    <t>LA DORADA, VICTORIA</t>
  </si>
  <si>
    <t>(24860) CARLOS RAFAEL MORENO CUBILLOS</t>
  </si>
  <si>
    <t>HHE-08181</t>
  </si>
  <si>
    <t>NEIVA, PALERMO, RIVERA</t>
  </si>
  <si>
    <t>(12891) MARTHA CECILIA BERNAL BONILLA</t>
  </si>
  <si>
    <t>RA8-08001</t>
  </si>
  <si>
    <t>(61017) CANTERA LA EMILIA SAS</t>
  </si>
  <si>
    <t>ABQ-101</t>
  </si>
  <si>
    <t>DIABASA, RECEBO, ROCAS DE ORIGEN VOLCÁNICO, PUZOLANA, BASALTO</t>
  </si>
  <si>
    <t>506784</t>
  </si>
  <si>
    <t>NIMAIMA, QUEBRADANEGRA</t>
  </si>
  <si>
    <t>HG7-102</t>
  </si>
  <si>
    <t>ARCILLA COMUN (ARCILLA CERAMICA), ARCILLA MISCELANEA, ARCILLAS, ARCILLAS REFRACTARIAS, ARENAS, ASFALTO NATURAL, BASALTO, DIABASA, GRAVAS, RECEBO</t>
  </si>
  <si>
    <t>16116</t>
  </si>
  <si>
    <t>(78806) GUABINAS INGENIERIA SAS</t>
  </si>
  <si>
    <t>17888</t>
  </si>
  <si>
    <t>02-007</t>
  </si>
  <si>
    <t>MADRID</t>
  </si>
  <si>
    <t>(57771) JHJN S.A.S.</t>
  </si>
  <si>
    <t>SFL-15411</t>
  </si>
  <si>
    <t>RIOSUCIO, SUPIA, QUINCHÍA</t>
  </si>
  <si>
    <t>ARENAS, ARENAS (DE RIO), MINERALES DE ORO Y SUS CONCENTRADOS, MINERALES DE PLATA Y SUS CONCENTRADOS, MINERALES DE PLATINO (INCLUYE PLATINO, PALADIO, RUTENIO, RODIO, OSMIO) Y SUS CONCENTRADOS</t>
  </si>
  <si>
    <t>509052</t>
  </si>
  <si>
    <t>500290</t>
  </si>
  <si>
    <t>(71002) GUSTAVO  GARRIDO , (72164) JEFFERSON  GARRIDO PIEDRAHITA</t>
  </si>
  <si>
    <t>ARCILLAS, ARENAS, ARENISCAS, CAOLIN, GRAVAS, MINERALES DE ORO Y SUS CONCENTRADOS</t>
  </si>
  <si>
    <t>20805</t>
  </si>
  <si>
    <t>(10649) DORIS ROSALBA CARRILLO GIL</t>
  </si>
  <si>
    <t>15575</t>
  </si>
  <si>
    <t>EL ROSAL, MADRID</t>
  </si>
  <si>
    <t>(51500) GRUPO EMPRESARIAL SAN PABLO SAS</t>
  </si>
  <si>
    <t>15773</t>
  </si>
  <si>
    <t>(32419) PEREA Y CIA S.A.S.</t>
  </si>
  <si>
    <t>509366</t>
  </si>
  <si>
    <t>(21174) MUNICIPIO DE LA CUMBRE VALLE DEL CAUCA</t>
  </si>
  <si>
    <t>506143</t>
  </si>
  <si>
    <t>ARENAS, GRAVAS, MINERALES DE COBRE Y SUS CONCENTRADOS, MINERALES DE ORO Y SUS CONCENTRADOS, MINERALES DE PLATA Y SUS CONCENTRADOS, MINERALES DE PLATINO (INCLUYE PLATINO, PALADIO, RUTENIO, RODIO, OSMIO) Y SUS CONCENTRADOS, RECEBO, ROCA FOSFORICA, ROCA O P</t>
  </si>
  <si>
    <t>501603</t>
  </si>
  <si>
    <t>CAPARRAPÍ</t>
  </si>
  <si>
    <t>(79119) JIMMY ALEXANDER LUNA ALVAREZ</t>
  </si>
  <si>
    <t>IDN-08002X</t>
  </si>
  <si>
    <t>NIMAIMA, NOCAIMA</t>
  </si>
  <si>
    <t>(44658) EDGAR DANIEL BOHORQUEZ ENCISO, (42850) LANDO ARTURO MATIZ GAITAN</t>
  </si>
  <si>
    <t>TAI-09441</t>
  </si>
  <si>
    <t>LA DORADA, GUADUAS</t>
  </si>
  <si>
    <t>CALDAS, CUNDINAMARCA</t>
  </si>
  <si>
    <t>IJ5-09021</t>
  </si>
  <si>
    <t>(59043) B URIBE L Y CIA S. A. S.</t>
  </si>
  <si>
    <t>FLG-083</t>
  </si>
  <si>
    <t>CALI, CANDELARIA</t>
  </si>
  <si>
    <t>(29774) NOEL  PEÑA HERNANDEZ</t>
  </si>
  <si>
    <t>505489</t>
  </si>
  <si>
    <t>ARENAS, GRAVAS, MINERALES DE ORO Y SUS CONCENTRADOS</t>
  </si>
  <si>
    <t>17535</t>
  </si>
  <si>
    <t>(37168) CONIGRAVAS S.A.</t>
  </si>
  <si>
    <t>GEPO-02</t>
  </si>
  <si>
    <t>(22618) MARIO FRANCISCO VELASCO TORRES</t>
  </si>
  <si>
    <t>500024</t>
  </si>
  <si>
    <t>PALERMO, RIVERA</t>
  </si>
  <si>
    <t>(63555) LINA MARGARITA TRUJILLO</t>
  </si>
  <si>
    <t>506785</t>
  </si>
  <si>
    <t>NOCAIMA</t>
  </si>
  <si>
    <t>ARCILLAS, ARENAS, ARENISCAS, GRAVAS, PIZARRA, RECEBO</t>
  </si>
  <si>
    <t>509950</t>
  </si>
  <si>
    <t>RIVERA</t>
  </si>
  <si>
    <t>(61638) AGREMAX SAS, (95302) Dinger Esvendy Prada Torres</t>
  </si>
  <si>
    <t>NJM-16031</t>
  </si>
  <si>
    <t>(47435) CLARA INES ROCHA GARCIA</t>
  </si>
  <si>
    <t>GCV-121</t>
  </si>
  <si>
    <t>(37528) PAVIMENTOS Y CONSTRUCCIONES OMEGA LTDA</t>
  </si>
  <si>
    <t>JBQ-15242X</t>
  </si>
  <si>
    <t>(35695) GUSTAVO  RODRIGUEZ MEJIA</t>
  </si>
  <si>
    <t>ARCILLAS, ARENAS (DE RIO), GRAVAS (DE RIO)</t>
  </si>
  <si>
    <t>502340</t>
  </si>
  <si>
    <t>(59679) MOLINO SAN ISIDRO DEL HUILA LTDA</t>
  </si>
  <si>
    <t>PB6-10381</t>
  </si>
  <si>
    <t>(59403) EDUARDO  PATARROYO CORDOBA, (46335) JUAN CARLOS  PATARROYO CORDOBA</t>
  </si>
  <si>
    <t>505443</t>
  </si>
  <si>
    <t>(84364) VICTORIA TERRA NOVA S.A.S.</t>
  </si>
  <si>
    <t>LH2-14391</t>
  </si>
  <si>
    <t>NÓVITA, SAN JOSÉ DEL PALMAR</t>
  </si>
  <si>
    <t>(24603) GRUPO DE BULLET S.A.S.</t>
  </si>
  <si>
    <t>ARCILLAS, ARENAS, GRAVAS, MINERALES DE ORO Y SUS CONCENTRADOS, MINERALES DE PLATA Y SUS CONCENTRADOS, MINERALES DE PLATINO (INCLUYE PLATINO, PALADIO, RUTENIO, RODIO, OSMIO) Y SUS CONCENTRADOS, RECEBO</t>
  </si>
  <si>
    <t>500311</t>
  </si>
  <si>
    <t>ECJ-083</t>
  </si>
  <si>
    <t>LH0212-17</t>
  </si>
  <si>
    <t>RIOSUCIO, SUPIA</t>
  </si>
  <si>
    <t>(33158) JULIAN ORLANDO RENDON TORO, (84090) MARIA CONSUELO TORO CANO, (84091) VICTORIA EUGENIA RENDON TORO</t>
  </si>
  <si>
    <t>SC3-15081</t>
  </si>
  <si>
    <t>(26435) ORLANDO  SUAREZ OCHOA</t>
  </si>
  <si>
    <t>22302</t>
  </si>
  <si>
    <t>EL ROSAL, SAN FRANCISCO</t>
  </si>
  <si>
    <t>(82058) BB EQUIPOS TOPOGRAFICOS SAS, (33962) JOSE ELIAS YAÃ‘EZ PAEZ</t>
  </si>
  <si>
    <t>15862</t>
  </si>
  <si>
    <t>UH2-10541</t>
  </si>
  <si>
    <t>LA VEGA, NOCAIMA, SASAIMA, VERGARA</t>
  </si>
  <si>
    <t>(26466) JOSE AMERICO SAAVEDRA GARZON, (56430) PEDRO ANGELO FRANCO SANABRIA</t>
  </si>
  <si>
    <t>ARENAS, GRAFITO, GRAVAS, RECEBO</t>
  </si>
  <si>
    <t>KBH-08021</t>
  </si>
  <si>
    <t>(16911) LUIS MANUEL REALES MAESTRE</t>
  </si>
  <si>
    <t>LJQ-11261</t>
  </si>
  <si>
    <t>CORINTO</t>
  </si>
  <si>
    <t>(10603) ERMINSUL  NUÑEZ MEDINA</t>
  </si>
  <si>
    <t>JCS-14151</t>
  </si>
  <si>
    <t>(44552) RUBEN ERAZO CASTILLO</t>
  </si>
  <si>
    <t>678-17</t>
  </si>
  <si>
    <t>ARCILLA COMUN (ARCILLA CERAMICA), ARCILLA MISCELANEA, ARCILLAS, ARCILLAS REFRACTARIAS, GRAVAS (DE RIO), MINERAL DE ORO</t>
  </si>
  <si>
    <t>17694</t>
  </si>
  <si>
    <t>(34200) UNICONIC S.A.</t>
  </si>
  <si>
    <t>17358</t>
  </si>
  <si>
    <t>EL ROSAL</t>
  </si>
  <si>
    <t>ARE-508302</t>
  </si>
  <si>
    <t>(90440) CARMEN MARIA IMBETT OTERO, (90436) GLADYS DEL CARMEN GARCIA BENAVIDES, (90437) MAURICIO OLAVE BLACKBURN</t>
  </si>
  <si>
    <t>GRAFITO, GRAVAS, MINERALES DE COBRE Y SUS CONCENTRADOS</t>
  </si>
  <si>
    <t>EHS-115</t>
  </si>
  <si>
    <t>(27419) JOSE MANUEL MUÑOZ RODRIGUEZ</t>
  </si>
  <si>
    <t>15727</t>
  </si>
  <si>
    <t>(36808) COMPAÑIA MINERA DAPA LTDA</t>
  </si>
  <si>
    <t>ARENAS ARCILLOSAS, ARENAS FELDESPÁTICAS, ARENAS INDUSTRIALES, ARENAS SILICEAS, DIABASA, GRAVAS, RECEBO, ROCAS DE ORIGEN VOLCÁNICO, PUZOLANA, BASALTO</t>
  </si>
  <si>
    <t>IKE-15201X</t>
  </si>
  <si>
    <t>(72030) BUENVEL AGORA S.A.S, (72034) PIANCA S.A.S., (72037) VIVEZ S.A.S.</t>
  </si>
  <si>
    <t>ARENAS, ARENAS SILICEAS, GRAVAS, RECEBO</t>
  </si>
  <si>
    <t>1506</t>
  </si>
  <si>
    <t>(53276) MARMOLES Y CALES DE VICTORIA</t>
  </si>
  <si>
    <t>BG7-092</t>
  </si>
  <si>
    <t>03-034</t>
  </si>
  <si>
    <t>(20153) AGREGADOS Y MEZCLAS CACHIBI S.A.S. – CACHIBI S.A.S.</t>
  </si>
  <si>
    <t>509110</t>
  </si>
  <si>
    <t>(72131) MATERIALES Y AGREGADOS EMT SAS</t>
  </si>
  <si>
    <t>18212</t>
  </si>
  <si>
    <t>CAPARRAPÍ, GUADUAS, ÚTICA</t>
  </si>
  <si>
    <t>(11109) DOBLE G PROYECTOS S.A.S.</t>
  </si>
  <si>
    <t>15444</t>
  </si>
  <si>
    <t>13129</t>
  </si>
  <si>
    <t>HEO-091</t>
  </si>
  <si>
    <t>THF-15481</t>
  </si>
  <si>
    <t>(55327) RUTH YANETH ARANDIA ORJUELA</t>
  </si>
  <si>
    <t>21572</t>
  </si>
  <si>
    <t>505970</t>
  </si>
  <si>
    <t>OG2-14451</t>
  </si>
  <si>
    <t>CALI, YUMBO</t>
  </si>
  <si>
    <t>16674</t>
  </si>
  <si>
    <t>DIABASA, RECEBO</t>
  </si>
  <si>
    <t>003-17</t>
  </si>
  <si>
    <t>(76298) Construcción y Desarrollo Ingeniería SAS, (10042) GAICO INGENIEROS CONSTRUCTORES S.A.</t>
  </si>
  <si>
    <t>671-17</t>
  </si>
  <si>
    <t>(12715) DAGOBERTO PEÑA PALOMAR</t>
  </si>
  <si>
    <t>ICQ-082910X</t>
  </si>
  <si>
    <t>(38678) JOSE HUMBERTO LEON PABON, (38677) ROSARIO PABON DORADO</t>
  </si>
  <si>
    <t>QGU-09021</t>
  </si>
  <si>
    <t>(43891) PAVIMENTAR S.A</t>
  </si>
  <si>
    <t>OG2-082522</t>
  </si>
  <si>
    <t>(49352) JUAN  VARGAS</t>
  </si>
  <si>
    <t>LJF-14411</t>
  </si>
  <si>
    <t>(47170) PEDRO MARIA MORENO</t>
  </si>
  <si>
    <t>ARCILLAS, ARENAS, GRAVAS, MINERAL DE ORO, RECEBO</t>
  </si>
  <si>
    <t>ARE-509776</t>
  </si>
  <si>
    <t>MARMATO</t>
  </si>
  <si>
    <t>(79187) Francisco Javier Villegas Lopez</t>
  </si>
  <si>
    <t>ARENAS (DE RIO), MINERALES DE ORO Y SUS CONCENTRADOS</t>
  </si>
  <si>
    <t>507388</t>
  </si>
  <si>
    <t>(74068) alcaldia de uribe</t>
  </si>
  <si>
    <t>IKR-14031</t>
  </si>
  <si>
    <t>(43037) AGROCORCEGA S.A.S.</t>
  </si>
  <si>
    <t>ARE-509966</t>
  </si>
  <si>
    <t>13316</t>
  </si>
  <si>
    <t>EL ROSAL, MADRID, SUBACHOQUE</t>
  </si>
  <si>
    <t>(57926) BARBARA FORERO DE RAMOS, (29254) BERNARDO ANTONIO  FORERO GONZALEZ, (57339) GLORIA YANETH FORERO DUARTE, (57925) LUCILA ELISA FORERO GONZALEZ, (57337) LUIS CARLOS FORERO GONZALEZ, (57338) MARCELA FORERO DUARTE, (57340) MARTIN  FORERO DUARTE</t>
  </si>
  <si>
    <t>502175</t>
  </si>
  <si>
    <t>MARMATO, SUPIA</t>
  </si>
  <si>
    <t>506587</t>
  </si>
  <si>
    <t>LA PEÑA, NIMAIMA</t>
  </si>
  <si>
    <t>LKB-08051</t>
  </si>
  <si>
    <t>506001</t>
  </si>
  <si>
    <t>LA DORADA</t>
  </si>
  <si>
    <t>(81522) AGROGANADERA M P SAS, (81608) INVERSIONES Y CONSTRUCCIONES LA  MANSION SAS</t>
  </si>
  <si>
    <t>13720</t>
  </si>
  <si>
    <t>EL ROSAL, SUBACHOQUE</t>
  </si>
  <si>
    <t>(13240) GRAVAS FILAURI S.A.</t>
  </si>
  <si>
    <t>HDR-111</t>
  </si>
  <si>
    <t>CALI</t>
  </si>
  <si>
    <t>(50349) JAVIER  PRADO MANRIQUE</t>
  </si>
  <si>
    <t>NJT-14121</t>
  </si>
  <si>
    <t>ARE-509923</t>
  </si>
  <si>
    <t>19667</t>
  </si>
  <si>
    <t>510217</t>
  </si>
  <si>
    <t>(83040) Robert Tulio Ceron Fajardo, (95352) Tulio Enrique Cerón Otero</t>
  </si>
  <si>
    <t>502172</t>
  </si>
  <si>
    <t>OG2-08569</t>
  </si>
  <si>
    <t>(56637) JOSE SANTOS AGUIRRE</t>
  </si>
  <si>
    <t>ARE-509354</t>
  </si>
  <si>
    <t>NARIÑO, PENSILVANIA</t>
  </si>
  <si>
    <t>ANTIOQUIA, CALDAS</t>
  </si>
  <si>
    <t>(70809) COMPANIA MUNDIAL MINERA, (24757) JORGE ANTONIO CRUZ HERNANDEZ</t>
  </si>
  <si>
    <t>FKI-121</t>
  </si>
  <si>
    <t>(32333) ADOLFO  MELLIZO BOLAÑOS</t>
  </si>
  <si>
    <t>QHE-08441</t>
  </si>
  <si>
    <t>(59644) CARBONES SAN FERNANDO SAS</t>
  </si>
  <si>
    <t>GIS-081</t>
  </si>
  <si>
    <t>DAGUA</t>
  </si>
  <si>
    <t>(55908) ESTE OESTE COLOMBIA S.A.S, (30181) ORLANDO DE JESUS GOMEZ GOMEZ</t>
  </si>
  <si>
    <t>812-17</t>
  </si>
  <si>
    <t>(38018) HELMAN EDUARDO GARCIA GONZALEZ</t>
  </si>
  <si>
    <t>505289</t>
  </si>
  <si>
    <t>ILJ-16563</t>
  </si>
  <si>
    <t>HFS-15091X</t>
  </si>
  <si>
    <t>CAMPOALEGRE, PALERMO, RIVERA</t>
  </si>
  <si>
    <t>(15274) MINERALES DEL ALTO MAGDALENA S.A.S. - COMERCIALMINALMAG S.A.S.</t>
  </si>
  <si>
    <t>505607</t>
  </si>
  <si>
    <t>(62036) INGENIERIA Y CONSTRUCCION J Y R LTDA</t>
  </si>
  <si>
    <t>15590</t>
  </si>
  <si>
    <t>CHIPAQUE, UNE</t>
  </si>
  <si>
    <t>(14799) GRAVILLERA ALBANIA S.A</t>
  </si>
  <si>
    <t>FLV-09I</t>
  </si>
  <si>
    <t>(24265) DANIEL ELIAS MERCADO VARELA</t>
  </si>
  <si>
    <t>509014</t>
  </si>
  <si>
    <t>(91489) Consorcio San Miguel</t>
  </si>
  <si>
    <t>506095</t>
  </si>
  <si>
    <t>TJN-13541</t>
  </si>
  <si>
    <t>(60920) ALFREDO  MEYER FRANCO</t>
  </si>
  <si>
    <t>GDP-14221X</t>
  </si>
  <si>
    <t>(36214) LUIS GUILLERMO ANGARITA HERNANDEZ, (24465) SAMIR ORLANDO SALAMANCA PEÑA</t>
  </si>
  <si>
    <t>HCV-103</t>
  </si>
  <si>
    <t>PUERTO TEJADA, CALI, CANDELARIA</t>
  </si>
  <si>
    <t>VALLE DEL CAUCA, CAUCA</t>
  </si>
  <si>
    <t>(34583) JOHN DIEGO RUIZ</t>
  </si>
  <si>
    <t>IF6-15311</t>
  </si>
  <si>
    <t>CHIPAQUE, UBAQUE</t>
  </si>
  <si>
    <t>(17625) JOSE LUIS AVELLA SANTOS</t>
  </si>
  <si>
    <t>502147</t>
  </si>
  <si>
    <t>(51565) ALCALDIA MUNICIPIO DE RIVERA HUILA</t>
  </si>
  <si>
    <t>15778</t>
  </si>
  <si>
    <t>(13036) TRITURADOS EL CHOCHO S.A.S.</t>
  </si>
  <si>
    <t>510247</t>
  </si>
  <si>
    <t>OAF-15381</t>
  </si>
  <si>
    <t>(28935) KLEVER  CEDENO LOPEZ</t>
  </si>
  <si>
    <t>028</t>
  </si>
  <si>
    <t>(34268) CANTERAS S.A.S.</t>
  </si>
  <si>
    <t>ICQ-08149X</t>
  </si>
  <si>
    <t>(22702) MARIA CENELIA ARIAS RAMIREZ, (29041) MASSEQ PROYECTOS E INGENIERIA SAS</t>
  </si>
  <si>
    <t>18920</t>
  </si>
  <si>
    <t>ARE-510533</t>
  </si>
  <si>
    <t>(96474) Liliana Janeth Bedoya Blandon</t>
  </si>
  <si>
    <t>1562</t>
  </si>
  <si>
    <t>ROCA O PIEDRA CALIZA, ROCA O PIEDRA CORALINA</t>
  </si>
  <si>
    <t>506863</t>
  </si>
  <si>
    <t>PÁCORA</t>
  </si>
  <si>
    <t>DE3-082</t>
  </si>
  <si>
    <t>CÁQUEZA, CHIPAQUE</t>
  </si>
  <si>
    <t>(12413) ANDRES FERNANDO RUBIO PARADA, (42307) CLAUDIO JOSE BOJACA ALONSO, (11395) GERMAN RICARDO RUBIO PARADA</t>
  </si>
  <si>
    <t>AGUADAS</t>
  </si>
  <si>
    <t>508122</t>
  </si>
  <si>
    <t>(38384) T.E.S S.A</t>
  </si>
  <si>
    <t>QDS-08001</t>
  </si>
  <si>
    <t>(56980) ACTIVOS MINEROS INDUSTRIALES DE COLOMBIA SAS</t>
  </si>
  <si>
    <t>IL7-11391</t>
  </si>
  <si>
    <t>(47687) GMINA S.A.S.</t>
  </si>
  <si>
    <t>TK2-11341</t>
  </si>
  <si>
    <t>(57303) G&amp;V ASOCIADOS SAS</t>
  </si>
  <si>
    <t>TD9-08171</t>
  </si>
  <si>
    <t>PUERTO TEJADA, CALI</t>
  </si>
  <si>
    <t>(61639) PETREOS DE OCCIDENTE S.A.</t>
  </si>
  <si>
    <t>GBL-152</t>
  </si>
  <si>
    <t>(26980) LUZ ANGELICA SANCHEZ TIRADO</t>
  </si>
  <si>
    <t>501863</t>
  </si>
  <si>
    <t>ARENAS, ARENAS (DE RIO), ARENISCAS, GRAVAS, GRAVAS (DE RIO)</t>
  </si>
  <si>
    <t>505907</t>
  </si>
  <si>
    <t>CARAMANTA, SUPIA</t>
  </si>
  <si>
    <t>FFU-141</t>
  </si>
  <si>
    <t>CÁQUEZA</t>
  </si>
  <si>
    <t>(26949) INVERSIONES OTEROC Y CIA LTDA</t>
  </si>
  <si>
    <t>OG2-09062</t>
  </si>
  <si>
    <t>CÁQUEZA, CHIPAQUE, UNE</t>
  </si>
  <si>
    <t>(42540) SERVICIOS MINERO AMBIENTALES DE COLOMBIA SAS</t>
  </si>
  <si>
    <t>RGQ-12081</t>
  </si>
  <si>
    <t>CAMPOALEGRE, PALERMO</t>
  </si>
  <si>
    <t>(57200) MELANI ALEJANDRA MONSALVE URIBE, (54507) OSCAR FERNANDO TRUJILLO VILLA</t>
  </si>
  <si>
    <t>ARE-508450</t>
  </si>
  <si>
    <t>508334</t>
  </si>
  <si>
    <t>CARAMANTA, RIOSUCIO, SUPIA</t>
  </si>
  <si>
    <t>CL7-112</t>
  </si>
  <si>
    <t>(29604) MARTIN EMILIO PALACIO BONILLA</t>
  </si>
  <si>
    <t>HIC-11241</t>
  </si>
  <si>
    <t>(23233) AMILCAR ROMERO, (22059) ANTONIO JOSE MARIN RIVERA, (45459) DUBERNELY SANCHEZ BOLAÑOS, (27345) HENRY OLMOS RAMIREZ, (45460) HENRY VARGAS, (42255) JAIME OLMOS RAMIREZ, (25036) MARTIN EMILIO GOMEZ CESPEDES, (82934) TRANSPORTES RZ SAS</t>
  </si>
  <si>
    <t>15939</t>
  </si>
  <si>
    <t>(11862) ROCALES Y CONCRETOS S.A.S.</t>
  </si>
  <si>
    <t>506573</t>
  </si>
  <si>
    <t>FDN-116</t>
  </si>
  <si>
    <t>SDC-08041</t>
  </si>
  <si>
    <t>CAMPOALEGRE, RIVERA</t>
  </si>
  <si>
    <t>(63020) VIENA  ANDRADE PERDOMO</t>
  </si>
  <si>
    <t>504308</t>
  </si>
  <si>
    <t>(57698) DANIEL RICARDO SILVA ORJUELA, (83910) GONZALO  DURAN BORRERO</t>
  </si>
  <si>
    <t>ARE-510428</t>
  </si>
  <si>
    <t>(96698) ALBA LUZ GALLEGO MEJIA, (96677) HECTOR FABIO HENAO ARANGO</t>
  </si>
  <si>
    <t>PK6-16421</t>
  </si>
  <si>
    <t>(54506) JUAN ALBERTO CHAPARRO SANCHEZ, (54507) OSCAR FERNANDO TRUJILLO VILLA</t>
  </si>
  <si>
    <t>505506</t>
  </si>
  <si>
    <t>(83495) AGROBRASIL S.A.S</t>
  </si>
  <si>
    <t>IFJ-14061</t>
  </si>
  <si>
    <t>(85080) GUIDO  BAHOS MONTERO</t>
  </si>
  <si>
    <t>ARE-509436</t>
  </si>
  <si>
    <t>(93985) LUZ STELLA OROZCO HERRERA</t>
  </si>
  <si>
    <t>ARE-510345</t>
  </si>
  <si>
    <t>(96458) Jose Alfonso Garcia Salazar, (96474) Liliana Janeth Bedoya Blandon</t>
  </si>
  <si>
    <t>SUPATÁ</t>
  </si>
  <si>
    <t>506998</t>
  </si>
  <si>
    <t>CONDOTO, SAN JOSÉ DEL PALMAR</t>
  </si>
  <si>
    <t>ICQ-083213X</t>
  </si>
  <si>
    <t>(39048) FRANCISCO ALIRIO BUSTOS SERRATO</t>
  </si>
  <si>
    <t>LH0169-17</t>
  </si>
  <si>
    <t>(38119) DIGNA DOLORES OSORIO AYA</t>
  </si>
  <si>
    <t>19011</t>
  </si>
  <si>
    <t>TERUEL</t>
  </si>
  <si>
    <t>(32059) LUIS GERMAN MORALES PEREZ</t>
  </si>
  <si>
    <t>LH0188-17</t>
  </si>
  <si>
    <t>503267</t>
  </si>
  <si>
    <t>PUERTO TEJADA</t>
  </si>
  <si>
    <t>(72212) La sultana Bloques Ladrillos Y Acabados  Ceramicos S.A</t>
  </si>
  <si>
    <t>ARCILLAS, ARENAS, BENTONITA, CAOLIN</t>
  </si>
  <si>
    <t>500790</t>
  </si>
  <si>
    <t>SAN VICENTE DEL CAGUÁN</t>
  </si>
  <si>
    <t>(75216) DIEGO ARMANDO COQUECO RIVAS, (75360) PEDRO  GAITAN SUAZA</t>
  </si>
  <si>
    <t>QKO-14061</t>
  </si>
  <si>
    <t>(30593) ALVARO ANTONIO NAVIA REYES</t>
  </si>
  <si>
    <t>ARE-508449</t>
  </si>
  <si>
    <t>NARIÑO, SAMANÁ</t>
  </si>
  <si>
    <t>ARENAS, ARENAS (DE RIO), GRAVAS, GRAVAS (DE RIO), RECEBO, ROCA O PIEDRA CALIZA</t>
  </si>
  <si>
    <t>GUACHENÉ</t>
  </si>
  <si>
    <t>503755</t>
  </si>
  <si>
    <t>CARAMANTA, AGUADAS</t>
  </si>
  <si>
    <t>504870</t>
  </si>
  <si>
    <t>(81952) Concesionaria Ruta al Sur S.A.S</t>
  </si>
  <si>
    <t>FLV-08E</t>
  </si>
  <si>
    <t>DJ4-152</t>
  </si>
  <si>
    <t>(75130) ARENERA LAS DELICIAS LTDA, (76855) DELSAR S.A.S, (41662) NEGOCIOS SARDI LIBREROS &amp; CIA S EN C</t>
  </si>
  <si>
    <t>507108</t>
  </si>
  <si>
    <t>508224</t>
  </si>
  <si>
    <t>(70807) COMPANIA MINERA LA MAGDALENA, (82521) JUAN CAMILO ZAPATA HIDALGO, (88553) LUIS HENRY CRUZ RICO</t>
  </si>
  <si>
    <t>ARENAS (DE RIO), GRAVAS, GRAVAS (DE RIO)</t>
  </si>
  <si>
    <t>505545</t>
  </si>
  <si>
    <t>CAMPOALEGRE</t>
  </si>
  <si>
    <t>(84116) RIVERA GROUP SAS</t>
  </si>
  <si>
    <t>21465</t>
  </si>
  <si>
    <t>CL3-152</t>
  </si>
  <si>
    <t>PUERTO TEJADA, JAMUNDÍ</t>
  </si>
  <si>
    <t>(87507) ADRIANA  CASTRILLON JARAMILLO, (77017) ALMA STELLA CASTRILLON JARAMILLO, (83730) Luis Carlos Castrillon Jaramillo, (17359) MANUEL JOSE CASTRILLON JARAMILLO, (83886) MAURICIO  CASTRILLON JARAMILLO, (87508) PATRICIA CASTRILLON JARAMILLO</t>
  </si>
  <si>
    <t>PJA-10351</t>
  </si>
  <si>
    <t>(75130) ARENERA LAS DELICIAS LTDA</t>
  </si>
  <si>
    <t>LH0015-17</t>
  </si>
  <si>
    <t>(91191) AGREGADOS Y CONSTRUCCIONES SAN PEDRO SAS</t>
  </si>
  <si>
    <t>NJN-08151</t>
  </si>
  <si>
    <t>(23894) TELMO RAMIREZ</t>
  </si>
  <si>
    <t>ARE-510402</t>
  </si>
  <si>
    <t>(96702) ALVARO NIÑO RICO, (96729) MARIA DOLORES QUIJANO QUINTERO</t>
  </si>
  <si>
    <t>SJQ-08441</t>
  </si>
  <si>
    <t>(56913) CH PRODUCCIONES CALI S.A.S</t>
  </si>
  <si>
    <t>JBC-08002X</t>
  </si>
  <si>
    <t>CONDOTO, RIO IRÓ (Santa Rita), SAN JOSÉ DEL PALMAR</t>
  </si>
  <si>
    <t>(44836) CONTINENTAL GOLD LIMITED SUCURSAL COLOMBIA</t>
  </si>
  <si>
    <t>ARENAS, AZUFRE, MINERALES DE ALUMINIO Y SUS CONCENTRADOS, MINERALES DE ANTIMONIO Y SUS CONCENTRADOS, MINERALES DE COBALTO Y SUS CONCENTRADOS, MINERALES DE COBRE Y SUS CONCENTRADOS, MINERALES DE CROMO Y SUS CONCENTRADOS, MINERALES DE ESTAÑO Y SUS CONCENT</t>
  </si>
  <si>
    <t>509986</t>
  </si>
  <si>
    <t>(94783) Porfirio Ananias Coral Gomez</t>
  </si>
  <si>
    <t>HDO-141</t>
  </si>
  <si>
    <t>PUERTO TEJADA, VILLA RICA, JAMUNDÍ</t>
  </si>
  <si>
    <t>(24797) ELIZABETH  IBARRA GOMEZ</t>
  </si>
  <si>
    <t>500301</t>
  </si>
  <si>
    <t>MESETAS, URIBE</t>
  </si>
  <si>
    <t>(72145) OVETH VALDEZ CHICA, (72533) SERVICIOS DE INGENIERIA Y ARQUITECTURA SERIARQ SAS</t>
  </si>
  <si>
    <t>ECI-101</t>
  </si>
  <si>
    <t>(32835) IGNACIO ALBERTO IGNACIO ALBERTO GUERRERO QUINTERO</t>
  </si>
  <si>
    <t>ODB-09581</t>
  </si>
  <si>
    <t>SONSÓN, AGUADAS</t>
  </si>
  <si>
    <t>(26780) OSCAR JHON RIOS OSORIO</t>
  </si>
  <si>
    <t>CL3-091</t>
  </si>
  <si>
    <t>(89299) JAVIER  LOAIZA PULGARIN</t>
  </si>
  <si>
    <t>503645</t>
  </si>
  <si>
    <t>(44016) ROBINSON  LOPEZ ARANGO</t>
  </si>
  <si>
    <t>504852</t>
  </si>
  <si>
    <t>UBAQUE</t>
  </si>
  <si>
    <t>(84004) GRAVAS Y ARENAS UBAQUE SAS</t>
  </si>
  <si>
    <t>503120</t>
  </si>
  <si>
    <t>(70809) COMPANIA MUNDIAL MINERA</t>
  </si>
  <si>
    <t>RKF-10341</t>
  </si>
  <si>
    <t>(56547) JOSE HERNEY HERNANDEZ GUTIERREZ</t>
  </si>
  <si>
    <t>OG2-08406</t>
  </si>
  <si>
    <t>(20899) GONZALO  ARCE PERDOMO</t>
  </si>
  <si>
    <t>IF1-14158X</t>
  </si>
  <si>
    <t>CAMPOALEGRE, PALERMO, YAGUARÁ</t>
  </si>
  <si>
    <t>(42054) JOAQUIN LEITERS  RODRIGUEZ OLAYA, (38783) JOSE LUIS PIÑEROS GOES</t>
  </si>
  <si>
    <t>TDA-16001</t>
  </si>
  <si>
    <t>PUERTO TEJADA, CALI, JAMUNDÍ</t>
  </si>
  <si>
    <t>MISTRATÓ</t>
  </si>
  <si>
    <t>DBI-031</t>
  </si>
  <si>
    <t>VILLA RICA, JAMUNDÍ</t>
  </si>
  <si>
    <t>(19987) LENIN FABIO CERTUCHE CERTUCHE</t>
  </si>
  <si>
    <t>500180</t>
  </si>
  <si>
    <t>CÁQUEZA, CHOACHÍ, UBAQUE</t>
  </si>
  <si>
    <t>DET-141</t>
  </si>
  <si>
    <t>ARE-509133</t>
  </si>
  <si>
    <t>(93253) MONICA PATRICIA TABIMA TERAN, (93254) Socorro Teran Monsalve</t>
  </si>
  <si>
    <t>II7-16121</t>
  </si>
  <si>
    <t>(32202) GERMAN  BELTRAN RODRIGUEZ</t>
  </si>
  <si>
    <t>503105</t>
  </si>
  <si>
    <t>CAMPOALEGRE, YAGUARÁ</t>
  </si>
  <si>
    <t>(54333) JAIME  TRUJILLO SALAZAR</t>
  </si>
  <si>
    <t>UD9-08171</t>
  </si>
  <si>
    <t>(36956) HERNAN  LOPEZ</t>
  </si>
  <si>
    <t>ICQ-083310X</t>
  </si>
  <si>
    <t>(39046) JUAN ANTONIO DIAZ BEDOYA</t>
  </si>
  <si>
    <t>FLV-08D</t>
  </si>
  <si>
    <t>(40319) FERNANDO  SALDAÑA TORRES</t>
  </si>
  <si>
    <t>507387</t>
  </si>
  <si>
    <t>CJB-092</t>
  </si>
  <si>
    <t>(39958) ARMANDO JOSE ILLERA GUZMAN</t>
  </si>
  <si>
    <t>FKP-141</t>
  </si>
  <si>
    <t>(21298) ESTELIA  SALDAÑA TORRES</t>
  </si>
  <si>
    <t>HHB-08291</t>
  </si>
  <si>
    <t>FOSCA</t>
  </si>
  <si>
    <t>(45495) ASIDIMAC</t>
  </si>
  <si>
    <t>HGR-12581</t>
  </si>
  <si>
    <t>060</t>
  </si>
  <si>
    <t>(60033) CORPORACION INMOBILIARIA EL CEDRO S.A.</t>
  </si>
  <si>
    <t>504866</t>
  </si>
  <si>
    <t>(63742) AGREGADOS DE ORIENTE S.A.S.</t>
  </si>
  <si>
    <t>501528</t>
  </si>
  <si>
    <t>JARDÍN</t>
  </si>
  <si>
    <t>(61708) ANDES RESOURCES EP SAS</t>
  </si>
  <si>
    <t>509203</t>
  </si>
  <si>
    <t>(63215) MATILDE  CHARA CARABALI, (92335) Oscar Willan Portilla Bucheli</t>
  </si>
  <si>
    <t>508555</t>
  </si>
  <si>
    <t>(62524) DRAGADOS DEL VALLE S.A.S</t>
  </si>
  <si>
    <t>506408</t>
  </si>
  <si>
    <t>508878</t>
  </si>
  <si>
    <t>(91649) Unión Vial Camino del Pacifico SAS</t>
  </si>
  <si>
    <t>OG2-090314</t>
  </si>
  <si>
    <t>(45285) NELLY CAROLINA DUARTE CUBIDES, (40353) YEYNS DANNY DUEÑAS PRECIADO</t>
  </si>
  <si>
    <t>504121</t>
  </si>
  <si>
    <t>(83383) DANIEL FERNANDO ARENAS LEON</t>
  </si>
  <si>
    <t>ARENAS, ASFALTO NATURAL, GRAVAS, RECEBO</t>
  </si>
  <si>
    <t>CALOTO, GUACHENÉ</t>
  </si>
  <si>
    <t>BA3-12E</t>
  </si>
  <si>
    <t>LICENCIA ESPECIAL PARA COMUNIDAD</t>
  </si>
  <si>
    <t>TORIBÍO</t>
  </si>
  <si>
    <t>(45810) CABILDO INDIGENA DE TACUEYO</t>
  </si>
  <si>
    <t>501961</t>
  </si>
  <si>
    <t>(40374) ULTRACEM S.A.S</t>
  </si>
  <si>
    <t>MINERALES DE COBRE Y SUS CONCENTRADOS, MINERALES DE ORO Y SUS CONCENTRADOS, ROCA O PIEDRA CALIZA, ROCAS DE ORIGEN VOLCÁNICO, PUZOLANA, BASALTO</t>
  </si>
  <si>
    <t>PJG-16201</t>
  </si>
  <si>
    <t>(61999) JUAN DIEGO FERNANDEZ ALVAREZ, (60724) ZULY CONSTANZA CELIS NAVARRO</t>
  </si>
  <si>
    <t>JBJ-09381</t>
  </si>
  <si>
    <t>YAGUARÁ</t>
  </si>
  <si>
    <t>(43313) CECILIA  DIAZ CASTAÑEDA, (31093) LIBARDO DIOGENES MORALES PEREZ</t>
  </si>
  <si>
    <t>ROCA FOSFORICA, ROCA O PIEDRA CALIZA</t>
  </si>
  <si>
    <t>509081</t>
  </si>
  <si>
    <t>HIP-09231</t>
  </si>
  <si>
    <t>(40319) FERNANDO  SALDAÑA TORRES, (12013) JORGE ENRIQUE SALDAÑA TORRES</t>
  </si>
  <si>
    <t>GLS-081</t>
  </si>
  <si>
    <t>CHOACHÍ</t>
  </si>
  <si>
    <t>(36681) EDGAR AUGUSTO MOLLER REYES, (37146) INGRID MOLLER BUSTOS, (28795) LUZ ANGELA RODRIGUEZ SALAH</t>
  </si>
  <si>
    <t>BA3-12F</t>
  </si>
  <si>
    <t>JGS-16581</t>
  </si>
  <si>
    <t>(45609) CESAR AUGUSTO LEON ZOTA</t>
  </si>
  <si>
    <t>504118</t>
  </si>
  <si>
    <t>503462</t>
  </si>
  <si>
    <t>(82617) CONSORCIO VIAS COLOMBIA 065</t>
  </si>
  <si>
    <t>501415</t>
  </si>
  <si>
    <t>501530</t>
  </si>
  <si>
    <t>509753</t>
  </si>
  <si>
    <t>TÁMESIS</t>
  </si>
  <si>
    <t>(79674) OTALI INVERSIONES SAS</t>
  </si>
  <si>
    <t>LAK-08041</t>
  </si>
  <si>
    <t>(27163) MANUEL  VARGAS LEIVA</t>
  </si>
  <si>
    <t>MARMOL Y TRAVERTINO, RECEBO</t>
  </si>
  <si>
    <t>505961</t>
  </si>
  <si>
    <t>(57086) INVERSIONES NUEVA COLONIA S.A.S.</t>
  </si>
  <si>
    <t>ARENAS, ARENAS (DE RIO), ARENISCAS, CARBÓN, GRAVAS, GRAVAS (DE RIO)</t>
  </si>
  <si>
    <t>059</t>
  </si>
  <si>
    <t>SUBACHOQUE, TABIO</t>
  </si>
  <si>
    <t>(19496) LUIS GONZALEZ, (34267) VICENTE MARTINEZ GONZALEZ</t>
  </si>
  <si>
    <t>502430</t>
  </si>
  <si>
    <t>(62431) ALVARO VASQUEZ Y CIA LTDA</t>
  </si>
  <si>
    <t>500005</t>
  </si>
  <si>
    <t>ARE-508195</t>
  </si>
  <si>
    <t>VALPARAISO</t>
  </si>
  <si>
    <t>(90113) FREDY HERNAN RODRIGUEZ CARE, (46046) LUIS HERNAN RODRIGUEZ ORTIZ</t>
  </si>
  <si>
    <t>ARENAS, ARENAS (DE RIO), ARENISCAS, CALCITA, CUARZO, DOLOMITA, FELDESPATOS, GRAVAS, GRAVAS (DE RIO), MINERALES DE ORO Y SUS CONCENTRADOS, MINERALES DE PLATA Y SUS CONCENTRADOS, MINERALES DE PLATINO (INCLUYE PLATINO, PALADIO, RUTENIO, RODIO, OSMIO) Y SUS</t>
  </si>
  <si>
    <t>IGJ-08051X</t>
  </si>
  <si>
    <t>(63742) AGREGADOS DE ORIENTE S.A.S., (43754) JACKELINE CESPEDES ROJAS</t>
  </si>
  <si>
    <t>508877</t>
  </si>
  <si>
    <t>BUENAVENTURA, DAGUA</t>
  </si>
  <si>
    <t>20703</t>
  </si>
  <si>
    <t>CÁQUEZA, QUETAME</t>
  </si>
  <si>
    <t>(23514) SANDRA PATRICIA LOPEZ RINCON</t>
  </si>
  <si>
    <t>500831</t>
  </si>
  <si>
    <t>(74805) MUNICIPIO DE CAMPOALEGRE</t>
  </si>
  <si>
    <t>IKS-09041</t>
  </si>
  <si>
    <t>HHN-08391</t>
  </si>
  <si>
    <t>(33884) LUIS ENRIQUE GUERRERO PALACIO</t>
  </si>
  <si>
    <t>OG3-08482</t>
  </si>
  <si>
    <t>(59566) REINALDO  RUIZ TORRES</t>
  </si>
  <si>
    <t>ARENAS ARCILLOSAS, ARENAS FELDESPÁTICAS, ARENAS INDUSTRIALES, ARENAS SILICEAS, GRAVAS, MINERALES DE ORO Y SUS CONCENTRADOS, RECEBO</t>
  </si>
  <si>
    <t>502745</t>
  </si>
  <si>
    <t>CUBARRAL</t>
  </si>
  <si>
    <t>(82025) TUNXHO CONTINENTAL COMPANY S.A.S</t>
  </si>
  <si>
    <t>ARENAS (DE RIO), MINERALES DE ALUMINIO Y SUS CONCENTRADOS, MINERALES DE ANTIMONIO Y SUS CONCENTRADOS, MINERALES DE BORO, MINERALES DE CIRCONIO Y SUS CONCENTRADOS, MINERALES DE COBRE Y SUS CONCENTRADOS, MINERALES DE ESTAÑO Y SUS CONCENTRADOS, MINERALES D</t>
  </si>
  <si>
    <t>OE9-08182</t>
  </si>
  <si>
    <t>(52665) JOSE SERMAN DOMINGUEZ GONZALEZ</t>
  </si>
  <si>
    <t>HJD-09201</t>
  </si>
  <si>
    <t>(35353) ALFREDO ENRIQUE BISLICK MERCADO, (35615) JOSE LUIS CORTES AGUILAR</t>
  </si>
  <si>
    <t>ICQ-08242</t>
  </si>
  <si>
    <t>(41547) ANA DELFA OCORO DE MINA, (38643) NOLVER DE JESUS MINA BANGUERO</t>
  </si>
  <si>
    <t>LJB-11441</t>
  </si>
  <si>
    <t>(28728) INVERSIONES MARTINEZ LEROY S.A. INVERCOAL</t>
  </si>
  <si>
    <t>507067</t>
  </si>
  <si>
    <t>EL PEÑÓN, LA PALMA, LA PEÑA</t>
  </si>
  <si>
    <t>ODA-16471</t>
  </si>
  <si>
    <t>(19394) JOSE DIEGO MINA</t>
  </si>
  <si>
    <t>(55127) GEMA VERDE SAS</t>
  </si>
  <si>
    <t>503958</t>
  </si>
  <si>
    <t>PF6-15311</t>
  </si>
  <si>
    <t>(11456) JOHN FREDDY GONZALEZ CHAUX</t>
  </si>
  <si>
    <t>22177</t>
  </si>
  <si>
    <t>(16783) ROCIO  UMAÑA GUEVARA</t>
  </si>
  <si>
    <t>EIQ-091</t>
  </si>
  <si>
    <t>(31089) ADECUACIONES Y AGREGADOS S A</t>
  </si>
  <si>
    <t>504865</t>
  </si>
  <si>
    <t>FÓMEQUE, UBAQUE</t>
  </si>
  <si>
    <t>500033</t>
  </si>
  <si>
    <t>CÁQUEZA, FÓMEQUE</t>
  </si>
  <si>
    <t>QBI-08151</t>
  </si>
  <si>
    <t>(63312) ALEXANDER  OLAYA RODRIGUEZ</t>
  </si>
  <si>
    <t>LH0190-17</t>
  </si>
  <si>
    <t>(59964) JUAN EVANGELISTA RUIZ LOPEZ</t>
  </si>
  <si>
    <t>15148</t>
  </si>
  <si>
    <t>BOGOTÁ, D.C., LA CALERA</t>
  </si>
  <si>
    <t>(15370) ARMANDO GIEDELMANN VASQUEZ, (37146) INGRID MOLLER BUSTOS, (18636) MARCO TULIO PAEZ AVILA, (26444) PROYECTOS Y CONSTRUCCIONES MACHETA TELLEZ PROCOMAT</t>
  </si>
  <si>
    <t>504017</t>
  </si>
  <si>
    <t>(13751) HEIDI PAOLA QUINTERO LASSO</t>
  </si>
  <si>
    <t>503633</t>
  </si>
  <si>
    <t>507447</t>
  </si>
  <si>
    <t>(80626) COMPAÑIA DE TRITURADOS Y SUMINISTROS SABANA SAS</t>
  </si>
  <si>
    <t>501533</t>
  </si>
  <si>
    <t>ANDES</t>
  </si>
  <si>
    <t>501529</t>
  </si>
  <si>
    <t>SEO-11363X</t>
  </si>
  <si>
    <t>(71126) CONCESIONARIA NUEVO CAUCA</t>
  </si>
  <si>
    <t>NFF-15261</t>
  </si>
  <si>
    <t>(28744) CAMILO ANTONIO DIAZ GOMEZ, (48851) VICTORIA DIAZ</t>
  </si>
  <si>
    <t>OJS-08051</t>
  </si>
  <si>
    <t>CÁQUEZA, FÓMEQUE, UBAQUE</t>
  </si>
  <si>
    <t>504280</t>
  </si>
  <si>
    <t>EJ3-102</t>
  </si>
  <si>
    <t>(58131) CRISTINA  QUINTERO LASSO, (58130) DEISON HERMEL QUINTERO LASSO, (13751) HEIDI PAOLA QUINTERO LASSO, (58132) MARIA BETIS QUINTERO LASSO, (56806) MARIA DENIS QUINTERO LASSO, (56807) NEISA FERNANDA QUINTERO LASSO, (50305) SAMAIRA QUINTERO LASSO, (56</t>
  </si>
  <si>
    <t>ARE-510436</t>
  </si>
  <si>
    <t>QCG-08121</t>
  </si>
  <si>
    <t>(54313) INVERSIONES MINERAS INVERMINERIA S.A.S</t>
  </si>
  <si>
    <t>HFD-153</t>
  </si>
  <si>
    <t>FOSCA, QUETAME</t>
  </si>
  <si>
    <t>(10036) GUSTAVO ADOLFO VARELA AGUDELO</t>
  </si>
  <si>
    <t>OJB-11161</t>
  </si>
  <si>
    <t>(13792) IDELFONSO  CARO PEÑA, (54087) MANUEL EUDORO QUIROGA ALMONACID</t>
  </si>
  <si>
    <t>ARE-510039</t>
  </si>
  <si>
    <t>(49027) KAREN LIZETH VARGAS SUAREZ, (21501) NUBIA  BARINAS LOPEZ</t>
  </si>
  <si>
    <t>GRAVAS, MINERALES DE ORO Y SUS CONCENTRADOS</t>
  </si>
  <si>
    <t>510330</t>
  </si>
  <si>
    <t>CALOTO</t>
  </si>
  <si>
    <t>(15312) LUIS FERNANDO TELLEZ PARRA</t>
  </si>
  <si>
    <t>ARENAS, GRAVAS, OTRAS ROCAS Y MINERALES DE ORIGEN VOLCANICO, RECEBO</t>
  </si>
  <si>
    <t>508909</t>
  </si>
  <si>
    <t>(90074) DIVERSIFICAR SAS |</t>
  </si>
  <si>
    <t>ED3-092</t>
  </si>
  <si>
    <t>(88910) america  cardozo cisneros</t>
  </si>
  <si>
    <t>509685</t>
  </si>
  <si>
    <t>IDQ-10391</t>
  </si>
  <si>
    <t>(33354) JESUS ARMANDO ARANGO MONTAÑO</t>
  </si>
  <si>
    <t>PUERTO SALGAR</t>
  </si>
  <si>
    <t>506410</t>
  </si>
  <si>
    <t>EL PEÑÓN, LA PALMA</t>
  </si>
  <si>
    <t>507185</t>
  </si>
  <si>
    <t>QUETAME</t>
  </si>
  <si>
    <t>(87197) INAGRETEC SAS</t>
  </si>
  <si>
    <t>PLF-08091</t>
  </si>
  <si>
    <t>(62506) GLS GLOBAL LINK SOLUTIONS SAS</t>
  </si>
  <si>
    <t>SJB-10331</t>
  </si>
  <si>
    <t>SIL-11421</t>
  </si>
  <si>
    <t>HJV-15391X</t>
  </si>
  <si>
    <t>(19148) GUSTAVO ADOLFO RAMIREZ ARROYAVE</t>
  </si>
  <si>
    <t>EL PEÑÓN</t>
  </si>
  <si>
    <t>505405</t>
  </si>
  <si>
    <t>(83370) M&amp;V SOLUCIONES S.A.S.</t>
  </si>
  <si>
    <t>ARENAS, ARENISCAS, GRAVAS, ROCA O PIEDRA CALIZA</t>
  </si>
  <si>
    <t>(31436) JUAN MANUEL RUISECO V. &amp; CIA. S.C.A.</t>
  </si>
  <si>
    <t>026</t>
  </si>
  <si>
    <t>CHÍA</t>
  </si>
  <si>
    <t>(41702) COMPANIA DE TRABAJOS URBANOS S A</t>
  </si>
  <si>
    <t>507731</t>
  </si>
  <si>
    <t>NORCASIA</t>
  </si>
  <si>
    <t>(89030) EL RENACER DE LOS ALPES S.A.S</t>
  </si>
  <si>
    <t>GJK-091</t>
  </si>
  <si>
    <t>CHOACHÍ, FÓMEQUE, UBAQUE</t>
  </si>
  <si>
    <t>(37386) FABIO ANDRES CHAPARRO ZAMBRANO</t>
  </si>
  <si>
    <t>EL PEÑÓN, PACHO</t>
  </si>
  <si>
    <t>EGP-131</t>
  </si>
  <si>
    <t>(40833) RESGUARDO INDIGENA DE HUELLAS</t>
  </si>
  <si>
    <t>ARE-508196</t>
  </si>
  <si>
    <t>ARCILLAS, ARENAS, ARENAS (DE RIO), ARENISCAS, GRAVAS, GRAVAS (DE RIO), MINERALES DE ORO Y SUS CONCENTRADOS, MINERALES DE PLATA Y SUS CONCENTRADOS, MINERALES DE PLATINO (INCLUYE PLATINO, PALADIO, RUTENIO, RODIO, OSMIO) Y SUS CONCENTRADOS, PIRITA, RECEBO</t>
  </si>
  <si>
    <t>EAT-141</t>
  </si>
  <si>
    <t>(80326) NELSON FABIO VÁSQUEZ BALANTA</t>
  </si>
  <si>
    <t>504633</t>
  </si>
  <si>
    <t>(82135) GENERACION DE TALENTOS SAS</t>
  </si>
  <si>
    <t>ARE-509584</t>
  </si>
  <si>
    <t>(44237) MINERALS DISCOVERY S.A.S.</t>
  </si>
  <si>
    <t>GRAVAS, GRAVAS (DE RIO), RECEBO</t>
  </si>
  <si>
    <t>OG2-08385</t>
  </si>
  <si>
    <t>BUENAVENTURA</t>
  </si>
  <si>
    <t>(58156) COLTRANSACCIONES READY S.A.S</t>
  </si>
  <si>
    <t>ARCILLAS, ARENAS, ASBESTO, ASFALTO NATURAL, CUARZO, DOLOMITA, FELDESPATOS, GRAFITO, GRANITO, GRAVAS, MAGNESITA, MINERALES DE ALUMINIO Y SUS CONCENTRADOS, MINERALES DE COBRE Y SUS CONCENTRADOS, MINERALES DE HIERRO Y SUS CONCENTRADOS, MINERALES DE MOLIBDEN</t>
  </si>
  <si>
    <t>505610</t>
  </si>
  <si>
    <t>ARE-503822</t>
  </si>
  <si>
    <t>(49701) HARVEY  GAITAN RONDON, (73529) OVIDIO VERGARA ALVAREZ, (73536) WALTER GAITAN RONDON, (73543) WILLIAM GAITAN RONDON</t>
  </si>
  <si>
    <t>504636</t>
  </si>
  <si>
    <t>500131</t>
  </si>
  <si>
    <t>(71353) KATHERINE JOHANA NEMOCON VALENZUELA</t>
  </si>
  <si>
    <t>508355</t>
  </si>
  <si>
    <t>CARAMANTA, VALPARAISO</t>
  </si>
  <si>
    <t>GF8-131</t>
  </si>
  <si>
    <t>(35695) GUSTAVO  RODRIGUEZ MEJIA, (16237) TITO ANTONIO GOYENECHE FLOREZ</t>
  </si>
  <si>
    <t>(62395) OLGA VIVIANA SARAZA FANDINO</t>
  </si>
  <si>
    <t>96</t>
  </si>
  <si>
    <t>TABIO</t>
  </si>
  <si>
    <t>(31260) GRAVICOL S.A.</t>
  </si>
  <si>
    <t>501182</t>
  </si>
  <si>
    <t>CHOACHÍ, LA CALERA</t>
  </si>
  <si>
    <t>(10439) LUIS ALBERTO PRIETO PRIETO</t>
  </si>
  <si>
    <t>13475</t>
  </si>
  <si>
    <t>OD2-11471</t>
  </si>
  <si>
    <t>(50812) JOSE FERNANDO SALCEDO, (50813) REINALDO ZUNIGA CIFUENTES, (50815) RODRIGO TORRES, (50814) WILMAR BALANTA VELASQUEZ</t>
  </si>
  <si>
    <t>CJ4-111</t>
  </si>
  <si>
    <t>(10347) GUILLERMO  SERRA RIASCOS</t>
  </si>
  <si>
    <t>ARE-508962</t>
  </si>
  <si>
    <t>CUBARRAL, EL CASTILLO, EL DORADO</t>
  </si>
  <si>
    <t>(92227) ASOCIACION DE MINEROS TRADICIONALES DEL ARIARI</t>
  </si>
  <si>
    <t>ARENAS (DE RIO), ESMERALDA, GRAVAS (DE RIO), MINERALES DE COBRE Y SUS CONCENTRADOS, MINERALES DE ORO Y SUS CONCENTRADOS, MINERALES DE PLATA Y SUS CONCENTRADOS, ROCA O PIEDRA CALIZA</t>
  </si>
  <si>
    <t>QHB-11321</t>
  </si>
  <si>
    <t>(58893) MODESTO MAURICIO JOYA VELOZA</t>
  </si>
  <si>
    <t>507039</t>
  </si>
  <si>
    <t>(86663) JUAN DAVID GUTIERREZ MORALES, (80964) Mabel Rocio Morales Torres</t>
  </si>
  <si>
    <t>501114</t>
  </si>
  <si>
    <t>SONSÓN</t>
  </si>
  <si>
    <t>(63083) MUNICIPIO DE SONSON</t>
  </si>
  <si>
    <t>506473</t>
  </si>
  <si>
    <t>(81544) OBRAS E INFRAESTRUCTURAS RR SAS</t>
  </si>
  <si>
    <t>OCF-08431</t>
  </si>
  <si>
    <t>(50494) JANETH  FORERO VILLA</t>
  </si>
  <si>
    <t>506971</t>
  </si>
  <si>
    <t>LA PALMA</t>
  </si>
  <si>
    <t>C4452011</t>
  </si>
  <si>
    <t>ARE-508664</t>
  </si>
  <si>
    <t>(63257) ROMAN ORLANDO PORRAS LOPEZ, (71078) luz helena balaguera alvarez</t>
  </si>
  <si>
    <t>ANHIDRITA, ARCILLAS, ARENAS, ARENISCAS, ASFALTO NATURAL, AZUFRE, BENTONITA, CALCITA, CAOLIN, CARBÓN, CORINDON, CUARZO, DOLOMITA, ESMERALDA, FELDESPATOS, FLUORITA, GRAFITO, GRANATE, GRANITO, GRAVAS, MAGNESITA, MARMOL Y TRAVERTINO, MICA, MINERALES DE BARI</t>
  </si>
  <si>
    <t>13281</t>
  </si>
  <si>
    <t>CAJICÁ, TABIO</t>
  </si>
  <si>
    <t>(60852) RECEBERAS EL BOQUERON Z T S.A.</t>
  </si>
  <si>
    <t>(61942) JUAN BENITO RODRIGUEZ MUNOZ</t>
  </si>
  <si>
    <t>500622</t>
  </si>
  <si>
    <t>PACHO</t>
  </si>
  <si>
    <t>(63682) JAIME RICARDO VARGAS FARFAN</t>
  </si>
  <si>
    <t>CARBÓN, GRAFITO, ROCA O PIEDRA CALIZA</t>
  </si>
  <si>
    <t>506437</t>
  </si>
  <si>
    <t>ARCILLAS, ARENAS, ARENAS (DE RIO), ARENISCAS, GRAVAS, GRAVAS (DE RIO)</t>
  </si>
  <si>
    <t>FHP-092</t>
  </si>
  <si>
    <t>(36247) MARIA DEL PILAR SARRIA SANCHEZ</t>
  </si>
  <si>
    <t>ARE-509208</t>
  </si>
  <si>
    <t>GRAFITO, RECEBO</t>
  </si>
  <si>
    <t>SC6-09501</t>
  </si>
  <si>
    <t>(12878) MUNICIPIO DE JARDÍN</t>
  </si>
  <si>
    <t>503160</t>
  </si>
  <si>
    <t>13475X</t>
  </si>
  <si>
    <t>19228</t>
  </si>
  <si>
    <t>LA CALERA</t>
  </si>
  <si>
    <t>510582</t>
  </si>
  <si>
    <t>(14342) DRAGADOS CASABLANCA E.U</t>
  </si>
  <si>
    <t>LH0150-17</t>
  </si>
  <si>
    <t>(38108) JESUS MARIA FRANCO ARANGO</t>
  </si>
  <si>
    <t>OEA-16442</t>
  </si>
  <si>
    <t>(25366) NO DEFINE NO DEFINE NO DEFINE</t>
  </si>
  <si>
    <t>GFH-111</t>
  </si>
  <si>
    <t>(31626) MARIA DEL PILAR CELEMIN BARRERO</t>
  </si>
  <si>
    <t>TADÓ</t>
  </si>
  <si>
    <t>506496</t>
  </si>
  <si>
    <t>(37971) MARIA DUPERLY CANDELO GONZALEZ, (37973) SANTIAGO  GONZALEZ RAMOS</t>
  </si>
  <si>
    <t>506112</t>
  </si>
  <si>
    <t>509580</t>
  </si>
  <si>
    <t>(62309) AGREGADOS DEL RIO NEGRO SAS</t>
  </si>
  <si>
    <t>ARE-510603</t>
  </si>
  <si>
    <t>(97345) MAXIMINO MORENO ESCOBAR, (81808) OSCAR JULIAN MORENO BAUTISTA</t>
  </si>
  <si>
    <t>OC6-15521</t>
  </si>
  <si>
    <t>(32809) JAIRO  FERNANDEZ FERNANDEZ</t>
  </si>
  <si>
    <t>15962</t>
  </si>
  <si>
    <t>ARENISCAS, GRAVAS</t>
  </si>
  <si>
    <t>508594</t>
  </si>
  <si>
    <t>(83996) Cootraunicol</t>
  </si>
  <si>
    <t>(73265) SERVITRANSPORTES RIVERA SAS</t>
  </si>
  <si>
    <t>MA5-08431</t>
  </si>
  <si>
    <t>(12445) SARA AZUCENA PARRA LOPEZ</t>
  </si>
  <si>
    <t>508082</t>
  </si>
  <si>
    <t>(89666) CRISTHIAN CAMILO BELLO GONZALEZ, (82004) EMPRESA COLOMBIANA DE MINAS "ECOMINAS C.I. S.A.S.", (89667) LIBARDO  BELLO CIFUENTES, (63257) ROMAN ORLANDO PORRAS LOPEZ, (46690) SEDULFO  SAENZ ROMERO</t>
  </si>
  <si>
    <t>NGR-11021</t>
  </si>
  <si>
    <t>(40744) CARLOS HUMBERTO VALVERDE PARDO, (48411) JUAN CARLOS GOMEZ IRAIZOZ, (48730) JUAN CARLOS GÓMEZ IRAIZOZ, (46110) LUZ ANGELA CADAVID ARBELAEZ</t>
  </si>
  <si>
    <t>E4266005</t>
  </si>
  <si>
    <t>(83167) Carlos Alberto Cardona escobar, (83166) Jorge asdrubal castañeda Sánchez</t>
  </si>
  <si>
    <t>503078</t>
  </si>
  <si>
    <t>508018</t>
  </si>
  <si>
    <t>(85462) GI CONSULTORIA SAS</t>
  </si>
  <si>
    <t>JG8-08211</t>
  </si>
  <si>
    <t>(45539) ANA CECILIA HURTADO CARO, (45540) JESUS MARIA ALMECIGA MARTINEZ, (45541) LUIS VICENTE ALMECIGA MARTINEZ</t>
  </si>
  <si>
    <t>507314</t>
  </si>
  <si>
    <t>ICQ-08542</t>
  </si>
  <si>
    <t>(34314) LUIS HERNANDO IÑIGUEZ RICO</t>
  </si>
  <si>
    <t>504119</t>
  </si>
  <si>
    <t>JC4-08005X</t>
  </si>
  <si>
    <t>ARCILLAS, ARENAS, MINERALES DE HIERRO Y SUS CONCENTRADOS, MINERALES DE ORO Y SUS CONCENTRADOS, MINERALES DE PLATA Y SUS CONCENTRADOS, MINERALES DE PLATINO (INCLUYE PLATINO, PALADIO, RUTENIO, RODIO, OSMIO) Y SUS CONCENTRADOS</t>
  </si>
  <si>
    <t>EK4-141</t>
  </si>
  <si>
    <t>(62766) CYC AGREGADOS S.A.S.</t>
  </si>
  <si>
    <t>506390</t>
  </si>
  <si>
    <t>CUBARRAL, GUAMAL</t>
  </si>
  <si>
    <t>(86070) Daniel Felipe Peña buitrago</t>
  </si>
  <si>
    <t>ARENAS (DE RIO), ARENISCAS, CONCENTRADOS MINERALES DE IRIDIO, GRAVAS (DE RIO), MINERALES DE ALUMINIO Y SUS CONCENTRADOS, MINERALES DE HIERRO Y SUS CONCENTRADOS, MINERALES DE ORO Y SUS CONCENTRADOS, MINERALES DE PLATINO (INCLUYE PLATINO, PALADIO, RUTENIO,</t>
  </si>
  <si>
    <t>GLM-151</t>
  </si>
  <si>
    <t>(19832) ARMANDO  ZAFRA LONDOÑO</t>
  </si>
  <si>
    <t>SAN-14541</t>
  </si>
  <si>
    <t>500325</t>
  </si>
  <si>
    <t>CUBARRAL, EL DORADO</t>
  </si>
  <si>
    <t>(61044) MURCIA CONSTRUCCIONES S. A. S.</t>
  </si>
  <si>
    <t>IGO-11001</t>
  </si>
  <si>
    <t>(18860) SOCIEDAD MINERA VULCANO S.A.</t>
  </si>
  <si>
    <t>509910</t>
  </si>
  <si>
    <t>JAMUNDÍ</t>
  </si>
  <si>
    <t>(91564) AGREGADOS Y ARENAS DEL VALLE S.A.S.</t>
  </si>
  <si>
    <t>ARENAS (DE RIO), GRAVAS (DE RIO), MINERALES DE ORO Y SUS CONCENTRADOS, MINERALES DE PLATINO (INCLUYE PLATINO, PALADIO, RUTENIO, RODIO, OSMIO) Y SUS CONCENTRADOS</t>
  </si>
  <si>
    <t>ARE-509999</t>
  </si>
  <si>
    <t>(95481) Edgar Humberto Riaño Triana, (81076) OMAR  OSORIO</t>
  </si>
  <si>
    <t>ARCILLAS, ARENAS (DE RIO), CARBÓN, GRAFITO, GRAVAS (DE RIO)</t>
  </si>
  <si>
    <t>506571</t>
  </si>
  <si>
    <t>OE9-16282</t>
  </si>
  <si>
    <t>(32504) LUIS MARIANO FERNANDEZ BERNAL</t>
  </si>
  <si>
    <t>QBA-08391</t>
  </si>
  <si>
    <t>ARGELIA, SONSÓN</t>
  </si>
  <si>
    <t>ARENAS, ARENISCAS, CARBÓN, GRANITO, MINERALES DE ORO Y SUS CONCENTRADOS, MINERALES DE PLATA Y SUS CONCENTRADOS, MINERALES DE PLATINO (INCLUYE PLATINO, PALADIO, RUTENIO, RODIO, OSMIO) Y SUS CONCENTRADOS, OTRAS ROCAS Y MINERALES DE ORIGEN VOLCANICO, ROCAS</t>
  </si>
  <si>
    <t>505417</t>
  </si>
  <si>
    <t>(27433) MANUEL FRANCISCO RODRIGUEZ MALDONADO, (59636) NORY ESMERALDA PORTILLA SOLARTE</t>
  </si>
  <si>
    <t>TD5-10131</t>
  </si>
  <si>
    <t>(63767) E.V.C. OBRSA CIVILES S.A.S.</t>
  </si>
  <si>
    <t>505853</t>
  </si>
  <si>
    <t>MESETAS</t>
  </si>
  <si>
    <t>HCD-101</t>
  </si>
  <si>
    <t>KGS-10181</t>
  </si>
  <si>
    <t>ARGELIA</t>
  </si>
  <si>
    <t>(10461) CONSORCIO COAP</t>
  </si>
  <si>
    <t>508480</t>
  </si>
  <si>
    <t>IJ1-15341</t>
  </si>
  <si>
    <t>ACACÍAS, GUAMAL</t>
  </si>
  <si>
    <t>(44653) HENRY ANDRES OLARTE, (19020) HUGO ANIBAL DUQUE ZAPATA, (11763) JAIRO VIDAL CUELLAR RODRIGUEZ, (48014) MARIA CRISTINA GARZON GASCA</t>
  </si>
  <si>
    <t>RJ3-11321</t>
  </si>
  <si>
    <t>GUAYABETAL, QUETAME</t>
  </si>
  <si>
    <t>ARE-510086</t>
  </si>
  <si>
    <t>EL PEÑÓN, LA PALMA, TOPAIPÍ</t>
  </si>
  <si>
    <t>(82004) EMPRESA COLOMBIANA DE MINAS "ECOMINAS C.I. S.A.S.", (61994) INDUSTRY GROUP AND ENTERPRISE TAP-Y-ACAR S.A.S.</t>
  </si>
  <si>
    <t>ARE-509209</t>
  </si>
  <si>
    <t>ANHIDRITA, ARCILLAS, ARENAS, ARENISCAS, ASFALTO NATURAL, AZUFRE, BENTONITA, CALCITA, CAOLIN, CORINDON, CUARZO, DOLOMITA, ESMERALDA, FELDESPATOS, FLUORITA, GRAFITO, GRANATE, GRANITO, GRAVAS, MAGNESITA, MARMOL Y TRAVERTINO, MICA, MINERALES DE BARIO, MINERA</t>
  </si>
  <si>
    <t>OGI-11511</t>
  </si>
  <si>
    <t>507916</t>
  </si>
  <si>
    <t>(82409) SHOWOKI S.A.S.</t>
  </si>
  <si>
    <t>500106</t>
  </si>
  <si>
    <t>(70807) COMPANIA MINERA LA MAGDALENA</t>
  </si>
  <si>
    <t>505478</t>
  </si>
  <si>
    <t>(70854) FEME INGENIERIA SAS</t>
  </si>
  <si>
    <t>ARENAS, ARENISCAS, GRAFITO, GRAVAS, RECEBO</t>
  </si>
  <si>
    <t>502078</t>
  </si>
  <si>
    <t>EL DORADO</t>
  </si>
  <si>
    <t>(71327) G-COAL S.A.S</t>
  </si>
  <si>
    <t>508542</t>
  </si>
  <si>
    <t>20017</t>
  </si>
  <si>
    <t>FFN-111</t>
  </si>
  <si>
    <t>(34005) ESPERANZA ZAPATA BARRAGAN, (26460) FRANCISCO LUIS ZAPATA GARCIA</t>
  </si>
  <si>
    <t>LJQ-08007</t>
  </si>
  <si>
    <t>ANDES, JARDÍN</t>
  </si>
  <si>
    <t>GEP-092</t>
  </si>
  <si>
    <t>(36259) JORGE ENRIQUE PUERTO HENAO</t>
  </si>
  <si>
    <t>HBM-121</t>
  </si>
  <si>
    <t>(14562) ELIZABETH TORO RUBIO</t>
  </si>
  <si>
    <t>TKL-10411</t>
  </si>
  <si>
    <t>(57117) NORNA CONSTANZA PARRA RODRIGUEZ, (57118) PROFESIONALES AL SERVICIO DE COLOMBIA PROCOL LTDA, (57120) PROFESIONALES AL SERVICIO DE COLOMBIA PROCOL LTDA</t>
  </si>
  <si>
    <t>HGC-121</t>
  </si>
  <si>
    <t>GUAYABETAL, ACACÍAS</t>
  </si>
  <si>
    <t>CUNDINAMARCA, META</t>
  </si>
  <si>
    <t>(80963) Dora Myriam Morales Torres, (80993) Judith Soraya Morales Torres, (80964) Mabel Rocio Morales Torres, (80982) Martha Celina Morales Torres, (80962) María Claudia Morales Torres, (80966) Yaneth Morales Torres</t>
  </si>
  <si>
    <t>IGO-11002X</t>
  </si>
  <si>
    <t>22169</t>
  </si>
  <si>
    <t>(23744) IDM S.A.S. - INGENIERIA Y DISTRIBUCION DE MATERIALES S.A.S.</t>
  </si>
  <si>
    <t>OG3-09061</t>
  </si>
  <si>
    <t>(26774) LIBORIO  CUELLAR</t>
  </si>
  <si>
    <t>TBE-12001</t>
  </si>
  <si>
    <t>(42412) NICOLAS ANDRES  RUMIE GUEVARA, (59509) PIERRE RENE GAUTHIER</t>
  </si>
  <si>
    <t>ARENAS (DE RIO), ESMERALDA, GRAVAS (DE RIO), MINERALES DE COBALTO Y SUS CONCENTRADOS, MINERALES DE COBRE Y SUS CONCENTRADOS, MINERALES DE HIERRO Y SUS CONCENTRADOS, MINERALES DE MANGANESO Y SUS CONCENTRADOS, MINERALES DE ORO Y SUS CONCENTRADOS, MINERALES</t>
  </si>
  <si>
    <t>508705</t>
  </si>
  <si>
    <t>(85623) MINERALES HERPROFUTURO</t>
  </si>
  <si>
    <t>22310</t>
  </si>
  <si>
    <t>(17443) HUGO HERNAN ORTIZ GARZON</t>
  </si>
  <si>
    <t>508762</t>
  </si>
  <si>
    <t>(13711) JAIME  MURCIA DUARTE</t>
  </si>
  <si>
    <t>12221</t>
  </si>
  <si>
    <t>507064</t>
  </si>
  <si>
    <t>OG2-08515</t>
  </si>
  <si>
    <t>EL CASTILLO</t>
  </si>
  <si>
    <t>052</t>
  </si>
  <si>
    <t>(12857) CARLOS ANDRES PRIETO NIETO, (59827) CLAUDIA VICTORIA PRIETO NIETO, (22312) FRANCISCO ALFREDO PRIETO NIETO, (59280) JAVIER RICARDO PRIETO NIETO, (19857) MARIA CRISTINA PRIETO NIETO, (55103) MARTHA ADRIANA PRIETO NIETO</t>
  </si>
  <si>
    <t>QHJ-14141</t>
  </si>
  <si>
    <t>(58774) JUAN GABRIEL RIOS SILVA</t>
  </si>
  <si>
    <t>ANTRACITA, ARENAS ARCILLOSAS, ARENAS FELDESPÁTICAS, ARENAS INDUSTRIALES, ARENAS SILICEAS, BAUXITA, CARBÓN, CARBÓN METALÚRGICO, CARBÓN TÉRMICO, CUARZO, GRAVAS, MINERALES DE ALUMINIO Y SUS CONCENTRADOS, MINERALES DE ORO Y SUS CONCENTRADOS, MINERALES</t>
  </si>
  <si>
    <t>FH5-101</t>
  </si>
  <si>
    <t>(62127) FERTICALL COLOMBIA S.A.S.</t>
  </si>
  <si>
    <t>GGJ-081</t>
  </si>
  <si>
    <t>PACHO, VILLAGÓMEZ</t>
  </si>
  <si>
    <t>(40653) GLORIA  REYES MOJICA, (17088) MARTIN EMILIO SIERRA REYES</t>
  </si>
  <si>
    <t>500469</t>
  </si>
  <si>
    <t>(73586) Luis Alfonso Ramirez Garcia</t>
  </si>
  <si>
    <t>ARCILLAS, ARENAS, GRAVAS, RECEBO, ROCAS DE ORIGEN VOLCÁNICO, PUZOLANA, BASALTO</t>
  </si>
  <si>
    <t>18258</t>
  </si>
  <si>
    <t>(80519) PEGOMAX SAS</t>
  </si>
  <si>
    <t>JBC-08001X</t>
  </si>
  <si>
    <t>RIO IRÓ (Santa Rita), TADÓ</t>
  </si>
  <si>
    <t>13188</t>
  </si>
  <si>
    <t>CHÍA, SOPÓ</t>
  </si>
  <si>
    <t>(13722) INVERSIONES Y CONSTRUCCIONES DEL CERRO LTDA.</t>
  </si>
  <si>
    <t>507068</t>
  </si>
  <si>
    <t>EL PEÑÓN, TOPAIPÍ</t>
  </si>
  <si>
    <t>RK1-12431</t>
  </si>
  <si>
    <t>(46845) FABIO  MURILLO VALENCIA</t>
  </si>
  <si>
    <t>508547</t>
  </si>
  <si>
    <t>HKA-14451</t>
  </si>
  <si>
    <t>(40734) GRUNGNI &amp;CIA LTDA</t>
  </si>
  <si>
    <t>19819</t>
  </si>
  <si>
    <t>(41172) CALIZAS DEL LLANO S.A. - CALLLANOS S.A.</t>
  </si>
  <si>
    <t>JC4-08009X</t>
  </si>
  <si>
    <t>QB3-08021</t>
  </si>
  <si>
    <t>(55502) DIANA ALEJANDRA GOMEZ PAZ</t>
  </si>
  <si>
    <t>ARCILLA COMUN (ARCILLA CERAMICA), ARCILLA MISCELANEA, ARCILLAS, ARCILLAS REFRACTARIAS, ARENAS ARCILLOSAS, ARENAS FELDESPÁTICAS, ARENAS INDUSTRIALES, ARENAS SILICEAS, BAUXITA, CAOLIN, CUARZO, GRAVAS, MINERAL DE ALUMINIO, MINERAL DE HIERRO, MINERAL DE ORO</t>
  </si>
  <si>
    <t>ARE-510545</t>
  </si>
  <si>
    <t>GUAMAL</t>
  </si>
  <si>
    <t>(97067) JONNY ALEXANDER QUINTERO PEREZ, (97070) NINI JOHANNA PINZON</t>
  </si>
  <si>
    <t>ARCILLAS, ARENAS, ARENAS (DE RIO), GRAVAS (DE RIO)</t>
  </si>
  <si>
    <t>HOBO</t>
  </si>
  <si>
    <t>500368</t>
  </si>
  <si>
    <t>(71866) MUNICIPIO DE MESETAS</t>
  </si>
  <si>
    <t>ARE-510660</t>
  </si>
  <si>
    <t>SANTANDER DE QUILICHAO, JAMUNDÍ</t>
  </si>
  <si>
    <t>(97245) JOSE ALFONSO MOSQUERA CORDOBA</t>
  </si>
  <si>
    <t>ARE-508636</t>
  </si>
  <si>
    <t>(82600) SERVICIOS TECNICOS GEOLOGICOS Y AMBIENTALES JJ SAS, (90816) sandra maria SALDARRIAGA ÁLVAREZ</t>
  </si>
  <si>
    <t>503786</t>
  </si>
  <si>
    <t>HIF-08421</t>
  </si>
  <si>
    <t>504913</t>
  </si>
  <si>
    <t>ARENAS, ARENAS (DE RIO), GRAVAS, GRAVAS (DE RIO), ROCA O PIEDRA CALIZA</t>
  </si>
  <si>
    <t>509049</t>
  </si>
  <si>
    <t>(92255) GUSTAVO ADOLFO RIVERA SALAZAR</t>
  </si>
  <si>
    <t>503284</t>
  </si>
  <si>
    <t>ARCILLAS, GRAVAS, MINERALES DE ORO Y SUS CONCENTRADOS, MINERALES DE PLATA Y SUS CONCENTRADOS, RECEBO</t>
  </si>
  <si>
    <t>ARE-507411</t>
  </si>
  <si>
    <t>(49315) JACKSON EDWIN USMA CORTES, (56503) JAVIER HERNANDO PUERTA RIOS</t>
  </si>
  <si>
    <t>ARENAS (DE RIO), CUARZO, GRAVAS (DE RIO), MINERALES DE ORO Y SUS CONCENTRADOS, MINERALES DE PLATA Y SUS CONCENTRADOS, MINERALES DE PLATINO (INCLUYE PLATINO, PALADIO, RUTENIO, RODIO, OSMIO) Y SUS CONCENTRADOS</t>
  </si>
  <si>
    <t>JC4-08007X</t>
  </si>
  <si>
    <t>ARCILLAS, ARENISCAS, GRANITO, MINERALES DE ORO Y SUS CONCENTRADOS, MINERALES DE PLATA Y SUS CONCENTRADOS, MINERALES DE PLATINO (INCLUYE PLATINO, PALADIO, RUTENIO, RODIO, OSMIO) Y SUS CONCENTRADOS, OTRAS ROCAS Y MINERALES DE ORIGEN VOLCANICO, ROCAS DE CUA</t>
  </si>
  <si>
    <t>503338</t>
  </si>
  <si>
    <t>(88642) CALIZAS EL DORADO S.A.S.</t>
  </si>
  <si>
    <t>503280</t>
  </si>
  <si>
    <t>ABEJORRAL, AGUADAS</t>
  </si>
  <si>
    <t>SFS-10381</t>
  </si>
  <si>
    <t>LA PINTADA, VALPARAISO</t>
  </si>
  <si>
    <t>ARENAS, MINERALES DE ORO Y SUS CONCENTRADOS, MINERALES DE PLATA Y SUS CONCENTRADOS, MINERALES DE PLATINO (INCLUYE PLATINO, PALADIO, RUTENIO, RODIO, OSMIO) Y SUS CONCENTRADOS</t>
  </si>
  <si>
    <t>IH8-16521</t>
  </si>
  <si>
    <t>(39220) JOSE HECTOR MURILLO CASTILLO, (42465) MARCO AURELIO ANGEL ALVAREZ, (37039) YUDY VIVIANA CASTRO SANABRIA</t>
  </si>
  <si>
    <t>506342</t>
  </si>
  <si>
    <t>ARENAS, ARENISCAS, ESMERALDA, GRAFITO, GRANITO, GRAVAS, OTRAS PIEDRAS PRECIOSAS, OTRAS PIEDRAS SEMIPRECIOSAS, RECEBO, ROCA O PIEDRA CALIZA</t>
  </si>
  <si>
    <t>507184</t>
  </si>
  <si>
    <t>LA PALMA, TOPAIPÍ</t>
  </si>
  <si>
    <t>TBQ-12041</t>
  </si>
  <si>
    <t>(42412) NICOLAS ANDRES  RUMIE GUEVARA</t>
  </si>
  <si>
    <t>ARENAS, ESMERALDA, GRAVAS, MINERALES DE COBALTO Y SUS CONCENTRADOS, MINERALES DE COBRE Y SUS CONCENTRADOS, MINERALES DE HIERRO Y SUS CONCENTRADOS, MINERALES DE MANGANESO Y SUS CONCENTRADOS, MINERALES DE ORO Y SUS CONCENTRADOS, MINERALES DE PLATA Y SUS CO</t>
  </si>
  <si>
    <t>17622</t>
  </si>
  <si>
    <t>ARE-503941</t>
  </si>
  <si>
    <t>(82004) EMPRESA COLOMBIANA DE MINAS "ECOMINAS C.I. S.A.S.", (82009) FLORESMIRA AVILA, (81462) ITOCO GREEN EMERALDS MINING COMPANY C.I. S.A.S., (61356) JOSE EFRAIN  PAEZ PADILLA</t>
  </si>
  <si>
    <t>IIC-14001</t>
  </si>
  <si>
    <t>ZIPAQUIRÁ</t>
  </si>
  <si>
    <t>(62354) ARENAS Y ROCAS VILLAMARIA SAS</t>
  </si>
  <si>
    <t>ARENAS, ARENAS INDUSTRIALES</t>
  </si>
  <si>
    <t>BI6-141</t>
  </si>
  <si>
    <t>ACACÍAS</t>
  </si>
  <si>
    <t>(79041) MACIZO TEC S.A.S</t>
  </si>
  <si>
    <t>SEQ-09151</t>
  </si>
  <si>
    <t>ARENAS, MINERALES DE COBRE Y SUS CONCENTRADOS, MINERALES DE ORO Y SUS CONCENTRADOS, MINERALES DE PLATA Y SUS CONCENTRADOS, MINERALES DE PLATINO (INCLUYE PLATINO, PALADIO, RUTENIO, RODIO, OSMIO) Y SUS CONCENTRADOS, ROCA O PIEDRA CALIZA, SULFATO DE BARIO N</t>
  </si>
  <si>
    <t>500940</t>
  </si>
  <si>
    <t>NÁTAGA</t>
  </si>
  <si>
    <t>(76717) MUNICIPIO DE NATAGA</t>
  </si>
  <si>
    <t>JC4-08004X</t>
  </si>
  <si>
    <t>ARCILLAS, ARENAS, MINERALES DE COBRE Y SUS CONCENTRADOS, MINERALES DE HIERRO Y SUS CONCENTRADOS, MINERALES DE ORO Y SUS CONCENTRADOS, MINERALES DE PLATA Y SUS CONCENTRADOS, MINERALES DE PLATINO (INCLUYE PLATINO, PALADIO, RUTENIO, RODIO, OSMIO) Y SUS CONC</t>
  </si>
  <si>
    <t>505505</t>
  </si>
  <si>
    <t>ARE-508663</t>
  </si>
  <si>
    <t>(82004) EMPRESA COLOMBIANA DE MINAS "ECOMINAS C.I. S.A.S.", (63257) ROMAN ORLANDO PORRAS LOPEZ, (71078) luz helena balaguera alvarez</t>
  </si>
  <si>
    <t>507136</t>
  </si>
  <si>
    <t>507097</t>
  </si>
  <si>
    <t>EL PEÑÓN, PACHO, TOPAIPÍ</t>
  </si>
  <si>
    <t>12673</t>
  </si>
  <si>
    <t>JGS-10001</t>
  </si>
  <si>
    <t>(41774) EFRAIN ERNESTO QUINTERO MARTINEZ, (12851) EVANGELISTA RAMIREZ MORENO, (45605) MARGOTH GARCIA BELTRAN, (45606) NICOLAS GARCIA BELTRAN, (45607) SULI MARCELA RAMOS GARNICA</t>
  </si>
  <si>
    <t>T5630005</t>
  </si>
  <si>
    <t>ARCILLA COMUN (ARCILLA CERAMICA), ARCILLA MISCELANEA, ARCILLAS, ARCILLAS REFRACTARIAS, ARENAS, ARENAS SILICEAS, BENTONITA, CAOLIN, MINERAL DE ORO, MINERAL DE PLATA, MINERAL DE PLATINO</t>
  </si>
  <si>
    <t>508137</t>
  </si>
  <si>
    <t>SCA-15271</t>
  </si>
  <si>
    <t>ALGECIRAS</t>
  </si>
  <si>
    <t>(55441) MUNICIPIO DE ALGECIRAS</t>
  </si>
  <si>
    <t>SJ9-14291</t>
  </si>
  <si>
    <t>(48909) EDUARDO  SUAREZ CORTES</t>
  </si>
  <si>
    <t>506315</t>
  </si>
  <si>
    <t>ARENAS, ARENISCAS, ESMERALDA, GRAFITO, GRAVAS, OTRAS PIEDRAS PRECIOSAS, OTRAS PIEDRAS SEMIPRECIOSAS, RECEBO, ROCA O PIEDRA CALIZA</t>
  </si>
  <si>
    <t>503072</t>
  </si>
  <si>
    <t>KHP-09031</t>
  </si>
  <si>
    <t>(20614) NELSON ORLANDO BARRERA TORRES</t>
  </si>
  <si>
    <t>16716</t>
  </si>
  <si>
    <t>(70817) calizas del llano s.a</t>
  </si>
  <si>
    <t>RCN-09381</t>
  </si>
  <si>
    <t>CAMPOALEGRE, HOBO</t>
  </si>
  <si>
    <t>(41306) JAIME ANDRES TRUJILLO LOPEZ, (46795) LUIS FERNANDO TRUJILLO LOPEZ, (12554) LUIS RICARDO SILVA CHAPARRO</t>
  </si>
  <si>
    <t>502475</t>
  </si>
  <si>
    <t>508440</t>
  </si>
  <si>
    <t>(56714) JULIO CESAR BETANCUR VILLEGAS</t>
  </si>
  <si>
    <t>BAGADÓ</t>
  </si>
  <si>
    <t>508543</t>
  </si>
  <si>
    <t>ARE-510085</t>
  </si>
  <si>
    <t>506589</t>
  </si>
  <si>
    <t>TJM-08491</t>
  </si>
  <si>
    <t>(59512) PEDRO ANTONIO RAMIREZ ESPINEL</t>
  </si>
  <si>
    <t>509303</t>
  </si>
  <si>
    <t>(82804) HERMOSA &amp; ASOCIADOS S.A.S</t>
  </si>
  <si>
    <t>JI8-08121</t>
  </si>
  <si>
    <t>(45367) SILVIO DE JESUS MONTOYA SANCHEZ</t>
  </si>
  <si>
    <t>504867</t>
  </si>
  <si>
    <t>HIC-14091</t>
  </si>
  <si>
    <t>PACHO, ZIPAQUIRÁ</t>
  </si>
  <si>
    <t>(11763) JAIRO VIDAL CUELLAR RODRIGUEZ</t>
  </si>
  <si>
    <t>509953</t>
  </si>
  <si>
    <t>(87322) 3MAR AGROINDUSTRIAL &amp; CIA SAS</t>
  </si>
  <si>
    <t>TC9-08151</t>
  </si>
  <si>
    <t>(54475) GLORIA AMPARO RIVERA PEREZ</t>
  </si>
  <si>
    <t>RDS-08131</t>
  </si>
  <si>
    <t>ARENAS, ARENAS (DE RIO), GRAVAS (DE RIO), MINERALES DE ORO Y SUS CONCENTRADOS</t>
  </si>
  <si>
    <t>501834</t>
  </si>
  <si>
    <t>510233</t>
  </si>
  <si>
    <t>(38293) NICOLAS ESTEBAN MEJIA RESTREPO</t>
  </si>
  <si>
    <t>ARE-509686</t>
  </si>
  <si>
    <t>(94559) CARLOS JHEISON LEAL VIDAL, (94560) CLAUDIA LORENA AGUIAR NAVARRO, (94602) LEONARDO QUIJANO RODRIGUEZ</t>
  </si>
  <si>
    <t>508595</t>
  </si>
  <si>
    <t>(46876) EMPRESA SOCIATIVA DE TRABAJO COMERCIALIZADORA LOS GUERREROS</t>
  </si>
  <si>
    <t>UE9-15471</t>
  </si>
  <si>
    <t>LA PINTADA, SANTA BÁRBARA, AGUADAS</t>
  </si>
  <si>
    <t>(12045) JOSE LIBARDO SUAREZ VALENCIA</t>
  </si>
  <si>
    <t>FLT-084</t>
  </si>
  <si>
    <t>(90962) AGREGADOS Y TRITURADOS QUILICHAO S.A.S.</t>
  </si>
  <si>
    <t>500892</t>
  </si>
  <si>
    <t>(73677) Alcaldía Municipal de Pacho Cundinamarca</t>
  </si>
  <si>
    <t>PÁEZ (Belalcázar)</t>
  </si>
  <si>
    <t>(47368) MARIA ESTRELLA ROMERO SUAREZ</t>
  </si>
  <si>
    <t>OE7-08281</t>
  </si>
  <si>
    <t>(51813) FERNANDO  CUELLAR TORRES</t>
  </si>
  <si>
    <t>508544</t>
  </si>
  <si>
    <t>PACHO, TOPAIPÍ</t>
  </si>
  <si>
    <t>TD3-15431</t>
  </si>
  <si>
    <t>ANDES, BETANIA, CIUDAD BOLÍVAR, JARDÍN, RIOSUCIO, SUPIA, EL CARMEN, QUINCHÍA</t>
  </si>
  <si>
    <t>ANTIOQUIA, CALDAS, CHOCÓ, RISARALDA</t>
  </si>
  <si>
    <t>509839</t>
  </si>
  <si>
    <t>GE2-091</t>
  </si>
  <si>
    <t>(37294) CARBOMINERALES DEL OCCIDENTE S.A.S.</t>
  </si>
  <si>
    <t>ANTRACITA, ARENAS ARCILLOSAS, ARENAS FELDESPÁTICAS, ARENAS INDUSTRIALES, ARENAS SILICEAS, CARBÓN, CARBÓN METALÚRGICO, CARBÓN TÉRMICO, GRAVAS, RECEBO</t>
  </si>
  <si>
    <t>NFM-09521</t>
  </si>
  <si>
    <t>(14324) ALBERTO JOSE NAVIA ROJAS, (43245) CARLOS FERNANDO GAVIRIA SILVA, (49423) HUMBERTO JOSE NAVIA REYES, (16829) JUAN CARLOS VALENCIA TRUJILLO</t>
  </si>
  <si>
    <t>505938</t>
  </si>
  <si>
    <t>LA PINTADA, AGUADAS</t>
  </si>
  <si>
    <t>SANTANDER DE QUILICHAO</t>
  </si>
  <si>
    <t>RDD-12071</t>
  </si>
  <si>
    <t>(60193) LORENA  FIGUEROA GOMEZ</t>
  </si>
  <si>
    <t>ARE-509926</t>
  </si>
  <si>
    <t>VILLAVICENCIO, ACACÍAS</t>
  </si>
  <si>
    <t>(95156) CARLOS SEGUNDO LEAL, (95155) ELIANA KATHERINA FRACICA ACERO</t>
  </si>
  <si>
    <t>ARE-504026</t>
  </si>
  <si>
    <t>TOPAIPÍ</t>
  </si>
  <si>
    <t>(82004) EMPRESA COLOMBIANA DE MINAS "ECOMINAS C.I. S.A.S.", (82009) FLORESMIRA AVILA, (61994) INDUSTRY GROUP AND ENTERPRISE TAP-Y-ACAR S.A.S., (61356) JOSE EFRAIN  PAEZ PADILLA, (50977) WILLIAM ALEXANDER PAEZ AVILA</t>
  </si>
  <si>
    <t>IDC-16091</t>
  </si>
  <si>
    <t>(38833) ANYI PAOLA DIAZ FORERO, (72189) Triturados Mina La Isla SAS</t>
  </si>
  <si>
    <t>22191</t>
  </si>
  <si>
    <t>(24071) HECTOR  HERRERA BAQUERO</t>
  </si>
  <si>
    <t>503140</t>
  </si>
  <si>
    <t>(82239) MONICA BIBIANA MARTINEZ GARCIA</t>
  </si>
  <si>
    <t>21438</t>
  </si>
  <si>
    <t>LFL-08001</t>
  </si>
  <si>
    <t>(16835) JAIME  ANGARITA QUINTERO</t>
  </si>
  <si>
    <t>508773</t>
  </si>
  <si>
    <t>(77899) JIMMY ANDRES DIAZ SUSPES</t>
  </si>
  <si>
    <t>LH0203-17</t>
  </si>
  <si>
    <t>(62203) SAN LORENZO ASOCIADOS S.A.S.</t>
  </si>
  <si>
    <t>LKJ-15421</t>
  </si>
  <si>
    <t>(27164) CARLOS AUGUSTO  LOPEZ VALDERRAMA, (42776) JEFFER HELI SALAZAR ESPINOSA, (47599) OTTO RICARDO RODRIGUEZ REYES, (42104) RAMON ALONSO OJEDA SOLER</t>
  </si>
  <si>
    <t>509982</t>
  </si>
  <si>
    <t>(75085) C&amp;C CASTELBLANCO CONSTRUCTORES CONSULTORES S.A.S.</t>
  </si>
  <si>
    <t>GUASCA</t>
  </si>
  <si>
    <t>506643</t>
  </si>
  <si>
    <t>ABEJORRAL</t>
  </si>
  <si>
    <t>(50292) MUNICIPIO DE ABEJORRAL</t>
  </si>
  <si>
    <t>TEH-09071</t>
  </si>
  <si>
    <t>(55978) GRAVAS DEL META S.A.S.</t>
  </si>
  <si>
    <t>502428</t>
  </si>
  <si>
    <t>507137</t>
  </si>
  <si>
    <t>NLK-14581</t>
  </si>
  <si>
    <t>(50041) YAMMIL  ESCOBAR MARTINEZ</t>
  </si>
  <si>
    <t>JIM-14382</t>
  </si>
  <si>
    <t>(62469) ANDRÉS FELIPE RAMÍREZ RAMÍREZ, (52205) GLORIA ESPERANZA ECHEVERRI RÍOS, (62468) JUAN DAVID RAMÍREZ RAMÍREZ, (62467) LINA MARÍA RAMÍREZ  DELGADO, (61251) MEDIO AMBIENTE INGENIERIA SAS</t>
  </si>
  <si>
    <t>HA6-112</t>
  </si>
  <si>
    <t>(17716) GRAVAS Y CONCRETOS S.A. – GRAVICON S.A.</t>
  </si>
  <si>
    <t>20897</t>
  </si>
  <si>
    <t>HA6-111</t>
  </si>
  <si>
    <t>(73654) AGREGADOS  GUAYURIBA  S.A.S., (17716) GRAVAS Y CONCRETOS S.A. – GRAVICON S.A.</t>
  </si>
  <si>
    <t>JC4-08006X</t>
  </si>
  <si>
    <t>ARCILLAS, ARENAS, MINERALES DE HIERRO Y SUS CONCENTRADOS, MINERALES DE ORO Y SUS CONCENTRADOS, MINERALES DE PLATA Y SUS CONCENTRADOS, MINERALES DE PLATINO (INCLUYE PLATINO, PALADIO, RUTENIO, RODIO, OSMIO) Y SUS CONCENTRADOS, OTROS MINERALES DE METALES NO</t>
  </si>
  <si>
    <t>510224</t>
  </si>
  <si>
    <t>(96170) CONSTRUCTORA CORDOBA</t>
  </si>
  <si>
    <t>LG7-16111</t>
  </si>
  <si>
    <t>TESALIA</t>
  </si>
  <si>
    <t>(44726) HENRY SOTELO BUITRAGO, (13032) OSWALDO  CONDE LEIVA</t>
  </si>
  <si>
    <t>LEQ-10491</t>
  </si>
  <si>
    <t>(82965) VIAS TRITURADOS Y ARENAS ANTIOQUIA SAS</t>
  </si>
  <si>
    <t>14634</t>
  </si>
  <si>
    <t>506604</t>
  </si>
  <si>
    <t>508609</t>
  </si>
  <si>
    <t>(83736) FIGUEROA INVERSIONES SAS</t>
  </si>
  <si>
    <t>17071</t>
  </si>
  <si>
    <t>(37281) GERMAN CARRILLO ARANGO, (24844) HECTOR JAIME RENDON OSORIO, (37146) INGRID MOLLER BUSTOS, (96599) ITALO ALVARO BERNAL FOLLECO, (40062) JORGE ENRIQUE PONGUTA ORDUZ, (15272) NUBIA PATRICIA TOBON ROJAS, (11756) RICARDO ALEXANDER CASANOVA SALAZAR</t>
  </si>
  <si>
    <t>506022</t>
  </si>
  <si>
    <t>BUENOS AIRES, JAMUNDÍ</t>
  </si>
  <si>
    <t>(84562) ROQUI S.A.S</t>
  </si>
  <si>
    <t>502211</t>
  </si>
  <si>
    <t>(70323) MINERALES TESCAUEN S.A.S.</t>
  </si>
  <si>
    <t>ARE-509491</t>
  </si>
  <si>
    <t>LIU-15391</t>
  </si>
  <si>
    <t>(19020) HUGO ANIBAL DUQUE ZAPATA</t>
  </si>
  <si>
    <t>OHK-09031</t>
  </si>
  <si>
    <t>(41822) NEILA MILDRED FORERO ROCHA</t>
  </si>
  <si>
    <t>ARE-503745</t>
  </si>
  <si>
    <t>CÉRTEGUI, TADÓ</t>
  </si>
  <si>
    <t>(13210) CONSEJO COMUNITARIO MAYOR DEL ALTO SAN JUAN ASOCASAN</t>
  </si>
  <si>
    <t>SCA-15391</t>
  </si>
  <si>
    <t>ALGECIRAS, CAMPOALEGRE</t>
  </si>
  <si>
    <t>500890</t>
  </si>
  <si>
    <t>18787</t>
  </si>
  <si>
    <t>(25066) MARTHA LEONILDE BOTERO DE ECHEVERRY</t>
  </si>
  <si>
    <t>506711</t>
  </si>
  <si>
    <t>ARENAS (DE RIO), GRAVAS (DE RIO), MINERALES DE ORO Y SUS CONCENTRADOS, RECEBO</t>
  </si>
  <si>
    <t>JJN-11221</t>
  </si>
  <si>
    <t>ARE-508633</t>
  </si>
  <si>
    <t>NÁTAGA, TESALIA</t>
  </si>
  <si>
    <t>(51395) JIMY ALONSO ACEVEDO LOSADA, (51392) NELSON DE JESUS GUERRERO RAMIREZ</t>
  </si>
  <si>
    <t>ARCILLAS, ARENAS, ARENISCAS, CAOLIN, CUARZO, DOLOMITA, GRANITO, MAGNESITA, MARMOL Y TRAVERTINO, MINERALES DE MANGANESO Y SUS CONCENTRADOS, MINERALES DE ORO Y SUS CONCENTRADOS, MINERALES DE PLATA Y SUS CONCENTRADOS, RECEBO, ROCAS DE CUARCITA, YESO</t>
  </si>
  <si>
    <t>IDO-10551</t>
  </si>
  <si>
    <t>GUAYABETAL, VILLAVICENCIO</t>
  </si>
  <si>
    <t>(42635) EDUARDO  MOLINA POVEDA</t>
  </si>
  <si>
    <t>21821</t>
  </si>
  <si>
    <t>(53201) XIOMARA  SADOVNIK PARDO</t>
  </si>
  <si>
    <t>JC4-08008X</t>
  </si>
  <si>
    <t>19608</t>
  </si>
  <si>
    <t>NKQ-16521</t>
  </si>
  <si>
    <t>CALOTO, SANTANDER DE QUILICHAO</t>
  </si>
  <si>
    <t>(49936) LUZ MIREYA PARDO OROZCO</t>
  </si>
  <si>
    <t>GBH-141</t>
  </si>
  <si>
    <t>YACOPÍ</t>
  </si>
  <si>
    <t>(41542) ANDRES BOTERO HERRERA, (35140) ARMANDO RAMIREZ MARIN, (39582) JOSE FAUBRICIO ZAMUDIO ANZOLA, (27744) JOSE RAMON GUERRERO SANTAFE, (24816) RAFAEL GARCIA DELGADO</t>
  </si>
  <si>
    <t>PDL-08021</t>
  </si>
  <si>
    <t>505911</t>
  </si>
  <si>
    <t>MEDIO SAN JUAN (Andagoya)</t>
  </si>
  <si>
    <t>ARENAS, ARENAS (DE RIO), GRAVAS, GRAVAS (DE RIO), MINERALES DE ORO Y SUS CONCENTRADOS, MINERALES DE PLATA Y SUS CONCENTRADOS, MINERALES DE PLATINO (INCLUYE PLATINO, PALADIO, RUTENIO, RODIO, OSMIO) Y SUS CONCENTRADOS, OTROS MINERALES DE METALES NO FERROSO</t>
  </si>
  <si>
    <t>509636</t>
  </si>
  <si>
    <t>(23558) COOPERATIVA DE MINEROS DEL SAN JUAN</t>
  </si>
  <si>
    <t>18651</t>
  </si>
  <si>
    <t>(19798) HORMIGON ANDINO S.A</t>
  </si>
  <si>
    <t>GL9-091</t>
  </si>
  <si>
    <t>(29438) CONSTRUCTORA C.R.P</t>
  </si>
  <si>
    <t>22333</t>
  </si>
  <si>
    <t>(25979) JULIO ORLANDO SANDOVAL LOPEZ</t>
  </si>
  <si>
    <t>21969</t>
  </si>
  <si>
    <t>(60862) ROCAS DEI S.A.S.</t>
  </si>
  <si>
    <t>ARENAS ARCILLOSAS, ARENAS FELDESPÁTICAS, ARENAS INDUSTRIALES, ARENAS SILICEAS, CAOLIN, GRAVAS, RECEBO</t>
  </si>
  <si>
    <t>15256</t>
  </si>
  <si>
    <t>ARCILLA COMUN (ARCILLA CERAMICA), ARCILLA MISCELANEA, ARCILLAS, ARCILLAS REFRACTARIAS, GRAVAS</t>
  </si>
  <si>
    <t>18785</t>
  </si>
  <si>
    <t>PKQ-08231</t>
  </si>
  <si>
    <t>ÍQUIRA, TESALIA</t>
  </si>
  <si>
    <t>(55782) EVENCIO  MONSALVE MARQUEZ, (46795) LUIS FERNANDO TRUJILLO LOPEZ</t>
  </si>
  <si>
    <t>ARENAS (DE RIO), GRAVAS (DE RIO), MINERALES DE ORO Y SUS CONCENTRADOS, MINERALES DE PLATA Y SUS CONCENTRADOS, MINERALES DE PLATINO (INCLUYE PLATINO, PALADIO, RUTENIO, RODIO, OSMIO) Y SUS CONCENTRADOS, RECEBO</t>
  </si>
  <si>
    <t>506572</t>
  </si>
  <si>
    <t>PACHO, TOPAIPÍ, VILLAGÓMEZ</t>
  </si>
  <si>
    <t>13208</t>
  </si>
  <si>
    <t>(25329) JOSE MIGUEL PALENCIA CORDOBA</t>
  </si>
  <si>
    <t>506642</t>
  </si>
  <si>
    <t>508999</t>
  </si>
  <si>
    <t>(52349) HENRY JOHANY TORRES GARCIA, (16268) MARIA JANETH DIAZ GOMEZ</t>
  </si>
  <si>
    <t>505387</t>
  </si>
  <si>
    <t>510077</t>
  </si>
  <si>
    <t>(20508) EFRAIN  QUIJANO RODRIGUEZ, (95279) MARIBEL AMEZQUITA FAJARDO</t>
  </si>
  <si>
    <t>507140</t>
  </si>
  <si>
    <t>ICQ-0800144X</t>
  </si>
  <si>
    <t>ARENAS, ARENAS SILICEAS, MINERAL DE ORO, MINERAL DE PLATA, MINERAL DE PLATINO</t>
  </si>
  <si>
    <t>QHA-09301</t>
  </si>
  <si>
    <t>LA PINTADA, TÁMESIS, VALPARAISO</t>
  </si>
  <si>
    <t>(54920) CONCESION LA PINTADA SAS</t>
  </si>
  <si>
    <t>500893</t>
  </si>
  <si>
    <t>504059</t>
  </si>
  <si>
    <t>LA PINTADA</t>
  </si>
  <si>
    <t>(82501) OCTAJOSEM</t>
  </si>
  <si>
    <t>507842</t>
  </si>
  <si>
    <t>FREDONIA, LA PINTADA</t>
  </si>
  <si>
    <t>(78403) CANTERA CALIZAS Y MARMOL S.A.S.</t>
  </si>
  <si>
    <t>ARE-507542</t>
  </si>
  <si>
    <t>(88478) Arley Aristofele Agualimpia Mosquera, (88480) Jhon Milton Copete Mosquera, (88479) Manuel María Copete Hinestroza</t>
  </si>
  <si>
    <t>HJBM-04</t>
  </si>
  <si>
    <t>HFL-094</t>
  </si>
  <si>
    <t>(11996) ALVAREZ PEÑA JOSE SEGUNDO, (44213) CARLOS AUGUSTO CARDENAS HINCAPIE</t>
  </si>
  <si>
    <t>HDB-101</t>
  </si>
  <si>
    <t>506139</t>
  </si>
  <si>
    <t>(11728) HERNANDO  VALENCIA CASTAÑO</t>
  </si>
  <si>
    <t>IHE-16141</t>
  </si>
  <si>
    <t>(39220) JOSE HECTOR MURILLO CASTILLO</t>
  </si>
  <si>
    <t>13584C1</t>
  </si>
  <si>
    <t>(21246) EQUIPOS CONSTRUCCIONES Y OBRAS SA ECOBRAS SA</t>
  </si>
  <si>
    <t>PIA-16231</t>
  </si>
  <si>
    <t>(60593) DOYES LILI PERALES SALAS, (60149) ROSA ELVIRA CASAS DE AYALA</t>
  </si>
  <si>
    <t>ARENAS ARCILLOSAS, ARENAS FELDESPÁTICAS, ARENAS INDUSTRIALES, ARENAS SILICEAS, GRAVAS, MINERALES DE ORO Y SUS CONCENTRADOS, MINERALES DE PLATINO (INCLUYE PLATINO, PALADIO, RUTENIO, RODIO, OSMIO) Y SUS CONCENTRADOS, RECEBO</t>
  </si>
  <si>
    <t>508225</t>
  </si>
  <si>
    <t>(90114) MINERALES Y PROCESADOS DEL HUILA S.A.S.</t>
  </si>
  <si>
    <t>16422</t>
  </si>
  <si>
    <t>TOCANCIPÁ</t>
  </si>
  <si>
    <t>(16060) JOHN KENNEDY ROMERO VALERO</t>
  </si>
  <si>
    <t>OE2-11221</t>
  </si>
  <si>
    <t>(51900) JUAN JOSE CASTRO ZARZUR</t>
  </si>
  <si>
    <t>508998</t>
  </si>
  <si>
    <t>(88460) TUNGSTENO MINING S.A.S</t>
  </si>
  <si>
    <t>ARE-509998</t>
  </si>
  <si>
    <t>(95545) BENJAMIN VARGAS GONZALEZ, (95548) CLAUDIA PATRICIA CASTAÑEDA NIETO, (95547) VICTOR JULIO VARGAS GONZALEZ</t>
  </si>
  <si>
    <t>SCA-15272X</t>
  </si>
  <si>
    <t>ICQ-08129</t>
  </si>
  <si>
    <t>VILLAGÓMEZ</t>
  </si>
  <si>
    <t>(37977) JOSE ISRAEL REYES MOJICA, (37978) LUZ MARINA REYES MOJICA</t>
  </si>
  <si>
    <t>20249</t>
  </si>
  <si>
    <t>17442</t>
  </si>
  <si>
    <t>(40353) YEYNS DANNY DUEÑAS PRECIADO</t>
  </si>
  <si>
    <t>PIT-11521</t>
  </si>
  <si>
    <t>(48909) EDUARDO  SUAREZ CORTES, (60947) SAULO CORTES VELASCO</t>
  </si>
  <si>
    <t>SKF-08001</t>
  </si>
  <si>
    <t>LA PINTADA, TÁMESIS</t>
  </si>
  <si>
    <t>17660</t>
  </si>
  <si>
    <t>VILLAVICENCIO</t>
  </si>
  <si>
    <t>13584</t>
  </si>
  <si>
    <t>ARE-510261</t>
  </si>
  <si>
    <t>(82004) EMPRESA COLOMBIANA DE MINAS "ECOMINAS C.I. S.A.S.", (76815) INVERSIONES MINERAS LA MILAGROSA S.A.S, (63257) ROMAN ORLANDO PORRAS LOPEZ</t>
  </si>
  <si>
    <t>ARE-510165</t>
  </si>
  <si>
    <t>(95545) BENJAMIN VARGAS GONZALEZ, (95852) FREDDY ALEXANDER GONZALEZ VARGAS, (95855) JHON CARLOS GONZALEZ VARGAS, (95547) VICTOR JULIO VARGAS GONZALEZ</t>
  </si>
  <si>
    <t>ARE-509846</t>
  </si>
  <si>
    <t>503628</t>
  </si>
  <si>
    <t>ARENAS, ARENAS (DE RIO), GRAVAS, GRAVAS (DE RIO), MINERALES DE COBRE Y SUS CONCENTRADOS, MINERALES DE ORO Y SUS CONCENTRADOS, RECEBO</t>
  </si>
  <si>
    <t>502032</t>
  </si>
  <si>
    <t>ISTMINA</t>
  </si>
  <si>
    <t>(79751) COMERCIO Y DESARROLLO C&amp;M PROJECT S.A.S</t>
  </si>
  <si>
    <t>ARE-507421</t>
  </si>
  <si>
    <t>FREDONIA, LA PINTADA, TÁMESIS</t>
  </si>
  <si>
    <t>(88117) CARLOS ALBERTO SANCHEZ, (88119) GERMAN DE JESUS ACEVEDO DAVID, (88114) HARBEY ANTONIO MEJIA MEDINA, (88122) ORLANDO DE JESUS OCHOA CORTES, (88121) OSCAR CARRASQUILLA</t>
  </si>
  <si>
    <t>HK9-08121</t>
  </si>
  <si>
    <t>(34210) ARMANDO ELIAS FLORIAN NAVAS, (85094) HEIVER NORBERTO DUEÑAS PRECIADO, (40353) YEYNS DANNY DUEÑAS PRECIADO</t>
  </si>
  <si>
    <t>ARE-509360</t>
  </si>
  <si>
    <t>FREDONIA</t>
  </si>
  <si>
    <t>(93466) ABSALON ENRIQUE CORREA VELEZ, (93460) ALBERTO DE JESUS BUSTAMANTE ISAZA, (38106) ANGEL HERNAN VALENCIA GONZALEZ, (93458) EDILBERTO  COLORADO BUSTAMANTE, (93461) JHON JAIME ORTIZ BEDOYA, (93463) JUAN DAVID COLORADO QUINTANA, (47295) ORLANDO DE JES</t>
  </si>
  <si>
    <t>19099</t>
  </si>
  <si>
    <t>18652</t>
  </si>
  <si>
    <t>HHP-14561</t>
  </si>
  <si>
    <t>CASTILLA LA NUEVA, GUAMAL</t>
  </si>
  <si>
    <t>(25171) JOSE ALBERTO POSSO QUINTERO</t>
  </si>
  <si>
    <t>G5896005</t>
  </si>
  <si>
    <t>(46397) EMPRESA ASOCIATIVA DE ARENEROS DEL RÍO POBLANCO, (54995) LUZ STELLA BEDOYA TORO, (83995) Wilson  Aguirre Gaviria</t>
  </si>
  <si>
    <t>505503</t>
  </si>
  <si>
    <t>(83494) José Humberto Bernal Díaz</t>
  </si>
  <si>
    <t>504873</t>
  </si>
  <si>
    <t>TBM-16031</t>
  </si>
  <si>
    <t>EL CALVARIO</t>
  </si>
  <si>
    <t>LHU-08221</t>
  </si>
  <si>
    <t>(60840) ROZO &amp; ROZO SAS</t>
  </si>
  <si>
    <t>ARENAS, ARENAS SILICEAS, ASFALTO NATURAL, BASALTO, DIABASA, GRAVAS, RECEBO, ROCA O PIEDRA CALIZA</t>
  </si>
  <si>
    <t>503420</t>
  </si>
  <si>
    <t>EL DORADO, SAN MARTÍN</t>
  </si>
  <si>
    <t>(62740) MANUEL ALBERTO GOMEZ DIAZ</t>
  </si>
  <si>
    <t>BA6-162</t>
  </si>
  <si>
    <t>(19336) BALASTERA MALAGA LTDA</t>
  </si>
  <si>
    <t>ARE-510540</t>
  </si>
  <si>
    <t>(82004) EMPRESA COLOMBIANA DE MINAS "ECOMINAS C.I. S.A.S."</t>
  </si>
  <si>
    <t>ANHIDRITA, ARCILLAS, ARENAS, ARENAS (DE RIO), ARENISCAS, ASFALTO NATURAL, AZUFRE, BENTONITA, CALCITA, CAOLIN, CONCENTRADOS MINERALES DE IRIDIO, CORINDON, CUARZO, DOLOMITA, ESMERALDA, FELDESPATOS, FLUORITA, GRAFITO, GRANATE, GRANITO, GRAVAS, GRAVAS (DE RI</t>
  </si>
  <si>
    <t>RDE-10001</t>
  </si>
  <si>
    <t>(55121) EYECID  RAMOS PENAGOS</t>
  </si>
  <si>
    <t>503413</t>
  </si>
  <si>
    <t>(59504) INDUSTRIAS BENI SAS</t>
  </si>
  <si>
    <t>506588</t>
  </si>
  <si>
    <t>PAIME, VILLAGÓMEZ</t>
  </si>
  <si>
    <t>HEP-131</t>
  </si>
  <si>
    <t>PI9-16271</t>
  </si>
  <si>
    <t>HIE-08022X</t>
  </si>
  <si>
    <t>(62354) ARENAS Y ROCAS VILLAMARIA SAS, (44231) LUIS ALBERTO ALBA GONZALEZ</t>
  </si>
  <si>
    <t>16461</t>
  </si>
  <si>
    <t>16177</t>
  </si>
  <si>
    <t>(57987) MASTERCAT LTDA</t>
  </si>
  <si>
    <t>ICQ-080016</t>
  </si>
  <si>
    <t>(38645) OSCAR MAURICIO CASTILLO ORJUELA</t>
  </si>
  <si>
    <t>SHM-13001</t>
  </si>
  <si>
    <t>(39988) CONSEJO COMUNITARIO MAYOR DE ISTMINA Y MEDIO SAN JUAN</t>
  </si>
  <si>
    <t>ARENAS ARCILLOSAS, ARENAS FELDESPÁTICAS, ARENAS INDUSTRIALES, ARENAS SILICEAS, GRAVAS, MINERAL DE ORO, MINERAL DE PLATINO, RECEBO</t>
  </si>
  <si>
    <t>503116</t>
  </si>
  <si>
    <t>KL7-11441</t>
  </si>
  <si>
    <t>ISTMINA, MEDIO SAN JUAN (Andagoya)</t>
  </si>
  <si>
    <t>(10464) PROYECTO COCO HONDO S.A.S "COCO HONDO S.A.S."</t>
  </si>
  <si>
    <t>SKK-13111</t>
  </si>
  <si>
    <t>(54658) MISAEL  URRIAGO RIVERA</t>
  </si>
  <si>
    <t>20111</t>
  </si>
  <si>
    <t>(62354) ARENAS Y ROCAS VILLAMARIA SAS, (17190) JOSE ALFREDO GARZON CHAVES</t>
  </si>
  <si>
    <t>15538</t>
  </si>
  <si>
    <t>(15393) ALFONSO  CETINA TINJACA, (62354) ARENAS Y ROCAS VILLAMARIA SAS, (17190) JOSE ALFREDO GARZON CHAVES, (44231) LUIS ALBERTO ALBA GONZALEZ, (10439) LUIS ALBERTO PRIETO PRIETO, (20545) WILSON LEONARDO ORTIZ GARCIA</t>
  </si>
  <si>
    <t>500104</t>
  </si>
  <si>
    <t>(70868) victor horacio pinzon peña</t>
  </si>
  <si>
    <t>ARE-510164</t>
  </si>
  <si>
    <t>UJ7-11091</t>
  </si>
  <si>
    <t>(59348) UNION TEMPORAL JAASIEL</t>
  </si>
  <si>
    <t>TOPAIPÍ, YACOPÍ</t>
  </si>
  <si>
    <t>(61994) INDUSTRY GROUP AND ENTERPRISE TAP-Y-ACAR S.A.S.</t>
  </si>
  <si>
    <t>TC9-08081</t>
  </si>
  <si>
    <t>GUAMAL, SAN MARTÍN</t>
  </si>
  <si>
    <t>ARE-510373</t>
  </si>
  <si>
    <t>11773</t>
  </si>
  <si>
    <t>GUASCA, GUATAVITA</t>
  </si>
  <si>
    <t>(13524) AGREGADOS DE LA SABANA LTDA.</t>
  </si>
  <si>
    <t>(73087) COMERCIANTES DEL VALLE S.A.S.</t>
  </si>
  <si>
    <t>HIE-08021</t>
  </si>
  <si>
    <t>(17190) JOSE ALFREDO GARZON CHAVES, (44231) LUIS ALBERTO ALBA GONZALEZ</t>
  </si>
  <si>
    <t>QDU-15271</t>
  </si>
  <si>
    <t>(61224) JHON JAIRO HERRERA OLAYA</t>
  </si>
  <si>
    <t>509547</t>
  </si>
  <si>
    <t>HIE-08023X</t>
  </si>
  <si>
    <t>22150</t>
  </si>
  <si>
    <t>EBA-091</t>
  </si>
  <si>
    <t>TADÓ, UNIÓN PANAMERICANA ( Animas)</t>
  </si>
  <si>
    <t>(12381) JUAN BAUTISTA PEREA GIL</t>
  </si>
  <si>
    <t>ARENAS (DE RIO), GRAVAS (DE RIO), MINERAL DE ORO, MINERAL DE PLATA, MINERAL DE PLATINO</t>
  </si>
  <si>
    <t>ARE-506264</t>
  </si>
  <si>
    <t>(48964) DIDIMO ARMANDO MONGUI PEREZ, (24757) JORGE ANTONIO CRUZ HERNANDEZ, (27749) SPO S.A.S</t>
  </si>
  <si>
    <t>COGUA</t>
  </si>
  <si>
    <t>11774</t>
  </si>
  <si>
    <t>508906</t>
  </si>
  <si>
    <t>SAN MARTÍN</t>
  </si>
  <si>
    <t>(78486) ARA TRANSPORTES SAS</t>
  </si>
  <si>
    <t>CEL-151</t>
  </si>
  <si>
    <t>(12570) GISELA  PALENCIA AGUILAR</t>
  </si>
  <si>
    <t>(84542) MINERA BUEY AURES S.A.S.</t>
  </si>
  <si>
    <t>504715</t>
  </si>
  <si>
    <t>(75596) andrea cristina prieto jimenez</t>
  </si>
  <si>
    <t>HJ5-09481</t>
  </si>
  <si>
    <t>(37297) TRITURADOS Y TRITURADOS LTDA</t>
  </si>
  <si>
    <t>GUATAVITA</t>
  </si>
  <si>
    <t>NJQ-14351</t>
  </si>
  <si>
    <t>CÉRTEGUI, TADÓ, UNIÓN PANAMERICANA ( Animas)</t>
  </si>
  <si>
    <t>(10361) AGRO ESTUDIOS Y PROYECTOS LTDA</t>
  </si>
  <si>
    <t>ARENAS, GRAVAS, MINERAL DE ORO, MINERAL DE PLATINO, RECEBO</t>
  </si>
  <si>
    <t>GIM-141</t>
  </si>
  <si>
    <t>(13487) VICTOR ARMANDO TOBAR MUÑOZ</t>
  </si>
  <si>
    <t>502663</t>
  </si>
  <si>
    <t>(79031) TRANSPORTES Y SUMINISTROS TOBAR HENAO SAS</t>
  </si>
  <si>
    <t>ICQ-082713</t>
  </si>
  <si>
    <t>IJQ-15231</t>
  </si>
  <si>
    <t>(61339) ARENAS Y TRITURADOS DEL SUR SAS</t>
  </si>
  <si>
    <t>ANTRACITA, ARCILLA COMUN (ARCILLA CERAMICA), ARCILLA MISCELANEA, ARCILLAS, ARCILLAS REFRACTARIAS, ARENAS ARCILLOSAS, ARENAS FELDESPÁTICAS, ARENAS INDUSTRIALES, ARENAS SILICEAS, CARBÓN, CARBÓN METALÚRGICO, CARBÓN TÉRMICO, GRAVAS, RECEBO</t>
  </si>
  <si>
    <t>ARE-505661</t>
  </si>
  <si>
    <t>(81462) ITOCO GREEN EMERALDS MINING COMPANY C.I. S.A.S., (83580) SANTOS MIGUEL MOLINA ROBAYO, (50977) WILLIAM ALEXANDER PAEZ AVILA</t>
  </si>
  <si>
    <t>HD4-123</t>
  </si>
  <si>
    <t>(15393) ALFONSO  CETINA TINJACA</t>
  </si>
  <si>
    <t>508129</t>
  </si>
  <si>
    <t>GIGANTE, HOBO</t>
  </si>
  <si>
    <t>GIS-121</t>
  </si>
  <si>
    <t>(62331) JULIO CESAR BELTRAN BEJARANO, (62330) LUIS DIEGO TAMARA ALDANA</t>
  </si>
  <si>
    <t>22599</t>
  </si>
  <si>
    <t>(19961) ABEL  CETINA TINJACA</t>
  </si>
  <si>
    <t>12600</t>
  </si>
  <si>
    <t>(16785) SUCESORES PEDRO PABLO ROZO GUAQUETA E HIJOS S.A.S.</t>
  </si>
  <si>
    <t>ARE-509223</t>
  </si>
  <si>
    <t>SONSÓN, LA DORADA, NORCASIA</t>
  </si>
  <si>
    <t>(93348) DAVID  DIAZ BEDOYA, (93371) FRANCISCO ANTONIO SOTO LOPEZ, (93375) HAROL ALONSO CUBILLOS DIAZ, (93376) LEONEL BETANCURT CARDONA, (93377) LUIS ERNESTO BETANCURT MARIN, (93374) LUIS HERNANDO DIAZ BEDOYA</t>
  </si>
  <si>
    <t>21692</t>
  </si>
  <si>
    <t>506433</t>
  </si>
  <si>
    <t>(31453) CAMILO CLAUDIO ALVAREZ OLARTE</t>
  </si>
  <si>
    <t>502030</t>
  </si>
  <si>
    <t>503174</t>
  </si>
  <si>
    <t>SAN CAYETANO</t>
  </si>
  <si>
    <t>(82246) CARLOS ANDRES PARRA ORJUELA, (82210) Edwin  Rodriguez Cholo</t>
  </si>
  <si>
    <t>ARCILLAS, ARENAS, ARENISCAS, CARBÓN, GRAVAS, RECEBO</t>
  </si>
  <si>
    <t>LLH-08161</t>
  </si>
  <si>
    <t>(17190) JOSE ALFREDO GARZON CHAVES</t>
  </si>
  <si>
    <t>ODO-10281</t>
  </si>
  <si>
    <t>(15857) JORGE ELIECER ZAPATA</t>
  </si>
  <si>
    <t>ARE-507359</t>
  </si>
  <si>
    <t>(87936) HECTOR JAVIER TREJOS SALAZAR, (87934) MERFALIA MURILLO URBINA</t>
  </si>
  <si>
    <t>ARENAS, ARENAS (DE RIO), MINERALES DE ORO Y SUS CONCENTRADOS</t>
  </si>
  <si>
    <t>19869</t>
  </si>
  <si>
    <t>SDB-08301</t>
  </si>
  <si>
    <t>GIGANTE, YAGUARÁ</t>
  </si>
  <si>
    <t>(47236) ENEL COLOMBIA S.A. E.S.P</t>
  </si>
  <si>
    <t>LLH-08162X</t>
  </si>
  <si>
    <t>(22949) JORGE ARTURO MANTILLA LANDAZABAL, (17190) JOSE ALFREDO GARZON CHAVES</t>
  </si>
  <si>
    <t>500620</t>
  </si>
  <si>
    <t>506354</t>
  </si>
  <si>
    <t>(55069) BIENES Y SERVICIOS YEVIMAQUINAS S.A.S, (47757) SATURNINO  CASTELLANOS BURGOS</t>
  </si>
  <si>
    <t>ARE-510434</t>
  </si>
  <si>
    <t>PA3-14261</t>
  </si>
  <si>
    <t>504074</t>
  </si>
  <si>
    <t>(82988) KAREN LUCIA LOPEZ GUZMAN</t>
  </si>
  <si>
    <t>INZÁ, PÁEZ (Belalcázar)</t>
  </si>
  <si>
    <t>507010</t>
  </si>
  <si>
    <t>ARE-504125</t>
  </si>
  <si>
    <t>(83554) Andrea Ximena Benavides Atehortua, (83553) Angela Yanette Atehortua Mejia</t>
  </si>
  <si>
    <t>ARCILLAS, ARENAS, ARENAS (DE RIO), ARENISCAS, CAOLIN, GRAVAS, GRAVAS (DE RIO), MINERALES DE HIERRO Y SUS CONCENTRADOS, MINERALES DE POTASIO, PIRITA, RECEBO, ROCA O PIEDRA CALIZA, YESO</t>
  </si>
  <si>
    <t>ARE-510563</t>
  </si>
  <si>
    <t>(82004) EMPRESA COLOMBIANA DE MINAS "ECOMINAS C.I. S.A.S.", (63257) ROMAN ORLANDO PORRAS LOPEZ</t>
  </si>
  <si>
    <t>20753</t>
  </si>
  <si>
    <t>BUENOS AIRES</t>
  </si>
  <si>
    <t>(88824) Agregados y Minerales de Timba sas</t>
  </si>
  <si>
    <t>QH6-08011</t>
  </si>
  <si>
    <t>FCJ-171</t>
  </si>
  <si>
    <t>CASTILLA LA NUEVA</t>
  </si>
  <si>
    <t>(20334) FAISEL ANDRES PERALTA NOVOA</t>
  </si>
  <si>
    <t>506422</t>
  </si>
  <si>
    <t>500457</t>
  </si>
  <si>
    <t>(52212) ALFREDO EDUARDO  SANCHEZ VALENCIA, (73192) GUILLERMO DIAZ REINOSO, (62836) NESTOR ARMIN  BASTIDAS FLOR</t>
  </si>
  <si>
    <t>ARENAS, ARENAS (DE RIO), GRAVAS, GRAVAS (DE RIO), MINERALES DE ORO Y SUS CONCENTRADOS, RECEBO</t>
  </si>
  <si>
    <t>EDP-151</t>
  </si>
  <si>
    <t>PCI-08051</t>
  </si>
  <si>
    <t>ARE-509384</t>
  </si>
  <si>
    <t>(79412) LEONIDAS  OSORIO VELA</t>
  </si>
  <si>
    <t>IDC-16111</t>
  </si>
  <si>
    <t>CASTILLA LA NUEVA, GUAMAL, SAN MARTÍN</t>
  </si>
  <si>
    <t>(38833) ANYI PAOLA DIAZ FORERO, (56720) JAIRO JIMENEZ CADENA</t>
  </si>
  <si>
    <t>508184</t>
  </si>
  <si>
    <t>504334</t>
  </si>
  <si>
    <t>FREDONIA, LA PINTADA, SANTA BÁRBARA</t>
  </si>
  <si>
    <t>506963</t>
  </si>
  <si>
    <t>ARGELIA, SONSÓN, SAMANÁ</t>
  </si>
  <si>
    <t>(26202) ZANESFIELD TRADE COMPANY INC</t>
  </si>
  <si>
    <t>ARCILLAS, MINERALES DE COBRE Y SUS CONCENTRADOS, MINERALES DE ORO Y SUS CONCENTRADOS, ROCA O PIEDRA CALIZA</t>
  </si>
  <si>
    <t>PJS-15591</t>
  </si>
  <si>
    <t>(55841) VICTOR DELIO SANCHEZ GOMEZ</t>
  </si>
  <si>
    <t>504188</t>
  </si>
  <si>
    <t>(83657) CARLOS HUMBERTO SANCHEZ CARDENAS, (83559) FUNDACION CORPORACION VIVIENDA USAK, (83661) GRACIELA SIERRA CIFUENTES, (83662) JOHAN SEBASTIAN PACHON MORENO, (83592) ROSA SULINDA MORENO SANCHEZ</t>
  </si>
  <si>
    <t>SDB-08302X</t>
  </si>
  <si>
    <t>NFK-08281</t>
  </si>
  <si>
    <t>(16990) RAMON ANTONIO SADOVNIK SANCHEZ</t>
  </si>
  <si>
    <t>2604</t>
  </si>
  <si>
    <t>COGUA, GACHANCIPÁ, NEMOCÓN, TOCANCIPÁ, ZIPAQUIRÁ</t>
  </si>
  <si>
    <t>(22649) INDUSTRIAL DE MATERIAS PRIMAS S.A.S.</t>
  </si>
  <si>
    <t>14340</t>
  </si>
  <si>
    <t>(34713) RAFAEL ALBERTO RODRIGUEZ RINCON</t>
  </si>
  <si>
    <t>NK2-10211</t>
  </si>
  <si>
    <t>(37611) BALASTRERA DEL DAGUA LTDA.</t>
  </si>
  <si>
    <t>510321</t>
  </si>
  <si>
    <t>ARCILLAS, ARENAS, ARENISCAS, RECEBO</t>
  </si>
  <si>
    <t>503438</t>
  </si>
  <si>
    <t>(82621) JAVIER ANTONIO CASTELLANOS CASTELLANOS, (82620) JOHN JULIO CASTELLANOS ROJAS, (82622) JOSE SILVANO MONROY GONZALEZ, (70805) M Y P INGENIERIA LTDA</t>
  </si>
  <si>
    <t>ESMERALDA, GRAFITO, OTRAS PIEDRAS PRECIOSAS, OTRAS PIEDRAS SEMIPRECIOSAS, ROCA FOSFORICA</t>
  </si>
  <si>
    <t>505783</t>
  </si>
  <si>
    <t>EL CASTILLO, SAN MARTÍN</t>
  </si>
  <si>
    <t>503129</t>
  </si>
  <si>
    <t>FREDONIA, SANTA BÁRBARA</t>
  </si>
  <si>
    <t>(81060) CANTERA OROZCO S.A.S.</t>
  </si>
  <si>
    <t>500477</t>
  </si>
  <si>
    <t>ARCILLAS, ARENAS, ARENISCAS, CAOLIN, CARBÓN, CUARZO</t>
  </si>
  <si>
    <t>20296</t>
  </si>
  <si>
    <t>(57909) ALEIDA DEL PILAR CUBILLOS COLMENARES, (19294) BARBARA MARINA CUBILLOS COLMENARES, (78825) GERMAN CUBILLOS COLMENARES, (78822) GILMA CUBILLOS COLMENARES, (31503) HENRY  CUBILLOS COLMENARES, (11427) JAIRO  CUBILLOS COLMENARES, (78777) LIZETT NAYIBE</t>
  </si>
  <si>
    <t>NHN-16021</t>
  </si>
  <si>
    <t>(48791) ALVARO ZAMORA ARRECHEA, (43038) HECTOR ALCALA ZAMORA ARRECHEA, (42913) RODRIGO ALBERTO ZAMORA ARRECHEA</t>
  </si>
  <si>
    <t>507058</t>
  </si>
  <si>
    <t>HFN-083</t>
  </si>
  <si>
    <t>(12909) YEBRAIL JAIRO PERALTA NOVOA</t>
  </si>
  <si>
    <t>ARE-509224</t>
  </si>
  <si>
    <t>SONSÓN, LA DORADA</t>
  </si>
  <si>
    <t>(19741) DIEGO DE JESUS CASTAÑO MARULANDA</t>
  </si>
  <si>
    <t>LDK-16001X</t>
  </si>
  <si>
    <t>EL CANTÓN DEL SAN PABLO (Managrú), CÉRTEGUI, ISTMINA, TADÓ, UNIÓN PANAMERICANA ( Animas)</t>
  </si>
  <si>
    <t>(16200) CONSEJO COMUNITARIO MAYOR DE UNION PANAMERICANA</t>
  </si>
  <si>
    <t>18991</t>
  </si>
  <si>
    <t>(57909) ALEIDA DEL PILAR CUBILLOS COLMENARES, (37510) ANA MARIA TORRES PIQUE, (19294) BARBARA MARINA CUBILLOS COLMENARES, (78825) GERMAN CUBILLOS COLMENARES, (78822) GILMA CUBILLOS COLMENARES, (31503) HENRY  CUBILLOS COLMENARES, (11427) JAIRO  CUBILLOS C</t>
  </si>
  <si>
    <t>503297</t>
  </si>
  <si>
    <t>20115</t>
  </si>
  <si>
    <t>(31503) HENRY  CUBILLOS COLMENARES</t>
  </si>
  <si>
    <t>EE2-111</t>
  </si>
  <si>
    <t>ISTMINA, UNIÓN PANAMERICANA ( Animas)</t>
  </si>
  <si>
    <t>ARENAS ARCILLOSAS, ARENAS FELDESPÁTICAS, ARENAS INDUSTRIALES, ARENAS SILICEAS, GRAVAS, MINERAL DE ORO, RECEBO</t>
  </si>
  <si>
    <t>ARE-509893</t>
  </si>
  <si>
    <t>(22906) BORIS  ALBARRACIN , (82004) EMPRESA COLOMBIANA DE MINAS "ECOMINAS C.I. S.A.S.", (63257) ROMAN ORLANDO PORRAS LOPEZ</t>
  </si>
  <si>
    <t>506226</t>
  </si>
  <si>
    <t>ABEJORRAL, CARMEN DE VIBORAL, SONSÓN</t>
  </si>
  <si>
    <t>ARE-509824</t>
  </si>
  <si>
    <t>ARE-510559</t>
  </si>
  <si>
    <t>HHM-09531</t>
  </si>
  <si>
    <t>GLK-081</t>
  </si>
  <si>
    <t>(44954) COLOMBIANA DE AGREGADOS S.A.S.</t>
  </si>
  <si>
    <t>SBO-10141</t>
  </si>
  <si>
    <t>JERICÓ</t>
  </si>
  <si>
    <t>EGM-081</t>
  </si>
  <si>
    <t>(41055) ALVARO ENRIQUE LOZANO GUARNIZO, (28755) JUAN NEPOMUCENO LOZANO PRADA, (29093) MAURICIO  LOZANO GUARNIZO</t>
  </si>
  <si>
    <t>QHR-10011</t>
  </si>
  <si>
    <t>(44426) LUZ MYRIAM PARRADO ROJAS</t>
  </si>
  <si>
    <t>503514</t>
  </si>
  <si>
    <t>(63386) SOCIEDAD ROCHA DIAZ Y COMPANIA S EN C</t>
  </si>
  <si>
    <t>509362</t>
  </si>
  <si>
    <t>ARCILLAS, ARENAS, ARENAS (DE RIO), BENTONITA, CAOLIN, GRAVAS, GRAVAS (DE RIO), RECEBO</t>
  </si>
  <si>
    <t>21537</t>
  </si>
  <si>
    <t>(44425) FABIOLA  PARRADO ROJAS, (53662) FRIOLANDIA PARRADO  DE CHIDIAK, (44427) GERMAN PARRADO ROJAS, (44423) JOSE NICOLAS PARRADO ROJAS, (44424) JOSEFINA PARRADO ROJAS, (62047) LUIS EDUARDO  PARRADO ROJAS, (44426) LUZ MYRIAM PARRADO ROJAS</t>
  </si>
  <si>
    <t>TLS-15391</t>
  </si>
  <si>
    <t>(58333) CARLOS ANDRES MARULANDA CUELLAR</t>
  </si>
  <si>
    <t>TL7-09001</t>
  </si>
  <si>
    <t>CALDONO, SANTANDER DE QUILICHAO</t>
  </si>
  <si>
    <t>(58287) MUNICIPIO DE CALDONO</t>
  </si>
  <si>
    <t>ARE-509974</t>
  </si>
  <si>
    <t>FREDONIA, JERICÓ</t>
  </si>
  <si>
    <t>502013</t>
  </si>
  <si>
    <t>GRANADA, SAN MARTÍN</t>
  </si>
  <si>
    <t>RHJ-08032</t>
  </si>
  <si>
    <t>CASTILLA LA NUEVA, SAN MARTÍN</t>
  </si>
  <si>
    <t>(63558) LUIS FERNANDO SERRANO TASCON</t>
  </si>
  <si>
    <t>20902</t>
  </si>
  <si>
    <t>(46498) FERNEY  RODRIGUEZ CALDERON, (46497) GLOSMAN RODRIGUEZ CALDERON, (46496) HENRY ANTONIO RODRIGUEZ CALDERON</t>
  </si>
  <si>
    <t>507356</t>
  </si>
  <si>
    <t>(12425) MUNICIPIO DE GRANADA</t>
  </si>
  <si>
    <t>509363</t>
  </si>
  <si>
    <t>15717</t>
  </si>
  <si>
    <t>GACHANCIPÁ, GUATAVITA</t>
  </si>
  <si>
    <t>(73698) HECTOR DARIO LOPEZ SANCHEZ</t>
  </si>
  <si>
    <t>QF5-15571</t>
  </si>
  <si>
    <t>TJU-08291</t>
  </si>
  <si>
    <t>ARCILLAS, ARENAS, GRAVAS, RECEBO, ROCA O PIEDRA CALIZA</t>
  </si>
  <si>
    <t>OEA-16021</t>
  </si>
  <si>
    <t>(30406) REINEL  ROJAS RAMOS</t>
  </si>
  <si>
    <t>IH2-08052</t>
  </si>
  <si>
    <t>(39220) JOSE HECTOR MURILLO CASTILLO, (42465) MARCO AURELIO ANGEL ALVAREZ</t>
  </si>
  <si>
    <t>503728</t>
  </si>
  <si>
    <t>BETANIA</t>
  </si>
  <si>
    <t>GKI-143</t>
  </si>
  <si>
    <t>(40565) MARTINEZ SILVIA STELLA RIOS, (15024) ORLANDO JOSE DUEÑAS PINTO</t>
  </si>
  <si>
    <t>HHS-08381</t>
  </si>
  <si>
    <t>ACACÍAS, CASTILLA LA NUEVA</t>
  </si>
  <si>
    <t>20290</t>
  </si>
  <si>
    <t>FEQ-102</t>
  </si>
  <si>
    <t>507357</t>
  </si>
  <si>
    <t>EL CASTILLO, GRANADA, SAN MARTÍN</t>
  </si>
  <si>
    <t>SAN JUANITO</t>
  </si>
  <si>
    <t>(38014) JUAN PABLO OCAMPO CORTES</t>
  </si>
  <si>
    <t>SCA-15171</t>
  </si>
  <si>
    <t>508096</t>
  </si>
  <si>
    <t>17421</t>
  </si>
  <si>
    <t>(29615) EDITH YANETH PARRADO MARTINEZ, (39319) JOSE ESPIRITU SANCHEZ GONZALEZ</t>
  </si>
  <si>
    <t>ARENAS, ARENAS ARCILLOSAS, ARENAS FELDESPÁTICAS, ARENAS INDUSTRIALES, ARENAS SILICEAS</t>
  </si>
  <si>
    <t>PIH-09051</t>
  </si>
  <si>
    <t>(34214) FABIO PERDOMO</t>
  </si>
  <si>
    <t>FEQ-10011X</t>
  </si>
  <si>
    <t>PLM-12071</t>
  </si>
  <si>
    <t>(59205) BLIHOOVER QUIJANO CERON, (48909) EDUARDO  SUAREZ CORTES</t>
  </si>
  <si>
    <t>SF6-11071</t>
  </si>
  <si>
    <t>(19126) EDWAR JAIR CABRERA MAÑOZCA, (19064) JOALVETH  CABRERA MAÑOSCA</t>
  </si>
  <si>
    <t>502227</t>
  </si>
  <si>
    <t>GIGANTE</t>
  </si>
  <si>
    <t>ICQ-081516X</t>
  </si>
  <si>
    <t>(36867) HUMBERTO  PIÑEROS TORRES</t>
  </si>
  <si>
    <t>503654</t>
  </si>
  <si>
    <t>EL CASTILLO, GRANADA</t>
  </si>
  <si>
    <t>504736</t>
  </si>
  <si>
    <t>(34326) MICROMINERALES S.A.S</t>
  </si>
  <si>
    <t>502364</t>
  </si>
  <si>
    <t>TH6-11511</t>
  </si>
  <si>
    <t>(54258) ANDINO COMMODITIES S A S</t>
  </si>
  <si>
    <t>ARENAS, CARBÓN, ESMERALDA, GRAVAS, RECEBO</t>
  </si>
  <si>
    <t>SEH-10041</t>
  </si>
  <si>
    <t>(53805) ANA CILIA VELASQUEZ ALFEREZ, (38014) JUAN PABLO OCAMPO CORTES, (53803) LUIS ENRIQUE DIAZ JIMENEZ, (53808) WILSON ORLANDO DIAZ JIMENEZ</t>
  </si>
  <si>
    <t>JBK-16141</t>
  </si>
  <si>
    <t>(26070) LUZ STELLA LOPEZ LEGUIZAMO</t>
  </si>
  <si>
    <t>RFT-08011</t>
  </si>
  <si>
    <t>SIP-14211</t>
  </si>
  <si>
    <t>(45259) NEW MINING S.A.S., (15366) OBRAS CIVILES Y MINERIA DE COLOMBIA S.A MINCIVIL</t>
  </si>
  <si>
    <t>IGC-10551</t>
  </si>
  <si>
    <t>(16904) LEOPOLDO  PULIDO RUBIANO, (24359) NOHEMI  BRICEÑO BOHORQUEZ</t>
  </si>
  <si>
    <t>EGU-142</t>
  </si>
  <si>
    <t>SHM-12271</t>
  </si>
  <si>
    <t>ISTMINA, MEDIO BAUDÓ(Puerto Meluk), MEDIO SAN JUAN (Andagoya)</t>
  </si>
  <si>
    <t>RBP-08091</t>
  </si>
  <si>
    <t>(52222) JAVIER ALFONSO GONZALEZ ANIDOS, (52221) JOSE MIGUEL DE WENETZ LLOPIS SANCHO, (13920) LUIS EDUARDO GARCIA BENAVIDES, (71787) SERGIO  RODRÍGUEZ MORENO</t>
  </si>
  <si>
    <t>8648</t>
  </si>
  <si>
    <t>ABEJORRAL, MONTEBELLO</t>
  </si>
  <si>
    <t>HFC-101</t>
  </si>
  <si>
    <t>(54256) BERNARDO ARBOLEDA CARBONELL, (59053) LUZMILA  GARZON DE ARBOLEDA</t>
  </si>
  <si>
    <t>505954</t>
  </si>
  <si>
    <t>TDH-09051</t>
  </si>
  <si>
    <t>(54842) DIANA ZULEIKA PRADA ANGARITA, (54840) HERNAN ALBERTO VELANDIA PEREZ, (52392) LIZ ADRIANA CEPEDA DIAZ, (54841) MANUEL OCTAVIO MOSCOTE ALARCON</t>
  </si>
  <si>
    <t>TBJ-13091</t>
  </si>
  <si>
    <t>VILLAVICENCIO, RESTREPO</t>
  </si>
  <si>
    <t>SI4-08061</t>
  </si>
  <si>
    <t>(62015) OPERACIONES Y EXPLOTACIONES MINERAS SAS</t>
  </si>
  <si>
    <t>GIM-111</t>
  </si>
  <si>
    <t>(50347) TRITURADORA LOS ANDES LTDA. - TRITURANDES LTDA.</t>
  </si>
  <si>
    <t>503340</t>
  </si>
  <si>
    <t>ARENAS (DE RIO), GRAVAS, GRAVAS (DE RIO), RECEBO</t>
  </si>
  <si>
    <t>ARE-509131</t>
  </si>
  <si>
    <t>(93245) ASOCIACION DE COMUNIDADES AFROCOLOMBIANAS DEL RIO LA MIEL-AFROMIEL, (93243) ISABELINA MOSQUERA MURILLO</t>
  </si>
  <si>
    <t>ARCILLAS, DOLOMITA, ROCA O PIEDRA CALIZA</t>
  </si>
  <si>
    <t>506409</t>
  </si>
  <si>
    <t>GJ6-121</t>
  </si>
  <si>
    <t>(30991) MILTON HERNANDO SANCHEZ ROJAS</t>
  </si>
  <si>
    <t>JBK-16121</t>
  </si>
  <si>
    <t>PKA-08111</t>
  </si>
  <si>
    <t>(59636) NORY ESMERALDA PORTILLA SOLARTE</t>
  </si>
  <si>
    <t>FCC-812</t>
  </si>
  <si>
    <t>(42916) JOSE RAFAEL MORENO PAEZ</t>
  </si>
  <si>
    <t>16647</t>
  </si>
  <si>
    <t>(33742) ARENAS INDUSTRIALES DEL LLANO S.A.S.</t>
  </si>
  <si>
    <t>21322</t>
  </si>
  <si>
    <t>(12337) LUIS EDUARDO VARELA MALDONADO</t>
  </si>
  <si>
    <t>ABEJORRAL, LA UNIÓN</t>
  </si>
  <si>
    <t>503921</t>
  </si>
  <si>
    <t>(82316) CARMIC S.A.S</t>
  </si>
  <si>
    <t>MARMOL Y TRAVERTINO, RECEBO, ROCA O PIEDRA CALIZA</t>
  </si>
  <si>
    <t>500647</t>
  </si>
  <si>
    <t>(71227) OSCAR JULIAN ORTIZ MEDINA</t>
  </si>
  <si>
    <t>SHM-12491</t>
  </si>
  <si>
    <t>ARE-509889</t>
  </si>
  <si>
    <t>(95121) MINA CASABLANCA SAS</t>
  </si>
  <si>
    <t>ARCILLAS, ARENAS, CARBÓN</t>
  </si>
  <si>
    <t>ICQ-081515X</t>
  </si>
  <si>
    <t>510360</t>
  </si>
  <si>
    <t>(73453) JUAN PABLO MONTOYA RESTREPO</t>
  </si>
  <si>
    <t>EEL-082</t>
  </si>
  <si>
    <t>(57079) DULBER  ANDRADE RIVERA, (57082) MARLY ANDRADE RIVERA, (57081) MERYI ANDRADE RIVERA, (57080) NIRZA ANDRADE RIVERA</t>
  </si>
  <si>
    <t>TF7-08151</t>
  </si>
  <si>
    <t>PAIME, SAN CAYETANO</t>
  </si>
  <si>
    <t>(54824) ALEX NESTOR GOMEZ RINCON</t>
  </si>
  <si>
    <t>508428</t>
  </si>
  <si>
    <t>(59281) INSUMOS Y AGREGADOS DE COLOMBIA S.A.S.</t>
  </si>
  <si>
    <t>ARCILLAS, ARENAS, ARENISCAS, BENTONITA, CALCITA, CAOLIN, ROCA O PIEDRA CALIZA</t>
  </si>
  <si>
    <t>ARE-TGR-15531</t>
  </si>
  <si>
    <t>(48641) DIEGO ALBERTO BERNAL LOPEZ, (58726) MARIO HERNAN GIRALDO CORREA, (28105) MAURO  RENDON LOPEZ</t>
  </si>
  <si>
    <t>JBK-16122X</t>
  </si>
  <si>
    <t>HKU-15571</t>
  </si>
  <si>
    <t>(37941) EDEL HORACIO REYES DURAN</t>
  </si>
  <si>
    <t>CALDONO</t>
  </si>
  <si>
    <t>504319</t>
  </si>
  <si>
    <t>(73516) AGREGADOS MUTATÁ S.A.S</t>
  </si>
  <si>
    <t>QDU-10461</t>
  </si>
  <si>
    <t>(53630) CUVICOM SAS</t>
  </si>
  <si>
    <t>BOYACÁ, CUNDINAMARCA</t>
  </si>
  <si>
    <t>EGU-141</t>
  </si>
  <si>
    <t>ARE-510218</t>
  </si>
  <si>
    <t>(96110) MINEROS LA DANTA S.A.S</t>
  </si>
  <si>
    <t>PIT-08561</t>
  </si>
  <si>
    <t>PAICOL, TESALIA</t>
  </si>
  <si>
    <t>(55697) CAROLINA  POLANIA LEYTON, (41306) JAIME ANDRES TRUJILLO LOPEZ</t>
  </si>
  <si>
    <t>HHV-12321A</t>
  </si>
  <si>
    <t>(58915) AGREGADOS DEL META MBP S.A.S.</t>
  </si>
  <si>
    <t>IHR-11121</t>
  </si>
  <si>
    <t>JCC-08001X</t>
  </si>
  <si>
    <t>(30280) ERNESTO  PERDOMO PERDOMO</t>
  </si>
  <si>
    <t>503033</t>
  </si>
  <si>
    <t>SANTA BÁRBARA</t>
  </si>
  <si>
    <t>(28634) BENJAMIN  SANCHEZ RAMIREZ</t>
  </si>
  <si>
    <t>ARCILLAS, ARENAS, MINERALES DE MANGANESO Y SUS CONCENTRADOS</t>
  </si>
  <si>
    <t>BUENOS AIRES, SUÁREZ</t>
  </si>
  <si>
    <t>LKP-14401</t>
  </si>
  <si>
    <t>COGUA, NEMOCÓN</t>
  </si>
  <si>
    <t>(23869) CLAUDIA XIMENA HORMAZA LOZANO, (23870) LUIS ARIEL CORREA MEJIA</t>
  </si>
  <si>
    <t>ARE-508665</t>
  </si>
  <si>
    <t>LA VICTORIA, YACOPÍ</t>
  </si>
  <si>
    <t>(71638) DIDIER FERLEY PAEZ AVILA, (82004) EMPRESA COLOMBIANA DE MINAS "ECOMINAS C.I. S.A.S.", (61994) INDUSTRY GROUP AND ENTERPRISE TAP-Y-ACAR S.A.S.</t>
  </si>
  <si>
    <t>ARE-509591</t>
  </si>
  <si>
    <t>L4077005</t>
  </si>
  <si>
    <t>(73460) SOMIDAN S.A.S</t>
  </si>
  <si>
    <t>NEMOCÓN</t>
  </si>
  <si>
    <t>500696</t>
  </si>
  <si>
    <t>(74591) ANDRES FELIPE LEIVA GUALY</t>
  </si>
  <si>
    <t>509199</t>
  </si>
  <si>
    <t>PUERTO BOYACÁ, PUERTO SALGAR</t>
  </si>
  <si>
    <t>(92425) JORGE IVAN TABORDA DIEZ</t>
  </si>
  <si>
    <t>504111</t>
  </si>
  <si>
    <t>(12923) MARLENE EMILCE FLOREZ MORALES, (59636) NORY ESMERALDA PORTILLA SOLARTE</t>
  </si>
  <si>
    <t>MAI-08081</t>
  </si>
  <si>
    <t>(46795) LUIS FERNANDO TRUJILLO LOPEZ</t>
  </si>
  <si>
    <t>HHV-12321</t>
  </si>
  <si>
    <t>NEI-10441</t>
  </si>
  <si>
    <t>504621</t>
  </si>
  <si>
    <t>(82004) EMPRESA COLOMBIANA DE MINAS "ECOMINAS C.I. S.A.S.", (81462) ITOCO GREEN EMERALDS MINING COMPANY C.I. S.A.S.</t>
  </si>
  <si>
    <t>21323</t>
  </si>
  <si>
    <t>(30786) RAMIRO ALFONSO LOPEZ RODRIGUEZ</t>
  </si>
  <si>
    <t>TAUSA</t>
  </si>
  <si>
    <t>(55300) TRADING COAL SAS</t>
  </si>
  <si>
    <t>LEQ-16141</t>
  </si>
  <si>
    <t>(36154) CABILDO INDIGENA DEL RESGUARDO DE LAS DELICIAS</t>
  </si>
  <si>
    <t>IHO-11201</t>
  </si>
  <si>
    <t>(43845) EDGAR YESID LEON PACHON</t>
  </si>
  <si>
    <t>L4363005</t>
  </si>
  <si>
    <t>(59209) MINERALES DEL CAMPO S.A.S.</t>
  </si>
  <si>
    <t>T4075005</t>
  </si>
  <si>
    <t>(71142) CALES DE COLOMBIA S.A, (73460) SOMIDAN S.A.S</t>
  </si>
  <si>
    <t>ARE-510536</t>
  </si>
  <si>
    <t>506548</t>
  </si>
  <si>
    <t>506696</t>
  </si>
  <si>
    <t>MONTEBELLO</t>
  </si>
  <si>
    <t>(58870) SILIMAG S.A.S</t>
  </si>
  <si>
    <t>GRAVAS, OTRAS ROCAS METAMÓRFICAS, RECEBO, TALCO</t>
  </si>
  <si>
    <t>505318</t>
  </si>
  <si>
    <t>JBK-16101</t>
  </si>
  <si>
    <t>(19649) ANUNCIACION  TRUJILLO ANDRADE</t>
  </si>
  <si>
    <t>ICQ-08267</t>
  </si>
  <si>
    <t>(35695) GUSTAVO  RODRIGUEZ MEJIA, (37849) ROBERTO  RIVERA RIVERA</t>
  </si>
  <si>
    <t>KC6-14501</t>
  </si>
  <si>
    <t>(45538) JAIME AUGUSTO RAMIREZ ZULUAGA</t>
  </si>
  <si>
    <t>SI5-08051</t>
  </si>
  <si>
    <t>FKG-132</t>
  </si>
  <si>
    <t>(16791) NESTOR IVAN HERNANDEZ SALAZAR</t>
  </si>
  <si>
    <t>KEF-08051</t>
  </si>
  <si>
    <t>(12181) ANDRES GILBERTO ZAPATA PAREDES, (29041) MASSEQ PROYECTOS E INGENIERIA SAS</t>
  </si>
  <si>
    <t>H6772005</t>
  </si>
  <si>
    <t>(71142) CALES DE COLOMBIA S.A</t>
  </si>
  <si>
    <t>ARE-509854</t>
  </si>
  <si>
    <t>LA VICTORIA, QUÍPAMA, YACOPÍ</t>
  </si>
  <si>
    <t>T4076005</t>
  </si>
  <si>
    <t>MA3-08012</t>
  </si>
  <si>
    <t>(32536) ELISA  MONJE DE MEDINA</t>
  </si>
  <si>
    <t>RG7-08041</t>
  </si>
  <si>
    <t>504169</t>
  </si>
  <si>
    <t>507355</t>
  </si>
  <si>
    <t>GJJ-091</t>
  </si>
  <si>
    <t>(58836) ABA INGENIEROS CIVILES S.A.S., (54256) BERNARDO ARBOLEDA CARBONELL, (59053) LUZMILA  GARZON DE ARBOLEDA</t>
  </si>
  <si>
    <t>508723</t>
  </si>
  <si>
    <t>(21784) SALOMON  PARRA ANDRADE</t>
  </si>
  <si>
    <t>T4925005</t>
  </si>
  <si>
    <t>(71142) CALES DE COLOMBIA S.A, (19704) SUMINISTROS DE COLOMBIA S.A.S.</t>
  </si>
  <si>
    <t>OIH-10401</t>
  </si>
  <si>
    <t>(52783) HUGO FERNANDO NOSSA</t>
  </si>
  <si>
    <t>RGI-08231</t>
  </si>
  <si>
    <t>(30355) RAFAEL HERNANDO MENDEZ VARGAS, (61460) RAMIRO JOSE VARGAS SABOGAL</t>
  </si>
  <si>
    <t>NEMOCÓN, TAUSA</t>
  </si>
  <si>
    <t>LI2-08021</t>
  </si>
  <si>
    <t>(89702) EMPRESA DE AGREGADOS CALCAREOS SAS</t>
  </si>
  <si>
    <t>ARENAS, ARENAS SILICEAS, OTRAS ROCAS METAMÓRFICAS</t>
  </si>
  <si>
    <t>OIP-08021</t>
  </si>
  <si>
    <t>T663005</t>
  </si>
  <si>
    <t>502335</t>
  </si>
  <si>
    <t>EKS-151</t>
  </si>
  <si>
    <t>(86824) MINA GUATIQUÍA CENTRO S.A.S.</t>
  </si>
  <si>
    <t>ARE-509853</t>
  </si>
  <si>
    <t>IH2-16431</t>
  </si>
  <si>
    <t>500085</t>
  </si>
  <si>
    <t>(29287) OLMEDO  VALENCIA LIZCANO</t>
  </si>
  <si>
    <t>IDB-08041</t>
  </si>
  <si>
    <t>(90191) MINEROS ASOCIADOS DE LOS LLANOS S.A.S.</t>
  </si>
  <si>
    <t>QA7-08051</t>
  </si>
  <si>
    <t>EDE-151</t>
  </si>
  <si>
    <t>(80742) Julian Esteban Hernandez Portilla, (80741) Julian Felipe Hernandez Portilla</t>
  </si>
  <si>
    <t>LIO-08472X</t>
  </si>
  <si>
    <t>(46795) LUIS FERNANDO TRUJILLO LOPEZ, (26070) LUZ STELLA LOPEZ LEGUIZAMO</t>
  </si>
  <si>
    <t>506999</t>
  </si>
  <si>
    <t>CÉRTEGUI, LLORÓ</t>
  </si>
  <si>
    <t>NEN-16341</t>
  </si>
  <si>
    <t>(24395) JOSE FENITH MEDINA MONJE, (32126) MARIO PEDRO BONILLA LOPEZ</t>
  </si>
  <si>
    <t>HJ6-14091</t>
  </si>
  <si>
    <t>UAG-08331</t>
  </si>
  <si>
    <t>(62734) CGL DOJURA S.A.S</t>
  </si>
  <si>
    <t>OG2-15591</t>
  </si>
  <si>
    <t>503918</t>
  </si>
  <si>
    <t>FLV-082</t>
  </si>
  <si>
    <t>502506</t>
  </si>
  <si>
    <t>QUÍPAMA, YACOPÍ</t>
  </si>
  <si>
    <t>L4584005</t>
  </si>
  <si>
    <t>(78518) CALIDRA COLOMBIA S.A.S.</t>
  </si>
  <si>
    <t>508601</t>
  </si>
  <si>
    <t>ARE-509990</t>
  </si>
  <si>
    <t>(82004) EMPRESA COLOMBIANA DE MINAS "ECOMINAS C.I. S.A.S.", (76815) INVERSIONES MINERAS LA MILAGROSA S.A.S</t>
  </si>
  <si>
    <t>509712</t>
  </si>
  <si>
    <t>(91962) EXMOCON SAS</t>
  </si>
  <si>
    <t>NIH-15121</t>
  </si>
  <si>
    <t>(27665) CARMEN CECILIA RIAÑO CARRERO</t>
  </si>
  <si>
    <t>TBG-08481</t>
  </si>
  <si>
    <t>VILLAVICENCIO, CUMARAL, EL CALVARIO, RESTREPO</t>
  </si>
  <si>
    <t>508463</t>
  </si>
  <si>
    <t>(11070) CI FRONTIER NEXT SAS.</t>
  </si>
  <si>
    <t>ROCA FOSFORICA, ROCAS DE ORIGEN VOLCÁNICO, PUZOLANA, BASALTO</t>
  </si>
  <si>
    <t>C4410011</t>
  </si>
  <si>
    <t>ARCILLA COMUN (ARCILLA CERAMICA), ARCILLA MISCELANEA, ARCILLAS, ARCILLAS REFRACTARIAS, BENTONITA, CAOLIN, ROCA O PIEDRA CALIZA</t>
  </si>
  <si>
    <t>OCD-15581</t>
  </si>
  <si>
    <t>SAN JUAN DE ARAMA</t>
  </si>
  <si>
    <t>(36395) JESUS  MORALES</t>
  </si>
  <si>
    <t>504229</t>
  </si>
  <si>
    <t>FREDONIA, JERICÓ, TARSO, VENECIA</t>
  </si>
  <si>
    <t>(54994) TRANSPORTADORA GAVIRIA S.A.S.</t>
  </si>
  <si>
    <t>L591005</t>
  </si>
  <si>
    <t>(52226) ROCAS DE COLOMBIA LA DANTA S.A.S.</t>
  </si>
  <si>
    <t>SBK-08031</t>
  </si>
  <si>
    <t>(62885) BENEDICTO  CORREA MOJICA, (62886) JUAN CARLOS MORENO VELASQUEZ, (25280) PEDRO VICENTE SUAREZ ROMERO</t>
  </si>
  <si>
    <t>GEK-131</t>
  </si>
  <si>
    <t>(54256) BERNARDO ARBOLEDA CARBONELL, (36186) ERNESTO MARTINEZ MORALES, (59053) LUZMILA  GARZON DE ARBOLEDA</t>
  </si>
  <si>
    <t>NLD-11091</t>
  </si>
  <si>
    <t>(50689) MARIA ELCY  RAMOS</t>
  </si>
  <si>
    <t>503795</t>
  </si>
  <si>
    <t>ARCILLAS, ARENAS, GRAVAS, ROCAS DE ORIGEN VOLCÁNICO, PUZOLANA, BASALTO</t>
  </si>
  <si>
    <t>502372</t>
  </si>
  <si>
    <t>(73967) MUNICIPIO DE LA UNION</t>
  </si>
  <si>
    <t>509677</t>
  </si>
  <si>
    <t>(24465) SAMIR ORLANDO SALAMANCA PEÑA</t>
  </si>
  <si>
    <t>502474</t>
  </si>
  <si>
    <t>(28798) WILLIAM ROSENDO RIVERA JOYA</t>
  </si>
  <si>
    <t>506057</t>
  </si>
  <si>
    <t>HEP-132</t>
  </si>
  <si>
    <t>GJ6-094</t>
  </si>
  <si>
    <t>(14129) CUSTODIO  TORRES HERNANDEZ, (26972) LUIS HERNANDO TORRES BETANCOURT</t>
  </si>
  <si>
    <t>502929</t>
  </si>
  <si>
    <t>(63222) INGEOMINERIA OUTSOURCING SAS</t>
  </si>
  <si>
    <t>ARE-510107</t>
  </si>
  <si>
    <t>501975</t>
  </si>
  <si>
    <t>(74192) Alcaldia de Gigante</t>
  </si>
  <si>
    <t>TDU-08031</t>
  </si>
  <si>
    <t>(62947) MANUEL GUILLERMO SARAZA FREITAS, (62949) SONIA  CUERO MURILLO</t>
  </si>
  <si>
    <t>508178</t>
  </si>
  <si>
    <t>INZÁ, PÁEZ (Belalcázar), LA PLATA</t>
  </si>
  <si>
    <t>CAUCA, HUILA</t>
  </si>
  <si>
    <t>(90046) TRACVIAL SAS</t>
  </si>
  <si>
    <t>OG2-16092</t>
  </si>
  <si>
    <t>TH6-11271</t>
  </si>
  <si>
    <t>QUÍPAMA</t>
  </si>
  <si>
    <t>MUZO</t>
  </si>
  <si>
    <t>ARE-506867</t>
  </si>
  <si>
    <t>(70612) Nestor Mauricio Gonzalez Valencia, (27984) RODRIGO  HERNANDEZ RIVERA, (86832) didimo alfaro dorado manzano</t>
  </si>
  <si>
    <t>HC3-11162X</t>
  </si>
  <si>
    <t>PÁEZ (Belalcázar), LA PLATA</t>
  </si>
  <si>
    <t>PJS-15441</t>
  </si>
  <si>
    <t>SAN JUAN DE ARAMA, VISTAHERMOSA</t>
  </si>
  <si>
    <t>509020</t>
  </si>
  <si>
    <t>(90071) CARLOS ANDRES RIVERA SALAZAR</t>
  </si>
  <si>
    <t>507393</t>
  </si>
  <si>
    <t>(18857) NEGOCIOS MINEROS S.A</t>
  </si>
  <si>
    <t>ARE-509241</t>
  </si>
  <si>
    <t>(93398) Diego Fernando benitez cuellar</t>
  </si>
  <si>
    <t>HFRD-03</t>
  </si>
  <si>
    <t>PUERTO TRIUNFO, SONSÓN</t>
  </si>
  <si>
    <t>(27888) PROCESADORA DE CALES PROCECAL S.A.S.</t>
  </si>
  <si>
    <t>ICQ-0800523X</t>
  </si>
  <si>
    <t>508600</t>
  </si>
  <si>
    <t>ABEJORRAL, LA CEJA, LA UNIÓN, MONTEBELLO</t>
  </si>
  <si>
    <t>MUZO, QUÍPAMA</t>
  </si>
  <si>
    <t>ARE-509234</t>
  </si>
  <si>
    <t>(93399) Lida Esperanza Gonzalez Martinez</t>
  </si>
  <si>
    <t>507967</t>
  </si>
  <si>
    <t>(82096) PIEDRAS Y GRAVAS SAS</t>
  </si>
  <si>
    <t>HEG-082</t>
  </si>
  <si>
    <t>(24738) ANDREA  STERLING FRANCO, (31393) JUAN SEBASTIAN STERLING FRANCO</t>
  </si>
  <si>
    <t>TBJ-16481</t>
  </si>
  <si>
    <t>COPER, SAN CAYETANO</t>
  </si>
  <si>
    <t>OG2-085818</t>
  </si>
  <si>
    <t>CUMARAL, RESTREPO</t>
  </si>
  <si>
    <t>LA VICTORIA, QUÍPAMA</t>
  </si>
  <si>
    <t>ARE-510005</t>
  </si>
  <si>
    <t>IH2-16451</t>
  </si>
  <si>
    <t>OTANCHE, QUÍPAMA, YACOPÍ</t>
  </si>
  <si>
    <t>JBF-10281</t>
  </si>
  <si>
    <t>PAICOL</t>
  </si>
  <si>
    <t>(43584) MANUEL ENRIQUE DURAN BORRERO</t>
  </si>
  <si>
    <t>JCB-14541</t>
  </si>
  <si>
    <t>(43731) CORPOMINAS DEL LLANO LTDA, (43732) VICTOR ORLANDO CASTAÑEDA BAUTISTA</t>
  </si>
  <si>
    <t>GIN-11141X</t>
  </si>
  <si>
    <t>(29274) PETREOS DE COLOMBIA LTDA</t>
  </si>
  <si>
    <t>TB2-09381</t>
  </si>
  <si>
    <t>BUENOS AIRES, MORALES, SUÁREZ</t>
  </si>
  <si>
    <t>500160</t>
  </si>
  <si>
    <t>GRAVAS (DE RIO), RECEBO, ROCA FOSFORICA</t>
  </si>
  <si>
    <t>RBF-11233X</t>
  </si>
  <si>
    <t>(53416) CAMPO ELIAS RUIZ LOPEZ, (21727) JORGE ALBERTO GAVIRIA CHAVARRIAGA, (61629) RUBEN DARIO RUIZ ALVAREZ</t>
  </si>
  <si>
    <t>HIP-08491</t>
  </si>
  <si>
    <t>GACHALÁ</t>
  </si>
  <si>
    <t>19311</t>
  </si>
  <si>
    <t>(25289) GERMAN EDUARDO ALFARO GOMEZ, (44568) NELSON  PRADA PACHON</t>
  </si>
  <si>
    <t>C4411011</t>
  </si>
  <si>
    <t>SAN FRANCISCO, SONSÓN</t>
  </si>
  <si>
    <t>LI2-08011</t>
  </si>
  <si>
    <t>(28800) JOSE MANUEL CARMONA VASQUEZ</t>
  </si>
  <si>
    <t>NH8-10482</t>
  </si>
  <si>
    <t>(34266) CARLOS FELIPE BOLAÑOS PAZ</t>
  </si>
  <si>
    <t>500271</t>
  </si>
  <si>
    <t>(71605) ARENAS Y TRITURADOS DEL CANEY</t>
  </si>
  <si>
    <t>507395</t>
  </si>
  <si>
    <t>PF3-08011</t>
  </si>
  <si>
    <t>RBF-11232X</t>
  </si>
  <si>
    <t>HDO-121</t>
  </si>
  <si>
    <t>REA-09261</t>
  </si>
  <si>
    <t>MEDINA, CUMARAL, RESTREPO</t>
  </si>
  <si>
    <t>ICQ-082718</t>
  </si>
  <si>
    <t>FUENTE DE ORO, GRANADA</t>
  </si>
  <si>
    <t>(54764) MINERALS DEL LLANO S.A.S., (57147) NANCY  MEJIA LADINO</t>
  </si>
  <si>
    <t>FFO-083</t>
  </si>
  <si>
    <t>(27074) JAUMER AUGUSTO BONELO LIEVANO</t>
  </si>
  <si>
    <t>506499</t>
  </si>
  <si>
    <t>TARSO, VENECIA</t>
  </si>
  <si>
    <t>509370</t>
  </si>
  <si>
    <t>(87323) DANILO ANDRES BARBOSA QUILA</t>
  </si>
  <si>
    <t>ESMERALDA, GRAFITO, GRAVAS, RECEBO</t>
  </si>
  <si>
    <t>ARE-509938</t>
  </si>
  <si>
    <t>ICQ-081511</t>
  </si>
  <si>
    <t>(77901) REVELCO SAS</t>
  </si>
  <si>
    <t>OG2-15141</t>
  </si>
  <si>
    <t>503744</t>
  </si>
  <si>
    <t>ARCILLAS, ARENISCAS, OTRAS ROCAS Y MINERALES DE ORIGEN VOLCANICO</t>
  </si>
  <si>
    <t>503523</t>
  </si>
  <si>
    <t>400001</t>
  </si>
  <si>
    <t>LL3-09321</t>
  </si>
  <si>
    <t>MEDINA, CUMARAL</t>
  </si>
  <si>
    <t>(35629) ALVARO  ALONSO VELASQUEZ, (35630) PEDRO JULIO GOMEZ PEREZ</t>
  </si>
  <si>
    <t>ARE-510042</t>
  </si>
  <si>
    <t>COPER</t>
  </si>
  <si>
    <t>ARE-510460</t>
  </si>
  <si>
    <t>(96810) INTEREMERALD S.A.S.</t>
  </si>
  <si>
    <t>HD6-082</t>
  </si>
  <si>
    <t>SUESCA</t>
  </si>
  <si>
    <t>(32557) CEMENTOS TEQUENDAMA S.A.S.</t>
  </si>
  <si>
    <t>ARE-510250</t>
  </si>
  <si>
    <t>509590</t>
  </si>
  <si>
    <t>508306</t>
  </si>
  <si>
    <t>LA CEJA</t>
  </si>
  <si>
    <t>(62487) JAIME ALBERTO GIL</t>
  </si>
  <si>
    <t>PDO-11021</t>
  </si>
  <si>
    <t>503609</t>
  </si>
  <si>
    <t>EFR-111</t>
  </si>
  <si>
    <t>(63404) ARENAS Y TRITURADOS DEL CANEY S.A.S.</t>
  </si>
  <si>
    <t>L5263005</t>
  </si>
  <si>
    <t>FREDONIA, VENECIA</t>
  </si>
  <si>
    <t>(62454) BELLHAVEN EXPLORACIONES INC. SUCURSAL COLOMBIA</t>
  </si>
  <si>
    <t>ANHIDRITA, ARENAS, ARENISCAS, GRAVAS, MINERAL DE ORO, OTRAS ROCAS Y MINERALES DE ORIGEN VOLCANICO, ROCAS DE CUARCITA, ROCAS DE ORIGEN VOLCÁNICO, PUZOLANA, BASALTO, YESO</t>
  </si>
  <si>
    <t>TFQ-09451</t>
  </si>
  <si>
    <t>(72887) Unión de Soluciones Mineras SAS</t>
  </si>
  <si>
    <t>NFF-14471</t>
  </si>
  <si>
    <t>LA PLATA</t>
  </si>
  <si>
    <t>(48000) WILSON DARIO MARTINEZ LOPEZ</t>
  </si>
  <si>
    <t>ICQ-08336</t>
  </si>
  <si>
    <t>500282</t>
  </si>
  <si>
    <t>ARE-510615</t>
  </si>
  <si>
    <t>OTANCHE, QUÍPAMA</t>
  </si>
  <si>
    <t>(97394) Camilo Emilio Glaser Urbina, (97396) Margarita Maria Urbina de Glaser</t>
  </si>
  <si>
    <t>ARENAS (DE RIO), CARBÓN, ESMERALDA, GRAVAS (DE RIO)</t>
  </si>
  <si>
    <t>ECGD-01C3</t>
  </si>
  <si>
    <t>(37244) OMYA ANDINA S.A.</t>
  </si>
  <si>
    <t>PKL-14551</t>
  </si>
  <si>
    <t>VISTAHERMOSA</t>
  </si>
  <si>
    <t>ECGD-01C5</t>
  </si>
  <si>
    <t>UIU-16371</t>
  </si>
  <si>
    <t>PIENDAMÓ-TUNÍA</t>
  </si>
  <si>
    <t>(57317) ALCALDIA MUNICIPAL DE PIENDAMO - CAUCA</t>
  </si>
  <si>
    <t>EFR-112</t>
  </si>
  <si>
    <t>(60851) ANDREA MERCEDES PEÑUELA RINCON, (78783) HENRY ALFONSO ARIAS RUEDA</t>
  </si>
  <si>
    <t>509409</t>
  </si>
  <si>
    <t>503920</t>
  </si>
  <si>
    <t>(78637) BLANCA CECILIA RUIZ PEREZ</t>
  </si>
  <si>
    <t>CALCITA, ESMERALDA, OTRAS PIEDRAS PRECIOSAS, OTRAS PIEDRAS SEMIPRECIOSAS, ROCA O PIEDRA CALIZA, YESO</t>
  </si>
  <si>
    <t>H7469005</t>
  </si>
  <si>
    <t>(44404) JUAN CARLOS ANGEL BERNAL</t>
  </si>
  <si>
    <t>ARE-509346</t>
  </si>
  <si>
    <t>(82004) EMPRESA COLOMBIANA DE MINAS "ECOMINAS C.I. S.A.S.", (93386) MIGUEL ANGEL OME SANCHEZ</t>
  </si>
  <si>
    <t>OG2-091814</t>
  </si>
  <si>
    <t>504200</t>
  </si>
  <si>
    <t>(83386) ELKIN ALONSO TOBON CAMPUZANO</t>
  </si>
  <si>
    <t>HIB-12511</t>
  </si>
  <si>
    <t>(34802) COOPERATIVA MULTIACTIVA PARA LA EXLORACION Y EXPLOTACION DE MATERIAL DE RIO DEL META-COOEXTRACOM-</t>
  </si>
  <si>
    <t>ECGD-01C1</t>
  </si>
  <si>
    <t>HEG-084</t>
  </si>
  <si>
    <t>(31393) JUAN SEBASTIAN STERLING FRANCO, (29569) YOVANNY  MAYORGA MARTIN</t>
  </si>
  <si>
    <t>20217</t>
  </si>
  <si>
    <t>GACHETÁ, JUNÍN</t>
  </si>
  <si>
    <t>(13882) HUGO HERNAN ORTIZ PAEZ</t>
  </si>
  <si>
    <t>IH2-16461</t>
  </si>
  <si>
    <t>KFB-08061</t>
  </si>
  <si>
    <t>(44015) BERNARDO ANTONIO PEREZ ALVAREZ</t>
  </si>
  <si>
    <t>C4412011</t>
  </si>
  <si>
    <t>ARE-510649</t>
  </si>
  <si>
    <t>CCE-161</t>
  </si>
  <si>
    <t>SUTATAUSA</t>
  </si>
  <si>
    <t>(41866) HECTOR MANUEL SANTANA LOZANO, (34176) JUSTA  LOZANO MESA, (90364) Mauricio  Amado Angulo</t>
  </si>
  <si>
    <t>TBS-12241</t>
  </si>
  <si>
    <t>505922</t>
  </si>
  <si>
    <t>FUENTE DE ORO</t>
  </si>
  <si>
    <t>(57147) NANCY  MEJIA LADINO</t>
  </si>
  <si>
    <t>509126</t>
  </si>
  <si>
    <t>(63222) INGEOMINERIA OUTSOURCING SAS, (17190) JOSE ALFREDO GARZON CHAVES</t>
  </si>
  <si>
    <t>UDH-09131</t>
  </si>
  <si>
    <t>EL CARMEN</t>
  </si>
  <si>
    <t>501101</t>
  </si>
  <si>
    <t>(54935) MUNICIPIO DE LA PLATA HUILA</t>
  </si>
  <si>
    <t>ARE-510337</t>
  </si>
  <si>
    <t>(90787) CINDY PAOLA SIERRA DORADO, (93386) MIGUEL ANGEL OME SANCHEZ</t>
  </si>
  <si>
    <t>PFJ-10521</t>
  </si>
  <si>
    <t>(53261) FABIO ALBERNY BOTERO ARCILA</t>
  </si>
  <si>
    <t>ARENISCAS, GRANITO, MARMOL Y TRAVERTINO, OTRAS ROCAS METAMÓRFICAS, OTRAS ROCAS Y MINERALES DE ORIGEN VOLCANICO, ROCA O PIEDRA CALIZA, ROCAS DE CUARCITA, ROCAS DE ORIGEN VOLCÁNICO, PUZOLANA, BASALTO</t>
  </si>
  <si>
    <t>507131</t>
  </si>
  <si>
    <t>ARCILLAS, ARENAS, CUARZO, DOLOMITA, GRAFITO, GRAVAS, MARMOL Y TRAVERTINO, ROCA O PIEDRA CALIZA</t>
  </si>
  <si>
    <t>501474</t>
  </si>
  <si>
    <t>(70013) luz myriam duarte ramirez</t>
  </si>
  <si>
    <t>OG2-15431</t>
  </si>
  <si>
    <t>ARE-510289</t>
  </si>
  <si>
    <t>HJ4-14471C1</t>
  </si>
  <si>
    <t>(27297) ALIRIO  QUIROGA CANO</t>
  </si>
  <si>
    <t>ARE-509868</t>
  </si>
  <si>
    <t>SKK-14521</t>
  </si>
  <si>
    <t>MONTEBELLO, SANTA BÁRBARA</t>
  </si>
  <si>
    <t>JDG-11081</t>
  </si>
  <si>
    <t>(37996) CARLOS ALFONSO DURAN ARISMENDI</t>
  </si>
  <si>
    <t>ARE-509464</t>
  </si>
  <si>
    <t>(93746) AGAPITO GONZALEZ MEDINA, (94130) JAVIER  TOBARIA BARRAGAN, (94129) MARIA HERCILIA LOZANO PAREDES</t>
  </si>
  <si>
    <t>HJ4-14471</t>
  </si>
  <si>
    <t>(36501) RUBEN  GUEVARA OJEDA</t>
  </si>
  <si>
    <t>(58499) LEONARDO FABIO PENA VIRGUEZ</t>
  </si>
  <si>
    <t>ECGD-01</t>
  </si>
  <si>
    <t>PUERTO TRIUNFO, SAN FRANCISCO, SAN LUIS, SONSÓN</t>
  </si>
  <si>
    <t>503845</t>
  </si>
  <si>
    <t>(47786) COMOVIL SA</t>
  </si>
  <si>
    <t>504145</t>
  </si>
  <si>
    <t>GACHETÁ</t>
  </si>
  <si>
    <t>OG5-13211</t>
  </si>
  <si>
    <t>(59581) EDGAR AUGUSTO ORTIZ RODRIGUEZ</t>
  </si>
  <si>
    <t>ANHIDRITA, ARCILLAS, ARENAS, ARENISCAS, ASBESTO, CALCITA, CAOLIN, CARBÓN, CUARZO, ESMERALDA, FELDESPATOS, FLUORITA, GRAFITO, GRANATE, GRANITO, GRAVAS, MAGNESITA, MARMOL Y TRAVERTINO, MICA, MINERALES DE BARIO, MINERALES DE BORO, MINERALES DE COBRE Y SUS</t>
  </si>
  <si>
    <t>505570</t>
  </si>
  <si>
    <t>ARCILLAS, OTRAS ROCAS METAMÓRFICAS</t>
  </si>
  <si>
    <t>FLF-093</t>
  </si>
  <si>
    <t>(74605) GOMEZ HERMANOS INVERSIONES S A S - GHIN S A S</t>
  </si>
  <si>
    <t>IIQ-11411</t>
  </si>
  <si>
    <t>(43860) EDGAR FABIAN ROMERO BELTRAN</t>
  </si>
  <si>
    <t>COPER, MUZO</t>
  </si>
  <si>
    <t>ARE-510288</t>
  </si>
  <si>
    <t>FL7-154</t>
  </si>
  <si>
    <t>ARE-510101</t>
  </si>
  <si>
    <t>(82004) EMPRESA COLOMBIANA DE MINAS "ECOMINAS C.I. S.A.S.", (76815) INVERSIONES MINERAS LA MILAGROSA S.A.S, (71275) John Jairo Herran Tellez, (63257) ROMAN ORLANDO PORRAS LOPEZ, (71078) luz helena balaguera alvarez, (95813) neysser  buitrago anzola</t>
  </si>
  <si>
    <t>PFJ-08491</t>
  </si>
  <si>
    <t>(21585) JHON JAIVER SIERRA CELIS</t>
  </si>
  <si>
    <t>510300</t>
  </si>
  <si>
    <t>PUERTO BOYACÁ</t>
  </si>
  <si>
    <t>(84046) ARENAS Y GRAVILLAS DEL MAGDALENA S.A.S</t>
  </si>
  <si>
    <t>PAO-08021</t>
  </si>
  <si>
    <t>(28768) JULIO ROBERTO LLANES RAMIREZ</t>
  </si>
  <si>
    <t>510326</t>
  </si>
  <si>
    <t>(96477) DAVID HUMBERTO PINILLA CAÑON</t>
  </si>
  <si>
    <t>PED-16041</t>
  </si>
  <si>
    <t>(40300) HENRY  SUAREZ GARZON, (60462) WILSON ALMONACID MAHECHA</t>
  </si>
  <si>
    <t>OG2-15251</t>
  </si>
  <si>
    <t>HIF-15121</t>
  </si>
  <si>
    <t>(31334) LAURA MELISSA BONILLA CARDOSO</t>
  </si>
  <si>
    <t>FCC-828</t>
  </si>
  <si>
    <t>FLF-091</t>
  </si>
  <si>
    <t>508602</t>
  </si>
  <si>
    <t>(80124) PAVIMAQUINAS SAS</t>
  </si>
  <si>
    <t>508384</t>
  </si>
  <si>
    <t>MORALES</t>
  </si>
  <si>
    <t>(72989) MUNICIPIO DE MORALES</t>
  </si>
  <si>
    <t>QCO-08051</t>
  </si>
  <si>
    <t>(63557) LUZ MATILDE MORA HERNANDEZ</t>
  </si>
  <si>
    <t>PFJ-10261</t>
  </si>
  <si>
    <t>(61582) DIEGO ALBERTO ZAPATA OROZCO</t>
  </si>
  <si>
    <t>ARENISCAS, GRANITO, MARMOL Y TRAVERTINO, OTRAS ROCAS METAMÓRFICAS, OTRAS ROCAS Y MINERALES DE ORIGEN VOLCANICO, ROCAS DE CUARCITA, ROCAS DE ORIGEN VOLCÁNICO, PUZOLANA, BASALTO</t>
  </si>
  <si>
    <t>AHC-112</t>
  </si>
  <si>
    <t>GACHETÁ, GAMA, JUNÍN</t>
  </si>
  <si>
    <t>PGN-08031</t>
  </si>
  <si>
    <t>(50899) HERNAN  VARGAS ROJAS</t>
  </si>
  <si>
    <t>PFJ-08321</t>
  </si>
  <si>
    <t>LA CEJA, LA UNIÓN</t>
  </si>
  <si>
    <t>SJU-10291</t>
  </si>
  <si>
    <t>COCORNÁ</t>
  </si>
  <si>
    <t>(61744) MUNICIPIO DE COCORNA</t>
  </si>
  <si>
    <t>PLA-08101</t>
  </si>
  <si>
    <t>(60610) GRUPO MINERO CALEMAR SAS</t>
  </si>
  <si>
    <t>20846</t>
  </si>
  <si>
    <t>(42047) TRITURADOS PLAYA HOLGUIN S.A.S.</t>
  </si>
  <si>
    <t>504786</t>
  </si>
  <si>
    <t>(54355) TAMANA PACIFIC CORPORATION S.A.S.</t>
  </si>
  <si>
    <t>ARENAS, GRAVAS, MINERALES DE ORO Y SUS CONCENTRADOS, MINERALES DE PLATA Y SUS CONCENTRADOS</t>
  </si>
  <si>
    <t>ARE-509746</t>
  </si>
  <si>
    <t>(94824) GLORIA BEATRIZ GIRALDO GOMEZ, (19403) JAIME DE JESUS ZULUAGA MONTOYA</t>
  </si>
  <si>
    <t>510029</t>
  </si>
  <si>
    <t>SALGAR, TARSO</t>
  </si>
  <si>
    <t>(93498) TRANSPORTES MAURICIO GALLEGO S.A.S.</t>
  </si>
  <si>
    <t>500750</t>
  </si>
  <si>
    <t>C4413011</t>
  </si>
  <si>
    <t>501097</t>
  </si>
  <si>
    <t>H6768005</t>
  </si>
  <si>
    <t>SALGAR, TARSO, VENECIA</t>
  </si>
  <si>
    <t>(23600) CONSTRUCCIONES Y TRACTORES S.A. CONYTRAC S.A</t>
  </si>
  <si>
    <t>THF-08181</t>
  </si>
  <si>
    <t>VENECIA</t>
  </si>
  <si>
    <t>507113</t>
  </si>
  <si>
    <t>(86914) focus adn sas</t>
  </si>
  <si>
    <t>TJ9-08481</t>
  </si>
  <si>
    <t>(56234) OSCAR EDUARDO  ROA CASADIEGOS</t>
  </si>
  <si>
    <t>507934</t>
  </si>
  <si>
    <t>PUERTO TRIUNFO</t>
  </si>
  <si>
    <t>(85810) TRITURADOS EL CONDOR SAS</t>
  </si>
  <si>
    <t>509456</t>
  </si>
  <si>
    <t>509739</t>
  </si>
  <si>
    <t>(94788) Blanca Rosa Anchondo</t>
  </si>
  <si>
    <t>C4035005</t>
  </si>
  <si>
    <t>(62708) INVERSIONES Y MATERIALES PÉTREOS S.A.S.</t>
  </si>
  <si>
    <t>500105</t>
  </si>
  <si>
    <t>HEG-085</t>
  </si>
  <si>
    <t>(24738) ANDREA  STERLING FRANCO, (29569) YOVANNY  MAYORGA MARTIN</t>
  </si>
  <si>
    <t>ARE-509341</t>
  </si>
  <si>
    <t>(82004) EMPRESA COLOMBIANA DE MINAS "ECOMINAS C.I. S.A.S.", (93513) LUIS EDUARDO VELASCO SANCHEZ</t>
  </si>
  <si>
    <t>IG9-11351</t>
  </si>
  <si>
    <t>(59650) BEATRIZ ELENA RIOS ARCILA, (42887) JUAN LUIS GIRALDO RIOS</t>
  </si>
  <si>
    <t>508069</t>
  </si>
  <si>
    <t>(83421) PATRIGAL S.A.S.</t>
  </si>
  <si>
    <t>LJ4-08051</t>
  </si>
  <si>
    <t>(62242) GREEN POWER MINING COLOMBIA S.A.S.</t>
  </si>
  <si>
    <t>ARENAS, ESMERALDA</t>
  </si>
  <si>
    <t>CKQ-141</t>
  </si>
  <si>
    <t>(30946) HECTOR GERARDO CASTELLANOS</t>
  </si>
  <si>
    <t>ARCILLA COMUN (ARCILLA CERAMICA), ARCILLA MISCELANEA, ARCILLAS, ARCILLAS REFRACTARIAS, ARENAS, ARENISCAS, ASFALTO NATURAL, BASALTO, CAOLIN, DIABASA, GRAVAS, RECEBO, ROCA O PIEDRA CALIZA, ROCAS DE ORIGEN VOLCÁNICO, PUZOLANA, BASALTO</t>
  </si>
  <si>
    <t>ARE-510544</t>
  </si>
  <si>
    <t>508950</t>
  </si>
  <si>
    <t>(92235) LIBIA SUSANA LEMUS PRADO</t>
  </si>
  <si>
    <t>506822</t>
  </si>
  <si>
    <t>504452</t>
  </si>
  <si>
    <t>500751</t>
  </si>
  <si>
    <t>ARCILLAS, ARENAS, ARENISCAS, GRAVAS, RECEBO, ROCA O PIEDRA CALIZA</t>
  </si>
  <si>
    <t>PD1-08021</t>
  </si>
  <si>
    <t>(23870) LUIS ARIEL CORREA MEJIA</t>
  </si>
  <si>
    <t>ARE-510378</t>
  </si>
  <si>
    <t>510577</t>
  </si>
  <si>
    <t>(47905) JOSE HILARIO VARGAS TRILLERAS</t>
  </si>
  <si>
    <t>FLF-094</t>
  </si>
  <si>
    <t>GACHETÁ, GAMA</t>
  </si>
  <si>
    <t>ARE-TIS-11121</t>
  </si>
  <si>
    <t>(60896) LUIS HERNANDO CORREDOR RINCON, (36269) PEDRO PABLO BOADA GONZALEZ</t>
  </si>
  <si>
    <t>ARE-510553</t>
  </si>
  <si>
    <t>L5218005</t>
  </si>
  <si>
    <t>(12087) ELKIN HORACIO HERNANDEZ VELASQUEZ, (35074) LUIS ANIBAL GALEANO LOPEZ</t>
  </si>
  <si>
    <t>ARE-510279</t>
  </si>
  <si>
    <t>(96303) ARISTOBULO SALINAS RINCON, (82004) EMPRESA COLOMBIANA DE MINAS "ECOMINAS C.I. S.A.S.", (76815) INVERSIONES MINERAS LA MILAGROSA S.A.S</t>
  </si>
  <si>
    <t>JB4-08004X</t>
  </si>
  <si>
    <t>CIUDAD BOLÍVAR, EL CARMEN</t>
  </si>
  <si>
    <t>ANTIOQUIA, CHOCÓ</t>
  </si>
  <si>
    <t>504585</t>
  </si>
  <si>
    <t>COCORNÁ, SAN FRANCISCO</t>
  </si>
  <si>
    <t>(73811) IDC PAVIMENTOS SAS</t>
  </si>
  <si>
    <t>OTRAS ROCAS METAMÓRFICAS</t>
  </si>
  <si>
    <t>506741</t>
  </si>
  <si>
    <t>MARIPÍ, MUZO</t>
  </si>
  <si>
    <t>ARENAS, ESMERALDA, GRAVAS</t>
  </si>
  <si>
    <t>IE7-11131</t>
  </si>
  <si>
    <t>(39351) INGETIERRAS DE COLOMBIA S.A.</t>
  </si>
  <si>
    <t>ARENISCAS, GRANITO, OTRAS ROCAS Y MINERALES DE ORIGEN VOLCANICO, ROCAS DE CUARCITA, ROCAS DE ORIGEN VOLCÁNICO, PUZOLANA, BASALTO</t>
  </si>
  <si>
    <t>ARE-508669</t>
  </si>
  <si>
    <t>BUENAVISTA, COPER</t>
  </si>
  <si>
    <t>(71638) DIDIER FERLEY PAEZ AVILA, (82004) EMPRESA COLOMBIANA DE MINAS "ECOMINAS C.I. S.A.S.", (61994) INDUSTRY GROUP AND ENTERPRISE TAP-Y-ACAR S.A.S., (50977) WILLIAM ALEXANDER PAEZ AVILA</t>
  </si>
  <si>
    <t>UAU-08091</t>
  </si>
  <si>
    <t>ARENAS, CARBÓN, GRAVAS, MINERALES DE ORO Y SUS CONCENTRADOS, MINERALES DE PLATA Y SUS CONCENTRADOS, MINERALES DE PLATINO (INCLUYE PLATINO, PALADIO, RUTENIO, RODIO, OSMIO) Y SUS CONCENTRADOS, RECEBO</t>
  </si>
  <si>
    <t>504276</t>
  </si>
  <si>
    <t>(24115) CAROLINA  ORTIZ ARIAS, (49027) KAREN LIZETH VARGAS SUAREZ, (80465) NATURALEZA Y NEGOCIOS S.A.S., (83843) SAMIR ENRIQUE RAMOS PETRO</t>
  </si>
  <si>
    <t>QCQ-08181</t>
  </si>
  <si>
    <t>(58561) JOHANNA  DURAN SANCHEZ</t>
  </si>
  <si>
    <t>KJQ-16191</t>
  </si>
  <si>
    <t>(45736) GLORIA NELLY MUÑOZ PAZ</t>
  </si>
  <si>
    <t>ARE-510453</t>
  </si>
  <si>
    <t>503472</t>
  </si>
  <si>
    <t>CALDAS, FREDONIA</t>
  </si>
  <si>
    <t>(82698) MAPAFREDO</t>
  </si>
  <si>
    <t>TIC-12541</t>
  </si>
  <si>
    <t>ARENAS, CARBÓN, MINERALES DE ORO Y SUS CONCENTRADOS, MINERALES DE PLATA Y SUS CONCENTRADOS, MINERALES DE PLATINO (INCLUYE PLATINO, PALADIO, RUTENIO, RODIO, OSMIO) Y SUS CONCENTRADOS</t>
  </si>
  <si>
    <t>ARE-510280</t>
  </si>
  <si>
    <t>(93094) GILBERTO  BUSTOS FORERO</t>
  </si>
  <si>
    <t>503616</t>
  </si>
  <si>
    <t>(77545) ALEXANDER DARIO PEÑA SERNA</t>
  </si>
  <si>
    <t>RIQ-12394X</t>
  </si>
  <si>
    <t>ARE-SKE-07591</t>
  </si>
  <si>
    <t>(13184) DIEGO PASCUAL QUIROGA CANO, (49485) JOSE DANIEL  CARRILLO MARCELO, (35143) RAUL PULIDO MURCIA</t>
  </si>
  <si>
    <t>509082</t>
  </si>
  <si>
    <t>(56940) JUAN PABLO RAMIREZ GONZALEZ, (53766) MARIO ALBERTO GIRALDO DUQUE, (85090) MERLHYS IRENE MORENO MOSQUERA</t>
  </si>
  <si>
    <t>509084</t>
  </si>
  <si>
    <t>(84159) SUDAMERICANA INTEGRAL DE CONSTRUCCIONES SUDINCO S.A. SUCURSAL COLOMBIANA</t>
  </si>
  <si>
    <t>508427</t>
  </si>
  <si>
    <t>ARCILLAS, ARENAS, BENTONITA, CALCITA, ROCA O PIEDRA CALIZA</t>
  </si>
  <si>
    <t>504586</t>
  </si>
  <si>
    <t>ICQ-14451X</t>
  </si>
  <si>
    <t>COCORNÁ, SAN FRANCISCO, SAN LUIS</t>
  </si>
  <si>
    <t>LK5-14091</t>
  </si>
  <si>
    <t>C12700011</t>
  </si>
  <si>
    <t>PUERTO TRIUNFO, SAN LUIS</t>
  </si>
  <si>
    <t>ICQ-083712</t>
  </si>
  <si>
    <t>AMAGÁ, FREDONIA</t>
  </si>
  <si>
    <t>ARE-507802</t>
  </si>
  <si>
    <t>PUERTO TRIUNFO, SONSÓN, PUERTO BOYACÁ</t>
  </si>
  <si>
    <t>ANTIOQUIA, BOYACÁ</t>
  </si>
  <si>
    <t>(70809) COMPANIA MUNDIAL MINERA, (82828) DEIVIS RODRIGUEZ RICO, (82830) HENRY RAMIREZ SANCHEZ, (82523) JHON JAIRO NARANJO RINCON, (24757) JORGE ANTONIO CRUZ HERNANDEZ, (82829) NIXON ESCOBAR SALAZAR, (82520) WILMAN NARANJO RINCON</t>
  </si>
  <si>
    <t>ARE-510335</t>
  </si>
  <si>
    <t>OTANCHE</t>
  </si>
  <si>
    <t>(23457) JORGE ENRIQUE ORDOÑEZ ORDOÑEZ, (96473) Maria Yanir Cañon Castiblanco, (96463) Winder Ordoñez Ordoñez</t>
  </si>
  <si>
    <t>CARBÓN, ESMERALDA, OTRAS PIEDRAS PRECIOSAS, OTRAS PIEDRAS SEMIPRECIOSAS, ROCA FOSFORICA, ROCA O PIEDRA CALIZA</t>
  </si>
  <si>
    <t>503257</t>
  </si>
  <si>
    <t>AMAGÁ, VENECIA</t>
  </si>
  <si>
    <t>500979</t>
  </si>
  <si>
    <t>JIQ-08152</t>
  </si>
  <si>
    <t>(16844) LUIS EDUARDO  RODRIGUEZ GUATAVITA</t>
  </si>
  <si>
    <t>501278</t>
  </si>
  <si>
    <t>SAN VICENTE DEL CAGUÁN, LA MACARENA</t>
  </si>
  <si>
    <t>CAQUETÁ, META</t>
  </si>
  <si>
    <t>(51480) CLAUDIA MARCELA  LEGUIZAMON VACA, (77546) FYAPAC SAS, (78021) Ivan Dario Rodriguez Serna, (17403) JUAN RICARDO LEGUIZAMON VACCA, (54277) MINERIA Y MEDIO AMBIENTE DEL ALTO MAGDALENA MINAMBMAG SAS, (12253) RODOLFO  GUEVARA LOPEZ</t>
  </si>
  <si>
    <t>ARENAS, ARENISCAS, ASFALTO NATURAL, CARBÓN, CORINDON, ESMERALDA, FELDESPATOS, GRAFITO, GRANATE, MINERALES DE COBRE Y SUS CONCENTRADOS, MINERALES DE HIERRO Y SUS CONCENTRADOS, MINERALES DE ORO Y SUS CONCENTRADOS, MINERALES DE PLATINO (INCLUYE PLATINO, PA</t>
  </si>
  <si>
    <t>503136</t>
  </si>
  <si>
    <t>PJU-14211</t>
  </si>
  <si>
    <t>(21334) JUAN EFREN SUAREZ ROMERO</t>
  </si>
  <si>
    <t>LDD-08031</t>
  </si>
  <si>
    <t>(60971) CANTERA LAJITAS SAS</t>
  </si>
  <si>
    <t>510079</t>
  </si>
  <si>
    <t>(14129) CUSTODIO  TORRES HERNANDEZ</t>
  </si>
  <si>
    <t>ARE-510447</t>
  </si>
  <si>
    <t>RHN-15441</t>
  </si>
  <si>
    <t>(19297) PROCOPAL S A</t>
  </si>
  <si>
    <t>18430</t>
  </si>
  <si>
    <t>CARMEN DE CARUPA</t>
  </si>
  <si>
    <t>(53253) EMPRESA PRODUCTORA Y COMERCIALIZADORA DE AGREGADOS S.A.S. "EPYCAS S.A.S."</t>
  </si>
  <si>
    <t>509995</t>
  </si>
  <si>
    <t>(86580) Niny Johana Velandia Valero</t>
  </si>
  <si>
    <t>ARENAS, CARBÓN, CUARZO, ESMERALDA, GRAVAS, OTRAS PIEDRAS PRECIOSAS, OTRAS PIEDRAS SEMIPRECIOSAS, RECEBO</t>
  </si>
  <si>
    <t>ILL-16381</t>
  </si>
  <si>
    <t>(42918) SISTEMA INTEGRAL DE CONSTRUCCION INGENIERIA Y MINERIA SICEM S.A</t>
  </si>
  <si>
    <t>CUCUNUBÁ</t>
  </si>
  <si>
    <t>18107</t>
  </si>
  <si>
    <t>(21821) AGREGADOS DE CARUPA AGRECA LTDA</t>
  </si>
  <si>
    <t>PHD-09581</t>
  </si>
  <si>
    <t>(55093) CARLOS ENRIQUE FLOREZ MANOTAS</t>
  </si>
  <si>
    <t>510390</t>
  </si>
  <si>
    <t>(83301) EXTRACTORA Y CLASIFICADORA DE MATERIALES URABA SAS</t>
  </si>
  <si>
    <t>501310</t>
  </si>
  <si>
    <t>ARENAS, GRAVAS, OTRAS ROCAS METAMÓRFICAS</t>
  </si>
  <si>
    <t>501099</t>
  </si>
  <si>
    <t>RB2-08261</t>
  </si>
  <si>
    <t>(15491) JAIME ARTURO ZULUAGA CANO, (21219) SAUL ANTONIO CANO MEJIA</t>
  </si>
  <si>
    <t>510426</t>
  </si>
  <si>
    <t>(96436) GUILLERMO  ROSERO TAFUR</t>
  </si>
  <si>
    <t>ARCILLAS, ARENAS, ARENISCAS, CUARZO, GRAVAS, RECEBO</t>
  </si>
  <si>
    <t>22553</t>
  </si>
  <si>
    <t>(33988) TRITURADOS Y ARENAS DE COLOMBIA S.A.S.</t>
  </si>
  <si>
    <t>ARE-510515</t>
  </si>
  <si>
    <t>COPER, MARIPÍ, MUZO</t>
  </si>
  <si>
    <t>(37863) WILSON ORLANDO LOPEZ CORTES</t>
  </si>
  <si>
    <t>FKT-139</t>
  </si>
  <si>
    <t>504590</t>
  </si>
  <si>
    <t>ARE-509225</t>
  </si>
  <si>
    <t>(93094) GILBERTO  BUSTOS FORERO, (93385) SILVANO GONZALEZ VINCHIRA</t>
  </si>
  <si>
    <t>TKJ-08451</t>
  </si>
  <si>
    <t>(61094) CECILIO ANTONIO CEBALLOS VAHOS</t>
  </si>
  <si>
    <t>ARENAS, GRAVAS, MINERALES DE ORO Y SUS CONCENTRADOS, MINERALES DE PLATA Y SUS CONCENTRADOS, MINERALES DE PLATINO (INCLUYE PLATINO, PALADIO, RUTENIO, RODIO, OSMIO) Y SUS CONCENTRADOS, RECEBO, ROCA O PIEDRA CALIZA</t>
  </si>
  <si>
    <t>FKT-138</t>
  </si>
  <si>
    <t>ARE-509586</t>
  </si>
  <si>
    <t>(82004) EMPRESA COLOMBIANA DE MINAS "ECOMINAS C.I. S.A.S.", (93943) JOSE DANILO VARGAS PINILLA, (94394) LUIS HERMES ROBAYO OLMOS</t>
  </si>
  <si>
    <t>TC6-08012</t>
  </si>
  <si>
    <t>(10882) LUIS ENRIQUE AGUDELO BETANCUR</t>
  </si>
  <si>
    <t>ICQ-0800617X</t>
  </si>
  <si>
    <t>(30602) TRITURADORA LA VEGA S.A.S.</t>
  </si>
  <si>
    <t>L4543005</t>
  </si>
  <si>
    <t>506164</t>
  </si>
  <si>
    <t>LLD-08181</t>
  </si>
  <si>
    <t>MORALES, SUÁREZ</t>
  </si>
  <si>
    <t>(19392) LIGIA  MONTAÑO PEZZOTTI, (19391) YARA MARTINEZ MOHR</t>
  </si>
  <si>
    <t>506826</t>
  </si>
  <si>
    <t>510465</t>
  </si>
  <si>
    <t>COCORNÁ, SAN LUIS</t>
  </si>
  <si>
    <t>(96761) BIENES Y TIERRAS S.A.S.</t>
  </si>
  <si>
    <t>ARE-510588</t>
  </si>
  <si>
    <t>(97264) ANGELA OMAIRA CASTILLO MENDEZ, (97266) JULIO ALBEIRO GIL RODRIGUEZ, (97265) LINA CAICEDO RIVERA</t>
  </si>
  <si>
    <t>503905</t>
  </si>
  <si>
    <t>PGT-08181</t>
  </si>
  <si>
    <t>(19313) PETREOS DEL LLANO LTDA</t>
  </si>
  <si>
    <t>18254</t>
  </si>
  <si>
    <t>(22232) AGREGADOS EL TRIANGULO S.A.S.</t>
  </si>
  <si>
    <t>TCF-11411</t>
  </si>
  <si>
    <t>(57879) CONSORCIO VIAS PARA EL CHOCO</t>
  </si>
  <si>
    <t>JGF-14421</t>
  </si>
  <si>
    <t>(76930) GARCOP SAS</t>
  </si>
  <si>
    <t>B7164005</t>
  </si>
  <si>
    <t>CARMEN DE VIBORAL</t>
  </si>
  <si>
    <t>(37107) JORGE HUMBERTO RESTREPO ZULUAGA, (23449) TRITCON S.A.S.</t>
  </si>
  <si>
    <t>TDI-08191</t>
  </si>
  <si>
    <t>MUZO, SAN PABLO DE BORBUR</t>
  </si>
  <si>
    <t>(62547) JOHN SALATIEL PEREZ ARIAS</t>
  </si>
  <si>
    <t>ARENAS, ASBESTO, DOLOMITA, FELDESPATOS, FLUORITA, GRAFITO, MAGNESITA, MINERALES DE ALUMINIO Y SUS CONCENTRADOS, MINERALES DE POTASIO, ROCA FOSFORICA, ROCA O PIEDRA CALIZA, SULFATO DE BARIO NATURAL-BARITINA, YESO</t>
  </si>
  <si>
    <t>E1559005</t>
  </si>
  <si>
    <t>(16203) CENEN DE JESUS CANO AGUDELO, (15491) JAIME ARTURO ZULUAGA CANO, (21219) SAUL ANTONIO CANO MEJIA</t>
  </si>
  <si>
    <t>L5391005</t>
  </si>
  <si>
    <t>JDE-10451</t>
  </si>
  <si>
    <t>(23309) OMAR JOAQUIN MORALES ROZO</t>
  </si>
  <si>
    <t>ARCILLA COMUN (ARCILLA CERAMICA), ARCILLA MISCELANEA, ARCILLAS, ARCILLAS REFRACTARIAS, ARENAS (DE RIO), GRAVAS (DE RIO)</t>
  </si>
  <si>
    <t>507198</t>
  </si>
  <si>
    <t>RETIRO</t>
  </si>
  <si>
    <t>(50745) MUNICIPIO DE EL RETIRO</t>
  </si>
  <si>
    <t>ARENAS, ASFALTO NATURAL, ROCAS DE ORIGEN VOLCÁNICO, PUZOLANA, BASALTO</t>
  </si>
  <si>
    <t>507573</t>
  </si>
  <si>
    <t>(88044) AUTOPISTA MAGDALENA MEDIO SAS</t>
  </si>
  <si>
    <t>(56429) PROEXMIN SAS</t>
  </si>
  <si>
    <t>502746</t>
  </si>
  <si>
    <t>503134</t>
  </si>
  <si>
    <t>507708</t>
  </si>
  <si>
    <t>(88568) PAULO DE JESUS MARIN DIAZ</t>
  </si>
  <si>
    <t>509884</t>
  </si>
  <si>
    <t>502507</t>
  </si>
  <si>
    <t>(81624) AURA MARINA HERNANDEZ VILLALBA</t>
  </si>
  <si>
    <t>502754</t>
  </si>
  <si>
    <t>ARE-510493</t>
  </si>
  <si>
    <t>(95789) Dora Inés Correal Piedrahita, (96952) John Fernando Correal Piedrahita</t>
  </si>
  <si>
    <t>506906</t>
  </si>
  <si>
    <t>HHTI-01</t>
  </si>
  <si>
    <t>(53404) GEMINCO S.A.S</t>
  </si>
  <si>
    <t>FLT-161</t>
  </si>
  <si>
    <t>UBALÁ</t>
  </si>
  <si>
    <t>(91197) FAFER INVERSIONES S A S</t>
  </si>
  <si>
    <t>505852</t>
  </si>
  <si>
    <t>B6908005</t>
  </si>
  <si>
    <t>501881</t>
  </si>
  <si>
    <t>AMAGÁ, TITIRIBÍ, VENECIA</t>
  </si>
  <si>
    <t>(80038) JUAN CAMILO RENDON SANCHEZ</t>
  </si>
  <si>
    <t>505640</t>
  </si>
  <si>
    <t>(84869) Jose Cayetano Melo Perilla</t>
  </si>
  <si>
    <t>ARCILLAS, ARENAS, ARENISCAS, GRAVAS, MINERALES DE PLATINO (INCLUYE PLATINO, PALADIO, RUTENIO, RODIO, OSMIO) Y SUS CONCENTRADOS, MINERALES DE TIERRAS RARAS, OTRAS ROCAS Y MINERALES DE ORIGEN VOLCANICO, ROCAS DE ORIGEN VOLCÁNICO, PUZOLANA, BASALTO</t>
  </si>
  <si>
    <t>L5173005</t>
  </si>
  <si>
    <t>(27204) JESUS ALBERTO CIFUENTES FLOREZ</t>
  </si>
  <si>
    <t>KB2-09321</t>
  </si>
  <si>
    <t>CUCUNUBÁ, SUTATAUSA, UBATÉ</t>
  </si>
  <si>
    <t>(21277) MAURICIO  ANGEL MESA</t>
  </si>
  <si>
    <t>NJB-14251</t>
  </si>
  <si>
    <t>(31327) INVERSIONES PERDOMO FALLA Y CIA S. EN C</t>
  </si>
  <si>
    <t>OGM-08211</t>
  </si>
  <si>
    <t>(29143) JULIO FERNEY HERRERA CARVAJAL</t>
  </si>
  <si>
    <t>SAN PABLO DE BORBUR</t>
  </si>
  <si>
    <t>(77363) Grupo Empresarial Minero S.A.S</t>
  </si>
  <si>
    <t>ARE-510051</t>
  </si>
  <si>
    <t>ARE-509721</t>
  </si>
  <si>
    <t>(94713) OSCAR SAMPAYO GUTIERREZ, (94712) ROBERT BARROS BARRIOS</t>
  </si>
  <si>
    <t>506029</t>
  </si>
  <si>
    <t>(58703) JENNYS LORENA SUAREZ NINO, (14033) MARIA ODILIA NIÑO TINJACA</t>
  </si>
  <si>
    <t>ANHIDRITA, ARCILLAS, ARENAS, ARENISCAS, CAOLIN, CARBÓN, GRAVAS, RECEBO</t>
  </si>
  <si>
    <t>RIQ-12393X</t>
  </si>
  <si>
    <t>JCE-15291</t>
  </si>
  <si>
    <t>OTANCHE, SAN PABLO DE BORBUR</t>
  </si>
  <si>
    <t>507130</t>
  </si>
  <si>
    <t>RI1-10141</t>
  </si>
  <si>
    <t>506742</t>
  </si>
  <si>
    <t>AMAGÁ</t>
  </si>
  <si>
    <t>PHD-09301</t>
  </si>
  <si>
    <t>(63558) LUIS FERNANDO SERRANO TASCON, (63557) LUZ MATILDE MORA HERNANDEZ</t>
  </si>
  <si>
    <t>GBP-081</t>
  </si>
  <si>
    <t>(44236) GEOMINERALES S.A</t>
  </si>
  <si>
    <t>502187</t>
  </si>
  <si>
    <t>PL2-12381</t>
  </si>
  <si>
    <t>(19047) ANGELA LILIANA CHAPARRO GONZALEZ, (58237) GONZALO EDUARDO SERRANO TASCON</t>
  </si>
  <si>
    <t>ARE-510298</t>
  </si>
  <si>
    <t>TITIRIBÍ, VENECIA</t>
  </si>
  <si>
    <t>PCB-16001</t>
  </si>
  <si>
    <t>MARIPÍ</t>
  </si>
  <si>
    <t>(58156) COLTRANSACCIONES READY S.A.S, (17403) JUAN RICARDO LEGUIZAMON VACCA</t>
  </si>
  <si>
    <t>ARCILLAS, ARENAS, ASFALTO NATURAL, CALCITA, CAOLIN, CUARZO, DOLOMITA, GRAVAS, MICA, MINERALES DE ALUMINIO Y SUS CONCENTRADOS, MINERALES DE BORO, MINERALES DE CROMO Y SUS CONCENTRADOS, MINERALES DE HIERRO Y SUS CONCENTRADOS, MINERALES DE ORO Y SUS CONCENT</t>
  </si>
  <si>
    <t>506096</t>
  </si>
  <si>
    <t>(55069) BIENES Y SERVICIOS YEVIMAQUINAS S.A.S</t>
  </si>
  <si>
    <t>OHM-08511</t>
  </si>
  <si>
    <t>(27749) SPO S.A.S</t>
  </si>
  <si>
    <t>HF1-082</t>
  </si>
  <si>
    <t>PUERTO TRIUNFO, PUERTO BOYACÁ</t>
  </si>
  <si>
    <t>(77545) ALEXANDER DARIO PEÑA SERNA, (23679) CARLOS NORBERTO OLARTE BARRERA, (23742) FABIO  YEPES PALOMINO</t>
  </si>
  <si>
    <t>ARE-509880</t>
  </si>
  <si>
    <t>501260</t>
  </si>
  <si>
    <t>(77255) diego andres calle hurtado</t>
  </si>
  <si>
    <t>505917</t>
  </si>
  <si>
    <t>(72980) Proactiva Especializada S.A.S.</t>
  </si>
  <si>
    <t>TI3-08341</t>
  </si>
  <si>
    <t>(40858) MUNICIPIO DE EL CARMEN DE VIBORAL</t>
  </si>
  <si>
    <t>GJO-155</t>
  </si>
  <si>
    <t>508163</t>
  </si>
  <si>
    <t>(89787) Jose Jesus Giraldo Rojas</t>
  </si>
  <si>
    <t>ARE-510561</t>
  </si>
  <si>
    <t>(79250) jose berselin gonzalez avila</t>
  </si>
  <si>
    <t>TITIRIBÍ</t>
  </si>
  <si>
    <t>ARE-510012</t>
  </si>
  <si>
    <t>508292</t>
  </si>
  <si>
    <t>RIU-08401</t>
  </si>
  <si>
    <t>CARMEN DE VIBORAL, COCORNÁ</t>
  </si>
  <si>
    <t>LB3-09501</t>
  </si>
  <si>
    <t>(19138) CESAR AUGUSTO  GOMEZ HOYOS</t>
  </si>
  <si>
    <t>HJMO-03</t>
  </si>
  <si>
    <t>(39592) GISAICO S.A., (43891) PAVIMENTAR S.A</t>
  </si>
  <si>
    <t>LFM-08051</t>
  </si>
  <si>
    <t>ARE-507386</t>
  </si>
  <si>
    <t>(88024) PASTOR  VALERO VERGEL, (71078) luz helena balaguera alvarez</t>
  </si>
  <si>
    <t>IKE-09211X</t>
  </si>
  <si>
    <t>(44955) INGENIERIA CONSTRUCCIONES Y EQUIPOS CONEQUIPOS ING. LTDA</t>
  </si>
  <si>
    <t>RHN-16431</t>
  </si>
  <si>
    <t>T11120011</t>
  </si>
  <si>
    <t>(21170) LADRILLERA SAN FERNANDO S.A.S.</t>
  </si>
  <si>
    <t>ARCILLA COMUN (ARCILLA CERAMICA), ARCILLA MISCELANEA, ARCILLAS, ARCILLAS REFRACTARIAS, ARENAS, ARENAS ARCILLOSAS, ARENAS FELDESPÁTICAS, ARENAS INDUSTRIALES, ARENAS SILICEAS, BENTONITA, CAOLIN</t>
  </si>
  <si>
    <t>II4-16453X</t>
  </si>
  <si>
    <t>ATRATO (Yuto)</t>
  </si>
  <si>
    <t>(40908) JOSE EFRAIN RESTREPO LONDOÑO</t>
  </si>
  <si>
    <t>OBC-14551</t>
  </si>
  <si>
    <t>(50871) HUMBERTO  VALENCIA ROJAS</t>
  </si>
  <si>
    <t>ARE-508668</t>
  </si>
  <si>
    <t>BUENAVISTA, COPER, MARIPÍ</t>
  </si>
  <si>
    <t>H1078005</t>
  </si>
  <si>
    <t>(18793) JORGE IVAN CARDONA ECHEVERRI, (36134) PROINGECON LTDA</t>
  </si>
  <si>
    <t>PGT-08311</t>
  </si>
  <si>
    <t>C13977011</t>
  </si>
  <si>
    <t>AMAGÁ, CALDAS</t>
  </si>
  <si>
    <t>(27435) CONCREARENAS LTDA.</t>
  </si>
  <si>
    <t>507129</t>
  </si>
  <si>
    <t>SAR-11371</t>
  </si>
  <si>
    <t>(21048) MUNICIPIO DE CUCUNUBA</t>
  </si>
  <si>
    <t>508761</t>
  </si>
  <si>
    <t>(91082) ARENAS DEL SUS S.A.S</t>
  </si>
  <si>
    <t>500972</t>
  </si>
  <si>
    <t>(73072) ALCALDIA GACHALA</t>
  </si>
  <si>
    <t>ARE-510655</t>
  </si>
  <si>
    <t>T14672011</t>
  </si>
  <si>
    <t>PUERTO NARE, PUERTO TRIUNFO, SAN LUIS</t>
  </si>
  <si>
    <t>503909</t>
  </si>
  <si>
    <t>CONCORDIA, TITIRIBÍ, VENECIA</t>
  </si>
  <si>
    <t>(82982) SOCIEDAD MINARE S.A.S</t>
  </si>
  <si>
    <t>TJQ-13591</t>
  </si>
  <si>
    <t>(42581) JOSE ARTURO MORALES MENESES</t>
  </si>
  <si>
    <t>HDA-131</t>
  </si>
  <si>
    <t>(87856) ANGELA CONSUELO CASTRO CASTRO, (54296) RAUL  ARIZA SANTOYO</t>
  </si>
  <si>
    <t>509961</t>
  </si>
  <si>
    <t>(35284) GUILLERMO  ARIAS VALENCIA</t>
  </si>
  <si>
    <t>505882</t>
  </si>
  <si>
    <t>(14032) MISAEL  BRAVO MURCIA, (76805) new ways trading s.a.s</t>
  </si>
  <si>
    <t>ARE-509703</t>
  </si>
  <si>
    <t>(94133) CARLOS IVAN TOVAR OCHOA, (94132) JOSE WILLIAM TOVAR GALLEGO, (94131) ROCIO BARRETO GARZÓN</t>
  </si>
  <si>
    <t>RHB-08011</t>
  </si>
  <si>
    <t>505880</t>
  </si>
  <si>
    <t>PUERTO NARE, SAN LUIS</t>
  </si>
  <si>
    <t>LFM-08061</t>
  </si>
  <si>
    <t>(10463) GERMAN MAURICIO CALLE ROJAS</t>
  </si>
  <si>
    <t>HHCE-12</t>
  </si>
  <si>
    <t>(58178) NOELIA PANTOJA HENAO</t>
  </si>
  <si>
    <t>509774</t>
  </si>
  <si>
    <t>G6007005</t>
  </si>
  <si>
    <t>(61261) CANTERA SINIFANA RIO CAUCA CASIRCA S.A.S.</t>
  </si>
  <si>
    <t>LFB-16231</t>
  </si>
  <si>
    <t>CARMEN DE VIBORAL, LA CEJA, RIONEGRO</t>
  </si>
  <si>
    <t>(47697) MARIA RAMIREZ</t>
  </si>
  <si>
    <t>ARE-SL4-08001X</t>
  </si>
  <si>
    <t>(13303) MARIA ELENA CARRILLO CARRILLO, (95661) luis Fernando Pachon Nieto</t>
  </si>
  <si>
    <t>QBJ-10321</t>
  </si>
  <si>
    <t>(35570) CONSTRUCTORA Y CLASIFICADORA DE MATERIALES PARA LA CONSTRUCCION LIMITADA</t>
  </si>
  <si>
    <t>ARE-510050</t>
  </si>
  <si>
    <t>QGR-08501</t>
  </si>
  <si>
    <t>(58633) JIMI ALEJANDRO LA ROTTA BONILLA, (11816) LEIDY TATIANA CORREDOR MARTINEZ, (53344) LEONARDO FABIO CABEZAS MONTANO</t>
  </si>
  <si>
    <t>KF3-09231</t>
  </si>
  <si>
    <t>(19343) LUIS ALBERTO  POSADA CALLEJAS</t>
  </si>
  <si>
    <t>ARENAS, ARENAS SILICEAS, ASFALTO NATURAL, BASALTO, DIABASA, GRAVAS, MINERAL DE ORO, MINERAL DE PLATA, RECEBO, ROCA O PIEDRA CALIZA</t>
  </si>
  <si>
    <t>501937</t>
  </si>
  <si>
    <t>ARCILLAS, ARENAS, MARMOL Y TRAVERTINO, MINERALES DE COBRE Y SUS CONCENTRADOS, MINERALES DE ORO Y SUS CONCENTRADOS, ROCA O PIEDRA CALIZA</t>
  </si>
  <si>
    <t>505879</t>
  </si>
  <si>
    <t>ARE-510501</t>
  </si>
  <si>
    <t>GACHETÁ, MANTA</t>
  </si>
  <si>
    <t>(95910) DANIELA ALEJANDRA SERRANO CARO</t>
  </si>
  <si>
    <t>ARENAS, ARENAS (DE RIO), ARENISCAS, CALCITA, CAOLIN, FELDESPATOS, FLUORITA, GRAFITO, GRANATE, GRANITO, GRAVAS (DE RIO), MARMOL Y TRAVERTINO, PIEDRA POMEZ, PIRITA, PIZARRA, RECEBO, ROCA O PIEDRA CALIZA, ROCA O PIEDRA CORALINA, ROCAS DE CUARCITA, TALCO, YE</t>
  </si>
  <si>
    <t>507031</t>
  </si>
  <si>
    <t>(86532) GRUPO MINA LA GOMEZ S.A.S.</t>
  </si>
  <si>
    <t>NDI-11531</t>
  </si>
  <si>
    <t>QUIBDÓ</t>
  </si>
  <si>
    <t>(40090) CONSORCIO METROCORREDORES 8</t>
  </si>
  <si>
    <t>OH1-13511</t>
  </si>
  <si>
    <t>(48820) ALBERTO  GARZON NAVARRETE, (48821) HECTOR JULIO  GARZON P.</t>
  </si>
  <si>
    <t>ARE-510628</t>
  </si>
  <si>
    <t>(97247) ANGEL EDUARDO GALINDO CRUZ, (54543) WILSON  ROMERO MORENO</t>
  </si>
  <si>
    <t>IKE-09231X</t>
  </si>
  <si>
    <t>501071</t>
  </si>
  <si>
    <t>(76917) CONSORCIO JAR</t>
  </si>
  <si>
    <t>506296</t>
  </si>
  <si>
    <t>ARENAS, CARBÓN, ESMERALDA, GRAVAS</t>
  </si>
  <si>
    <t>OG2-081911</t>
  </si>
  <si>
    <t>(14855) LADRILLERA ALCARRAZA S.A.S.</t>
  </si>
  <si>
    <t>507611</t>
  </si>
  <si>
    <t>ARE-507770</t>
  </si>
  <si>
    <t>(30559) COLOMBIANA DE CARBONES LTDA, (18230) LILIANA  VELEZ RUEDA</t>
  </si>
  <si>
    <t>ARCILLAS, ARENAS, ARENAS (DE RIO), ARENISCAS, CARBÓN, GRAVAS, GRAVAS (DE RIO), MINERALES DE ORO Y SUS CONCENTRADOS, MINERALES DE PLATA Y SUS CONCENTRADOS, RECEBO</t>
  </si>
  <si>
    <t>(12524) CERAMICA TECNICA SOCIEDAD POR ACCIONES SIMPLIFICADAS - CERAMITEC S.A.S.</t>
  </si>
  <si>
    <t>HFMM-01</t>
  </si>
  <si>
    <t>(36828) JHON FREDDY DE OSSA ZAPATA, (21406) SOLUCIONES URBANISTICAS S.A.S.</t>
  </si>
  <si>
    <t>H6338005</t>
  </si>
  <si>
    <t>(24263) HERNAN DARIO  TORO VELEZ, (16141) SANTIAGO DE JESUS CANO RESTREPO</t>
  </si>
  <si>
    <t>OG2-09273</t>
  </si>
  <si>
    <t>503179</t>
  </si>
  <si>
    <t>(19535) DIEGO JAVIER JIMENEZ GIRALDO</t>
  </si>
  <si>
    <t>T241005</t>
  </si>
  <si>
    <t>ARE-510558</t>
  </si>
  <si>
    <t>ARE-509304</t>
  </si>
  <si>
    <t>CHOCONTÁ</t>
  </si>
  <si>
    <t>ARENAS, ARENISCAS, ASFALTO NATURAL, BENTONITA, CALCITA, MINERALES DE ALUMINIO Y SUS CONCENTRADOS, MINERALES DE ANTIMONIO Y SUS CONCENTRADOS, MINERALES DE CIRCONIO Y SUS CONCENTRADOS, RECEBO, ROCA O PIEDRA CALIZA, ROCAS DE CUARCITA</t>
  </si>
  <si>
    <t>ARE-507923</t>
  </si>
  <si>
    <t>(28542) ANGEL  ZAPATA TOBON, (89598) GLADYS ELENA RESTREPO LOPEZ, (49315) JACKSON EDWIN USMA CORTES, (29092) JOSE JOAQUIN ESCOBAR</t>
  </si>
  <si>
    <t>ARCILLAS, ARENAS, ARENAS (DE RIO), ARENISCAS, CALCITA, CAOLIN, CARBÓN, FELDESPATOS, GRAVAS, GRAVAS (DE RIO), MINERALES DE ORO Y SUS CONCENTRADOS, MINERALES DE PLATA Y SUS CONCENTRADOS, MINERALES DE PLATINO (INCLUYE PLATINO, PALADIO, RUTENIO, RODIO, OSMI</t>
  </si>
  <si>
    <t>501100</t>
  </si>
  <si>
    <t>ARE-509571</t>
  </si>
  <si>
    <t>FL9-141</t>
  </si>
  <si>
    <t>(33202) EMERAL CHIZO S.A.S</t>
  </si>
  <si>
    <t>ESMERALDA, ROCA O PIEDRA CALIZA</t>
  </si>
  <si>
    <t>ARE-506010</t>
  </si>
  <si>
    <t>(81462) ITOCO GREEN EMERALDS MINING COMPANY C.I. S.A.S., (82667) LUIS HUMBERTO DIAZ DIAZ, (83580) SANTOS MIGUEL MOLINA ROBAYO</t>
  </si>
  <si>
    <t>OE6-11491</t>
  </si>
  <si>
    <t>(51977) NICOLAS ALFREDO ZULUAGA ESCOBAR, (51976) VIRGILIO DE JESUS MUNERA ZULETA</t>
  </si>
  <si>
    <t>501491</t>
  </si>
  <si>
    <t>COCORNÁ, GRANADA</t>
  </si>
  <si>
    <t>PFG-15481</t>
  </si>
  <si>
    <t>ARE-507922</t>
  </si>
  <si>
    <t>ARCILLAS, ARENAS, ARENAS (DE RIO), ARENISCAS, AZUFRE, CALCITA, CAOLIN, CARBÓN, GRAFITO, GRAVAS, GRAVAS (DE RIO), MINERALES DE ORO Y SUS CONCENTRADOS, MINERALES DE PLATA Y SUS CONCENTRADOS, MINERALES DE PLATINO (INCLUYE PLATINO, PALADIO, RUTENIO, RODIO,</t>
  </si>
  <si>
    <t>ARE-507772</t>
  </si>
  <si>
    <t>SLL-12341</t>
  </si>
  <si>
    <t>(61861) CIA QUIMICA Y MINERA DE COLOMBIA SAS</t>
  </si>
  <si>
    <t>510221</t>
  </si>
  <si>
    <t>(96174) MINERIA Y CONSTRUCCIONES ZAFIRO SAS</t>
  </si>
  <si>
    <t>ARE-507769</t>
  </si>
  <si>
    <t>ARCILLAS, ARENAS, ARENAS (DE RIO), ARENISCAS, CAOLIN, CARBÓN, GRANITO, GRAVAS, GRAVAS (DE RIO), MINERALES DE ORO Y SUS CONCENTRADOS, MINERALES DE PLATA Y SUS CONCENTRADOS, OTRAS ROCAS METAMÓRFICAS, RECEBO</t>
  </si>
  <si>
    <t>PUERTO BOYACÁ, YACOPÍ</t>
  </si>
  <si>
    <t>ARE-510448</t>
  </si>
  <si>
    <t>KDD-15221</t>
  </si>
  <si>
    <t>(61484) LUZ MARINA RUIZ GOMEZ, (80104) Logistica y Movimiento L&amp;M S.A.S, (57378) MONICA JANETH PEREZ RUIZ</t>
  </si>
  <si>
    <t>506045</t>
  </si>
  <si>
    <t>(77545) ALEXANDER DARIO PEÑA SERNA, (84468) HECTOR ENRIQUE PERDOMO SEPULVEDA, (38200) MARIA MARCELA PAEZ GUTIERREZ</t>
  </si>
  <si>
    <t>502195</t>
  </si>
  <si>
    <t>(75715) JUAN CARLOS CORTES CARO, (80896) MARIA FERNANDA RIAÑO PEÑA, (80831) MIGUEL ANGEL CHAPARRO BARRERA</t>
  </si>
  <si>
    <t>ESMERALDA, OTRAS PIEDRAS PRECIOSAS, ROCA O PIEDRA CALIZA</t>
  </si>
  <si>
    <t>KC9-14271</t>
  </si>
  <si>
    <t>(42076) CORVEZ INGENIERIA Y SERVICIOS DE COLOMBIA LTDA</t>
  </si>
  <si>
    <t>LFI-16382</t>
  </si>
  <si>
    <t>CARMEN DE VIBORAL, RIONEGRO</t>
  </si>
  <si>
    <t>506300</t>
  </si>
  <si>
    <t>ARENAS, ARENISCAS, CARBÓN, GRAVAS, RECEBO</t>
  </si>
  <si>
    <t>OG2-082724</t>
  </si>
  <si>
    <t>AMAGÁ, TITIRIBÍ</t>
  </si>
  <si>
    <t>(24263) HERNAN DARIO  TORO VELEZ</t>
  </si>
  <si>
    <t>FKU-113</t>
  </si>
  <si>
    <t>TOTORÓ</t>
  </si>
  <si>
    <t>(24242) REINEL  MOSQUERA SANCHEZ</t>
  </si>
  <si>
    <t>(40673) ALFARERA BUENA VISTA S.A.S.</t>
  </si>
  <si>
    <t>ARE-510369</t>
  </si>
  <si>
    <t>VILLAVICENCIO, ACACÍAS, SAN CARLOS DE GUAROA</t>
  </si>
  <si>
    <t>01087-15</t>
  </si>
  <si>
    <t>(42156) DAIRO  ARCINIEGAS GONZALEZ</t>
  </si>
  <si>
    <t>510054</t>
  </si>
  <si>
    <t>(35119) CARCILLAS S.A.S.</t>
  </si>
  <si>
    <t>503119</t>
  </si>
  <si>
    <t>AGRADO, PITAL</t>
  </si>
  <si>
    <t>508709</t>
  </si>
  <si>
    <t>TFE-08001</t>
  </si>
  <si>
    <t>AMAGÁ, ANGELÓPOLIS, TITIRIBÍ</t>
  </si>
  <si>
    <t>(60966) MARGARITA MARIA CORREA ARGUELLO</t>
  </si>
  <si>
    <t>500402</t>
  </si>
  <si>
    <t>IKE-09241X</t>
  </si>
  <si>
    <t>ARE-507425</t>
  </si>
  <si>
    <t>(88139) consuelo de jesus cosme arias, (88140) luber eucebio cosme arias</t>
  </si>
  <si>
    <t>509929</t>
  </si>
  <si>
    <t>(94860) Diego Leandro Garcia Torres</t>
  </si>
  <si>
    <t>502186</t>
  </si>
  <si>
    <t>506862</t>
  </si>
  <si>
    <t>(86912) WS CARGO TRANSPORTES SAS</t>
  </si>
  <si>
    <t>ARCILLAS, ARENAS, ARENAS (DE RIO), CARBÓN, ESMERALDA, GRAVAS, GRAVAS (DE RIO), MINERALES DE ALUMINIO Y SUS CONCENTRADOS, MINERALES DE COBRE Y SUS CONCENTRADOS, MINERALES DE HIERRO Y SUS CONCENTRADOS, MINERALES DE PLOMO Y SUS CONCENTRADOS, MINERALES DE Z</t>
  </si>
  <si>
    <t>MARIPÍ, SAN PABLO DE BORBUR</t>
  </si>
  <si>
    <t>TAU-08161</t>
  </si>
  <si>
    <t>AMAGÁ, ANGELÓPOLIS</t>
  </si>
  <si>
    <t>(62679) JULIA MARIA ZAPATA GOMEZ, (62680) LAURA ANDREA JIMENEZ ZAPATA, (62681) SONNY STELLA ZAPATA GOMEZ</t>
  </si>
  <si>
    <t>GRAVAS, MAGNESITA</t>
  </si>
  <si>
    <t>H5874005</t>
  </si>
  <si>
    <t>ARCILLA COMUN (ARCILLA CERAMICA), ARCILLA MISCELANEA, ARCILLAS, ARCILLAS REFRACTARIAS, ARENAS, CARBÓN, MINERAL DE ORO, MINERAL DE PLATA, MINERAL DE PLATINO</t>
  </si>
  <si>
    <t>RIONEGRO</t>
  </si>
  <si>
    <t>NFS-14341</t>
  </si>
  <si>
    <t>(13643) HECTOR ANTONIO GARZON ROCHA, (33340) JOHN ANGEL PAEZ CORTES, (46684) JOSE EUCLIDES MURCIA ALARCON, (21133) LEONEL  MURCIA ALARCON, (14286) YERSON ARLEY ROMERO MURCIA</t>
  </si>
  <si>
    <t>503651</t>
  </si>
  <si>
    <t>509945</t>
  </si>
  <si>
    <t>(86220) OPERADORA MINERA LOS TUNELES SAS</t>
  </si>
  <si>
    <t>ARENAS (DE RIO), CARBÓN, GRAVAS (DE RIO)</t>
  </si>
  <si>
    <t>ARE-509568</t>
  </si>
  <si>
    <t>ARE-510316</t>
  </si>
  <si>
    <t>RIQ-12391</t>
  </si>
  <si>
    <t>LA ARGENTINA, LA PLATA</t>
  </si>
  <si>
    <t>502350</t>
  </si>
  <si>
    <t>(56940) JUAN PABLO RAMIREZ GONZALEZ</t>
  </si>
  <si>
    <t>GHN-081</t>
  </si>
  <si>
    <t>(70176) COLOMBIAN GREENFIELD INVESTMENTS LTDA</t>
  </si>
  <si>
    <t>502386</t>
  </si>
  <si>
    <t>(30674) DANNY ALIRIO VILLAMIZAR MENESES</t>
  </si>
  <si>
    <t>CUCUNUBÁ, LENGUAZAQUE</t>
  </si>
  <si>
    <t>(34823) MINA LA MARGARITA S.A.</t>
  </si>
  <si>
    <t>18999</t>
  </si>
  <si>
    <t>PARATEBUENO, CUMARAL</t>
  </si>
  <si>
    <t>505470</t>
  </si>
  <si>
    <t>LIO-08081</t>
  </si>
  <si>
    <t>CHOCONTÁ, MACHETÁ</t>
  </si>
  <si>
    <t>ARENAS, GRAVAS, RECEBO, ROCA FOSFORICA</t>
  </si>
  <si>
    <t>(90380) ENRIQUE  ZAPATA BUSTOS</t>
  </si>
  <si>
    <t>M16011</t>
  </si>
  <si>
    <t>(59465) CONTINENTAL DE CANTERAS S.A.S.</t>
  </si>
  <si>
    <t>T14072011</t>
  </si>
  <si>
    <t>(16655) ADRIANA MARIA ARANGO MONTOYA, (16654) JORGE HUMBERTO ARANGO SIERRA</t>
  </si>
  <si>
    <t>ANGELÓPOLIS</t>
  </si>
  <si>
    <t>GACHALÁ, UBALÁ</t>
  </si>
  <si>
    <t>OGA-11041</t>
  </si>
  <si>
    <t>AGRADO</t>
  </si>
  <si>
    <t>(15818) JESUS MARIA FERNANDEZ FIERRO</t>
  </si>
  <si>
    <t>501342</t>
  </si>
  <si>
    <t>(78012) CULTIVAR 2000 S.A.S</t>
  </si>
  <si>
    <t>(62494) CONSTRUCCIONES ARIAS TORRES EU</t>
  </si>
  <si>
    <t>KHI-08411</t>
  </si>
  <si>
    <t>(14631) COLMINAGRE LIMITADA</t>
  </si>
  <si>
    <t>HF1-142</t>
  </si>
  <si>
    <t>AGRADO, GARZÓN</t>
  </si>
  <si>
    <t>(15818) JESUS MARIA FERNANDEZ FIERRO, (28646) OLGA PATRICIA PEREZ BARRERA</t>
  </si>
  <si>
    <t>T443005</t>
  </si>
  <si>
    <t>502253</t>
  </si>
  <si>
    <t>507466</t>
  </si>
  <si>
    <t>(37900) EXPLANACIONES ANTIOQUIA LIMITADA- EXPLANAN LTDA.</t>
  </si>
  <si>
    <t>505859</t>
  </si>
  <si>
    <t>BUENAVISTA</t>
  </si>
  <si>
    <t>(81058) AMBIENTING S.A.S</t>
  </si>
  <si>
    <t>507111</t>
  </si>
  <si>
    <t>SHT-08231</t>
  </si>
  <si>
    <t>(58696) JOSE AGUSTIN MORENO CASALLAS, (55142) NAYROBY ALEJANDRA ROYERO GUERRERO</t>
  </si>
  <si>
    <t>507519</t>
  </si>
  <si>
    <t>(88223) ASOCIACION INTEGRAL DE CARBONEROS Y MINEROS DE COLOMBIA, (61387) FERNEL RICARDO MEJIA LEON, (30250) MIGUEL DARIO SIERRA MURCIA</t>
  </si>
  <si>
    <t>ARENAS, ARENAS (DE RIO), CALCITA, CUARZO, ESMERALDA</t>
  </si>
  <si>
    <t>508208</t>
  </si>
  <si>
    <t>OE9-16533</t>
  </si>
  <si>
    <t>(53139) JESUS ANTONIO RIVAS, (53140) JOSE OLIVARES VILLAFANES</t>
  </si>
  <si>
    <t>ARE-509681</t>
  </si>
  <si>
    <t>LENGUAZAQUE</t>
  </si>
  <si>
    <t>ARENAS, CARBÓN, GRAVAS</t>
  </si>
  <si>
    <t>500710</t>
  </si>
  <si>
    <t>PITAL</t>
  </si>
  <si>
    <t>(74423) ALCALDIA MUNICIPAL DE EL PITAL</t>
  </si>
  <si>
    <t>509618</t>
  </si>
  <si>
    <t>GARZÓN</t>
  </si>
  <si>
    <t>(50445) MUNICIPIO DE GARZON</t>
  </si>
  <si>
    <t>502349</t>
  </si>
  <si>
    <t>(80104) Logistica y Movimiento L&amp;M S.A.S</t>
  </si>
  <si>
    <t>LA7-16071</t>
  </si>
  <si>
    <t>CALDAS, LA ESTRELLA</t>
  </si>
  <si>
    <t>(46384) ALVARO EDUARDO POSADA MORENO</t>
  </si>
  <si>
    <t>LCP-15142X</t>
  </si>
  <si>
    <t>(10848) ARMANDO  FARFAN LOPEZ, (41965) MARIO NELSON VARGAS ROJAS</t>
  </si>
  <si>
    <t>HHIN-12</t>
  </si>
  <si>
    <t>T10862011</t>
  </si>
  <si>
    <t>ARCILLA COMUN (ARCILLA CERAMICA), ARCILLA MISCELANEA, ARCILLAS, ARCILLAS REFRACTARIAS, ARENISCAS, RECEBO</t>
  </si>
  <si>
    <t>LJE-08381</t>
  </si>
  <si>
    <t>(39160) JAVIER ALFONSO MESA RESTREPO, (27246) JAVIER HERNANDO  LOPEZ ZAPATA, (27247) RUBEN DARIO LOPEZ ZAPATA</t>
  </si>
  <si>
    <t>510007</t>
  </si>
  <si>
    <t>LLA-08471</t>
  </si>
  <si>
    <t>GRANADA, SANTUARIO</t>
  </si>
  <si>
    <t>(40363) TOMAS CAMILO NIETO GIRALDO</t>
  </si>
  <si>
    <t>CJN-081</t>
  </si>
  <si>
    <t>ANTRACITA, ARCILLA COMUN (ARCILLA CERAMICA), ARCILLA MISCELANEA, ARCILLAS, ARCILLAS REFRACTARIAS, ARENAS, ARENAS ARCILLOSAS, ARENAS FELDESPÁTICAS, ARENAS INDUSTRIALES, ARENAS SILICEAS, CARBÓN, CARBÓN METALÚRGICO, CARBÓN TÉRMICO, GRAVAS, RECEBO</t>
  </si>
  <si>
    <t>AGU-102</t>
  </si>
  <si>
    <t>(27685) BAUDILIO ENRIQUE  RAMIREZ MACHETA, (60099) CARLOS ALFONSO RAMIREZ MACHETA, (60098) JOSE VICENTE RAMIREZ MACHETA, (32758) PEDRO PABLO RAMIREZ MACHETA</t>
  </si>
  <si>
    <t>ANTRACITA, ARENAS, CARBÓN METALÚRGICO, CARBÓN TÉRMICO</t>
  </si>
  <si>
    <t>OE9-09101</t>
  </si>
  <si>
    <t>VILLAVICENCIO, SAN CARLOS DE GUAROA</t>
  </si>
  <si>
    <t>IJA-16083X</t>
  </si>
  <si>
    <t>(43858) LESLY ANYOLINA LAVERDE GOMEZ</t>
  </si>
  <si>
    <t>ARENAS, CARBÓN, GRAVAS, RECEBO</t>
  </si>
  <si>
    <t>502169</t>
  </si>
  <si>
    <t>PUERTO NARE</t>
  </si>
  <si>
    <t>510277</t>
  </si>
  <si>
    <t>(12713) ACERIAS PAZ DEL RIO S A</t>
  </si>
  <si>
    <t>JG1-103715</t>
  </si>
  <si>
    <t>(30190) VICTOR HUGO JIMENEZ GIRALDO</t>
  </si>
  <si>
    <t>UFH-08511</t>
  </si>
  <si>
    <t>PUERTO NARE, PUERTO TRIUNFO, PUERTO BOYACÁ</t>
  </si>
  <si>
    <t>(60245) JUAN CAMILO  GIL ECHEVERRY</t>
  </si>
  <si>
    <t>H5837005</t>
  </si>
  <si>
    <t>ARE-509213</t>
  </si>
  <si>
    <t>MARIPÍ, PAUNA</t>
  </si>
  <si>
    <t>(88362) GONZALO  OVALLE CORTES, (88363) GUSTAVO DELGADO GONZALEZ, (88361) LUIS ARMANDO OVALLE CORTES</t>
  </si>
  <si>
    <t>B7698005</t>
  </si>
  <si>
    <t>BI4-152</t>
  </si>
  <si>
    <t>(22830) INGECOR LTDA</t>
  </si>
  <si>
    <t>504275</t>
  </si>
  <si>
    <t>(80714) SIKE 16 S.A.S</t>
  </si>
  <si>
    <t>EDL-101</t>
  </si>
  <si>
    <t>QUIBDÓ, ATRATO (Yuto)</t>
  </si>
  <si>
    <t>(16975) JOSE JAIME  OROZCO GIRALDO</t>
  </si>
  <si>
    <t>OG2-090210</t>
  </si>
  <si>
    <t>(58090) ALEXANDER GABINO ALZATE GIRALDO, (58089) JORGE IGNACIO CARDENAS</t>
  </si>
  <si>
    <t>16117</t>
  </si>
  <si>
    <t>(71963) CORAME ASOCIADOS S.A.S.</t>
  </si>
  <si>
    <t>01368-15</t>
  </si>
  <si>
    <t>(89616) ERIKA MARÍA QUIROGA PIEDRAHITA, (24793) RODRIGO ANTONIO GIL SANTA, (22850) YESID  MAHECHA MAHECHA</t>
  </si>
  <si>
    <t>500167</t>
  </si>
  <si>
    <t>MACHETÁ</t>
  </si>
  <si>
    <t>(71444) Metrobog Construcciones SAS</t>
  </si>
  <si>
    <t>ARCILLAS, ARENAS, ARENISCAS, CORINDON, CUARZO, DOLOMITA, FELDESPATOS, GRAVAS, PIZARRA, RECEBO, ROCA FOSFORICA, ROCA O PIEDRA CALIZA, ROCAS DE CUARCITA</t>
  </si>
  <si>
    <t>ARE-509103</t>
  </si>
  <si>
    <t>(93164) IVAN YESID ZAPATA BELTRAN, (72269) RAFAEL EDILSON RAMIREZ AREVALO</t>
  </si>
  <si>
    <t>TEA-09311</t>
  </si>
  <si>
    <t>502783</t>
  </si>
  <si>
    <t>CONCORDIA</t>
  </si>
  <si>
    <t>(25194) MINERA ANZA S.A</t>
  </si>
  <si>
    <t>ANHIDRITA, ARCILLAS, ARENAS, ARENISCAS, GRAVAS, MINERALES DE COBRE Y SUS CONCENTRADOS, MINERALES DE PLATA Y SUS CONCENTRADOS, MINERALES DE PLATINO (INCLUYE PLATINO, PALADIO, RUTENIO, RODIO, OSMIO) Y SUS CONCENTRADOS, MINERALES DE PLOMO Y SUS CONCENTRADOS</t>
  </si>
  <si>
    <t>PKC-16291</t>
  </si>
  <si>
    <t>(58237) GONZALO EDUARDO SERRANO TASCON</t>
  </si>
  <si>
    <t>IHH-10151</t>
  </si>
  <si>
    <t>(73434) CONSULGEMI SAS</t>
  </si>
  <si>
    <t>HCE-081</t>
  </si>
  <si>
    <t>(40435) GOMEZ BLANDON S.A.S.</t>
  </si>
  <si>
    <t>ANTRACITA, ARCILLAS, ARENAS, CARBÓN METALÚRGICO, CARBÓN TÉRMICO, RECEBO</t>
  </si>
  <si>
    <t>507610</t>
  </si>
  <si>
    <t>H5824005</t>
  </si>
  <si>
    <t>C5185005</t>
  </si>
  <si>
    <t>(23127) BERNARDO  ARBELAEZ GOMEZ, (35570) CONSTRUCTORA Y CLASIFICADORA DE MATERIALES PARA LA CONSTRUCCION LIMITADA, (44411) HECTOR JAIME CARDONA GIRALDO</t>
  </si>
  <si>
    <t>EFI-111</t>
  </si>
  <si>
    <t>PAUNA</t>
  </si>
  <si>
    <t>503878</t>
  </si>
  <si>
    <t>SUSA</t>
  </si>
  <si>
    <t>(82940) Colombian Minerals C.I. S.A.S, (77606) WILSON  MARTINEZ CORTES</t>
  </si>
  <si>
    <t>ARE-509835</t>
  </si>
  <si>
    <t>HJN-09101</t>
  </si>
  <si>
    <t>(54415) INVERSIONES GRAVIMAX S.A.S</t>
  </si>
  <si>
    <t>508612</t>
  </si>
  <si>
    <t>(87503) MIGEODB SERVICIOS GEOLOGICOS S.A.S, (74780) OROMETRO SAS</t>
  </si>
  <si>
    <t>GRAVAS, OTRAS ROCAS METAMÓRFICAS, RECEBO</t>
  </si>
  <si>
    <t>FLH-153</t>
  </si>
  <si>
    <t>PED-08231</t>
  </si>
  <si>
    <t>(60652) JOSE RENE VARGAS ROJAS</t>
  </si>
  <si>
    <t>GLD-082</t>
  </si>
  <si>
    <t>(32859) JOSE ABRAHAN CORTES RINCON, (25126) POLIDORO ANTONIO CORTES RINCON, (34713) RAFAEL ALBERTO RODRIGUEZ RINCON, (29342) VICTOR MANUEL CORTES RINCON</t>
  </si>
  <si>
    <t>501514</t>
  </si>
  <si>
    <t>ARE-510038</t>
  </si>
  <si>
    <t>(75715) JUAN CARLOS CORTES CARO, (87858) LIBIA  NAVARRO DALLOS</t>
  </si>
  <si>
    <t>C565005</t>
  </si>
  <si>
    <t>ENVIGADO, RETIRO</t>
  </si>
  <si>
    <t>(25378) GUSTAVO  VELEZ CORREA</t>
  </si>
  <si>
    <t>HCE-081C1</t>
  </si>
  <si>
    <t>(53009) COMPAÑIA MINERA EL PEDREGAL S.A.S.</t>
  </si>
  <si>
    <t>508879</t>
  </si>
  <si>
    <t>RD1-10251</t>
  </si>
  <si>
    <t>OG2-083617</t>
  </si>
  <si>
    <t>(45273) JAIME ERNESTO MARTÍNEZ RIOS</t>
  </si>
  <si>
    <t>ARE-510019</t>
  </si>
  <si>
    <t>(74363) JOHN ALDEMAR GONZALEZ PACHON</t>
  </si>
  <si>
    <t>503867</t>
  </si>
  <si>
    <t>ESMERALDA, MINERALES DE COBRE Y SUS CONCENTRADOS, ROCA O PIEDRA CALIZA</t>
  </si>
  <si>
    <t>SFM-10541</t>
  </si>
  <si>
    <t>(61057) CONSORCIO INFRAESTRUCTURA VIAL 036</t>
  </si>
  <si>
    <t>HKU-15582X</t>
  </si>
  <si>
    <t>(37608) GERMAN ENRIQUE PALACIOS VILLALOBOS, (37933) GUSTAVO DE JESUS RODRIGUEZ VIVARES, (37609) HERNANDO DE JESUS MEJIA LOPEZ, (37605) HERNANDO DE JESUS ORTIZ SOLANO, (37610) JESUS HUMBERTO SANTA, (37932) JHON ALEXANDER PRADA CASTAÑEDA, (37691) JHON JAI</t>
  </si>
  <si>
    <t>TEH-08061</t>
  </si>
  <si>
    <t>(55977) WILSON HERNANDO CORTES CORTES</t>
  </si>
  <si>
    <t>ARE-510550</t>
  </si>
  <si>
    <t>(97177) DORA LUZ HOLGUIN VILLA, (97175) PASTOR DE JESUS FLOREZ RIVERA, (15290) ROMAN DE JESUS FLOREZ RIVERA</t>
  </si>
  <si>
    <t>ARENAS, ARENISCAS, CARBÓN</t>
  </si>
  <si>
    <t>503666</t>
  </si>
  <si>
    <t>(82940) Colombian Minerals C.I. S.A.S</t>
  </si>
  <si>
    <t>HCH-081</t>
  </si>
  <si>
    <t>(39462) LUCERO ASTRID DUQUE CALDERON, (53744) MANUEL ALEJANDRO MOYANO GARZÃ“N, (48014) MARIA CRISTINA GARZON GASCA</t>
  </si>
  <si>
    <t>IJA-16084X</t>
  </si>
  <si>
    <t>(27103) JOSE FAVIO  SANCHEZ GAITAN</t>
  </si>
  <si>
    <t>SFL-13131</t>
  </si>
  <si>
    <t>BETULIA, CONCORDIA, SALGAR, URRAO</t>
  </si>
  <si>
    <t>ARE-510661</t>
  </si>
  <si>
    <t>SF1-15251</t>
  </si>
  <si>
    <t>OGA-16241</t>
  </si>
  <si>
    <t>(58171) GILBERTO  LOPEZ SANTAMARIA</t>
  </si>
  <si>
    <t>509246</t>
  </si>
  <si>
    <t>506100</t>
  </si>
  <si>
    <t>(85659) MAPAORIENTE</t>
  </si>
  <si>
    <t>510375</t>
  </si>
  <si>
    <t>(94658) SANSERVICIOS SVS ZOMAC SAS</t>
  </si>
  <si>
    <t>NHU-09171</t>
  </si>
  <si>
    <t>CAJIBÍO</t>
  </si>
  <si>
    <t>(32149) OLGA ELVIA DORADO FERNANDEZ</t>
  </si>
  <si>
    <t>C5268005</t>
  </si>
  <si>
    <t>FKI-116</t>
  </si>
  <si>
    <t>SIMIJACA</t>
  </si>
  <si>
    <t>(33485) HEINER ARNUBAL ROMERO TRIANA</t>
  </si>
  <si>
    <t>C504005</t>
  </si>
  <si>
    <t>LA ESTRELLA</t>
  </si>
  <si>
    <t>(14726) COMERCIALIZADORA SANTA CRUZ S.A.S</t>
  </si>
  <si>
    <t>OG2-09226</t>
  </si>
  <si>
    <t>(31124) FERNANDO  JIMENEZ ROA</t>
  </si>
  <si>
    <t>TEO-09261</t>
  </si>
  <si>
    <t>GUACHETÁ, LENGUAZAQUE</t>
  </si>
  <si>
    <t>(13920) LUIS EDUARDO GARCIA BENAVIDES, (62484) NIKO HERTRICH OTALORA</t>
  </si>
  <si>
    <t>TK8-15441</t>
  </si>
  <si>
    <t>(63382) JUAN CARLOS ROJAS RODRIGUEZ</t>
  </si>
  <si>
    <t>508382</t>
  </si>
  <si>
    <t>500734</t>
  </si>
  <si>
    <t>PITAL, TARQUI</t>
  </si>
  <si>
    <t>(46184) ADRIANA  PEREZ AMADO</t>
  </si>
  <si>
    <t>14859</t>
  </si>
  <si>
    <t>(14252) CARLOS ALBERTO MONTAÑO NOVA, (31905) MIGUEL ANTONIO NAVARRETE AREVALO</t>
  </si>
  <si>
    <t>506942</t>
  </si>
  <si>
    <t>506600</t>
  </si>
  <si>
    <t>ARCILLAS, MARMOL Y TRAVERTINO, MINERALES DE COBRE Y SUS CONCENTRADOS, ROCA O PIEDRA CALIZA</t>
  </si>
  <si>
    <t>509085</t>
  </si>
  <si>
    <t>(92828) INGECONS MAQUINARIA Y AGREGADOS SAS</t>
  </si>
  <si>
    <t>LHH-08591</t>
  </si>
  <si>
    <t>ESMERALDA, MARMOL Y TRAVERTINO, MINERALES DE COBRE Y SUS CONCENTRADOS, MINERALES DE HIERRO Y SUS CONCENTRADOS, MINERALES DE PLOMO Y SUS CONCENTRADOS, ROCA O PIEDRA CALIZA</t>
  </si>
  <si>
    <t>ARE-509680</t>
  </si>
  <si>
    <t>(94653) JOSE EDILFO ZAPATA BELTRAN, (94652) JOSE EXEIN GONZALEZ CUBILLOS</t>
  </si>
  <si>
    <t>GHI-081</t>
  </si>
  <si>
    <t>GUATEQUE, MANTA</t>
  </si>
  <si>
    <t>(39403) AGUSTIN LEONARDO AGUIRRE RINCON, (18195) JUAN DE JESUS MENDEZ CASTAÑEDA</t>
  </si>
  <si>
    <t>ARE-509032</t>
  </si>
  <si>
    <t>LENGUAZAQUE, VILLAPINZÓN</t>
  </si>
  <si>
    <t>501053</t>
  </si>
  <si>
    <t>(76833) BRI &amp; MEN LIMITADA</t>
  </si>
  <si>
    <t>OIP-08061</t>
  </si>
  <si>
    <t>(55488) CARLOS ANTONY REYES MORA</t>
  </si>
  <si>
    <t>PDB-08261</t>
  </si>
  <si>
    <t>MACHETÁ, MANTA, TIBIRITA</t>
  </si>
  <si>
    <t>PJ2-09474X</t>
  </si>
  <si>
    <t>MACHETÁ, TIBIRITA</t>
  </si>
  <si>
    <t>OG2-09511</t>
  </si>
  <si>
    <t>(60545) HH HOLDINGS SAS</t>
  </si>
  <si>
    <t>PHD-13291</t>
  </si>
  <si>
    <t>OBF-09521</t>
  </si>
  <si>
    <t>(50771) TIBERIO  ECHEVERRI ESCOBAR</t>
  </si>
  <si>
    <t>OCB-08351</t>
  </si>
  <si>
    <t>PUERTO NARE, PUERTO TRIUNFO</t>
  </si>
  <si>
    <t>(50137) ERICA ANDREA SILVA, (50143) GLORIA GIRLEZA PAJARO MARTINEZ, (50138) KARIN JARIGNEY CASTRILLON GALLEGO, (50144) LUIS GONZALO BAHOS VALENCIA, (50141) MARIA ELINED SILVA MARIN, (50142) MAURA ROSA CARDONA CIFUENTES, (50135) MIGUEL ANGEL ATEHORTUA CAR</t>
  </si>
  <si>
    <t>509499</t>
  </si>
  <si>
    <t>ARE-509682</t>
  </si>
  <si>
    <t>(88190) CECILIA GONZALEZ DE RODRIGUEZ, (13270) ZULINDA DE LAS MERCEDES RODRIGUEZ DE RODRIGUEZ</t>
  </si>
  <si>
    <t>19896</t>
  </si>
  <si>
    <t>GUATEQUE, MANTA, TIBIRITA</t>
  </si>
  <si>
    <t>(16620) FERNANDO  FAJARDO LUQUE</t>
  </si>
  <si>
    <t>503949</t>
  </si>
  <si>
    <t>(82690) SUSANA ROMERO RODRIGUEZ</t>
  </si>
  <si>
    <t>JG9-14541</t>
  </si>
  <si>
    <t>(38321) ASOHUMEA</t>
  </si>
  <si>
    <t>M38011</t>
  </si>
  <si>
    <t>(80311) Marta Lucía Pérez Roldán</t>
  </si>
  <si>
    <t>OG2-09517X</t>
  </si>
  <si>
    <t>MARINILLA</t>
  </si>
  <si>
    <t>505608</t>
  </si>
  <si>
    <t>(51790) MUNICIPIO DE CALDAS</t>
  </si>
  <si>
    <t>500833</t>
  </si>
  <si>
    <t>VILLAPINZÓN</t>
  </si>
  <si>
    <t>(75297) YENNYFER LILIANA MURCIA PENA</t>
  </si>
  <si>
    <t>OE7-10521</t>
  </si>
  <si>
    <t>(51321) HELI  CAMPUZANO ECHEVERRI</t>
  </si>
  <si>
    <t>SAV-10191</t>
  </si>
  <si>
    <t>(62033) DIANA CAROLINA DIAZ PALENCIA</t>
  </si>
  <si>
    <t>508710</t>
  </si>
  <si>
    <t>POPAYÁN, TOTORÓ</t>
  </si>
  <si>
    <t>01504-15</t>
  </si>
  <si>
    <t>(38216) WILSON IVAN CORTES SAAVEDRA</t>
  </si>
  <si>
    <t>QA7-16311</t>
  </si>
  <si>
    <t>(37109) JOSE IVAN CAMPUZANO ECHEVERRI</t>
  </si>
  <si>
    <t>ARE-510508</t>
  </si>
  <si>
    <t>ARENAS, ROCA FOSFORICA, ROCA O PIEDRA CALIZA</t>
  </si>
  <si>
    <t>HKT-08521</t>
  </si>
  <si>
    <t>MINERAL DE HIERRO, ROCA O PIEDRA CALIZA</t>
  </si>
  <si>
    <t>ARE-509504</t>
  </si>
  <si>
    <t>ARE-510647</t>
  </si>
  <si>
    <t>510407</t>
  </si>
  <si>
    <t>LAP-16291</t>
  </si>
  <si>
    <t>QUIBDÓ, RIO QUITO (Paimadó)</t>
  </si>
  <si>
    <t>SCO-10061</t>
  </si>
  <si>
    <t>AGRADO, ALTAMIRA</t>
  </si>
  <si>
    <t>L5184005</t>
  </si>
  <si>
    <t>MARINILLA, RIONEGRO</t>
  </si>
  <si>
    <t>PI8-10091</t>
  </si>
  <si>
    <t>GUATEQUE</t>
  </si>
  <si>
    <t>RGD-11061</t>
  </si>
  <si>
    <t>SDH-09441</t>
  </si>
  <si>
    <t>00487-15</t>
  </si>
  <si>
    <t>GUATEQUE, GUAYATÁ</t>
  </si>
  <si>
    <t>(25061) CARLOS JULIO ACOSTA ACOSTA</t>
  </si>
  <si>
    <t>BIF-151</t>
  </si>
  <si>
    <t>MANTA, TIBIRITA</t>
  </si>
  <si>
    <t>(57163) AGREGADOS EL RODEO S.A.S – EN REORGANIZACIÓN, (61861) CIA QUIMICA Y MINERA DE COLOMBIA SAS</t>
  </si>
  <si>
    <t>510513</t>
  </si>
  <si>
    <t>(96978) Rodrigo Alonso Ruiz Ruiz</t>
  </si>
  <si>
    <t>ARENAS (DE RIO), GRAVAS (DE RIO), RECEBO, ROCA O PIEDRA CALIZA</t>
  </si>
  <si>
    <t>ARE-508997</t>
  </si>
  <si>
    <t>(75526) LUIS ARCANGEL NAVARRETE NAVARRETE, (92090) NANCY DEL PILAR CARRERO CALIXTO</t>
  </si>
  <si>
    <t>ARE-509474</t>
  </si>
  <si>
    <t>(94096) Hector Julio Abril Casallas, (94095) Tomas Abril Lopez</t>
  </si>
  <si>
    <t>FAN-101</t>
  </si>
  <si>
    <t>GUACHETÁ</t>
  </si>
  <si>
    <t>(20909) INES ELVIRA VENEGAS DE DUARTE</t>
  </si>
  <si>
    <t>00759-15</t>
  </si>
  <si>
    <t>509324</t>
  </si>
  <si>
    <t>(72954) JOSE FILADELFO GUTIERREZ RINCON</t>
  </si>
  <si>
    <t>PI8-08221</t>
  </si>
  <si>
    <t>ALTAMIRA, GARZÓN</t>
  </si>
  <si>
    <t>(61998) CRISTINA  TRUJILLO FERRO, (61999) JUAN DIEGO FERNANDEZ ALVAREZ</t>
  </si>
  <si>
    <t>OBP-11371</t>
  </si>
  <si>
    <t>(50361) NELSON GERMAN  HIDALGO GALLO</t>
  </si>
  <si>
    <t>ESMERALDA, MINERAL DE HIERRO, ROCA O PIEDRA CALIZA</t>
  </si>
  <si>
    <t>509170</t>
  </si>
  <si>
    <t>(59137) CARBONES DE CUCUNUBA GJ SAS</t>
  </si>
  <si>
    <t>506610</t>
  </si>
  <si>
    <t>ARENAS (DE RIO), ARENISCAS, GRAVAS (DE RIO), RECEBO</t>
  </si>
  <si>
    <t>JIH-16121</t>
  </si>
  <si>
    <t>CASTILLA LA NUEVA, SAN CARLOS DE GUAROA, SAN MARTÍN</t>
  </si>
  <si>
    <t>(46003) DIEGO EVANGELISTA CHAPARRO GONZALEZ, (57859) YEISON FABIAN  VILLALBA GOMEZ</t>
  </si>
  <si>
    <t>OL4-09301</t>
  </si>
  <si>
    <t>TIBIRITA</t>
  </si>
  <si>
    <t>(62503) HECTOR ALFONSO TORRES VEGA, (62504) VIVIAN KARINA CORREDOR MARTINEZ, (62502) YENNI ANDREA ROMERO HERNANDEZ, (60724) ZULY CONSTANZA CELIS NAVARRO</t>
  </si>
  <si>
    <t>HF1-083</t>
  </si>
  <si>
    <t>(38200) MARIA MARCELA PAEZ GUTIERREZ, (45392) WILLIAM ALFONSO NAVARRO GRISALES</t>
  </si>
  <si>
    <t>503577</t>
  </si>
  <si>
    <t>ARE-509927</t>
  </si>
  <si>
    <t>(95157) CLARA INES VIDAL LARRAHONDO, (95158) JORGE RICARDO SIERRA RODRIGUEZ</t>
  </si>
  <si>
    <t>ARE-508798</t>
  </si>
  <si>
    <t>507722</t>
  </si>
  <si>
    <t>(88994) INVERSIONES MINERAS DEL OCCIDENTE S.A.S</t>
  </si>
  <si>
    <t>506594</t>
  </si>
  <si>
    <t>URRAO</t>
  </si>
  <si>
    <t>(84507) SAN JOSE DE LA PERLA S.A.S.</t>
  </si>
  <si>
    <t>HCM-151</t>
  </si>
  <si>
    <t>(87526) MARTHA INES REYES OBANDO</t>
  </si>
  <si>
    <t>506283</t>
  </si>
  <si>
    <t>ARCILLAS, MINERALES DE ORO Y SUS CONCENTRADOS, ROCA O PIEDRA CALIZA</t>
  </si>
  <si>
    <t>PHC-09151</t>
  </si>
  <si>
    <t>(44137) IVAN MAURICIO VEGA MOJICA, (52937) JULIAN MAURICIO  VALDERRAMA DIAZ</t>
  </si>
  <si>
    <t>ARCILLAS, CAOLIN, CUARZO, DOLOMITA, ESMERALDA, MINERALES DE ALUMINIO Y SUS CONCENTRADOS, MINERALES DE COBRE Y SUS CONCENTRADOS, OTROS MINERALES DE METALES NO FERROSOS Y SUS CONCENTRADOS (EXCEPTO MINERALES DE URANIO O TORIO Y SUS CONCENTRADOS), ROCAS DE O</t>
  </si>
  <si>
    <t>SJ4-14401</t>
  </si>
  <si>
    <t>POPAYÁN</t>
  </si>
  <si>
    <t>(57651) ALCALDIA DE POPAYAN</t>
  </si>
  <si>
    <t>510252</t>
  </si>
  <si>
    <t>OTANCHE, PAUNA</t>
  </si>
  <si>
    <t>(92822) CUNDIGIRARDOT PIEDRAS Y MINERALES LA ISABELA S.A.S.</t>
  </si>
  <si>
    <t>ARE-509345</t>
  </si>
  <si>
    <t>PJ2-09471</t>
  </si>
  <si>
    <t>ARE-509564</t>
  </si>
  <si>
    <t>500957</t>
  </si>
  <si>
    <t>OJ4-11041</t>
  </si>
  <si>
    <t>(11816) LEIDY TATIANA CORREDOR MARTINEZ, (20345) LUZ MERY TIBAQUIRA POVEDA, (60724) ZULY CONSTANZA CELIS NAVARRO</t>
  </si>
  <si>
    <t>505609</t>
  </si>
  <si>
    <t>(84228) J&amp;A Group S.A.S.</t>
  </si>
  <si>
    <t>ARCILLAS, ARENAS, GRANITO, GRAVAS, OTRAS ROCAS METAMÓRFICAS, RECEBO</t>
  </si>
  <si>
    <t>SK8-09161</t>
  </si>
  <si>
    <t>502031</t>
  </si>
  <si>
    <t>BRICEÑO, PAUNA</t>
  </si>
  <si>
    <t>00484-15</t>
  </si>
  <si>
    <t>(14534) MARIA INES ALFONSO DE BARRETO</t>
  </si>
  <si>
    <t>ARE-510016</t>
  </si>
  <si>
    <t>NGC-10111</t>
  </si>
  <si>
    <t>MEDELLÍN, RIONEGRO</t>
  </si>
  <si>
    <t>(48017) CONCESION TUNEL ABURRA ORIENTE S.A.</t>
  </si>
  <si>
    <t>ITAGÜÍ</t>
  </si>
  <si>
    <t>QDG-08291</t>
  </si>
  <si>
    <t>PUERTO NARE, SAN CARLOS</t>
  </si>
  <si>
    <t>(52051) PROE SAS</t>
  </si>
  <si>
    <t>ARE-509864</t>
  </si>
  <si>
    <t>ARMENIA, CONCORDIA</t>
  </si>
  <si>
    <t>(62451) INMIGO PROYECTOS S.A.S</t>
  </si>
  <si>
    <t>IHS-16371</t>
  </si>
  <si>
    <t>CHOCONTÁ, MACHETÁ, TIBIRITA</t>
  </si>
  <si>
    <t>(42349) COQUECOL  S.A.S.  C.I</t>
  </si>
  <si>
    <t>507612</t>
  </si>
  <si>
    <t>502564</t>
  </si>
  <si>
    <t>(81614) Marco ELY Umaña Sanchez, (34713) RAFAEL ALBERTO RODRIGUEZ RINCON</t>
  </si>
  <si>
    <t>ESMERALDA, MINERALES DE BARIO, MINERALES DE COBRE Y SUS CONCENTRADOS, MINERALES DE HIERRO Y SUS CONCENTRADOS, OTRAS PIEDRAS PRECIOSAS, OTRAS PIEDRAS SEMIPRECIOSAS, ROCA O PIEDRA CALIZA, SULFATO DE BARIO NATURAL-BARITINA</t>
  </si>
  <si>
    <t>510132</t>
  </si>
  <si>
    <t>(28422) MUNICIPIO DE GUACHETA</t>
  </si>
  <si>
    <t>RAE-11531</t>
  </si>
  <si>
    <t>ALTAMIRA, TARQUI</t>
  </si>
  <si>
    <t>(63382) JUAN CARLOS ROJAS RODRIGUEZ, (17001) REYNALDO  CORTES PERDOMO</t>
  </si>
  <si>
    <t>505534</t>
  </si>
  <si>
    <t>(63198) EXPLOTACIONES LA GLORIA S.A.</t>
  </si>
  <si>
    <t>T4949005</t>
  </si>
  <si>
    <t>ARCILLA COMUN (ARCILLA CERAMICA), ARCILLA MISCELANEA, ARCILLAS, ARCILLAS REFRACTARIAS, ARENAS, ARENAS ARCILLOSAS, ARENAS FELDESPÁTICAS, ARENAS INDUSTRIALES, ARENAS SILICEAS</t>
  </si>
  <si>
    <t>ARE-509232</t>
  </si>
  <si>
    <t>505712</t>
  </si>
  <si>
    <t>ARE-510591</t>
  </si>
  <si>
    <t>BETULIA</t>
  </si>
  <si>
    <t>(73002) OSCAR DARIO VILLADA AGUILAR</t>
  </si>
  <si>
    <t>503915</t>
  </si>
  <si>
    <t>509444</t>
  </si>
  <si>
    <t>(81733) KOKO 24 S.A.S.</t>
  </si>
  <si>
    <t>MEDELLÍN, ITAGÜÍ</t>
  </si>
  <si>
    <t>JAT-14351</t>
  </si>
  <si>
    <t>(42960) ANA OLINDA MARTINEZ MENDIETA, (42959) ANGEL CAMPOS LANCHEROS GONZALEZ, (47290) ANGEL CUSTODIO LANCHEROS MARTINEZ, (43106) MIRYAN JANETH LANCHEROS MARTINEZ</t>
  </si>
  <si>
    <t>HELICONIA</t>
  </si>
  <si>
    <t>JIB-15121</t>
  </si>
  <si>
    <t>SAN CARLOS DE GUAROA, SAN MARTÍN</t>
  </si>
  <si>
    <t>(74819) LA ROCA DE ALGEO SAS</t>
  </si>
  <si>
    <t>00206-15</t>
  </si>
  <si>
    <t>GUATEQUE, GUAYATÁ, SOMONDOCO</t>
  </si>
  <si>
    <t>(57689) COMPAÑÍA MINERA ALCA S.A.S.</t>
  </si>
  <si>
    <t>IF7-10561</t>
  </si>
  <si>
    <t>SAN CARLOS</t>
  </si>
  <si>
    <t>(44368) MUNICIPIO DE SAN CARLOS</t>
  </si>
  <si>
    <t>L5222005</t>
  </si>
  <si>
    <t>MARINILLA, RIONEGRO, SAN VICENTE</t>
  </si>
  <si>
    <t>(20756) CONSTRUCTORA CLASIFICADORA Y TRTITURADORA LOS COLORES QUINTEROS Y CIA S EN C</t>
  </si>
  <si>
    <t>JIJ-10341</t>
  </si>
  <si>
    <t>(46007) JESUS RODRIGO SANDOVAL CASTAÑO</t>
  </si>
  <si>
    <t>ARENAS, ARENAS ARCILLOSAS</t>
  </si>
  <si>
    <t>ARE-509895</t>
  </si>
  <si>
    <t>ARE-509678</t>
  </si>
  <si>
    <t>PHC-12011</t>
  </si>
  <si>
    <t>CHIVOR, UBALÁ</t>
  </si>
  <si>
    <t>ARCILLAS, ARENAS, CAOLIN, CUARZO, DOLOMITA, ESMERALDA, GRAVAS, MINERALES DE COBRE Y SUS CONCENTRADOS, MINERALES DE HIERRO Y SUS CONCENTRADOS, OTRAS ROCAS Y MINERALES DE ORIGEN VOLCANICO, ROCA O PIEDRA CALIZA</t>
  </si>
  <si>
    <t>ARE-508484</t>
  </si>
  <si>
    <t>(90907) FRANCISCO JAVIER RODRIGUEZ RODRIGUEZ, (90904) JANNETH RODRIGUEZ RODRIGUEZ</t>
  </si>
  <si>
    <t>ARENAS, CARBÓN, ESMERALDA, GRAVAS, MINERALES DE PLATINO (INCLUYE PLATINO, PALADIO, RUTENIO, RODIO, OSMIO) Y SUS CONCENTRADOS</t>
  </si>
  <si>
    <t>RI6-12251</t>
  </si>
  <si>
    <t>(54718) JOSE FERNANDO LAMILLA RINCON</t>
  </si>
  <si>
    <t>KKU-10541</t>
  </si>
  <si>
    <t>(16283) HUBER  GUTIERREZ YARA, (61064) MINERCAN S.A.S.</t>
  </si>
  <si>
    <t>T338005</t>
  </si>
  <si>
    <t>(41597) CARLOS IGNACIO ARANGO CHAVARRIAGA, (32471) JORGE ALONSO ARANGO CHAVARRIAGA, (32090) LUIS SANTIAGO ARANGO CHAVARRIAGA</t>
  </si>
  <si>
    <t>PJV-12071</t>
  </si>
  <si>
    <t>(51413) ALIXAMAYI  CEBALLOS GALVIS</t>
  </si>
  <si>
    <t>508076</t>
  </si>
  <si>
    <t>(62722) LUIS ENRIQUE  CHAVEZ CHAVEZ</t>
  </si>
  <si>
    <t>ARE-510518</t>
  </si>
  <si>
    <t>NGC-10114X</t>
  </si>
  <si>
    <t>MEDELLÍN</t>
  </si>
  <si>
    <t>ARE-510435</t>
  </si>
  <si>
    <t>ARE-509925</t>
  </si>
  <si>
    <t>UHC-16091</t>
  </si>
  <si>
    <t>(15366) OBRAS CIVILES Y MINERIA DE COLOMBIA S.A MINCIVIL</t>
  </si>
  <si>
    <t>ARE-510517</t>
  </si>
  <si>
    <t>503951</t>
  </si>
  <si>
    <t>(54053) GRAN MINERA COLOMBIA S.A.S.</t>
  </si>
  <si>
    <t>FKG-091</t>
  </si>
  <si>
    <t>(70878) Transportes garcia hortua SAS</t>
  </si>
  <si>
    <t>ARE-510061</t>
  </si>
  <si>
    <t>ARE-510020</t>
  </si>
  <si>
    <t>(88362) GONZALO  OVALLE CORTES, (90055) JOSE ORLANDO CASTRO VILLAMIL</t>
  </si>
  <si>
    <t>JBS-14561</t>
  </si>
  <si>
    <t>(54933) BIBIANA URQUIJO RUIZ, (19341) JOSE ALFREDO PAEZ LOZANO, (58805) JOSE DE JESUS URQUIJO REYES, (58803) MARTHA CECILIA REYES ALDANA, (58804) RODOLFO URQUIJO RUIZ</t>
  </si>
  <si>
    <t>ARENAS, ARENISCAS, ASFALTO NATURAL, BASALTO, DIABASA, GRAVAS, RECEBO, ROCA O PIEDRA CALIZA</t>
  </si>
  <si>
    <t>RI1-09541</t>
  </si>
  <si>
    <t>(53546) JESUS MARIA RENDON COLORADO, (53545) WILSON  PINEDA GOMEZ</t>
  </si>
  <si>
    <t>501774</t>
  </si>
  <si>
    <t>(73567) MUNICIPIO DE VILLAPINZON</t>
  </si>
  <si>
    <t>ARE-509867</t>
  </si>
  <si>
    <t>(82004) EMPRESA COLOMBIANA DE MINAS "ECOMINAS C.I. S.A.S.", (76815) INVERSIONES MINERAS LA MILAGROSA S.A.S, (71275) John Jairo Herran Tellez</t>
  </si>
  <si>
    <t>ARE-509881</t>
  </si>
  <si>
    <t>IEG-09341</t>
  </si>
  <si>
    <t>GUATEQUE, SOMONDOCO, SUTATENZA</t>
  </si>
  <si>
    <t>(13724) WILLIAM  ALFONSO CARDOZO</t>
  </si>
  <si>
    <t>504752</t>
  </si>
  <si>
    <t>BRICEÑO</t>
  </si>
  <si>
    <t>(33718) ERMES URIEL COMBITA SANTANA</t>
  </si>
  <si>
    <t>NHR-11131</t>
  </si>
  <si>
    <t>(48500) CARLOS ALDEMAR SANTIAGO BOLANOS</t>
  </si>
  <si>
    <t>503963</t>
  </si>
  <si>
    <t>VENTAQUEMADA, LENGUAZAQUE, VILLAPINZÓN</t>
  </si>
  <si>
    <t>LAP-15591</t>
  </si>
  <si>
    <t>507515</t>
  </si>
  <si>
    <t>508780</t>
  </si>
  <si>
    <t>LA ARGENTINA</t>
  </si>
  <si>
    <t>(71611) ISMAEL FELIPE TRIVIÑO MEJIA</t>
  </si>
  <si>
    <t>LDL-08441</t>
  </si>
  <si>
    <t>(13475) FRANCY NIYIRED MENESES DORADO</t>
  </si>
  <si>
    <t>IEE-15091X</t>
  </si>
  <si>
    <t>PARATEBUENO</t>
  </si>
  <si>
    <t>(31610) CONCAY S A</t>
  </si>
  <si>
    <t>SGC-11321</t>
  </si>
  <si>
    <t>(60802) C&amp;A CONSULTORES SAS</t>
  </si>
  <si>
    <t>ARE-509984</t>
  </si>
  <si>
    <t>18998</t>
  </si>
  <si>
    <t>503648</t>
  </si>
  <si>
    <t>(13256) CONSTRUCCIONES Y EXPLOTACIONES DE MATERIALES PETREOS S.S.-CONEXPE S.A</t>
  </si>
  <si>
    <t>ARENAS (DE RIO), GRAVAS, GRAVAS (DE RIO), MINERALES DE ORO Y SUS CONCENTRADOS, OTRAS ROCAS Y MINERALES DE ORIGEN VOLCANICO, RECEBO, ROCAS DE ORIGEN VOLCÁNICO, PUZOLANA, BASALTO</t>
  </si>
  <si>
    <t>HHCE-05</t>
  </si>
  <si>
    <t>(44403) TEJAR SANTA CECILIA S.A</t>
  </si>
  <si>
    <t>ARCILLA COMUN (ARCILLA CERAMICA), ARCILLA MISCELANEA, ARCILLAS, ARCILLAS REFRACTARIAS, ARENAS, ARENAS ARCILLOSAS, ARENAS FELDESPÁTICAS, ARENAS INDUSTRIALES, ARENAS SILICEAS, BENTONITA, CAOLIN, GRAVAS</t>
  </si>
  <si>
    <t>506845</t>
  </si>
  <si>
    <t>505955</t>
  </si>
  <si>
    <t>ARMENIA, BETULIA</t>
  </si>
  <si>
    <t>PAUNA, FLORIÁN</t>
  </si>
  <si>
    <t>BOYACÁ, SANTANDER</t>
  </si>
  <si>
    <t>RAQ-09561</t>
  </si>
  <si>
    <t>(54902) DATAMINING COLOMBIAN COMPANY S.A.S</t>
  </si>
  <si>
    <t>PC4-11021</t>
  </si>
  <si>
    <t>(49303) CARLOS ERNESTO  LOPEZ PINEROS, (58156) COLTRANSACCIONES READY S.A.S, (44137) IVAN MAURICIO VEGA MOJICA, (17403) JUAN RICARDO LEGUIZAMON VACCA, (12253) RODOLFO  GUEVARA LOPEZ</t>
  </si>
  <si>
    <t>ANHIDRITA, ARCILLAS, ARENAS, ASFALTO NATURAL, CALCITA, CAOLIN, CUARZO, ESMERALDA, FLUORITA, GRAFITO, GRAVAS, MICA, MINERALES DE ALUMINIO Y SUS CONCENTRADOS, MINERALES DE COBRE Y SUS CONCENTRADOS, MINERALES DE HIERRO Y SUS CONCENTRADOS, MINERALES DE ORO Y</t>
  </si>
  <si>
    <t>506717</t>
  </si>
  <si>
    <t>506280</t>
  </si>
  <si>
    <t>ARCILLAS, ROCA O PIEDRA CALIZA</t>
  </si>
  <si>
    <t>OAP-08561</t>
  </si>
  <si>
    <t>MARINILLA, SAN VICENTE</t>
  </si>
  <si>
    <t>(50634) ALEXANDER DE JESUS GALLO ARBELAEZ</t>
  </si>
  <si>
    <t>CEM-156</t>
  </si>
  <si>
    <t>ARE-510097</t>
  </si>
  <si>
    <t>(95819) DELIO ALONSO GUTIERREZ TOLOZA</t>
  </si>
  <si>
    <t>500289</t>
  </si>
  <si>
    <t>(71834) Municipio Cajibio</t>
  </si>
  <si>
    <t>M23011</t>
  </si>
  <si>
    <t>(84348) Inversiones Ktirios S.A.</t>
  </si>
  <si>
    <t>T14829011</t>
  </si>
  <si>
    <t>(72190) CANTERA SANTA RITA S.A.S.</t>
  </si>
  <si>
    <t>ARCILLA COMUN (ARCILLA CERAMICA), ARCILLA MISCELANEA, ARCILLAS, ARCILLAS REFRACTARIAS, ARENAS, ARENAS ARCILLOSAS, ARENAS FELDESPÁTICAS, ARENAS INDUSTRIALES, ARENAS SILICEAS, RECEBO</t>
  </si>
  <si>
    <t>ARE-510476</t>
  </si>
  <si>
    <t>SAN VICENTE</t>
  </si>
  <si>
    <t>(96900) HECTOR EMIRO GALLO ARBELAEZ</t>
  </si>
  <si>
    <t>CHIVOR</t>
  </si>
  <si>
    <t>HHIN-07</t>
  </si>
  <si>
    <t>OE8-15021</t>
  </si>
  <si>
    <t>(52076) LUIS ALBERTO RODRIGUEZ PINILLA</t>
  </si>
  <si>
    <t>JBF-08001X</t>
  </si>
  <si>
    <t>IJI-11201</t>
  </si>
  <si>
    <t>SOMONDOCO, SUTATENZA</t>
  </si>
  <si>
    <t>(35450) DIANA PATRICIA FRANCO LOPEZ, (54415) INVERSIONES GRAVIMAX S.A.S</t>
  </si>
  <si>
    <t>507614</t>
  </si>
  <si>
    <t>509671</t>
  </si>
  <si>
    <t>(59652) CONCESIONARIA VIAL DEL ORIENTE SAS</t>
  </si>
  <si>
    <t>510144</t>
  </si>
  <si>
    <t>ARENAS (DE RIO), CARBÓN, ESMERALDA, GRAVAS, GRAVAS (DE RIO), MINERALES DE COBRE Y SUS CONCENTRADOS, MINERALES DE ORO Y SUS CONCENTRADOS, MINERALES DE TIERRAS RARAS, OTRAS PIEDRAS PRECIOSAS, OTRAS ROCAS METAMÓRFICAS, OTROS MINERALES DE METALES NO FERROS</t>
  </si>
  <si>
    <t>ICT-14311</t>
  </si>
  <si>
    <t>M67011</t>
  </si>
  <si>
    <t>(54366) TRUME S.A.</t>
  </si>
  <si>
    <t>L5633005</t>
  </si>
  <si>
    <t>(12622) CARLOS ALBERTO RAMIREZ ALVAREZ</t>
  </si>
  <si>
    <t>OG2-10024</t>
  </si>
  <si>
    <t>ARCILLAS, ARENAS, CUARZO, FELDESPATOS, GRAFITO, MAGNESITA, TALCO</t>
  </si>
  <si>
    <t>M80011</t>
  </si>
  <si>
    <t>(77066) TRITURADOS LAS MERCEDES S.A.S.</t>
  </si>
  <si>
    <t>RH4-13351</t>
  </si>
  <si>
    <t>TLS-08101</t>
  </si>
  <si>
    <t>506634</t>
  </si>
  <si>
    <t>(86455) SANTIAGO ANGEL RUIZ</t>
  </si>
  <si>
    <t>ICQ-14081</t>
  </si>
  <si>
    <t>VILLAVICENCIO, PUERTO LÓPEZ, RESTREPO</t>
  </si>
  <si>
    <t>M78011</t>
  </si>
  <si>
    <t>(34796) JUAN BELISARIO GOMEZ PABON, (78129) JULIAN DAVID RIVERA MORENO, (29587) SAMUEL CARDONA RESTREPO</t>
  </si>
  <si>
    <t>ARE-508250</t>
  </si>
  <si>
    <t>(90288) JORGE WILLIAM RUEDA RINCON, (89784) JUAN DAVID LONGAS RESTREPO, (90290) LUIS RODRIGO TRUJILLO GOMEZ</t>
  </si>
  <si>
    <t>PJG-14311</t>
  </si>
  <si>
    <t>(53289) GERMAN ALFONSO AGUILAR MENDEZ, (53290) PARMENIO DE JESUS AGUILAR GARCIA</t>
  </si>
  <si>
    <t>ARENAS, MAGNESITA</t>
  </si>
  <si>
    <t>M75011</t>
  </si>
  <si>
    <t>(78129) JULIAN DAVID RIVERA MORENO</t>
  </si>
  <si>
    <t>20984</t>
  </si>
  <si>
    <t>(75603) HECAS S.A.S., (29165) MANUEL JOSE CASTRILLON MUÑOZ, (10394) RODRIGO  CASTRILLON MUÑOZ</t>
  </si>
  <si>
    <t>(63236) MAVA GROUP SAS</t>
  </si>
  <si>
    <t>HAI-091</t>
  </si>
  <si>
    <t>(10394) RODRIGO  CASTRILLON MUÑOZ</t>
  </si>
  <si>
    <t>503576</t>
  </si>
  <si>
    <t>PJM-12151</t>
  </si>
  <si>
    <t>POPAYÁN, PURACÉ (Coconuco)</t>
  </si>
  <si>
    <t>(29165) MANUEL JOSE CASTRILLON MUÑOZ</t>
  </si>
  <si>
    <t>00045-15</t>
  </si>
  <si>
    <t>506448</t>
  </si>
  <si>
    <t>HKL-15521</t>
  </si>
  <si>
    <t>(23583) CARLOS YESID CESPEDES OSPINA</t>
  </si>
  <si>
    <t>UAP-12351</t>
  </si>
  <si>
    <t>(57515) AGREGADOS TERRA SAS</t>
  </si>
  <si>
    <t>ARE-509333</t>
  </si>
  <si>
    <t>(93496) AURORA FLOREZ MOLINA, (93497) JHON JAVER ROMERO FLOREZ</t>
  </si>
  <si>
    <t>(40907) LADRILLERA EL NORAL S.A.S.</t>
  </si>
  <si>
    <t>T13877011</t>
  </si>
  <si>
    <t>T13876011</t>
  </si>
  <si>
    <t>(74882) LADRILLERA EL DIAMANTE</t>
  </si>
  <si>
    <t>ARE-510220</t>
  </si>
  <si>
    <t>(96034) MAGDA GISELA DAZA ROA</t>
  </si>
  <si>
    <t>PG4-14291</t>
  </si>
  <si>
    <t>SAN CARLOS DE GUAROA</t>
  </si>
  <si>
    <t>(22987) ACEITES MANUELITA S A</t>
  </si>
  <si>
    <t>ARE-509485</t>
  </si>
  <si>
    <t>VENTAQUEMADA, VILLAPINZÓN</t>
  </si>
  <si>
    <t>(94153) EMPRESA BUENA VISTA SAS, (94142) Nestor Orlando Abril Farfan</t>
  </si>
  <si>
    <t>PJ2-10091</t>
  </si>
  <si>
    <t>ARE-510446</t>
  </si>
  <si>
    <t>503533</t>
  </si>
  <si>
    <t>(62118) INVERSIONES Y PROYECTOS INVERKING S.A.</t>
  </si>
  <si>
    <t>IEN-16042X</t>
  </si>
  <si>
    <t>GUARNE</t>
  </si>
  <si>
    <t>508634</t>
  </si>
  <si>
    <t>TARQUI</t>
  </si>
  <si>
    <t>(90975) SATURIA  TRUJILLO TOVAR</t>
  </si>
  <si>
    <t>IJ9-10051</t>
  </si>
  <si>
    <t>(21507) FABIAN  COSME VALENCIA, (44856) SANTIAGO ZAMBRANO SIMMONDS</t>
  </si>
  <si>
    <t>500478</t>
  </si>
  <si>
    <t>L3786005</t>
  </si>
  <si>
    <t>(44253) SOCIEDAD CANTERA LA ESMERALDA S.A</t>
  </si>
  <si>
    <t>507122</t>
  </si>
  <si>
    <t>(48931) MABOH S.A.S, (54879) ORIENTAL DE MINERIA Y CONSTRUCCIONES SAS</t>
  </si>
  <si>
    <t>510180</t>
  </si>
  <si>
    <t>TUNUNGUÁ, ALBANIA, FLORIÁN</t>
  </si>
  <si>
    <t>510406</t>
  </si>
  <si>
    <t>FLORIÁN</t>
  </si>
  <si>
    <t>M36011</t>
  </si>
  <si>
    <t>507574</t>
  </si>
  <si>
    <t>510254</t>
  </si>
  <si>
    <t>(47838) VICTOR ENRIQUE CERON CHURON</t>
  </si>
  <si>
    <t>OTRAS ROCAS Y MINERALES DE ORIGEN VOLCANICO, RECEBO</t>
  </si>
  <si>
    <t>20173</t>
  </si>
  <si>
    <t>(20483) CANTERAS LTDA.</t>
  </si>
  <si>
    <t>EGU-111</t>
  </si>
  <si>
    <t>(19926) JUAN ANTONIO MANZANO GARZON, (26589) MARIA EUCARIS LEON DE MANZANO</t>
  </si>
  <si>
    <t>510411</t>
  </si>
  <si>
    <t>C1852011</t>
  </si>
  <si>
    <t>(33039) PROMINERALES S.A.S.</t>
  </si>
  <si>
    <t>H14335011</t>
  </si>
  <si>
    <t>500049</t>
  </si>
  <si>
    <t>500503</t>
  </si>
  <si>
    <t>510646</t>
  </si>
  <si>
    <t>ARE-510564</t>
  </si>
  <si>
    <t>TIK-10401</t>
  </si>
  <si>
    <t>(57504) COLBANK S.A BANCA DE INVERSION, (63699) EDGAR DE JESUS RINCON LEGUIZAMON, (29566) HOLLMAN OSWALDO  HERRERA PINZON, (63700) JUAN PABLO LEGUIZAMON CRUZ, (17403) JUAN RICARDO LEGUIZAMON VACCA, (42855) JULIO ALBERTO RAYO MAHECHA, (56121) MARTHA LILIA</t>
  </si>
  <si>
    <t>ANHIDRITA, ARCILLAS, ARENAS, ARENISCAS, ASBESTO, ASFALTO NATURAL, CALCITA, CAOLIN, CARBÓN, CORINDON, CUARZO, DOLOMITA, ESMERALDA, FELDESPATOS, FLUORITA, GRAFITO, GRANATE, GRAVAS, MAGNESITA, MARMOL Y TRAVERTINO, MICA, MINERALES DE ALUMINIO Y SUS CONCENTR</t>
  </si>
  <si>
    <t>M79011</t>
  </si>
  <si>
    <t>(11146) SOCIEDAD PABLO ALBERTO ESPINOSA Y CIA LIMITADA</t>
  </si>
  <si>
    <t>PJM-08141</t>
  </si>
  <si>
    <t>(16107) DILSON  LONDOÑO MONTOYA</t>
  </si>
  <si>
    <t>PIT-10481</t>
  </si>
  <si>
    <t>(15614) PANCOLOMBIA EU</t>
  </si>
  <si>
    <t>ICQ-0800179X</t>
  </si>
  <si>
    <t>(26196) MINAS DE CARBON EL SANTUARIO S.A.S.</t>
  </si>
  <si>
    <t>ICQ-08006</t>
  </si>
  <si>
    <t>(10984) JUAN CARLOS VARGAS BARRETO, (10985) RAFAEL RICARDO VARGAS BARRETO</t>
  </si>
  <si>
    <t>505866</t>
  </si>
  <si>
    <t>(81717) CANTERA PERPETUO SOCORRO SAS</t>
  </si>
  <si>
    <t>JJR-08571</t>
  </si>
  <si>
    <t>(10107) DARMEX ASOCIADOS REPRESENTACIONES COMERCIALES, (48014) MARIA CRISTINA GARZON GASCA</t>
  </si>
  <si>
    <t>505354</t>
  </si>
  <si>
    <t>PUERTO LÓPEZ, RESTREPO</t>
  </si>
  <si>
    <t>(62405) ACTIVIDADES SJS SAS</t>
  </si>
  <si>
    <t>CHIVOR, MACANAL</t>
  </si>
  <si>
    <t>ARE-509865</t>
  </si>
  <si>
    <t>ALBANIA, FLORIÁN</t>
  </si>
  <si>
    <t>H4858005</t>
  </si>
  <si>
    <t>507790</t>
  </si>
  <si>
    <t>CHIQUINQUIRÁ</t>
  </si>
  <si>
    <t>OG8-11061</t>
  </si>
  <si>
    <t>(33859) RENE RONCANCIO GUIO</t>
  </si>
  <si>
    <t>SK8-08371</t>
  </si>
  <si>
    <t>(59910) CANTERAS Y TRITURADOS DE OCCIDENTE S.A.S</t>
  </si>
  <si>
    <t>ARENAS, MINERALES DE COBRE Y SUS CONCENTRADOS, MINERALES DE MOLIBDENO Y SUS CONCENTRADOS, MINERALES DE ORO Y SUS CONCENTRADOS, MINERALES DE PLATA Y SUS CONCENTRADOS, MINERALES DE PLATINO (INCLUYE PLATINO, PALADIO, RUTENIO, RODIO, OSMIO) Y SUS CONCENTRADO</t>
  </si>
  <si>
    <t>ICQ-08032</t>
  </si>
  <si>
    <t>(39098) JULIA EMMA ARIAS VANEGAS</t>
  </si>
  <si>
    <t>RDE-08431</t>
  </si>
  <si>
    <t>(19047) ANGELA LILIANA CHAPARRO GONZALEZ, (46003) DIEGO EVANGELISTA CHAPARRO GONZALEZ</t>
  </si>
  <si>
    <t>510027</t>
  </si>
  <si>
    <t>ARE-510499</t>
  </si>
  <si>
    <t>(76815) INVERSIONES MINERAS LA MILAGROSA S.A.S, (96868) OSCAR JAVIER JIMENEZ GALLEGO</t>
  </si>
  <si>
    <t>503242</t>
  </si>
  <si>
    <t>(82275) DORA LUZ ORTIZ MORALES</t>
  </si>
  <si>
    <t>JJ6-15591</t>
  </si>
  <si>
    <t>(27078) JESUS  ARIAS GIRALDO</t>
  </si>
  <si>
    <t>C398005</t>
  </si>
  <si>
    <t>510267</t>
  </si>
  <si>
    <t>(55991) ALCALDIA DE UBALA</t>
  </si>
  <si>
    <t>H5781005</t>
  </si>
  <si>
    <t>FLV-10S</t>
  </si>
  <si>
    <t>(27796) FEDERICO ROBERTO LEHMANN GONZALEZ</t>
  </si>
  <si>
    <t>ARE-509631</t>
  </si>
  <si>
    <t>506442</t>
  </si>
  <si>
    <t>C4068005</t>
  </si>
  <si>
    <t>M13011</t>
  </si>
  <si>
    <t>(37028) EXPLOTACIONES INDUSTRIALES LTDA.</t>
  </si>
  <si>
    <t>503322</t>
  </si>
  <si>
    <t>508386</t>
  </si>
  <si>
    <t>RÁQUIRA</t>
  </si>
  <si>
    <t>(88183) JUAN CARLOS OSORIO CASAS</t>
  </si>
  <si>
    <t>ARE-508679</t>
  </si>
  <si>
    <t>FLORIÁN, LA BELLEZA</t>
  </si>
  <si>
    <t>(91367) ASOBOQUERON-CM</t>
  </si>
  <si>
    <t>CARBÓN, RECEBO</t>
  </si>
  <si>
    <t>503446</t>
  </si>
  <si>
    <t>ANHIDRITA, ARCILLAS, ARENAS, GRAVAS, MINERALES DE COBRE Y SUS CONCENTRADOS, MINERALES DE MOLIBDENO Y SUS CONCENTRADOS, MINERALES DE ORO Y SUS CONCENTRADOS, MINERALES DE PLATA Y SUS CONCENTRADOS, MINERALES DE PLOMO Y SUS CONCENTRADOS, MINERALES DE ZINC Y</t>
  </si>
  <si>
    <t>507662</t>
  </si>
  <si>
    <t>(77233) ROLANDO  ROJAS CELY</t>
  </si>
  <si>
    <t>NK2-16421</t>
  </si>
  <si>
    <t>SOMONDOCO</t>
  </si>
  <si>
    <t>(49076) JOSE AMADEO MORALES AVILA, (49077) MONICA NATALIA GARAVITO CASTELLANOS</t>
  </si>
  <si>
    <t>509981</t>
  </si>
  <si>
    <t>ARE-509975</t>
  </si>
  <si>
    <t>501570</t>
  </si>
  <si>
    <t>ANZÁ, BETULIA</t>
  </si>
  <si>
    <t>ANHIDRITA, ARCILLAS, ARENAS, ARENISCAS, MINERALES DE COBRE Y SUS CONCENTRADOS, MINERALES DE ORO Y SUS CONCENTRADOS, MINERALES DE PLATA Y SUS CONCENTRADOS, MINERALES DE PLOMO Y SUS CONCENTRADOS, MINERALES DE ZINC Y SUS CONCENTRADOS, YESO</t>
  </si>
  <si>
    <t>SIP-15281</t>
  </si>
  <si>
    <t>00604-15</t>
  </si>
  <si>
    <t>(59341) DANIEL RICARDO DAZA FERNANDEZ, (58349) FREDY NICOLAS DAZA FERNANDEZ</t>
  </si>
  <si>
    <t>L5558005</t>
  </si>
  <si>
    <t>(36149) JOSE BELARMINO MARIN GIRALDO</t>
  </si>
  <si>
    <t>MACANAL</t>
  </si>
  <si>
    <t>SL6-09111</t>
  </si>
  <si>
    <t>VENTAQUEMADA</t>
  </si>
  <si>
    <t>(20211) MUNICIPIO DE VENTAQUEMADA</t>
  </si>
  <si>
    <t>505413</t>
  </si>
  <si>
    <t>IEE-15251</t>
  </si>
  <si>
    <t>ALMEIDA</t>
  </si>
  <si>
    <t>(31471) GIOVANNY GONZALO PEREZ QUINTERO, (31470) JORGE ERNESTO QUINTERO RUIZ, (22073) NANCY YAMILE QUINTERO RUIZ, (36118) YOLANDA ELVIRA QUINTERO RUIZ</t>
  </si>
  <si>
    <t>00214-15</t>
  </si>
  <si>
    <t>ARE-509856</t>
  </si>
  <si>
    <t>(82004) EMPRESA COLOMBIANA DE MINAS "ECOMINAS C.I. S.A.S.", (11085) JUSTO PASTOR FIGUEROA PICO, (63257) ROMAN ORLANDO PORRAS LOPEZ</t>
  </si>
  <si>
    <t>L4494005</t>
  </si>
  <si>
    <t>(21663) JOSE FERNANDO SAENZ HOYOS, (21662) JOSE IGNACIO SAENZ HOYOS</t>
  </si>
  <si>
    <t>ARE-509572</t>
  </si>
  <si>
    <t>OTANCHE, PAUNA, FLORIÁN, LA BELLEZA</t>
  </si>
  <si>
    <t>502431</t>
  </si>
  <si>
    <t>ANHIDRITA, ARCILLAS, ARENAS, ARENISCAS, GRANITO, GRAVAS, MINERALES DE COBRE Y SUS CONCENTRADOS, MINERALES DE CROMO Y SUS CONCENTRADOS, MINERALES DE MOLIBDENO Y SUS CONCENTRADOS, MINERALES DE ORO Y SUS CONCENTRADOS, MINERALES DE PLATA Y SUS CONCENTRADOS,</t>
  </si>
  <si>
    <t>JII-14441</t>
  </si>
  <si>
    <t>ALMEIDA, SOMONDOCO</t>
  </si>
  <si>
    <t>(45537) ARISTOBULO  RAMIREZ BARRERA, (74180) INGEANDES AGREGADOS S.A.S, (16316) NELSON JAVIER GONZALEZ</t>
  </si>
  <si>
    <t>507044</t>
  </si>
  <si>
    <t>(44355) ALCALDIA DE SANTA MARIA</t>
  </si>
  <si>
    <t>JG1-082411C1</t>
  </si>
  <si>
    <t>(59800) EMERGING MARKETS COLOMBIA EMC S.A.S.</t>
  </si>
  <si>
    <t>OHC-13331</t>
  </si>
  <si>
    <t>(49303) CARLOS ERNESTO  LOPEZ PINEROS, (58156) COLTRANSACCIONES READY S.A.S, (44137) IVAN MAURICIO VEGA MOJICA, (17403) JUAN RICARDO LEGUIZAMON VACCA, (61624) KAREN LORENA CELIS RODRIGUEZ, (12253) RODOLFO  GUEVARA LOPEZ</t>
  </si>
  <si>
    <t>ANHIDRITA, ARCILLAS, ARENAS, ARENISCAS, ASBESTO, ASFALTO NATURAL, CALCITA, CAOLIN, CARBÓN, CUARZO, DOLOMITA, FELDESPATOS, FLUORITA, GRAFITO, GRANITO, GRAVAS, MARMOL Y TRAVERTINO, MICA, MINERALES DE ALUMINIO Y SUS CONCENTRADOS, MINERALES DE BARIO, MINERA</t>
  </si>
  <si>
    <t>508610</t>
  </si>
  <si>
    <t>EBÉJICO, HELICONIA</t>
  </si>
  <si>
    <t>LJ8-11551</t>
  </si>
  <si>
    <t>(19020) HUGO ANIBAL DUQUE ZAPATA, (24577) JAIRO RICARDO MOYANO ACEVEDO, (48014) MARIA CRISTINA GARZON GASCA, (36783) ROSA ISABEL RAMIREZ DUQUE</t>
  </si>
  <si>
    <t>LA BELLEZA</t>
  </si>
  <si>
    <t>OE9-14531</t>
  </si>
  <si>
    <t>(53033) GAMALIEL  SANTAMARIA RONCANCIO, (53032) LEONEL ALFONSO FAJARDO ROMERO</t>
  </si>
  <si>
    <t>ARENAS, CUARZO, GRAVAS, RECEBO</t>
  </si>
  <si>
    <t>ARE-508974</t>
  </si>
  <si>
    <t>(50028) ALBERTO  QUIROGA DUARTE</t>
  </si>
  <si>
    <t>CUARZO, GRAVAS, ROCA O PIEDRA CALIZA, ROCAS DE ORIGEN VOLCÁNICO, PUZOLANA, BASALTO</t>
  </si>
  <si>
    <t>ARE-510059</t>
  </si>
  <si>
    <t>BRICEÑO, ALBANIA</t>
  </si>
  <si>
    <t>HKL-15551</t>
  </si>
  <si>
    <t>AJD-121</t>
  </si>
  <si>
    <t>(56878) OLGA VICTORIA FAJARDO ANDRADE</t>
  </si>
  <si>
    <t>506073</t>
  </si>
  <si>
    <t>(78709) CONCREINSA SAS</t>
  </si>
  <si>
    <t>ARENAS, RECEBO, ROCAS DE ORIGEN VOLCÁNICO, PUZOLANA, BASALTO</t>
  </si>
  <si>
    <t>500931</t>
  </si>
  <si>
    <t>GUADALUPE</t>
  </si>
  <si>
    <t>(26825) MUNICPIO DE GUADALUPE HUILA</t>
  </si>
  <si>
    <t>RI9-08421</t>
  </si>
  <si>
    <t>(62624) LA ARGENTINA-HUILA</t>
  </si>
  <si>
    <t>C3967011</t>
  </si>
  <si>
    <t>(35745) LADRILLERA SAN CRISTOBAL S.A.</t>
  </si>
  <si>
    <t>JG7-16511</t>
  </si>
  <si>
    <t>ALMEIDA, GARAGOA, SOMONDOCO, SUTATENZA</t>
  </si>
  <si>
    <t>(45537) ARISTOBULO  RAMIREZ BARRERA</t>
  </si>
  <si>
    <t>TEU-08201</t>
  </si>
  <si>
    <t>(10387) EMPRESA DE CONSTRUCCIONES VIALES SAS-ECOVIALES SAS</t>
  </si>
  <si>
    <t>ARCILLAS, GRAVAS, OTRAS ROCAS Y MINERALES DE ORIGEN VOLCANICO, RECEBO</t>
  </si>
  <si>
    <t>500825</t>
  </si>
  <si>
    <t>GARZÓN, GUADALUPE</t>
  </si>
  <si>
    <t>00037-15</t>
  </si>
  <si>
    <t>GARAGOA</t>
  </si>
  <si>
    <t>(11184) GERMAN ALEXANDER LEGUIZAMON CARDENAS</t>
  </si>
  <si>
    <t>OGM-08131</t>
  </si>
  <si>
    <t>EL TAMBO</t>
  </si>
  <si>
    <t>OE7-10332</t>
  </si>
  <si>
    <t>(51002) CLAUDIA ESPERANZA RUIZ CASAS, (14904) JOSE HERNAN SIERRA BUITRAGO</t>
  </si>
  <si>
    <t>00541-15</t>
  </si>
  <si>
    <t>(11184) GERMAN ALEXANDER LEGUIZAMON CARDENAS, (45464) HERNAN ENRIQUE VARGAS RAMIREZ</t>
  </si>
  <si>
    <t>00540-15</t>
  </si>
  <si>
    <t>(56778) AGREGADOS PARA EL NORTE DE BOGOTÁ S.A.S.</t>
  </si>
  <si>
    <t>501096</t>
  </si>
  <si>
    <t>COPACABANA, GUARNE</t>
  </si>
  <si>
    <t>ARENAS, ARENISCAS, GRAVAS, MINERALES DE ORO Y SUS CONCENTRADOS, MINERALES DE PLATA Y SUS CONCENTRADOS, RECEBO</t>
  </si>
  <si>
    <t>TI5-09401</t>
  </si>
  <si>
    <t>OG2-08501</t>
  </si>
  <si>
    <t>ARCILLAS, ARENAS, CAOLIN, ESMERALDA, MINERALES DE COBRE Y SUS CONCENTRADOS, MINERALES DE HIERRO Y SUS CONCENTRADOS, MINERALES DE ORO Y SUS CONCENTRADOS, MINERALES DE PLATINO (INCLUYE PLATINO, PALADIO, RUTENIO, RODIO, OSMIO) Y SUS CONCENTRADOS, ROCA O PIE</t>
  </si>
  <si>
    <t>IIQ-14411</t>
  </si>
  <si>
    <t>(77643) ULTRAMIN S.A.S</t>
  </si>
  <si>
    <t>PKE-11392X</t>
  </si>
  <si>
    <t>MEDELLÍN, BELLO</t>
  </si>
  <si>
    <t>(59821) MIGUEL ANGEL CANAS PALACIO</t>
  </si>
  <si>
    <t>ARENAS, GRAVAS, MAGNESITA, RECEBO</t>
  </si>
  <si>
    <t>502325</t>
  </si>
  <si>
    <t>(59003) RODOLFO  PUENTES MEDINA</t>
  </si>
  <si>
    <t>500624</t>
  </si>
  <si>
    <t>(57465) JULIO ROBERTO ALEJANDRO STRAUCH DURAN</t>
  </si>
  <si>
    <t>HI8-12511X</t>
  </si>
  <si>
    <t>ARE-509215</t>
  </si>
  <si>
    <t>GARAGOA, PACHAVITA, SUTATENZA, TENZA</t>
  </si>
  <si>
    <t>ARENAS, GRAVAS, MINERALES DE HIERRO Y SUS CONCENTRADOS, ROCA O PIEDRA CALIZA</t>
  </si>
  <si>
    <t>00438-15</t>
  </si>
  <si>
    <t>(25242) JOSE GRACILIANO DAZA MORA</t>
  </si>
  <si>
    <t>500824</t>
  </si>
  <si>
    <t>509439</t>
  </si>
  <si>
    <t>ARE-508910</t>
  </si>
  <si>
    <t>(74625) John Freddy Vélez Rojas, (74620) Juan Diego Vélez Rojas</t>
  </si>
  <si>
    <t>GRAVAS, MAGNESITA, RECEBO</t>
  </si>
  <si>
    <t>01314-15</t>
  </si>
  <si>
    <t>(28427) SANTOS  VELASQUEZ CARDENAS</t>
  </si>
  <si>
    <t>KAK-10181</t>
  </si>
  <si>
    <t>ARE-509825</t>
  </si>
  <si>
    <t>URRAO, QUIBDÓ</t>
  </si>
  <si>
    <t>509043</t>
  </si>
  <si>
    <t>(92173) Mario Hernan Agudelo Cardenas</t>
  </si>
  <si>
    <t>504153</t>
  </si>
  <si>
    <t>POPAYÁN, SOTARÁ (Paispamba), TIMBÍO</t>
  </si>
  <si>
    <t>(83489) Guillermo Arley Tulande Fernandez, (83490) Miguel Antonio Guzman Herrera</t>
  </si>
  <si>
    <t>GRAVAS, RECEBO, ROCAS DE ORIGEN VOLCÁNICO, PUZOLANA, BASALTO</t>
  </si>
  <si>
    <t>ARE-509904</t>
  </si>
  <si>
    <t>BELLO</t>
  </si>
  <si>
    <t>507117</t>
  </si>
  <si>
    <t>COPACABANA</t>
  </si>
  <si>
    <t>PD1-16041</t>
  </si>
  <si>
    <t>(16316) NELSON JAVIER GONZALEZ</t>
  </si>
  <si>
    <t>ARENAS, CUARZO, FELDESPATOS, GRAFITO, GRAVAS, MAGNESITA, RECEBO, TALCO</t>
  </si>
  <si>
    <t>507299</t>
  </si>
  <si>
    <t>(87545) alcaldia de guarne</t>
  </si>
  <si>
    <t>ARCILLAS, ARENAS, ARENAS INDUSTRIALES, ARENISCAS, ASFALTO NATURAL, GRAVAS, RECEBO</t>
  </si>
  <si>
    <t>DAM-091</t>
  </si>
  <si>
    <t>POPAYÁN, TIMBÍO</t>
  </si>
  <si>
    <t>TEO-14581</t>
  </si>
  <si>
    <t>SAN RAFAEL</t>
  </si>
  <si>
    <t>(54271) MUNICIPIO DE SAN RAFAEL ANTIOQUIA</t>
  </si>
  <si>
    <t>IF5-14171</t>
  </si>
  <si>
    <t>GARAGOA, TENZA</t>
  </si>
  <si>
    <t>(77698) CANTERAS DE COLOMBIA LA FONTANA SAS</t>
  </si>
  <si>
    <t>C6204011</t>
  </si>
  <si>
    <t>(92638) ABEL ANTONIO CARRANZA DE LA CRUZ, (96370) ABEL ANTONIO GIRALDO GIRALDO, (92495) ADELA ISAZA DE GALLEGO, (92663) ADELA MURILLO CORDOBA, (92667) ADELAIDA PORTILLA LIZARAZO, (92637) ADOLFO LEON POSADA PARRA, (91673) ADRIANA BARRIOS MONTAÑEZ, (96315</t>
  </si>
  <si>
    <t>503155</t>
  </si>
  <si>
    <t>TENZA</t>
  </si>
  <si>
    <t>ARENAS, ARENISCAS, GRAVAS, MINERALES DE HIERRO Y SUS CONCENTRADOS, RECEBO, ROCA O PIEDRA CALIZA</t>
  </si>
  <si>
    <t>M1005</t>
  </si>
  <si>
    <t>(12338) INVERMINAS LTDA</t>
  </si>
  <si>
    <t>H6430005</t>
  </si>
  <si>
    <t>(46742) JUAN PABLO ARANGO VEGA, (46743) LUIS TUNAROZA FIRAVITOBA, (46745) MARIA PATRICIA ORTEGA ARANGO, (46744) SERGIO ARANGO ORTEGA</t>
  </si>
  <si>
    <t>H4381005</t>
  </si>
  <si>
    <t>C14440011</t>
  </si>
  <si>
    <t>ARE-508172</t>
  </si>
  <si>
    <t>(89885) MARIA  GRANADA CASTAÑO, (89878) OSCAR GUILLERMO GRISALES ORTIZ</t>
  </si>
  <si>
    <t>GRAVAS, MARMOL Y TRAVERTINO, MINERALES DE ORO Y SUS CONCENTRADOS, PIZARRA, RECEBO, ROCAS DE ORIGEN VOLCÁNICO, PUZOLANA, BASALTO</t>
  </si>
  <si>
    <t>TEO-15181</t>
  </si>
  <si>
    <t>SHA-08141</t>
  </si>
  <si>
    <t>(35629) ALVARO  ALONSO VELASQUEZ, (33742) ARENAS INDUSTRIALES DEL LLANO S.A.S.</t>
  </si>
  <si>
    <t>C788005</t>
  </si>
  <si>
    <t>502163</t>
  </si>
  <si>
    <t>ARCILLAS, MARMOL Y TRAVERTINO, MINERALES DE COBRE Y SUS CONCENTRADOS, MINERALES DE ORO Y SUS CONCENTRADOS, ROCA O PIEDRA CALIZA</t>
  </si>
  <si>
    <t>510344</t>
  </si>
  <si>
    <t>VILLAVICENCIO, PUERTO LÓPEZ</t>
  </si>
  <si>
    <t>(96426) COMPAÑIA DE TRANSPORTES LA MONTAÑA SAS</t>
  </si>
  <si>
    <t>C5530005</t>
  </si>
  <si>
    <t>(46742) JUAN PABLO ARANGO VEGA, (47517) JULIAN  ARANGO ORTEGA, (46744) SERGIO ARANGO ORTEGA</t>
  </si>
  <si>
    <t>C3410005</t>
  </si>
  <si>
    <t>(28457) JESUS ANIBAL RUIZ MONCADA</t>
  </si>
  <si>
    <t>507518</t>
  </si>
  <si>
    <t>504815</t>
  </si>
  <si>
    <t>JG1-082411</t>
  </si>
  <si>
    <t>PUERTO NARE, PUERTO BOYACÁ</t>
  </si>
  <si>
    <t>(63860) JORGE ELIECER ACEVEDO PINEDA, (58003) YINETH ALEJANDRA SANCHEZ GARCIA</t>
  </si>
  <si>
    <t>OEA-15123</t>
  </si>
  <si>
    <t>(34384) HELY ROBERTO SUAREZ, (34383) OSCAR ARMANDO SUAREZ FLOREZ</t>
  </si>
  <si>
    <t>T1572005</t>
  </si>
  <si>
    <t>(18630) MINERA PELAEZ HERMANOS Y CIA.</t>
  </si>
  <si>
    <t>UF4-09001</t>
  </si>
  <si>
    <t>(42776) JEFFER HELI SALAZAR ESPINOSA, (11389) NERY UVALDO MONTENEGRO DAZA</t>
  </si>
  <si>
    <t>500960</t>
  </si>
  <si>
    <t>ILE-14251</t>
  </si>
  <si>
    <t>QD6-08011</t>
  </si>
  <si>
    <t>HIDJ-02</t>
  </si>
  <si>
    <t>(52214) MINERIA ESPECIAL S.A.S. - MINES S.A.S.</t>
  </si>
  <si>
    <t>MINERAL DE MOLIBDENO, MINERAL DE ORO, MINERAL DE PLATINO, MINERAL DE ZINC, ROCA O PIEDRA CALIZA</t>
  </si>
  <si>
    <t>E2798005</t>
  </si>
  <si>
    <t>(53432) INGE RAIZ S.A.S</t>
  </si>
  <si>
    <t>IF5-11361X</t>
  </si>
  <si>
    <t>ARCILLA COMUN (ARCILLA CERAMICA), ARCILLA MISCELANEA, ARCILLAS, ARCILLAS REFRACTARIAS, ARENAS, CAOLIN, GRAVAS, MINERAL DE COBRE, MINERAL DE ORO, MINERAL DE PLATA, MINERAL DE PLOMO, MINERAL DE ZINC, YESO</t>
  </si>
  <si>
    <t>506869</t>
  </si>
  <si>
    <t>HHPO-03</t>
  </si>
  <si>
    <t>(25462) INDURAL S.A.</t>
  </si>
  <si>
    <t>OAA-15181</t>
  </si>
  <si>
    <t>(50259) BELISARIO  SUATERNA PEÑA, (50260) LUZ ELIDA MATEUS ARIZA</t>
  </si>
  <si>
    <t>LDR-16001</t>
  </si>
  <si>
    <t>HHVD-02</t>
  </si>
  <si>
    <t>LFI-16381</t>
  </si>
  <si>
    <t>(16100) CARLOS ARTURO CRUZ HERNANDEZ, (58658) FORTUNE SAS, (16101) MIGUEL ANDRES PAEZ GUTIERREZ</t>
  </si>
  <si>
    <t>ARE-510523</t>
  </si>
  <si>
    <t>(97071) EDIL BIGAEL ORTEGON PEÑA</t>
  </si>
  <si>
    <t>RKM-13141</t>
  </si>
  <si>
    <t>(59890) DESARROLLO VIAL AL MAR S.A.S</t>
  </si>
  <si>
    <t>E2721005</t>
  </si>
  <si>
    <t>503664</t>
  </si>
  <si>
    <t>MINERALES DE COBRE Y SUS CONCENTRADOS, MINERALES DE ORO Y SUS CONCENTRADOS, MINERALES DE PLATA Y SUS CONCENTRADOS, MINERALES DE WOLFRAMIO (TUNGSTENO) Y SUS CONCENTRADOS, ROCA O PIEDRA CALIZA, ROCAS DE CUARCITA</t>
  </si>
  <si>
    <t>QB4-10211</t>
  </si>
  <si>
    <t>(61446) PONTUS GROUP S.A.S</t>
  </si>
  <si>
    <t>RGJ-08211</t>
  </si>
  <si>
    <t>(70809) COMPANIA MUNDIAL MINERA, (51725) JABER ALEXY  QUESADA  PENA, (62640) JUAN MANUEL PEREZ VERGARA</t>
  </si>
  <si>
    <t>ARENAS ARCILLOSAS, ARENAS FELDESPÁTICAS, ARENAS INDUSTRIALES, ARENAS SILICEAS, ARENISCAS, GRANITO, GRAVAS, MINERALES DE ORO Y SUS CONCENTRADOS, MINERALES DE PLATINO (INCLUYE PLATINO, PALADIO, RUTENIO, RODIO, OSMIO) Y SUS CONCENTRADOS, OTRAS ROCAS Y MINE</t>
  </si>
  <si>
    <t>ANZÁ</t>
  </si>
  <si>
    <t>NGO-11251</t>
  </si>
  <si>
    <t>ALTAMIRA, GUADALUPE</t>
  </si>
  <si>
    <t>(34136) LEONOR  HUERTAS VIUDA DE OROZCO</t>
  </si>
  <si>
    <t>503730</t>
  </si>
  <si>
    <t>505889</t>
  </si>
  <si>
    <t>(11167) LATIN AMERICAN WORLDWIDE MINING S.A. U</t>
  </si>
  <si>
    <t>L5574B05</t>
  </si>
  <si>
    <t>(34574) CANTERAS DE ORIENTE S.A.S.</t>
  </si>
  <si>
    <t>505890</t>
  </si>
  <si>
    <t>QKP-15501</t>
  </si>
  <si>
    <t>(61015) FELIPE  VELASCO MELO</t>
  </si>
  <si>
    <t>TIMBÍO</t>
  </si>
  <si>
    <t>500645</t>
  </si>
  <si>
    <t>COPACABANA, GIRARDOTA</t>
  </si>
  <si>
    <t>ARENAS, MINERALES DE ORO Y SUS CONCENTRADOS, RECEBO</t>
  </si>
  <si>
    <t>JDG-15562X</t>
  </si>
  <si>
    <t>(46168) CANTERAS Y AGREGADOS ANTIOQUIA</t>
  </si>
  <si>
    <t>M41005</t>
  </si>
  <si>
    <t>BELLO, COPACABANA</t>
  </si>
  <si>
    <t>TIS-08491</t>
  </si>
  <si>
    <t>ARCILLAS, GRAVAS, RECEBO, ROCA O PIEDRA CALIZA</t>
  </si>
  <si>
    <t>SHA-09401</t>
  </si>
  <si>
    <t>VILLAVICENCIO, PUERTO LÓPEZ, SAN CARLOS DE GUAROA</t>
  </si>
  <si>
    <t>UBB-14531</t>
  </si>
  <si>
    <t>(19853) FABIAN CARDENAS ZEA, (52207) LEONARDO CARDENAS ZEA, (56656) SAUL NICOLAS CARDENAS ZEA</t>
  </si>
  <si>
    <t>ARENAS, ESMERALDA, GRAVAS, MINERALES DE ORO Y SUS CONCENTRADOS, RECEBO</t>
  </si>
  <si>
    <t>QAU-08231</t>
  </si>
  <si>
    <t>SOTARÁ (Paispamba)</t>
  </si>
  <si>
    <t>500636</t>
  </si>
  <si>
    <t>ARENAS (DE RIO), GRAVAS (DE RIO), MINERALES DE COBRE Y SUS CONCENTRADOS, MINERALES DE ORO Y SUS CONCENTRADOS</t>
  </si>
  <si>
    <t>H4737005</t>
  </si>
  <si>
    <t>(61090) GRUPO DE NEGOCIOS ANDINA  S.A.S.</t>
  </si>
  <si>
    <t>508677</t>
  </si>
  <si>
    <t>(11070) CI FRONTIER NEXT SAS., (77643) ULTRAMIN S.A.S</t>
  </si>
  <si>
    <t>E5297005</t>
  </si>
  <si>
    <t>(86685) Carlos Mario Henao García, (86688) Elizabeth Henao García, (86682) Emilse del Socorro Henao García, (86689) Gloria Amparo Henao García, (86679) Horacio de Jesús Henao García, (86678) Jorge Iván Henao García, (86686) Liliana María Henao G</t>
  </si>
  <si>
    <t>OJI-10351</t>
  </si>
  <si>
    <t>EBÉJICO</t>
  </si>
  <si>
    <t>(55275) CONSORCIO ANTIOQUIA VIAL 022</t>
  </si>
  <si>
    <t>504279</t>
  </si>
  <si>
    <t>(52215) LUIS CARLOS PRECIADO HERRERA</t>
  </si>
  <si>
    <t>00409-15</t>
  </si>
  <si>
    <t>ÚMBITA</t>
  </si>
  <si>
    <t>(88060) JEISSON RAUL LEGUIZAMON MONROY</t>
  </si>
  <si>
    <t>ARENAS, GRAVAS (DE RIO)</t>
  </si>
  <si>
    <t>ILB-11131</t>
  </si>
  <si>
    <t>(53626) JUAN CARLOS FEDERICO BAQUERO GARZON, (61906) JULIO CESAR MURILLO IBAÑEZ, (61905) RAIMOND  ANDRADE</t>
  </si>
  <si>
    <t>H5193005</t>
  </si>
  <si>
    <t>(17628) FABIO DE JESUS  JIMENEZ RUIZ</t>
  </si>
  <si>
    <t>508577</t>
  </si>
  <si>
    <t>H5581005</t>
  </si>
  <si>
    <t>CARACOLÍ, SAN CARLOS</t>
  </si>
  <si>
    <t>RDT-14481</t>
  </si>
  <si>
    <t>PACHAVITA</t>
  </si>
  <si>
    <t>(47374) MUNICIPIO DE PACHAVITA</t>
  </si>
  <si>
    <t>KDS-11421</t>
  </si>
  <si>
    <t>(31039) JUAN TOBIAS BUILES VELASQUEZ</t>
  </si>
  <si>
    <t>M74011</t>
  </si>
  <si>
    <t>(15333) CONCRETOS Y ASFALTOS S.A CONASFALTOS</t>
  </si>
  <si>
    <t>E14555011</t>
  </si>
  <si>
    <t>HHIN-15</t>
  </si>
  <si>
    <t>HERL-03</t>
  </si>
  <si>
    <t>(22903) AURA CATALINA BUILES VELASQUEZ</t>
  </si>
  <si>
    <t>507868</t>
  </si>
  <si>
    <t>(89488) UNIÓN TEMPORAL MANTENIMIENTO VIAL CI</t>
  </si>
  <si>
    <t>L14284011</t>
  </si>
  <si>
    <t>REI-08292</t>
  </si>
  <si>
    <t>(29801) MUNICIPIO DE UMBITA</t>
  </si>
  <si>
    <t>SFC-14461</t>
  </si>
  <si>
    <t>IKL-15551</t>
  </si>
  <si>
    <t>500004</t>
  </si>
  <si>
    <t>CARACOLÍ, PUERTO NARE</t>
  </si>
  <si>
    <t>NKE-11091</t>
  </si>
  <si>
    <t>(49207) AURA LUZ ABELLA GUTIERRES</t>
  </si>
  <si>
    <t>01062-15</t>
  </si>
  <si>
    <t>(62848) VICENTE  LEON GARZÓN</t>
  </si>
  <si>
    <t>M73011</t>
  </si>
  <si>
    <t>508627</t>
  </si>
  <si>
    <t>(84654) INDUCAB S.A.S</t>
  </si>
  <si>
    <t>510074</t>
  </si>
  <si>
    <t>(49669) MUNICIPIO DE LA BELLEZA SANTANDER</t>
  </si>
  <si>
    <t>UD9-08201</t>
  </si>
  <si>
    <t>ELÍAS, TARQUI</t>
  </si>
  <si>
    <t>(11875) ELMER JAVIER FIGUEROA OSPINA</t>
  </si>
  <si>
    <t>01015-15</t>
  </si>
  <si>
    <t>(38943) JOSE NELSON LESMES DAZA</t>
  </si>
  <si>
    <t>508551</t>
  </si>
  <si>
    <t>NUEVO COLÓN, TURMEQUÉ</t>
  </si>
  <si>
    <t>ARCILLAS, ROCA FOSFORICA, ROCAS DE ORIGEN VOLCÁNICO, PUZOLANA, BASALTO</t>
  </si>
  <si>
    <t>PHT-08032</t>
  </si>
  <si>
    <t>PUERTO LÓPEZ</t>
  </si>
  <si>
    <t>JCD-09061</t>
  </si>
  <si>
    <t>(79028) CARDENAS ZEA Y CIA S EN C</t>
  </si>
  <si>
    <t>ESMERALDA, RECEBO</t>
  </si>
  <si>
    <t>ARE-504589</t>
  </si>
  <si>
    <t>(38295) ALIRIO  TELLEZ PEÑA</t>
  </si>
  <si>
    <t>ARENAS, ROCA O PIEDRA CALIZA</t>
  </si>
  <si>
    <t>RÁQUIRA, SAMACÁ</t>
  </si>
  <si>
    <t>OG2-08566</t>
  </si>
  <si>
    <t>TURMEQUÉ</t>
  </si>
  <si>
    <t>(18131) JAIRO  ANGEL TOVAR</t>
  </si>
  <si>
    <t>506686</t>
  </si>
  <si>
    <t>ANHIDRITA, ARCILLAS, ARENAS, ARENISCAS, GRAVAS, MINERALES DE COBRE Y SUS CONCENTRADOS, MINERALES DE MOLIBDENO Y SUS CONCENTRADOS, MINERALES DE ORO Y SUS CONCENTRADOS, MINERALES DE PLATA Y SUS CONCENTRADOS, MINERALES DE PLOMO Y SUS CONCENTRADOS, MINERALES</t>
  </si>
  <si>
    <t>QCH-15251</t>
  </si>
  <si>
    <t>(43738) JOSE MAURICIO GONZALEZ RODRIGUEZ, (22566) MIGUEL  RUIZ GONZALEZ, (38300) QUERUBIN  PINEDA ROJAS</t>
  </si>
  <si>
    <t>MAO-11551</t>
  </si>
  <si>
    <t>(45496) OMAR  LEAL QUIROZ</t>
  </si>
  <si>
    <t>QE4-11531</t>
  </si>
  <si>
    <t>ELÍAS, TIMANÁ</t>
  </si>
  <si>
    <t>(54490) CARLOS HUMBERTO ROJAS PEÑA, (54491) DIEGO ALFONSO CASTAÑEDA LEGUIZAMON</t>
  </si>
  <si>
    <t>ARE-508335</t>
  </si>
  <si>
    <t>(90505) JOHN HECTOR CAÑOLA PIEDRAHITA, (90501) LINA MARIA LOPEZ TORO</t>
  </si>
  <si>
    <t>ARCILLAS, ARENAS, ARENAS (DE RIO), ARENISCAS, CUARZO, GRAVAS, GRAVAS (DE RIO), MINERALES DE ORO Y SUS CONCENTRADOS, MINERALES DE PLATA Y SUS CONCENTRADOS, MINERALES DE PLATINO (INCLUYE PLATINO, PALADIO, RUTENIO, RODIO, OSMIO) Y SUS CONCENTRADOS, PIRITA,</t>
  </si>
  <si>
    <t>510030</t>
  </si>
  <si>
    <t>SABOYÁ</t>
  </si>
  <si>
    <t>(77378) MUNICIPIO DE SABOYA</t>
  </si>
  <si>
    <t>LEL-14492X</t>
  </si>
  <si>
    <t>(38310) JUAN ALBETO ARANGO HOYOS</t>
  </si>
  <si>
    <t>504755</t>
  </si>
  <si>
    <t>ARE-510587</t>
  </si>
  <si>
    <t>MEDIO ATRATO (Beté)</t>
  </si>
  <si>
    <t>(97260) BITILIA MORENO DOMINGUEZ, (97259) FLORENTINO BEJARANO MENA, (97258) JOSE ANGEL MENA CORDOBA</t>
  </si>
  <si>
    <t>ARENAS (DE RIO), GRAVAS (DE RIO), MINERALES DE ORO Y SUS CONCENTRADOS, MINERALES DE PLATA Y SUS CONCENTRADOS</t>
  </si>
  <si>
    <t>UER-16311</t>
  </si>
  <si>
    <t>ELÍAS, OPORAPA, TARQUI</t>
  </si>
  <si>
    <t>(59214) JOSE ADERDANINSON CASTRO PIZO</t>
  </si>
  <si>
    <t>M49011</t>
  </si>
  <si>
    <t>(27628) ARENAS BUILES Y CIA LTDA</t>
  </si>
  <si>
    <t>501111</t>
  </si>
  <si>
    <t>OPORAPA</t>
  </si>
  <si>
    <t>(53786) MUNICIPIO DE OPORAPA</t>
  </si>
  <si>
    <t>T13635011</t>
  </si>
  <si>
    <t>ANHIDRITA, ARCILLA COMUN (ARCILLA CERAMICA), ARCILLA MISCELANEA, ARCILLAS, ARCILLAS REFRACTARIAS, ARENAS, CAOLIN, GRAVAS, MINERAL DE COBRE, MINERAL DE ORO, MINERAL DE PLATA, MINERAL DE PLOMO, MINERAL DE ZINC, YESO</t>
  </si>
  <si>
    <t>506453</t>
  </si>
  <si>
    <t>NUEVO COLÓN, TURMEQUÉ, VENTAQUEMADA</t>
  </si>
  <si>
    <t>ARCILLAS, CAOLIN, GRAVAS, ROCA FOSFORICA</t>
  </si>
  <si>
    <t>504113</t>
  </si>
  <si>
    <t>501112</t>
  </si>
  <si>
    <t>ARENAS, ARENAS INDUSTRIALES, RECEBO</t>
  </si>
  <si>
    <t>T1304005</t>
  </si>
  <si>
    <t>CONCEPCIÓN</t>
  </si>
  <si>
    <t>(40905) LUCELIDA  GIL ARIAS</t>
  </si>
  <si>
    <t>503497</t>
  </si>
  <si>
    <t>KGF-15221</t>
  </si>
  <si>
    <t>PUERTO LÓPEZ, SAN CARLOS DE GUAROA</t>
  </si>
  <si>
    <t>(59766) MUROTECH S.A.S.</t>
  </si>
  <si>
    <t>509461</t>
  </si>
  <si>
    <t>(93983) JOHANN DIDIER AGUILAR FONTECHA</t>
  </si>
  <si>
    <t>506868</t>
  </si>
  <si>
    <t>HHII-01</t>
  </si>
  <si>
    <t>PJ3-16301</t>
  </si>
  <si>
    <t>(39445) MUNICIPIO DE CHINAVITA.</t>
  </si>
  <si>
    <t>501073</t>
  </si>
  <si>
    <t>ARCILLAS, ARENAS, ARENISCAS, ASFALTO NATURAL, GRAVAS, RECEBO, ROCA O PIEDRA CALIZA, ROCAS DE ORIGEN VOLCÁNICO, PUZOLANA, BASALTO</t>
  </si>
  <si>
    <t>SBL-08041</t>
  </si>
  <si>
    <t>B7135005</t>
  </si>
  <si>
    <t>GIRARDOTA</t>
  </si>
  <si>
    <t>510114</t>
  </si>
  <si>
    <t>(90482) GUSTAVO  SIERRA SANCHEZ</t>
  </si>
  <si>
    <t>ARENAS, ARENISCAS, CALCITA, CUARZO, GRANITO, GRAVAS, RECEBO</t>
  </si>
  <si>
    <t>ICQ-082717</t>
  </si>
  <si>
    <t>(38194) FABIAN SANCHEZ MORENO</t>
  </si>
  <si>
    <t>TKD-12151</t>
  </si>
  <si>
    <t>TIBANÁ, ÚMBITA</t>
  </si>
  <si>
    <t>506682</t>
  </si>
  <si>
    <t>ANHIDRITA, ARCILLAS, ARENAS, CAOLIN, GRAVAS, MINERALES DE COBRE Y SUS CONCENTRADOS, MINERALES DE MOLIBDENO Y SUS CONCENTRADOS, MINERALES DE ORO Y SUS CONCENTRADOS, MINERALES DE PLATA Y SUS CONCENTRADOS, MINERALES DE PLOMO Y SUS CONCENTRADOS, MINERALES DE</t>
  </si>
  <si>
    <t>M22011</t>
  </si>
  <si>
    <t>01464-15</t>
  </si>
  <si>
    <t>CHINAVITA, TIBANÁ, ÚMBITA</t>
  </si>
  <si>
    <t>(44464) BLANCA NIEVES  SARMIENTO PAEZ, (23976) JOSE BERNARDO MUÑOZ REYES, (18583) JOSE MANUEL HERNANDEZ VELASQUEZ</t>
  </si>
  <si>
    <t>TG6-10471</t>
  </si>
  <si>
    <t>(55757) RUBEN DARIO GUTIERREZ MORA</t>
  </si>
  <si>
    <t>H6871005</t>
  </si>
  <si>
    <t>501850</t>
  </si>
  <si>
    <t>CARACOLÍ, PUERTO BERRÍO, PUERTO NARE</t>
  </si>
  <si>
    <t>HJHH-01</t>
  </si>
  <si>
    <t>H7248B005</t>
  </si>
  <si>
    <t>E5727005</t>
  </si>
  <si>
    <t>E5725005</t>
  </si>
  <si>
    <t>H13838011</t>
  </si>
  <si>
    <t>E5724005</t>
  </si>
  <si>
    <t>HF1-081</t>
  </si>
  <si>
    <t>(23679) CARLOS NORBERTO OLARTE BARRERA, (38200) MARIA MARCELA PAEZ GUTIERREZ, (45392) WILLIAM ALFONSO NAVARRO GRISALES</t>
  </si>
  <si>
    <t>E5726005</t>
  </si>
  <si>
    <t>NEU-10361</t>
  </si>
  <si>
    <t>PUERTO RICO</t>
  </si>
  <si>
    <t>(72292) AGREGADOS TRANSPORTE Y OBRAS S.A.S</t>
  </si>
  <si>
    <t>L4298005</t>
  </si>
  <si>
    <t>504639</t>
  </si>
  <si>
    <t>LA MACARENA</t>
  </si>
  <si>
    <t>(83582) VIDAL ROJAS HERRERA</t>
  </si>
  <si>
    <t>L5660005</t>
  </si>
  <si>
    <t>ARENAS, ASFALTO NATURAL, BASALTO, DIABASA, GRAVAS, MINERAL DE ORO, RECEBO, ROCA O PIEDRA CALIZA</t>
  </si>
  <si>
    <t>506993</t>
  </si>
  <si>
    <t>IH2-09262X</t>
  </si>
  <si>
    <t>(44492) JORGE IVAN PASTOR ALVAREZ, (38232) YENNER ARLEY FLOREZ URIBE</t>
  </si>
  <si>
    <t>ARENAS, ARENAS SILICEAS, MINERAL DE ORO</t>
  </si>
  <si>
    <t>504493</t>
  </si>
  <si>
    <t>ELÍAS, OPORAPA</t>
  </si>
  <si>
    <t>(77007) MARIA ISABEL ACHURY MUÑOZ</t>
  </si>
  <si>
    <t>ARE-509242</t>
  </si>
  <si>
    <t>(93439) ISAIC  ROMERO QUIROZ, (93436) Jennifer  Gomez Ordoñez, (93435) Lina Patricia Quintana Trujillo, (93437) NORMA LILIANA NIVIA HURTADO, (53936) YEISSON ANDRES ROMERO BERMEO</t>
  </si>
  <si>
    <t>ARENAS (DE RIO), ASFALTO NATURAL, GRAVAS (DE RIO)</t>
  </si>
  <si>
    <t>509107</t>
  </si>
  <si>
    <t>(27105) HOLMAN RICARDO LEON MARTINEZ, (60515) JUAN CARLOS GARCIA ARDILA</t>
  </si>
  <si>
    <t>506348</t>
  </si>
  <si>
    <t>(53589) NIDIA AZUCENA MORENO CADENA</t>
  </si>
  <si>
    <t>501783</t>
  </si>
  <si>
    <t>(56411) TRITURADORA BOCAS DEL GUAYURIBA S.A.S</t>
  </si>
  <si>
    <t>E2804005</t>
  </si>
  <si>
    <t>(21383) CLARA ROSA CADAVID CADAVID</t>
  </si>
  <si>
    <t>ARE-504900</t>
  </si>
  <si>
    <t>JESÚS MARÍA, LA BELLEZA, SUCRE</t>
  </si>
  <si>
    <t>(83905) JOSE NORBERTO BARENO MARTINEZ</t>
  </si>
  <si>
    <t>TCS-16191</t>
  </si>
  <si>
    <t>EL DONCELLO, EL PAUJIL, MONTAÑITA, PUERTO RICO, SAN VICENTE DEL CAGUÁN</t>
  </si>
  <si>
    <t>(54276) ANDRES AVELINO TORRES BELTRAN, (57504) COLBANK S.A BANCA DE INVERSION, (58156) COLTRANSACCIONES READY S.A.S, (51940) GUILLERMO FRANCISCO CARLOMAGNO  LEGUIZAMON VACA, (29566) HOLLMAN OSWALDO  HERRERA PINZON, (53564) JOSE GERMAN  LEGUIZAMON VACA, (</t>
  </si>
  <si>
    <t>ANHIDRITA, ARCILLAS, ARENAS, ARENISCAS, ASFALTO NATURAL, CALCITA, CAOLIN, CARBÓN, CORINDON, CUARZO, ESMERALDA, FELDESPATOS, FLUORITA, GRAFITO, GRANATE, GRANITO, GRAVAS, MICA, MINERALES DE ALUMINIO Y SUS CONCENTRADOS, MINERALES DE COBALTO Y SUS CONCENTRA</t>
  </si>
  <si>
    <t>H525005</t>
  </si>
  <si>
    <t>L13264011C1</t>
  </si>
  <si>
    <t>ARENAS ARCILLOSAS, ARENAS FELDESPÁTICAS, ARENAS INDUSTRIALES, ARENAS SILICEAS, GRAVAS, MINERAL DE ORO</t>
  </si>
  <si>
    <t>L13264011</t>
  </si>
  <si>
    <t>504615</t>
  </si>
  <si>
    <t>CUMARAL, PUERTO LÓPEZ, RESTREPO</t>
  </si>
  <si>
    <t>(34059) LUIS BELTRAN SUA VELANDIA</t>
  </si>
  <si>
    <t>TIBANÁ</t>
  </si>
  <si>
    <t>ARE-509400</t>
  </si>
  <si>
    <t>(93845) JHOANY SANABRIA RUIZ, (93843) JULIO ALBERTO MALES IMBACHI</t>
  </si>
  <si>
    <t>502739</t>
  </si>
  <si>
    <t>(82015) MARIA DOLORES LLANOS ROJAS</t>
  </si>
  <si>
    <t>L505005</t>
  </si>
  <si>
    <t>HEC-101</t>
  </si>
  <si>
    <t>JCJ-08381</t>
  </si>
  <si>
    <t>(78412) INVERSIONES PAYARA SAS</t>
  </si>
  <si>
    <t>507096</t>
  </si>
  <si>
    <t>504874</t>
  </si>
  <si>
    <t>505815</t>
  </si>
  <si>
    <t>B5796005</t>
  </si>
  <si>
    <t>BARBOSA, GIRARDOTA</t>
  </si>
  <si>
    <t>KCD-08541</t>
  </si>
  <si>
    <t>SUAZA</t>
  </si>
  <si>
    <t>(16916) LUIS HERNANDO HERMIDA CALDERON</t>
  </si>
  <si>
    <t>LCF-14081X</t>
  </si>
  <si>
    <t>(38232) YENNER ARLEY FLOREZ URIBE</t>
  </si>
  <si>
    <t>H6078005</t>
  </si>
  <si>
    <t>(17771) ELSA LILIANA MARIN GUEVARA</t>
  </si>
  <si>
    <t>SAMACÁ</t>
  </si>
  <si>
    <t>ARE-508346</t>
  </si>
  <si>
    <t>(85725) ANDRES EDUARDO HERRERA SARMIENTO, (90526) Aura Helena Cruz Salcedo, (90523) Grace Alexandra Rincon</t>
  </si>
  <si>
    <t>505437</t>
  </si>
  <si>
    <t>ELÍAS</t>
  </si>
  <si>
    <t>(84358) MUNICIPIO DE ELIAS</t>
  </si>
  <si>
    <t>H6611005</t>
  </si>
  <si>
    <t>BARBOSA</t>
  </si>
  <si>
    <t>JLF-14281</t>
  </si>
  <si>
    <t>(78266) Petreus sas, (56411) TRITURADORA BOCAS DEL GUAYURIBA S.A.S</t>
  </si>
  <si>
    <t>502017</t>
  </si>
  <si>
    <t>(63800) ALVARO JESUS CASTRO PIZO</t>
  </si>
  <si>
    <t>TGO-10271</t>
  </si>
  <si>
    <t>(53844) GEOAMBIENTALES PIONEROS SAS</t>
  </si>
  <si>
    <t>507615</t>
  </si>
  <si>
    <t>506962</t>
  </si>
  <si>
    <t>(44492) JORGE IVAN PASTOR ALVAREZ</t>
  </si>
  <si>
    <t>H3406005</t>
  </si>
  <si>
    <t>(18793) JORGE IVAN CARDONA ECHEVERRI</t>
  </si>
  <si>
    <t>01466-15</t>
  </si>
  <si>
    <t>(38192) WILLIAM ALBERTO HERRERA DIAZ</t>
  </si>
  <si>
    <t>508855</t>
  </si>
  <si>
    <t>(91088) Daniel  Gómez Aristizabal</t>
  </si>
  <si>
    <t>SAN-15121</t>
  </si>
  <si>
    <t>SAN LUIS DE GACENO, SANTA MARÍA</t>
  </si>
  <si>
    <t>(74819) LA ROCA DE ALGEO SAS, (38587) LUIS ADELFO LOPEZ MORALES</t>
  </si>
  <si>
    <t>506200</t>
  </si>
  <si>
    <t>(80857) JAIRO EMILIO VELEZ VILLADA</t>
  </si>
  <si>
    <t>ARE-508085</t>
  </si>
  <si>
    <t>(55742) JOSE LIBARDO VASCO MORA, (89784) JUAN DAVID LONGAS RESTREPO</t>
  </si>
  <si>
    <t>ARCILLAS, ARENAS, ARENAS (DE RIO), ARENISCAS, GRAVAS (DE RIO), MINERALES DE ORO Y SUS CONCENTRADOS, MINERALES DE PLATA Y SUS CONCENTRADOS, MINERALES DE PLATINO (INCLUYE PLATINO, PALADIO, RUTENIO, RODIO, OSMIO) Y SUS CONCENTRADOS, PIRITA</t>
  </si>
  <si>
    <t>504841</t>
  </si>
  <si>
    <t>HHIN-14</t>
  </si>
  <si>
    <t>(37488) JOSE DE JESUS LONDOÑO</t>
  </si>
  <si>
    <t>FHP-162</t>
  </si>
  <si>
    <t>SAMACÁ, VENTAQUEMADA</t>
  </si>
  <si>
    <t>(37915) MINERGETICOS S.A.</t>
  </si>
  <si>
    <t>509365</t>
  </si>
  <si>
    <t>ELÍAS, OPORAPA, SALADOBLANCO</t>
  </si>
  <si>
    <t>ARE-508770</t>
  </si>
  <si>
    <t>(91675) israel roldan huertas, (91676) orlando andrade aguilar</t>
  </si>
  <si>
    <t>ARCILLAS, ARENAS, ARENAS (DE RIO), ARENISCAS, CUARZO, GRANITO, GRAVAS, GRAVAS (DE RIO), MINERALES DE ORO Y SUS CONCENTRADOS, MINERALES DE PLATA Y SUS CONCENTRADOS, RECEBO, ROCAS DE CUARCITA</t>
  </si>
  <si>
    <t>KHP-16241</t>
  </si>
  <si>
    <t>RÁQUIRA, SUTAMARCHÁN</t>
  </si>
  <si>
    <t>(46466) LUIS ALBERTO  CASTELLANOS DUARTE</t>
  </si>
  <si>
    <t>RJS-08261</t>
  </si>
  <si>
    <t>SAN LUIS DE GACENO</t>
  </si>
  <si>
    <t>(63347) CONCESION DEL SISGA SAS</t>
  </si>
  <si>
    <t>ILE-14241</t>
  </si>
  <si>
    <t>KCH-11431</t>
  </si>
  <si>
    <t>(17459) LUIS ALEJANDRO VELASQUEZ PEÑA, (60961) LUIS HUMBERTO REYES GONZALEZ</t>
  </si>
  <si>
    <t>507840</t>
  </si>
  <si>
    <t>SAN RAFAEL, SAN ROQUE</t>
  </si>
  <si>
    <t>(89441) MINERA EL NARE SAS</t>
  </si>
  <si>
    <t>509912</t>
  </si>
  <si>
    <t>PUERTO BERRÍO, PUERTO NARE</t>
  </si>
  <si>
    <t>(24659) JORGE LEO MENA MENA</t>
  </si>
  <si>
    <t>OG2-10164</t>
  </si>
  <si>
    <t>CABUYARO</t>
  </si>
  <si>
    <t>(57183) DIVA  CABRERA DE CORTEZ</t>
  </si>
  <si>
    <t>RIG-08261</t>
  </si>
  <si>
    <t>(58281) GABRIEL  REY PLAZAS, (21585) JHON JAIVER SIERRA CELIS</t>
  </si>
  <si>
    <t>507098</t>
  </si>
  <si>
    <t>GHH-092</t>
  </si>
  <si>
    <t>CUMARAL, PUERTO LÓPEZ</t>
  </si>
  <si>
    <t>(15700) EDGAR DE JESUS ROJAS ARRUBLA</t>
  </si>
  <si>
    <t>ARE-508086</t>
  </si>
  <si>
    <t>M32011</t>
  </si>
  <si>
    <t>(32359) INDUSTRIAS CONCRETODO S.A.S.</t>
  </si>
  <si>
    <t>507094</t>
  </si>
  <si>
    <t>(73777) Juan Carlos Giraldo Ruiz</t>
  </si>
  <si>
    <t>ARENAS, GRAVAS, OTRAS ROCAS METAMÓRFICAS, OTRAS ROCAS Y MINERALES DE ORIGEN VOLCANICO, RECEBO</t>
  </si>
  <si>
    <t>510155</t>
  </si>
  <si>
    <t>ARENAS, ARENISCAS, GRAVAS, OTRAS ROCAS METAMÓRFICAS, OTRAS ROCAS Y MINERALES DE ORIGEN VOLCANICO, RECEBO, ROCAS DE ORIGEN VOLCÁNICO, PUZOLANA, BASALTO</t>
  </si>
  <si>
    <t>504069</t>
  </si>
  <si>
    <t>MAD-11401</t>
  </si>
  <si>
    <t>503557</t>
  </si>
  <si>
    <t>504637</t>
  </si>
  <si>
    <t>ELÍAS, SALADOBLANCO</t>
  </si>
  <si>
    <t>(84043) MAURO RENE HERRERA MOLINA</t>
  </si>
  <si>
    <t>HHJP-27</t>
  </si>
  <si>
    <t>(44586) J. LIBORIO MEJIA GIL Y CIA S.A.S</t>
  </si>
  <si>
    <t>IDK-08381</t>
  </si>
  <si>
    <t>(38300) QUERUBIN  PINEDA ROJAS</t>
  </si>
  <si>
    <t>IDA-14151</t>
  </si>
  <si>
    <t>(38399) JADES ANNER FLOREZ URIBE, (38232) YENNER ARLEY FLOREZ URIBE</t>
  </si>
  <si>
    <t>UGF-12541</t>
  </si>
  <si>
    <t>(56410) CESAR AUGUSTO GALINDO GARZON, (56411) TRITURADORA BOCAS DEL GUAYURIBA S.A.S</t>
  </si>
  <si>
    <t>OG3-15021</t>
  </si>
  <si>
    <t>SAN JERÓNIMO</t>
  </si>
  <si>
    <t>(62306) HUGO ARMANDO GRACIANO GOMEZ</t>
  </si>
  <si>
    <t>TCM-08061</t>
  </si>
  <si>
    <t>ARCILLAS, ARENAS, CAOLIN, MINERALES DE ORO Y SUS CONCENTRADOS, MINERALES DE PLATA Y SUS CONCENTRADOS, MINERALES DE PLATINO (INCLUYE PLATINO, PALADIO, RUTENIO, RODIO, OSMIO) Y SUS CONCENTRADOS</t>
  </si>
  <si>
    <t>501293</t>
  </si>
  <si>
    <t>TIMANÁ</t>
  </si>
  <si>
    <t>(77843) ALICIA ZULEIMA VARGAS CARVALLO, (77842) CARLOS ADOLFO VARGAS CARVALLO</t>
  </si>
  <si>
    <t>OI4-11321</t>
  </si>
  <si>
    <t>DBS-082</t>
  </si>
  <si>
    <t>508191</t>
  </si>
  <si>
    <t>(87763) MINERA BARBOSA S.A.S.</t>
  </si>
  <si>
    <t>500962</t>
  </si>
  <si>
    <t>(76622) SANDRA MILENA GALINDO RAMIREZ</t>
  </si>
  <si>
    <t>ARE-510597</t>
  </si>
  <si>
    <t>503618</t>
  </si>
  <si>
    <t>(55325) MUNICIPIO DE BARBOSA - ANTIOQUIA</t>
  </si>
  <si>
    <t>01377-15</t>
  </si>
  <si>
    <t>(37790) MARIA YOLANDA SAENZ RUIZ</t>
  </si>
  <si>
    <t>UB5-08141</t>
  </si>
  <si>
    <t>(33399) WILSON  BETANCOURT CEPEDA</t>
  </si>
  <si>
    <t>MA3-08161</t>
  </si>
  <si>
    <t>ELÍAS, PITALITO, SALADOBLANCO</t>
  </si>
  <si>
    <t>(32537) ALBA NELCY FIGUEROA OSPINA</t>
  </si>
  <si>
    <t>01253-15</t>
  </si>
  <si>
    <t>(44214) GUILLERMINA  FLOREZ</t>
  </si>
  <si>
    <t>509698</t>
  </si>
  <si>
    <t>(94703) RUMA INGENIERIA S.A.S</t>
  </si>
  <si>
    <t>506070</t>
  </si>
  <si>
    <t>GRAVAS (DE RIO), MINERALES DE ORO Y SUS CONCENTRADOS</t>
  </si>
  <si>
    <t>507541</t>
  </si>
  <si>
    <t>(88278) AGREGADOS YUMA DEL SUR COLOMBIANO S.A.S</t>
  </si>
  <si>
    <t>500280</t>
  </si>
  <si>
    <t>509648</t>
  </si>
  <si>
    <t>508713</t>
  </si>
  <si>
    <t>(55199) CESAR DAVID LOPEZ ARENAS, (38300) QUERUBIN  PINEDA ROJAS</t>
  </si>
  <si>
    <t>509702</t>
  </si>
  <si>
    <t>9000064</t>
  </si>
  <si>
    <t>(31482) MARIA GIRALDO DE PARRA</t>
  </si>
  <si>
    <t>KDL-08053X</t>
  </si>
  <si>
    <t>(22972) IVAN JESUS HURTADO CELY, (36221) PEDRO ANTONIO FRANCO LOPEZ, (43135) YOVAN CAMILO  PARDO CELY</t>
  </si>
  <si>
    <t>ARCILLA COMUN (ARCILLA CERAMICA), ARCILLA MISCELANEA, ARCILLAS, ARCILLAS REFRACTARIAS, ROCA FOSFORICA</t>
  </si>
  <si>
    <t>ARE-509428</t>
  </si>
  <si>
    <t>(94023) Jose Ignacio Claros Castro, (83073) ORPHA SMALLEY ZARATE BAQUIRO</t>
  </si>
  <si>
    <t>GKO-082</t>
  </si>
  <si>
    <t>(72292) AGREGADOS TRANSPORTE Y OBRAS S.A.S, (78147) KAREN DANIELA ROMERO RICO</t>
  </si>
  <si>
    <t>B7027005</t>
  </si>
  <si>
    <t>EBÉJICO, SAN JERÓNIMO, SOPETRÁN</t>
  </si>
  <si>
    <t>(37089) JARLEY MAYA SANCHEZ</t>
  </si>
  <si>
    <t>ARE-510365</t>
  </si>
  <si>
    <t>(82004) EMPRESA COLOMBIANA DE MINAS "ECOMINAS C.I. S.A.S.", (96605) JOSE ROSEMBER CASTRO CORTES, (63257) ROMAN ORLANDO PORRAS LOPEZ</t>
  </si>
  <si>
    <t>501205</t>
  </si>
  <si>
    <t>SAN LUIS DE GACENO, PARATEBUENO</t>
  </si>
  <si>
    <t>(75560) ALCALDÍA SAN LUIS DE GACENO</t>
  </si>
  <si>
    <t>510451</t>
  </si>
  <si>
    <t>(53012) MUNICIPIO DE TIMANA</t>
  </si>
  <si>
    <t>508313</t>
  </si>
  <si>
    <t>510090</t>
  </si>
  <si>
    <t>(63054) OSCAR FERNANDO OSPINA PARRA</t>
  </si>
  <si>
    <t>508639</t>
  </si>
  <si>
    <t>ELÍAS, PITALITO</t>
  </si>
  <si>
    <t>(89623) CONSORCIO MONTEBELLO</t>
  </si>
  <si>
    <t>JI1-16181</t>
  </si>
  <si>
    <t>(22548) TIBER GILDARDO CHAVARRO MUÑOZ</t>
  </si>
  <si>
    <t>503278</t>
  </si>
  <si>
    <t>CABUYARO, CUMARAL</t>
  </si>
  <si>
    <t>(54878) OSCAR ALBERTO HUERTAS GUZMAN</t>
  </si>
  <si>
    <t>501867</t>
  </si>
  <si>
    <t>SALADOBLANCO</t>
  </si>
  <si>
    <t>(63621) MUNICIPIO DE SALADOBLANCO HUILA</t>
  </si>
  <si>
    <t>OG2-08378</t>
  </si>
  <si>
    <t>JENESANO, TIBANÁ</t>
  </si>
  <si>
    <t>(41904) GILBERTO ARCESIO GOMEZ DIAZ</t>
  </si>
  <si>
    <t>CARBÓN, ROCA FOSFORICA</t>
  </si>
  <si>
    <t>SÁCHICA</t>
  </si>
  <si>
    <t>501147</t>
  </si>
  <si>
    <t>ARE-510439</t>
  </si>
  <si>
    <t>ARE-509226</t>
  </si>
  <si>
    <t>(93238) AURELIANO  ARBELAEZ AGUIRRE, (93239) CONSEJO COMUNITARIO DE LA COMUNIDAD AFROCOLOMBIANA DE LA VEREDA JUNTAS DEL MUNICIPIO DE SOPETRAN-ANTIOQUIA</t>
  </si>
  <si>
    <t>503232</t>
  </si>
  <si>
    <t>(72947) CAMAQ S.A.S., (58427) MANUEL JESUS MENESES GAVIRIA</t>
  </si>
  <si>
    <t>509734</t>
  </si>
  <si>
    <t>PUERTO BERRÍO</t>
  </si>
  <si>
    <t>(94807) YEIMY DORIANA VELILLA GOMEZ</t>
  </si>
  <si>
    <t>506744</t>
  </si>
  <si>
    <t>ARCILLAS, ARENAS, CAOLIN, GRAVAS, MINERALES DE COBRE Y SUS CONCENTRADOS, MINERALES DE MOLIBDENO Y SUS CONCENTRADOS, MINERALES DE ORO Y SUS CONCENTRADOS, MINERALES DE PLATA Y SUS CONCENTRADOS, MINERALES DE PLOMO Y SUS CONCENTRADOS, MINERALES DE ZINC Y SUS</t>
  </si>
  <si>
    <t>KK4-14121</t>
  </si>
  <si>
    <t>(40789) JUNIO  GUERRERO NIÑO</t>
  </si>
  <si>
    <t>LBO-09541</t>
  </si>
  <si>
    <t>01352-15</t>
  </si>
  <si>
    <t>(38170) AGREGADOS SANTA LUCIA S.A.S.</t>
  </si>
  <si>
    <t>BA6-161</t>
  </si>
  <si>
    <t>(41865) IVAN OCTAVIO MONSALVE GOMEZ</t>
  </si>
  <si>
    <t>KDL-08051</t>
  </si>
  <si>
    <t>(20888) RICARDO WILMAN HERNANDEZ RAMOS</t>
  </si>
  <si>
    <t>503506</t>
  </si>
  <si>
    <t>SAN ROQUE, SANTO DOMINGO</t>
  </si>
  <si>
    <t>(54562) XQUADRA S.A.S</t>
  </si>
  <si>
    <t>ARENAS, GRANITO, GRAVAS, MINERALES DE COBRE Y SUS CONCENTRADOS, MINERALES DE ORO Y SUS CONCENTRADOS, MINERALES DE PLATA Y SUS CONCENTRADOS, MINERALES Y CONCENTRADOS DE TORIO, MINERALES Y CONCENTRADOS DE URANIO, RECEBO</t>
  </si>
  <si>
    <t>03-22492</t>
  </si>
  <si>
    <t>SOTARÁ (Paispamba), TIMBÍO</t>
  </si>
  <si>
    <t>509588</t>
  </si>
  <si>
    <t>(63230) MUNICIPIO DE SAN PEDRO DE LOS MILAGROS</t>
  </si>
  <si>
    <t>HJ2-10253X</t>
  </si>
  <si>
    <t>(29370) RODOLFO  RODRIGUEZ RODRIGUEZ</t>
  </si>
  <si>
    <t>JJO-08531</t>
  </si>
  <si>
    <t>CABUYARO, CUMARAL, PUERTO LÓPEZ</t>
  </si>
  <si>
    <t>(17595) OSCAR  HUERTAS HUERTAS</t>
  </si>
  <si>
    <t>503765</t>
  </si>
  <si>
    <t>(81847) JOSE LUIS VACA TORRES, (81849) NOHORA MILEN FAJARDO</t>
  </si>
  <si>
    <t>01478-15</t>
  </si>
  <si>
    <t>(36806) MARIO HUSID FERRO</t>
  </si>
  <si>
    <t>508451</t>
  </si>
  <si>
    <t>(76198) compañia de explotacion de minerales s.a.s "ceminsas"</t>
  </si>
  <si>
    <t>NFL-14151</t>
  </si>
  <si>
    <t>TUNJA, SAMACÁ, VENTAQUEMADA</t>
  </si>
  <si>
    <t>(49304) ANA YULIETH ROMERO HERNANDEZ, (49305) ELKYN YAMITH RUIZ GONZALEZ</t>
  </si>
  <si>
    <t>510452</t>
  </si>
  <si>
    <t>KGE-15021</t>
  </si>
  <si>
    <t>(72680) JORGE ENRIQUE NIÑO GONZALEZ</t>
  </si>
  <si>
    <t>LFG-08022</t>
  </si>
  <si>
    <t>(35518) TITO  PARRA PARRA</t>
  </si>
  <si>
    <t>SLK-08002</t>
  </si>
  <si>
    <t>503090</t>
  </si>
  <si>
    <t>(80885) VICTOR CHANTRE ANTE</t>
  </si>
  <si>
    <t>503163</t>
  </si>
  <si>
    <t>PITALITO, SALADOBLANCO</t>
  </si>
  <si>
    <t>501569</t>
  </si>
  <si>
    <t>(29508) MUNICIPIO DE TIMBIO</t>
  </si>
  <si>
    <t>502639</t>
  </si>
  <si>
    <t>CHÍQUIZA, SÁCHICA, SAMACÁ, SORA</t>
  </si>
  <si>
    <t>00670-15</t>
  </si>
  <si>
    <t>JENESANO</t>
  </si>
  <si>
    <t>(10737) LUIS MARTIN CASTRO MARTINEZ</t>
  </si>
  <si>
    <t>00838-15</t>
  </si>
  <si>
    <t>(38917) JESUS ELOY VACA PEÑA, (38916) NAIRTH  VILLAMIL FRANCO</t>
  </si>
  <si>
    <t>H7130005</t>
  </si>
  <si>
    <t>SANTA FE DE ANTIOQUIA, SOPETRÁN</t>
  </si>
  <si>
    <t>(45073) CONSTRUCCIONES E INVERSIONES EMPRESARIALES S.A.S.</t>
  </si>
  <si>
    <t>504163</t>
  </si>
  <si>
    <t>506699</t>
  </si>
  <si>
    <t>IJ1-11401</t>
  </si>
  <si>
    <t>(38587) LUIS ADELFO LOPEZ MORALES</t>
  </si>
  <si>
    <t>01218-15</t>
  </si>
  <si>
    <t>504168</t>
  </si>
  <si>
    <t>H6042005</t>
  </si>
  <si>
    <t>SOPETRÁN</t>
  </si>
  <si>
    <t>(15802) AGREGADOS SAN NICOLAS S.A</t>
  </si>
  <si>
    <t>00861-15</t>
  </si>
  <si>
    <t>(38922) MARIA EULALIA MONROY DE ROA</t>
  </si>
  <si>
    <t>IGP-08091</t>
  </si>
  <si>
    <t>TUNJA, SAMACÁ</t>
  </si>
  <si>
    <t>(43239) MARIA VILLALDINA TORRES DE RODRIGUEZ</t>
  </si>
  <si>
    <t>ARE-509973</t>
  </si>
  <si>
    <t>01369-15</t>
  </si>
  <si>
    <t>BOYACÁ, VENTAQUEMADA</t>
  </si>
  <si>
    <t>(43738) JOSE MAURICIO GONZALEZ RODRIGUEZ, (22566) MIGUEL  RUIZ GONZALEZ, (16736) PEDRO ANTONIO VERA BARRERO</t>
  </si>
  <si>
    <t>509697</t>
  </si>
  <si>
    <t>ARE-509872</t>
  </si>
  <si>
    <t>ALBANIA, JESÚS MARÍA</t>
  </si>
  <si>
    <t>(94701) Carmen Rosa Guiza Pineda, (92318) JOSE DANILO MARTINEZ ORTIZ, (79710) MIGUEL ORLANDO GONZALEZ QUINTERO</t>
  </si>
  <si>
    <t>JGS-14441</t>
  </si>
  <si>
    <t>ISNOS</t>
  </si>
  <si>
    <t>01436-15</t>
  </si>
  <si>
    <t>(38177) WILLMAR FERNANDO PARRA DAZA</t>
  </si>
  <si>
    <t>00987-15</t>
  </si>
  <si>
    <t>CHÍQUIZA, SÁCHICA</t>
  </si>
  <si>
    <t>MARMOL Y TRAVERTINO, ROCA O PIEDRA CALIZA, YESO</t>
  </si>
  <si>
    <t>KL1-08011</t>
  </si>
  <si>
    <t>(90752) GOLD  MACHINERY  E.U</t>
  </si>
  <si>
    <t>509403</t>
  </si>
  <si>
    <t>PITALITO</t>
  </si>
  <si>
    <t>(27072) JAIRO  VARGAS TRILLERAS</t>
  </si>
  <si>
    <t>KF5-08025X</t>
  </si>
  <si>
    <t>(46298) MARIA ELVIA MONROY HERNÁNDEZ</t>
  </si>
  <si>
    <t>ARE-510548</t>
  </si>
  <si>
    <t>(55406) ALFREDO  MOLINA CUTIVA, (58277) MAURICIO  VARGAS PINEDA</t>
  </si>
  <si>
    <t>ARENAS (DE RIO), GRAVAS, GRAVAS (DE RIO), PIRITA, RECEBO, ROCA O PIEDRA CALIZA</t>
  </si>
  <si>
    <t>ICQ-09411</t>
  </si>
  <si>
    <t>(19251) JOSE NEMESIO MARTINEZ NEIRA</t>
  </si>
  <si>
    <t>ARE-508667</t>
  </si>
  <si>
    <t>(91346) eder alfonso ortega guinguer, (91348) fabiola de jesus madrid cataño, (91345) jhon kemer alvarez velasquez</t>
  </si>
  <si>
    <t>ARCILLAS, ARENAS, ARENAS (DE RIO), GRANITO, GRAVAS, GRAVAS (DE RIO), MINERALES DE ORO Y SUS CONCENTRADOS, MINERALES DE PLATA Y SUS CONCENTRADOS, RECEBO</t>
  </si>
  <si>
    <t>507826</t>
  </si>
  <si>
    <t>CIMITARRA</t>
  </si>
  <si>
    <t>509377</t>
  </si>
  <si>
    <t>CHÍQUIZA, SÁCHICA, SORA</t>
  </si>
  <si>
    <t>(93662) MARIA CRISTINA ABELLA GUATAQUI</t>
  </si>
  <si>
    <t>00573-15</t>
  </si>
  <si>
    <t>CUCAITA</t>
  </si>
  <si>
    <t>(14609) OBDULIO  LA ROTTA GARCIA</t>
  </si>
  <si>
    <t>510299</t>
  </si>
  <si>
    <t>(56528) JOSE AGUSTIN JURADO CRISTANCHO</t>
  </si>
  <si>
    <t>01461-A-15</t>
  </si>
  <si>
    <t>VILLA DE LEIVA</t>
  </si>
  <si>
    <t>(42313) FLOR MARIA FINO DE SAAVEDRA, (29051) GILDARDO ALEXIS SAAVEDRA FINO</t>
  </si>
  <si>
    <t>507705</t>
  </si>
  <si>
    <t>(32909) ANDRES ZULUAGA OLARTE, (70807) COMPANIA MINERA LA MAGDALENA</t>
  </si>
  <si>
    <t>KF5-08022X</t>
  </si>
  <si>
    <t>TUNJA, BOYACÁ</t>
  </si>
  <si>
    <t>(62413) HUGO ALEXANDER REYES PARRA, (62410) INGRID JOHANA REYES PARRA, (62412) JOSE FERNANDO PULIDO  CALDERON, (62411) MANUEL ALFONSO MANCIPE APONTE</t>
  </si>
  <si>
    <t>JE1-14401</t>
  </si>
  <si>
    <t>SAMACÁ, SORA</t>
  </si>
  <si>
    <t>(14752) JULIO EMIRO LOPEZ LIZARAZO</t>
  </si>
  <si>
    <t>508979</t>
  </si>
  <si>
    <t>500699</t>
  </si>
  <si>
    <t>(74673) DEPARTAMENTO DEL CAQUETA</t>
  </si>
  <si>
    <t>ARE-509128</t>
  </si>
  <si>
    <t>GDS-08212X</t>
  </si>
  <si>
    <t>EL PEÑÓN, SUCRE</t>
  </si>
  <si>
    <t>(48722) SOCIEDAD MCM GROUP S.A.S.</t>
  </si>
  <si>
    <t>503838</t>
  </si>
  <si>
    <t>SANTA FE DE ANTIOQUIA</t>
  </si>
  <si>
    <t>(58335) BERTULIO PARRA TORRES</t>
  </si>
  <si>
    <t>16730</t>
  </si>
  <si>
    <t>(47386) BLANCA NELLY CUBIDES DUARTE, (16633) ELVER ANTONIO PARDO CELY, (42287) JORGE ORLANDO FINO SUAREZ, (12434) JOSE MARIA CUBIDES NEIRA, (33185) MARY  SUAREZ FINO, (44762) PASTORA CELY DE PARDO</t>
  </si>
  <si>
    <t>GJL-111</t>
  </si>
  <si>
    <t>JESÚS MARÍA, SUCRE</t>
  </si>
  <si>
    <t>(10175) NURY  MARIN VALENZUELA</t>
  </si>
  <si>
    <t>UEO-12031</t>
  </si>
  <si>
    <t>VIGÍA DEL FUERTE, QUIBDÓ, MEDIO ATRATO (Beté)</t>
  </si>
  <si>
    <t>PFJ-08141</t>
  </si>
  <si>
    <t>ARE-509420</t>
  </si>
  <si>
    <t>SAN ROQUE</t>
  </si>
  <si>
    <t>(93372) ALCIDIADES DE JESUS HENAO MORALES, (90360) EBERARDO ALONSO HENAO MORALES, (90361) GERMAN ENRIQUE GUERRA ACHURI, (89886) RICHARD ULISES HENAO MORALES</t>
  </si>
  <si>
    <t>ARCILLAS, ARENAS, ARENISCAS, GRAVAS, MINERALES DE ORO Y SUS CONCENTRADOS, MINERALES DE PLATA Y SUS CONCENTRADOS, MINERALES DE PLATINO (INCLUYE PLATINO, PALADIO, RUTENIO, RODIO, OSMIO) Y SUS CONCENTRADOS, MINERALES DE TIERRAS RARAS, OTRAS ROCAS METAMÓRFI</t>
  </si>
  <si>
    <t>01053-15</t>
  </si>
  <si>
    <t>(14367) ELSA MAGDALENA GARCIA RUIZ, (38300) QUERUBIN  PINEDA ROJAS</t>
  </si>
  <si>
    <t>01425-15</t>
  </si>
  <si>
    <t>KKO-14181</t>
  </si>
  <si>
    <t>CHÍQUIZA, SORA</t>
  </si>
  <si>
    <t>(72620) AURA MARIA RODRIGUEZ VARGAS, (73217) Diana Margarita Rodriguez Vargas, (73827) EDWIN GERARDO RODRIGUEZ VARGAS, (16664) JOSE MARTIN LUNA GUANUMEN</t>
  </si>
  <si>
    <t>00699-15</t>
  </si>
  <si>
    <t>501042</t>
  </si>
  <si>
    <t>ARCILLAS, ARENAS (DE RIO), ASFALTO NATURAL, GRAVAS (DE RIO)</t>
  </si>
  <si>
    <t>509980</t>
  </si>
  <si>
    <t>509661</t>
  </si>
  <si>
    <t>CABUYARO, PUERTO LÓPEZ</t>
  </si>
  <si>
    <t>OCL-09051</t>
  </si>
  <si>
    <t>(50511) RODRIGO DIAZ</t>
  </si>
  <si>
    <t>KJJ-09131</t>
  </si>
  <si>
    <t>KF5-08023X</t>
  </si>
  <si>
    <t>502444</t>
  </si>
  <si>
    <t>(74486) ALCALDIA DE ISNOS</t>
  </si>
  <si>
    <t>HHBA-10</t>
  </si>
  <si>
    <t>(37487) VANESA MEJIA RAMIREZ</t>
  </si>
  <si>
    <t>ARENAS, ARENAS ARCILLOSAS, ARENAS FELDESPÁTICAS, ARENAS INDUSTRIALES, ARENAS SILICEAS, GRAVAS, MINERAL DE ORO, MINERAL DE PLATA, MINERAL DE PLATINO</t>
  </si>
  <si>
    <t>ARE-508339</t>
  </si>
  <si>
    <t>(90518) JESUS ESTEBAN RAVE GOMEZ, (90517) LUIS ALEJANDRO BERMUDEZ MADRID</t>
  </si>
  <si>
    <t>ARCILLAS, ARENAS, ARENAS (DE RIO), ARENISCAS, GRAVAS, GRAVAS (DE RIO), MINERALES DE ORO Y SUS CONCENTRADOS, MINERALES DE PLATA Y SUS CONCENTRADOS, MINERALES DE PLATINO (INCLUYE PLATINO, PALADIO, RUTENIO, RODIO, OSMIO) Y SUS CONCENTRADOS, PIRITA</t>
  </si>
  <si>
    <t>01498-15</t>
  </si>
  <si>
    <t>(38210) ANDRES  BAUTISTA ACOSTA</t>
  </si>
  <si>
    <t>ARE-508270</t>
  </si>
  <si>
    <t>(90355) CARLOS MARIO MARIN MARIN, (90358) DUBIAN DE JESUS RUIZ BARRENECHE, (90359) EDWIN ALEXANDER GRISALES ESTRADA, (90357) JHONY ALEJANDRO FLOREZ CHAVERRA</t>
  </si>
  <si>
    <t>OG2-090511</t>
  </si>
  <si>
    <t>RAMIRIQUÍ</t>
  </si>
  <si>
    <t>(45289) MARIELA  AGUIRRE SANABRIA</t>
  </si>
  <si>
    <t>ARE-508271</t>
  </si>
  <si>
    <t>(90360) EBERARDO ALONSO HENAO MORALES, (90361) GERMAN ENRIQUE GUERRA ACHURI, (89784) JUAN DAVID LONGAS RESTREPO, (89886) RICHARD ULISES HENAO MORALES</t>
  </si>
  <si>
    <t>ARCILLAS, ARENAS, ARENAS (DE RIO), ARENISCAS, GRAVAS, GRAVAS (DE RIO), MARMOL Y TRAVERTINO, MINERALES DE ORO Y SUS CONCENTRADOS, MINERALES DE PLATA Y SUS CONCENTRADOS, MINERALES DE PLATINO (INCLUYE PLATINO, PALADIO, RUTENIO, RODIO, OSMIO) Y SUS CONCENTRA</t>
  </si>
  <si>
    <t>501792</t>
  </si>
  <si>
    <t>(51480) CLAUDIA MARCELA  LEGUIZAMON VACA, (58156) COLTRANSACCIONES READY S.A.S, (54277) MINERIA Y MEDIO AMBIENTE DEL ALTO MAGDALENA MINAMBMAG SAS, (79697) Maria Marcela Cristancho Leguizamon, (79694) Martin Puerto Torres, (12253) RODOLFO  GUEVARA LOPEZ,</t>
  </si>
  <si>
    <t>ARENAS (DE RIO), ASFALTO NATURAL, GRAVAS (DE RIO), RECEBO</t>
  </si>
  <si>
    <t>508498</t>
  </si>
  <si>
    <t>508119</t>
  </si>
  <si>
    <t>BARBOSA, DON MATÍAS</t>
  </si>
  <si>
    <t>(90008) INVERSIONES DE SUROCCIDENTE S.A.S., (71551) Yordy Alejandro Bustos Contreras</t>
  </si>
  <si>
    <t>HFDA-05</t>
  </si>
  <si>
    <t>505991</t>
  </si>
  <si>
    <t>TBC-08101</t>
  </si>
  <si>
    <t>506402</t>
  </si>
  <si>
    <t>QHQ-16081</t>
  </si>
  <si>
    <t>(43937) GRAMALOTE COLOMBIA LIMITED</t>
  </si>
  <si>
    <t>ARENAS, ARENISCAS, ASFALTO NATURAL, GRAVAS, MARMOL Y TRAVERTINO, MINERALES DE COBRE Y SUS CONCENTRADOS, MINERALES DE MOLIBDENO Y SUS CONCENTRADOS, MINERALES DE ORO Y SUS CONCENTRADOS, MINERALES DE PLATA Y SUS CONCENTRADOS, MINERALES DE PLATINO (INCLUYE P</t>
  </si>
  <si>
    <t>502446</t>
  </si>
  <si>
    <t>HHIN-11</t>
  </si>
  <si>
    <t>SAN JERÓNIMO, SOPETRÁN</t>
  </si>
  <si>
    <t>ARE-509437</t>
  </si>
  <si>
    <t>SANTA SOFÍA</t>
  </si>
  <si>
    <t>(94056) ADOLFO LOPEZ CALDERON, (48231) JOSE EFRAIN LEON ROMERO, (60325) LIBIA MARIA ZAMBRANO LEAL</t>
  </si>
  <si>
    <t>ASFALTO NATURAL, GRAFITO, GRAVAS</t>
  </si>
  <si>
    <t>510445</t>
  </si>
  <si>
    <t>(96563) CONSORCIO SAN SEBASTIÁN 064</t>
  </si>
  <si>
    <t>ICQ-08298</t>
  </si>
  <si>
    <t>(23679) CARLOS NORBERTO OLARTE BARRERA, (38587) LUIS ADELFO LOPEZ MORALES</t>
  </si>
  <si>
    <t>RJ6-11441</t>
  </si>
  <si>
    <t>JENESANO, RAMIRIQUÍ</t>
  </si>
  <si>
    <t>(25092) JOSE MOISES AGUIRRE SANABRIA</t>
  </si>
  <si>
    <t>509562</t>
  </si>
  <si>
    <t>(90085) TRANSPORTE DE MATERIALES ALEVIN SAS</t>
  </si>
  <si>
    <t>ARE-508689</t>
  </si>
  <si>
    <t>BARBOSA, DON MATÍAS, SANTO DOMINGO</t>
  </si>
  <si>
    <t>(91414) jose elder castañeda linares, (91412) samuel andres gutierrez gallego</t>
  </si>
  <si>
    <t>ARENAS (DE RIO), GRANITO, GRAVAS, GRAVAS (DE RIO), MARMOL Y TRAVERTINO, MINERALES DE ORO Y SUS CONCENTRADOS, MINERALES DE PLATA Y SUS CONCENTRADOS, MINERALES DE ZINC Y SUS CONCENTRADOS, RECEBO</t>
  </si>
  <si>
    <t>509245</t>
  </si>
  <si>
    <t>(93449) CONSTRUCTORA EL TONUSCO S.A.S</t>
  </si>
  <si>
    <t>UCC-13471</t>
  </si>
  <si>
    <t>ARE-509227</t>
  </si>
  <si>
    <t>(93298) CONSEJO COMUNITARIO DE LA COMUNIDAD NEGRA DE LA VEREDA TAFETANES SECTOR LA CAÑADA DEL ORO, (93297) JACKELINE  TORO LUNA</t>
  </si>
  <si>
    <t>TKK-08251</t>
  </si>
  <si>
    <t>(59106) JUAN ESTEBAN TRIANA CARDONA, (63041) MAXIAGREGADOS SAS</t>
  </si>
  <si>
    <t>510110</t>
  </si>
  <si>
    <t>(91848) CONSTRUCCION Y EXPLOTACION MINERA SANTANDER SAS</t>
  </si>
  <si>
    <t>ARENAS (DE RIO), ASFALTO NATURAL, CARBÓN, ESMERALDA, GRAVAS (DE RIO), MINERALES DE COBRE Y SUS CONCENTRADOS, MINERALES DE ORO Y SUS CONCENTRADOS, MINERALES DE PLATA Y SUS CONCENTRADOS, MINERALES DE POTASIO, MINERALES DE TIERRAS RARAS, OTRAS PIEDRAS PREC</t>
  </si>
  <si>
    <t>H6648005</t>
  </si>
  <si>
    <t>(12834) JUAN MANUEL AGUILAR ECHEVERRI</t>
  </si>
  <si>
    <t>H6646005</t>
  </si>
  <si>
    <t>T305005</t>
  </si>
  <si>
    <t>DON MATÍAS, SANTO DOMINGO</t>
  </si>
  <si>
    <t>(40391) INVERSIONES PLAYA VERDE LTDA.</t>
  </si>
  <si>
    <t>ARENAS (DE RIO), GRAVAS (DE RIO), MINERAL DE ORO, MINERAL DE PLATA</t>
  </si>
  <si>
    <t>510109</t>
  </si>
  <si>
    <t>ARE-509888</t>
  </si>
  <si>
    <t>SANTO DOMINGO</t>
  </si>
  <si>
    <t>(82373) DANIEL ALBEIRO PARRA , (48813) GILDARDO ANTONIO GALLEGO JIMENEZ, (82356) LUIS FELIPE GARCIA ALZATE</t>
  </si>
  <si>
    <t>NJ4-16571</t>
  </si>
  <si>
    <t>ENTRERRIOS, SAN PEDRO</t>
  </si>
  <si>
    <t>(19043) MIGUEL DARIO OCHOA MUNERA</t>
  </si>
  <si>
    <t>ARE-508948</t>
  </si>
  <si>
    <t>(92232) Juan Carlos Ochoa Duque, (92230) Lina Maria Ochoa Duque</t>
  </si>
  <si>
    <t>507827</t>
  </si>
  <si>
    <t>MAJ-14121</t>
  </si>
  <si>
    <t>TUNJA</t>
  </si>
  <si>
    <t>(28366) JOSE  CEPEDA VEGA</t>
  </si>
  <si>
    <t>506454</t>
  </si>
  <si>
    <t>BOYACÁ, CIÉNEGA, JENESANO, RAMIRIQUÍ, SORACÁ, VIRACACHÁ</t>
  </si>
  <si>
    <t>SHT-08551</t>
  </si>
  <si>
    <t>(83540) JUAN SEBASTIAN VARGAS OCHOA, (83528) JULIAN ARBEY VARGAS ORTEGA</t>
  </si>
  <si>
    <t>00298-15</t>
  </si>
  <si>
    <t>(39816) MARIA EDUARDA PULIDO ARIAS</t>
  </si>
  <si>
    <t>QBI-10561</t>
  </si>
  <si>
    <t>(55512) AGUSTIN  GONZALEZ CHAUX</t>
  </si>
  <si>
    <t>01061-15</t>
  </si>
  <si>
    <t>(38958) JAIME  TOBAR GONZALEZ</t>
  </si>
  <si>
    <t>GFK-112</t>
  </si>
  <si>
    <t>SAN LUIS DE GACENO, SABANALARGA</t>
  </si>
  <si>
    <t>BOYACÁ, CASANARE</t>
  </si>
  <si>
    <t>(17273) TITO HERNAN TORRES CUBIDES</t>
  </si>
  <si>
    <t>00940-15</t>
  </si>
  <si>
    <t>(38930) CLAUDIA JANETH CUY MORALES, (38929) MARIA ALEJANDRINA CIPAMOCHA DE CUY</t>
  </si>
  <si>
    <t>ICQ-08147</t>
  </si>
  <si>
    <t>(37819) JOSE VICTOR GONZALEZ IBAGUE</t>
  </si>
  <si>
    <t>CAMPOHERMOSO</t>
  </si>
  <si>
    <t>DE3-11D</t>
  </si>
  <si>
    <t>(18889) DEPARTAMENTO DEL CASANARE</t>
  </si>
  <si>
    <t>1076-15</t>
  </si>
  <si>
    <t>(34961) GLORIA PATRICIA GONZALEZ MORENO, (28122) JULIO VICENTE GONZALEZ BUSTAMANTE</t>
  </si>
  <si>
    <t>17945</t>
  </si>
  <si>
    <t>(17316) JUAN DE DIOS MORENO MARTINEZ, (12260) TEJAS Y LADRILLOS EL MORAL "TELMO S.A</t>
  </si>
  <si>
    <t>ARE-508210</t>
  </si>
  <si>
    <t>(89445) DUBER HERNEY SUAREZ OSORNO, (89444) DUMAR GONTRAN ALJURE MARTiNEZ</t>
  </si>
  <si>
    <t>ARENAS (DE RIO), CUARZO, GRAVAS (DE RIO), MARMOL Y TRAVERTINO, MINERALES DE ORO Y SUS CONCENTRADOS, OTRAS ROCAS Y MINERALES DE ORIGEN VOLCANICO, PIRITA, RECEBO</t>
  </si>
  <si>
    <t>ARE-509130</t>
  </si>
  <si>
    <t>(91964) CONSEJO COMUNITARIO DE LA COMUNIDAD NEGRA DE GUAYMARAL DEL CORREGIMIENTO DE SAN NICOLAS, (91963) DUBER ARLEY LONDOÑO MONTOYA</t>
  </si>
  <si>
    <t>00601-15</t>
  </si>
  <si>
    <t>(10537) JOSE PRIMITIVO MORENO MARTINEZ</t>
  </si>
  <si>
    <t>00726-15</t>
  </si>
  <si>
    <t>(25200) CAMILO  MORENO MARTINEZ, (22559) HILDA MARIA MORENO GONZALEZ, (33297) INES DE LAS MERCEDES MORENO MARTINEZ</t>
  </si>
  <si>
    <t>509718</t>
  </si>
  <si>
    <t>(81978) NELSON  ARCOS PACACIRA</t>
  </si>
  <si>
    <t>510618</t>
  </si>
  <si>
    <t>ARENAS, ARENISCAS, ASFALTO NATURAL, GRAVAS, RECEBO, ROCA O PIEDRA CALIZA, ROCAS DE ORIGEN VOLCÁNICO, PUZOLANA, BASALTO</t>
  </si>
  <si>
    <t>OGO-11401</t>
  </si>
  <si>
    <t>RAMIRIQUÍ, RONDÓN, ZETAQUIRÁ</t>
  </si>
  <si>
    <t>(17403) JUAN RICARDO LEGUIZAMON VACCA, (57970) MIRIAN SORAIDA JIMENEZ ARELLANO</t>
  </si>
  <si>
    <t>ANHIDRITA, ARCILLAS, ARENAS, ARENISCAS, ASBESTO, ASFALTO NATURAL, CALCITA, CARBÓN, CUARZO, ESMERALDA, FELDESPATOS, FLUORITA, GRAFITO, GRAVAS, MAGNESITA, MARMOL Y TRAVERTINO, MICA, MINERALES DE ALUMINIO Y SUS CONCENTRADOS, MINERALES DE BARIO, MINERALES D</t>
  </si>
  <si>
    <t>506722</t>
  </si>
  <si>
    <t>ARCILLAS, ARENAS, ARENISCAS, CARBÓN, RECEBO</t>
  </si>
  <si>
    <t>E5362005</t>
  </si>
  <si>
    <t>DON MATÍAS</t>
  </si>
  <si>
    <t>(13196) JAIRO ALBERTO PINEDA TORRES</t>
  </si>
  <si>
    <t>JLC-10511</t>
  </si>
  <si>
    <t>(46955) MAURICIO  MORENO ORJUELA</t>
  </si>
  <si>
    <t>ARCILLA COMUN (ARCILLA CERAMICA), ARCILLA MISCELANEA, ARCILLAS, ARCILLAS REFRACTARIAS, ARENAS, ARENAS ARCILLOSAS, ARENAS FELDESPÁTICAS, ARENAS INDUSTRIALES, ARENAS SILICEAS, ARENISCAS, GRAVAS, RECEBO</t>
  </si>
  <si>
    <t>503659</t>
  </si>
  <si>
    <t>MACEO, SAN ROQUE</t>
  </si>
  <si>
    <t>(74964) ECOMODULARES ANTIOQUIA SAS</t>
  </si>
  <si>
    <t>01011-15</t>
  </si>
  <si>
    <t>503198</t>
  </si>
  <si>
    <t>H1857005</t>
  </si>
  <si>
    <t>506232</t>
  </si>
  <si>
    <t>EL DONCELLO, PUERTO RICO</t>
  </si>
  <si>
    <t>(84352) CONSTRUCCIONES HOREB ZOMAC S.A.S.</t>
  </si>
  <si>
    <t>T14292011</t>
  </si>
  <si>
    <t>MACEO, SAN ROQUE, YOLOMBÓ</t>
  </si>
  <si>
    <t>ARENAS, ARENAS INDUSTRIALES, ARENAS SILICEAS, ARENISCAS, ASFALTO NATURAL, GRAVAS, MARMOL Y TRAVERTINO, MINERAL DE COBRE, MINERAL DE MOLIBDENO, MINERAL DE ORO, MINERAL DE PLATA, MINERAL DE PLATINO, MINERAL DE PLOMO, MINERAL DE ZINC, PIZARRA, RECEBO</t>
  </si>
  <si>
    <t>01051-15</t>
  </si>
  <si>
    <t>CIÉNEGA</t>
  </si>
  <si>
    <t>(40229) JULIO ROBERTO ORTEGA AVILA, (28828) PEDRO JAVIER ARIAS SOLER, (12958) WILSON BAYARDO CASTRO GUERRA</t>
  </si>
  <si>
    <t>505816</t>
  </si>
  <si>
    <t>(84617) JOSE ALVARO GUERRERO SOLER</t>
  </si>
  <si>
    <t>RCI-09122X</t>
  </si>
  <si>
    <t>500988</t>
  </si>
  <si>
    <t>ISNOS, SAN AGUSTÍN</t>
  </si>
  <si>
    <t>TA3-11033X</t>
  </si>
  <si>
    <t>B6976005</t>
  </si>
  <si>
    <t>(61037) TRANSGAVIRIA S.A.S.</t>
  </si>
  <si>
    <t>TUNJA, SORACÁ</t>
  </si>
  <si>
    <t>ARE-508413</t>
  </si>
  <si>
    <t>CISNEROS, SANTO DOMINGO</t>
  </si>
  <si>
    <t>(90635) ANDRES MAURICIO VILLAMIZAR BOTIA, (90636) JOSE RODRIGO SALAZAR ARENAS, (89886) RICHARD ULISES HENAO MORALES</t>
  </si>
  <si>
    <t>ARCILLAS, ARENAS, ARENAS (DE RIO), ARENISCAS, CUARZO, DOLOMITA, FELDESPATOS, GRAVAS, GRAVAS (DE RIO), MINERALES DE ORO Y SUS CONCENTRADOS, MINERALES DE PLATA Y SUS CONCENTRADOS, MINERALES DE PLATINO (INCLUYE PLATINO, PALADIO, RUTENIO, RODIO, OSMIO) Y SUS</t>
  </si>
  <si>
    <t>ARE-510278</t>
  </si>
  <si>
    <t>GACHANTIVÁ</t>
  </si>
  <si>
    <t>(96288) DOMINGO DE JESUS PEÑA GUERRERO, (96290) WILSON FERNANDO PEÑA AMAYA</t>
  </si>
  <si>
    <t>HHNK-05</t>
  </si>
  <si>
    <t>BELMIRA</t>
  </si>
  <si>
    <t>(44736) LEYDI YAMILE BARRIENTOS ESCOBAR</t>
  </si>
  <si>
    <t>L4804005</t>
  </si>
  <si>
    <t>(56889) INMOBILIARIA SOL DEL ESTE S.A.S</t>
  </si>
  <si>
    <t>ARENAS ARCILLOSAS, ARENAS FELDESPÁTICAS, ARENAS INDUSTRIALES, ARENAS SILICEAS, GRAVAS, MINERAL DE ORO, MINERAL DE PLATA, RECEBO</t>
  </si>
  <si>
    <t>500926</t>
  </si>
  <si>
    <t>(75350) MUNICIPIO DE SUAZA</t>
  </si>
  <si>
    <t>NLS-16331</t>
  </si>
  <si>
    <t>(27667) BERNARDO  PIZO BERMEO</t>
  </si>
  <si>
    <t>500930</t>
  </si>
  <si>
    <t>NIQ-08191</t>
  </si>
  <si>
    <t>(38897) GERSON ARLEX TRIANA GONZALEZ</t>
  </si>
  <si>
    <t>H6265005C1</t>
  </si>
  <si>
    <t>RCG-11231</t>
  </si>
  <si>
    <t>01272-15</t>
  </si>
  <si>
    <t>(55033) LORENZO  ALBERTO LOPEZ</t>
  </si>
  <si>
    <t>01389-15</t>
  </si>
  <si>
    <t>(84716) AGREGADOS EL ROSAL S.A.S.</t>
  </si>
  <si>
    <t>HINC-06</t>
  </si>
  <si>
    <t>SANTA ROSA DE OSOS</t>
  </si>
  <si>
    <t>(37132) MARIO ALBERTO PEREZ ARBOLEDA</t>
  </si>
  <si>
    <t>HIPJ-01</t>
  </si>
  <si>
    <t>(56685) ANGELA MARIA LONDOÑO VASQUEZ, (56684) OLGA LUZ LONDOÑO VASQUEZ, (56683) SANTIAGO LONDOÑO RAMIREZ</t>
  </si>
  <si>
    <t>506111</t>
  </si>
  <si>
    <t>(78128) MUNICIPIO DE SANTO DOMINGO</t>
  </si>
  <si>
    <t>509335</t>
  </si>
  <si>
    <t>(93381) Steven  Sanchez Mery</t>
  </si>
  <si>
    <t>00515-15</t>
  </si>
  <si>
    <t>(44263) ELIECER ANTONIO CAMARGO GUERRA, (28210) GERMAN RAFAEL GUTIERREZ GUARDO</t>
  </si>
  <si>
    <t>C1084005C1</t>
  </si>
  <si>
    <t>508193</t>
  </si>
  <si>
    <t>(90008) INVERSIONES DE SUROCCIDENTE S.A.S.</t>
  </si>
  <si>
    <t>C1084005</t>
  </si>
  <si>
    <t>(44251) ALBIN GEOVANY MERY CORREA</t>
  </si>
  <si>
    <t>ARE-TIR-15241</t>
  </si>
  <si>
    <t>MOTAVITA, SORA</t>
  </si>
  <si>
    <t>(34508) JESUS MARIA REYES MOZO, (30817) MARIA ESTHER LUISA  PARRA NAJAR</t>
  </si>
  <si>
    <t>505806</t>
  </si>
  <si>
    <t>ARE-509228</t>
  </si>
  <si>
    <t>(90969) CONSEJO COMUNITARIO DE LA COMUNIDAD NEGRA DE CORDOBA, (90164) MARIBEL  TORRES</t>
  </si>
  <si>
    <t>H6265005</t>
  </si>
  <si>
    <t>ARE-509871</t>
  </si>
  <si>
    <t>PUENTE NACIONAL</t>
  </si>
  <si>
    <t>(94700) Claudia Patricia Ruiz Olarte, (94699) Henry Castañeda Cañon, (94698) Leonidas  Sanchez Galindo</t>
  </si>
  <si>
    <t>E4988005</t>
  </si>
  <si>
    <t>502427</t>
  </si>
  <si>
    <t>(80956) ARENAS Y AGREGADOS DE BOYACÁ SAS</t>
  </si>
  <si>
    <t>L5041005</t>
  </si>
  <si>
    <t>KJ7-08441</t>
  </si>
  <si>
    <t>MIRAFLORES</t>
  </si>
  <si>
    <t>P6955011</t>
  </si>
  <si>
    <t>MACEO, PUERTO BERRÍO</t>
  </si>
  <si>
    <t>(53555) INVERSIONES LA REINA LTDA</t>
  </si>
  <si>
    <t>H6457005</t>
  </si>
  <si>
    <t>(43120) AGREGADOS EL TONUSCO LTDA</t>
  </si>
  <si>
    <t>507616</t>
  </si>
  <si>
    <t>01366-15</t>
  </si>
  <si>
    <t>T4830005</t>
  </si>
  <si>
    <t>CISNEROS, SANTO DOMINGO, YOLOMBÓ</t>
  </si>
  <si>
    <t>(46234) LUIS EDUARDO ECHEVERRY GOMEZ</t>
  </si>
  <si>
    <t>00839-15</t>
  </si>
  <si>
    <t>(38919) ALFONSO  GOMEZ LEON</t>
  </si>
  <si>
    <t>510170</t>
  </si>
  <si>
    <t>500927</t>
  </si>
  <si>
    <t>502453</t>
  </si>
  <si>
    <t>CISNEROS, YOLOMBÓ</t>
  </si>
  <si>
    <t>(47572) ANTIOQUIA GOLD LTD.</t>
  </si>
  <si>
    <t>ARCILLAS, ARENAS, GRAVAS, MINERALES DE ALUMINIO Y SUS CONCENTRADOS, MINERALES DE COBRE Y SUS CONCENTRADOS, MINERALES DE ORO Y SUS CONCENTRADOS, MINERALES DE PLATA Y SUS CONCENTRADOS, MINERALES DE PLATINO (INCLUYE PLATINO, PALADIO, RUTENIO, RODIO, OSMIO)</t>
  </si>
  <si>
    <t>IF8-14081</t>
  </si>
  <si>
    <t>(23096) AMBROCIO  MENDOZA</t>
  </si>
  <si>
    <t>T4668005</t>
  </si>
  <si>
    <t>SANTO DOMINGO, YOLOMBÓ</t>
  </si>
  <si>
    <t>503731</t>
  </si>
  <si>
    <t>SANTA FE DE ANTIOQUIA, CAICEDO</t>
  </si>
  <si>
    <t/>
  </si>
  <si>
    <t>509218</t>
  </si>
  <si>
    <t>ARE-508087</t>
  </si>
  <si>
    <t>(89882) CRISANTO DE JESUS RIOS AGUDELO, (89784) JUAN DAVID LONGAS RESTREPO, (89883) LEONEL  WILES PULIDO</t>
  </si>
  <si>
    <t>ARCILLAS, ARENAS, ARENAS (DE RIO), ARENISCAS, CUARZO, GRAVAS, GRAVAS (DE RIO), MINERALES DE ORO Y SUS CONCENTRADOS, MINERALES DE PLATA Y SUS CONCENTRADOS, MINERALES DE PLATINO (INCLUYE PLATINO, PALADIO, RUTENIO, RODIO, OSMIO) Y SUS CONCENTRADOS, OTRAS RO</t>
  </si>
  <si>
    <t>HHVD-03</t>
  </si>
  <si>
    <t>01511-15</t>
  </si>
  <si>
    <t>(45463) GUSTAVO  MARTINEZ TORRES, (14653) LUIS ALBERTO ALFONSO AVILA, (88186) NIDIA PATRICIA MARTINEZ AVILA</t>
  </si>
  <si>
    <t>PKS-15261</t>
  </si>
  <si>
    <t>MONIQUIRÁ, PUENTE NACIONAL</t>
  </si>
  <si>
    <t>(47064) ELISEO  MORENO FAJARDO</t>
  </si>
  <si>
    <t>MINERALES DE COBRE Y SUS CONCENTRADOS, ROCA O PIEDRA CALIZA</t>
  </si>
  <si>
    <t>OCC-11491</t>
  </si>
  <si>
    <t>SORACÁ</t>
  </si>
  <si>
    <t>(49754) ORLANDO JOSE TORRES RIVERA</t>
  </si>
  <si>
    <t>508126</t>
  </si>
  <si>
    <t>509244</t>
  </si>
  <si>
    <t>B6976B005</t>
  </si>
  <si>
    <t>(56681) INVERSIONES ANGUEREMA S.A.S.</t>
  </si>
  <si>
    <t>502637</t>
  </si>
  <si>
    <t>YOLOMBÓ</t>
  </si>
  <si>
    <t>ARENAS, GRAVAS, MINERALES DE ALUMINIO Y SUS CONCENTRADOS, MINERALES DE COBRE Y SUS CONCENTRADOS, MINERALES DE HIERRO Y SUS CONCENTRADOS, MINERALES DE ORO Y SUS CONCENTRADOS, MINERALES DE PLATA Y SUS CONCENTRADOS, MINERALES DE PLATINO (INCLUYE PLATINO, PA</t>
  </si>
  <si>
    <t>HFL-101</t>
  </si>
  <si>
    <t>LA SIERRA, ROSAS</t>
  </si>
  <si>
    <t>(82587) NELLY CECILIA HOYOS HERNANDEZ</t>
  </si>
  <si>
    <t>QDL-09591</t>
  </si>
  <si>
    <t>(57817) JUAN DE JESUS MAHECHA AVILA</t>
  </si>
  <si>
    <t>ARE-509202</t>
  </si>
  <si>
    <t>DON MATÍAS, SANTA ROSA DE OSOS</t>
  </si>
  <si>
    <t>(93219) SIMON ARMANDO VALENCIA ESCOBAR, (33670) WEIMAR ALONSO VALENCIA ESCOBAR</t>
  </si>
  <si>
    <t>502579</t>
  </si>
  <si>
    <t>(80595) GUSTAVO ADOLFO JARAMILLO PEREZ</t>
  </si>
  <si>
    <t>ARENAS, ARENISCAS, CUARZO, GRAVAS, MARMOL Y TRAVERTINO, RECEBO, ROCA O PIEDRA CALIZA</t>
  </si>
  <si>
    <t>JCC-10081</t>
  </si>
  <si>
    <t>(42798) OTRANSPEL LTDA.</t>
  </si>
  <si>
    <t>BOLÍVAR, EL PEÑÓN</t>
  </si>
  <si>
    <t>503959</t>
  </si>
  <si>
    <t>EL DONCELLO</t>
  </si>
  <si>
    <t>ARE-508088</t>
  </si>
  <si>
    <t>00983-15</t>
  </si>
  <si>
    <t>(49057) HECTOR NICOLAS TIBADUIZA  SPINEL, (22212) LUIS ALEJANDRO FERNANDEZ ALVAREZ, (49058) MARIA ALEJANDRA TIBADUIZA SPINEL</t>
  </si>
  <si>
    <t>B6909005</t>
  </si>
  <si>
    <t>(17142) ANTONIO JOSE BEDOYA TABARES, (42593) JUAN DAVID OSORIO JARAMILLO</t>
  </si>
  <si>
    <t>509336</t>
  </si>
  <si>
    <t>(93383) Manuela  Mery Pelaez</t>
  </si>
  <si>
    <t>H6922005</t>
  </si>
  <si>
    <t>509116</t>
  </si>
  <si>
    <t>(93212) YACIMIENTO S.A.S</t>
  </si>
  <si>
    <t>IJQ-11371X</t>
  </si>
  <si>
    <t>BARRANCA DE UPÍA, VILLANUEVA</t>
  </si>
  <si>
    <t>CASANARE, META</t>
  </si>
  <si>
    <t>RED-09412X</t>
  </si>
  <si>
    <t>ARCILLAS, ARENAS, GRAVAS, MINERALES DE ORO Y SUS CONCENTRADOS, MINERALES DE PLATA Y SUS CONCENTRADOS, MINERALES DE PLATINO (INCLUYE PLATINO, PALADIO, RUTENIO, RODIO, OSMIO) Y SUS CONCENTRADOS</t>
  </si>
  <si>
    <t>00137-15</t>
  </si>
  <si>
    <t>(49628) SERGIO MARIO ESQUIVEL PINZON</t>
  </si>
  <si>
    <t>KBN-08251</t>
  </si>
  <si>
    <t>QIA-08061</t>
  </si>
  <si>
    <t>ISNOS, PITALITO</t>
  </si>
  <si>
    <t>(62232) INGENIERIA, AGREGADOS, PREFABRICADOS Y POSTES INELCA S.A.S.</t>
  </si>
  <si>
    <t>01537-15</t>
  </si>
  <si>
    <t>RONDÓN</t>
  </si>
  <si>
    <t>(35618) FELIPE HIGUERA VELANDIA, (28582) HECTOR ALONSO GALINDO BARON, (10566) NESTOR ALBERTO PEREZ FLORES</t>
  </si>
  <si>
    <t>ARE-508757</t>
  </si>
  <si>
    <t>(91603) CLARED DE JESUS VARGAS QUICENO, (91601) IMER  ISAZA RUEDA, (91604) JHOE ALEXANDER ISAZA RUEDA, (91602) ROBERT ALFREDO GALLEGO MARIN, (91605) ROGELIO DE JESUS VIANA MUNERA</t>
  </si>
  <si>
    <t>ARCILLAS, ARENAS, ARENISCAS, MINERALES DE ORO Y SUS CONCENTRADOS, MINERALES DE PLATA Y SUS CONCENTRADOS, MINERALES DE PLATINO (INCLUYE PLATINO, PALADIO, RUTENIO, RODIO, OSMIO) Y SUS CONCENTRADOS, PIRITA, RECEBO</t>
  </si>
  <si>
    <t>DE3-11A</t>
  </si>
  <si>
    <t>VILLANUEVA</t>
  </si>
  <si>
    <t>508180</t>
  </si>
  <si>
    <t>SB7-10573X</t>
  </si>
  <si>
    <t>(63120) AUTOPISTA RIO MAGDALENA S.A.S.</t>
  </si>
  <si>
    <t>NEO-08421</t>
  </si>
  <si>
    <t>GUAVATÁ</t>
  </si>
  <si>
    <t>(37913) JORGE EDUARDO RODRIGUEZ PACHON, (39934) JOSE ARNES VALENCIA BEDOYA, (37595) MARIA PRESENTACION CASTRO VARGAS</t>
  </si>
  <si>
    <t>ARE-508230</t>
  </si>
  <si>
    <t>(90239) HUMBERTO DE JESUS MARIN CHAVERRA, (90238) JOSE GREGORIO MARIN CHAVERRA</t>
  </si>
  <si>
    <t>MINERALES DE ORO Y SUS CONCENTRADOS, MINERALES DE PLATA Y SUS CONCENTRADOS, MINERALES DE PLATINO (INCLUYE PLATINO, PALADIO, RUTENIO, RODIO, OSMIO) Y SUS CONCENTRADOS, OTRAS ROCAS METAMÓRFICAS, OTRAS ROCAS Y MINERALES DE ORIGEN VOLCANICO, PIRITA, RECEBO</t>
  </si>
  <si>
    <t>RDF-15512X</t>
  </si>
  <si>
    <t>GÓMEZ PLATA, SANTA ROSA DE OSOS, YOLOMBÓ</t>
  </si>
  <si>
    <t>510264</t>
  </si>
  <si>
    <t>MACEO, YOLOMBÓ</t>
  </si>
  <si>
    <t>506950</t>
  </si>
  <si>
    <t>(54629) ESMERALDAS Y ORO DE COLOMBIA SAS</t>
  </si>
  <si>
    <t>508912</t>
  </si>
  <si>
    <t>(88983) C.I HOLDING ASOCIADOS S.A.S</t>
  </si>
  <si>
    <t>ARENAS, CARBÓN, ROCA O PIEDRA CALIZA</t>
  </si>
  <si>
    <t>IGB-09001</t>
  </si>
  <si>
    <t>(54879) ORIENTAL DE MINERIA Y CONSTRUCCIONES SAS</t>
  </si>
  <si>
    <t>SKM-08291</t>
  </si>
  <si>
    <t>(63647) MUNICIPIO DE PITALITO</t>
  </si>
  <si>
    <t>503432</t>
  </si>
  <si>
    <t>MACEO</t>
  </si>
  <si>
    <t>GRAVAS, MARMOL Y TRAVERTINO, RECEBO, ROCA O PIEDRA CALIZA</t>
  </si>
  <si>
    <t>508724</t>
  </si>
  <si>
    <t>(71330) CANTILLO MURCIA ASOCIADOS S.A.S</t>
  </si>
  <si>
    <t>15929</t>
  </si>
  <si>
    <t>ARCABUCO, VILLA DE LEIVA</t>
  </si>
  <si>
    <t>SJK-16431</t>
  </si>
  <si>
    <t>509337</t>
  </si>
  <si>
    <t>(93382) Beatriz Elena Pelaez Mejia</t>
  </si>
  <si>
    <t>QHL-08271</t>
  </si>
  <si>
    <t>21487</t>
  </si>
  <si>
    <t>(18927) LUIS EDUARDO ROJAS SILVA</t>
  </si>
  <si>
    <t>NII-14171</t>
  </si>
  <si>
    <t>LA SIERRA</t>
  </si>
  <si>
    <t>(11462) EDIER AUBERTO AUSECHA DOMINGUEZ, (30699) NANCY FABIOLA CALVO ANACONA</t>
  </si>
  <si>
    <t>H6647005</t>
  </si>
  <si>
    <t>(79926) ARENAS Y DERIVADOS DE ANTIOQUIA SAS (ZOMAC)</t>
  </si>
  <si>
    <t>ARE-508510</t>
  </si>
  <si>
    <t>510183</t>
  </si>
  <si>
    <t>502791</t>
  </si>
  <si>
    <t>ARENAS, ARENISCAS, GRAVAS, MARMOL Y TRAVERTINO, ROCA O PIEDRA CALIZA</t>
  </si>
  <si>
    <t>SKO-16431</t>
  </si>
  <si>
    <t>(54666) GERARDO  CARDENAS RANGEL, (53766) MARIO ALBERTO GIRALDO DUQUE</t>
  </si>
  <si>
    <t>13547</t>
  </si>
  <si>
    <t>(34402) ERWIN JOSE JIMENEZ CONTRERAS, (21196) GABRIEL JIMENEZ SOLER, (19601) JAVIER ERNESTO JIMENEZ CONTRERAS</t>
  </si>
  <si>
    <t>EL TAMBO, LA SIERRA, PATÍA (El Bordo)</t>
  </si>
  <si>
    <t>506938</t>
  </si>
  <si>
    <t>(86502) OPON ENERGY SAS</t>
  </si>
  <si>
    <t>ARENAS, ARENISCAS, CARBÓN, GRAVAS</t>
  </si>
  <si>
    <t>504056</t>
  </si>
  <si>
    <t>(83292) FREDY  CARRASCAL BARBOSA</t>
  </si>
  <si>
    <t>HJQ-14451X</t>
  </si>
  <si>
    <t>IKD-14262X</t>
  </si>
  <si>
    <t>(35615) JOSE LUIS CORTES AGUILAR, (30721) RODOLFO JOSE TAMARA RAMIREZ, (22589) WILLIAM  RAMIREZ ESCOBAR</t>
  </si>
  <si>
    <t>00929-15</t>
  </si>
  <si>
    <t>ZETAQUIRÁ</t>
  </si>
  <si>
    <t>(42705) JAIRO  RODRIGUEZ ARIAS</t>
  </si>
  <si>
    <t>508853</t>
  </si>
  <si>
    <t>GÓMEZ PLATA, YOLOMBÓ</t>
  </si>
  <si>
    <t>(82170) MATERIALES EL VAINILLO S.A.S</t>
  </si>
  <si>
    <t>IKD-14263X</t>
  </si>
  <si>
    <t>(35353) ALFREDO ENRIQUE BISLICK MERCADO</t>
  </si>
  <si>
    <t>506056</t>
  </si>
  <si>
    <t>510654</t>
  </si>
  <si>
    <t>(97452) TRITURADOS LA SABANA SAS</t>
  </si>
  <si>
    <t>501962</t>
  </si>
  <si>
    <t>ARCILLAS, ARENAS, GRAVAS, MINERALES DE COBRE Y SUS CONCENTRADOS, MINERALES DE ORO Y SUS CONCENTRADOS, OTRAS ROCAS Y MINERALES DE ORIGEN VOLCANICO, ROCA O PIEDRA CALIZA</t>
  </si>
  <si>
    <t>506032</t>
  </si>
  <si>
    <t>(85257) JOYERIA D&amp;S SAS</t>
  </si>
  <si>
    <t>508672</t>
  </si>
  <si>
    <t>(45020) COMPAÑIA RICO MORA SOCIEDAD EN COMANDITA SIMPLE, (80857) JAIRO EMILIO VELEZ VILLADA, (91365) REMOCARG S.A.S</t>
  </si>
  <si>
    <t>503376</t>
  </si>
  <si>
    <t>(60883) OSCAR GUILLERMO BURBANO MERA</t>
  </si>
  <si>
    <t>ARE-510209</t>
  </si>
  <si>
    <t>(72604) ALINA  SALAS LEMUS, (96127) Daniel Alexander Garcia Montoya, (72679) MIRIAM DE JESUS ZAPATA CADAVID</t>
  </si>
  <si>
    <t>IJM-14201X</t>
  </si>
  <si>
    <t>OEA-09161</t>
  </si>
  <si>
    <t>(52266) LUIS FRANCISCO TIBOCHA BAYONA</t>
  </si>
  <si>
    <t>IHV-14291</t>
  </si>
  <si>
    <t>(44702) CARLOS ALFONSO  RAMIREZ DIAZ, (44701) NIDIA ISABEL RAMIREZ DIAZ</t>
  </si>
  <si>
    <t>QDT-08311</t>
  </si>
  <si>
    <t>506864</t>
  </si>
  <si>
    <t>GRAVAS, ROCA O PIEDRA CALIZA</t>
  </si>
  <si>
    <t>QI7-08271</t>
  </si>
  <si>
    <t>ACEVEDO</t>
  </si>
  <si>
    <t>RDF-15511</t>
  </si>
  <si>
    <t>501161</t>
  </si>
  <si>
    <t>(77555) EMPRESA AGROECOLOGICA Y DE GESTION BIOGESTION SAS</t>
  </si>
  <si>
    <t>ARCILLA COMUN (ARCILLA CERAMICA), ARCILLA MISCELANEA, ARCILLAS, ARCILLAS REFRACTARIAS, ARENAS, ARENISCAS, GRAVAS</t>
  </si>
  <si>
    <t>KB6-11291</t>
  </si>
  <si>
    <t>(26722) CONSTRUCCIONES Y EDIFICACIONES CYE S.A.S., (46465) JOSE DARIO MUÑOZ GOMEZ</t>
  </si>
  <si>
    <t>509036</t>
  </si>
  <si>
    <t>(29848) RODRIGO  ACOSTA PEREZ</t>
  </si>
  <si>
    <t>ARE-509127</t>
  </si>
  <si>
    <t>SANTA FE DE ANTIOQUIA, OLAYA, SOPETRÁN</t>
  </si>
  <si>
    <t>501165</t>
  </si>
  <si>
    <t>LA VEGA, SOTARÁ (Paispamba)</t>
  </si>
  <si>
    <t>(77557) MUNICIPIO DE LA VEGA</t>
  </si>
  <si>
    <t>507567</t>
  </si>
  <si>
    <t>(88498) INVERSIONES GUSTAVO CORREA SAS</t>
  </si>
  <si>
    <t>ARE-508511</t>
  </si>
  <si>
    <t>GUAVATÁ, VÉLEZ</t>
  </si>
  <si>
    <t>FLORENCIA</t>
  </si>
  <si>
    <t>KDS-09581</t>
  </si>
  <si>
    <t>(18662) CARLOS IVAN ARCOS BOTIA</t>
  </si>
  <si>
    <t>509899</t>
  </si>
  <si>
    <t>MONIQUIRÁ</t>
  </si>
  <si>
    <t>SEO-13541</t>
  </si>
  <si>
    <t>00943-15</t>
  </si>
  <si>
    <t>(38933) EFRAIN  JIMENEZ BONILLA</t>
  </si>
  <si>
    <t>KIB-09311</t>
  </si>
  <si>
    <t>ARCABUCO</t>
  </si>
  <si>
    <t>EDM-161</t>
  </si>
  <si>
    <t>(23445) MUNICIPIO DE BOLIVAR</t>
  </si>
  <si>
    <t>JG9-09421</t>
  </si>
  <si>
    <t>(49353) ALEXANDRA  MARIÑO DIAZ</t>
  </si>
  <si>
    <t>HFF-10201X</t>
  </si>
  <si>
    <t>(38952) JOSE MARIA MEDINA MONTEJO</t>
  </si>
  <si>
    <t>NF4-08381</t>
  </si>
  <si>
    <t>(15181) JORGE IVAN GUERRERO SILVA, (24526) LINA MARIA VERJAN BURBANO</t>
  </si>
  <si>
    <t>504680</t>
  </si>
  <si>
    <t>ISNOS, PITALITO, SAN AGUSTÍN</t>
  </si>
  <si>
    <t>(82503) PETREOS COLOMBIA SAS</t>
  </si>
  <si>
    <t>UEF-13581</t>
  </si>
  <si>
    <t>(63288) JAHIR CAMILO CEPEDA MARQUEZ</t>
  </si>
  <si>
    <t>DE3-11K</t>
  </si>
  <si>
    <t>SABANALARGA</t>
  </si>
  <si>
    <t>505797</t>
  </si>
  <si>
    <t>(84843) EDUARDO ALFONSO ISAZA MACIAS</t>
  </si>
  <si>
    <t>SKM-08381</t>
  </si>
  <si>
    <t>508296</t>
  </si>
  <si>
    <t>501973</t>
  </si>
  <si>
    <t>01049-15</t>
  </si>
  <si>
    <t>SDC-08361</t>
  </si>
  <si>
    <t>(81641) NUEVA MARQUESA SAS</t>
  </si>
  <si>
    <t>502524</t>
  </si>
  <si>
    <t>00998-15</t>
  </si>
  <si>
    <t>(12113) JOSE OLIVERIO FARIAS FAJARDO</t>
  </si>
  <si>
    <t>OG2-091416</t>
  </si>
  <si>
    <t>(48931) MABOH S.A.S</t>
  </si>
  <si>
    <t>504250</t>
  </si>
  <si>
    <t>503152</t>
  </si>
  <si>
    <t>(82196) DESARROLLOS INDUSTRIALES SANTA ROSA SAS</t>
  </si>
  <si>
    <t>507878</t>
  </si>
  <si>
    <t>ARCILLAS, ARENAS, ARENISCAS, CARBÓN</t>
  </si>
  <si>
    <t>510511</t>
  </si>
  <si>
    <t>(97000) EIDER ALEXIS HERRERA ISAZA</t>
  </si>
  <si>
    <t>CKS-084</t>
  </si>
  <si>
    <t>MOTAVITA</t>
  </si>
  <si>
    <t>501974</t>
  </si>
  <si>
    <t>SKL-16071</t>
  </si>
  <si>
    <t>EL TAMBO, LA SIERRA, LA VEGA, ROSAS</t>
  </si>
  <si>
    <t>503677</t>
  </si>
  <si>
    <t>JBF-09291</t>
  </si>
  <si>
    <t>(43219) HUMBERTO ANTONIO MONROY MONROY</t>
  </si>
  <si>
    <t>QBB-11511</t>
  </si>
  <si>
    <t>EL TAMBO, LA SIERRA</t>
  </si>
  <si>
    <t>UF6-09461</t>
  </si>
  <si>
    <t>503856</t>
  </si>
  <si>
    <t>BOLÍVAR, GUAVATÁ, VÉLEZ</t>
  </si>
  <si>
    <t>506455</t>
  </si>
  <si>
    <t>CIÉNEGA, SIACHOQUE, SORACÁ, VIRACACHÁ</t>
  </si>
  <si>
    <t>UCD-13561</t>
  </si>
  <si>
    <t>PLG-10191</t>
  </si>
  <si>
    <t>(60859) UNION TEMPORAL VIAS SABANALARGA 2014</t>
  </si>
  <si>
    <t>502323</t>
  </si>
  <si>
    <t>SAN AGUSTÍN</t>
  </si>
  <si>
    <t>(34265) JOSE CORNELIO MACIAS URBANO</t>
  </si>
  <si>
    <t>LIN-11551</t>
  </si>
  <si>
    <t>502383</t>
  </si>
  <si>
    <t>ARE-509514</t>
  </si>
  <si>
    <t>(54092) LEONEL  ESLAVA HERNANDEZ, (87858) LIBIA  NAVARRO DALLOS</t>
  </si>
  <si>
    <t>OG2-09247</t>
  </si>
  <si>
    <t>503644</t>
  </si>
  <si>
    <t>ARE-509216</t>
  </si>
  <si>
    <t>(81462) ITOCO GREEN EMERALDS MINING COMPANY C.I. S.A.S., (82667) LUIS HUMBERTO DIAZ DIAZ</t>
  </si>
  <si>
    <t>00676-15</t>
  </si>
  <si>
    <t>(25657) BETTY  RUIZ CADENA</t>
  </si>
  <si>
    <t>ARE-509041</t>
  </si>
  <si>
    <t>(92874) MARIA ELCY LOPEZ SIERRA, (92873) SANTOS MIGUEL SAMACA</t>
  </si>
  <si>
    <t>01291-15</t>
  </si>
  <si>
    <t>500981</t>
  </si>
  <si>
    <t>(49786) FRANCO LELIS BOLAÑOS LOSADA, (45316) OSCAR MAURICIO BOLAÑOS CARVAJAL</t>
  </si>
  <si>
    <t>ARENAS, MARMOL Y TRAVERTINO</t>
  </si>
  <si>
    <t>01373-15</t>
  </si>
  <si>
    <t>(15020) DAGOBERTO  ACEVEDO LOPEZ, (59152) MARTHA LUZ ACEVEDO DE PATIÑO</t>
  </si>
  <si>
    <t>SAO-10531</t>
  </si>
  <si>
    <t>(62028) MUNICIPIO DE ZETAQUIRA</t>
  </si>
  <si>
    <t>507074</t>
  </si>
  <si>
    <t>(75241) INGEMAT COLOMBIA SAS</t>
  </si>
  <si>
    <t>L4090005</t>
  </si>
  <si>
    <t>ARENAS, ARENAS SILICEAS, ASFALTO NATURAL, BASALTO, DIABASA, GRAVAS, MINERAL DE ORO, MINERAL DE PLATA, RECEBO</t>
  </si>
  <si>
    <t>01494-15</t>
  </si>
  <si>
    <t>BERBEO, MIRAFLORES</t>
  </si>
  <si>
    <t>(38207) EDWIN FRANCISCO MARTINEZ VELASQUEZ</t>
  </si>
  <si>
    <t>508420</t>
  </si>
  <si>
    <t>(89329) DISMET SAS</t>
  </si>
  <si>
    <t>17895</t>
  </si>
  <si>
    <t>JKQ-08592X</t>
  </si>
  <si>
    <t>(13525) AQUILEO  ESQUIVEL BORDA</t>
  </si>
  <si>
    <t>TJV-15031</t>
  </si>
  <si>
    <t>509301</t>
  </si>
  <si>
    <t>01304-15</t>
  </si>
  <si>
    <t>(33099) JOSE SEGUNDO LAUREANO MAYORGA RUBIANO</t>
  </si>
  <si>
    <t>509453</t>
  </si>
  <si>
    <t>SIACHOQUE, SORACÁ</t>
  </si>
  <si>
    <t>00129-15</t>
  </si>
  <si>
    <t>CÓMBITA, MOTAVITA</t>
  </si>
  <si>
    <t>(17238) CESAR JULIO SANDOVAL RUIZ, (14793) SIERVO SANDOVAL</t>
  </si>
  <si>
    <t>510150</t>
  </si>
  <si>
    <t>507109</t>
  </si>
  <si>
    <t>(58156) COLTRANSACCIONES READY S.A.S, (87064) CONSTRUCCIONES INGEO NUÑEZ ZOMAC S.A.S, (17403) JUAN RICARDO LEGUIZAMON VACCA</t>
  </si>
  <si>
    <t>ARENAS, ARENAS (DE RIO), ASFALTO NATURAL, CORINDON, CUARZO, GRAVAS, GRAVAS (DE RIO), OTRAS PIEDRAS PRECIOSAS, OTRAS PIEDRAS SEMIPRECIOSAS, RECEBO</t>
  </si>
  <si>
    <t>15839</t>
  </si>
  <si>
    <t>(81514) OBRAS Y TRANSPORTES INFINITO SAS</t>
  </si>
  <si>
    <t>TAA-16003X</t>
  </si>
  <si>
    <t>ARE-510014</t>
  </si>
  <si>
    <t>509928</t>
  </si>
  <si>
    <t>SANTA FE DE ANTIOQUIA, OLAYA</t>
  </si>
  <si>
    <t>(95161) José Humberto Vélez Gonzalez</t>
  </si>
  <si>
    <t>KFO-11161X</t>
  </si>
  <si>
    <t>IJ1-14521</t>
  </si>
  <si>
    <t>MONTERREY, SABANALARGA</t>
  </si>
  <si>
    <t>QI8-12501</t>
  </si>
  <si>
    <t>506907</t>
  </si>
  <si>
    <t>(10584) CARBONES DE LOS ANDES S.A. CARBOANDES</t>
  </si>
  <si>
    <t>508115</t>
  </si>
  <si>
    <t>(89505) EMPRESA MINERA DE CALIZAS Y AGREGADOS SAS BIC</t>
  </si>
  <si>
    <t>LG9-08531</t>
  </si>
  <si>
    <t>(32754) DULCELINA  GALVIS CASTILLO, (18176) JORGE ACEVEDO AVILA</t>
  </si>
  <si>
    <t>508708</t>
  </si>
  <si>
    <t>(63791) EMPRESA ASOCIATIVA DE TRABAJO ECOLTRA</t>
  </si>
  <si>
    <t>NKG-08591</t>
  </si>
  <si>
    <t>CÓMBITA</t>
  </si>
  <si>
    <t>(21382) MARIA ELVIRA RUBIO AGUILAR, (48947) PABLO ENRIQUE RUBIO AGUILAR</t>
  </si>
  <si>
    <t>504772</t>
  </si>
  <si>
    <t>507510</t>
  </si>
  <si>
    <t>11968</t>
  </si>
  <si>
    <t>OE7-08461</t>
  </si>
  <si>
    <t>508260</t>
  </si>
  <si>
    <t>GÓMEZ PLATA</t>
  </si>
  <si>
    <t>(89670) SOCIEDAD MINERA DA SAS</t>
  </si>
  <si>
    <t>505977</t>
  </si>
  <si>
    <t>(83976) MINERA BELMIRA S.A.S.</t>
  </si>
  <si>
    <t>CHIVATÁ</t>
  </si>
  <si>
    <t>509424</t>
  </si>
  <si>
    <t>(93570) ANDERSON BARRERA, (93571) DIEGO JULIAN ARIAS HENAO, (23219) MIGUEL ANGEL PEREZ VILLA</t>
  </si>
  <si>
    <t>ARCILLAS, ARENAS (DE RIO), GRAVAS (DE RIO), MINERALES DE ORO Y SUS CONCENTRADOS, RECEBO</t>
  </si>
  <si>
    <t>500267</t>
  </si>
  <si>
    <t>(36029) VICTOR MANUEL RIOS ACEVEDO</t>
  </si>
  <si>
    <t>RDF-15513X</t>
  </si>
  <si>
    <t>OE8-15441</t>
  </si>
  <si>
    <t>(51091) FANOR  TROCHES SANCHEZ</t>
  </si>
  <si>
    <t>00303-15</t>
  </si>
  <si>
    <t>(11672) ALFONSO  GONZALEZ TORRES</t>
  </si>
  <si>
    <t>509706</t>
  </si>
  <si>
    <t>SIACHOQUE</t>
  </si>
  <si>
    <t>ARENAS, CARBÓN, GRAVAS, RECEBO, ROCA FOSFORICA</t>
  </si>
  <si>
    <t>TEB-08391</t>
  </si>
  <si>
    <t>508946</t>
  </si>
  <si>
    <t>TUNJA, OICATÁ</t>
  </si>
  <si>
    <t>(91448) EDSON RICHARD LOPEZ PEREZ</t>
  </si>
  <si>
    <t>502766</t>
  </si>
  <si>
    <t>ARENAS, CALCITA, GRAVAS, RECEBO</t>
  </si>
  <si>
    <t>509396</t>
  </si>
  <si>
    <t>QCQ-12232X</t>
  </si>
  <si>
    <t>(12556) CARLOS AUGUSTO ZAPATA ALZATE</t>
  </si>
  <si>
    <t>ARE-508342</t>
  </si>
  <si>
    <t>(90495) Elizabeth  Puerto Puerto</t>
  </si>
  <si>
    <t>506694</t>
  </si>
  <si>
    <t>(86151) OPERADORA MINERA H&amp;M SAS</t>
  </si>
  <si>
    <t>510088</t>
  </si>
  <si>
    <t>OLAYA</t>
  </si>
  <si>
    <t>(95686) Luis Fernando Ospina Ospina</t>
  </si>
  <si>
    <t>KK9-11341</t>
  </si>
  <si>
    <t>(32513) ALVARO  PIÑEROS TORRES</t>
  </si>
  <si>
    <t>505426</t>
  </si>
  <si>
    <t>QCQ-12231</t>
  </si>
  <si>
    <t>509725</t>
  </si>
  <si>
    <t>(86500) Distribuidora Velcolores S.A.S</t>
  </si>
  <si>
    <t>HC6-111</t>
  </si>
  <si>
    <t>(26582) ANGEL  MORENO RICO, (11393) CARLOS JULIO DAZA CALIER, (12927) JOSE ALIRIO TORRES MORENO</t>
  </si>
  <si>
    <t>OE2-08161</t>
  </si>
  <si>
    <t>(30886) JOSE ORLANDO FONSECA RODRIGUEZ</t>
  </si>
  <si>
    <t>IEB-09501</t>
  </si>
  <si>
    <t>BERBEO, SAN EDUARDO</t>
  </si>
  <si>
    <t>(45498) CARLOS AUGUSTO CASTILLO GAITAN</t>
  </si>
  <si>
    <t>RLQ-12461</t>
  </si>
  <si>
    <t>(46764) ALCALDIA DE SIACHOQUE</t>
  </si>
  <si>
    <t>TAA-16002X</t>
  </si>
  <si>
    <t>OI6-08301</t>
  </si>
  <si>
    <t>PÁEZ</t>
  </si>
  <si>
    <t>(85445) GLADIS PEÑA PIÑEROS, (47450) JOSE RAMIRO MARTINEZ ROJAS</t>
  </si>
  <si>
    <t>IJ1-14522X</t>
  </si>
  <si>
    <t>MONTERREY</t>
  </si>
  <si>
    <t>01059-15</t>
  </si>
  <si>
    <t>(55197) MARIANO  ALFONSO MALAVER, (38957) MAURO ENRIQUE ALFONSO FUQUEN</t>
  </si>
  <si>
    <t>507617</t>
  </si>
  <si>
    <t>510259</t>
  </si>
  <si>
    <t>(10726) JOSE MANUEL HERNANDEZ BAYONA, (95953) LEISLIE ROCIO CRUZ CHACON</t>
  </si>
  <si>
    <t>506823</t>
  </si>
  <si>
    <t>01037-15</t>
  </si>
  <si>
    <t>(49924) RICARDO  PIRATOBA PIRATOBA</t>
  </si>
  <si>
    <t>L4041005</t>
  </si>
  <si>
    <t>(31738) GLOBAL MINERALES S.A.S</t>
  </si>
  <si>
    <t>OB4-11161</t>
  </si>
  <si>
    <t>(39648) ANA CARMENZA  JUNCO MUNOZ</t>
  </si>
  <si>
    <t>JDL-11181</t>
  </si>
  <si>
    <t>(36830) DOMINGO ARMANDO BAUTISTA ROJAS</t>
  </si>
  <si>
    <t>00478-15</t>
  </si>
  <si>
    <t>(17580) DORA CRISTINA  NEIRA MOLANO</t>
  </si>
  <si>
    <t>509715</t>
  </si>
  <si>
    <t>510076</t>
  </si>
  <si>
    <t>(54139) RICARDO  PIRATOBA SAMACA</t>
  </si>
  <si>
    <t>QB3-15581</t>
  </si>
  <si>
    <t>(55506) DEGNIS ALBEIRO  SOLER RIOS, (55505) DENNIS JULIAN SOLER RAMIREZ</t>
  </si>
  <si>
    <t>503927</t>
  </si>
  <si>
    <t>00561-15</t>
  </si>
  <si>
    <t>(43359) MIGUEL ANTONIO JIMENEZ SOLER</t>
  </si>
  <si>
    <t>01079-15</t>
  </si>
  <si>
    <t>(38961) ANA MARITZA AGUILAR MOLINA, (38962) AURA GLADYS AGUILAR MOLINA, (38965) HELIO JOSE AGUILAR MOLINA</t>
  </si>
  <si>
    <t>510567</t>
  </si>
  <si>
    <t>(97182) Dioselina Maria Suarez Herrera</t>
  </si>
  <si>
    <t>508051</t>
  </si>
  <si>
    <t>502652</t>
  </si>
  <si>
    <t>SDP-08001</t>
  </si>
  <si>
    <t>(60605) LUIS FERNANDO TORO POSADA</t>
  </si>
  <si>
    <t>508141</t>
  </si>
  <si>
    <t>JK4-15041</t>
  </si>
  <si>
    <t>(45029) RAMIRO ANTONIO GUTIERREZ MORA</t>
  </si>
  <si>
    <t>15682</t>
  </si>
  <si>
    <t>(80403) TRITURADOS LA ESPERANZA SAS</t>
  </si>
  <si>
    <t>NII-14521</t>
  </si>
  <si>
    <t>(48871) CARLOS MARIO QUIROZ MORALES</t>
  </si>
  <si>
    <t>OD8-15361</t>
  </si>
  <si>
    <t>(47450) JOSE RAMIRO MARTINEZ ROJAS</t>
  </si>
  <si>
    <t>01491-15</t>
  </si>
  <si>
    <t>506843</t>
  </si>
  <si>
    <t>ENTRERRIOS</t>
  </si>
  <si>
    <t>(86848) Angel Gustavo Arango Lopera</t>
  </si>
  <si>
    <t>SAO-10272X</t>
  </si>
  <si>
    <t>(62024) MUNICIPIO DE LIBORINA</t>
  </si>
  <si>
    <t>ARE-509438</t>
  </si>
  <si>
    <t>(94016) FELIX HERNANDO RAMIREZ GONZALEZ, (49197) FRANCISCO  FONSECA SANCHEZ, (94017) SUPELANO  PIRATOVA MORALES</t>
  </si>
  <si>
    <t>L5186005</t>
  </si>
  <si>
    <t>(12359) MOROCOTA GOLD SAS, (59646) PROYECTO MINA SANTA MARÍA S.A.S</t>
  </si>
  <si>
    <t>ARENAS (DE RIO), GRAVAS (DE RIO), MINERAL DE ORO, RECEBO</t>
  </si>
  <si>
    <t>506759</t>
  </si>
  <si>
    <t>CHIVATÁ, OICATÁ</t>
  </si>
  <si>
    <t>(81614) Marco ELY Umaña Sanchez</t>
  </si>
  <si>
    <t>506457</t>
  </si>
  <si>
    <t>503675</t>
  </si>
  <si>
    <t>502223</t>
  </si>
  <si>
    <t>506598</t>
  </si>
  <si>
    <t>(86402) CARNEOLA SAS</t>
  </si>
  <si>
    <t>OJN-14411</t>
  </si>
  <si>
    <t>(61705) GABRIEL JAIME GOMEZ MORENO, (61706) OSCAR ALONSO GOMEZ MORENO</t>
  </si>
  <si>
    <t>509502</t>
  </si>
  <si>
    <t>(93867) AGREGADOS SANTA HELENA S.A.S</t>
  </si>
  <si>
    <t>ARCILLAS, ARENAS, CAOLIN, RECEBO</t>
  </si>
  <si>
    <t>00230-15C4</t>
  </si>
  <si>
    <t>(32888) JOSE EULICES FUQUENE CUCHIVAGUEN</t>
  </si>
  <si>
    <t>503075</t>
  </si>
  <si>
    <t>KJF-14221</t>
  </si>
  <si>
    <t>(12919) LEON DARIO URIBE MESA</t>
  </si>
  <si>
    <t>JAV-14111</t>
  </si>
  <si>
    <t>(42920) ARMANDO VEGA GARZON</t>
  </si>
  <si>
    <t>JBT-10431</t>
  </si>
  <si>
    <t>ARCABUCO, CÓMBITA</t>
  </si>
  <si>
    <t>(47600) DIANA CAROLINA ROBLES DIAZ, (20911) GUSTAVO ADOLFO GUTIERREZ SANDOVAL</t>
  </si>
  <si>
    <t>507619</t>
  </si>
  <si>
    <t>501164</t>
  </si>
  <si>
    <t>00230-15C2</t>
  </si>
  <si>
    <t>(21830) ARTURO  HERNANDEZ MORALES</t>
  </si>
  <si>
    <t>OJN-14412X</t>
  </si>
  <si>
    <t>PIP-15421</t>
  </si>
  <si>
    <t>506456</t>
  </si>
  <si>
    <t>CHIVATÁ, SIACHOQUE, SORACÁ, TOCA</t>
  </si>
  <si>
    <t>KIN-08181</t>
  </si>
  <si>
    <t>(81557) GRUPO EMPRESARIAL EDIFICAR ZOMAC SAS</t>
  </si>
  <si>
    <t>OD2-16271</t>
  </si>
  <si>
    <t>EL DONCELLO, EL PAUJIL</t>
  </si>
  <si>
    <t>(51567) INOCENCIO  VASQUEZ PRIETO</t>
  </si>
  <si>
    <t>00230-15C1</t>
  </si>
  <si>
    <t>(52664) MARIA OTILIA BUENO DE MONROY</t>
  </si>
  <si>
    <t>501492</t>
  </si>
  <si>
    <t>(18138) ALCALDIA VILLANUEVA CASANARE</t>
  </si>
  <si>
    <t>JDO-09011X</t>
  </si>
  <si>
    <t>(22546) ANTIOQUIA S.O.M</t>
  </si>
  <si>
    <t>CARBÓN, GRAVAS, MINERALES DE HIERRO Y SUS CONCENTRADOS</t>
  </si>
  <si>
    <t>501905</t>
  </si>
  <si>
    <t>(72971) ALCALDÍA MUNICIPAL DE TOCA</t>
  </si>
  <si>
    <t>LANDÁZURI</t>
  </si>
  <si>
    <t>QCU-08381</t>
  </si>
  <si>
    <t>502600</t>
  </si>
  <si>
    <t>DL4-163</t>
  </si>
  <si>
    <t>(14281) CONSTRUDISEÑOS AGROEQUIPOS COMERCIAL CONACOM S.A.S.</t>
  </si>
  <si>
    <t>H5950005</t>
  </si>
  <si>
    <t>PUERTO BERRÍO, CIMITARRA</t>
  </si>
  <si>
    <t>ANTIOQUIA, SANTANDER</t>
  </si>
  <si>
    <t>(42576) ALONSO ESCOBAR HENRY, (42581) JOSE ARTURO MORALES MENESES</t>
  </si>
  <si>
    <t>ARE-509847</t>
  </si>
  <si>
    <t>SANTA FE DE ANTIOQUIA, GIRALDO</t>
  </si>
  <si>
    <t>GF8-143</t>
  </si>
  <si>
    <t>(21939) MERCEDES  GOMEZ TORRES</t>
  </si>
  <si>
    <t>H5928005</t>
  </si>
  <si>
    <t>SANTA FE DE ANTIOQUIA, LIBORINA, OLAYA</t>
  </si>
  <si>
    <t>TG3-08021</t>
  </si>
  <si>
    <t>ALMAGUER, LA SIERRA, ROSAS</t>
  </si>
  <si>
    <t>501583</t>
  </si>
  <si>
    <t>(48146) JUAN EDILBERTO LOSANO</t>
  </si>
  <si>
    <t>501585</t>
  </si>
  <si>
    <t>(79174) JUAN DIEGO HERNANDEZ POLANIA</t>
  </si>
  <si>
    <t>508503</t>
  </si>
  <si>
    <t>(86276) ISMAEL CARVAJAL ALVAREZ</t>
  </si>
  <si>
    <t>NGG-10381</t>
  </si>
  <si>
    <t>(40011) FIDEL  BORRERO SOLANO</t>
  </si>
  <si>
    <t>LL2-15151</t>
  </si>
  <si>
    <t>(23792) VLADIMIR ROLANDO MORENO MUÑOZ</t>
  </si>
  <si>
    <t>00230-15C5</t>
  </si>
  <si>
    <t>(78924) MIGUEL ANTONIO BERNAL MORENO</t>
  </si>
  <si>
    <t>00230-15C3</t>
  </si>
  <si>
    <t>(33592) CARLOS ALBERTO GONZALEZ GRIMALDO</t>
  </si>
  <si>
    <t>SAK-15171</t>
  </si>
  <si>
    <t>PESCA, RONDÓN</t>
  </si>
  <si>
    <t>ARENAS, ASFALTO NATURAL, CARBÓN, GRAVAS, MINERALES DE POTASIO, ROCA FOSFORICA</t>
  </si>
  <si>
    <t>JDU-11331</t>
  </si>
  <si>
    <t>(26504) HILDEFONSO CONTRERAS</t>
  </si>
  <si>
    <t>JD4-08011X</t>
  </si>
  <si>
    <t>PII-09011</t>
  </si>
  <si>
    <t>(53397) ADOLFO  TAVERA DELGADO</t>
  </si>
  <si>
    <t>PJ3-10571</t>
  </si>
  <si>
    <t>QEP-08251</t>
  </si>
  <si>
    <t>(19313) PETREOS DEL LLANO LTDA, (55907) RICARDO ALBERTO UMANA LIZARAZO</t>
  </si>
  <si>
    <t>ICQ-081517X</t>
  </si>
  <si>
    <t>(48931) MABOH S.A.S, (40637) MEYAN S.A.</t>
  </si>
  <si>
    <t>502724</t>
  </si>
  <si>
    <t>YALÍ, YOLOMBÓ</t>
  </si>
  <si>
    <t>501352</t>
  </si>
  <si>
    <t>RLQ-12591</t>
  </si>
  <si>
    <t>SIACHOQUE, TOCA</t>
  </si>
  <si>
    <t>503510</t>
  </si>
  <si>
    <t>ARE-508631</t>
  </si>
  <si>
    <t>(91216) Armando  Marulanda Zapata, (90602) BELMAR  RAMIREZ LISCANO, (91213) Luis Fernando Padilla</t>
  </si>
  <si>
    <t>UEE-09511</t>
  </si>
  <si>
    <t>506648</t>
  </si>
  <si>
    <t>CIMITARRA, LANDÁZURI</t>
  </si>
  <si>
    <t>(85653) AGREGADOS CIMITARRA S.A.S</t>
  </si>
  <si>
    <t>EL PAUJIL</t>
  </si>
  <si>
    <t>RGC-16094X</t>
  </si>
  <si>
    <t>(56266) CONSORCIO ANTIOQUIA AL MAR</t>
  </si>
  <si>
    <t>510093</t>
  </si>
  <si>
    <t>FLH-081</t>
  </si>
  <si>
    <t>(43905) ASOCIACION DE VOLQUETEROS Y EXTRACTORES DE MATERIAL DE ARRASTRE ASOVOLEXMA</t>
  </si>
  <si>
    <t>JBL-08581</t>
  </si>
  <si>
    <t>507029</t>
  </si>
  <si>
    <t>CHIVATÁ, OICATÁ, TUTA</t>
  </si>
  <si>
    <t>ARCILLAS, CAOLIN, ROCA FOSFORICA</t>
  </si>
  <si>
    <t>KH5-15301</t>
  </si>
  <si>
    <t>(11905) JOSE EULISES SUAREZ</t>
  </si>
  <si>
    <t>ARCILLA COMUN (ARCILLA CERAMICA), ARCILLA MISCELANEA, ARCILLAS, ARCILLAS REFRACTARIAS, ARENAS, ARENISCAS, ASFALTO NATURAL, BASALTO, DIABASA, GRAVAS, MINERAL DE HIERRO, RECEBO, ROCA O PIEDRA CALIZA, ROCAS DE ORIGEN VOLCÁNICO, PUZOLANA, BASALTO</t>
  </si>
  <si>
    <t>507620</t>
  </si>
  <si>
    <t>503233</t>
  </si>
  <si>
    <t>504789</t>
  </si>
  <si>
    <t>(83573) ALWIL GLOBAL SERVICIOS SAS</t>
  </si>
  <si>
    <t>ARENAS, ASFALTO NATURAL, RECEBO</t>
  </si>
  <si>
    <t>RHU-15021</t>
  </si>
  <si>
    <t>PALESTINA, PITALITO</t>
  </si>
  <si>
    <t>(33078) ALCALDIA MUNICIPAL DE PALESTINA HUILA</t>
  </si>
  <si>
    <t>GLN-101</t>
  </si>
  <si>
    <t>(31711) AGREGADOS TRANSCOLOMBIA LIMITADA</t>
  </si>
  <si>
    <t>TC1-09171</t>
  </si>
  <si>
    <t>(54363) TERRACRETO S.A.S.</t>
  </si>
  <si>
    <t>ARCILLAS, ARENAS (DE RIO)</t>
  </si>
  <si>
    <t>504273</t>
  </si>
  <si>
    <t>CABUYARO, VILLANUEVA</t>
  </si>
  <si>
    <t>508160</t>
  </si>
  <si>
    <t>IJN-08001X</t>
  </si>
  <si>
    <t>YALÍ</t>
  </si>
  <si>
    <t>ARCILLA COMUN (ARCILLA CERAMICA), ARCILLA MISCELANEA, ARCILLAS, ARCILLAS REFRACTARIAS, ARENAS, ARENAS SILICEAS, BENTONITA, CAOLIN, MINERAL DE COBRE, MINERAL DE MOLIBDENO, MINERAL DE ORO, MINERAL DE PLATA, MINERAL DE PLATINO, MINERAL DE PLOMO, MINERAL DE</t>
  </si>
  <si>
    <t>501030</t>
  </si>
  <si>
    <t>MONTAÑITA</t>
  </si>
  <si>
    <t>(75062) ALBERTO SILVA MENDOZA, (74272) PROVINTEQ S.A.S</t>
  </si>
  <si>
    <t>JGF-16121</t>
  </si>
  <si>
    <t>JIT-08261</t>
  </si>
  <si>
    <t>ARCILLA COMUN (ARCILLA CERAMICA), ARCILLA MISCELANEA, ARCILLAS, ARCILLAS REFRACTARIAS, ARENAS, ARENAS SILICEAS, MINERAL DE ORO, MINERAL DE PLATINO</t>
  </si>
  <si>
    <t>GGJ-09061X</t>
  </si>
  <si>
    <t>(34742) PROYECTOS MINERALES SA PROMINERAL S.A.</t>
  </si>
  <si>
    <t>UDG-14061</t>
  </si>
  <si>
    <t>FRONTINO, URRAO</t>
  </si>
  <si>
    <t>EBO-141</t>
  </si>
  <si>
    <t>(18035) INGENIERIA DE VIAS S. A. S.</t>
  </si>
  <si>
    <t>TA3-11032X</t>
  </si>
  <si>
    <t>LIBORINA</t>
  </si>
  <si>
    <t>507621</t>
  </si>
  <si>
    <t>EHJ-102</t>
  </si>
  <si>
    <t>505422</t>
  </si>
  <si>
    <t>ABRIAQUÍ</t>
  </si>
  <si>
    <t>505430</t>
  </si>
  <si>
    <t>(84452) EXPLOTACION MINERA ORCOL S.A.S.</t>
  </si>
  <si>
    <t>PESCA</t>
  </si>
  <si>
    <t>PL1-15141</t>
  </si>
  <si>
    <t>503642</t>
  </si>
  <si>
    <t>RH8-10541</t>
  </si>
  <si>
    <t>(62833) GLORIA INES LAVERDE DE GUERRERO, (62834) JORGE ORLANDO BUITRAGO COCA, (62835) LUIS ALBERTO ARDILA ZARATE</t>
  </si>
  <si>
    <t>504689</t>
  </si>
  <si>
    <t>510516</t>
  </si>
  <si>
    <t>DE3-119</t>
  </si>
  <si>
    <t>00567-15</t>
  </si>
  <si>
    <t>(44993) JOSE FIDEL GARAVITO VARGAS</t>
  </si>
  <si>
    <t>JDU-08021</t>
  </si>
  <si>
    <t>SAO-10121</t>
  </si>
  <si>
    <t>508606</t>
  </si>
  <si>
    <t>503643</t>
  </si>
  <si>
    <t>OG2-09576</t>
  </si>
  <si>
    <t>(57170) MARCOLINO  VANEGAS RUBIANO</t>
  </si>
  <si>
    <t>ARE-510142</t>
  </si>
  <si>
    <t>(95859) FAVIO ENRIQUE MARTINEZ BAUTISTA, (50899) HERNAN  VARGAS ROJAS, (95854) JOSE PRIMITIVO MORENO CAMARGO, (95858) LUZ MARINA PACHECO MALDONADO</t>
  </si>
  <si>
    <t>HIF-08021</t>
  </si>
  <si>
    <t>(49178) SOCIEDAD PETREOS DEL CAQUETA S.A.S.</t>
  </si>
  <si>
    <t>II5-14151</t>
  </si>
  <si>
    <t>(45033) CARLOS ALBERTO SILVA MONTAÑO, (45034) FLOR ISIS SILVA ARTUNDUAGA, (45035) MARNORY  SILVA ARTUNDUAGA, (45032) MIRIAM SILVA ARTUNDUAGA</t>
  </si>
  <si>
    <t>ARE-509834</t>
  </si>
  <si>
    <t>(94950) ANGELA CAMILA LOPEZ DIAZ, (12840) JUAN CARLOS LOPEZ DIAZ</t>
  </si>
  <si>
    <t>FKP-122</t>
  </si>
  <si>
    <t>JBF-11091</t>
  </si>
  <si>
    <t>(27334) ALFREDO  RUIZ BUSTOS</t>
  </si>
  <si>
    <t>IJV-11331</t>
  </si>
  <si>
    <t>CHIVATÁ, TOCA, TUTA</t>
  </si>
  <si>
    <t>(46875) ALFREDO NIQUEPA JIMENEZ, (44036) JORGE  FONSECA ALBA</t>
  </si>
  <si>
    <t>CAOLIN, MINERAL DE HIERRO, RECEBO</t>
  </si>
  <si>
    <t>II5-14121</t>
  </si>
  <si>
    <t>(44991) ALBERTO RENE SILVA ARTUNDUAGA, (44990) ALBERTO SILVA ALVAREZ</t>
  </si>
  <si>
    <t>LLV-10361</t>
  </si>
  <si>
    <t>IIO-10371</t>
  </si>
  <si>
    <t>L1477005</t>
  </si>
  <si>
    <t>(45546) CI CALIZAS Y MINERALES DEL NORDESTE SA</t>
  </si>
  <si>
    <t>ARCILLA COMUN (ARCILLA CERAMICA), ARCILLA MISCELANEA, ARCILLAS, ARCILLAS REFRACTARIAS, OTRAS ROCAS METAMÓRFICAS, ROCA O PIEDRA CALIZA</t>
  </si>
  <si>
    <t>ARE-510215</t>
  </si>
  <si>
    <t>(47853) ADRIAN ALONSO ORTEGA ARBOLEDA, (49645) ALCIDES DE JESUS CIFUENTES PIEDRAHITA, (96109) Leon de Jesus Madrigal Montoya, (50088) NELSON DE JESUS MACIAS LONDONO</t>
  </si>
  <si>
    <t>ARE-509845</t>
  </si>
  <si>
    <t>(82080) LUCIA YANETH HERNANDEZ PINZON</t>
  </si>
  <si>
    <t>OHM-08111</t>
  </si>
  <si>
    <t>(59171) HERNAN DARIO PAEZ GUTIERREZ, (45392) WILLIAM ALFONSO NAVARRO GRISALES</t>
  </si>
  <si>
    <t>507298</t>
  </si>
  <si>
    <t>(87740) CONSORCIO MULTILAGO ANTIOQUIA02</t>
  </si>
  <si>
    <t>507038</t>
  </si>
  <si>
    <t>CHIVATÁ, TUTA</t>
  </si>
  <si>
    <t>(27699) FELIX MARIA CUERVO COY</t>
  </si>
  <si>
    <t>ECC-082</t>
  </si>
  <si>
    <t>(74234) William  Artunduaga Montenegro</t>
  </si>
  <si>
    <t>FLE-151</t>
  </si>
  <si>
    <t>ARE-509483</t>
  </si>
  <si>
    <t>(90603) ASOCIACION COMUNITARIA GRAVIPAL PALEROS Y GRAVILLEROS MINEROS DE SUBSISTENCIA DEL MPIO DE FLORENCIA -CAQUETA, (90602) BELMAR  RAMIREZ LISCANO</t>
  </si>
  <si>
    <t>DE3-11C</t>
  </si>
  <si>
    <t>MONTERREY, VILLANUEVA</t>
  </si>
  <si>
    <t>JDO-08592X</t>
  </si>
  <si>
    <t>BURITICÁ</t>
  </si>
  <si>
    <t>(46050) ANTIOQUIA SOM</t>
  </si>
  <si>
    <t>ARCILLAS, ARENAS, MINERALES DE ORO Y SUS CONCENTRADOS, MINERALES DE PLATA Y SUS CONCENTRADOS, MINERALES DE PLATINO (INCLUYE PLATINO, PALADIO, RUTENIO, RODIO, OSMIO) Y SUS CONCENTRADOS</t>
  </si>
  <si>
    <t>TA3-110316X</t>
  </si>
  <si>
    <t>FAD-092</t>
  </si>
  <si>
    <t>(32241) MIGUEL ERNESTO ESPITIA DONCEL</t>
  </si>
  <si>
    <t>509019</t>
  </si>
  <si>
    <t>00680-15</t>
  </si>
  <si>
    <t>SOTAQUIRÁ</t>
  </si>
  <si>
    <t>(35816) EDITH MARIA GUARIN LEMOS, (34716) JAIRO HERNAN  VILLAMIL LOPEZ</t>
  </si>
  <si>
    <t>ODU-15341</t>
  </si>
  <si>
    <t>CÓMBITA, SOTAQUIRÁ</t>
  </si>
  <si>
    <t>(51966) ANETH SABRINA VILLAMIL GUARIN, (51965) JAIRO EMILIO VILLAMIL GUARIN, (34716) JAIRO HERNAN  VILLAMIL LOPEZ</t>
  </si>
  <si>
    <t>ARENAS, GRAVAS, PIZARRA, RECEBO, ROCA O PIEDRA CALIZA</t>
  </si>
  <si>
    <t>SHT-08061</t>
  </si>
  <si>
    <t>501475</t>
  </si>
  <si>
    <t>(78330) HENRY  GIRALDO DUQUE</t>
  </si>
  <si>
    <t>B6888005</t>
  </si>
  <si>
    <t>(47342) INVERSIONES MINERAS Y CANTERAS S.A.S.</t>
  </si>
  <si>
    <t>IJN-08007X</t>
  </si>
  <si>
    <t>ARENAS, BENTONITA, CAOLIN, MINERALES DE COBRE Y SUS CONCENTRADOS, MINERALES DE MOLIBDENO Y SUS CONCENTRADOS, MINERALES DE ORO Y SUS CONCENTRADOS, MINERALES DE PLATA Y SUS CONCENTRADOS, MINERALES DE PLATINO (INCLUYE PLATINO, PALADIO, RUTENIO, RODIO, OSMIO</t>
  </si>
  <si>
    <t>01380-15</t>
  </si>
  <si>
    <t>CHITARAQUE, TOGÜÍ, GÁMBITA</t>
  </si>
  <si>
    <t>(13840) ARENAS SILICEAS DE BOYACA LTDA</t>
  </si>
  <si>
    <t>SHT-08041</t>
  </si>
  <si>
    <t>(25094) YOHAN DARIO VENTANAS SUAREZ</t>
  </si>
  <si>
    <t>505648</t>
  </si>
  <si>
    <t>507014</t>
  </si>
  <si>
    <t>ARENAS, ARENISCAS, ASFALTO NATURAL, CUARZO, GRAVAS, RECEBO</t>
  </si>
  <si>
    <t>HKR-10201</t>
  </si>
  <si>
    <t>501575</t>
  </si>
  <si>
    <t>PATÍA (El Bordo)</t>
  </si>
  <si>
    <t>(77704) Alcaldia de Patia</t>
  </si>
  <si>
    <t>SD5-16391</t>
  </si>
  <si>
    <t>(60389) CARLOS ALBERTO RICO TAPIAS, (60390) JHON JAIRO GIRALDO ENCISO</t>
  </si>
  <si>
    <t>ARENAS, ARENAS SILICEAS, MINERALES DE COBRE Y SUS CONCENTRADOS, MINERALES DE MOLIBDENO Y SUS CONCENTRADOS, MINERALES DE ORO Y SUS CONCENTRADOS, MINERALES DE PLATA Y SUS CONCENTRADOS, MINERALES DE PLATINO (INCLUYE PLATINO, PALADIO, RUTENIO, RODIO, OSMIO)</t>
  </si>
  <si>
    <t>501405</t>
  </si>
  <si>
    <t>CHIPATÁ</t>
  </si>
  <si>
    <t>(48677) MUNICIPIO DE CHIPATA</t>
  </si>
  <si>
    <t>501013</t>
  </si>
  <si>
    <t>(57530) MINA EL RINCONCITO SAS</t>
  </si>
  <si>
    <t>503916</t>
  </si>
  <si>
    <t>VEGACHÍ, YALÍ</t>
  </si>
  <si>
    <t>UD9-08301</t>
  </si>
  <si>
    <t>503500</t>
  </si>
  <si>
    <t>507627</t>
  </si>
  <si>
    <t>505424</t>
  </si>
  <si>
    <t>AMALFI, YOLOMBÓ</t>
  </si>
  <si>
    <t>QDT-08571</t>
  </si>
  <si>
    <t>(10264) JACKSON RAFAEL NAVARRO GRISALES, (53766) MARIO ALBERTO GIRALDO DUQUE</t>
  </si>
  <si>
    <t>ARE-506917</t>
  </si>
  <si>
    <t>(52830) VIANEY  LEDESMA QUINAYAS, (86831) reinel delgado gomez</t>
  </si>
  <si>
    <t>ARCILLAS, ARENAS, ARENISCAS, CAOLIN, DOLOMITA, MINERALES DE ORO Y SUS CONCENTRADOS</t>
  </si>
  <si>
    <t>IKE-08551X</t>
  </si>
  <si>
    <t>(38825) FREDY ANTONIO BARRERA SOLANO</t>
  </si>
  <si>
    <t>504688</t>
  </si>
  <si>
    <t>GKI-151</t>
  </si>
  <si>
    <t>(24526) LINA MARIA VERJAN BURBANO</t>
  </si>
  <si>
    <t>QEE-15411</t>
  </si>
  <si>
    <t>(59268) LUIS FELIPE SOLER NINO</t>
  </si>
  <si>
    <t>TUTA</t>
  </si>
  <si>
    <t>Z1251A05</t>
  </si>
  <si>
    <t>ZONAS ESPECIALES</t>
  </si>
  <si>
    <t>(11624) POR DEFINIR SIN DEFINIR</t>
  </si>
  <si>
    <t>H6629005</t>
  </si>
  <si>
    <t>P7495011</t>
  </si>
  <si>
    <t>ARENAS, ARENAS ARCILLOSAS, ARENAS FELDESPÁTICAS, ARENAS INDUSTRIALES, ARENAS SILICEAS, GRAVAS, MINERAL DE COBRE, MINERAL DE ORO, MINERAL DE PLATA, MINERAL DE PLATINO, MINERAL DE PLOMO, MINERAL DE ZINC, RECEBO</t>
  </si>
  <si>
    <t>PESCA, TOTA</t>
  </si>
  <si>
    <t>(17403) JUAN RICARDO LEGUIZAMON VACCA</t>
  </si>
  <si>
    <t>ARE-510358</t>
  </si>
  <si>
    <t>BOLÍVAR, LANDÁZURI, VÉLEZ</t>
  </si>
  <si>
    <t>(83580) SANTOS MIGUEL MOLINA ROBAYO</t>
  </si>
  <si>
    <t>503678</t>
  </si>
  <si>
    <t>503930</t>
  </si>
  <si>
    <t>(19113) ROGELIO  FONSECA VIASUS</t>
  </si>
  <si>
    <t>504042</t>
  </si>
  <si>
    <t>EL PAUJIL, MONTAÑITA</t>
  </si>
  <si>
    <t>(82733) Jorge Hernan Roa Bustamante</t>
  </si>
  <si>
    <t>ARENAS, ASFALTO NATURAL, CUARZO, GRAVAS, RECEBO</t>
  </si>
  <si>
    <t>LJ8-11315X</t>
  </si>
  <si>
    <t>ABRIAQUÍ, CAÑASGORDAS</t>
  </si>
  <si>
    <t>ARENAS, MINERALES DE ORO Y SUS CONCENTRADOS, MINERALES DE PLATINO (INCLUYE PLATINO, PALADIO, RUTENIO, RODIO, OSMIO) Y SUS CONCENTRADOS</t>
  </si>
  <si>
    <t>PIP-14551</t>
  </si>
  <si>
    <t>NHE-08561</t>
  </si>
  <si>
    <t>(32961) ORLANDO  OSPINA GASCA</t>
  </si>
  <si>
    <t>KF3-16341</t>
  </si>
  <si>
    <t>505336</t>
  </si>
  <si>
    <t>01019-15</t>
  </si>
  <si>
    <t>(22668) RAFAEL IGNACIO JIMENEZ SANCHEZ</t>
  </si>
  <si>
    <t>506651</t>
  </si>
  <si>
    <t>SAN BENITO</t>
  </si>
  <si>
    <t>ASFALTO NATURAL, CARBÓN, ROCA O PIEDRA CALIZA</t>
  </si>
  <si>
    <t>TA3-11031</t>
  </si>
  <si>
    <t>502567</t>
  </si>
  <si>
    <t>500735</t>
  </si>
  <si>
    <t>TOCA, TUTA</t>
  </si>
  <si>
    <t>(74861) Jorge Eliecer Rodriguez Fonseca</t>
  </si>
  <si>
    <t>ARCILLAS, ARENAS, ARENISCAS, CAOLIN, RECEBO, ROCA FOSFORICA</t>
  </si>
  <si>
    <t>507622</t>
  </si>
  <si>
    <t>HBD-101</t>
  </si>
  <si>
    <t>(14771) DIANA CAROLINA DIAZ LOZADA, (41526) GUILLERMO  DIAZ CUELLAR</t>
  </si>
  <si>
    <t>509575</t>
  </si>
  <si>
    <t>VEGACHÍ, YOLOMBÓ</t>
  </si>
  <si>
    <t>(94338) EL LLANO DE GOYAS, S.A.S</t>
  </si>
  <si>
    <t>508435</t>
  </si>
  <si>
    <t>SK2-08001</t>
  </si>
  <si>
    <t>(57867) PROYECTOS M&amp;M S.A.S</t>
  </si>
  <si>
    <t>503673</t>
  </si>
  <si>
    <t>AMALFI, VEGACHÍ, YOLOMBÓ</t>
  </si>
  <si>
    <t>504191</t>
  </si>
  <si>
    <t>(57603) SOCIEDAD MINERA SOLVISTA GUADALUPE S.A.S.</t>
  </si>
  <si>
    <t>TI7-15561</t>
  </si>
  <si>
    <t>SI8-08111</t>
  </si>
  <si>
    <t>(58696) JOSE AGUSTIN MORENO CASALLAS</t>
  </si>
  <si>
    <t>ARE-509455</t>
  </si>
  <si>
    <t>TOCA</t>
  </si>
  <si>
    <t>(93844) JOSE ALVARO BECERRA GUIO</t>
  </si>
  <si>
    <t>506852</t>
  </si>
  <si>
    <t>(86881) GERMAN  BUITRAGO GONZALEZ</t>
  </si>
  <si>
    <t>ASFALTO NATURAL, RECEBO</t>
  </si>
  <si>
    <t>TAQ-16211</t>
  </si>
  <si>
    <t>(54453) JOSE HILTO CUCUNUBA BARRERA, (16316) NELSON JAVIER GONZALEZ</t>
  </si>
  <si>
    <t>510622</t>
  </si>
  <si>
    <t>(97408) GENESIS J&amp;M CONSTRUCTORA S.A.S.</t>
  </si>
  <si>
    <t>509307</t>
  </si>
  <si>
    <t>509979</t>
  </si>
  <si>
    <t>LA PAZ</t>
  </si>
  <si>
    <t>507828</t>
  </si>
  <si>
    <t>JAM-09431</t>
  </si>
  <si>
    <t>(73798) Reinaldo  Mayorga Bonza</t>
  </si>
  <si>
    <t>JDO-08591X</t>
  </si>
  <si>
    <t>ARENAS, MINERALES DE ORO Y SUS CONCENTRADOS, MINERALES DE PLATA Y SUS CONCENTRADOS, MINERALES DE PLATINO (INCLUYE PLATINO, PALADIO, RUTENIO, RODIO, OSMIO) Y SUS CONCENTRADOS, ROCA O PIEDRA CALIZA</t>
  </si>
  <si>
    <t>506955</t>
  </si>
  <si>
    <t>ABRIAQUÍ, FRONTINO</t>
  </si>
  <si>
    <t>FLF-081</t>
  </si>
  <si>
    <t>(24955) DARIO  QUIROGA TRASLAVIÑA, (35680) HERNAN DARIO QUIGORA MANJARRES</t>
  </si>
  <si>
    <t>508712</t>
  </si>
  <si>
    <t>(90939) Fernely Vargas Carmona</t>
  </si>
  <si>
    <t>501057</t>
  </si>
  <si>
    <t>ARENAS, GRAVAS, OTRAS ROCAS METAMÓRFICAS, RECEBO</t>
  </si>
  <si>
    <t>RIS-10543X</t>
  </si>
  <si>
    <t>TKG-08081</t>
  </si>
  <si>
    <t>(63041) MAXIAGREGADOS SAS</t>
  </si>
  <si>
    <t>ARE-509579</t>
  </si>
  <si>
    <t>CHÁMEZA</t>
  </si>
  <si>
    <t>(94097) ARENAS SILICIO JH SAS, (43980) FRETH ELIECER HOLGUIN VARGAS, (43873) HIDIAMIN  HOLGUIN VARGAS, (43982) HITSON FLEGNIN HOLGUIN VARGAS, (43254) JESUS ANTONIO HOLGUIN BERNAL, (43872) JIM ALEXEY HOLGUIN VARGAS</t>
  </si>
  <si>
    <t>501843</t>
  </si>
  <si>
    <t>ANGOSTURA, SANTA ROSA DE OSOS</t>
  </si>
  <si>
    <t>501371</t>
  </si>
  <si>
    <t>(72688) MUNICIPIO DE SUCRE CAUCA</t>
  </si>
  <si>
    <t>TA3-110315X</t>
  </si>
  <si>
    <t>BELMIRA, SAN JOSÉ DE LA MONTAÑA</t>
  </si>
  <si>
    <t>504283</t>
  </si>
  <si>
    <t>(83715) CENIDE  VARGAS DE BECERRA</t>
  </si>
  <si>
    <t>CEI-101</t>
  </si>
  <si>
    <t>LA PAZ, VÉLEZ</t>
  </si>
  <si>
    <t>(53570) ANGEL MARIA AGUILAR GUTIERREZ, (58479) ELIANA  DACONTE SERRANO, (58480) ZURICH INTERNATIONAL TRADING S.A.S.</t>
  </si>
  <si>
    <t>ANTRACITA, CARBÓN METALÚRGICO, CARBÓN TÉRMICO, ROCA O PIEDRA CALIZA</t>
  </si>
  <si>
    <t>503668</t>
  </si>
  <si>
    <t>ANHIDRITA, ARCILLAS, ARENAS, ARENAS (DE RIO), ARENISCAS, ASFALTO NATURAL, CAOLIN, CARBÓN, CORINDON, CUARZO, FELDESPATOS, GRAFITO, GRANATE, GRAVAS, GRAVAS (DE RIO), MINERALES DE HIERRO Y SUS CONCENTRADOS, MINERALES DE ORO Y SUS CONCENTRADOS, MINERALES DE</t>
  </si>
  <si>
    <t>LJ8-11313X</t>
  </si>
  <si>
    <t>506160</t>
  </si>
  <si>
    <t>(85651) INDUSTRIAS MINERAS SIBERIA SAS</t>
  </si>
  <si>
    <t>509852</t>
  </si>
  <si>
    <t>(53448) FERNANDO  AGREDO TROCHEZ</t>
  </si>
  <si>
    <t>ARENAS, ARENAS (DE RIO), GRAVAS (DE RIO), RECEBO</t>
  </si>
  <si>
    <t>508643</t>
  </si>
  <si>
    <t>502736</t>
  </si>
  <si>
    <t>CAÑASGORDAS</t>
  </si>
  <si>
    <t>RGC-16095X</t>
  </si>
  <si>
    <t>506714</t>
  </si>
  <si>
    <t>IH8-10541</t>
  </si>
  <si>
    <t>(45020) COMPAÑIA RICO MORA SOCIEDAD EN COMANDITA SIMPLE</t>
  </si>
  <si>
    <t>ARENAS, GRAVAS, MINERAL DE ORO, MINERAL DE PLATA, RECEBO</t>
  </si>
  <si>
    <t>503357</t>
  </si>
  <si>
    <t>506151</t>
  </si>
  <si>
    <t>503641</t>
  </si>
  <si>
    <t>AMALFI, VEGACHÍ, YALÍ, YOLOMBÓ</t>
  </si>
  <si>
    <t>JJS-15051</t>
  </si>
  <si>
    <t>501227</t>
  </si>
  <si>
    <t>SAN SEBASTIÁN</t>
  </si>
  <si>
    <t>(77614) MUNICIPIO DE SAN SEBASTIAN</t>
  </si>
  <si>
    <t>508161</t>
  </si>
  <si>
    <t>510062</t>
  </si>
  <si>
    <t>506958</t>
  </si>
  <si>
    <t>502740</t>
  </si>
  <si>
    <t>ANGOSTURA</t>
  </si>
  <si>
    <t>504756</t>
  </si>
  <si>
    <t>FRONTINO</t>
  </si>
  <si>
    <t>503855</t>
  </si>
  <si>
    <t>REMEDIOS, YALÍ, YOLOMBÓ</t>
  </si>
  <si>
    <t>508162</t>
  </si>
  <si>
    <t>LD6-08011</t>
  </si>
  <si>
    <t>ANGOSTURA, CAROLINA</t>
  </si>
  <si>
    <t>503294</t>
  </si>
  <si>
    <t>(29563) AGRESUR S.A.S</t>
  </si>
  <si>
    <t>505379</t>
  </si>
  <si>
    <t>(74815) sociedad resplandor gold sas</t>
  </si>
  <si>
    <t>(31605) INVERSIONES LADRILLOS MAGUNCIA S.A.S.</t>
  </si>
  <si>
    <t>SOTAQUIRÁ, TUTA</t>
  </si>
  <si>
    <t>501226</t>
  </si>
  <si>
    <t>508941</t>
  </si>
  <si>
    <t>(92206) JHON FREDDY ZANGUÑA RODRIGUEZ, (92209) LUIS ALEXANDER CORREDOR RAMIREZ</t>
  </si>
  <si>
    <t>508489</t>
  </si>
  <si>
    <t>505906</t>
  </si>
  <si>
    <t>(83998) SOCIEDAD MINERA AURES SAS</t>
  </si>
  <si>
    <t>508591</t>
  </si>
  <si>
    <t>AGUADA, LA PAZ</t>
  </si>
  <si>
    <t>507110</t>
  </si>
  <si>
    <t>503545</t>
  </si>
  <si>
    <t>ABRIAQUÍ, CAÑASGORDAS, FRONTINO</t>
  </si>
  <si>
    <t>01278-15</t>
  </si>
  <si>
    <t>(13153) MARIA YOHANA VARGAS CARO, (10588) YESID VARGAS CARO</t>
  </si>
  <si>
    <t>503240</t>
  </si>
  <si>
    <t>(77628) JUAN CARLOS SEFAIR CALDERON</t>
  </si>
  <si>
    <t>505918</t>
  </si>
  <si>
    <t>503356</t>
  </si>
  <si>
    <t>JDO-08593X</t>
  </si>
  <si>
    <t>LIBORINA, SABANALARGA</t>
  </si>
  <si>
    <t>RIS-10544X</t>
  </si>
  <si>
    <t>CLE-112</t>
  </si>
  <si>
    <t>(20139) LUIS ANGEL MARTINEZ CIFUENTES, (40987) LUIS FERNANDO BERMEO ROA</t>
  </si>
  <si>
    <t>507784</t>
  </si>
  <si>
    <t>(82004) EMPRESA COLOMBIANA DE MINAS "ECOMINAS C.I. S.A.S.", (89194) LUIS FERNANDO DIAZ SALINAS, (82667) LUIS HUMBERTO DIAZ DIAZ, (89193) OSCAR ANDREY DIAZ SALINAS</t>
  </si>
  <si>
    <t>NGA-14551</t>
  </si>
  <si>
    <t>ALMAGUER</t>
  </si>
  <si>
    <t>(23009) PORFIRIO PIPICANO PARRA</t>
  </si>
  <si>
    <t>501269</t>
  </si>
  <si>
    <t>PUERTO BERRÍO, YOLOMBÓ</t>
  </si>
  <si>
    <t>(17205) GEMI S.A.S.</t>
  </si>
  <si>
    <t>ARENAS, GRANITO, GRAVAS, MINERALES DE ORO Y SUS CONCENTRADOS, MINERALES DE PLATA Y SUS CONCENTRADOS, RECEBO</t>
  </si>
  <si>
    <t>IFS-14411</t>
  </si>
  <si>
    <t>TAURAMENA</t>
  </si>
  <si>
    <t>(36767) SERVICUSIANA LTDA.</t>
  </si>
  <si>
    <t>501519</t>
  </si>
  <si>
    <t>(36064) MANOLO  SALAMANCA PEREZ</t>
  </si>
  <si>
    <t>ARENAS, ASFALTO NATURAL</t>
  </si>
  <si>
    <t>TCC-08381</t>
  </si>
  <si>
    <t>FLORENCIA, MORELIA</t>
  </si>
  <si>
    <t>500021</t>
  </si>
  <si>
    <t>501966</t>
  </si>
  <si>
    <t>RF3-16461</t>
  </si>
  <si>
    <t>PAIPA, SOTAQUIRÁ, TUTA</t>
  </si>
  <si>
    <t>(61472) EDGAR ALFONSO DAZA MARTINEZ, (29566) HOLLMAN OSWALDO  HERRERA PINZON, (17403) JUAN RICARDO LEGUIZAMON VACCA, (61473) NELSY PATRICIA LOPEZ TORO</t>
  </si>
  <si>
    <t>ANHIDRITA, ARCILLAS, ARENAS, ARENISCAS, ASFALTO NATURAL, CARBÓN, CUARZO, FELDESPATOS, GRAFITO, GRAVAS, MAGNESITA, MINERALES DE HIERRO Y SUS CONCENTRADOS, MINERALES DE ORO Y SUS CONCENTRADOS, MINERALES DE PLATA Y SUS CONCENTRADOS, MINERALES DE PLATINO (I</t>
  </si>
  <si>
    <t>0350-68</t>
  </si>
  <si>
    <t>(54757) CHRISTIAN GIOVANNY MENDEZ QUINTERO, (54761) DIANA CAROLINA  MENDEZ QUINTERO, (54756) HILDA LEONOR QUINTERO DE MENDEZ, (54760) JAIR ERNESTO MENDEZ QUINTERO, (54759) LILIANA ROCIO MENDEZ QUINTERO, (54758) SANDRA MILENA MENDEZ  QUINTERO</t>
  </si>
  <si>
    <t>510112</t>
  </si>
  <si>
    <t>(28247) ALCALDIA MUNICIPAL DE LA PAZ</t>
  </si>
  <si>
    <t>01487-15</t>
  </si>
  <si>
    <t>CHITARAQUE, SANTANA</t>
  </si>
  <si>
    <t>(38204) ALVARO  OCHOA AVILA</t>
  </si>
  <si>
    <t>RH4-08521</t>
  </si>
  <si>
    <t>(23056) OSCAR  QUIROGA BECERRA</t>
  </si>
  <si>
    <t>509710</t>
  </si>
  <si>
    <t>(90187) OLIVER  PEÑA CABRERA</t>
  </si>
  <si>
    <t>501844</t>
  </si>
  <si>
    <t>500859</t>
  </si>
  <si>
    <t>(53812) SOCIEDAD VILLANUEVA SAS</t>
  </si>
  <si>
    <t>505593</t>
  </si>
  <si>
    <t>(81533) CONSORCIO MIRAMAR</t>
  </si>
  <si>
    <t>ARCILLAS, ARENAS, ARENAS INDUSTRIALES, ASFALTO NATURAL, GRAVAS, RECEBO</t>
  </si>
  <si>
    <t>506596</t>
  </si>
  <si>
    <t>PAIPA</t>
  </si>
  <si>
    <t>TLK-08061</t>
  </si>
  <si>
    <t>BELMIRA, SAN ANDRÉS, SAN JOSÉ DE LA MONTAÑA, SANTA ROSA DE OSOS</t>
  </si>
  <si>
    <t>(48808) CGL BERLIN S.A.S</t>
  </si>
  <si>
    <t>507392</t>
  </si>
  <si>
    <t>GDD-141</t>
  </si>
  <si>
    <t>505632</t>
  </si>
  <si>
    <t>TA3-11038X</t>
  </si>
  <si>
    <t>SAN ANDRÉS</t>
  </si>
  <si>
    <t>01035-15</t>
  </si>
  <si>
    <t>PAIPA, TUTA</t>
  </si>
  <si>
    <t>(61498) JAIRO  GARZON RODRIGUEZ, (38950) JOSE ARISTELIO GARZON RODRIGUEZ</t>
  </si>
  <si>
    <t>503640</t>
  </si>
  <si>
    <t>REMEDIOS, YOLOMBÓ</t>
  </si>
  <si>
    <t>KJE-09141</t>
  </si>
  <si>
    <t>(19469) ELSA VICTORIA SANCHEZ PEREZ</t>
  </si>
  <si>
    <t>OBC-14351</t>
  </si>
  <si>
    <t>MONTERREY, TAURAMENA</t>
  </si>
  <si>
    <t>(50478) HERIBERTO  TOVAR</t>
  </si>
  <si>
    <t>ICQ-08523</t>
  </si>
  <si>
    <t>CHITARAQUE, GÁMBITA</t>
  </si>
  <si>
    <t>(38661) SANDRA MILENA SARMIENTO BUENO</t>
  </si>
  <si>
    <t>501228</t>
  </si>
  <si>
    <t>KEI-08161</t>
  </si>
  <si>
    <t>PUERTO BERRÍO, YONDÓ (Casabe)</t>
  </si>
  <si>
    <t>(55344) MINERAS BODEGAS S.A.S</t>
  </si>
  <si>
    <t>ARENAS, ARENAS SILICEAS, MINERAL DE ORO, MINERAL DE PLATA</t>
  </si>
  <si>
    <t>01374-15</t>
  </si>
  <si>
    <t>(91276) SOLZA EQUIPOS Y MINERALES SAS</t>
  </si>
  <si>
    <t>ICQ-08279</t>
  </si>
  <si>
    <t>(38577) ANA MIREYA ZANGUÑA OCHOA, (38578) LUZ ANGELA ZANGUÑA OCHOA, (38576) MARIA YESENIA ZANGUÑA OCHOA, (14259) MISAEL ZANGUÑA ESPINOSA</t>
  </si>
  <si>
    <t>NI4-15021</t>
  </si>
  <si>
    <t>(43452) GLADYS  FONSECA JIMENEZ, (43356) ISIDRO  GRANADOS CASTRO</t>
  </si>
  <si>
    <t>503834</t>
  </si>
  <si>
    <t>504305</t>
  </si>
  <si>
    <t>(82990) FABIAN EDUARDO BAYONA SANCHEZ, (83589) LAURA CRISTINA QUEMBA TENJO, (83902) MARY ESTHER SANCHEZ HERRERA</t>
  </si>
  <si>
    <t>508381</t>
  </si>
  <si>
    <t>508215</t>
  </si>
  <si>
    <t>AMALFI</t>
  </si>
  <si>
    <t>PCC-09481</t>
  </si>
  <si>
    <t>FIRAVITOBA, PAIPA, TUTA</t>
  </si>
  <si>
    <t>ARENAS, GRAVAS, MINERALES DE HIERRO Y SUS CONCENTRADOS, RECEBO, ROCAS DE ORIGEN VOLCÁNICO, PUZOLANA, BASALTO</t>
  </si>
  <si>
    <t>500853</t>
  </si>
  <si>
    <t>G5934005</t>
  </si>
  <si>
    <t>(37880) JOAQUIN GUILLERMO GOMEZ TORO</t>
  </si>
  <si>
    <t>ARE-510025</t>
  </si>
  <si>
    <t>(93394) ELIO  CAMERO ARANGUREN, (93395) SONIA ALEJANDRA GOMEZ GALVIS</t>
  </si>
  <si>
    <t>OD3-16061</t>
  </si>
  <si>
    <t>(51940) GUILLERMO FRANCISCO CARLOMAGNO  LEGUIZAMON VACA</t>
  </si>
  <si>
    <t>ARENAS, MINERAL DE HIERRO</t>
  </si>
  <si>
    <t>ARE-509233</t>
  </si>
  <si>
    <t>502640</t>
  </si>
  <si>
    <t>(54849) MINEFILON SAS, (70334) ROBERTO  NIÑO RICAURTE</t>
  </si>
  <si>
    <t>ARE-504670</t>
  </si>
  <si>
    <t>(83635) JANETH SANCHEZ CASTRO, (83632) JESUS HERNAN SANCHEZ LOPEZ, (83636) MARIA SAGRARIO CASTRO RODRIGUEZ</t>
  </si>
  <si>
    <t>510057</t>
  </si>
  <si>
    <t>AGUADA</t>
  </si>
  <si>
    <t>GRAVAS, RECEBO, ROCA O PIEDRA CALIZA</t>
  </si>
  <si>
    <t>TB2-11161</t>
  </si>
  <si>
    <t>(54258) ANDINO COMMODITIES S A S, (26739) LAS PALMAS COAL S.A.S.</t>
  </si>
  <si>
    <t>OE8-16382</t>
  </si>
  <si>
    <t>(52578) JOSE FELIPE  BARRETO ROJAS</t>
  </si>
  <si>
    <t>ARCILLAS, ARENAS, MINERAL DE HIERRO</t>
  </si>
  <si>
    <t>ICQ-0800148X</t>
  </si>
  <si>
    <t>PAIPA, SOTAQUIRÁ</t>
  </si>
  <si>
    <t>501849</t>
  </si>
  <si>
    <t>500855</t>
  </si>
  <si>
    <t>ARENAS, ARENAS (DE RIO), GRAVAS, GRAVAS (DE RIO), MINERALES DE ORO Y SUS CONCENTRADOS</t>
  </si>
  <si>
    <t>NET-09061</t>
  </si>
  <si>
    <t>AGUADA, SAN BENITO</t>
  </si>
  <si>
    <t>(38723) RUBEN DARIO ORTIZ SILVA</t>
  </si>
  <si>
    <t>503760</t>
  </si>
  <si>
    <t>ANGOSTURA, YARUMAL</t>
  </si>
  <si>
    <t>510026</t>
  </si>
  <si>
    <t>506791</t>
  </si>
  <si>
    <t>(51613) ALCADIA CANASGORDAS</t>
  </si>
  <si>
    <t>IJP-15151</t>
  </si>
  <si>
    <t>(77621) GRUPO EMPRESARIAL ARGON S.A.S</t>
  </si>
  <si>
    <t>509789</t>
  </si>
  <si>
    <t>HAK-081</t>
  </si>
  <si>
    <t>(35212) MARCO ANTONIO GOMEZ CALDERON</t>
  </si>
  <si>
    <t>ICQ-08225</t>
  </si>
  <si>
    <t>(38352) SARA MARIA VASQUEZ RAMIREZ</t>
  </si>
  <si>
    <t>(75142) LATAM COAL MINES SAS</t>
  </si>
  <si>
    <t>OE9-09301</t>
  </si>
  <si>
    <t>TOTA</t>
  </si>
  <si>
    <t>(52682) JOSE GREGORIO MOLINA ESPINOSA, (52683) SALOMON GOMEZ PEREZ</t>
  </si>
  <si>
    <t>JHE-10262X</t>
  </si>
  <si>
    <t>(45804) NANCY SILVA PEREZ, (43850) RAFAEL  ROJAS BECERRA</t>
  </si>
  <si>
    <t>ARE-508692</t>
  </si>
  <si>
    <t>(91408) EVANGELINA  QUIROGA BENAVIDES, (63618) JESUS MANUEL QUIROGA MOSQUERA</t>
  </si>
  <si>
    <t>503757</t>
  </si>
  <si>
    <t>00281-15</t>
  </si>
  <si>
    <t>(63389) GRUPO COMERCIAL ATLANTIS LTDA</t>
  </si>
  <si>
    <t>HCA-081</t>
  </si>
  <si>
    <t>(25571) UNIVERSAL DE TRANSPORTES Y SERVICIOS LTDA</t>
  </si>
  <si>
    <t>510614</t>
  </si>
  <si>
    <t>YONDÓ (Casabe)</t>
  </si>
  <si>
    <t>(90690) ARIAS G ASOCIADOS SAS</t>
  </si>
  <si>
    <t>00993-15</t>
  </si>
  <si>
    <t>(23553) OLEGARIO  PULIDO ALBA</t>
  </si>
  <si>
    <t>501845</t>
  </si>
  <si>
    <t>504490</t>
  </si>
  <si>
    <t>503846</t>
  </si>
  <si>
    <t>AGUADA, GUADALUPE, SAN BENITO, SUAITA</t>
  </si>
  <si>
    <t>(74502) MUNICIPIO DE SAN BENITO</t>
  </si>
  <si>
    <t>01419-15</t>
  </si>
  <si>
    <t>01118-15</t>
  </si>
  <si>
    <t>(75674) DEISY YURANY ACOSTA RUEDA, (84773) Nelson javier acosta rueda, (72420) SANDRA LILIANA ACOSTA RUIZ, (84785) claudia alejandra acosta cifuentes, (84782) lucy marcela acosta ruiz, (84783) miguel angel acosta ruiz</t>
  </si>
  <si>
    <t>01439-15</t>
  </si>
  <si>
    <t>FIRAVITOBA</t>
  </si>
  <si>
    <t>(14244) CARLOS BERNARDO MEDINA TORRES, (20652) JORGE ALBERTO NIÑO PEREZ, (28973) JUAN ALBERTO DIAZ RUIZ</t>
  </si>
  <si>
    <t>OG4-15154X</t>
  </si>
  <si>
    <t>(59399) LINA MARCELA VERGARA DIOSA</t>
  </si>
  <si>
    <t>CARBÓN, MINERALES DE POTASIO, ROCA FOSFORICA, ROCA O PIEDRA CALIZA</t>
  </si>
  <si>
    <t>508788</t>
  </si>
  <si>
    <t>IBQ-08001X</t>
  </si>
  <si>
    <t>21302</t>
  </si>
  <si>
    <t>(30884) MAQUINARIAS Y SUMINISTROS LTDA</t>
  </si>
  <si>
    <t>00981-15</t>
  </si>
  <si>
    <t>(22471) FRANCISCO JAVIER VELEZ SERNA</t>
  </si>
  <si>
    <t>01082-15</t>
  </si>
  <si>
    <t>(62505) FERNANDO MONTAÑA Y CIA LTDA</t>
  </si>
  <si>
    <t>JBJ-08111</t>
  </si>
  <si>
    <t>CAÑASGORDAS, FRONTINO, URAMITA</t>
  </si>
  <si>
    <t>RECETOR</t>
  </si>
  <si>
    <t>ARE-510194</t>
  </si>
  <si>
    <t>(96053) EVARISTO TORRES HERRERA, (96054) SANDRA YANETH GAVIRIA SANCHEZ</t>
  </si>
  <si>
    <t>509843</t>
  </si>
  <si>
    <t>(87010) MARTIN ANTONIO ARIAS GAVIRIA</t>
  </si>
  <si>
    <t>ARCILLAS, ARENAS, GRAVAS, MINERALES DE ORO Y SUS CONCENTRADOS, ROCAS DE CUARCITA</t>
  </si>
  <si>
    <t>IK6-14422X</t>
  </si>
  <si>
    <t>ARENAS, ARENAS INDUSTRIALES, ASFALTO NATURAL, BASALTO, DIABASA, GRAVAS, RECEBO</t>
  </si>
  <si>
    <t>00752-15</t>
  </si>
  <si>
    <t>(32336) NELIDA ROSA MARTINEZ NIÑO</t>
  </si>
  <si>
    <t>508623</t>
  </si>
  <si>
    <t>(83459) JHONATAN ALFONSO FUQUEN PEREZ</t>
  </si>
  <si>
    <t>THE-08501</t>
  </si>
  <si>
    <t>VEGACHÍ</t>
  </si>
  <si>
    <t>504711</t>
  </si>
  <si>
    <t>ARENAS, ARENISCAS, CARBÓN, GRAFITO, GRAVAS, RECEBO, ROCA O PIEDRA CALIZA</t>
  </si>
  <si>
    <t>01490-15</t>
  </si>
  <si>
    <t>FIRAVITOBA, PESCA</t>
  </si>
  <si>
    <t>(38206) CARLOS ALBERTO GOMEZ CALDERON</t>
  </si>
  <si>
    <t>504491</t>
  </si>
  <si>
    <t>ANGOSTURA, GUADALUPE</t>
  </si>
  <si>
    <t>00480-15</t>
  </si>
  <si>
    <t>(26505) MARIA DEL CARMEN CADENA MORENO</t>
  </si>
  <si>
    <t>00136-15</t>
  </si>
  <si>
    <t>(53532) CALIZAS TIBASOSA LTDA</t>
  </si>
  <si>
    <t>ARCILLA COMUN (ARCILLA CERAMICA), ARCILLA MISCELANEA, ARCILLAS, ARCILLAS REFRACTARIAS, ARENAS, ROCA O PIEDRA CALIZA</t>
  </si>
  <si>
    <t>507829</t>
  </si>
  <si>
    <t>KJ5-14511</t>
  </si>
  <si>
    <t>(27835) DIANA MILENA MORENO PUENTES, (14521) HELIODORO  MORENO , (27836) MARIA LIGIA PUENTES</t>
  </si>
  <si>
    <t>506344</t>
  </si>
  <si>
    <t>(22212) LUIS ALEJANDRO FERNANDEZ ALVAREZ</t>
  </si>
  <si>
    <t>509589</t>
  </si>
  <si>
    <t>IZA, PESCA</t>
  </si>
  <si>
    <t>(55725) LA ROCA SAS</t>
  </si>
  <si>
    <t>CUÍTIVA, IZA</t>
  </si>
  <si>
    <t>SFE-08012</t>
  </si>
  <si>
    <t>(60838) MUNICIPIO DE SAN ANDRES DE CUERQUIA</t>
  </si>
  <si>
    <t>HCE-131</t>
  </si>
  <si>
    <t>(90109) ERIKA GISELA SILVA MORA</t>
  </si>
  <si>
    <t>507695</t>
  </si>
  <si>
    <t>(54944) EQUINOS Y CULTIVOS ANMAR S.A.S.</t>
  </si>
  <si>
    <t>01042-15</t>
  </si>
  <si>
    <t>OG2-08485</t>
  </si>
  <si>
    <t>CUÍTIVA, IZA, PESCA, TOTA</t>
  </si>
  <si>
    <t>ARCILLAS, ARENAS, ARENISCAS, ASFALTO NATURAL, CALCITA, CAOLIN, CARBÓN, CUARZO, MINERALES DE ALUMINIO Y SUS CONCENTRADOS, MINERALES DE BARIO, MINERALES DE HIERRO Y SUS CONCENTRADOS, MINERALES DE PLOMO Y SUS CONCENTRADOS, MINERALES DE POTASIO, ROCA FOSFOR</t>
  </si>
  <si>
    <t>LGJ-11421</t>
  </si>
  <si>
    <t>(25865) YOY CECILIA RAMIREZ BARON</t>
  </si>
  <si>
    <t>508789</t>
  </si>
  <si>
    <t>503859</t>
  </si>
  <si>
    <t>(82716) Aliados estratégicos en transporte y servicios del llano sas</t>
  </si>
  <si>
    <t>CARBÓN, ROCA O PIEDRA CALIZA</t>
  </si>
  <si>
    <t>503900</t>
  </si>
  <si>
    <t>BELÉN DE LOS ANDAQUÍES</t>
  </si>
  <si>
    <t>(78492) JOSE DILBERTO ROJAS SABI</t>
  </si>
  <si>
    <t>509477</t>
  </si>
  <si>
    <t>CUÍTIVA</t>
  </si>
  <si>
    <t>(11973) MUNICIPIO DE CUITIVA</t>
  </si>
  <si>
    <t>OE8-16151</t>
  </si>
  <si>
    <t>PAIPA, TIBASOSA</t>
  </si>
  <si>
    <t>(51113) ANTONIO JOSE FAJARDO ROMERO, (56121) MARTHA LILIANA  BARRERA ALVARADO</t>
  </si>
  <si>
    <t>ARCILLAS, GRAVAS, MINERAL DE HIERRO</t>
  </si>
  <si>
    <t>500851</t>
  </si>
  <si>
    <t>ANGOSTURA, CAMPAMENTO, GUADALUPE</t>
  </si>
  <si>
    <t>500854</t>
  </si>
  <si>
    <t>ANORÍ, CAMPAMENTO, GUADALUPE</t>
  </si>
  <si>
    <t>L5176005</t>
  </si>
  <si>
    <t>(39884) JORGE  OSORIO LOPEZ</t>
  </si>
  <si>
    <t>ARE-509348</t>
  </si>
  <si>
    <t>TEO-10561</t>
  </si>
  <si>
    <t>(62067) MUNICIPIO DE AMALFI</t>
  </si>
  <si>
    <t>ARE-510456</t>
  </si>
  <si>
    <t>AMALFI, ANORÍ, GUADALUPE</t>
  </si>
  <si>
    <t>(63257) ROMAN ORLANDO PORRAS LOPEZ, (96811) VICTOR ALFONSO JIMENEZ ZAPATA</t>
  </si>
  <si>
    <t>SJH-09022X</t>
  </si>
  <si>
    <t>501192</t>
  </si>
  <si>
    <t>AGUAZUL, TAURAMENA</t>
  </si>
  <si>
    <t>(77670) AGREGADOS PÉTREOS VRS. S.A.S.</t>
  </si>
  <si>
    <t>(71296) UNIMINEX SAS</t>
  </si>
  <si>
    <t>503028</t>
  </si>
  <si>
    <t>(82106) CONSORCIO VIAS Y EQUIPOS MACIZO 2030</t>
  </si>
  <si>
    <t>507575</t>
  </si>
  <si>
    <t>CIMITARRA, PUERTO PARRA</t>
  </si>
  <si>
    <t>OE7-16101</t>
  </si>
  <si>
    <t>GUAPI</t>
  </si>
  <si>
    <t>(43718) JAIME ALBERTO VASQUEZ HINESTROZA</t>
  </si>
  <si>
    <t>20803</t>
  </si>
  <si>
    <t>507736</t>
  </si>
  <si>
    <t>(63137) MUNICIPIO DE BOLIVAR</t>
  </si>
  <si>
    <t>OE7-16311</t>
  </si>
  <si>
    <t>(51981) LUIS ANGEL  VASQUEZ HINESTROZA</t>
  </si>
  <si>
    <t>01124-15</t>
  </si>
  <si>
    <t>(47717) FLOR DE MARIA PUERTO DE SANABRIA, (47718) REINALDO SANABRIA SANCHEZ</t>
  </si>
  <si>
    <t>ARENAS, CAOLIN</t>
  </si>
  <si>
    <t>504684</t>
  </si>
  <si>
    <t>(84087) ARGEL CUTIVA FLOREZ, (84085) GRUPO EMPRESARIAL SIRIME S.A.S</t>
  </si>
  <si>
    <t>TBD-09381</t>
  </si>
  <si>
    <t>DUITAMA, PAIPA</t>
  </si>
  <si>
    <t>510408</t>
  </si>
  <si>
    <t>JHB-16281</t>
  </si>
  <si>
    <t>(38587) LUIS ADELFO LOPEZ MORALES, (45335) NESTOR LOPEZ MORALES</t>
  </si>
  <si>
    <t>ARE-510459</t>
  </si>
  <si>
    <t>PUERTO PARRA</t>
  </si>
  <si>
    <t>(96728) Fabio Orduz Dulcey, (96727) Mariela Infante Blanco</t>
  </si>
  <si>
    <t>500380</t>
  </si>
  <si>
    <t>(45527) MUNICIPIO DE FIRAVITOBA</t>
  </si>
  <si>
    <t>510388</t>
  </si>
  <si>
    <t>KKQ-09281</t>
  </si>
  <si>
    <t>IZA</t>
  </si>
  <si>
    <t>(40845) CARMEN CECILIA SAENZ MEDINA</t>
  </si>
  <si>
    <t>AGUAZUL, RECETOR</t>
  </si>
  <si>
    <t>RGQ-10391</t>
  </si>
  <si>
    <t>CAÑASGORDAS, URAMITA</t>
  </si>
  <si>
    <t>(62831) JOSE LIBARDO BASTIDAS BENAVIDES</t>
  </si>
  <si>
    <t>LE3-08171</t>
  </si>
  <si>
    <t>(47346) JUAN RAMON APRAEZ PANTOJA</t>
  </si>
  <si>
    <t>OG4-15153X</t>
  </si>
  <si>
    <t>L1566005</t>
  </si>
  <si>
    <t>FRONTINO, MURINDÓ</t>
  </si>
  <si>
    <t>(21968) CARLOS LAZARO UMAÑA TRUJILLO</t>
  </si>
  <si>
    <t>00470-15</t>
  </si>
  <si>
    <t>(18975) LISANDRO  ROJAS GUERRERO</t>
  </si>
  <si>
    <t>IFE-16341</t>
  </si>
  <si>
    <t>(32845) LUIS ABRAHAM LOPEZ BARRERA</t>
  </si>
  <si>
    <t>LDQ-15091X</t>
  </si>
  <si>
    <t>YARUMAL</t>
  </si>
  <si>
    <t>(29467) JHON JAIRO BALBIN MEDINA</t>
  </si>
  <si>
    <t>00966-15</t>
  </si>
  <si>
    <t>(29352) JORGE ELIECER BARRERA ZORRO</t>
  </si>
  <si>
    <t>510336</t>
  </si>
  <si>
    <t>(91007) CENTRAL DE TRITURADOS SAS</t>
  </si>
  <si>
    <t>CALCITA, ROCA O PIEDRA CALIZA</t>
  </si>
  <si>
    <t>GBN-14411X</t>
  </si>
  <si>
    <t>(26293) LUIS ALBERTO RODRIGUEZ CHAPARRO, (31269) LUIS FRANCISCO ACERO NOPOVE</t>
  </si>
  <si>
    <t>OIP-13491</t>
  </si>
  <si>
    <t>(61577) JOSE ALEJANDRO M MORA HERNANDEZ</t>
  </si>
  <si>
    <t>RGQ-10392X</t>
  </si>
  <si>
    <t>SI1-14561</t>
  </si>
  <si>
    <t>LG9-15021</t>
  </si>
  <si>
    <t>(13208) JHON CRISTIAN MORENO MORALES, (13209) MAURICIO  MORENO MORALES</t>
  </si>
  <si>
    <t>H5948005</t>
  </si>
  <si>
    <t>(59754) MS TIMBERLAND HOLDINGS LIMITED</t>
  </si>
  <si>
    <t>507738</t>
  </si>
  <si>
    <t>IGA-08202</t>
  </si>
  <si>
    <t>(43234) GRAVAS Y MEZCLAS ASFALTICAS S.A.S.</t>
  </si>
  <si>
    <t>00813-15</t>
  </si>
  <si>
    <t>00910-15</t>
  </si>
  <si>
    <t>(23766) CALIZAS Y AGREGADOS BOYACA S.A.S.</t>
  </si>
  <si>
    <t>00916-15</t>
  </si>
  <si>
    <t>(15341) RODRIGO NARANJO PONGUTA</t>
  </si>
  <si>
    <t>IJC-11213X</t>
  </si>
  <si>
    <t>(12803) PARMENIO  MARTINEZ FIGUEROA</t>
  </si>
  <si>
    <t>LJC-08031</t>
  </si>
  <si>
    <t>IZA, SOGAMOSO</t>
  </si>
  <si>
    <t>(35895) LEONARDO PATIÑO  CICUAMIA, (35894) LUZ MABEL MACIAS PULIDO</t>
  </si>
  <si>
    <t>ARENAS, ASFALTO NATURAL, BASALTO, DIABASA, GRAVAS, RECEBO, ROCA FOSFORICA, ROCA O PIEDRA CALIZA</t>
  </si>
  <si>
    <t>IKM-09471</t>
  </si>
  <si>
    <t>CUÍTIVA, IZA, SOGAMOSO</t>
  </si>
  <si>
    <t>(29948) ANDRES JULIAN BARRERA MALPICA, (84968) INVERSIONES Y CARBONES JM SAS</t>
  </si>
  <si>
    <t>ARENAS ARCILLOSAS, ARENAS FELDESPÁTICAS, ARENAS INDUSTRIALES, ARENAS SILICEAS, GRAVAS, RECEBO, ROCA FOSFORICA</t>
  </si>
  <si>
    <t>00895-15</t>
  </si>
  <si>
    <t>(32557) CEMENTOS TEQUENDAMA S.A.S., (17813) LISANDRO AYALA TIRANO</t>
  </si>
  <si>
    <t>501126</t>
  </si>
  <si>
    <t>(77513) Alvaro Andres Puentes Rico</t>
  </si>
  <si>
    <t>01318-15</t>
  </si>
  <si>
    <t>ARE-509025</t>
  </si>
  <si>
    <t>OE2-11171</t>
  </si>
  <si>
    <t>(51703) LUIS ALFONSO BONILLA SALAMANCA</t>
  </si>
  <si>
    <t>00897-15</t>
  </si>
  <si>
    <t>(48720) JORGE ALBERTO SIACHOQUE SIACHOQUE, (48721) MARIA DEL CARMEN HERNANDEZ DE NUCHE</t>
  </si>
  <si>
    <t>00939-15</t>
  </si>
  <si>
    <t>01513-15</t>
  </si>
  <si>
    <t>00909-15</t>
  </si>
  <si>
    <t>00898-15</t>
  </si>
  <si>
    <t>(17319) DIOSELINA ZEA FONSECA, (39992) LUIS ERNESTO FONSECA CABEZAS</t>
  </si>
  <si>
    <t>509434</t>
  </si>
  <si>
    <t>FIRAVITOBA, TIBASOSA</t>
  </si>
  <si>
    <t>00913-15</t>
  </si>
  <si>
    <t>(58772) MINERIA CFC S.A.S.</t>
  </si>
  <si>
    <t>IJQ-11361X</t>
  </si>
  <si>
    <t>00900-15</t>
  </si>
  <si>
    <t>(13910) EMILIANO  VARGAS MESA, (61067) MANUEL ANTONIO NOSSA ZEAS</t>
  </si>
  <si>
    <t>00798-15</t>
  </si>
  <si>
    <t>00899-15</t>
  </si>
  <si>
    <t>(32720) ENRIQUE DIAZ BARRERA, (25636) MARIA DE JESUS DIAZ TORRES</t>
  </si>
  <si>
    <t>00911-15</t>
  </si>
  <si>
    <t>501848</t>
  </si>
  <si>
    <t>ANGOSTURA, CAMPAMENTO, YARUMAL</t>
  </si>
  <si>
    <t>KEI-08031</t>
  </si>
  <si>
    <t>REMEDIOS, VEGACHÍ</t>
  </si>
  <si>
    <t>ARENAS, GRAVAS, MINERAL DE ORO, MINERAL DE PLATINO</t>
  </si>
  <si>
    <t>00803-15</t>
  </si>
  <si>
    <t>(19621) HENRY ALFONSO RODRIGUEZ NOSSA</t>
  </si>
  <si>
    <t>ARE-509024</t>
  </si>
  <si>
    <t>(79412) LEONIDAS  OSORIO VELA, (79405) SERGIO LEONARDO TORCUATO DASILVA</t>
  </si>
  <si>
    <t>JIB-11421</t>
  </si>
  <si>
    <t>(45846) CARMEN ANDREA GUZMAN BUSTOS</t>
  </si>
  <si>
    <t>1655</t>
  </si>
  <si>
    <t>TIBASOSA</t>
  </si>
  <si>
    <t>501636</t>
  </si>
  <si>
    <t>CONTRATACIÓN, GUADALUPE</t>
  </si>
  <si>
    <t>PGO-08151</t>
  </si>
  <si>
    <t>(21585) JHON JAIVER SIERRA CELIS, (48982) RAUL  RODRIGUEZ PERDOMO</t>
  </si>
  <si>
    <t>503636</t>
  </si>
  <si>
    <t>JG7-15201</t>
  </si>
  <si>
    <t>DUITAMA</t>
  </si>
  <si>
    <t>(16008) MUNICIPIO DE DUITAMA</t>
  </si>
  <si>
    <t>508255</t>
  </si>
  <si>
    <t>ARE-510455</t>
  </si>
  <si>
    <t>AMALFI, ANORÍ</t>
  </si>
  <si>
    <t>(96815) DELSY MABEL GRACIANO HURTADO, (96816) MANUEL FABIAN AVILES GONZALEZ</t>
  </si>
  <si>
    <t>GAC-15091X</t>
  </si>
  <si>
    <t>SOGAMOSO</t>
  </si>
  <si>
    <t>(84968) INVERSIONES Y CARBONES JM SAS</t>
  </si>
  <si>
    <t>ANTRACITA, ARENAS, ARENAS ARCILLOSAS, ARENAS FELDESPÁTICAS, ARENAS INDUSTRIALES, ARENAS SILICEAS, CARBÓN, CARBÓN METALÚRGICO, CARBÓN TÉRMICO</t>
  </si>
  <si>
    <t>500858</t>
  </si>
  <si>
    <t>ANORÍ, CAMPAMENTO</t>
  </si>
  <si>
    <t>TDQ-08561</t>
  </si>
  <si>
    <t>(16382) LEONIDAS  RODRIGUEZ CASTELBLANCO</t>
  </si>
  <si>
    <t>500860</t>
  </si>
  <si>
    <t>ANGOSTURA, CAMPAMENTO</t>
  </si>
  <si>
    <t>ARENAS, GRAVAS (DE RIO), MINERALES DE ORO Y SUS CONCENTRADOS</t>
  </si>
  <si>
    <t>00944-15</t>
  </si>
  <si>
    <t>(38934) OTONIEL MOLANO GUARIN</t>
  </si>
  <si>
    <t>PGO-08341</t>
  </si>
  <si>
    <t>BELÉN DE LOS ANDAQUÍES, MORELIA</t>
  </si>
  <si>
    <t>509836</t>
  </si>
  <si>
    <t>(90133) inversiones capital colmbia sas</t>
  </si>
  <si>
    <t>00912-15</t>
  </si>
  <si>
    <t>01313-15</t>
  </si>
  <si>
    <t>(18504) LUIS HERNANDO LOPEZ LOPEZ</t>
  </si>
  <si>
    <t>OH1-16002X</t>
  </si>
  <si>
    <t>(58156) COLTRANSACCIONES READY S.A.S, (58581) HENRY  NOVA DELGADO, (58580) HUGO RAMIRO SALAMANCA CONDE, (57970) MIRIAN SORAIDA JIMENEZ ARELLANO</t>
  </si>
  <si>
    <t>ANHIDRITA, ARCILLAS, ARENAS, ARENISCAS, ASBESTO, ASFALTO NATURAL, AZUFRE, BENTONITA, CALCITA, CAOLIN, CARBÓN, CUARZO, DOLOMITA, ESMERALDA, FELDESPATOS, FLUORITA, GRAFITO, GRANATE, GRANITO, GRAVAS, MAGNESITA, MARMOL Y TRAVERTINO, MICA, MINERALES DE ALUMI</t>
  </si>
  <si>
    <t>00325-15</t>
  </si>
  <si>
    <t>(14766) CECILIA LOPEZ LOPEZ, (77862) CRISTIAN CAMILO BECERRA LOPEZ, (77863) DIANA MILENA BECERRA LOPEZ, (12100) INES LOPEZ LOPEZ, (30436) JOAQUIN LOPEZ LOPEZ, (18504) LUIS HERNANDO LOPEZ LOPEZ, (10834) SIERVO LOPEZ LOPEZ, (77864) WILLIAM FERNANDO BECERRA</t>
  </si>
  <si>
    <t>506475</t>
  </si>
  <si>
    <t>(86282) PROYECTOS CIVILES Y RECICLAJE URBANO SAS BIC</t>
  </si>
  <si>
    <t>HHB-08041</t>
  </si>
  <si>
    <t>506788</t>
  </si>
  <si>
    <t>(86745) SANDRA BEATRIZ GARCIA RUIZ</t>
  </si>
  <si>
    <t>OG2-090417</t>
  </si>
  <si>
    <t>(41904) GILBERTO ARCESIO GOMEZ DIAZ, (56025) SONIA  ROJAS BARBOSA, (22276) YURI ANDREI GARCIA SAAVEDRA</t>
  </si>
  <si>
    <t>ASBESTO, CARBÓN, CUARZO, FELDESPATOS, GRAFITO, MAGNESITA, MINERALES DE POTASIO, ROCA FOSFORICA, TALCO</t>
  </si>
  <si>
    <t>ARE-509406</t>
  </si>
  <si>
    <t>(93876) AURELIANO ANTONIO TORRES SUAREZ, (93892) DORA EMILCE FORIGUA SIERRA</t>
  </si>
  <si>
    <t>JC4-08172</t>
  </si>
  <si>
    <t>(41762) FABIO EDUARDO CELY HERRERA</t>
  </si>
  <si>
    <t>PL4-09362</t>
  </si>
  <si>
    <t>SUAITA</t>
  </si>
  <si>
    <t>L5698005</t>
  </si>
  <si>
    <t>REMEDIOS</t>
  </si>
  <si>
    <t>(50819) BLUE GOLD S.A.S., (17966) PEDRO PABLO ZAPATA GIL</t>
  </si>
  <si>
    <t>KCR-09461</t>
  </si>
  <si>
    <t>(18945) SERGIO CARDENAS</t>
  </si>
  <si>
    <t>00400-15</t>
  </si>
  <si>
    <t>KIB-09171</t>
  </si>
  <si>
    <t>IJO-11392X</t>
  </si>
  <si>
    <t>(43029) JOSEFINA  GOMEZ TORRES</t>
  </si>
  <si>
    <t>00706-15</t>
  </si>
  <si>
    <t>(42796) ALIRIO ANTONIO GONZALEZ BARRERA, (22132) DORA INES BARRAGAN BARRAGAN</t>
  </si>
  <si>
    <t>00327-15</t>
  </si>
  <si>
    <t>(42796) ALIRIO ANTONIO GONZALEZ BARRERA</t>
  </si>
  <si>
    <t>00614-15</t>
  </si>
  <si>
    <t>(39719) FLOR RODRIGUEZ BLANCA</t>
  </si>
  <si>
    <t>01300-A-15</t>
  </si>
  <si>
    <t>(15692) MARIA HELENA SOSA SOLANO</t>
  </si>
  <si>
    <t>00888-15</t>
  </si>
  <si>
    <t>OH1-16003X</t>
  </si>
  <si>
    <t>510322</t>
  </si>
  <si>
    <t>(93902) MARIA LUISA CASTRO RODRIGUEZ</t>
  </si>
  <si>
    <t>01512-15</t>
  </si>
  <si>
    <t>(38221) JOSE GUSTAVO QUESADA RODRIGUEZ</t>
  </si>
  <si>
    <t>NARIÑO, CAUCA</t>
  </si>
  <si>
    <t>IJJ-14331</t>
  </si>
  <si>
    <t>(37980) ORLANDO SIACHOQUE MARTINEZ</t>
  </si>
  <si>
    <t>JIO-11093X</t>
  </si>
  <si>
    <t>(19887) COSTA S.O.M</t>
  </si>
  <si>
    <t>00360-15</t>
  </si>
  <si>
    <t>(91272) ANGIE CATALINA AFRICANO SIERRA, (34161) LEONEL AFRICANO SIERRA, (12137) MARINOLJEN  AFRICANO SIERRA, (11375) MARLENY AFRICANO SIERRA</t>
  </si>
  <si>
    <t>502245</t>
  </si>
  <si>
    <t>(61067) MANUEL ANTONIO NOSSA ZEAS</t>
  </si>
  <si>
    <t>ARENISCAS, RECEBO, ROCA O PIEDRA CALIZA</t>
  </si>
  <si>
    <t>00865-15</t>
  </si>
  <si>
    <t>IIO-11061</t>
  </si>
  <si>
    <t>(34161) LEONEL AFRICANO SIERRA, (12137) MARINOLJEN  AFRICANO SIERRA, (11375) MARLENY AFRICANO SIERRA, (21096) ROSALBA  AFRICANO SIERRA</t>
  </si>
  <si>
    <t>508026</t>
  </si>
  <si>
    <t>AGUAZUL</t>
  </si>
  <si>
    <t>(86117) COMERCIALIZADORA INDUSTRIAL AMARILLO S.A.S</t>
  </si>
  <si>
    <t>CARBÓN, GRAVAS</t>
  </si>
  <si>
    <t>00905-15</t>
  </si>
  <si>
    <t>(30094) GENARO SIACHOQUE HERNANDEZ</t>
  </si>
  <si>
    <t>SCD-09081</t>
  </si>
  <si>
    <t>00890-15</t>
  </si>
  <si>
    <t>(34677) DAVID RAIMUNDO PLAZAS PRECIADO</t>
  </si>
  <si>
    <t>HF7-083</t>
  </si>
  <si>
    <t>(58548) COMPANIA MINERA Y CONSTRUCTORA DE COLOMBIA ROCO SAS.</t>
  </si>
  <si>
    <t>00869-15</t>
  </si>
  <si>
    <t>00868-15</t>
  </si>
  <si>
    <t>00850-15</t>
  </si>
  <si>
    <t>(16172) MEREDITH  MOLINA PEDROZO</t>
  </si>
  <si>
    <t>501302</t>
  </si>
  <si>
    <t>(78049) MUNICIPIO DE SOGAMOSO</t>
  </si>
  <si>
    <t>00892-15</t>
  </si>
  <si>
    <t>00893-15</t>
  </si>
  <si>
    <t>(20516) JOSE IGNACIO SIACHOQUE HERNANDEZ</t>
  </si>
  <si>
    <t>ARE-509108</t>
  </si>
  <si>
    <t>(93182) ANA ISABEL SUAREZ MOLINA</t>
  </si>
  <si>
    <t>506964</t>
  </si>
  <si>
    <t>(80807) PROYECTOS Y ASESORIAS MAVIPOD SAS</t>
  </si>
  <si>
    <t>ARCILLAS, ARENAS, ARENISCAS, ROCA O PIEDRA CALIZA</t>
  </si>
  <si>
    <t>00894-15</t>
  </si>
  <si>
    <t>00904-15</t>
  </si>
  <si>
    <t>(14402) FERNANDO  ZEA FIGUEROA</t>
  </si>
  <si>
    <t>00908-15</t>
  </si>
  <si>
    <t>00309-15</t>
  </si>
  <si>
    <t>(20917) INES  HERNANDEZ ORDUZ</t>
  </si>
  <si>
    <t>00887-15</t>
  </si>
  <si>
    <t>OH1-16004X</t>
  </si>
  <si>
    <t>GIBD-06</t>
  </si>
  <si>
    <t>(25772) ADELINA MARTINEZ PORRAS, (27424) DANIEL MARTINEZ USCATEGUI, (40577) USCATEGUI DOMINGO MARTINEZ</t>
  </si>
  <si>
    <t>JIO-11092X</t>
  </si>
  <si>
    <t>SIMACOTA, VÉLEZ</t>
  </si>
  <si>
    <t>01231-15</t>
  </si>
  <si>
    <t>(28567) FORERO DIAZ ALBERTO</t>
  </si>
  <si>
    <t>00368-15</t>
  </si>
  <si>
    <t>(14974) LEOVIGILDO SIERRA PATIÑO</t>
  </si>
  <si>
    <t>LH3-15321</t>
  </si>
  <si>
    <t>SANTA ROSA</t>
  </si>
  <si>
    <t>KBB-16402X</t>
  </si>
  <si>
    <t>TB5-14411</t>
  </si>
  <si>
    <t>(57243) JAIME  MURILLAS VICTORIA</t>
  </si>
  <si>
    <t>502136</t>
  </si>
  <si>
    <t>IHH-14591</t>
  </si>
  <si>
    <t>MERCADERES, PATÍA (El Bordo)</t>
  </si>
  <si>
    <t>(19156) ASOCIACION DE ARENEROS DE GALINDEZ ASAREGA</t>
  </si>
  <si>
    <t>01301-15</t>
  </si>
  <si>
    <t>DABEIBA, MURINDÓ</t>
  </si>
  <si>
    <t>JAM-14471</t>
  </si>
  <si>
    <t>(43887) HILDA AURORA RIVEROS DE NARANJO</t>
  </si>
  <si>
    <t>LH3-16311</t>
  </si>
  <si>
    <t>DABEIBA, FRONTINO, URAMITA</t>
  </si>
  <si>
    <t>JLA-09321</t>
  </si>
  <si>
    <t>(47230) DOLLY CONSUELO FIGUEROA DE VEGA, (47229) ELEONORA VICTORIA VEGA SUAREZ, (47228) GLORIA ESPERANZA VEGA SUAREZ</t>
  </si>
  <si>
    <t>501312</t>
  </si>
  <si>
    <t>IHV-16031</t>
  </si>
  <si>
    <t>(44683) LUIS ALFREDO FUENTES RINCON</t>
  </si>
  <si>
    <t>00352-15</t>
  </si>
  <si>
    <t>(36628) EDGAR PULIDO FONSECA, (44683) LUIS ALFREDO FUENTES RINCON</t>
  </si>
  <si>
    <t>502022</t>
  </si>
  <si>
    <t>(11178) ABDON  SANABRIA FLOREZ</t>
  </si>
  <si>
    <t>ARCILLAS, ARENAS, DOLOMITA, ROCA FOSFORICA, ROCA O PIEDRA CALIZA</t>
  </si>
  <si>
    <t>(52607) MINERA LAS BRISAS DE COLOMBIA S.A.S</t>
  </si>
  <si>
    <t>00353-15</t>
  </si>
  <si>
    <t>TBR-13411</t>
  </si>
  <si>
    <t>(25487) LUIS ANTONIO TASCON MARTINEZ</t>
  </si>
  <si>
    <t>ICQ-09063</t>
  </si>
  <si>
    <t>(37958) WILMAN  BARRERA PEREZ</t>
  </si>
  <si>
    <t>IE3-10451</t>
  </si>
  <si>
    <t>(36988) CRISANTO  PEÑA AVILA, (34761) JOSE ANTONIO VIASUS VARGAS, (21984) MARIA VICTORIA MARTELO ROA</t>
  </si>
  <si>
    <t>MAL-15563X</t>
  </si>
  <si>
    <t>(36988) CRISANTO  PEÑA AVILA</t>
  </si>
  <si>
    <t>503511</t>
  </si>
  <si>
    <t>URAMITA</t>
  </si>
  <si>
    <t>FLV-10V</t>
  </si>
  <si>
    <t>BELÉN DE LOS ANDAQUÍES, ALBANIA</t>
  </si>
  <si>
    <t>(77642) CAMILO ANDRES GALLEGO SANCHEZ, (87425) KAREN DANIELA GALLEGO SANCHEZ, (49165) YESIKA LORENA POLANCO BERMEO</t>
  </si>
  <si>
    <t>00142-15</t>
  </si>
  <si>
    <t>(36628) EDGAR PULIDO FONSECA, (32243) ERMENCIA PEREZ, (23599) LUIS ENRIQUE RAMIREZ GUTIERREZ, (21488) RAFAEL ANTONIO MOLANO , (37958) WILMAN  BARRERA PEREZ</t>
  </si>
  <si>
    <t>505780</t>
  </si>
  <si>
    <t>BELÉN DE LOS ANDAQUÍES, MORELIA, VALPARAÍSO</t>
  </si>
  <si>
    <t>(76827) JANETH  LLANOS TORRES</t>
  </si>
  <si>
    <t>505946</t>
  </si>
  <si>
    <t>(84878) CONSORCIO ANTIOQUIA VIAL-22</t>
  </si>
  <si>
    <t>506806</t>
  </si>
  <si>
    <t>(86670) Beatriz Helena Agudelo Betancur</t>
  </si>
  <si>
    <t>505752</t>
  </si>
  <si>
    <t>FE3-113</t>
  </si>
  <si>
    <t>(23992) OMAR ALEXIS URRUTIA SANCHEZ</t>
  </si>
  <si>
    <t>509222</t>
  </si>
  <si>
    <t>ALBANIA</t>
  </si>
  <si>
    <t>(93367) CORPORACION AMAZONIA VIVE</t>
  </si>
  <si>
    <t>TC2-08181</t>
  </si>
  <si>
    <t>(18702) ALONSO  PERALTA PATIÑO, (39824) LUIS EDUARDO SANDOVAL SOLANO</t>
  </si>
  <si>
    <t>506008</t>
  </si>
  <si>
    <t>(85318) LA MACARENA GRAVAS Y ARENAS  S.A.S</t>
  </si>
  <si>
    <t>01096-15</t>
  </si>
  <si>
    <t>(23072) JAVIER FRANCISCO VARGAS SANCHEZ, (38969) JESUS ORLANDO GONZALEZ GONZALEZ</t>
  </si>
  <si>
    <t>FLV-161</t>
  </si>
  <si>
    <t>507737</t>
  </si>
  <si>
    <t>502756</t>
  </si>
  <si>
    <t>PAJARITO, AGUAZUL, RECETOR</t>
  </si>
  <si>
    <t>(82055) ASTRID ROCIO CHAPARRO MACIAS, (76082) EMILIANO  MONTANA MORENO, (82020) NELSON ORLANDO PEREZ CARDOZO</t>
  </si>
  <si>
    <t>503449</t>
  </si>
  <si>
    <t>CAÑASGORDAS, DABEIBA, URAMITA</t>
  </si>
  <si>
    <t>ARE-510368</t>
  </si>
  <si>
    <t>REMEDIOS, YONDÓ (Casabe)</t>
  </si>
  <si>
    <t>(96522) EMIRO ANTONIO QUIÑONEZ RIVERA, (96521) HUMBERTO DE  JESUS MARULANDA BETANCUR, (22816) IVAN DARIO RODRIGUEZ PALACIO</t>
  </si>
  <si>
    <t>ARENAS, MINERALES DE ORO Y SUS CONCENTRADOS</t>
  </si>
  <si>
    <t>UCS-12481</t>
  </si>
  <si>
    <t>VIGÍA DEL FUERTE</t>
  </si>
  <si>
    <t>(61766) MUNICIPIO VIGIA DEL FUERTE</t>
  </si>
  <si>
    <t>SLL-08032X</t>
  </si>
  <si>
    <t>508741</t>
  </si>
  <si>
    <t>(91503) JIMMY ESTEBAN PATIÑO MENDOZA</t>
  </si>
  <si>
    <t>502403</t>
  </si>
  <si>
    <t>SCD-09211</t>
  </si>
  <si>
    <t>PED-11101</t>
  </si>
  <si>
    <t>(60659) LIBARDO  VEGA SANCHEZ</t>
  </si>
  <si>
    <t>506767</t>
  </si>
  <si>
    <t>(50601) LUZ MARIELA SIERRA BARRERA</t>
  </si>
  <si>
    <t>501288</t>
  </si>
  <si>
    <t>TL5-14541</t>
  </si>
  <si>
    <t>(46583) ABEL  FERNANDEZ ROBLES</t>
  </si>
  <si>
    <t>NBM-16311</t>
  </si>
  <si>
    <t>(25792) CONSORCIO CONSTRUCTORA URAMITA</t>
  </si>
  <si>
    <t>506720</t>
  </si>
  <si>
    <t>BELÉN DE LOS ANDAQUÍES, VALPARAÍSO</t>
  </si>
  <si>
    <t>OBL-16051</t>
  </si>
  <si>
    <t>NOBSA</t>
  </si>
  <si>
    <t>(50130) JOSE LUIS NOVA RODRIGUEZ</t>
  </si>
  <si>
    <t>507739</t>
  </si>
  <si>
    <t>ILI-16111</t>
  </si>
  <si>
    <t>(29994) ALVARO JAVIER SIACHOQUE DIAZ, (43481) ANA DELINA TORRES SIACHOQUE</t>
  </si>
  <si>
    <t>505984</t>
  </si>
  <si>
    <t>00877-15</t>
  </si>
  <si>
    <t>(22611) ROQUE EDGAR SIACHOQUE SIACHOQUE</t>
  </si>
  <si>
    <t>OGV-10461</t>
  </si>
  <si>
    <t>(61421) MINERALES Y AGREGADOS DE COLOMBIA S A S</t>
  </si>
  <si>
    <t>00789-15</t>
  </si>
  <si>
    <t>HHS-08121</t>
  </si>
  <si>
    <t>(34527) REINA MARIA CRUZ DE NUÑEZ</t>
  </si>
  <si>
    <t>ARE-510153</t>
  </si>
  <si>
    <t>(46583) ABEL  FERNANDEZ ROBLES, (95945) CRISTHIAN CAMILO FERNANDEZ SIERRA</t>
  </si>
  <si>
    <t>ARENAS, CARBÓN, RECEBO, ROCA FOSFORICA</t>
  </si>
  <si>
    <t>509002</t>
  </si>
  <si>
    <t>PUERTO PARRA, SIMACOTA</t>
  </si>
  <si>
    <t>509001</t>
  </si>
  <si>
    <t>508197</t>
  </si>
  <si>
    <t>DUITAMA, SANTA ROSA DE VITERBO</t>
  </si>
  <si>
    <t>(55284) SANTOS  VELANDIA MENDIVELSO</t>
  </si>
  <si>
    <t>ARCILLAS, ARENAS, ARENAS (DE RIO), ARENISCAS, CALCITA, DOLOMITA, GRAVAS, GRAVAS (DE RIO), ROCA O PIEDRA CALIZA</t>
  </si>
  <si>
    <t>506006</t>
  </si>
  <si>
    <t>AMALFI, REMEDIOS, VEGACHÍ</t>
  </si>
  <si>
    <t>(85429) JOHN JORGE CASTAÑO HERRERA</t>
  </si>
  <si>
    <t>01424-15</t>
  </si>
  <si>
    <t>(38169) EDUARDO  DIAZ DIAZ</t>
  </si>
  <si>
    <t>506726</t>
  </si>
  <si>
    <t>(86568) JUAN CARLOS FERNANDEZ SIERRA</t>
  </si>
  <si>
    <t>ILI-16071</t>
  </si>
  <si>
    <t>(13910) EMILIANO  VARGAS MESA</t>
  </si>
  <si>
    <t>504110</t>
  </si>
  <si>
    <t>SAN JOSÉ DEL FRAGUA</t>
  </si>
  <si>
    <t>LCF-11081X</t>
  </si>
  <si>
    <t>507402</t>
  </si>
  <si>
    <t>OH1-16001</t>
  </si>
  <si>
    <t>DUITAMA, PAIPA, CHARALÁ, GÁMBITA, SUAITA</t>
  </si>
  <si>
    <t>00880-15</t>
  </si>
  <si>
    <t>00822-15</t>
  </si>
  <si>
    <t>SANTA ROSA DE VITERBO</t>
  </si>
  <si>
    <t>LF2-08002</t>
  </si>
  <si>
    <t>DABEIBA, FRONTINO</t>
  </si>
  <si>
    <t>14665</t>
  </si>
  <si>
    <t>ILI-16131</t>
  </si>
  <si>
    <t>SE3-08131</t>
  </si>
  <si>
    <t>(57191) GEOLLANO, S.A.S.</t>
  </si>
  <si>
    <t>00594-145</t>
  </si>
  <si>
    <t>(40195) HELIODORO BAUTISTA PEÑA</t>
  </si>
  <si>
    <t>509778</t>
  </si>
  <si>
    <t>LF2-08005X</t>
  </si>
  <si>
    <t>DABEIBA</t>
  </si>
  <si>
    <t>01092-15</t>
  </si>
  <si>
    <t>(38968) MARY LUZ VARGAS SANCHEZ</t>
  </si>
  <si>
    <t>501313</t>
  </si>
  <si>
    <t>502105</t>
  </si>
  <si>
    <t>BRICEÑO, VALDIVIA, YARUMAL</t>
  </si>
  <si>
    <t>01023-15</t>
  </si>
  <si>
    <t>(38945) CASILDA  PEDRAZA LEON</t>
  </si>
  <si>
    <t>IF6-08331</t>
  </si>
  <si>
    <t>AQUITANIA</t>
  </si>
  <si>
    <t>(18702) ALONSO  PERALTA PATIÑO</t>
  </si>
  <si>
    <t>502772</t>
  </si>
  <si>
    <t>508605</t>
  </si>
  <si>
    <t>00562-15</t>
  </si>
  <si>
    <t>(17782) PEDRO ANTONIO LEON TORRES</t>
  </si>
  <si>
    <t>ARE-510032</t>
  </si>
  <si>
    <t>PAJARITO</t>
  </si>
  <si>
    <t>(95606) JHON CHARLES CABRERA GARCIA, (95604) ROLFE HERNANDEZ SANCHEZ</t>
  </si>
  <si>
    <t>CARBÓN, ESMERALDA, GRANITO, OTRAS PIEDRAS PRECIOSAS, PIRITA, RECEBO</t>
  </si>
  <si>
    <t>500052</t>
  </si>
  <si>
    <t>00070-15</t>
  </si>
  <si>
    <t>(26314) GUILLERMO TORRES CUSBA</t>
  </si>
  <si>
    <t>LF9-08002</t>
  </si>
  <si>
    <t>BRICEÑO, YARUMAL</t>
  </si>
  <si>
    <t>TI4-15411</t>
  </si>
  <si>
    <t>(31075) JORGE EDUARDO NAVARRETE NAVARRETE</t>
  </si>
  <si>
    <t>E5216005</t>
  </si>
  <si>
    <t>BRICEÑO, TOLEDO</t>
  </si>
  <si>
    <t>(32690) VICTOR EUGENIO AGUDELO BUSTAMANTE</t>
  </si>
  <si>
    <t>00848-15</t>
  </si>
  <si>
    <t>(30711) ANGEL MIGUEL MONTAÑEZ MONSALVE</t>
  </si>
  <si>
    <t>505282</t>
  </si>
  <si>
    <t>(50472) SIMEON  CRUZ VASQUEZ</t>
  </si>
  <si>
    <t>ICQ-08217</t>
  </si>
  <si>
    <t>(38351) JOSE JOAQUIN DE LA ROCHE MARTINEZ</t>
  </si>
  <si>
    <t>C744011</t>
  </si>
  <si>
    <t>ASBESTO, OTRAS ROCAS METAMÓRFICAS, TALCO</t>
  </si>
  <si>
    <t>00417-15</t>
  </si>
  <si>
    <t>ARENAS, ARENAS ARCILLOSAS, ARENAS FELDESPÁTICAS, ARENAS INDUSTRIALES, ARENAS SILICEAS, RECEBO, ROCAS DE CUARCITA</t>
  </si>
  <si>
    <t>JGL-11511</t>
  </si>
  <si>
    <t>(45781) JUAN DE JESUS BARRAGAN RODRIGUEZ</t>
  </si>
  <si>
    <t>00663-15</t>
  </si>
  <si>
    <t>(38567) BERTHA CECILIA ALVAREZ CAMARGO, (38568) MARIA TERESA ALVAREZ CAMARGO</t>
  </si>
  <si>
    <t>00481-15</t>
  </si>
  <si>
    <t>(20554) CARLOS ALFONSO ALVARADO, (30212) JESUS  ALFONSO CARO</t>
  </si>
  <si>
    <t>E5214005</t>
  </si>
  <si>
    <t>(32690) VICTOR EUGENIO AGUDELO BUSTAMANTE, (13426) YENY PATRICIA AGUDELO BUSTAMANTE</t>
  </si>
  <si>
    <t>01514-15</t>
  </si>
  <si>
    <t>(13898) MARCO JULIO RIVERA REYES, (20019) MARIA OBDULIA BAEZ RODRIGUEZ</t>
  </si>
  <si>
    <t>00771-15</t>
  </si>
  <si>
    <t>OG2-10224X</t>
  </si>
  <si>
    <t>ARE-510068</t>
  </si>
  <si>
    <t>(42732) CLAUDIA CAROLINA CRUZ MARTINEZ, (95668) WILLIAM ARMANDO JR GONZALEZ NUNEZ</t>
  </si>
  <si>
    <t>ARCILLAS, ARENAS, ARENAS (DE RIO), ARENISCAS, DOLOMITA, GRAVAS, GRAVAS (DE RIO), MINERALES DE ORO Y SUS CONCENTRADOS, MINERALES DE PLATA Y SUS CONCENTRADOS, MINERALES DE PLATINO (INCLUYE PLATINO, PALADIO, RUTENIO, RODIO, OSMIO) Y SUS CONCENTRADOS, PIRITA</t>
  </si>
  <si>
    <t>508164</t>
  </si>
  <si>
    <t>JIO-11091</t>
  </si>
  <si>
    <t>EL CARMEN, SANTA HELENA DEL OPÓN, SIMACOTA</t>
  </si>
  <si>
    <t>SBK-08141</t>
  </si>
  <si>
    <t>(48970) JAIRO ALONSO PATINO BALAGUERA, (36064) MANOLO  SALAMANCA PEREZ</t>
  </si>
  <si>
    <t>508165</t>
  </si>
  <si>
    <t>504019</t>
  </si>
  <si>
    <t>OEA-09321</t>
  </si>
  <si>
    <t>TOLEDO</t>
  </si>
  <si>
    <t>(52748) JULIETA MARIA AGUDELO BUSTAMANTE</t>
  </si>
  <si>
    <t>LF9-08004</t>
  </si>
  <si>
    <t>LHO-10351</t>
  </si>
  <si>
    <t>(14656) ELSA MARINA FERNANDEZ DE FERNANDEZ</t>
  </si>
  <si>
    <t>7023</t>
  </si>
  <si>
    <t>507019</t>
  </si>
  <si>
    <t>OG2-08531</t>
  </si>
  <si>
    <t>(56619) ROSA MARIA  CHAPARRO FUENTES</t>
  </si>
  <si>
    <t>OE8-15351</t>
  </si>
  <si>
    <t>(51095) ARMANDO  OROBIO GRUESO</t>
  </si>
  <si>
    <t>507075</t>
  </si>
  <si>
    <t>ANORÍ</t>
  </si>
  <si>
    <t>ICQ-08239</t>
  </si>
  <si>
    <t>(40101) GONZALO  DIAZ CHAPARRO</t>
  </si>
  <si>
    <t>502336</t>
  </si>
  <si>
    <t>510386</t>
  </si>
  <si>
    <t>OIBA</t>
  </si>
  <si>
    <t>(60175) MINA PIEDRA HERRADA SAS</t>
  </si>
  <si>
    <t>DIJ-111</t>
  </si>
  <si>
    <t>LH3-16312X</t>
  </si>
  <si>
    <t>DABEIBA, URAMITA</t>
  </si>
  <si>
    <t>508658</t>
  </si>
  <si>
    <t>(90994) Inversiones Roldan Calle SAS</t>
  </si>
  <si>
    <t>RHI-08051</t>
  </si>
  <si>
    <t>SFL-16531</t>
  </si>
  <si>
    <t>IEE-11161</t>
  </si>
  <si>
    <t>(43936) ALEXANDER JIMENEZ SOCHA</t>
  </si>
  <si>
    <t>508584</t>
  </si>
  <si>
    <t>00937-15</t>
  </si>
  <si>
    <t>BUSBANZÁ, CORRALES, FIRAVITOBA, NOBSA, TIBASOSA</t>
  </si>
  <si>
    <t>502176</t>
  </si>
  <si>
    <t>(80825) SOCIEDAD MINERA LA CONSTANCIA SAS</t>
  </si>
  <si>
    <t>ARENAS (DE RIO), GRAVAS (DE RIO), MINERALES DE ORO Y SUS CONCENTRADOS, MINERALES DE PLATA Y SUS CONCENTRADOS, OTROS MINERALES DE METALES NO FERROSOS Y SUS CONCENTRADOS (EXCEPTO MINERALES DE URANIO O TORIO Y SUS CONCENTRADOS)</t>
  </si>
  <si>
    <t>PEQ-09051</t>
  </si>
  <si>
    <t>(43623) VICTOR ALEJANDRO PALACIOS DIAZ</t>
  </si>
  <si>
    <t>ARENAS, ARENISCAS, RECEBO, ROCA FOSFORICA</t>
  </si>
  <si>
    <t>PJ7-08291</t>
  </si>
  <si>
    <t>(59633) DIORLIS SHIRLEY ISAZA QUINTERO</t>
  </si>
  <si>
    <t>LF9-08001</t>
  </si>
  <si>
    <t>(48112) TRIDENT GOLD NORTH-EAST ANTIOQUIA S.A.S.</t>
  </si>
  <si>
    <t>508166</t>
  </si>
  <si>
    <t>OH6-15361</t>
  </si>
  <si>
    <t>(43592) MIGUEL ARMANDO MARTINEZ RIVERA</t>
  </si>
  <si>
    <t>506013</t>
  </si>
  <si>
    <t>502104</t>
  </si>
  <si>
    <t>VALDIVIA, YARUMAL</t>
  </si>
  <si>
    <t>509086</t>
  </si>
  <si>
    <t>(53581) ARGIRO DE JESUS CHAVARRIA MAZO</t>
  </si>
  <si>
    <t>504735</t>
  </si>
  <si>
    <t>DABEIBA, PEQUE, URAMITA</t>
  </si>
  <si>
    <t>IGU-09371</t>
  </si>
  <si>
    <t>(43648) LUZ MARINA SILVA RINCON</t>
  </si>
  <si>
    <t>501351</t>
  </si>
  <si>
    <t>503637</t>
  </si>
  <si>
    <t>MURINDÓ</t>
  </si>
  <si>
    <t>500037</t>
  </si>
  <si>
    <t>(71101) NUGGET SAS, (48425) OSCAR ANDRES HORTUA</t>
  </si>
  <si>
    <t>ARCILLAS, ARENAS, GRAVAS, MINERALES DE ORO Y SUS CONCENTRADOS, MINERALES DE PLATA Y SUS CONCENTRADOS</t>
  </si>
  <si>
    <t>500179</t>
  </si>
  <si>
    <t>BURITICÁ, DABEIBA, PEQUE</t>
  </si>
  <si>
    <t>508824</t>
  </si>
  <si>
    <t>(91587) Aydren Torres Sanchez</t>
  </si>
  <si>
    <t>GRAVAS, MICA, MINERALES DE TIERRAS RARAS, PIZARRA, RECEBO, ROCA O PIEDRA CALIZA</t>
  </si>
  <si>
    <t>508167</t>
  </si>
  <si>
    <t>TK2-08481</t>
  </si>
  <si>
    <t>SIMACOTA</t>
  </si>
  <si>
    <t>505671</t>
  </si>
  <si>
    <t>(57611) SOLUCIONES AMBIENTALES INTEGRALES DE LA AMAZONIA S. A. ESP</t>
  </si>
  <si>
    <t>SJH-09021</t>
  </si>
  <si>
    <t>21905</t>
  </si>
  <si>
    <t>(57968) MINERIA INGENIERIA Y TRITURADOS S.A.S. – MINTROS S.A.S., (57969) RONNY  AVELLA FERNANDEZ</t>
  </si>
  <si>
    <t>01493-15</t>
  </si>
  <si>
    <t>MONGUÍ</t>
  </si>
  <si>
    <t>(44699) MARIA ESPERANZA PINTO PUENTES</t>
  </si>
  <si>
    <t>01071-15</t>
  </si>
  <si>
    <t>(15233) CARLOS JULIO MERCHAN PARADA</t>
  </si>
  <si>
    <t>REC-15101</t>
  </si>
  <si>
    <t>TÓPAGA</t>
  </si>
  <si>
    <t>(43885) MARIA ISMENIA PARADA GUAUQUE, (63115) YAQUELINE  GONZALEZ PARADA</t>
  </si>
  <si>
    <t>506896</t>
  </si>
  <si>
    <t>00403-15</t>
  </si>
  <si>
    <t>(35167) MANUEL ANTONIO SALAMANCA RINCON</t>
  </si>
  <si>
    <t>505560</t>
  </si>
  <si>
    <t>(43885) MARIA ISMENIA PARADA GUAUQUE</t>
  </si>
  <si>
    <t>11387</t>
  </si>
  <si>
    <t>CORRALES, NOBSA</t>
  </si>
  <si>
    <t>JC4-08002X</t>
  </si>
  <si>
    <t>501531</t>
  </si>
  <si>
    <t>(27399) ARIS MINING SEGOVIA</t>
  </si>
  <si>
    <t>(33686) DORANY FONSECA BUITRAGO, (32956) EDWIN FERNANDO  FONSECA BUITRAGO, (24178) FREDY ARLEY FONSECA BUITRAGO, (32321) GLORIA ESPERANZA SILVA, (13790) HECTOR AUGUSTO FONSECA BUITRAGO, (23022) JAVIER ALEXANDER FONSECA BUITRAGO, (80653) Johan Danilo Fons</t>
  </si>
  <si>
    <t>ICT-14321</t>
  </si>
  <si>
    <t>(47715) ANA PAULINA GONZALEZ  DE GONZALEZ, (38622) JAZMIN DE JESUS ROJAS BALAGUERA, (38642) WEYMAR FERNANDO SANDOVAL PALENCIA</t>
  </si>
  <si>
    <t>506361</t>
  </si>
  <si>
    <t>JC4-080010X</t>
  </si>
  <si>
    <t>SAN JOSÉ DEL GUAVIARE</t>
  </si>
  <si>
    <t>01515-15</t>
  </si>
  <si>
    <t>(21366) EDUARD JAICID SALAMANCA VIANCHA, (33615) JOSE NELSON CARDOZO PINEDA</t>
  </si>
  <si>
    <t>502749</t>
  </si>
  <si>
    <t>(58798) CAROLINA KEKEJHY SAAVEDRA MURILLO</t>
  </si>
  <si>
    <t>00339-15</t>
  </si>
  <si>
    <t>(15286) ALVARO  BECERRA PEREZ, (18700) GEORGINA DEL CARMEN FLECHAS BECERRA</t>
  </si>
  <si>
    <t>00334-15</t>
  </si>
  <si>
    <t>16959</t>
  </si>
  <si>
    <t>(79349) AURA ALICIA PARADA DE GONZALEZ, (76479) FLOR ANGELA PARADA BARRERA, (76239) GUILLERMINA  PARADA BARRERA, (77196) JOSE MAURICIO PARADA BARRERA, (76236) MARTHA LUCIA PARADA BARRERA</t>
  </si>
  <si>
    <t>506538</t>
  </si>
  <si>
    <t>00828-15</t>
  </si>
  <si>
    <t>(46671) ROLFE MARIN MARTINEZ</t>
  </si>
  <si>
    <t>KIN-08471</t>
  </si>
  <si>
    <t>(16738) CLAUDIA PATRICIA SIACHOQUE CELYS, (16737) JULIO NEL BARRERA BELTRAN</t>
  </si>
  <si>
    <t>505694</t>
  </si>
  <si>
    <t>UFC-08461</t>
  </si>
  <si>
    <t>ITUANGO</t>
  </si>
  <si>
    <t>OH6-10551</t>
  </si>
  <si>
    <t>504572</t>
  </si>
  <si>
    <t>FLORENCIA, MERCADERES</t>
  </si>
  <si>
    <t>(24115) CAROLINA  ORTIZ ARIAS</t>
  </si>
  <si>
    <t>502137</t>
  </si>
  <si>
    <t>JBJ-080014X</t>
  </si>
  <si>
    <t>(12293) ACHAGUA S.O.M</t>
  </si>
  <si>
    <t>ARENAS, MINERALES DE COBRE Y SUS CONCENTRADOS, MINERALES DE ORO Y SUS CONCENTRADOS, MINERALES DE PLATA Y SUS CONCENTRADOS, MINERALES DE PLATINO (INCLUYE PLATINO, PALADIO, RUTENIO, RODIO, OSMIO) Y SUS CONCENTRADOS, MINERALES DE PLOMO Y SUS CONCENTRADOS, R</t>
  </si>
  <si>
    <t>IJ1-15431</t>
  </si>
  <si>
    <t>CERINZA, SANTA ROSA DE VITERBO</t>
  </si>
  <si>
    <t>(37982) LUIS ALFREDO SAAVEDRA NIÑO</t>
  </si>
  <si>
    <t>ARENAS ARCILLOSAS, ARENAS FELDESPÁTICAS, ARENAS INDUSTRIALES, ARENAS SILICEAS, GRAVAS, RECEBO, ROCA O PIEDRA CALIZA</t>
  </si>
  <si>
    <t>JAA-14291</t>
  </si>
  <si>
    <t>(82668) PROYECTOS E INVERSIONES JL S.A.S.</t>
  </si>
  <si>
    <t>BB9-151</t>
  </si>
  <si>
    <t>CHARALÁ, ENCINO</t>
  </si>
  <si>
    <t>(12394) CARLOS ERNESTO VARGAS CHINCHILLA</t>
  </si>
  <si>
    <t>UBB-08411</t>
  </si>
  <si>
    <t>CORRALES</t>
  </si>
  <si>
    <t>504734</t>
  </si>
  <si>
    <t>507576</t>
  </si>
  <si>
    <t>506786</t>
  </si>
  <si>
    <t>(86570) MUNICIPIO DE SOLITA</t>
  </si>
  <si>
    <t>OH1-16005X</t>
  </si>
  <si>
    <t>CHARALÁ</t>
  </si>
  <si>
    <t>ICU-09111</t>
  </si>
  <si>
    <t>(47873) SANDY SAND S.A.S.</t>
  </si>
  <si>
    <t>510266</t>
  </si>
  <si>
    <t>MERCADERES</t>
  </si>
  <si>
    <t>(80296) Municipio de Mercaderes</t>
  </si>
  <si>
    <t>(82746) MINERALES SUAMOX SAS</t>
  </si>
  <si>
    <t>SFG-15121</t>
  </si>
  <si>
    <t>00858-15</t>
  </si>
  <si>
    <t>(31985) JAIRO ALFONSO CARDOZO PINEDA</t>
  </si>
  <si>
    <t>506728</t>
  </si>
  <si>
    <t>(86574) FROYLAN ALDANA GOMEZ</t>
  </si>
  <si>
    <t>501944</t>
  </si>
  <si>
    <t>(79556) WILSON RENE CORREDOR PARRA, (79635) YOJANA ROSALY RAMIREZ ROJAS</t>
  </si>
  <si>
    <t>OE7-11021</t>
  </si>
  <si>
    <t>(42716) CARLINA  PEREZ ROJAS, (46823) RAFAEL ANTONIO  ARIAS PLAZAS</t>
  </si>
  <si>
    <t>MAP-09041</t>
  </si>
  <si>
    <t>(23258) EDGARDO  NEITA PINTO</t>
  </si>
  <si>
    <t>508585</t>
  </si>
  <si>
    <t>507577</t>
  </si>
  <si>
    <t>ARE-509972</t>
  </si>
  <si>
    <t>(93408) FABIAN ANDRES WILCHES PAYOME, (93124) GILBERTO  MIRANDA DIAZ</t>
  </si>
  <si>
    <t>FB9-091</t>
  </si>
  <si>
    <t>(32338) CARLOS  SARMIENTO MONSALVE</t>
  </si>
  <si>
    <t>GKI-111</t>
  </si>
  <si>
    <t>(77642) CAMILO ANDRES GALLEGO SANCHEZ, (49165) YESIKA LORENA POLANCO BERMEO</t>
  </si>
  <si>
    <t>H7138005</t>
  </si>
  <si>
    <t>ARENAS, ARENAS ARCILLOSAS, ARENAS FELDESPÁTICAS, ARENAS INDUSTRIALES, ARENAS SILICEAS, GRAVAS, MINERAL DE ORO, RECEBO</t>
  </si>
  <si>
    <t>0289-15</t>
  </si>
  <si>
    <t>BUSBANZÁ, CORRALES</t>
  </si>
  <si>
    <t>FHR-082</t>
  </si>
  <si>
    <t>ANTRACITA, ARENAS, CARBÓN, CARBÓN METALÚRGICO, CARBÓN TÉRMICO, RECEBO</t>
  </si>
  <si>
    <t>IEG-11151</t>
  </si>
  <si>
    <t>ENCINO</t>
  </si>
  <si>
    <t>(35323) UBALDO SILVA</t>
  </si>
  <si>
    <t>501611</t>
  </si>
  <si>
    <t>CAMPAMENTO, VALDIVIA, YARUMAL</t>
  </si>
  <si>
    <t>506317</t>
  </si>
  <si>
    <t>(86033) Amalia  Burgos Nañez</t>
  </si>
  <si>
    <t>IH6-08142X</t>
  </si>
  <si>
    <t>(57321) C &amp; G ASOCIADOS Y CIA  S.C.A</t>
  </si>
  <si>
    <t>508025</t>
  </si>
  <si>
    <t>(88146) Cielo Muñoz Marin</t>
  </si>
  <si>
    <t>502599</t>
  </si>
  <si>
    <t>506779</t>
  </si>
  <si>
    <t>505957</t>
  </si>
  <si>
    <t>LABRANZAGRANDE</t>
  </si>
  <si>
    <t>(80795) CONSORCIO CORREDORES VIALES 063</t>
  </si>
  <si>
    <t>502373</t>
  </si>
  <si>
    <t>PUERTO CONCORDIA, SAN JOSÉ DEL GUAVIARE</t>
  </si>
  <si>
    <t>GUAVIARE, META</t>
  </si>
  <si>
    <t>KFQ-09001</t>
  </si>
  <si>
    <t>(16730) JOSE LUIS CARDOSO VARGAS</t>
  </si>
  <si>
    <t>ARCILLA COMUN (ARCILLA CERAMICA), ARCILLA MISCELANEA, ARCILLAS, ARCILLAS REFRACTARIAS, ARENAS, ARENAS ARCILLOSAS, ARENISCAS</t>
  </si>
  <si>
    <t>ARE-TB8-10401</t>
  </si>
  <si>
    <t>SAN PABLO</t>
  </si>
  <si>
    <t>(62788) CUSTODIO ORTIZ DELGADO, (80306) HERIBERTO  ÑAÑEZ ROSERO, (62791) JACOB RAMOS  ROSERO, (62787) JOSE WILLIAM ARCOS MUÑOZ, (62792) ORLANDO MUTIS  MUTIS, (62789) SANTOS  PALADINES MUÑOZ, (62790) WILDER FERNEY RAMOS PALADINES</t>
  </si>
  <si>
    <t>SBK-09291</t>
  </si>
  <si>
    <t>BRICEÑO, VALDIVIA</t>
  </si>
  <si>
    <t>ARENAS, GRAVAS, MINERALES DE ORO Y SUS CONCENTRADOS, MINERALES DE PLATA Y SUS CONCENTRADOS, MINERALES DE PLATINO (INCLUYE PLATINO, PALADIO, RUTENIO, RODIO, OSMIO) Y SUS CONCENTRADOS, OTROS MINERALES DE METALES NO FERROSOS Y SUS CONCENTRADOS (EXCEPTO MINE</t>
  </si>
  <si>
    <t>NFM-08521</t>
  </si>
  <si>
    <t>(12970) GONZALO  BARRERA VARGAS, (25774) GUILLERMO VARGAS HURTADO, (21938) HECTOR GUILLERMO CRUZ BARRERA</t>
  </si>
  <si>
    <t>R140011</t>
  </si>
  <si>
    <t>RECONOCIMIENTO PROPIEDAD PRIVADA</t>
  </si>
  <si>
    <t>REMEDIOS, SEGOVIA</t>
  </si>
  <si>
    <t>ARENAS, ARENAS ARCILLOSAS, ARENAS FELDESPÁTICAS, ARENAS INDUSTRIALES, ARENAS SILICEAS, ARENISCAS, CALCITA, GRANITO, GRAVAS, MINERAL DE ORO, OTRAS ROCAS METAMÓRFICAS, OTRAS ROCAS Y MINERALES DE ORIGEN VOLCANICO, RECEBO, ROCA O PIEDRA CALIZA, ROCAS DE CU</t>
  </si>
  <si>
    <t>502596</t>
  </si>
  <si>
    <t>LD8-08011</t>
  </si>
  <si>
    <t>507404</t>
  </si>
  <si>
    <t>0301-52</t>
  </si>
  <si>
    <t>(40140) JESUS  ARCOS ÑAÑEZ, (16526) SEGUNDO JACOB PALADINEZ MUÑOZ</t>
  </si>
  <si>
    <t>JDN-09121X</t>
  </si>
  <si>
    <t>(50302) GRACIELA RINCON</t>
  </si>
  <si>
    <t>GF2-111</t>
  </si>
  <si>
    <t>(33845) GUILLERMO  ALARCON MORALES</t>
  </si>
  <si>
    <t>ICQ-081712</t>
  </si>
  <si>
    <t>(80592) GINA VALERIA PARADA RESTREPO, (80590) LAURA LILIANA PARADA RESTREPO, (80596) NATALIA PARADA RESTREPO</t>
  </si>
  <si>
    <t>501644</t>
  </si>
  <si>
    <t>(61638) AGREMAX SAS, (30674) DANNY ALIRIO VILLAMIZAR MENESES</t>
  </si>
  <si>
    <t>LF9-080010X</t>
  </si>
  <si>
    <t>JC3-08144X</t>
  </si>
  <si>
    <t>BRICEÑO, ITUANGO</t>
  </si>
  <si>
    <t>ARCILLAS, ARENAS, MINERALES DE COBRE Y SUS CONCENTRADOS, MINERALES DE MOLIBDENO Y SUS CONCENTRADOS, MINERALES DE ORO Y SUS CONCENTRADOS, MINERALES DE PLATA Y SUS CONCENTRADOS, MINERALES DE PLATINO (INCLUYE PLATINO, PALADIO, RUTENIO, RODIO, OSMIO) Y SUS C</t>
  </si>
  <si>
    <t>EKK-111</t>
  </si>
  <si>
    <t>(21728) RAFAEL  LIEVANO CALDERON</t>
  </si>
  <si>
    <t>IH6-08141</t>
  </si>
  <si>
    <t>501612</t>
  </si>
  <si>
    <t>ANORÍ, CAMPAMENTO, YARUMAL</t>
  </si>
  <si>
    <t>ARE-510442</t>
  </si>
  <si>
    <t>(96785) Javier Dueñas Espinosa, (96784) Nelson Peña Gomez</t>
  </si>
  <si>
    <t>509883</t>
  </si>
  <si>
    <t>(95112) TRANSPORTES Y OBRAS CIVILES DE COLOMBIA S.A.S</t>
  </si>
  <si>
    <t>GÁMEZA, TÓPAGA</t>
  </si>
  <si>
    <t>01310-15</t>
  </si>
  <si>
    <t>SEGOVIA</t>
  </si>
  <si>
    <t>ARE-510094</t>
  </si>
  <si>
    <t>GÁMEZA, MONGUA, TÓPAGA</t>
  </si>
  <si>
    <t>(95787) LUIS ADONIO PEREZ TORRES, (95797) MAGDA ISABEL QUINTERO SUAREZ, (95642) OSCAR OSWALDO GAVIRIA SANCHEZ</t>
  </si>
  <si>
    <t>CARBÓN, RECEBO, ROCA FOSFORICA, ROCA O PIEDRA CALIZA</t>
  </si>
  <si>
    <t>510290</t>
  </si>
  <si>
    <t>AGUAZUL, MANÍ</t>
  </si>
  <si>
    <t>(30289) ALCALDIA MUNICIPAL DE AGUAZUL</t>
  </si>
  <si>
    <t>01394-15</t>
  </si>
  <si>
    <t>GÁMEZA</t>
  </si>
  <si>
    <t>(56853) HELDA  PERICO DE REYES</t>
  </si>
  <si>
    <t>AK8-096</t>
  </si>
  <si>
    <t>502086</t>
  </si>
  <si>
    <t>LF9-08003</t>
  </si>
  <si>
    <t>00885-15</t>
  </si>
  <si>
    <t>(24478) ESTEBAN COLMENARES RINCON</t>
  </si>
  <si>
    <t>01518-15</t>
  </si>
  <si>
    <t>(33615) JOSE NELSON CARDOZO PINEDA, (38225) MARIA ALICIA CUERVO VARGAS</t>
  </si>
  <si>
    <t>01014-15</t>
  </si>
  <si>
    <t>BELÉN</t>
  </si>
  <si>
    <t>OEA-10171</t>
  </si>
  <si>
    <t>(52627) DIEGO ANDRES SIACHOQUE SAAVEDRA, (52628) RUBEN CELY ROJAS</t>
  </si>
  <si>
    <t>503429</t>
  </si>
  <si>
    <t>(82626) INGEREDES Y DISEÑOS S.A.S.</t>
  </si>
  <si>
    <t>01329-15</t>
  </si>
  <si>
    <t>(82730) CILIA JULIETA CRUZ FARACICA, (82732) DARIO ALBERTO CRUZ FARACICA, (44735) GLORIA INES CRUZ FARACICA, (23732) LIDIA MARINA FARACICA DE CRUZ</t>
  </si>
  <si>
    <t>OKL-14451</t>
  </si>
  <si>
    <t>(22445) ESTEBAN MARIA CHAVARRIAGA, (46298) MARIA ELVIA MONROY HERNÁNDEZ, (60346) MARTHA LILIA MESA SALINAS</t>
  </si>
  <si>
    <t>500103</t>
  </si>
  <si>
    <t>ICQ-08322</t>
  </si>
  <si>
    <t>(10478) JAIME ALBERTO VASQUEZ ARDILA</t>
  </si>
  <si>
    <t>ARCILLA COMUN (ARCILLA CERAMICA), ARCILLAS, ARCILLAS REFRACTARIAS, ARENAS, ARENAS ARCILLOSAS, ARENAS FELDESPÁTICAS, ARENAS INDUSTRIALES, ARENAS SILICEAS, BENTONITA, CAOLIN, YESO</t>
  </si>
  <si>
    <t>22112</t>
  </si>
  <si>
    <t>(17796) RAMON OCTAVIO OLMOS FLOREZ</t>
  </si>
  <si>
    <t>GHQ-091</t>
  </si>
  <si>
    <t>RL2-09491</t>
  </si>
  <si>
    <t>(18368) ALCALDIA DE SAN JOSE DE GUAVIARE</t>
  </si>
  <si>
    <t>502053</t>
  </si>
  <si>
    <t>(80658) IVAN FELIPE VALENCIA GIRALDO</t>
  </si>
  <si>
    <t>01234-15</t>
  </si>
  <si>
    <t>(60062) HECTOR PLUTARCO REYES PERICO</t>
  </si>
  <si>
    <t>508474</t>
  </si>
  <si>
    <t>(43064) FABIO GUILLERMO ARAQUE ALVAREZ</t>
  </si>
  <si>
    <t>ARCILLAS, ARENAS, CARBÓN, YESO</t>
  </si>
  <si>
    <t>500177</t>
  </si>
  <si>
    <t>PEQUE</t>
  </si>
  <si>
    <t>T4161005</t>
  </si>
  <si>
    <t>(47575) JAVIER  URIBE MEJIA, (15653) MARTIN EMILIO URIBE MEJIA, (20342) RODRIGO  URIBE MEJIA</t>
  </si>
  <si>
    <t>00181-15</t>
  </si>
  <si>
    <t>(34238) SIKA ANDINA S.A</t>
  </si>
  <si>
    <t>ARE-510418</t>
  </si>
  <si>
    <t>(96722) Carlos Mauricio Garzon Rodriguez, (96611) HELBER RAMIREZ PULIDO, (25706) HERNANDO  PIRACOA MARTINEZ, (96718) Pedro Nel Lopez Gonzalez</t>
  </si>
  <si>
    <t>FL3-152</t>
  </si>
  <si>
    <t>(33110) ANTONIO  GARZON GARAVITO</t>
  </si>
  <si>
    <t>509754</t>
  </si>
  <si>
    <t>(81949) Jainolbina SAS</t>
  </si>
  <si>
    <t>HEQ-142</t>
  </si>
  <si>
    <t>JC3-08141</t>
  </si>
  <si>
    <t>OCL-10021</t>
  </si>
  <si>
    <t>(50375) PEDRO ANTONIO RINCON LOPEZ, (50374) SEGUNDO HELIODORO ALVAREZ RINCON</t>
  </si>
  <si>
    <t>500744</t>
  </si>
  <si>
    <t>(71260) JOSE FERNANDO ARENAS SILVA</t>
  </si>
  <si>
    <t>502597</t>
  </si>
  <si>
    <t>506607</t>
  </si>
  <si>
    <t>(80846) Patricia  Corzo Plata</t>
  </si>
  <si>
    <t>ARENAS, CARBÓN, GRAFITO, RECEBO</t>
  </si>
  <si>
    <t>SCR-08051</t>
  </si>
  <si>
    <t>503312</t>
  </si>
  <si>
    <t>(82437) Orlando  Collazos Lamilla</t>
  </si>
  <si>
    <t>ARE-510167</t>
  </si>
  <si>
    <t>AMALFI, SEGOVIA</t>
  </si>
  <si>
    <t>ARE-510143</t>
  </si>
  <si>
    <t>CORRALES, GÁMEZA</t>
  </si>
  <si>
    <t>(95906) JOHN JAIRO MALPICA SALCEDO, (95923) NANCY ROCIO FORERO LOZANO, (95905) OSCAR IVAN GONZALEZ</t>
  </si>
  <si>
    <t>503857</t>
  </si>
  <si>
    <t>QEL-14561</t>
  </si>
  <si>
    <t>(43599) JAVIER  CALLE BURBANO</t>
  </si>
  <si>
    <t>ARENAS, ASBESTO, CUARZO, FELDESPATOS, GRAFITO, GRAVAS, MAGNESITA, OTRAS PIEDRAS PRECIOSAS, OTRAS PIEDRAS SEMIPRECIOSAS, RECEBO, TALCO</t>
  </si>
  <si>
    <t>00907-15</t>
  </si>
  <si>
    <t>BETÉITIVA, BUSBANZÁ, CORRALES</t>
  </si>
  <si>
    <t>JC4-11351</t>
  </si>
  <si>
    <t>(37540) GUILLERMO  CAMACHO CARDENAS, (13817) LUIS ALBERTO CAMACHO CARDENAS, (18891) PEDRO ANTONIO CAMACHO CARDENAS, (26011) VIRGILIO DE LOS SANTOS AILLON CUADROS</t>
  </si>
  <si>
    <t>FCP-151</t>
  </si>
  <si>
    <t>508312</t>
  </si>
  <si>
    <t>(88937) SOLUCIONES AMBIENTALES DEL NORDESTE S.A.S.</t>
  </si>
  <si>
    <t>HHG-15171</t>
  </si>
  <si>
    <t>RAS-09231</t>
  </si>
  <si>
    <t>(33199) JOAQUIN  CASTRO RINCON, (63342) MINERALES RINCON S.A.S</t>
  </si>
  <si>
    <t>502228</t>
  </si>
  <si>
    <t>SBL-09092X</t>
  </si>
  <si>
    <t>SBL-09091</t>
  </si>
  <si>
    <t>JC3-08142X</t>
  </si>
  <si>
    <t>502598</t>
  </si>
  <si>
    <t>502139</t>
  </si>
  <si>
    <t>ARE-509964</t>
  </si>
  <si>
    <t>OHG-11461</t>
  </si>
  <si>
    <t>BETÉITIVA</t>
  </si>
  <si>
    <t>(58156) COLTRANSACCIONES READY S.A.S, (44137) IVAN MAURICIO VEGA MOJICA, (17403) JUAN RICARDO LEGUIZAMON VACCA</t>
  </si>
  <si>
    <t>ANHIDRITA, ARCILLAS, ARENAS, ARENISCAS, ASBESTO, ASFALTO NATURAL, BENTONITA, CALCITA, CAOLIN, CARBÓN, CORINDON, CUARZO, DOLOMITA, ESMERALDA, FELDESPATOS, FLUORITA, GRAFITO, GRANATE, GRANITO, GRAVAS, MAGNESITA, MARMOL Y TRAVERTINO, MICA, MINERALES DE ALU</t>
  </si>
  <si>
    <t>504732</t>
  </si>
  <si>
    <t>SGI-14291</t>
  </si>
  <si>
    <t>JC3-08143X</t>
  </si>
  <si>
    <t>JG7-09461</t>
  </si>
  <si>
    <t>TASCO</t>
  </si>
  <si>
    <t>(77284) INDUSTRIAS CONSTRUCCIONES CIVILES Y ESTRUCTURAS METALMECANICAS S.A.S.</t>
  </si>
  <si>
    <t>502159</t>
  </si>
  <si>
    <t>DE3-113</t>
  </si>
  <si>
    <t>MANÍ</t>
  </si>
  <si>
    <t>CGD-131</t>
  </si>
  <si>
    <t>YOPAL, AGUAZUL</t>
  </si>
  <si>
    <t>(36888) TIMOLEON  ECHEVERRIA CHACON</t>
  </si>
  <si>
    <t>503144</t>
  </si>
  <si>
    <t>(78687) AURA DURLEY PRIETO GUZMAN, (78690) JUAN DAVID ROMERO MEJIA, (78693) NOLBERTO  RIVAS BECERRA, (78694) ROLFER ANDRES MARIÑO CUNICHE</t>
  </si>
  <si>
    <t>00501-15</t>
  </si>
  <si>
    <t>(31767) AURORA LEON MARIA, (24743) MARIA DEL CARMEN LEON , (30859) MARINA LEON LUZ, (10238) VICTOR MANUEL LEON</t>
  </si>
  <si>
    <t>504622</t>
  </si>
  <si>
    <t>SIMACOTA, SOCORRO</t>
  </si>
  <si>
    <t>(84018) Fredy Humberto Lagos</t>
  </si>
  <si>
    <t>00555-15</t>
  </si>
  <si>
    <t>506375</t>
  </si>
  <si>
    <t>(84840) CONSORCIO VIAS NACIONALES</t>
  </si>
  <si>
    <t>502088</t>
  </si>
  <si>
    <t>ANORÍ, CAMPAMENTO, TARAZÁ, VALDIVIA, YARUMAL</t>
  </si>
  <si>
    <t>504123</t>
  </si>
  <si>
    <t>(14918) JOSE OMAR APRAEZ ZAMBRANO</t>
  </si>
  <si>
    <t>510323</t>
  </si>
  <si>
    <t>(21187) JAIME HUMBERTO CHIQUILLO DIAZ</t>
  </si>
  <si>
    <t>ARCILLAS, ARENAS, CARBÓN, GRAVAS, RECEBO, ROCA FOSFORICA</t>
  </si>
  <si>
    <t>OLQ-08271</t>
  </si>
  <si>
    <t>JG7-09462X</t>
  </si>
  <si>
    <t>(30859) MARINA LEON LUZ, (10238) VICTOR MANUEL LEON</t>
  </si>
  <si>
    <t>SJH-08541</t>
  </si>
  <si>
    <t>MURINDÓ, CARMEN DEL DARIÉN  (Curbaradó)</t>
  </si>
  <si>
    <t>CGD-132</t>
  </si>
  <si>
    <t>506960</t>
  </si>
  <si>
    <t>(83394) ORO DEL CHOCO II S.A.S.</t>
  </si>
  <si>
    <t>GJL-083</t>
  </si>
  <si>
    <t>(40190) ISRAEL  MARTINEZ PEREZ</t>
  </si>
  <si>
    <t>14238</t>
  </si>
  <si>
    <t>(54070) CARLOS JULIO CARREÑO LEON, (45101) FREDY BAYARDO CARREÑO CRISTANCHO, (45106) JOSE GILBERTO CARREÑO CRISTANCHO, (39970) JOSE LORENZO CARREÑO LEON, (54073) LUIS FELIPE CARREÑO LEON, (54074) MARLENY JUDITH CARREÑO LEON, (54071) MARTHA YANET CA</t>
  </si>
  <si>
    <t>18244</t>
  </si>
  <si>
    <t>(25900) MARY  CHINOME GUIO</t>
  </si>
  <si>
    <t>ARENAS SILICEAS, GRAVAS SILICEAS</t>
  </si>
  <si>
    <t>18417</t>
  </si>
  <si>
    <t>(84913) CARLOS ALBERTO ALVAREZ BARRERA, (85782) CESAR ALVAREZ BARRERA, (41860) HECTOR ALVAREZ LEON, (17182) HORACIO ZIPA SANCHEZ</t>
  </si>
  <si>
    <t>17956</t>
  </si>
  <si>
    <t>(43640) MARIA SILVESTRA CARO CASTAÑEDA</t>
  </si>
  <si>
    <t>00582-15</t>
  </si>
  <si>
    <t>BETÉITIVA, TASCO</t>
  </si>
  <si>
    <t>(32463) ARNALDO TELLEZ ALVAREZ, (23053) ELIZABETH  TELLEZ ALVAREZ, (32793) ELVA CONSUELO TELLEZ ALVAREZ, (32792) LIBARDO  TELLEZ ALVAREZ, (27935) MARIA CRISTINA TELLEZ ALVAREZ</t>
  </si>
  <si>
    <t>501068</t>
  </si>
  <si>
    <t>504050</t>
  </si>
  <si>
    <t>00375-15</t>
  </si>
  <si>
    <t>(15580) CARLOS JULIO CASTAÑEDA ALFONSO, (36296) JORGE GUILLERMO CASTAQEDA ALFONSO, (17151) MARCO ANTONIO CASTAÑEDA</t>
  </si>
  <si>
    <t>503954</t>
  </si>
  <si>
    <t>(73612) ALCALDÍA MUNICIPAL TASCO BOYACA</t>
  </si>
  <si>
    <t>REQ-11151</t>
  </si>
  <si>
    <t>(58656) JOSE ALFREDO CARO SERRANO, (41115) JOSE VICENTE CARO SERRANO</t>
  </si>
  <si>
    <t>ARE-509359</t>
  </si>
  <si>
    <t>(93408) FABIAN ANDRES WILCHES PAYOME, (91947) JUAN DEJESUS PATIÑO</t>
  </si>
  <si>
    <t>JBF-08071</t>
  </si>
  <si>
    <t>(14301) DORA CONSTANZA LEON ROJAS</t>
  </si>
  <si>
    <t>DKK-161</t>
  </si>
  <si>
    <t>CHARALÁ, OCAMONTE</t>
  </si>
  <si>
    <t>(53382) MARIELA  BUENO DE SARMIENTO</t>
  </si>
  <si>
    <t>510639</t>
  </si>
  <si>
    <t>(54065) INES  VERGARA GOMEZ</t>
  </si>
  <si>
    <t>14830</t>
  </si>
  <si>
    <t>(84913) CARLOS ALBERTO ALVAREZ BARRERA, (85782) CESAR ALVAREZ BARRERA</t>
  </si>
  <si>
    <t>501952</t>
  </si>
  <si>
    <t>GDQ-091</t>
  </si>
  <si>
    <t>502070</t>
  </si>
  <si>
    <t>13446</t>
  </si>
  <si>
    <t>DKK-163</t>
  </si>
  <si>
    <t>YOPAL</t>
  </si>
  <si>
    <t>HHV-08451</t>
  </si>
  <si>
    <t>(34465) GLORIA CELIDA MONTAÑA DUEÑAS</t>
  </si>
  <si>
    <t>ARE-SJU-14541</t>
  </si>
  <si>
    <t>(56301) ALEIDA MUÑOZ, (54409) HECTOR MUÑOZ GARCIA, (56299) HERNEY ERASO ERASO, (54410) JESÚS MARTÍN MUÑOZ ERASO, (56302) JORGE ENRIQUE VASQUEZ OSORIO, (54407) JOSE ERFIDIO SOLARTE MENESES, (56300) JOSE SANDRO ERAZO, (54408) LUIS CARLOS MUÑOZ ERAZO,</t>
  </si>
  <si>
    <t>509383</t>
  </si>
  <si>
    <t>510530</t>
  </si>
  <si>
    <t>(93792) MUNICIPIO DE ITUANGO</t>
  </si>
  <si>
    <t>GGB-151</t>
  </si>
  <si>
    <t>(58649) EDGAR ALEXANDER SARMIENTO BUENO</t>
  </si>
  <si>
    <t>MOCOA</t>
  </si>
  <si>
    <t>IHV-09171</t>
  </si>
  <si>
    <t>(44703) CARLOS EDUARDO ALARCON VEGA</t>
  </si>
  <si>
    <t>REP-15121</t>
  </si>
  <si>
    <t>IK1-08041</t>
  </si>
  <si>
    <t>(17977) WALTER JAIR SAAVEDRA CARVAJAL</t>
  </si>
  <si>
    <t>GJ4-082</t>
  </si>
  <si>
    <t>CHARALÁ, COROMORO</t>
  </si>
  <si>
    <t>500176</t>
  </si>
  <si>
    <t>ITUANGO, PEQUE</t>
  </si>
  <si>
    <t>503450</t>
  </si>
  <si>
    <t>SCR-08052X</t>
  </si>
  <si>
    <t>501913</t>
  </si>
  <si>
    <t>COLÓN (Génova)</t>
  </si>
  <si>
    <t>(61730) MUNICIPIO DE BELEN</t>
  </si>
  <si>
    <t>502741</t>
  </si>
  <si>
    <t>HDI-111</t>
  </si>
  <si>
    <t>(78223) RAFAEL ANTONIO ARDILA VALDERRAMA</t>
  </si>
  <si>
    <t>HCH-082</t>
  </si>
  <si>
    <t>(16237) TITO ANTONIO GOYENECHE FLOREZ</t>
  </si>
  <si>
    <t>502234</t>
  </si>
  <si>
    <t>502160</t>
  </si>
  <si>
    <t>VALDIVIA</t>
  </si>
  <si>
    <t>FLU-088A</t>
  </si>
  <si>
    <t>(86366) CRISTIAN CAMILO JIMENEZ ESTEVES, (74771) MANUEL ALEJANDRO JIMENEZ ESTEVES</t>
  </si>
  <si>
    <t>PJ1-09021</t>
  </si>
  <si>
    <t>ARE-507410</t>
  </si>
  <si>
    <t>(50920) LUIS GILBERTO PAVA GUERRERO, (87921) Maria Gilma Guerrero Pava</t>
  </si>
  <si>
    <t>LJ5-08004</t>
  </si>
  <si>
    <t>(12565) NUEVA GRANADA MINERALS S.A.S</t>
  </si>
  <si>
    <t>GIG-094</t>
  </si>
  <si>
    <t>(11834) COOPERATIVA MULTIACTIVA SAN ISIDRO DEL CHARTE COOPCHARTE, (86366) CRISTIAN CAMILO JIMENEZ ESTEVES, (74771) MANUEL ALEJANDRO JIMENEZ ESTEVES</t>
  </si>
  <si>
    <t>501348</t>
  </si>
  <si>
    <t>(78331) Municipio La Unión</t>
  </si>
  <si>
    <t>502085</t>
  </si>
  <si>
    <t>506373</t>
  </si>
  <si>
    <t>505872</t>
  </si>
  <si>
    <t>DKK-162</t>
  </si>
  <si>
    <t>506365</t>
  </si>
  <si>
    <t>507830</t>
  </si>
  <si>
    <t>SAN VICENTE DE CHUCURÍ, SIMACOTA</t>
  </si>
  <si>
    <t>509787</t>
  </si>
  <si>
    <t>(62011) F. B. C. CONSTRUINVERSIONES S.A.S.</t>
  </si>
  <si>
    <t>UGC-11091</t>
  </si>
  <si>
    <t>PALMAR, SIMACOTA, SOCORRO</t>
  </si>
  <si>
    <t>(59328) JOHN SERVANDO ZAFRA GERENA</t>
  </si>
  <si>
    <t>506350</t>
  </si>
  <si>
    <t>505956</t>
  </si>
  <si>
    <t>504090</t>
  </si>
  <si>
    <t>(49295) MIRYAM  VILLADA BOLIVAR</t>
  </si>
  <si>
    <t>510181</t>
  </si>
  <si>
    <t>OCAMONTE, PÁRAMO</t>
  </si>
  <si>
    <t>(90190) MEDSA MEZCLAS ASFALTICAS Y AGREGADOS S.A.S</t>
  </si>
  <si>
    <t>503870</t>
  </si>
  <si>
    <t>PBH-08011</t>
  </si>
  <si>
    <t>(53885) EDINSON GERARDO REYES MORA</t>
  </si>
  <si>
    <t>UC4-10091</t>
  </si>
  <si>
    <t>SAN VICENTE DE CHUCURÍ</t>
  </si>
  <si>
    <t>(25523) MONICA MARIA GUARGUATI ARDILA</t>
  </si>
  <si>
    <t>NJA-11421</t>
  </si>
  <si>
    <t>(33178) EDUARDO VALDES DELGADO</t>
  </si>
  <si>
    <t>502158</t>
  </si>
  <si>
    <t>ITUANGO, VALDIVIA</t>
  </si>
  <si>
    <t>503727</t>
  </si>
  <si>
    <t>PJA-08101</t>
  </si>
  <si>
    <t>505449</t>
  </si>
  <si>
    <t>ARE-509500</t>
  </si>
  <si>
    <t>(42088) HUGO  RODRIGUEZ MEDINA, (93477) Marleny  Pedraza Castro</t>
  </si>
  <si>
    <t>502742</t>
  </si>
  <si>
    <t>509367</t>
  </si>
  <si>
    <t>508599</t>
  </si>
  <si>
    <t>LJQ-080011X</t>
  </si>
  <si>
    <t>(50030) TRIDENT GOLD SAS</t>
  </si>
  <si>
    <t>IKK-08001X</t>
  </si>
  <si>
    <t>(37862) PLUMA BLANCA S.O.M</t>
  </si>
  <si>
    <t>ARENAS, ARENAS SILICEAS, MINERAL DE COBRE, MINERAL DE MOLIBDENO, MINERAL DE ORO, MINERAL DE PLATA, MINERAL DE PLATINO, MINERAL DE PLOMO, MINERAL DE ZINC</t>
  </si>
  <si>
    <t>502112</t>
  </si>
  <si>
    <t>ANORÍ, TARAZÁ, VALDIVIA, YARUMAL</t>
  </si>
  <si>
    <t>509934</t>
  </si>
  <si>
    <t>500228</t>
  </si>
  <si>
    <t>ARE-507872</t>
  </si>
  <si>
    <t>(41965) MARIO NELSON VARGAS ROJAS, (25093) SOCIEDAD HV PARA EL DESARROLLO MINERO CIVIL Y AMBIENTAL COLOMBIA SAS (HV MACD SAS)</t>
  </si>
  <si>
    <t>508754</t>
  </si>
  <si>
    <t>EL CARMEN, SAN VICENTE DE CHUCURÍ</t>
  </si>
  <si>
    <t>(25093) SOCIEDAD HV PARA EL DESARROLLO MINERO CIVIL Y AMBIENTAL COLOMBIA SAS (HV MACD SAS)</t>
  </si>
  <si>
    <t>508776</t>
  </si>
  <si>
    <t>(56077) CYMCOL INGENIERIA SAS, (25093) SOCIEDAD HV PARA EL DESARROLLO MINERO CIVIL Y AMBIENTAL COLOMBIA SAS (HV MACD SAS)</t>
  </si>
  <si>
    <t>ARE-507873</t>
  </si>
  <si>
    <t>ARE-509076</t>
  </si>
  <si>
    <t>(93022) Hemerio Ordoñez Hernandez, (40700) MARCOS FIDEL VANEGAS TOLOZA</t>
  </si>
  <si>
    <t>508598</t>
  </si>
  <si>
    <t>509689</t>
  </si>
  <si>
    <t>SCM-16471</t>
  </si>
  <si>
    <t>(42238) CARLOS GUILLERMO ATEHORTUA QUICENO</t>
  </si>
  <si>
    <t>HFM-082</t>
  </si>
  <si>
    <t>(18518) JORGE ELIECER LOPEZ ALVAREZ</t>
  </si>
  <si>
    <t>502743</t>
  </si>
  <si>
    <t>504863</t>
  </si>
  <si>
    <t>502127</t>
  </si>
  <si>
    <t>(71388) EDELBER JOSE TORRES MORALES, (54879) ORIENTAL DE MINERIA Y CONSTRUCCIONES SAS</t>
  </si>
  <si>
    <t>HJ6-08381A</t>
  </si>
  <si>
    <t>(80182) TRITURADOS MEZCLAS Y EXTRACCIONES TRIMEX DE COLOMBIA S.A.S</t>
  </si>
  <si>
    <t>OG3-09151</t>
  </si>
  <si>
    <t>PUERTO GAITÁN</t>
  </si>
  <si>
    <t>(59360) CRISTOBAL  MORALES VELASQUEZ, (59359) JHONATAN  MORALES SANCHEZ</t>
  </si>
  <si>
    <t>HIE-15101X</t>
  </si>
  <si>
    <t>(34592) JAIRO SOTO BARRERA</t>
  </si>
  <si>
    <t>GHG-092</t>
  </si>
  <si>
    <t>(36812) ASOCIACION SAN RAFAEL DE MORICHAL</t>
  </si>
  <si>
    <t>504851</t>
  </si>
  <si>
    <t>504717</t>
  </si>
  <si>
    <t>502074</t>
  </si>
  <si>
    <t>500190</t>
  </si>
  <si>
    <t>DABEIBA, MUTATÁ</t>
  </si>
  <si>
    <t>HFM-08411X</t>
  </si>
  <si>
    <t>503266</t>
  </si>
  <si>
    <t>20785</t>
  </si>
  <si>
    <t>(55102) GRAVILLERA ISLA DEL SOL LIMITADA</t>
  </si>
  <si>
    <t>JI1-15001</t>
  </si>
  <si>
    <t>SANTA ROSA, MOCOA</t>
  </si>
  <si>
    <t>PUTUMAYO, CAUCA</t>
  </si>
  <si>
    <t>(85167) PETREOS VILLAMOSQUERA S.A.S</t>
  </si>
  <si>
    <t>502089</t>
  </si>
  <si>
    <t>SBS-09232X</t>
  </si>
  <si>
    <t>HH8-15561</t>
  </si>
  <si>
    <t>(32168) JORGE ANDRES GOMEZ MARIÑO, (30370) ULISES  GOMEZ BAEZ</t>
  </si>
  <si>
    <t>503488</t>
  </si>
  <si>
    <t>G5945005</t>
  </si>
  <si>
    <t>(55545) ARCESIO DE JESUS CASTAÑO MONTES, (42238) CARLOS GUILLERMO ATEHORTUA QUICENO</t>
  </si>
  <si>
    <t>0177-68</t>
  </si>
  <si>
    <t>OCAMONTE, PÁRAMO, VALLE DE SAN JOSÉ</t>
  </si>
  <si>
    <t>(41582) PROFONCE S.A</t>
  </si>
  <si>
    <t>HJ6-08381</t>
  </si>
  <si>
    <t>(61488) AGREGADOS SAN RAFAEL DEL LLANO S.A.S</t>
  </si>
  <si>
    <t>HBN-142</t>
  </si>
  <si>
    <t>(23993) ASOCIACIÓN DE PALEROS DEL CORREGIMIENTO DE SANTAFE DE MORICHAL</t>
  </si>
  <si>
    <t>506041</t>
  </si>
  <si>
    <t>504338</t>
  </si>
  <si>
    <t>503835</t>
  </si>
  <si>
    <t>H6896005</t>
  </si>
  <si>
    <t>(62110) JUAN CAMILO VILLEGAS GARCIA</t>
  </si>
  <si>
    <t>DE3-116</t>
  </si>
  <si>
    <t>503763</t>
  </si>
  <si>
    <t>508718</t>
  </si>
  <si>
    <t>JAL-09101</t>
  </si>
  <si>
    <t>(43380) TOMAS WILLIAM ZUÑIGA LOPEZ</t>
  </si>
  <si>
    <t>RJO-08061</t>
  </si>
  <si>
    <t>PAZ DE RIO</t>
  </si>
  <si>
    <t>OG2-08451</t>
  </si>
  <si>
    <t>(60520) PACIFIC STRATUS ENERGY COLOMBIA CORP SUCURSAL COLOMBIA</t>
  </si>
  <si>
    <t>SIQ-08111</t>
  </si>
  <si>
    <t>(62022) JAVIER ORLANDO CHAPARRO RAMIREZ</t>
  </si>
  <si>
    <t>508508</t>
  </si>
  <si>
    <t>SAN BERNARDO</t>
  </si>
  <si>
    <t>(90929) LUCIANO  CORONEL BOLAÑOS</t>
  </si>
  <si>
    <t>510377</t>
  </si>
  <si>
    <t>(96587) Leonor Figueroa Vega, (83649) Luis Jesus Espinosa Rico</t>
  </si>
  <si>
    <t>JL5-14091</t>
  </si>
  <si>
    <t>(47568) WILLAN OMAR MONTES MONTES</t>
  </si>
  <si>
    <t>0367-68</t>
  </si>
  <si>
    <t>CABRERA, SOCORRO</t>
  </si>
  <si>
    <t>(28601) MARIA HELENA RODRIGUEZ ORDOÑEZ</t>
  </si>
  <si>
    <t>508596</t>
  </si>
  <si>
    <t>HD7-082</t>
  </si>
  <si>
    <t>COROMORO</t>
  </si>
  <si>
    <t>(40493) RODRIGUEZ ALBINO ARNULFO</t>
  </si>
  <si>
    <t>505753</t>
  </si>
  <si>
    <t>(58482) SERVICIOS INDUSTRIALES DE BARRANCABERMEJA LTDA. SERINB LTDA</t>
  </si>
  <si>
    <t>UD5-15331</t>
  </si>
  <si>
    <t>(58334) LINA LUZ MEZA DIAZ</t>
  </si>
  <si>
    <t>502073</t>
  </si>
  <si>
    <t>DAO-151</t>
  </si>
  <si>
    <t>CABRERA, PALMAR, SOCORRO</t>
  </si>
  <si>
    <t>(30030) GRISELA ESTHER  HERNANDEZ ROZO</t>
  </si>
  <si>
    <t>ELJ-163</t>
  </si>
  <si>
    <t>SOCORRO</t>
  </si>
  <si>
    <t>(37349) CEMENTOS SANTANDER LTDA</t>
  </si>
  <si>
    <t>SGI-12451</t>
  </si>
  <si>
    <t>RJO-08064X</t>
  </si>
  <si>
    <t>502131</t>
  </si>
  <si>
    <t>503843</t>
  </si>
  <si>
    <t>CARMEN DEL DARIÉN  (Curbaradó)</t>
  </si>
  <si>
    <t>ARE-509650</t>
  </si>
  <si>
    <t>503153</t>
  </si>
  <si>
    <t>ALBÁN (San José), EL TABLÓN</t>
  </si>
  <si>
    <t>(62471) MIGUEL GERARDO DELGADO JOJOA</t>
  </si>
  <si>
    <t>SDJ-08031</t>
  </si>
  <si>
    <t>(61794) COLEXMIN S.A.S</t>
  </si>
  <si>
    <t>502113</t>
  </si>
  <si>
    <t>TARAZÁ, VALDIVIA</t>
  </si>
  <si>
    <t>508079</t>
  </si>
  <si>
    <t>MERCADERES, EL ROSARIO</t>
  </si>
  <si>
    <t>(87017) CONSORCIO VIAS REGIONALES DE COLOMBIA</t>
  </si>
  <si>
    <t>501542</t>
  </si>
  <si>
    <t>LA UNIÓN, SAN LORENZO, SAN PEDRO DE CARTAGO (Cartago)</t>
  </si>
  <si>
    <t>(75316) TORMENTA PURPURA SAS</t>
  </si>
  <si>
    <t>ARCILLAS, ARENAS, BENTONITA, DOLOMITA, GRAVAS, ROCA O PIEDRA CALIZA</t>
  </si>
  <si>
    <t>503492</t>
  </si>
  <si>
    <t>PÁRAMO, VALLE DE SAN JOSÉ</t>
  </si>
  <si>
    <t>508392</t>
  </si>
  <si>
    <t>RJO-09231</t>
  </si>
  <si>
    <t>MERCADERES, TAMINANGO</t>
  </si>
  <si>
    <t>(60632) LEONEL HERNAN ROSERO IBARRA</t>
  </si>
  <si>
    <t>506265</t>
  </si>
  <si>
    <t>(85551) CELINA  PLAZAS BONILLA, (79842) JOSE FERNANDO PEÑA CARO</t>
  </si>
  <si>
    <t>RJO-08062X</t>
  </si>
  <si>
    <t>SBS-09231</t>
  </si>
  <si>
    <t>508857</t>
  </si>
  <si>
    <t>SAN PEDRO DE CARTAGO (Cartago)</t>
  </si>
  <si>
    <t>(91748) CONSORCIO NARIÑO VIAL</t>
  </si>
  <si>
    <t>507646</t>
  </si>
  <si>
    <t>BARRANCABERMEJA, SAN VICENTE DE CHUCURÍ, SIMACOTA</t>
  </si>
  <si>
    <t>ANORÍ, ZARAGOZA</t>
  </si>
  <si>
    <t>OE7-14311</t>
  </si>
  <si>
    <t>SAN JOSÉ DEL FRAGUA, PIAMONTE</t>
  </si>
  <si>
    <t>CAQUETÁ, CAUCA</t>
  </si>
  <si>
    <t>(40801) NERY POSCUE RAMOS</t>
  </si>
  <si>
    <t>503758</t>
  </si>
  <si>
    <t>500342</t>
  </si>
  <si>
    <t>510263</t>
  </si>
  <si>
    <t>ARCILLAS, ARENAS, ARENAS INDUSTRIALES, ARENISCAS, GRAVAS, RECEBO</t>
  </si>
  <si>
    <t>502071</t>
  </si>
  <si>
    <t>QC6-11341</t>
  </si>
  <si>
    <t>(53346) ADRIANA  FIGUEROA CAMPOS, (53345) HECTOR JULIO PERALTA PATINO, (53343) JOSE RICARDO CABEZAS MONTAÑO, (53344) LEONARDO FABIO CABEZAS MONTANO</t>
  </si>
  <si>
    <t>IJH-10531</t>
  </si>
  <si>
    <t>501325</t>
  </si>
  <si>
    <t>ARE-510521</t>
  </si>
  <si>
    <t>(96716) Carlos Andres Morales Ochoa, (96725) Debinson Alexis Garcia Rodriguez, (96721) Diego Fernando Bernal Leon, (53511) ESTEBAN  PARDO AGUILAR, (96720) Flover Gomez Angulo, (96715) Gustavo Betancourt Montoya, (87105) Luis Alfredo Solis Sinisterra, (96</t>
  </si>
  <si>
    <t>503902</t>
  </si>
  <si>
    <t>(82867) HELBER  VALENCIA MEJIA</t>
  </si>
  <si>
    <t>RFL-12271</t>
  </si>
  <si>
    <t>(58275) CONTECOC CONSTRUCIONES TECNICAS DE OBRA CIVILES</t>
  </si>
  <si>
    <t>SBS-08562X</t>
  </si>
  <si>
    <t>006-85M</t>
  </si>
  <si>
    <t>BETÉITIVA, BUSBANZÁ, CORRALES, GÁMEZA, JERICÓ, PAZ DE RIO, SATIVANORTE, SATIVASUR, SOCOTÁ, SOCHA, TASCO, TÓPAGA</t>
  </si>
  <si>
    <t>509688</t>
  </si>
  <si>
    <t>502387</t>
  </si>
  <si>
    <t>EL ROSARIO, TAMINANGO</t>
  </si>
  <si>
    <t>01270-15</t>
  </si>
  <si>
    <t>GDT-09E</t>
  </si>
  <si>
    <t>SOCHA</t>
  </si>
  <si>
    <t>(17527) CARLOS ENRIQUE HINCAPIE PEREZ</t>
  </si>
  <si>
    <t>OH9-10091</t>
  </si>
  <si>
    <t>505814</t>
  </si>
  <si>
    <t>ICQ-08399</t>
  </si>
  <si>
    <t>(37830) HELIODORO  AVELLANEDA GOMEZ</t>
  </si>
  <si>
    <t>ARE-510473</t>
  </si>
  <si>
    <t>YONDÓ (Casabe), BARRANCABERMEJA</t>
  </si>
  <si>
    <t>(96881) ASOCIACION AFRODESCENDIENTE MEDIOAMBIENTAL DE LAS COMUNIDADES DE SAN PABLO Y EL SUR DE BOLIVAR, (96879) EFRAIN ANTONIO LOPEZ HERNANDEZ</t>
  </si>
  <si>
    <t>LG6-15261</t>
  </si>
  <si>
    <t>500343</t>
  </si>
  <si>
    <t>PIAMONTE</t>
  </si>
  <si>
    <t>(17807) MUNICIPIO DE PIAMONTE</t>
  </si>
  <si>
    <t>PEG-08161</t>
  </si>
  <si>
    <t>(54092) LEONEL  ESLAVA HERNANDEZ, (53232) REINALDO HUMBERTO SAENZ GONZALEZ</t>
  </si>
  <si>
    <t>510186</t>
  </si>
  <si>
    <t>510156</t>
  </si>
  <si>
    <t>PINCHOTE, SOCORRO</t>
  </si>
  <si>
    <t>(95955) EMPRECAL SAS</t>
  </si>
  <si>
    <t>SBS-09071</t>
  </si>
  <si>
    <t>ARE-507890</t>
  </si>
  <si>
    <t>LABRANZAGRANDE, PISVA</t>
  </si>
  <si>
    <t>(89182) DANILO SEGUNDO CUBIDES PORRAS, (89181) EDGAR OMAR RINCON</t>
  </si>
  <si>
    <t>505556</t>
  </si>
  <si>
    <t>(84717) LUIS GUILLERMO RUIZ MACHADO</t>
  </si>
  <si>
    <t>RH5-15341</t>
  </si>
  <si>
    <t>IFQ-10191</t>
  </si>
  <si>
    <t>TAMINANGO</t>
  </si>
  <si>
    <t>(12890) JOSE LEONEL MOSQUERA SARRIA, (43424) JULIO ALVARO FAJARDO GUERRERO</t>
  </si>
  <si>
    <t>500911</t>
  </si>
  <si>
    <t>502084</t>
  </si>
  <si>
    <t>CLR-081</t>
  </si>
  <si>
    <t>PINCHOTE</t>
  </si>
  <si>
    <t>(37358) ANDRES  RIBERO GARCIA</t>
  </si>
  <si>
    <t>IGU-10411</t>
  </si>
  <si>
    <t>EJV-111</t>
  </si>
  <si>
    <t>(45595) INVERSIONES PIEDRA DEL SOL S.A.</t>
  </si>
  <si>
    <t>510295</t>
  </si>
  <si>
    <t>IH3-08021</t>
  </si>
  <si>
    <t>(43765) PRIMITIVO ALEXIS GONZALEZ SANCHEZ</t>
  </si>
  <si>
    <t>(75222) minercondor sas</t>
  </si>
  <si>
    <t>505552</t>
  </si>
  <si>
    <t>FKT-082</t>
  </si>
  <si>
    <t>(32073) EDUARDO HUMBERTO PAZ HERNANDEZ</t>
  </si>
  <si>
    <t>OD4-08311</t>
  </si>
  <si>
    <t>(51941) JOSE ERASMO TABARES SUAREZ, (84436) asocion de areneros y volqueteros de yondo</t>
  </si>
  <si>
    <t>510431</t>
  </si>
  <si>
    <t>(96771) Ana Maria Zabala Gomez</t>
  </si>
  <si>
    <t>PIG-15291</t>
  </si>
  <si>
    <t>BARRANCABERMEJA</t>
  </si>
  <si>
    <t>502114</t>
  </si>
  <si>
    <t>TARAZÁ</t>
  </si>
  <si>
    <t>LJQ-08001</t>
  </si>
  <si>
    <t>(58520) SOCIEDAD MINERA CARFAGU S.A.S.</t>
  </si>
  <si>
    <t>KKR-08341</t>
  </si>
  <si>
    <t>SEGOVIA, ZARAGOZA</t>
  </si>
  <si>
    <t>HHF-12541</t>
  </si>
  <si>
    <t>(10742) ASOCIACION MINEROS DE HECHOS DEL MAGDALENA MEDIO</t>
  </si>
  <si>
    <t>QAG-09271</t>
  </si>
  <si>
    <t>ARE-510438</t>
  </si>
  <si>
    <t>508171</t>
  </si>
  <si>
    <t>(76808) MINING &amp; ENVIRONMENT S.A.S</t>
  </si>
  <si>
    <t>20804</t>
  </si>
  <si>
    <t>(46760) AGREGADOS CRASURCA S.A</t>
  </si>
  <si>
    <t>DE3-118</t>
  </si>
  <si>
    <t>PIC-08241</t>
  </si>
  <si>
    <t>(21585) JHON JAIVER SIERRA CELIS, (53313) LUIS EVELIO CASTANEDA CORREA, (48982) RAUL  RODRIGUEZ PERDOMO</t>
  </si>
  <si>
    <t>ARE-509821</t>
  </si>
  <si>
    <t>SAN LORENZO</t>
  </si>
  <si>
    <t>(55487) JORGE EULISES VARGAS ROJAS, (49027) KAREN LIZETH VARGAS SUAREZ</t>
  </si>
  <si>
    <t>UEF-10061</t>
  </si>
  <si>
    <t>ALBÁN (San José), ARBOLEDA (Berruecos), BUESACO, EL TABLÓN</t>
  </si>
  <si>
    <t>QBI-08031</t>
  </si>
  <si>
    <t>SKE-11301</t>
  </si>
  <si>
    <t>(56200) LINA MARCELA MUNOZ BARRAGAN</t>
  </si>
  <si>
    <t>ARBOLEDA (Berruecos), SAN LORENZO</t>
  </si>
  <si>
    <t>EE7-164</t>
  </si>
  <si>
    <t>(33597) ASOCIACION DE ARENEROS DE BARRANCABERMEJA "PAZ DEL RIO</t>
  </si>
  <si>
    <t>JGG-15541</t>
  </si>
  <si>
    <t>(57637) KIMBERLLY ANNETTE CARRANZA PIÑERES</t>
  </si>
  <si>
    <t>HKF-10051</t>
  </si>
  <si>
    <t>PÁRAMO, SAN GIL, VALLE DE SAN JOSÉ</t>
  </si>
  <si>
    <t>(42188) ASOARENEROS SANPAV</t>
  </si>
  <si>
    <t>CB6-141</t>
  </si>
  <si>
    <t>508858</t>
  </si>
  <si>
    <t>(89586) ARENAS Y GRAVAS DE ANTIOQUIA S.A.S.</t>
  </si>
  <si>
    <t>507821</t>
  </si>
  <si>
    <t>BARICHARA, CABRERA</t>
  </si>
  <si>
    <t>(89376) CONSORCIO CONSTRUCTOR G.M. SANTANDER</t>
  </si>
  <si>
    <t>JE2-15261</t>
  </si>
  <si>
    <t>CANTAGALLO, SAN PABLO</t>
  </si>
  <si>
    <t>(44304) COMERCIALIZADORA INTERNACIONAL BANCO MINERO LTDA C.I. MINERBANK LTDA, (37847) COMERCIALIZADORA INTERNACIONAL CARBONES DE CORDOBA Y ANTIOQUIA EMPRESA UNIPERSONAL, C.I. CARBOCOQUIA E.U., (10119) YOLANDA  CASTRO JIMENEZ</t>
  </si>
  <si>
    <t>509342</t>
  </si>
  <si>
    <t>BARICHARA, CABRERA, GALÁN</t>
  </si>
  <si>
    <t>(75485) AVENSA S.A.S</t>
  </si>
  <si>
    <t>LJQ-08003</t>
  </si>
  <si>
    <t>ZARAGOZA</t>
  </si>
  <si>
    <t>GIU-103</t>
  </si>
  <si>
    <t>(21665) HORACIO JOSE VALLE MANTILLA</t>
  </si>
  <si>
    <t>NGR-10451</t>
  </si>
  <si>
    <t>(40642) LADISLAO  CARVAJAL GALVAN</t>
  </si>
  <si>
    <t>GH8-142</t>
  </si>
  <si>
    <t>(59822) JEMAOS LTDA</t>
  </si>
  <si>
    <t>ICU-09011</t>
  </si>
  <si>
    <t>503378</t>
  </si>
  <si>
    <t>(81724) Silvia Juliana Guerra Rangel</t>
  </si>
  <si>
    <t>510334</t>
  </si>
  <si>
    <t>BUESACO</t>
  </si>
  <si>
    <t>(95728) CONSORCIO OM PAVIMENTO SANTA MARIA 2023</t>
  </si>
  <si>
    <t>FFO-081</t>
  </si>
  <si>
    <t>(10449) ENRIQUE  GAITAN LUQUE, (39358) JUSTINIANO  BOTERO ALZATE</t>
  </si>
  <si>
    <t>504731</t>
  </si>
  <si>
    <t>507119</t>
  </si>
  <si>
    <t>(87087) NARIÑO COPPER SAS</t>
  </si>
  <si>
    <t>502083</t>
  </si>
  <si>
    <t>MUTATÁ</t>
  </si>
  <si>
    <t>RAL-08271</t>
  </si>
  <si>
    <t>506557</t>
  </si>
  <si>
    <t>(78594) ANYELY  MELO OLIVA</t>
  </si>
  <si>
    <t>506181</t>
  </si>
  <si>
    <t>ITUANGO, MUTATÁ</t>
  </si>
  <si>
    <t>509351</t>
  </si>
  <si>
    <t>(35002) JAIRO FERNANDO GOMEZ GALINDEZ</t>
  </si>
  <si>
    <t>500499</t>
  </si>
  <si>
    <t>(73723) GOLDEN MINERAL COMPANY S,A,S</t>
  </si>
  <si>
    <t>HKF-09471</t>
  </si>
  <si>
    <t>SAN GIL</t>
  </si>
  <si>
    <t>506555</t>
  </si>
  <si>
    <t>(86164) LEANDRO OSORIO CUARAN</t>
  </si>
  <si>
    <t>EE7-151</t>
  </si>
  <si>
    <t>SBS-08563X</t>
  </si>
  <si>
    <t>HIK-14041</t>
  </si>
  <si>
    <t>(61009) INDEMAC S.A.S.</t>
  </si>
  <si>
    <t>TB1-08171</t>
  </si>
  <si>
    <t>(13351) SP INGENIEROS S.A.S</t>
  </si>
  <si>
    <t>RHQ-08041</t>
  </si>
  <si>
    <t>HGQ-15391</t>
  </si>
  <si>
    <t>(34810) EL PENTAGONO LTDA</t>
  </si>
  <si>
    <t>II5-08001X</t>
  </si>
  <si>
    <t>(81150) INVERSIONES MAHIVA S.A.S</t>
  </si>
  <si>
    <t>RJ6-08021</t>
  </si>
  <si>
    <t>SAP-08001</t>
  </si>
  <si>
    <t>(77424) Commodities de Antioquia S.A.S.</t>
  </si>
  <si>
    <t>RI5-08011</t>
  </si>
  <si>
    <t>(62572) JOHN FREDY IDARRAGA CASTAÑO</t>
  </si>
  <si>
    <t>502106</t>
  </si>
  <si>
    <t>ITUANGO, TARAZÁ, VALDIVIA</t>
  </si>
  <si>
    <t>502118</t>
  </si>
  <si>
    <t>ILJ-14561</t>
  </si>
  <si>
    <t>(43379) OCTAVIO ERNESTO MORA JIMENEZ</t>
  </si>
  <si>
    <t>EJU-111</t>
  </si>
  <si>
    <t>(33629) JUSTINIANO  ROMERO GONZALEZ</t>
  </si>
  <si>
    <t>505839</t>
  </si>
  <si>
    <t>(81615) DORA PIEDAD GUARGUATI ARDILA</t>
  </si>
  <si>
    <t>KFA-15471</t>
  </si>
  <si>
    <t>(16729) CLAUDIA INES QUINTERO OSPINA</t>
  </si>
  <si>
    <t>504316</t>
  </si>
  <si>
    <t>(83672) Claudia Sanchez Castro</t>
  </si>
  <si>
    <t>506799</t>
  </si>
  <si>
    <t>(86706) IMPERIUM HOLDINGS S.A.S</t>
  </si>
  <si>
    <t>503991</t>
  </si>
  <si>
    <t>(20357) WILSON  SAENZ VALENCIA</t>
  </si>
  <si>
    <t>SBS-08561</t>
  </si>
  <si>
    <t>JGO-11351</t>
  </si>
  <si>
    <t>(60398) ASFALTOS AGREGADOS Y CONSTRUCCIONES - ASA CONSTRUCCIONES S.A.S.</t>
  </si>
  <si>
    <t>THO-09471</t>
  </si>
  <si>
    <t>PUERTO GUZMÁN</t>
  </si>
  <si>
    <t>(44339) ALCALDIA MUNICIPAL DE PUERTO GUZMAN</t>
  </si>
  <si>
    <t>502080</t>
  </si>
  <si>
    <t>503255</t>
  </si>
  <si>
    <t>CARMEN DEL DARIÉN  (Curbaradó), RIOSUCIO</t>
  </si>
  <si>
    <t>502748</t>
  </si>
  <si>
    <t>IJM-16151</t>
  </si>
  <si>
    <t>(43459) ARNOLDO  ACEVEDO DIAZ, (10684) SANTOS  LEON ORTIZ, (63545) TRANS AGREGADOS LEON ASOCIADOS SAS</t>
  </si>
  <si>
    <t>GJS-141</t>
  </si>
  <si>
    <t>(14742) OLGA LUCIA PLATA RUEDA</t>
  </si>
  <si>
    <t>0178-68</t>
  </si>
  <si>
    <t>(45174) LUCILA  RUEDA DE PLATA</t>
  </si>
  <si>
    <t>SOCOTÁ</t>
  </si>
  <si>
    <t>505860</t>
  </si>
  <si>
    <t>DE3-112</t>
  </si>
  <si>
    <t>PAYA, YOPAL</t>
  </si>
  <si>
    <t>TA9-08001</t>
  </si>
  <si>
    <t>NF7-09522</t>
  </si>
  <si>
    <t>(37601) AMADO JESUS GRAJALES RAMIREZ</t>
  </si>
  <si>
    <t>SGI-13491</t>
  </si>
  <si>
    <t>LJM-10061</t>
  </si>
  <si>
    <t>JKO-11051</t>
  </si>
  <si>
    <t>EE7-168</t>
  </si>
  <si>
    <t>HIM-13301</t>
  </si>
  <si>
    <t>(26841) PEDRO PABLO  CRUZ MELO</t>
  </si>
  <si>
    <t>ARE-509515</t>
  </si>
  <si>
    <t>502328</t>
  </si>
  <si>
    <t>(81116) CONSORCIO CM PUTUMAYO</t>
  </si>
  <si>
    <t>510069</t>
  </si>
  <si>
    <t>503111</t>
  </si>
  <si>
    <t>JC3-14551</t>
  </si>
  <si>
    <t>(54214) URBANIZADORA DAVID PUYANA S.A.</t>
  </si>
  <si>
    <t>KAT-09121</t>
  </si>
  <si>
    <t>0343-68</t>
  </si>
  <si>
    <t>(21121) FERMIN  GARCES NUÑEZ</t>
  </si>
  <si>
    <t>ARE-507833</t>
  </si>
  <si>
    <t>(58716) CRISTOBAL  MIRANDA MENDIVELSO, (89174) FELIX JAVIER MOJICA ARISMENDY</t>
  </si>
  <si>
    <t>ARE-510188</t>
  </si>
  <si>
    <t>506039</t>
  </si>
  <si>
    <t>500873</t>
  </si>
  <si>
    <t>(73726) JUAN FERNANDO MESA CAÑAS</t>
  </si>
  <si>
    <t>0068-68</t>
  </si>
  <si>
    <t>(87741) Ceramicas El Diamante S.A.S.</t>
  </si>
  <si>
    <t>506106</t>
  </si>
  <si>
    <t>ODT-10371</t>
  </si>
  <si>
    <t>(13359) JAIR FERNANDO VIVEROS ORTIZ</t>
  </si>
  <si>
    <t>ARE-506332</t>
  </si>
  <si>
    <t>(86093) JOSE EUGENIO ZAMBRANO MUÑOZ, (86092) VICTOR CALDERON CLAROS</t>
  </si>
  <si>
    <t>500501</t>
  </si>
  <si>
    <t>508301</t>
  </si>
  <si>
    <t>(90379) CARLOS MARTIN SIERRA SIERRA</t>
  </si>
  <si>
    <t>502079</t>
  </si>
  <si>
    <t>KAS-14301</t>
  </si>
  <si>
    <t>PIAMONTE, PUERTO GUZMÁN</t>
  </si>
  <si>
    <t>(46450) PEDRO  CUERO VALLEJO</t>
  </si>
  <si>
    <t>510035</t>
  </si>
  <si>
    <t>(76965) RAP CARBON Y SEGURIDAD MINERA SAS</t>
  </si>
  <si>
    <t>CARBÓN, GRAVAS, RECEBO</t>
  </si>
  <si>
    <t>ECB-083</t>
  </si>
  <si>
    <t>(45986) CARBONES ANDINOS S.A.S. CARBOANDINOS S.A.S</t>
  </si>
  <si>
    <t>502115</t>
  </si>
  <si>
    <t>CÁCERES, TARAZÁ</t>
  </si>
  <si>
    <t>509352</t>
  </si>
  <si>
    <t>L4669005</t>
  </si>
  <si>
    <t>(39191) FOUR POINTS MINING S.A.S</t>
  </si>
  <si>
    <t>500784</t>
  </si>
  <si>
    <t>(75260) YURI MARCELA MONTENEGRO SALGADO</t>
  </si>
  <si>
    <t>508662</t>
  </si>
  <si>
    <t>SATIVANORTE</t>
  </si>
  <si>
    <t>(91282) DARWIN ALEXIS MOJICA OICATA</t>
  </si>
  <si>
    <t>507870</t>
  </si>
  <si>
    <t>(86984) BALASTRERA SAMMASTI S.A.S.</t>
  </si>
  <si>
    <t>NLA-14481</t>
  </si>
  <si>
    <t>(47621) MILTON  LAVERDE PEREZ</t>
  </si>
  <si>
    <t>509675</t>
  </si>
  <si>
    <t>(94160) DILIER RICARDO NAVARRO GOMEZ</t>
  </si>
  <si>
    <t>502107</t>
  </si>
  <si>
    <t>UDG-15591</t>
  </si>
  <si>
    <t>JERICÓ, SATIVANORTE, SATIVASUR, SOCOTÁ</t>
  </si>
  <si>
    <t>(63779) INVERSIONES ENBA S.A.S</t>
  </si>
  <si>
    <t>504008</t>
  </si>
  <si>
    <t>CGN-102</t>
  </si>
  <si>
    <t>BARICHARA</t>
  </si>
  <si>
    <t>(54011) DABEIBA NIDIA CORTES TEJEIRO</t>
  </si>
  <si>
    <t>NGQ-14301</t>
  </si>
  <si>
    <t>(49183) IVAN  ALARCON LEON</t>
  </si>
  <si>
    <t>506899</t>
  </si>
  <si>
    <t>(36278) ALCALDIA MAYOR DE YOPAL</t>
  </si>
  <si>
    <t>502568</t>
  </si>
  <si>
    <t>FAG-115</t>
  </si>
  <si>
    <t>MOGOTES</t>
  </si>
  <si>
    <t>(36161) EDINSON  CARREÑO FERNANDEZ</t>
  </si>
  <si>
    <t>FCC-869</t>
  </si>
  <si>
    <t>HGSI-02</t>
  </si>
  <si>
    <t>(12575) CANTERA Y TRITURADOS MUTATA S.A.S.</t>
  </si>
  <si>
    <t>509993</t>
  </si>
  <si>
    <t>(58823) GCS CONSTRUCCIONES S.A.S</t>
  </si>
  <si>
    <t>PK6-08381</t>
  </si>
  <si>
    <t>UDQ-11391</t>
  </si>
  <si>
    <t>CURITÍ</t>
  </si>
  <si>
    <t>DE3-11F</t>
  </si>
  <si>
    <t>GF8-092</t>
  </si>
  <si>
    <t>502109</t>
  </si>
  <si>
    <t>502119</t>
  </si>
  <si>
    <t>CÁCERES, ZARAGOZA</t>
  </si>
  <si>
    <t>502737</t>
  </si>
  <si>
    <t>FAG-113</t>
  </si>
  <si>
    <t>507820</t>
  </si>
  <si>
    <t>(89375) CONSORCIO CONEXIONES VIALES SANTANDER</t>
  </si>
  <si>
    <t>509674</t>
  </si>
  <si>
    <t>FAG-117</t>
  </si>
  <si>
    <t>IIC-08022X</t>
  </si>
  <si>
    <t>(56125) ZARA HOLDINGS S.A.S.</t>
  </si>
  <si>
    <t>ARCILLA COMUN (ARCILLA CERAMICA), ARCILLA MISCELANEA, ARCILLAS, ARCILLAS REFRACTARIAS, ARENAS, ARENAS SILICEAS, MINERAL DE ORO, MINERAL DE PLATA, MINERAL DE PLATINO, ROCAS DE ORIGEN VOLCÁNICO, PUZOLANA, BASALTO</t>
  </si>
  <si>
    <t>7609</t>
  </si>
  <si>
    <t>15100</t>
  </si>
  <si>
    <t>(12401) CALIZAS DE COLOMBIA S.A.S.</t>
  </si>
  <si>
    <t>501093</t>
  </si>
  <si>
    <t>PIAMONTE, MOCOA</t>
  </si>
  <si>
    <t>THO-09171</t>
  </si>
  <si>
    <t>504030</t>
  </si>
  <si>
    <t>(83036) GINA ALEJANDRA SANDOVAL GOMEZ</t>
  </si>
  <si>
    <t>OEA-15281</t>
  </si>
  <si>
    <t>(52821) ARMANDO ARENAS  SUAREZ, (52819) CIRO ALFONSO  MONSALVE , (52823) DANILO CORZO NEIRA, (52820) GONSALO  ORTIZ DURAN, (52825) JOSE ANGEL FORERO  PINTO, (52824) MARTIN PINTO  GUALDRON, (52822) SAMUEL ZAMBRANO PINTO</t>
  </si>
  <si>
    <t>501600</t>
  </si>
  <si>
    <t>(79152) OR CONSTRUCCIONES E INGENIERIA S.A.S.</t>
  </si>
  <si>
    <t>502138</t>
  </si>
  <si>
    <t>IIC-08021</t>
  </si>
  <si>
    <t>ARENAS, MINERAL DE ANTIMONIO, MINERAL DE CIRCONIO, MINERAL DE COBALTO, MINERAL DE COBRE, MINERAL DE CROMO, MINERAL DE ESTAÑO, MINERAL DE HIERRO, MINERAL DE MANGANESO, MINERAL DE MOLIBDENO, MINERAL DE PLOMO, MINERAL DE TITANIO, MINERAL DE WOLFRAMIO (TUNG</t>
  </si>
  <si>
    <t>509996</t>
  </si>
  <si>
    <t>502108</t>
  </si>
  <si>
    <t>ITUANGO, TARAZÁ</t>
  </si>
  <si>
    <t>IDA-08531</t>
  </si>
  <si>
    <t>MUTATÁ, RIOSUCIO</t>
  </si>
  <si>
    <t>(38261) JOSE ALFREDO DAZA ORTIZ</t>
  </si>
  <si>
    <t>JDU-16491</t>
  </si>
  <si>
    <t>GJO-131</t>
  </si>
  <si>
    <t>(39534) PROYECTOS Y SISTEMAS INGENIERIA LTDA</t>
  </si>
  <si>
    <t>ARE-509905</t>
  </si>
  <si>
    <t>RIR-11281</t>
  </si>
  <si>
    <t>UHF-11171</t>
  </si>
  <si>
    <t>(49086) ALCALDIA MUNICIPAL DE MOCOA PUTUMAYO</t>
  </si>
  <si>
    <t>503422</t>
  </si>
  <si>
    <t>(82573) JOSE NEFTALI GONZALEZ VASQUEZ</t>
  </si>
  <si>
    <t>NKT-15081</t>
  </si>
  <si>
    <t>(26936) JAIME BOLIVAR BRAVO ORTIZ</t>
  </si>
  <si>
    <t>3355</t>
  </si>
  <si>
    <t>(12401) CALIZAS DE COLOMBIA S.A.S., (43041) COMERCIALIZADORA DE COMBUSTIBLES Y LUBRICANTES COMERCOMB S.A.S.</t>
  </si>
  <si>
    <t>ODJ-08581</t>
  </si>
  <si>
    <t>PIAMONTE, MOCOA, PUERTO GUZMÁN</t>
  </si>
  <si>
    <t>(51675) MARIA AMPARO MUNOZ DE GARCIA, (51674) MILO  DORADO HERNANDEZ</t>
  </si>
  <si>
    <t>504724</t>
  </si>
  <si>
    <t>(75385) JUAN BERNARDO IBARRA GARCIA</t>
  </si>
  <si>
    <t>FE7-162</t>
  </si>
  <si>
    <t>(20700) JUAN CARLOS PAREDES BENAVIDES</t>
  </si>
  <si>
    <t>510226</t>
  </si>
  <si>
    <t>(61799) MANUEL HOYDEN GONZALEZ OSSA</t>
  </si>
  <si>
    <t>ARE-510105</t>
  </si>
  <si>
    <t>MOCOA, VILLAGARZÓN</t>
  </si>
  <si>
    <t>0291-68</t>
  </si>
  <si>
    <t>502069</t>
  </si>
  <si>
    <t>509581</t>
  </si>
  <si>
    <t>LJM-10401</t>
  </si>
  <si>
    <t>(17865) IVAN  RODRIGUEZ JARAMILLO</t>
  </si>
  <si>
    <t>ARENAS, MINERAL DE ORO</t>
  </si>
  <si>
    <t>ICQ-08413</t>
  </si>
  <si>
    <t>(38659) ASOCIACION DE ARENEROS DE MOGOTES</t>
  </si>
  <si>
    <t>GFR-111</t>
  </si>
  <si>
    <t>(12291) JORGE ISAAC FERNANDEZ MERA, (16987) MARCIAL FERNANDEZ MERA</t>
  </si>
  <si>
    <t>TA3-08101</t>
  </si>
  <si>
    <t>(53423) FREDY ORLANDO MOYANO ORJUELA, (58696) JOSE AGUSTIN MORENO CASALLAS</t>
  </si>
  <si>
    <t>QBD-10281</t>
  </si>
  <si>
    <t>(53423) FREDY ORLANDO MOYANO ORJUELA</t>
  </si>
  <si>
    <t>IKG-16551X</t>
  </si>
  <si>
    <t>UDQ-11301</t>
  </si>
  <si>
    <t>503465</t>
  </si>
  <si>
    <t>CUMBITARA, LOS ANDES (Sotomayor)</t>
  </si>
  <si>
    <t>505475</t>
  </si>
  <si>
    <t>SAN JOAQUÍN</t>
  </si>
  <si>
    <t>(84568) alfonso martinez Chaparro</t>
  </si>
  <si>
    <t>ARE-510380</t>
  </si>
  <si>
    <t>(96643) ALBEIRO DE JESUS CARMONA ZABALA, (96642) EUDEN ALBERTO CASTRO CORREA</t>
  </si>
  <si>
    <t>NJ4-14481</t>
  </si>
  <si>
    <t>(48035) MANUEL ALEJANDRO BOTINA GUERRERO</t>
  </si>
  <si>
    <t>ARE-RLJ-08001X</t>
  </si>
  <si>
    <t>SIBUNDOY, SAN FRANCISCO</t>
  </si>
  <si>
    <t>(59314) ANDRES CLEMENTE CHINDOY SATIACA, (59125) CARLOS EVELIO JUAGIBIOY, (59320) CARLOS JUAGIBIOY JACANEMEJOY, (60259) JOSE MARIA MATUMBAJOY JACANAMEJOY, (60267) JOSEFINA  AGREDA JUAJIVIOY, (60264) JUAN  MUTUMBAJOY JACANAMIJOY, (60260) JUAN PEDRO CHICUN</t>
  </si>
  <si>
    <t>ARENAS, ARENAS SILICEAS, ROCA O PIEDRA CALIZA</t>
  </si>
  <si>
    <t>506309</t>
  </si>
  <si>
    <t>BARRANCABERMEJA, PUERTO WILCHES</t>
  </si>
  <si>
    <t>(85932) ANDREA GORDILLO RINCON, (47957) BELISARIO  GORDILLO ALVARADO, (85933) Catalina Gordillo Rincon</t>
  </si>
  <si>
    <t>507377</t>
  </si>
  <si>
    <t>(87460) CONSORCIO VIAS COLOMBIA 055</t>
  </si>
  <si>
    <t>PEK-09341</t>
  </si>
  <si>
    <t>(57997) GABRIEL  MOLINA JARAMILLO, (11636) MANUEL JOSE MUÑETON JIMENEZ</t>
  </si>
  <si>
    <t>502081</t>
  </si>
  <si>
    <t>500218</t>
  </si>
  <si>
    <t>MONTELÍBANO, TIERRALTA</t>
  </si>
  <si>
    <t>500055</t>
  </si>
  <si>
    <t>DG9-161</t>
  </si>
  <si>
    <t>(56288) JAVIER MAURICIO MANCILLA VIZCAYA</t>
  </si>
  <si>
    <t>0092-68</t>
  </si>
  <si>
    <t>506356</t>
  </si>
  <si>
    <t>(47957) BELISARIO  GORDILLO ALVARADO, (85934) Rodrigo Gordillo Rincon, (85935) Yaneth Liliana Bustos Rueda</t>
  </si>
  <si>
    <t>508926</t>
  </si>
  <si>
    <t>(83485) Luis bernardo diaz aparicio</t>
  </si>
  <si>
    <t>OAG-15421</t>
  </si>
  <si>
    <t>CURITÍ, MOGOTES</t>
  </si>
  <si>
    <t>(49874) HUMBERTO LOPEZ CALDERON, (49873) MARTHA CECILIA CARLOS ROJAS</t>
  </si>
  <si>
    <t>SFF-16401</t>
  </si>
  <si>
    <t>13610</t>
  </si>
  <si>
    <t>(22524) CALIZAS Y GRANITOS DE SANTANDER E.U</t>
  </si>
  <si>
    <t>506101</t>
  </si>
  <si>
    <t>SUSACÓN</t>
  </si>
  <si>
    <t>(81356) CONCOLAB</t>
  </si>
  <si>
    <t>507958</t>
  </si>
  <si>
    <t>CHITA, SOCOTÁ</t>
  </si>
  <si>
    <t>ARCILLAS, ARENAS, ESMERALDA, ROCA O PIEDRA CALIZA</t>
  </si>
  <si>
    <t>14127</t>
  </si>
  <si>
    <t>TLV-08581</t>
  </si>
  <si>
    <t>(63050) JOSE MILTHON AVENDANO GONZALEZ</t>
  </si>
  <si>
    <t>IDA-08592</t>
  </si>
  <si>
    <t>510151</t>
  </si>
  <si>
    <t>VILLAGARZÓN</t>
  </si>
  <si>
    <t>505877</t>
  </si>
  <si>
    <t>ARCILLAS, ARENAS, ARENISCAS, ASFALTO NATURAL, CARBÓN</t>
  </si>
  <si>
    <t>CFK-111</t>
  </si>
  <si>
    <t>YOPAL, NUNCHÍA</t>
  </si>
  <si>
    <t>ARENAS, ARENISCAS, GRANITO, GRAVAS, RECEBO, ROCA O PIEDRA CALIZA</t>
  </si>
  <si>
    <t>QBB-08201</t>
  </si>
  <si>
    <t>(58448) DARIO ALBERTO CHICA BEDOYA</t>
  </si>
  <si>
    <t>ARENAS ARCILLOSAS, ARENAS FELDESPÁTICAS, ARENAS INDUSTRIALES, ARENAS SILICEAS, GRAVAS, MINERALES DE ORO Y SUS CONCENTRADOS, MINERALES DE PLATINO (INCLUYE PLATINO, PALADIO, RUTENIO, RODIO, OSMIO) Y SUS CONCENTRADOS, RECEBO, TALCO</t>
  </si>
  <si>
    <t>508873</t>
  </si>
  <si>
    <t>(90648) UBALDO ANDRES DIAZ ARIAS</t>
  </si>
  <si>
    <t>ARENAS, ARENAS (DE RIO), ARENISCAS, ASFALTO NATURAL, GRAVAS, GRAVAS (DE RIO), RECEBO, ROCA O PIEDRA CALIZA, ROCAS DE ORIGEN VOLCÁNICO, PUZOLANA, BASALTO</t>
  </si>
  <si>
    <t>501873</t>
  </si>
  <si>
    <t>TCL-08181</t>
  </si>
  <si>
    <t>(57744) METROTRAK SAS</t>
  </si>
  <si>
    <t>500224</t>
  </si>
  <si>
    <t>502082</t>
  </si>
  <si>
    <t>DE3-11H</t>
  </si>
  <si>
    <t>LB3-09491</t>
  </si>
  <si>
    <t>YONDÓ (Casabe), CANTAGALLO</t>
  </si>
  <si>
    <t>ANTIOQUIA, BOLÍVAR</t>
  </si>
  <si>
    <t>(19137) ABELARDO  CERQUERA BERNAL, (10684) SANTOS  LEON ORTIZ</t>
  </si>
  <si>
    <t>505555</t>
  </si>
  <si>
    <t>505606</t>
  </si>
  <si>
    <t>ARE-507889</t>
  </si>
  <si>
    <t>CHITA, SOCOTÁ, TÁMARA</t>
  </si>
  <si>
    <t>JI8-16581</t>
  </si>
  <si>
    <t>(39212) JOSE CONSTANTINO ALARCON VARGAS, (16130) MARIA BEATRIZ PEREZ DE ACEVEDO</t>
  </si>
  <si>
    <t>509503</t>
  </si>
  <si>
    <t>(78472) INGENIERIA Y ALQUILERES MD S.A.S</t>
  </si>
  <si>
    <t>FIH-153</t>
  </si>
  <si>
    <t>(18291) JOAQUIN  ALARCON VARGAS, (27303) RORY RENE ALFONSO FORERO TAVERA</t>
  </si>
  <si>
    <t>TF1-14161</t>
  </si>
  <si>
    <t>CANTAGALLO</t>
  </si>
  <si>
    <t>(25349) VIAS DE LAS AMERICAS S.A.S</t>
  </si>
  <si>
    <t>HEH-081</t>
  </si>
  <si>
    <t>(63310) ADRIANA VIANNEY TOVAR OTALORA, (47988) INGENIERIA TRITURADOS Y PAVIMENTOS SAS (INTIPAV SAS), (93706) JOHANNA ANGEL OTALORA</t>
  </si>
  <si>
    <t>NEM-16341</t>
  </si>
  <si>
    <t>(28454) ANGEL MARIA VARGAS SOLON</t>
  </si>
  <si>
    <t>ARE-508694</t>
  </si>
  <si>
    <t>(91436) CESAR DURAN VELANDIA, (91435) JOSE HELI ORTIZ VELANDIA</t>
  </si>
  <si>
    <t>DE3-11G</t>
  </si>
  <si>
    <t>TCC-08002</t>
  </si>
  <si>
    <t>506485</t>
  </si>
  <si>
    <t>BETULIA, SAN VICENTE DE CHUCURÍ, ZAPATOCA</t>
  </si>
  <si>
    <t>ARE-509939</t>
  </si>
  <si>
    <t>01004-15</t>
  </si>
  <si>
    <t>SOATÁ</t>
  </si>
  <si>
    <t>(38940) BENEDICTO PEÑA ALVAREZ, (38941) JOSE DAVID VALCARCEL VALCARCEL</t>
  </si>
  <si>
    <t>ARE-507633</t>
  </si>
  <si>
    <t>(88791) LUZ ISBELIA HERNANDEZ De ARIAS, (88738) MARTHA HERNANDEZ MUÑOZ, (88737) ROSMIRA ARIAS HERNANDEZ</t>
  </si>
  <si>
    <t>KFH-16281</t>
  </si>
  <si>
    <t>NUNCHÍA</t>
  </si>
  <si>
    <t>(41121) YOLMAN RIVERA ANGEL</t>
  </si>
  <si>
    <t>504194</t>
  </si>
  <si>
    <t>ARE-507312</t>
  </si>
  <si>
    <t>PIAMONTE, MOCOA, PUERTO GUZMÁN, VILLAGARZÓN</t>
  </si>
  <si>
    <t>(85440) ADELINDA ORDOÑEZ, (27839) COOPERATIVA MULTIACTIVA DE MINEROS DE PUERTO GUZMAN LA HUACA, (51475) DANIEL SANTOS CUERO VALLEJO, (85423) GRANGELIO GREGORIO QUIÑONEZ CORTES, (85671) HERMES FELIPE ANGULO, (85630) IGNACIO GUILLERMO ORTEGA RAMOS, (8542</t>
  </si>
  <si>
    <t>ARENAS, ARENAS (DE RIO), GRAVAS, GRAVAS (DE RIO), MINERALES DE ORO Y SUS CONCENTRADOS, MINERALES DE PLATA Y SUS CONCENTRADOS</t>
  </si>
  <si>
    <t>KEM-16173X</t>
  </si>
  <si>
    <t>(15532) BLANCA NIEVES CASTELLANOS ORTIZ, (15530) EDGAR MAURICIO CACHAY CACHAY, (15531) PEDRO ANTONIO VELANDIA MOLINA</t>
  </si>
  <si>
    <t>502121</t>
  </si>
  <si>
    <t>CÁCERES, CAUCASIA, ZARAGOZA</t>
  </si>
  <si>
    <t>KD1-08061</t>
  </si>
  <si>
    <t>(12636) AGREGADOS DE LA ORINOQUIA S.A.S.</t>
  </si>
  <si>
    <t>505809</t>
  </si>
  <si>
    <t>(59212) TERRIGENO GOLD MINE S.A.S</t>
  </si>
  <si>
    <t>502067</t>
  </si>
  <si>
    <t>16520</t>
  </si>
  <si>
    <t>(29344) ERIKA LETICIA BURBANO RUIZ, (31888) EZEQUIEL ALBERTO BURBANO RUIZ, (28160) WHALTER PRIMITIVO BURBANO RUIZ</t>
  </si>
  <si>
    <t>502577</t>
  </si>
  <si>
    <t>(24441) MUNICIPIO DE VILLAGARZON</t>
  </si>
  <si>
    <t>503273</t>
  </si>
  <si>
    <t>ARE-509549</t>
  </si>
  <si>
    <t>(81987) Ereida  Florez Sanabria, (81465) LUIS ALBERTO CAMARGO TURMEQUE</t>
  </si>
  <si>
    <t>AHP-111</t>
  </si>
  <si>
    <t>(17441) ANGEL EMIGDIO AMADO PICO</t>
  </si>
  <si>
    <t>502066</t>
  </si>
  <si>
    <t>BOAVITA, LA UVITA, SUSACÓN</t>
  </si>
  <si>
    <t>502398</t>
  </si>
  <si>
    <t>MAPIRIPÁN, SAN JOSÉ DEL GUAVIARE</t>
  </si>
  <si>
    <t>IHR-14301</t>
  </si>
  <si>
    <t>(33117) JUAN CAMILO SILVA RODRIGUEZ</t>
  </si>
  <si>
    <t>502404</t>
  </si>
  <si>
    <t>JAU-09481</t>
  </si>
  <si>
    <t>(43114) UNION TEMPORAL PUERTO CAICEDO</t>
  </si>
  <si>
    <t>CÁCERES</t>
  </si>
  <si>
    <t>502123</t>
  </si>
  <si>
    <t>ARE-508031</t>
  </si>
  <si>
    <t>(89735) jaime lisimaco solarte diaz, (89743) leonel rivera figueroa, (89738) sebastian renan mora calvache</t>
  </si>
  <si>
    <t>ARE-510489</t>
  </si>
  <si>
    <t>ARENAS, ARENAS (DE RIO), GRANITO, GRAVAS (DE RIO), ROCA O PIEDRA CALIZA</t>
  </si>
  <si>
    <t>RI8-08012X</t>
  </si>
  <si>
    <t>(53680) GILBERTO ALONSO ZULUAGA QUINTERO</t>
  </si>
  <si>
    <t>OE7-10392</t>
  </si>
  <si>
    <t>(51456) SIFAGRO LTDA</t>
  </si>
  <si>
    <t>ARE-507056</t>
  </si>
  <si>
    <t>(83320) JESUS SALOMON DIAZ BURBANO, (87133) LIBARDO ANTONIO TORO RESTREPO</t>
  </si>
  <si>
    <t>ARE-509731</t>
  </si>
  <si>
    <t>(91780) DANILO ALBERTO TUBERQUIA TUBERQUIA, (91778) HUGO FERNEY ZAPATA TABARES, (91779) JAIME LEON TUBERQUIA VALLE</t>
  </si>
  <si>
    <t>RIK-15191</t>
  </si>
  <si>
    <t>(56928) GUSTAVO RANGEL DELGADO, (56929) JULIAN LEONARDO SANDOVAL ACERO, (56927) ROSA AIRETH BONILLA RODRIGUEZ</t>
  </si>
  <si>
    <t>506012</t>
  </si>
  <si>
    <t>PBR-12392X</t>
  </si>
  <si>
    <t>MAPIRIPÁN</t>
  </si>
  <si>
    <t>(59970) EDILBERTO  HEREDIA PINEROS, (44692) FABIO GUILLERMO ALVARADO BERMUDEZ, (11626) JOSE REINEL SANCHEZ GUTIERREZ, (59971) LIRIO NELSON SANCHEZ GUTIERREZ</t>
  </si>
  <si>
    <t>BOAVITA</t>
  </si>
  <si>
    <t>RI8-08011</t>
  </si>
  <si>
    <t>507623</t>
  </si>
  <si>
    <t>BARRANCABERMEJA, SAN VICENTE DE CHUCURÍ</t>
  </si>
  <si>
    <t>E4082005</t>
  </si>
  <si>
    <t>(44899) PEDRO ESCUCHA BARRAGAN, (59212) TERRIGENO GOLD MINE S.A.S</t>
  </si>
  <si>
    <t>BOAVITA, SOATÁ, SUSACÓN</t>
  </si>
  <si>
    <t>T4132005</t>
  </si>
  <si>
    <t>ARENAS, ARENAS ARCILLOSAS, ARENAS FELDESPÁTICAS, ARENAS INDUSTRIALES, ARENAS SILICEAS, GRAVAS, MINERAL DE ORO</t>
  </si>
  <si>
    <t>DFR-151</t>
  </si>
  <si>
    <t>(18701) DB SIG GEOLOGOS CONSULTORES LTDA</t>
  </si>
  <si>
    <t>509496</t>
  </si>
  <si>
    <t>SANTIAGO</t>
  </si>
  <si>
    <t>(86419) CONSTRUCCIONES Y AGREGADOS SANTIAGO S.A.S.</t>
  </si>
  <si>
    <t>LEA-14551</t>
  </si>
  <si>
    <t>(15915) ALBERTO  ARROYAVE HENAO</t>
  </si>
  <si>
    <t>504778</t>
  </si>
  <si>
    <t>HCIN-03</t>
  </si>
  <si>
    <t>(56731) RECURSOS ALUVIALES S.A.S</t>
  </si>
  <si>
    <t>GRAVAS, MINERAL DE ORO</t>
  </si>
  <si>
    <t>LEA-14552X</t>
  </si>
  <si>
    <t>509844</t>
  </si>
  <si>
    <t>(94600) NELSON DE JESUS CHAVERRA FLOREZ, (94599) OMAR DE JESUS CHAVERRA FLOREZ, (94445) RUADI EDUARDO VELEZ OSORIO</t>
  </si>
  <si>
    <t>LEA-14553X</t>
  </si>
  <si>
    <t>505947</t>
  </si>
  <si>
    <t>(78184) ANDREA PAOLA MOLINA MORALES, (22439) MARIA NINFA OLARTE OLARTE, (23790) ROBINSON LEON ORTIZ</t>
  </si>
  <si>
    <t>501174</t>
  </si>
  <si>
    <t>LOS ANDES (Sotomayor)</t>
  </si>
  <si>
    <t>PBR-12391</t>
  </si>
  <si>
    <t>503375</t>
  </si>
  <si>
    <t>(81616) HERMINDA  ALMEYDA MARTINEZ, (81617) JHONATAN ANDRES GUARIN ECHAVEZ, (81618) OMAR  MARIN MURILLO, (78056) YANDRA  BARRIOS VILLADIEGO</t>
  </si>
  <si>
    <t>RHU-08011</t>
  </si>
  <si>
    <t>502060</t>
  </si>
  <si>
    <t>502062</t>
  </si>
  <si>
    <t>503948</t>
  </si>
  <si>
    <t>ARATOCA, JORDÁN, LOS SANTOS</t>
  </si>
  <si>
    <t>(83000) INGENIERIA COMPLETA S.A.S.</t>
  </si>
  <si>
    <t>508825</t>
  </si>
  <si>
    <t>(91707) SERVICIOS INDUAGRO ZOMAC S.A.S.</t>
  </si>
  <si>
    <t>KAT-08301</t>
  </si>
  <si>
    <t>(60398) ASFALTOS AGREGADOS Y CONSTRUCCIONES - ASA CONSTRUCCIONES S.A.S., (87290) ESTYLO CONSTRUCCIONES SAS</t>
  </si>
  <si>
    <t>507125</t>
  </si>
  <si>
    <t>HFKO-01</t>
  </si>
  <si>
    <t>(45190) CONAMBIEN S.A.S.</t>
  </si>
  <si>
    <t>503237</t>
  </si>
  <si>
    <t>BOAVITA, SOATÁ</t>
  </si>
  <si>
    <t>(55487) JORGE EULISES VARGAS ROJAS, (25280) PEDRO VICENTE SUAREZ ROMERO</t>
  </si>
  <si>
    <t>ARE-510488</t>
  </si>
  <si>
    <t>ARENAS (DE RIO), GRANITO, GRAVAS (DE RIO), ROCA O PIEDRA CALIZA</t>
  </si>
  <si>
    <t>HH3-08041X</t>
  </si>
  <si>
    <t>RIOSUCIO</t>
  </si>
  <si>
    <t>(23822) MARTHA LIA RAMIREZ SANCHEZ</t>
  </si>
  <si>
    <t>(88246) ASOCIACION INTEGRAL DE MINEROS TRADICIONALES DEL NORTE DE BOYACÁ</t>
  </si>
  <si>
    <t>500194</t>
  </si>
  <si>
    <t>ARE-507478</t>
  </si>
  <si>
    <t>ARENAS (DE RIO), CARBÓN, GRAVAS (DE RIO), RECEBO</t>
  </si>
  <si>
    <t>IIH-08001</t>
  </si>
  <si>
    <t>501327</t>
  </si>
  <si>
    <t>(78175) TRANSPORTES Y SUMINISTROS EMA S.A.S</t>
  </si>
  <si>
    <t>UG3-12021</t>
  </si>
  <si>
    <t>(63534) FERNEY  BOTINA , (57325) OLGA LUCIA RUBIO ORTIZ, (57326) SOLUCIONES DE INGENIERIA INTEGRADA DE LA AMAZONIA SAS</t>
  </si>
  <si>
    <t>ARCILLAS, ARENAS, GRAVAS, MINERALES DE ORO Y SUS CONCENTRADOS, RECEBO</t>
  </si>
  <si>
    <t>ARE-509566</t>
  </si>
  <si>
    <t>(53494) MIGUEL EDUARDO MONTILLA ZAMUDIO</t>
  </si>
  <si>
    <t>508626</t>
  </si>
  <si>
    <t>EL BAGRE</t>
  </si>
  <si>
    <t>ARENAS, GRAVAS, MINERALES DE COBRE Y SUS CONCENTRADOS, MINERALES DE ORO Y SUS CONCENTRADOS, MINERALES DE TIERRAS RARAS</t>
  </si>
  <si>
    <t>502224</t>
  </si>
  <si>
    <t>ARATOCA, LOS SANTOS</t>
  </si>
  <si>
    <t>(80253) Madelayne  Torres Parada</t>
  </si>
  <si>
    <t>FI6-144</t>
  </si>
  <si>
    <t>CHITA, JERICÓ, LA UVITA</t>
  </si>
  <si>
    <t>(21381) FERNANDO  BECERRA CORREDOR, (30709) SOCIEDAD MINERA DEL NORTE LTDA</t>
  </si>
  <si>
    <t>ARENAS (DE RIO), CARBÓN, CARBÓN METALÚRGICO, CARBÓN TÉRMICO, GRAVAS (DE RIO)</t>
  </si>
  <si>
    <t>QIO-08051</t>
  </si>
  <si>
    <t>(61638) AGREMAX SAS, (58621) OSCAR EDUARDO QUINTERO VALBUENA</t>
  </si>
  <si>
    <t>506820</t>
  </si>
  <si>
    <t>(86630) MARCO TULIO GARRIDO ESPARZA, (86634) MARIA FERNANDA PEÑARANDA TOSCANO</t>
  </si>
  <si>
    <t>506932</t>
  </si>
  <si>
    <t>(83512) AFRA LOGISTICA EN TRANSPORTE SAS</t>
  </si>
  <si>
    <t>CHITA</t>
  </si>
  <si>
    <t>H6426005</t>
  </si>
  <si>
    <t>OHL-08321</t>
  </si>
  <si>
    <t>UEF-10391</t>
  </si>
  <si>
    <t>SAN FRANCISCO, SANTIAGO</t>
  </si>
  <si>
    <t>SLD-08011</t>
  </si>
  <si>
    <t>502124</t>
  </si>
  <si>
    <t>CÁCERES, CAUCASIA</t>
  </si>
  <si>
    <t>IHH-10391</t>
  </si>
  <si>
    <t>(34667) HECTOR  SANCHEZ RUEDA</t>
  </si>
  <si>
    <t>00270-52</t>
  </si>
  <si>
    <t>PASTO</t>
  </si>
  <si>
    <t>(19098) ORLANDO GERARDO BENAVIDES CACERES</t>
  </si>
  <si>
    <t>510245</t>
  </si>
  <si>
    <t>(96040) construcciones servicios y suministros Argon esp SAS</t>
  </si>
  <si>
    <t>501490</t>
  </si>
  <si>
    <t>502129</t>
  </si>
  <si>
    <t>CAUCASIA, ZARAGOZA</t>
  </si>
  <si>
    <t>508655</t>
  </si>
  <si>
    <t>(91300) Claudia Hernandez Silva, (91301) Leonilde Larrota Portilla</t>
  </si>
  <si>
    <t>RHB-08021</t>
  </si>
  <si>
    <t>(61298) NEYLA ROCIO VASQUEZ CARDONA</t>
  </si>
  <si>
    <t>508583</t>
  </si>
  <si>
    <t>506735</t>
  </si>
  <si>
    <t>(86628) MARGARITA ISABEL MORALES , (86631) MARIA DEL CARMEN DELGADO GALVIS</t>
  </si>
  <si>
    <t>ARE-510329</t>
  </si>
  <si>
    <t>BETULIA, SAN VICENTE DE CHUCURÍ</t>
  </si>
  <si>
    <t>(96512) DIDIER OCTAVIO MENDEZ, (96511) ROLANDO SOLANO IZAQUITA, (96510) SERGIO BONILLA JAIMES</t>
  </si>
  <si>
    <t>HJD-11221X</t>
  </si>
  <si>
    <t>IGI-10471</t>
  </si>
  <si>
    <t>(43757) MARTHA HELENA GARCIA DE MUÑOZ</t>
  </si>
  <si>
    <t>503620</t>
  </si>
  <si>
    <t>(82737) EDGAR CUADROS LAGUADO, (82945) MARIA ANDREA CARRASCAL PEREZ</t>
  </si>
  <si>
    <t>HI5-13151</t>
  </si>
  <si>
    <t>(21990) JOSE MANUEL SAENZ RIVERA, (39084) LIGIA CONSUELO SAENZ ARDILA, (59797) MANUEL JOSE SAENZ ARDILA, (10684) SANTOS  LEON ORTIZ, (20357) WILSON  SAENZ VALENCIA</t>
  </si>
  <si>
    <t>OCJ-09111</t>
  </si>
  <si>
    <t>(50434) DIEGO JESUS PORRAS QUEVEDO, (50433) INGRID JOHANNA VILORIA  SAMBRANO</t>
  </si>
  <si>
    <t>500821</t>
  </si>
  <si>
    <t>(53273) ARENERA CHICAMOCHA S.A.S.</t>
  </si>
  <si>
    <t>00237-52</t>
  </si>
  <si>
    <t>(15643) ANGEL SAMUEL PABON CABRERA</t>
  </si>
  <si>
    <t>OG8-11591</t>
  </si>
  <si>
    <t>(59957) MARIA NELLY FRANCO MARTINEZ, (59958) NELLY  HOLGUIN FRANCO</t>
  </si>
  <si>
    <t>HJN-09581X</t>
  </si>
  <si>
    <t>(30121) JOSE FERNANDO PABON HIDALGO</t>
  </si>
  <si>
    <t>506911</t>
  </si>
  <si>
    <t>502528</t>
  </si>
  <si>
    <t>CALAMAR</t>
  </si>
  <si>
    <t>506933</t>
  </si>
  <si>
    <t>(78899) COOSERDECON</t>
  </si>
  <si>
    <t>SFM-09341</t>
  </si>
  <si>
    <t>(61056) AURA ELISA DEL ROCIO PABON CABRERA, (19502) EDGAR JESUS PABON CABRERA, (17263) GLORIA ESPERANZA PABON CABRERA, (61055) LILIANA TERESA PABON CABRERA, (15991) LUCIA ALCIRA PABON CABRERA, (34370) OSCAR BERNARDO PABON CABRERA</t>
  </si>
  <si>
    <t>UEK-08071</t>
  </si>
  <si>
    <t>ARATOCA, CEPITÁ</t>
  </si>
  <si>
    <t>(39084) LIGIA CONSUELO SAENZ ARDILA, (59797) MANUEL JOSE SAENZ ARDILA</t>
  </si>
  <si>
    <t>509732</t>
  </si>
  <si>
    <t>BARRANCABERMEJA, SABANA DE TORRES</t>
  </si>
  <si>
    <t>LHP-14281</t>
  </si>
  <si>
    <t>(10684) SANTOS  LEON ORTIZ, (21053) YURL LEWINSON MANTILLA OLARTE</t>
  </si>
  <si>
    <t>0286-68</t>
  </si>
  <si>
    <t>SABANA DE TORRES</t>
  </si>
  <si>
    <t>(47480) CARLOS EDUARDO SAENZ BUENO, (22868) MAURICIO ENRIQUE SAENZ BUENO</t>
  </si>
  <si>
    <t>HJN-11331X</t>
  </si>
  <si>
    <t>502309</t>
  </si>
  <si>
    <t>(61638) AGREMAX SAS, (75056) UNION TEMPORAL HELIOS SAS</t>
  </si>
  <si>
    <t>500093</t>
  </si>
  <si>
    <t>BARRANCABERMEJA, GIRÓN, SABANA DE TORRES</t>
  </si>
  <si>
    <t>(46839) CRISTIAN ALEXANDER QUINTERO VALBUENA</t>
  </si>
  <si>
    <t>505415</t>
  </si>
  <si>
    <t>(84524) MINERAGREMAX S.A.S., (44857) ORO BARRACUDA S.A.S.</t>
  </si>
  <si>
    <t>DLI-081</t>
  </si>
  <si>
    <t>BARRANCABERMEJA, BETULIA, GIRÓN, SABANA DE TORRES, SAN VICENTE DE CHUCURÍ</t>
  </si>
  <si>
    <t>(14196) SOCIEDAD AGRECONSA LTDA</t>
  </si>
  <si>
    <t>505419</t>
  </si>
  <si>
    <t>00227-52</t>
  </si>
  <si>
    <t>(17263) GLORIA ESPERANZA PABON CABRERA</t>
  </si>
  <si>
    <t>505313</t>
  </si>
  <si>
    <t>(44857) ORO BARRACUDA S.A.S.</t>
  </si>
  <si>
    <t>508459</t>
  </si>
  <si>
    <t>BETULIA, GIRÓN</t>
  </si>
  <si>
    <t>(39084) LIGIA CONSUELO SAENZ ARDILA</t>
  </si>
  <si>
    <t>NLH-09481</t>
  </si>
  <si>
    <t>(50252) RAMIRO  CAMARGO QUIROGA</t>
  </si>
  <si>
    <t>510606</t>
  </si>
  <si>
    <t>KJU-10241</t>
  </si>
  <si>
    <t>(38357) OMAR ANTONIO JOJOA CHANTRE</t>
  </si>
  <si>
    <t>LHV-09111</t>
  </si>
  <si>
    <t>(23790) ROBINSON LEON ORTIZ, (10684) SANTOS  LEON ORTIZ</t>
  </si>
  <si>
    <t>ARE-510502</t>
  </si>
  <si>
    <t>GIRÓN, SABANA DE TORRES</t>
  </si>
  <si>
    <t>(96992) Luis Humberto Vasquez Gonzalez</t>
  </si>
  <si>
    <t>508831</t>
  </si>
  <si>
    <t>(89347) AUTOPISTA DEL RIO GRANDE SAS</t>
  </si>
  <si>
    <t>JB7-14351X</t>
  </si>
  <si>
    <t>505915</t>
  </si>
  <si>
    <t>HHA-15551</t>
  </si>
  <si>
    <t>(19587) EDGAR AUGUSTO ROSERO JARAMILLO, (16716) LUIS ENRIQUE ROSERO JARAMILLO</t>
  </si>
  <si>
    <t>510314</t>
  </si>
  <si>
    <t>(30674) DANNY ALIRIO VILLAMIZAR MENESES, (72455) ES TU CASA S.A.S., (84524) MINERAGREMAX S.A.S.</t>
  </si>
  <si>
    <t>HAN-111</t>
  </si>
  <si>
    <t>BARRANCABERMEJA, PUERTO WILCHES, SABANA DE TORRES</t>
  </si>
  <si>
    <t>(72422) CONYSER LTDA</t>
  </si>
  <si>
    <t>509733</t>
  </si>
  <si>
    <t>0335-68</t>
  </si>
  <si>
    <t>(90181) GRUPO SANCHEZ BECERRA AGREGADOS Y CONSTRUCCIONES SAS</t>
  </si>
  <si>
    <t>NH9-10451</t>
  </si>
  <si>
    <t>(34370) OSCAR BERNARDO PABON CABRERA</t>
  </si>
  <si>
    <t>UDT-08031</t>
  </si>
  <si>
    <t>(59744) OMAR DAVID VENTANAS SUAREZ</t>
  </si>
  <si>
    <t>ICQ-08491</t>
  </si>
  <si>
    <t>BETULIA, GIRÓN, SAN VICENTE DE CHUCURÍ</t>
  </si>
  <si>
    <t>(39936) ARCENIO  GELVEZ GARCIA, (30674) DANNY ALIRIO VILLAMIZAR MENESES, (72455) ES TU CASA S.A.S., (46205) ESTHER  SALAZAR RUGELES, (59101) JULIANA PATRICIA VILLABONA PABON, (63302) LAS PEÑITAS S.A.S., (47130) MARISOL  PICO VEGA, (63301) PIEDRA LISA S.</t>
  </si>
  <si>
    <t>ARE-510474</t>
  </si>
  <si>
    <t>ARENAS (DE RIO), GRAVAS, GRAVAS (DE RIO), RECEBO, ROCA O PIEDRA CALIZA</t>
  </si>
  <si>
    <t>502132</t>
  </si>
  <si>
    <t>NHF-11271</t>
  </si>
  <si>
    <t>(49321) CARLOS ENRIQUE MORA SAENZ, (49322) JOSE DOMINGO RANGEL ANGARITA</t>
  </si>
  <si>
    <t>IJ4-16401</t>
  </si>
  <si>
    <t>(49963) ALIRIO ARDILA ORJUELA, (21990) JOSE MANUEL SAENZ RIVERA, (39084) LIGIA CONSUELO SAENZ ARDILA, (11564) LUIS ALFREDO MUÑOZ , (49962) MANUEL FERNANDO CARRASCAL SOLANO, (49961) MANUEL JOSE SAENZ ARDILA, (20357) WILSON  SAENZ VALENCIA</t>
  </si>
  <si>
    <t>SI6-10061</t>
  </si>
  <si>
    <t>LKC-14593X</t>
  </si>
  <si>
    <t>(26304) HENRY  MANTILLA MANTILLA</t>
  </si>
  <si>
    <t>509042</t>
  </si>
  <si>
    <t>(85311) matilde  sanchez castro</t>
  </si>
  <si>
    <t>IFM-16061</t>
  </si>
  <si>
    <t>(58180) JIMMY FRANCISCO GUZMAN DIEZ</t>
  </si>
  <si>
    <t>KLI-08331</t>
  </si>
  <si>
    <t>(17368) MARIA HILDA ALBARRACIN PINZON, (14694) PARMENIO ALBARRACIN PINZON, (22271) SIERVO TULIO SEPULVEDA HERNANDEZ</t>
  </si>
  <si>
    <t>01135-15</t>
  </si>
  <si>
    <t>(38980) MARIO EDILBERTO COMBITA VARGAS</t>
  </si>
  <si>
    <t>OG2-08344</t>
  </si>
  <si>
    <t>ARCILLAS, ARENAS, GRAVAS, MINERALES DE COBRE Y SUS CONCENTRADOS, MINERALES DE HIERRO Y SUS CONCENTRADOS, MINERALES DE ORO Y SUS CONCENTRADOS, MINERALES DE PLATINO (INCLUYE PLATINO, PALADIO, RUTENIO, RODIO, OSMIO) Y SUS CONCENTRADOS, MINERALES Y CONCENTRA</t>
  </si>
  <si>
    <t>ARE-508951</t>
  </si>
  <si>
    <t>COVARACHÍA</t>
  </si>
  <si>
    <t>(21334) JUAN EFREN SUAREZ ROMERO, (92061) PEDRO  MARTINEZ PEREZ</t>
  </si>
  <si>
    <t>510182</t>
  </si>
  <si>
    <t>374-52</t>
  </si>
  <si>
    <t>(80835) ANDREA MILENA ZAMBRANO ESPINOSA, (80833) SANDRA PATRICIA MOSQUERA</t>
  </si>
  <si>
    <t>00246-52</t>
  </si>
  <si>
    <t>(20871) GUSTAVO ALBERTO MARTINEZ CASTRO</t>
  </si>
  <si>
    <t>509886</t>
  </si>
  <si>
    <t>(94812) CAROLINA ARTURO CAICEDO</t>
  </si>
  <si>
    <t>DF7-142</t>
  </si>
  <si>
    <t>(36680) ORLANDO  NIÑO PRIETO</t>
  </si>
  <si>
    <t>00330-52</t>
  </si>
  <si>
    <t>GI8-091</t>
  </si>
  <si>
    <t>(45837) A &amp; G EMPRESA UNIPERSONAL</t>
  </si>
  <si>
    <t>IEH-09401X</t>
  </si>
  <si>
    <t>(15554) LUIS ALBERTO CALDERON TORRES</t>
  </si>
  <si>
    <t>0348-68</t>
  </si>
  <si>
    <t>17271</t>
  </si>
  <si>
    <t>(31012) EDGAR GILBERTO CALDERON TORRES</t>
  </si>
  <si>
    <t>ID4-09211</t>
  </si>
  <si>
    <t>(53273) ARENERA CHICAMOCHA S.A.S., (21990) JOSE MANUEL SAENZ RIVERA, (11932) LIGIA ARDILA OREJUELA, (39084) LIGIA CONSUELO SAENZ ARDILA, (12897) LUIS ALIRIO ARDILA OREJUELA, (49962) MANUEL FERNANDO CARRASCAL SOLANO, (59797) MANUEL JOSE SAENZ ARDILA</t>
  </si>
  <si>
    <t>IFK-08251</t>
  </si>
  <si>
    <t>(54549) NERSIE RUTH ORTEGA SANCHEZ</t>
  </si>
  <si>
    <t>UDA-08371</t>
  </si>
  <si>
    <t>(57907) HENRY ALBERTO  MANTILLA OLARTE, (63545) TRANS AGREGADOS LEON ASOCIADOS SAS</t>
  </si>
  <si>
    <t>508752</t>
  </si>
  <si>
    <t>M46011</t>
  </si>
  <si>
    <t>(61863) CECILIA OCHOA DE BUILES, ARENAS Y REVOQUES DEL NORTE &amp; CIA S EN C</t>
  </si>
  <si>
    <t>AIG-091</t>
  </si>
  <si>
    <t>503227</t>
  </si>
  <si>
    <t>(23790) ROBINSON LEON ORTIZ, (75056) UNION TEMPORAL HELIOS SAS</t>
  </si>
  <si>
    <t>ARE-510491</t>
  </si>
  <si>
    <t>CANTAGALLO, PUERTO WILCHES</t>
  </si>
  <si>
    <t>BOLÍVAR, SANTANDER</t>
  </si>
  <si>
    <t>H6573005</t>
  </si>
  <si>
    <t>506240</t>
  </si>
  <si>
    <t>508159</t>
  </si>
  <si>
    <t>510514</t>
  </si>
  <si>
    <t>CEPITÁ</t>
  </si>
  <si>
    <t>(96467) MUNICIPIO DE CEPITÁ</t>
  </si>
  <si>
    <t>17361</t>
  </si>
  <si>
    <t>510310</t>
  </si>
  <si>
    <t>(95177) JOHN MARIO CHAVERRA FLOREZ</t>
  </si>
  <si>
    <t>LKC-14592X</t>
  </si>
  <si>
    <t>SI5-09331</t>
  </si>
  <si>
    <t>BOAVITA, SAN MATEO</t>
  </si>
  <si>
    <t>(48238) ARBEY CAMARGO ECHEVERRIA, (57084) FABIAN JOSE VELANDIA ORTIZ, (57083) JAIME ENRIQUE PAEZ BOTIA, (50721) LUIS MAURICIO MELO CARDENAS</t>
  </si>
  <si>
    <t>ARE-508784</t>
  </si>
  <si>
    <t>(82004) EMPRESA COLOMBIANA DE MINAS "ECOMINAS C.I. S.A.S.", (11085) JUSTO PASTOR FIGUEROA PICO, (63257) ROMAN ORLANDO PORRAS LOPEZ, (71078) luz helena balaguera alvarez</t>
  </si>
  <si>
    <t>505319</t>
  </si>
  <si>
    <t>UG9-12261</t>
  </si>
  <si>
    <t>BOAVITA, SAN MATEO, TIPACOQUE, CAPITANEJO, MACARAVITA</t>
  </si>
  <si>
    <t>(53520) LUIS ALFONSO LIZARAZO MEDINA</t>
  </si>
  <si>
    <t>L5338005</t>
  </si>
  <si>
    <t>(18212) FRANCISCO JOSE GARCES MEJIA, (29127) NICOLAS ALFREDO TORO OSORIO</t>
  </si>
  <si>
    <t>ID2-16551</t>
  </si>
  <si>
    <t>ARATOCA, CEPITÁ, PIEDECUESTA</t>
  </si>
  <si>
    <t>(75304) Aluviones Del Chicamocha S.A.S, (34206) GERMAN AVENDAÑO PRADA, (13035) JAVIER AVENDAÑO PRADA, (20357) WILSON  SAENZ VALENCIA</t>
  </si>
  <si>
    <t>508924</t>
  </si>
  <si>
    <t>CHIGORODÓ, MUTATÁ</t>
  </si>
  <si>
    <t>ARENAS (DE RIO), GRAVAS (DE RIO), MINERALES DE COBRE Y SUS CONCENTRADOS, MINERALES DE ORO Y SUS CONCENTRADOS, MINERALES DE PLATA Y SUS CONCENTRADOS, MINERALES DE PLATINO (INCLUYE PLATINO, PALADIO, RUTENIO, RODIO, OSMIO) Y SUS CONCENTRADOS, RECEBO</t>
  </si>
  <si>
    <t>506991</t>
  </si>
  <si>
    <t>LA LLANADA, SAMANIEGO</t>
  </si>
  <si>
    <t>SCN-08301</t>
  </si>
  <si>
    <t>COVARACHÍA, CAPITANEJO, SAN JOSÉ DE MIRANDA</t>
  </si>
  <si>
    <t>(62048) CESAR  NIETO SANABRIA, (19903) EDGAR CHAPARRO CELY</t>
  </si>
  <si>
    <t>502125</t>
  </si>
  <si>
    <t>NJ9-09411</t>
  </si>
  <si>
    <t>COVARACHÍA, CAPITANEJO</t>
  </si>
  <si>
    <t>(15547) URIEL  RAMIREZ ANGARITA</t>
  </si>
  <si>
    <t>RH4-08011</t>
  </si>
  <si>
    <t>COVARACHÍA, TIPACOQUE, CAPITANEJO</t>
  </si>
  <si>
    <t>(61042) LUIS ARTURO SANDOVAL AYA</t>
  </si>
  <si>
    <t>GRAVAS, YESO</t>
  </si>
  <si>
    <t>CAU-141</t>
  </si>
  <si>
    <t>CAPITANEJO</t>
  </si>
  <si>
    <t>(32599) INOCENCIO  ORTEGON RUIZ</t>
  </si>
  <si>
    <t>0082-68</t>
  </si>
  <si>
    <t>ARATOCA, LOS SANTOS, PIEDECUESTA</t>
  </si>
  <si>
    <t>ARE-510490</t>
  </si>
  <si>
    <t>ARENAS, GRANITO, GRAVAS, MINERALES DE ORO Y SUS CONCENTRADOS, RECEBO</t>
  </si>
  <si>
    <t>FA7-082</t>
  </si>
  <si>
    <t>ARATOCA, PIEDECUESTA</t>
  </si>
  <si>
    <t>(53273) ARENERA CHICAMOCHA S.A.S., (39084) LIGIA CONSUELO SAENZ ARDILA, (59797) MANUEL JOSE SAENZ ARDILA</t>
  </si>
  <si>
    <t>FA7-081</t>
  </si>
  <si>
    <t>(53273) ARENERA CHICAMOCHA S.A.S., (21990) JOSE MANUEL SAENZ RIVERA</t>
  </si>
  <si>
    <t>506229</t>
  </si>
  <si>
    <t>0002-52</t>
  </si>
  <si>
    <t>(23189) HENRY FRANCISCO WOODCOCK DELGADO</t>
  </si>
  <si>
    <t>ID9-15201</t>
  </si>
  <si>
    <t>(53273) ARENERA CHICAMOCHA S.A.S., (39084) LIGIA CONSUELO SAENZ ARDILA</t>
  </si>
  <si>
    <t>IDN-16191</t>
  </si>
  <si>
    <t>ID9-15202X</t>
  </si>
  <si>
    <t>PIEDECUESTA</t>
  </si>
  <si>
    <t>0151-68</t>
  </si>
  <si>
    <t>17631</t>
  </si>
  <si>
    <t>(18174) MAURO GILBERTO BASTIDAS PAZOS</t>
  </si>
  <si>
    <t>502130</t>
  </si>
  <si>
    <t>CAUCASIA</t>
  </si>
  <si>
    <t>KHE-14411</t>
  </si>
  <si>
    <t>(25859) RAFAEL HERNANDO HERRERA CONTRERAS</t>
  </si>
  <si>
    <t>0349-52</t>
  </si>
  <si>
    <t>SAN MATEO</t>
  </si>
  <si>
    <t>ARE-510157</t>
  </si>
  <si>
    <t>(63586) FAUSTO CRISTOBAL GALEANO PAEZ, (48312) MARIA DIANEY MORENO GUTIERREZ</t>
  </si>
  <si>
    <t>509850</t>
  </si>
  <si>
    <t>(89921) Juan Camilo Urdanivia Alviz</t>
  </si>
  <si>
    <t>508925</t>
  </si>
  <si>
    <t>CHIGORODÓ</t>
  </si>
  <si>
    <t>ARE-510468</t>
  </si>
  <si>
    <t>503933</t>
  </si>
  <si>
    <t>ARENAS, ARENISCAS, CARBÓN, GRAVAS, RECEBO, ROCA O PIEDRA CALIZA</t>
  </si>
  <si>
    <t>LG9-08181</t>
  </si>
  <si>
    <t>(11453) MARIA MERCEDES ARELLANO ORTIZ</t>
  </si>
  <si>
    <t>504658</t>
  </si>
  <si>
    <t>(50170) MARIA INES ZARAMA RINCON</t>
  </si>
  <si>
    <t>CBG-111</t>
  </si>
  <si>
    <t>(35471) COMINAGRO S.A.S.</t>
  </si>
  <si>
    <t>ARCILLA COMUN (ARCILLA CERAMICA), ARCILLA MISCELANEA, ARCILLAS, ARCILLAS REFRACTARIAS, ARENAS, RECEBO</t>
  </si>
  <si>
    <t>16819</t>
  </si>
  <si>
    <t>JDB-14011</t>
  </si>
  <si>
    <t>(39167) JULIO CESAR DELGADO ERASO</t>
  </si>
  <si>
    <t>506135</t>
  </si>
  <si>
    <t>503622</t>
  </si>
  <si>
    <t>(72339) ROSALBA ARIZA HERREÑO</t>
  </si>
  <si>
    <t>EET-161</t>
  </si>
  <si>
    <t>500399</t>
  </si>
  <si>
    <t>510396</t>
  </si>
  <si>
    <t>(94409) ABYC INVERSIONES S.A.S</t>
  </si>
  <si>
    <t>500793</t>
  </si>
  <si>
    <t>(75013) PROYECTOS MODERNOS S.A.S</t>
  </si>
  <si>
    <t>RE6-08031</t>
  </si>
  <si>
    <t>GIRÓN</t>
  </si>
  <si>
    <t>(58621) OSCAR EDUARDO QUINTERO VALBUENA</t>
  </si>
  <si>
    <t>GLC-111</t>
  </si>
  <si>
    <t>(31961) CELINA ESTHER DELGADO DELGADO</t>
  </si>
  <si>
    <t>503331</t>
  </si>
  <si>
    <t>0195-68</t>
  </si>
  <si>
    <t>UEE-10111</t>
  </si>
  <si>
    <t>PUERTO WILCHES, SABANA DE TORRES</t>
  </si>
  <si>
    <t>IKS-16261</t>
  </si>
  <si>
    <t>(44833) ASOCIACION CAMPESINA DE ARENEROS PALOGORDO</t>
  </si>
  <si>
    <t>KDN-09301</t>
  </si>
  <si>
    <t>SANDONÁ</t>
  </si>
  <si>
    <t>(14007) JOSE FERMIN GUERRERO</t>
  </si>
  <si>
    <t>503960</t>
  </si>
  <si>
    <t>507897</t>
  </si>
  <si>
    <t>508674</t>
  </si>
  <si>
    <t>(27585) DIEGO HERNAN GIRALDO LOPEZ</t>
  </si>
  <si>
    <t>ARE-504161</t>
  </si>
  <si>
    <t>NUNCHÍA, PORE</t>
  </si>
  <si>
    <t>(83618) ANA TULIA MEJIA VASQUEZ, (83172) QUERUBIN ANTONIO LEGUIZAMON PARRA</t>
  </si>
  <si>
    <t>UEN-11471</t>
  </si>
  <si>
    <t>(58416) CARLOS FERNANDO MOSQUERA FRANCO</t>
  </si>
  <si>
    <t>508976</t>
  </si>
  <si>
    <t>ARENAS, GRAVAS, MINERALES DE COBRE Y SUS CONCENTRADOS, MINERALES DE ORO Y SUS CONCENTRADOS, MINERALES DE PLATA Y SUS CONCENTRADOS, MINERALES DE PLATINO (INCLUYE PLATINO, PALADIO, RUTENIO, RODIO, OSMIO) Y SUS CONCENTRADOS, MINERALES DE ZINC Y SUS CONCENTR</t>
  </si>
  <si>
    <t>503762</t>
  </si>
  <si>
    <t>(34410) ALBERTO ANGEL FIGUEROA VEGA, (83177) Gladys Yomar Figueroa Rey, (53364) JESUS HERNANDO REY REMOLINA, (18594) LUIS ENRIQUE FIGUEROA VEGA, (83011) Wilmer Yesid Figueroa Vega</t>
  </si>
  <si>
    <t>ARENAS, ARENAS (DE RIO), CAOLIN, GRAVAS (DE RIO), RECEBO</t>
  </si>
  <si>
    <t>SAMANIEGO</t>
  </si>
  <si>
    <t>510552</t>
  </si>
  <si>
    <t>DE3-11E</t>
  </si>
  <si>
    <t>ODO-15421</t>
  </si>
  <si>
    <t>(52025) ALIX LEONOR CHACON GELVEZ</t>
  </si>
  <si>
    <t>ARE-509378</t>
  </si>
  <si>
    <t>(90967) EVELIO  CAICEDO BRAVO, (37399) GERMAN ANTONIO DIAZ LOPEZ, (76175) Julio Cesar Diaz Meza</t>
  </si>
  <si>
    <t>508209</t>
  </si>
  <si>
    <t>(89493) CARLOS ROBERTO TIBADUIZA NIÑO, (55284) SANTOS  VELANDIA MENDIVELSO</t>
  </si>
  <si>
    <t>CARBÓN, GRAFITO, GRAVAS, RECEBO</t>
  </si>
  <si>
    <t>508921</t>
  </si>
  <si>
    <t>ARENAS (DE RIO), GRAVAS (DE RIO), MINERALES DE ORO Y SUS CONCENTRADOS, MINERALES DE PLATA Y SUS CONCENTRADOS, MINERALES DE PLATINO (INCLUYE PLATINO, PALADIO, RUTENIO, RODIO, OSMIO) Y SUS CONCENTRADOS, MINERALES DE ZINC Y SUS CONCENTRADOS, RECEBO</t>
  </si>
  <si>
    <t>501060</t>
  </si>
  <si>
    <t>PUERTO CAICEDO</t>
  </si>
  <si>
    <t>(55907) RICARDO ALBERTO UMANA LIZARAZO</t>
  </si>
  <si>
    <t>ARE-510467</t>
  </si>
  <si>
    <t>SAN PABLO, PUERTO WILCHES</t>
  </si>
  <si>
    <t>502366</t>
  </si>
  <si>
    <t>307-52</t>
  </si>
  <si>
    <t>(76494) GINA LUCIA ANDRADE IBARRA</t>
  </si>
  <si>
    <t>KES-08431</t>
  </si>
  <si>
    <t>(29550) RAPTOR OIL LTDA, (77520) WILSON NOLBERTO PUENTES VILLAMARIN</t>
  </si>
  <si>
    <t>ARE-510471</t>
  </si>
  <si>
    <t>ARCILLAS, ARENAS, GRANITO, GRAVAS, ROCA O PIEDRA CALIZA</t>
  </si>
  <si>
    <t>506249</t>
  </si>
  <si>
    <t>ARENAS, FELDESPATOS</t>
  </si>
  <si>
    <t>HHJP-31</t>
  </si>
  <si>
    <t>(44587) PAVIMENTOS DE URABA S.A.S.</t>
  </si>
  <si>
    <t>507899</t>
  </si>
  <si>
    <t>IEO-09531</t>
  </si>
  <si>
    <t>(42780) ASOCIACION DE ARENEROS DE PIEDECUESTA</t>
  </si>
  <si>
    <t>506483</t>
  </si>
  <si>
    <t>LEBRIJA</t>
  </si>
  <si>
    <t>L4575005</t>
  </si>
  <si>
    <t>(24123) MARTHA LIBIA PARRA GIL</t>
  </si>
  <si>
    <t>JCJ-11122X</t>
  </si>
  <si>
    <t>PI5-08281</t>
  </si>
  <si>
    <t>(60653) SYNERGY INTERNATIONAL MINING AND INFRAESTRUCTURE SAS-SIMI SAS</t>
  </si>
  <si>
    <t>510657</t>
  </si>
  <si>
    <t>(90970) INVERSIONES P&amp;BSS S.A.S</t>
  </si>
  <si>
    <t>IJ1-14491</t>
  </si>
  <si>
    <t>GUACAMAYAS</t>
  </si>
  <si>
    <t>IEO-09501</t>
  </si>
  <si>
    <t>507021</t>
  </si>
  <si>
    <t>ANCUYA</t>
  </si>
  <si>
    <t>(87034) CONSORCIO OBRAS VIALES</t>
  </si>
  <si>
    <t>IJI-16361</t>
  </si>
  <si>
    <t>(61039) PAVIMENTOS ANDINOS S.A.</t>
  </si>
  <si>
    <t>OG2-08424</t>
  </si>
  <si>
    <t>ARE-510472</t>
  </si>
  <si>
    <t>504599</t>
  </si>
  <si>
    <t>(83934) Volcotransportar zomac sas</t>
  </si>
  <si>
    <t>509302</t>
  </si>
  <si>
    <t>505993</t>
  </si>
  <si>
    <t>(85264) CONSORCIO VIAS COLOMBIA 066</t>
  </si>
  <si>
    <t>ARE-508987</t>
  </si>
  <si>
    <t>(92380) orlando diaz lopez, (92390) vadid  aljure peña</t>
  </si>
  <si>
    <t>501891</t>
  </si>
  <si>
    <t>KHI-11371</t>
  </si>
  <si>
    <t>CONSACÁ</t>
  </si>
  <si>
    <t>(27150) JESUS RIGOBERTO CHICAIZA VILLOTA</t>
  </si>
  <si>
    <t>507521</t>
  </si>
  <si>
    <t>(77458) ALCALDIA MUNICIPAL SANANDRES SANTANDER</t>
  </si>
  <si>
    <t>IEO-09281</t>
  </si>
  <si>
    <t>(56075) ARENAS Y GRAVAS DE PIEDECUESTA S.A.S.</t>
  </si>
  <si>
    <t>507902</t>
  </si>
  <si>
    <t>510130</t>
  </si>
  <si>
    <t>SÁCAMA</t>
  </si>
  <si>
    <t>SE3-09191</t>
  </si>
  <si>
    <t>(52202) MUNICIPIO DE CACERES</t>
  </si>
  <si>
    <t>ILL-08003X</t>
  </si>
  <si>
    <t>ARCILLA COMUN (ARCILLA CERAMICA), ARCILLA MISCELANEA, ARCILLAS, ARCILLAS REFRACTARIAS, ARENAS, ARENAS SILICEAS, MINERAL DE ORO, MINERAL DE PLATA, MINERAL DE PLATINO</t>
  </si>
  <si>
    <t>504089</t>
  </si>
  <si>
    <t>(22041) ALCALDIA MUNICIPAL DE PASTO</t>
  </si>
  <si>
    <t>506482</t>
  </si>
  <si>
    <t>MONTELÍBANO</t>
  </si>
  <si>
    <t>(86313) GALILEA INTERNATIONAL SAS</t>
  </si>
  <si>
    <t>271</t>
  </si>
  <si>
    <t>FLORIDABLANCA, GIRÓN</t>
  </si>
  <si>
    <t>(13835) MAURICIO  MEJIA ABELLO</t>
  </si>
  <si>
    <t>508100</t>
  </si>
  <si>
    <t>PIF-08061</t>
  </si>
  <si>
    <t>(52574) YIRA LEONOR PEREZ JIMENEZ</t>
  </si>
  <si>
    <t>ARE-510470</t>
  </si>
  <si>
    <t>ARCILLAS, ARENAS, GRANITO, GRAVAS, RECEBO, ROCA O PIEDRA CALIZA</t>
  </si>
  <si>
    <t>KFG-10471</t>
  </si>
  <si>
    <t>(76131) TRITURADOS Y ASFALTOS DEL CUSIANA S.A.S</t>
  </si>
  <si>
    <t>GLT-082</t>
  </si>
  <si>
    <t>(18741) CESAR AUGUSTO DUARTE GARZON</t>
  </si>
  <si>
    <t>506377</t>
  </si>
  <si>
    <t>507780</t>
  </si>
  <si>
    <t>(18746) EDGAR  CORRADINE CUEVAS</t>
  </si>
  <si>
    <t>FIN-105</t>
  </si>
  <si>
    <t>(24531) INGEMINERA S.A.S.</t>
  </si>
  <si>
    <t>IEO-09471</t>
  </si>
  <si>
    <t>QD8-15081</t>
  </si>
  <si>
    <t>(57356) ALVARO HERNANDO SILVESTRE CALA, (63141) LUCILA MERCHAN VARGAS, (57224) MERARE  DELGADO MANTILLA</t>
  </si>
  <si>
    <t>NII-15233</t>
  </si>
  <si>
    <t>PORE</t>
  </si>
  <si>
    <t>(48805) BLANCA LILIA TORRES CASTELBLANCO</t>
  </si>
  <si>
    <t>TGA-14541</t>
  </si>
  <si>
    <t>(59520) JOSE LUIS MORALES BOLAÑOS</t>
  </si>
  <si>
    <t>500819</t>
  </si>
  <si>
    <t>(58621) OSCAR EDUARDO QUINTERO VALBUENA, (75056) UNION TEMPORAL HELIOS SAS</t>
  </si>
  <si>
    <t>506378</t>
  </si>
  <si>
    <t>RKN-16131</t>
  </si>
  <si>
    <t>BUCARAMANGA, GIRÓN</t>
  </si>
  <si>
    <t>(22653) MARIA YOLANDA BAUTISTA DUQUE</t>
  </si>
  <si>
    <t>BUCARAMANGA</t>
  </si>
  <si>
    <t>ARE-507341</t>
  </si>
  <si>
    <t>MONTELÍBANO, PUERTO LIBERTADOR</t>
  </si>
  <si>
    <t>(87886) AIDA LUZ HERNANDEZ HERRERA, (87882) ENITH YOHANA RENDON CONDE, (87884) KELLY YOJANA PALACIOS BONILLA</t>
  </si>
  <si>
    <t>ARENAS (DE RIO), CARBÓN, GRAVAS (DE RIO), MINERALES DE ORO Y SUS CONCENTRADOS</t>
  </si>
  <si>
    <t>IEO-09381</t>
  </si>
  <si>
    <t>QD8-15082X</t>
  </si>
  <si>
    <t>(57356) ALVARO HERNANDO SILVESTRE CALA, (63141) LUCILA MERCHAN VARGAS, (57224) MERARE  DELGADO MANTILLA, (60004) MIGUEL SANTOS GARCIA RAMIREZ</t>
  </si>
  <si>
    <t>EH1-141</t>
  </si>
  <si>
    <t>YACUANQUER</t>
  </si>
  <si>
    <t>(25801) ROSA IMELDA PORTILLO INSUASTI</t>
  </si>
  <si>
    <t>RDS-14421</t>
  </si>
  <si>
    <t>TANGUA</t>
  </si>
  <si>
    <t>500197</t>
  </si>
  <si>
    <t>CHIGORODÓ, MUTATÁ, TIERRALTA</t>
  </si>
  <si>
    <t>ANTIOQUIA, CÓRDOBA</t>
  </si>
  <si>
    <t>CDU-161</t>
  </si>
  <si>
    <t>(31870) LADRILLOS Y TUBOS S.A.S.</t>
  </si>
  <si>
    <t>IDH-09221</t>
  </si>
  <si>
    <t>(44341) JOSE LUIS GALLO PAEZ, (44343) LUIS ANDRES ACEROS BARAJAS, (42684) MARCOS DIAZ LOPEZ, (44345) MARIA TORCOROMA  BARBOSA PABA, (44344) OSCAR EDILSON GOMEZ URIBE, (25961) ROSALBA JURADO GRIMALDOS</t>
  </si>
  <si>
    <t>LIM-09501</t>
  </si>
  <si>
    <t>(13209) MAURICIO  MORENO MORALES</t>
  </si>
  <si>
    <t>PUERTO LIBERTADOR</t>
  </si>
  <si>
    <t>508607</t>
  </si>
  <si>
    <t>(76817) CORDOBA DRILLING AND MINING SOLUTIONS S.A.S.</t>
  </si>
  <si>
    <t>RFH-10411</t>
  </si>
  <si>
    <t>(63888) AUTOPISTAS DEL NORDESTE SAS</t>
  </si>
  <si>
    <t>507690</t>
  </si>
  <si>
    <t>(17609) TESORERIA MUNICIPAL - MUNICIPIO DE PUERTO LIBERTADOR</t>
  </si>
  <si>
    <t>ARE-506678</t>
  </si>
  <si>
    <t>(86583) Carlos Divier Morales Chaves, (86584) Dalila Elvira Morales Chaves, (86585) Haminton Gilberto Morales Cano, (86586) Libardo Arcadio Morales Chaves, (34427) VIRGILIO JOSE GILBERTO MORALES PANTOJA</t>
  </si>
  <si>
    <t>UFK-15331</t>
  </si>
  <si>
    <t>(56398) AGROLINARES S.A.S</t>
  </si>
  <si>
    <t>501775</t>
  </si>
  <si>
    <t>GHQ-121</t>
  </si>
  <si>
    <t>(15713) OBRAS VIAS ELECTRIFICACION Y REFORESTACION S.A.S. (OBVER S.A.S.)</t>
  </si>
  <si>
    <t>NJV-09441</t>
  </si>
  <si>
    <t>(49367) ESPERANZA CELY LOPEZ, (49368) LUIS ANTONIO GACHA BERMUDES, (49369) RAMON ADOLFO CARRANZA PINEROS</t>
  </si>
  <si>
    <t>14537</t>
  </si>
  <si>
    <t>HBK-081</t>
  </si>
  <si>
    <t>(53624) GRUPO INDUSTRIAL MINERO S.A.S. (GRIM S.A.S.)</t>
  </si>
  <si>
    <t>0061-68</t>
  </si>
  <si>
    <t>(57402) SURTIDORA DE MATERIALES EL ROBLE S.A.S.</t>
  </si>
  <si>
    <t>SKO-15381</t>
  </si>
  <si>
    <t>(54664) ALCALDIA MUNICIPAL DE GUAITARILLA</t>
  </si>
  <si>
    <t>FGE-142</t>
  </si>
  <si>
    <t>(18721) LUIS DOMINGO GOMEZ NAVAS</t>
  </si>
  <si>
    <t>507027</t>
  </si>
  <si>
    <t>EL ESPINO</t>
  </si>
  <si>
    <t>(86920) OSCAR ORLANDO MENDEZ ROSAS, (86769) YENNY LUCIA GARCIA GOMEZ</t>
  </si>
  <si>
    <t>ARENAS, CARBÓN, ESMERALDA, RECEBO</t>
  </si>
  <si>
    <t>IEO-09442X</t>
  </si>
  <si>
    <t>502814</t>
  </si>
  <si>
    <t>ARCILLAS, OTRAS ROCAS Y MINERALES DE ORIGEN VOLCANICO, ROCAS DE ORIGEN VOLCÁNICO, PUZOLANA, BASALTO</t>
  </si>
  <si>
    <t>0157-68</t>
  </si>
  <si>
    <t>0-548-1</t>
  </si>
  <si>
    <t>(16954) CONSORCIO VIAL DE SANTANDER</t>
  </si>
  <si>
    <t>509919</t>
  </si>
  <si>
    <t>(87827) CORDOBA RESOURSES S.A.S.</t>
  </si>
  <si>
    <t>ARENAS, CARBÓN, GRAVAS, MINERALES DE COBRE Y SUS CONCENTRADOS, MINERALES DE ORO Y SUS CONCENTRADOS, MINERALES DE PLATA Y SUS CONCENTRADOS</t>
  </si>
  <si>
    <t>IEO-09441</t>
  </si>
  <si>
    <t>(56630) HENRY  GARCIA PATIÑO</t>
  </si>
  <si>
    <t>LJK-08141</t>
  </si>
  <si>
    <t>(39839) INGRID CAROLINA VILLAMIZAR MENESES</t>
  </si>
  <si>
    <t>510482</t>
  </si>
  <si>
    <t>ARENAS, CARBÓN, GRAVAS, MINERALES DE COBRE Y SUS CONCENTRADOS, MINERALES DE ORO Y SUS CONCENTRADOS, RECEBO</t>
  </si>
  <si>
    <t>500778</t>
  </si>
  <si>
    <t>CARCASÍ</t>
  </si>
  <si>
    <t>ANHIDRITA, ARENAS, ARENISCAS, BENTONITA, CALCITA, CAOLIN, CARBÓN, CONCENTRADOS MINERALES DE IRIDIO, CORINDON, CUARZO, DOLOMITA, FELDESPATOS, FLUORITA, GRAFITO, GRANATE, GRANITO, GRAVAS, MAGNESITA, MINERALES DE ALUMINIO Y SUS CONCENTRADOS, MINERALES DE A</t>
  </si>
  <si>
    <t>509563</t>
  </si>
  <si>
    <t>CONCEPCIÓN, ENCISO, MÁLAGA</t>
  </si>
  <si>
    <t>(55366) GREGORIO  DELGADO NINO</t>
  </si>
  <si>
    <t>ARENAS, ARENAS (DE RIO), GRAVAS, GRAVAS (DE RIO), MARMOL Y TRAVERTINO, RECEBO, ROCA O PIEDRA CALIZA</t>
  </si>
  <si>
    <t>PJM-11341</t>
  </si>
  <si>
    <t>ARE-510230</t>
  </si>
  <si>
    <t>DE3-11I</t>
  </si>
  <si>
    <t>GJP-141</t>
  </si>
  <si>
    <t>SFM-08512X</t>
  </si>
  <si>
    <t>500451</t>
  </si>
  <si>
    <t>(73293) MUNICIPIO DE CONCEPCIÓN</t>
  </si>
  <si>
    <t>IFF-15101</t>
  </si>
  <si>
    <t>(74800) ASOCIACION CAMPESINA DE ARENEROS MINA LA ESPERANZA</t>
  </si>
  <si>
    <t>508619</t>
  </si>
  <si>
    <t>CAUCASIA, NECHÍ</t>
  </si>
  <si>
    <t>(88948) DAES S.A.S.</t>
  </si>
  <si>
    <t>504127</t>
  </si>
  <si>
    <t>H6347005</t>
  </si>
  <si>
    <t>17366</t>
  </si>
  <si>
    <t>IGG-15301</t>
  </si>
  <si>
    <t>(15371) DIDIMO HERNAN MONTERO HERNANDEZ</t>
  </si>
  <si>
    <t>503695</t>
  </si>
  <si>
    <t>BARBACOAS, MAGÜÍ (Payán)</t>
  </si>
  <si>
    <t>(63556) GOBERNACION NARIÑO</t>
  </si>
  <si>
    <t>507729</t>
  </si>
  <si>
    <t>(88989) INTEGRACIÓN COLOMBIANA DE INGENIERIA JSS SAS</t>
  </si>
  <si>
    <t>CARBÓN, GRAVAS, MINERALES DE ORO Y SUS CONCENTRADOS, MINERALES DE PLATA Y SUS CONCENTRADOS, MINERALES DE PLATINO (INCLUYE PLATINO, PALADIO, RUTENIO, RODIO, OSMIO) Y SUS CONCENTRADOS, OTROS MINERALES DE METALES NO FERROSOS Y SUS CONCENTRADOS (EXCEPTO MIN</t>
  </si>
  <si>
    <t>510441</t>
  </si>
  <si>
    <t>MAGÜÍ (Payán)</t>
  </si>
  <si>
    <t>(96533) FUNDACION MINERA AFROCOLOMBIANA DEL PACIFICO</t>
  </si>
  <si>
    <t>503205</t>
  </si>
  <si>
    <t>(47820) ALVARO  URIBE SANCHEZ</t>
  </si>
  <si>
    <t>ARE-509662</t>
  </si>
  <si>
    <t>BARBACOAS</t>
  </si>
  <si>
    <t>(94552) HECTOR LEONARDO ACOSTA SEVILLANO, (94554) nelson eduardo meza gonzalez</t>
  </si>
  <si>
    <t>UEN-11511</t>
  </si>
  <si>
    <t>KF5-10471</t>
  </si>
  <si>
    <t>OROCUÉ</t>
  </si>
  <si>
    <t>506075</t>
  </si>
  <si>
    <t>ARE-509722</t>
  </si>
  <si>
    <t>(94741) Alirio Gutierrez Rios, (94616) Anderson Javier Perez , (13258) MARY LUZ SANDOVAL MOJICA, (94740) Ramon Elias Quintero Castaño, (94617) Rubin Nelson Mojica Rios, (94618) William  Delgado Riatiga</t>
  </si>
  <si>
    <t>CARBÓN, CONCENTRADOS MINERALES DE IRIDIO, ESMERALDA, MINERALES DE PLOMO Y SUS CONCENTRADOS, OTRAS ROCAS Y MINERALES DE ORIGEN VOLCANICO, SULFATO DE BARIO NATURAL-BARITINA</t>
  </si>
  <si>
    <t>505868</t>
  </si>
  <si>
    <t>TAME, SÁCAMA</t>
  </si>
  <si>
    <t>ARAUCA, CASANARE</t>
  </si>
  <si>
    <t>508515</t>
  </si>
  <si>
    <t>(90922) Municipio de Montelíbano</t>
  </si>
  <si>
    <t>FIK-112</t>
  </si>
  <si>
    <t>(90508) GRAVAS Y MINERALES DEL ORIENTE S.A.S</t>
  </si>
  <si>
    <t>510454</t>
  </si>
  <si>
    <t>(78443) Ulianof Adolfo Fuhrer Forero Gamboa</t>
  </si>
  <si>
    <t>TAT-08121</t>
  </si>
  <si>
    <t>BARBACOAS, MAGÜÍ (Payán), ROBERTO PAYÁN (San José)</t>
  </si>
  <si>
    <t>506719</t>
  </si>
  <si>
    <t>HHII-10</t>
  </si>
  <si>
    <t>(55015) DIANA MARIA PEREZ RESTREPO</t>
  </si>
  <si>
    <t>JJR-14481</t>
  </si>
  <si>
    <t>(47384) OLGA LUCIA CELIS BERNAL</t>
  </si>
  <si>
    <t>QFP-15231</t>
  </si>
  <si>
    <t>IMUÉS, YACUANQUER</t>
  </si>
  <si>
    <t>00994-15</t>
  </si>
  <si>
    <t>GÜICÁN DE LA SIERRA</t>
  </si>
  <si>
    <t>(14419) JOSE DONATO VALBUENA VALBUENA</t>
  </si>
  <si>
    <t>500318</t>
  </si>
  <si>
    <t>(56277) CARLOS ALBERTO  CAMARGO HERRERA, (71477) OSCAR ANTONIO MORENO PEDRAZA, (71482) SAMY JAMID SUA MENDOZA, (44891) WILSON ALEXANDER  CALDERON ROA</t>
  </si>
  <si>
    <t>KKK-14331</t>
  </si>
  <si>
    <t>(17288) HELY MARTINEZ RODRIGUEZ</t>
  </si>
  <si>
    <t>0338-68</t>
  </si>
  <si>
    <t>(47105) ANIBAL GONZALEZ MARTINEZ, (47106) CARMEN EMILCE  GARCIA VEGA</t>
  </si>
  <si>
    <t>JD1-11301X</t>
  </si>
  <si>
    <t>SANTA CRUZ (Guachavés)</t>
  </si>
  <si>
    <t>(43722) OLIVA DE JESUS SOLARTE RAMIREZ</t>
  </si>
  <si>
    <t>504854</t>
  </si>
  <si>
    <t>TÚQUERRES</t>
  </si>
  <si>
    <t>(81886) CONSORCIO SANDE</t>
  </si>
  <si>
    <t>H6391005</t>
  </si>
  <si>
    <t>506205</t>
  </si>
  <si>
    <t>ORITO</t>
  </si>
  <si>
    <t>(55230) SECONTSA S.A.S.</t>
  </si>
  <si>
    <t>T4625005</t>
  </si>
  <si>
    <t>KBR-15221</t>
  </si>
  <si>
    <t>(25473) GERMAN NAZARENO BETANCOURT PANTOJA, (55230) SECONTSA S.A.S.</t>
  </si>
  <si>
    <t>JAO-14261</t>
  </si>
  <si>
    <t>(53322) GRUPO EMPRESARIAL AGREGADOS S.A.S</t>
  </si>
  <si>
    <t>ARE-510581</t>
  </si>
  <si>
    <t>T4834005</t>
  </si>
  <si>
    <t>(29127) NICOLAS ALFREDO TORO OSORIO</t>
  </si>
  <si>
    <t>4871</t>
  </si>
  <si>
    <t>508418</t>
  </si>
  <si>
    <t>ARE-510009</t>
  </si>
  <si>
    <t>IMUÉS</t>
  </si>
  <si>
    <t>(95182) carlos andres sanchez bastidas, (95180) carmen alicia bastidas pantoja, (95181) jose andres sanchez rivera</t>
  </si>
  <si>
    <t>508149</t>
  </si>
  <si>
    <t>(90050) RIO DEL SOL SA</t>
  </si>
  <si>
    <t>ARE-510229</t>
  </si>
  <si>
    <t>507908</t>
  </si>
  <si>
    <t>IF6-14001X</t>
  </si>
  <si>
    <t>(31737) ASOGRASTORRES</t>
  </si>
  <si>
    <t>PLF-08581</t>
  </si>
  <si>
    <t>OG2-090412</t>
  </si>
  <si>
    <t>CERRITO, CONCEPCIÓN</t>
  </si>
  <si>
    <t>ARCILLAS, ARENAS, ARENISCAS, ASBESTO, ASFALTO NATURAL, CALCITA, CAOLIN, CARBÓN, GRAVAS, MINERALES DE BARIO, MINERALES DE COBRE Y SUS CONCENTRADOS, MINERALES DE CROMO Y SUS CONCENTRADOS, MINERALES DE HIERRO Y SUS CONCENTRADOS, MINERALES DE PLOMO Y SUS CO</t>
  </si>
  <si>
    <t>SK9-08201</t>
  </si>
  <si>
    <t>506149</t>
  </si>
  <si>
    <t>GRAVAS (DE RIO), RECEBO</t>
  </si>
  <si>
    <t>L11934011</t>
  </si>
  <si>
    <t>CAREPA, CHIGORODÓ</t>
  </si>
  <si>
    <t>(15593) COMERCIALIZADORA INTERNACIONAL BANACOL S.A.</t>
  </si>
  <si>
    <t>TAN-09311</t>
  </si>
  <si>
    <t>(57285) DIEGO LUIS RAMIREZ SANCHEZ</t>
  </si>
  <si>
    <t>OE7-08571</t>
  </si>
  <si>
    <t>(51257) BLANCA CECILIA GARCIA VELA, (51256) JOSE SAUL GARCIA GARCIA</t>
  </si>
  <si>
    <t>506128</t>
  </si>
  <si>
    <t>(60205) CATERCOQ LTDA</t>
  </si>
  <si>
    <t>503708</t>
  </si>
  <si>
    <t>(61905) RAIMOND  ANDRADE</t>
  </si>
  <si>
    <t>OGP-08421</t>
  </si>
  <si>
    <t>HIB-08441</t>
  </si>
  <si>
    <t>(13585) INFERCAL S.A.S.</t>
  </si>
  <si>
    <t>HEN-082</t>
  </si>
  <si>
    <t>BUCARAMANGA, GIRÓN, RIONEGRO</t>
  </si>
  <si>
    <t>15948</t>
  </si>
  <si>
    <t>(15466) AGREGADOS PALMARES S.A</t>
  </si>
  <si>
    <t>503098</t>
  </si>
  <si>
    <t>(49839) MARCO TULIO ORTEGA</t>
  </si>
  <si>
    <t>QCV-09221</t>
  </si>
  <si>
    <t>ARE-510547</t>
  </si>
  <si>
    <t>LEBRIJA, RIONEGRO</t>
  </si>
  <si>
    <t>(97152) YESID ALFREDO PULIDO CAICEDO</t>
  </si>
  <si>
    <t>503851</t>
  </si>
  <si>
    <t>503850</t>
  </si>
  <si>
    <t>QIP-14511</t>
  </si>
  <si>
    <t>508920</t>
  </si>
  <si>
    <t>CAREPA</t>
  </si>
  <si>
    <t>503849</t>
  </si>
  <si>
    <t>503997</t>
  </si>
  <si>
    <t>FUNES, IMUÉS</t>
  </si>
  <si>
    <t>(60003) CARLOS OLMER GUERRERO YANDAR</t>
  </si>
  <si>
    <t>TGV-08131</t>
  </si>
  <si>
    <t>FUNES</t>
  </si>
  <si>
    <t>(54996) LUIS FELIPE CANCHALA CANCHALA</t>
  </si>
  <si>
    <t>PHK-08021</t>
  </si>
  <si>
    <t>508618</t>
  </si>
  <si>
    <t>503234</t>
  </si>
  <si>
    <t>(54612) PANAVIAS INGENIERIA Y CONSTRUCCIONES S.A.</t>
  </si>
  <si>
    <t>H6295005</t>
  </si>
  <si>
    <t>ARE-510469</t>
  </si>
  <si>
    <t>SAN PABLO, SIMITÍ</t>
  </si>
  <si>
    <t>505864</t>
  </si>
  <si>
    <t>TH1-08031</t>
  </si>
  <si>
    <t>(57881) NELSON EFRAIN  VILLOTA ENRIQUEZ</t>
  </si>
  <si>
    <t>AGM-151</t>
  </si>
  <si>
    <t>(60155) CARLOS CARRILLO LUNA, (60156) CARLOS JULIO MECON NARANJO, (60158) NESTOR  ROMERO LARROTA, (60157) SONIA  PORRAS</t>
  </si>
  <si>
    <t>IH8-11141</t>
  </si>
  <si>
    <t>(32757) LUIS EDUARDO VALDIVIESO BARCO</t>
  </si>
  <si>
    <t>0229-68</t>
  </si>
  <si>
    <t>(43854) JAIRO JEWEL AMAYA LAPORTE</t>
  </si>
  <si>
    <t>FG6-161</t>
  </si>
  <si>
    <t>(11157) HAROLD ARMANDO CALDERON TORRES</t>
  </si>
  <si>
    <t>L1433005</t>
  </si>
  <si>
    <t>CAREPA, TIERRALTA</t>
  </si>
  <si>
    <t>505613</t>
  </si>
  <si>
    <t>(78376) COMERCIALIZADORA RETINSA S.A.S</t>
  </si>
  <si>
    <t>509204</t>
  </si>
  <si>
    <t>504029</t>
  </si>
  <si>
    <t>(77519) JOHN WILLIAM LOPEZ JUAGIBIOY</t>
  </si>
  <si>
    <t>EL9-141</t>
  </si>
  <si>
    <t>(25473) GERMAN NAZARENO BETANCOURT PANTOJA</t>
  </si>
  <si>
    <t>00222-52</t>
  </si>
  <si>
    <t>ARE-510228</t>
  </si>
  <si>
    <t>501566</t>
  </si>
  <si>
    <t>(78960) C&amp;T ARCILLAS Y PREFABRICADOS EN CONCRETO SAS, (78759) jaime  delgado jerez</t>
  </si>
  <si>
    <t>ARCILLAS, ARENAS, ARENAS (DE RIO), ARENISCAS, BENTONITA, CALCITA, CAOLIN, CARBÓN, DOLOMITA, FELDESPATOS, GRANITO, GRAVAS, GRAVAS (DE RIO), MARMOL Y TRAVERTINO, PIZARRA, ROCA O PIEDRA CALIZA, ROCAS DE CUARCITA</t>
  </si>
  <si>
    <t>ARE-509518</t>
  </si>
  <si>
    <t>(94249) LUIS CARLOS ENRIQUEZ ESTRADA, (94250) ROCIO ESPERANZA ESTRADA LOPEZ</t>
  </si>
  <si>
    <t>EH6-161</t>
  </si>
  <si>
    <t>(17586) MESIAS RICARDO ALEGRIA SALAS</t>
  </si>
  <si>
    <t>(97146) BIG CONSTRUCTORES S.A.S.</t>
  </si>
  <si>
    <t>H5759005</t>
  </si>
  <si>
    <t>JLG-10571</t>
  </si>
  <si>
    <t>(46607) PEDRO NEL FRANCO BAUTISTA</t>
  </si>
  <si>
    <t>GRAVAS, MINERAL DE ORO, MINERAL DE PLATINO</t>
  </si>
  <si>
    <t>509943</t>
  </si>
  <si>
    <t>FUNES, ILES, IMUÉS</t>
  </si>
  <si>
    <t>(33691) NORIEL FRANCO GUERRERO YANDAR</t>
  </si>
  <si>
    <t>HI6-09081</t>
  </si>
  <si>
    <t>(40028) RUTH CECILIA GARCIA HOYOS</t>
  </si>
  <si>
    <t>OH1-10471</t>
  </si>
  <si>
    <t>504793</t>
  </si>
  <si>
    <t>RIONEGRO, SABANA DE TORRES</t>
  </si>
  <si>
    <t>ARE-509050</t>
  </si>
  <si>
    <t>(59378) ASOCIACION CAMPESINA DE PEQUEÑOS Y MEDIANOS MINEROS DE RIONEGRO SANTANDER ASOCAMIR, (59379) BERNARDO VARGAS CASTILLO</t>
  </si>
  <si>
    <t>506204</t>
  </si>
  <si>
    <t>NHG-15401</t>
  </si>
  <si>
    <t>IIE-15491</t>
  </si>
  <si>
    <t>BUCARAMANGA, CHARTA</t>
  </si>
  <si>
    <t>503195</t>
  </si>
  <si>
    <t>508963</t>
  </si>
  <si>
    <t>ARE-510227</t>
  </si>
  <si>
    <t>506129</t>
  </si>
  <si>
    <t>ARE-510232</t>
  </si>
  <si>
    <t>508945</t>
  </si>
  <si>
    <t>(86129) AGREGADOS DE ANTIOQUIA S.A.S.</t>
  </si>
  <si>
    <t>KD2-11461</t>
  </si>
  <si>
    <t>(15085) CRISTIAN CAMILO MENESES ERAZO, (15086) SIMON BOLIVAR MENESES BURGOS</t>
  </si>
  <si>
    <t>503692</t>
  </si>
  <si>
    <t>501296</t>
  </si>
  <si>
    <t>(70151) Over Yesid Diaz Anaya</t>
  </si>
  <si>
    <t>506327</t>
  </si>
  <si>
    <t>(29564) JOHN DUMAR GUERRERO YANDAR</t>
  </si>
  <si>
    <t>FLV-09U</t>
  </si>
  <si>
    <t>(31428) NESTOR JUAN BETANCOURTH PANTOJA</t>
  </si>
  <si>
    <t>507501</t>
  </si>
  <si>
    <t>(35822) MUNICIPIO DE CHIGORODO</t>
  </si>
  <si>
    <t>PUERTO ASÍS</t>
  </si>
  <si>
    <t>510166</t>
  </si>
  <si>
    <t>(95973) leandro jose carrillo morales</t>
  </si>
  <si>
    <t>L4934005</t>
  </si>
  <si>
    <t>(24123) MARTHA LIBIA PARRA GIL, (22667) RICARDO ANTONIO TREJOS SALAZAR</t>
  </si>
  <si>
    <t>510024</t>
  </si>
  <si>
    <t>(15812) MUNICIPIO DE ORITO</t>
  </si>
  <si>
    <t>508676</t>
  </si>
  <si>
    <t>(80828) QUIREMA S.A.S</t>
  </si>
  <si>
    <t>505510</t>
  </si>
  <si>
    <t>(74228) ALEXANDER  CAMACHO GARCIA</t>
  </si>
  <si>
    <t>FHO-111</t>
  </si>
  <si>
    <t>(40068) CARLOS ORLANDO CORAL PALADINES, (29771) JOSE HUMBERTO MUESES RISUEÃ‘O</t>
  </si>
  <si>
    <t>ICQ-08107</t>
  </si>
  <si>
    <t>(29771) JOSE HUMBERTO MUESES RISUEÃ‘O, (38357) OMAR ANTONIO JOJOA CHANTRE, (39043) PEDRO OYOLA OYOLA</t>
  </si>
  <si>
    <t>H6850005</t>
  </si>
  <si>
    <t>(87804) ALVARO VELASQUEZ MEJIA, (87803) MARIA ADELAIDA VELASQUEZ MEJIA, (87805) MONICA LEONOR MEJIA GALEANO, (85707) TOMAS  VELASQUEZ MEJIA</t>
  </si>
  <si>
    <t>504130</t>
  </si>
  <si>
    <t>509679</t>
  </si>
  <si>
    <t>LEBRIJA, RIONEGRO, SABANA DE TORRES</t>
  </si>
  <si>
    <t>(16852) CARLOS EDILSON GELVEZ RODRIGUEZ, (49633) INALDO  CHAPARRO SANABRIA</t>
  </si>
  <si>
    <t>TEP-10021</t>
  </si>
  <si>
    <t>(83619) TOSCANO MINING S.A.S</t>
  </si>
  <si>
    <t>HCS-152</t>
  </si>
  <si>
    <t>(74228) ALEXANDER  CAMACHO GARCIA, (25473) GERMAN NAZARENO BETANCOURT PANTOJA</t>
  </si>
  <si>
    <t>H7414005</t>
  </si>
  <si>
    <t>(53738) ARENERA SANTA CLARA S.A.S.</t>
  </si>
  <si>
    <t>ARENAS, ARENAS ARCILLOSAS, ARENAS FELDESPÁTICAS, ARENAS INDUSTRIALES, ARENAS SILICEAS, GRAVAS, MINERAL DE ORO, MINERAL DE PLATA</t>
  </si>
  <si>
    <t>ICQ-082214X</t>
  </si>
  <si>
    <t>ILES</t>
  </si>
  <si>
    <t>(80871) ANDRES  GUZMAN PUERTAS, (80870) ESTEBAN  GUZMAN PUERTAS, (80872) SOFIA MARIA GUZMAN PUERTAS</t>
  </si>
  <si>
    <t>HEG-087</t>
  </si>
  <si>
    <t>(19971) CUCHALA VALLEJO</t>
  </si>
  <si>
    <t>508767</t>
  </si>
  <si>
    <t>(87292) DANIEL  GOMEZ VILLEGAS</t>
  </si>
  <si>
    <t>HJBL-07</t>
  </si>
  <si>
    <t>(47329) LUISA FERNANDA ZAPATA RUIZ</t>
  </si>
  <si>
    <t>510159</t>
  </si>
  <si>
    <t>H6162005</t>
  </si>
  <si>
    <t>509673</t>
  </si>
  <si>
    <t>ICQ-080018X</t>
  </si>
  <si>
    <t>(12798) JORGE VICENTE GUZMAN MURIEL</t>
  </si>
  <si>
    <t>H6006005</t>
  </si>
  <si>
    <t>503518</t>
  </si>
  <si>
    <t>OSPINA</t>
  </si>
  <si>
    <t>(72181) MUNICIPIO DE OSPINA</t>
  </si>
  <si>
    <t>501960</t>
  </si>
  <si>
    <t>MONTELÍBANO, PUERTO LIBERTADOR, SAN JOSÉ DE URÉ</t>
  </si>
  <si>
    <t>502270</t>
  </si>
  <si>
    <t>FUNES, ILES</t>
  </si>
  <si>
    <t>509763</t>
  </si>
  <si>
    <t>508442</t>
  </si>
  <si>
    <t>BUCARAMANGA, CHARTA, MATANZA</t>
  </si>
  <si>
    <t>(61638) AGREMAX SAS, (62474) MANDALA GOLD SAS, (81968) MINUTOR S.A.S.</t>
  </si>
  <si>
    <t>GJUI-01</t>
  </si>
  <si>
    <t>(14401) VICTOR HUGO VANEGAS PELAEZ</t>
  </si>
  <si>
    <t>OKF-11171</t>
  </si>
  <si>
    <t>(51233) GUILLERMO ADRIAN GUEVARA CAICEDO, (53306) JORGE MIGUEL TANGARIFE CORDOBA</t>
  </si>
  <si>
    <t>502363</t>
  </si>
  <si>
    <t>ODJ-09571</t>
  </si>
  <si>
    <t>(51586) GILMA  VALLEJO VALLEJO</t>
  </si>
  <si>
    <t>505512</t>
  </si>
  <si>
    <t>503725</t>
  </si>
  <si>
    <t>(77652) LEIDY JHOANA PIEDRAHITA ESCOBAR</t>
  </si>
  <si>
    <t>ARENAS, CARBÓN, GRAVAS, MINERALES DE ORO Y SUS CONCENTRADOS</t>
  </si>
  <si>
    <t>UEF-11081</t>
  </si>
  <si>
    <t>QBQ-16441</t>
  </si>
  <si>
    <t>(50744) HECTOR AUGUSTO VALLEJO MOLINA</t>
  </si>
  <si>
    <t>PJ6-09524X</t>
  </si>
  <si>
    <t>(55896) CARLOS ANDRES OSPINA VASCO</t>
  </si>
  <si>
    <t>508150</t>
  </si>
  <si>
    <t>0360-52</t>
  </si>
  <si>
    <t>(12294) MARIA ELVIA ESTHER URBANO DE CASTILLO</t>
  </si>
  <si>
    <t>JDG-14531</t>
  </si>
  <si>
    <t>504341</t>
  </si>
  <si>
    <t>(83431) ALEYSES GOMEZ ALFONSO, (70090) JOYAS Y MINERALES DE COLOMBIA SAS</t>
  </si>
  <si>
    <t>503171</t>
  </si>
  <si>
    <t>(75786) ELVIA NELLY BENAVIDES VILLARREAL</t>
  </si>
  <si>
    <t>502045</t>
  </si>
  <si>
    <t>(80631) DAIRON YAIR GELVEZ LEON, (80612) KEILA MARCELA CHAPARRO VERGARA</t>
  </si>
  <si>
    <t>PJ6-09521</t>
  </si>
  <si>
    <t>ARENAS ARCILLOSAS, ARENAS FELDESPÁTICAS, ARENAS INDUSTRIALES, ARENAS SILICEAS, GRAVAS</t>
  </si>
  <si>
    <t>509395</t>
  </si>
  <si>
    <t>(73071) SANDS FILLINGS &amp; STONES S.A.S</t>
  </si>
  <si>
    <t>HIDJ-06</t>
  </si>
  <si>
    <t>ARE-510355</t>
  </si>
  <si>
    <t>JHM-16391</t>
  </si>
  <si>
    <t>(45866) JOSE DANIEL JARAMILLO DIAZ</t>
  </si>
  <si>
    <t>ID9-08341X</t>
  </si>
  <si>
    <t>TURBO, RIOSUCIO</t>
  </si>
  <si>
    <t>(39101) BEATRIZ HELENA GRANADA GOMEZ, (30815) MAURICIO ECHEVERRY RESTREPO</t>
  </si>
  <si>
    <t>TET-08092</t>
  </si>
  <si>
    <t>509300</t>
  </si>
  <si>
    <t>(83165) BIOEKOLÓGICA S.A E.S.P</t>
  </si>
  <si>
    <t>509361</t>
  </si>
  <si>
    <t>QBD-15391</t>
  </si>
  <si>
    <t>(53424) JOSE RAUL CRUZ PATIÑO</t>
  </si>
  <si>
    <t>506077</t>
  </si>
  <si>
    <t>500173</t>
  </si>
  <si>
    <t>TIERRALTA</t>
  </si>
  <si>
    <t>OH9-09171</t>
  </si>
  <si>
    <t>TONA</t>
  </si>
  <si>
    <t>OE2-16262</t>
  </si>
  <si>
    <t>(24854) ASCIACION DE VOLQUETEROS DEL MUNICIPIO DE PUERTO ASIS</t>
  </si>
  <si>
    <t>506098</t>
  </si>
  <si>
    <t>(85526) LEYAR INGENIERIA S.A.S</t>
  </si>
  <si>
    <t>IEG-11401</t>
  </si>
  <si>
    <t>CHARTA, MATANZA</t>
  </si>
  <si>
    <t>(38787) JUAN CARLOS ZUÑIGA HERREÑO</t>
  </si>
  <si>
    <t>506653</t>
  </si>
  <si>
    <t>(86555) PETRO-RIOS SAS</t>
  </si>
  <si>
    <t>509744</t>
  </si>
  <si>
    <t>OD1-10341</t>
  </si>
  <si>
    <t>(50792) JORGE ANTONIO MEDINA BUITRAGO, (50791) LUZ MERY FRANCO ROSERO</t>
  </si>
  <si>
    <t>510160</t>
  </si>
  <si>
    <t>(95623) Jose Miguel Galvis Pacichaná, (95579) Jose Ramiro Pacichana Solarte</t>
  </si>
  <si>
    <t>(83108) CARBOPALMAR SAS</t>
  </si>
  <si>
    <t>HG7-111</t>
  </si>
  <si>
    <t>PAZ DE ARIPORO</t>
  </si>
  <si>
    <t>(15639) PEÑALON LTDA</t>
  </si>
  <si>
    <t>ARE-509944</t>
  </si>
  <si>
    <t>506301</t>
  </si>
  <si>
    <t>CONTADERO</t>
  </si>
  <si>
    <t>(63373) ALCALDIA MUNICIPAL DE ILES</t>
  </si>
  <si>
    <t>OBJ-09282</t>
  </si>
  <si>
    <t>LA APARTADA</t>
  </si>
  <si>
    <t>(50484) MARIA TERESA CALLE LONDOÑO</t>
  </si>
  <si>
    <t>501890</t>
  </si>
  <si>
    <t>SI6-14211</t>
  </si>
  <si>
    <t>(58550) MUNICIPIO DE CONTADERO NARINO</t>
  </si>
  <si>
    <t>DE3-11L</t>
  </si>
  <si>
    <t>510392</t>
  </si>
  <si>
    <t>(94786) MHI CONSTRUCTORES S.A.S</t>
  </si>
  <si>
    <t>ARE-505583</t>
  </si>
  <si>
    <t>(83807) EDIMER RUIZ MORALES, (79118) FRANCISCO GARCIA, (79126) GLADIS MARIA ZAMBRANO ARELLANO, (79120) GRACIANO CASANOVA PEREZ, (79123) JORGE ALBERTO MALES PEREZ, (83806) JOSE ALEJANDRO QUEVEDO CASTRO, (79121) LUCY CASANOVA MUÑOZ, (79127) LUIS ALIRIO PE</t>
  </si>
  <si>
    <t>509615</t>
  </si>
  <si>
    <t>(94308) MUNICIPIO GUALMATAN</t>
  </si>
  <si>
    <t>507910</t>
  </si>
  <si>
    <t>SFS-15531</t>
  </si>
  <si>
    <t>(61666) BENJAMIN  OBANDO DELGADO</t>
  </si>
  <si>
    <t>IFM-09511</t>
  </si>
  <si>
    <t>H6941005</t>
  </si>
  <si>
    <t>APARTADÓ, CAREPA</t>
  </si>
  <si>
    <t>(31571) C.I. LADRILLERA URABA S.A</t>
  </si>
  <si>
    <t>KCO-09301</t>
  </si>
  <si>
    <t>(59323) CONSTRUCTORA E INVERSIONES AC Y LA ZOMAC S.A.S.</t>
  </si>
  <si>
    <t>506278</t>
  </si>
  <si>
    <t>GI8-101</t>
  </si>
  <si>
    <t>(46434) INGENIERIA Y MINERIA DE SANTANDER</t>
  </si>
  <si>
    <t>504690</t>
  </si>
  <si>
    <t>SIMITÍ</t>
  </si>
  <si>
    <t>(60765) SANTIAGO  RIVERA MORA</t>
  </si>
  <si>
    <t>HC7-151</t>
  </si>
  <si>
    <t>(56245) ALIANZA AGREGADOS S.A.S.</t>
  </si>
  <si>
    <t>ARE-509596</t>
  </si>
  <si>
    <t>(94415) ARIEL ALBERTO NUÑEZ CORDOBA, (94416) CARLOS ARTURO AMARANTO MERCADO, (94457) DIEGO ARMANDO TROCHEZ DAGUA</t>
  </si>
  <si>
    <t>ARENAS (DE RIO), CARBÓN, GRAVAS (DE RIO), MINERALES DE ORO Y SUS CONCENTRADOS, MINERALES DE PLATINO (INCLUYE PLATINO, PALADIO, RUTENIO, RODIO, OSMIO) Y SUS CONCENTRADOS</t>
  </si>
  <si>
    <t>506076</t>
  </si>
  <si>
    <t>508419</t>
  </si>
  <si>
    <t>JDU-10351</t>
  </si>
  <si>
    <t>(40257) EDWIN FERNANDO NIÑO OSORIO, (23215) ISIDORO  NIÑO PEREZ</t>
  </si>
  <si>
    <t>GI5-112</t>
  </si>
  <si>
    <t>HATO COROZAL</t>
  </si>
  <si>
    <t>(30828) CARLOS JULIO PUENTES TIBAMOSCA, (28455) FABIO PEREZ PRECIADO, (28387) HECTOR ISAIAS PUENTES VILLAMARIN, (41436) PEDRO DAVID GOMEZ VIANCHA, (26539) RAMON GONZALEZ CRUZ</t>
  </si>
  <si>
    <t>509028</t>
  </si>
  <si>
    <t>SAPUYES, TÚQUERRES</t>
  </si>
  <si>
    <t>(36601) ESTEBAN AUGUSTO RODRIGUEZ MONCAYO</t>
  </si>
  <si>
    <t>ARE-509513</t>
  </si>
  <si>
    <t>503106</t>
  </si>
  <si>
    <t>EL BAGRE, MONTECRISTO</t>
  </si>
  <si>
    <t>(80083) TINTINA RESOURCES S.A.S</t>
  </si>
  <si>
    <t>ARENAS, ARENAS (DE RIO), ARENISCAS, GRAVAS, GRAVAS (DE RIO), MARMOL Y TRAVERTINO, MINERALES DE ORO Y SUS CONCENTRADOS, MINERALES DE PLATA Y SUS CONCENTRADOS, MINERALES DE PLATINO (INCLUYE PLATINO, PALADIO, RUTENIO, RODIO, OSMIO) Y SUS CONCENTRADOS, OTRAS</t>
  </si>
  <si>
    <t>HC6-091</t>
  </si>
  <si>
    <t>HATO COROZAL, PAZ DE ARIPORO</t>
  </si>
  <si>
    <t>(59198) AGREGADOS PETREOS DEL ARIPORO SAS</t>
  </si>
  <si>
    <t>SJV-08121</t>
  </si>
  <si>
    <t>(57664) JON FREDY MARIN MARIN</t>
  </si>
  <si>
    <t>HKT-15311</t>
  </si>
  <si>
    <t>SAPUYES</t>
  </si>
  <si>
    <t>503938</t>
  </si>
  <si>
    <t>EL PLAYÓN, RIONEGRO</t>
  </si>
  <si>
    <t>(61638) AGREMAX SAS, (81968) MINUTOR S.A.S.</t>
  </si>
  <si>
    <t>TI6-11231</t>
  </si>
  <si>
    <t>(63687) JOSE HUMBERTO ESTRADA LOPEZ</t>
  </si>
  <si>
    <t>261-68</t>
  </si>
  <si>
    <t>MATANZA</t>
  </si>
  <si>
    <t>(20950) OMAR  LOZADA FLOREZ</t>
  </si>
  <si>
    <t>OGJ-08081</t>
  </si>
  <si>
    <t>ACB-112</t>
  </si>
  <si>
    <t>HAR-123</t>
  </si>
  <si>
    <t>(25579) ANDREA DEL ROSARIO LIMA RODRIGUEZ, (17713) JAIME RICARDO LIMA RODRIGUEZ, (20279) JULIAN ORLANDO LIMA RODRIGUEZ, (15735) MANUEL ANTONIO LIMA RODRIGUEZ, (31510) MARIA ZOILA DEL SOCORRO LIMA RODRIGUEZ, (19290) PEDRO ALFONSO LIMA RODRIGUEZ, (17268) R</t>
  </si>
  <si>
    <t>ARE-510231</t>
  </si>
  <si>
    <t>CAUCASIA, AYAPEL, LA APARTADA</t>
  </si>
  <si>
    <t>503995</t>
  </si>
  <si>
    <t>(83357) JOSE HUMBERTO ESTRADA ZAMBRANO</t>
  </si>
  <si>
    <t>507694</t>
  </si>
  <si>
    <t>00218-52</t>
  </si>
  <si>
    <t>(81627) CLAUDIA MARGARITA VELASQUEZ MUÑOZ, (54322) SHERMAN PATRICIO REVELO YEPEZ</t>
  </si>
  <si>
    <t>H6296005</t>
  </si>
  <si>
    <t>RAK-09541</t>
  </si>
  <si>
    <t>(54322) SHERMAN PATRICIO REVELO YEPEZ</t>
  </si>
  <si>
    <t>509027</t>
  </si>
  <si>
    <t>(25579) ANDREA DEL ROSARIO LIMA RODRIGUEZ</t>
  </si>
  <si>
    <t>E5300005</t>
  </si>
  <si>
    <t>APARTADÓ</t>
  </si>
  <si>
    <t>(82268) ANA MARIA LORA DE RINCON</t>
  </si>
  <si>
    <t>L5382005</t>
  </si>
  <si>
    <t>(34591) COOPERATIVA DE TRABAJO ASOCIADO POLICONSTRUCTORES</t>
  </si>
  <si>
    <t>ODB-16231</t>
  </si>
  <si>
    <t>(42669) HILDA JOHANNA REY VELA</t>
  </si>
  <si>
    <t>IFF-10141</t>
  </si>
  <si>
    <t>(20551) VICENTE ARNULFO ESCOBAR YELA</t>
  </si>
  <si>
    <t>LFF-10581</t>
  </si>
  <si>
    <t>PUERRES</t>
  </si>
  <si>
    <t>RHV-15081</t>
  </si>
  <si>
    <t>G6533005</t>
  </si>
  <si>
    <t>(42518) DARNIDO  PALOMINO BLANDON</t>
  </si>
  <si>
    <t>NFC-16371</t>
  </si>
  <si>
    <t>(49460) JOSE LUIS ALDANA ARRIETA</t>
  </si>
  <si>
    <t>JG7-09271</t>
  </si>
  <si>
    <t>JDL-14301X</t>
  </si>
  <si>
    <t>(36181) GLORIA ETELVINA TOBAR MAYA</t>
  </si>
  <si>
    <t>503702</t>
  </si>
  <si>
    <t>(82642) RONALD  BENAVIDES GARZON</t>
  </si>
  <si>
    <t>H7019005</t>
  </si>
  <si>
    <t>505836</t>
  </si>
  <si>
    <t>(35067) MUNICIPIO DE APARTADO</t>
  </si>
  <si>
    <t>SE8-08252</t>
  </si>
  <si>
    <t>(46613) SOLUCIONES SAN MARTIN S.A.</t>
  </si>
  <si>
    <t>IHE-10511</t>
  </si>
  <si>
    <t>(15534) EXPLORACION MINERA Y AMBIENTAL DE COLOMBIA LIMITADA - EXPLORAMCOL LTDA</t>
  </si>
  <si>
    <t>ARE-510352</t>
  </si>
  <si>
    <t>CÁCHIRA, LA ESPERANZA, RIONEGRO</t>
  </si>
  <si>
    <t>NORTE DE SANTANDER, SANTANDER</t>
  </si>
  <si>
    <t>(70719) Jorge Armando Camargo Rodríguez, (58277) MAURICIO  VARGAS PINEDA</t>
  </si>
  <si>
    <t>ARCILLAS, ARENAS, ASFALTO NATURAL, CARBÓN, GRAFITO, GRAVAS, MINERALES DE TANTALIO, MINERALES DE TIERRAS RARAS, MINERALES DE WOLFRAMIO (TUNGSTENO) Y SUS CONCENTRADOS, RECEBO</t>
  </si>
  <si>
    <t>QAQ-08371</t>
  </si>
  <si>
    <t>(42591) JOSE HUMBERTO ESPINOSA MADRID</t>
  </si>
  <si>
    <t>ARE-509118</t>
  </si>
  <si>
    <t>MALLAMA (Piedrancha)</t>
  </si>
  <si>
    <t>(61887) BAYARDO MIGUEL GOYES ATAPUMA, (91049) JOSE DANIEL GOYES ATAPUMA, (61885) JULIO OMAR GOYES ATAPUMA, (93187) MARIELA ESPERANZA ATAPUMA DE GOYES, (61886) OMAR JAIRO GOYES ATAPUMA</t>
  </si>
  <si>
    <t>505964</t>
  </si>
  <si>
    <t>(85225) Maximiza SAS</t>
  </si>
  <si>
    <t>ODH-11021</t>
  </si>
  <si>
    <t>(51578) OSCAR AUGUSTO JALLER GUTIERREZ</t>
  </si>
  <si>
    <t>502580</t>
  </si>
  <si>
    <t>PUERTO ASÍS, VALLE DEL GUAMUEZ (La Hormiga)</t>
  </si>
  <si>
    <t>(27313) JESUS ALEJANDRO CERON ARCINIEGAS</t>
  </si>
  <si>
    <t>502792</t>
  </si>
  <si>
    <t>GUACHUCAL, SAPUYES</t>
  </si>
  <si>
    <t>OTRAS ROCAS Y MINERALES DE ORIGEN VOLCANICO, ROCAS DE ORIGEN VOLCÁNICO, PUZOLANA, BASALTO</t>
  </si>
  <si>
    <t>HFF-131</t>
  </si>
  <si>
    <t>IPIALES, PUERRES</t>
  </si>
  <si>
    <t>(12136) LUIS GERARDO PABON</t>
  </si>
  <si>
    <t>HFQL-01</t>
  </si>
  <si>
    <t>NECHÍ</t>
  </si>
  <si>
    <t>510350</t>
  </si>
  <si>
    <t>(91429) RENTA EQUIPOS JCP S.A.S</t>
  </si>
  <si>
    <t>SDA-16311</t>
  </si>
  <si>
    <t>CÓRDOBA, PUERRES</t>
  </si>
  <si>
    <t>(55864) ROSALBA  ESCOBAR DE LUCERO</t>
  </si>
  <si>
    <t>509376</t>
  </si>
  <si>
    <t>(58704) FERTIGAMA SAS</t>
  </si>
  <si>
    <t>ARE-510234</t>
  </si>
  <si>
    <t>(95952) jose luis cuaran palacios, (95951) jose misael cuaran</t>
  </si>
  <si>
    <t>509863</t>
  </si>
  <si>
    <t>ORITO, VALLE DEL GUAMUEZ (La Hormiga)</t>
  </si>
  <si>
    <t>(95064) LA JUNTA DE ACCION COMUNAL DE LA VEREDA OSIRIS</t>
  </si>
  <si>
    <t>NORTE DE SANTANDER</t>
  </si>
  <si>
    <t>OH8-08021</t>
  </si>
  <si>
    <t>CALIFORNIA, CHARTA, MATANZA, SURATÁ</t>
  </si>
  <si>
    <t>MINERALES DE ORO Y SUS CONCENTRADOS, ROCA O PIEDRA CALIZA</t>
  </si>
  <si>
    <t>LA ESPERANZA</t>
  </si>
  <si>
    <t>QLI-09291</t>
  </si>
  <si>
    <t>(54960) OLIVA  SOLARTE DE ORTEGA</t>
  </si>
  <si>
    <t>OH9-14532X</t>
  </si>
  <si>
    <t>(61145) JOSÉ LICINIO SÁNCHEZ GUTIÉRREZ, (61147) LUIS GUILLERMO GUTIÉRREZ SANDOVAL, (61146) PABLO EFRAIN MUÑOZ CÁRDENAS</t>
  </si>
  <si>
    <t>506486</t>
  </si>
  <si>
    <t>TAME</t>
  </si>
  <si>
    <t>(56810) LAMETRO COLOMBIA S.A.S.</t>
  </si>
  <si>
    <t>FLV-09S</t>
  </si>
  <si>
    <t>(54349) MARCIAL EFRAIN BETANCOURT PANTOJA</t>
  </si>
  <si>
    <t>ARE-510333</t>
  </si>
  <si>
    <t>(96469) DANILO GARCIA SOSA, (96471) JAIVER DANILO GARCIA HERNANDEZ, (86166) YUDY PAOLA GARCIA HERNANDEZ</t>
  </si>
  <si>
    <t>IEO-11001X</t>
  </si>
  <si>
    <t>503987</t>
  </si>
  <si>
    <t>JDE-11111</t>
  </si>
  <si>
    <t>GUACHUCAL</t>
  </si>
  <si>
    <t>(43818) JUAN ESTEBAN REINA CUASTUMAL</t>
  </si>
  <si>
    <t>JIC-15531</t>
  </si>
  <si>
    <t>(46183) INCON LTDA</t>
  </si>
  <si>
    <t>505737</t>
  </si>
  <si>
    <t>504219</t>
  </si>
  <si>
    <t>506358</t>
  </si>
  <si>
    <t>(82742) Wilmer Andrés Ortega Garcia</t>
  </si>
  <si>
    <t>GD4-151A</t>
  </si>
  <si>
    <t>508045</t>
  </si>
  <si>
    <t>SAN ALBERTO, LA ESPERANZA</t>
  </si>
  <si>
    <t>CESAR, NORTE DE SANTANDER</t>
  </si>
  <si>
    <t>GD4-151</t>
  </si>
  <si>
    <t>KHI-15501</t>
  </si>
  <si>
    <t>SILOS</t>
  </si>
  <si>
    <t>(47602) LEIDY ROCIO QUINTERO BERNAL</t>
  </si>
  <si>
    <t>510235</t>
  </si>
  <si>
    <t>(96072) MIGUEL ANGEL RODRIGUEZ NOSSA</t>
  </si>
  <si>
    <t>ARENAS, ARENAS (DE RIO), ARENISCAS, GRANITO, GRAVAS, GRAVAS (DE RIO), MINERALES DE TIERRAS RARAS, RECEBO, ROCA O PIEDRA CALIZA</t>
  </si>
  <si>
    <t>502801</t>
  </si>
  <si>
    <t>ARE-510549</t>
  </si>
  <si>
    <t>(97037) ALBA LUZ AGUILAR AMAYA, (97038) CLARA MIREYA CASTELL DE GOMEZ, (97022) OLGA CAROLINA CASTRO BARRAGAN, (97019) William Fernando Tobo Aguilar, (97021) Yennsy Carolina Gomez Castell</t>
  </si>
  <si>
    <t>OD9-14372</t>
  </si>
  <si>
    <t>(22091) CELSO ENRIQUE VALLEJO VALLEJO</t>
  </si>
  <si>
    <t>GA7-151</t>
  </si>
  <si>
    <t>PUERTO GAITÁN, OROCUÉ</t>
  </si>
  <si>
    <t>(32293) ALVARO  MONROY PATINO</t>
  </si>
  <si>
    <t>PGN-08521</t>
  </si>
  <si>
    <t>504114</t>
  </si>
  <si>
    <t>VALLE DEL GUAMUEZ (La Hormiga)</t>
  </si>
  <si>
    <t>RAC-08002</t>
  </si>
  <si>
    <t>SURATÁ</t>
  </si>
  <si>
    <t>(38365) PROYECTO SOTO NORTE S.A.S</t>
  </si>
  <si>
    <t>MINERALES DE ORO Y SUS CONCENTRADOS, MINERALES DE PLATA Y SUS CONCENTRADOS, MINERALES DE PLATINO (INCLUYE PLATINO, PALADIO, RUTENIO, RODIO, OSMIO) Y SUS CONCENTRADOS, ROCA O PIEDRA CALIZA</t>
  </si>
  <si>
    <t>501204</t>
  </si>
  <si>
    <t>DE3-111</t>
  </si>
  <si>
    <t>501662</t>
  </si>
  <si>
    <t>TURBO</t>
  </si>
  <si>
    <t>506803</t>
  </si>
  <si>
    <t>OG2-08041</t>
  </si>
  <si>
    <t>504190</t>
  </si>
  <si>
    <t>CÁCHIRA</t>
  </si>
  <si>
    <t>510131</t>
  </si>
  <si>
    <t>TAME, HATO COROZAL</t>
  </si>
  <si>
    <t>502844</t>
  </si>
  <si>
    <t>IPIALES, POTOSÍ</t>
  </si>
  <si>
    <t>ICQ-08304</t>
  </si>
  <si>
    <t>(38580) CARLOS HERNANDO CALDERÓN</t>
  </si>
  <si>
    <t>PD4-09291</t>
  </si>
  <si>
    <t>MONTELÍBANO, PLANETA RICA</t>
  </si>
  <si>
    <t>(63472) LUZ ELENA SOTOMAYOR HERRERA</t>
  </si>
  <si>
    <t>ASBESTO, CARBÓN, CARBÓN TÉRMICO, CUARZO, FELDESPATOS, GRAFITO, MAGNESITA, OTRAS ROCAS Y MINERALES DE ORIGEN VOLCANICO, OTROS MINERALES DE METALES NO FERROSOS Y SUS CONCENTRADOS (EXCEPTO MINERALES DE URANIO O TORIO Y SUS CONCENTRADOS), TALCO</t>
  </si>
  <si>
    <t>15163</t>
  </si>
  <si>
    <t>(39370) ASOCIACION DE CANTEROS LAS LAJAS POTOSI</t>
  </si>
  <si>
    <t>503249</t>
  </si>
  <si>
    <t>(82205) OMICRON DEL LLANO S.A.S, (82188) SERVICIOS TECNICOS JBC SAS</t>
  </si>
  <si>
    <t>TGO-16272X</t>
  </si>
  <si>
    <t>(57012) MARIA PAULINA ZAPATA RUIZ</t>
  </si>
  <si>
    <t>JL9-15401</t>
  </si>
  <si>
    <t>(47316) FREDY SANABRIA GONZALEZ</t>
  </si>
  <si>
    <t>502831</t>
  </si>
  <si>
    <t>ALDANA, CUASPUD (Carlosama)</t>
  </si>
  <si>
    <t>DE3-114</t>
  </si>
  <si>
    <t>ARE-509298</t>
  </si>
  <si>
    <t>PLANETA RICA</t>
  </si>
  <si>
    <t>(38675) SIMON  OROSTEGUI CORREA</t>
  </si>
  <si>
    <t>00151-52</t>
  </si>
  <si>
    <t>CUASPUD (Carlosama)</t>
  </si>
  <si>
    <t>(36108) LUIS ANTONIO FUELAGAN IMBACUAN</t>
  </si>
  <si>
    <t>506772</t>
  </si>
  <si>
    <t>(40580) JAIME  DE LOS RIOS VELA</t>
  </si>
  <si>
    <t>00223-52</t>
  </si>
  <si>
    <t>IPIALES</t>
  </si>
  <si>
    <t>(56556) FANNY ESTELA ORTEGA REINA, (56555) WILSON GERMAN ORTEGA REINA</t>
  </si>
  <si>
    <t>PHM-08231</t>
  </si>
  <si>
    <t>(47329) LUISA FERNANDA ZAPATA RUIZ, (57012) MARIA PAULINA ZAPATA RUIZ</t>
  </si>
  <si>
    <t>TGO-16271</t>
  </si>
  <si>
    <t>HFC-102</t>
  </si>
  <si>
    <t>ARE-510309</t>
  </si>
  <si>
    <t>TURBO, UNGUÍA</t>
  </si>
  <si>
    <t>509952</t>
  </si>
  <si>
    <t>CÁCOTA, CHITAGÁ</t>
  </si>
  <si>
    <t>(95290) CESAR ROLANDO QUINTERO RIVERA</t>
  </si>
  <si>
    <t>ICQ-08404</t>
  </si>
  <si>
    <t>508405</t>
  </si>
  <si>
    <t>510497</t>
  </si>
  <si>
    <t>(63799) COMERCIALIZADORA AGRECONS SAS</t>
  </si>
  <si>
    <t>RHB-15221</t>
  </si>
  <si>
    <t>TIERRALTA, VALENCIA</t>
  </si>
  <si>
    <t>(42172) JUAN DAVID BELLO MONTES</t>
  </si>
  <si>
    <t>QJG-15191</t>
  </si>
  <si>
    <t>(45130) MUNICIPIO DE IPIALES</t>
  </si>
  <si>
    <t>JB1-10251X</t>
  </si>
  <si>
    <t>(27918) RICHARD FERNANDO VILLOTA LOPEZ</t>
  </si>
  <si>
    <t>DJF-142</t>
  </si>
  <si>
    <t>EHD-081</t>
  </si>
  <si>
    <t>(15949) MANUEL HERNAN VILLOTA ROSERO</t>
  </si>
  <si>
    <t>HHVN-02</t>
  </si>
  <si>
    <t>506972</t>
  </si>
  <si>
    <t>UGJ-09531</t>
  </si>
  <si>
    <t>(46780) JUAN FERNANDO AGUILAR VELEZ</t>
  </si>
  <si>
    <t>AYAPEL</t>
  </si>
  <si>
    <t>OGC-14551</t>
  </si>
  <si>
    <t>(18661) ALBEIRO ANTONIO LOPEZ VALENCIA</t>
  </si>
  <si>
    <t>FLU-11B</t>
  </si>
  <si>
    <t>CUMBAL</t>
  </si>
  <si>
    <t>(24095) CANTERA MACHINES EMPRESA ASOCIATIVA DE TRABAJO</t>
  </si>
  <si>
    <t>ARE-509132</t>
  </si>
  <si>
    <t>SAN JACINTO DEL CAUCA</t>
  </si>
  <si>
    <t>(93215) Eder Eduardo Rivera Severiche, (93214) Eliecer Isaac Mejia Bermudez, (93218) Farides Del Carmen Severiche Mendez, (93217) Jorge Eliecer Rivera Morales, (93216) Mario Enrique Mendis</t>
  </si>
  <si>
    <t>ARENAS (DE RIO), GRAVAS, GRAVAS (DE RIO), MINERALES DE ORO Y SUS CONCENTRADOS, MINERALES DE PLATINO (INCLUYE PLATINO, PALADIO, RUTENIO, RODIO, OSMIO) Y SUS CONCENTRADOS, RECEBO</t>
  </si>
  <si>
    <t>LL1-09321</t>
  </si>
  <si>
    <t>(36082) A &amp; C LTDA</t>
  </si>
  <si>
    <t>TCR-08181</t>
  </si>
  <si>
    <t>(54744) SOLUCIONES DE INGENIERIA SAS</t>
  </si>
  <si>
    <t>CÁCOTA</t>
  </si>
  <si>
    <t>KHJ-16191</t>
  </si>
  <si>
    <t>(43408) CARLOS EFRAIN LOPEZ CUESTA</t>
  </si>
  <si>
    <t>500694</t>
  </si>
  <si>
    <t>(74353) JORGE EDUARDO ROPERO BUSTOS</t>
  </si>
  <si>
    <t>508090</t>
  </si>
  <si>
    <t>ICQ-10511</t>
  </si>
  <si>
    <t>(77799) MARIA DEL MAR ORDOÑEZ RUIZ, (77582) Orly Julian Ordoñez Ruiz</t>
  </si>
  <si>
    <t>HKK-11241</t>
  </si>
  <si>
    <t>(19674) SOCIEDAD DE CONTRATISTAS DE OBRAS CIVILES Y TRANSPORTADORES DE VOLQUETEROS S.A.S. CARGAR S.A.S.</t>
  </si>
  <si>
    <t>ARE-509299</t>
  </si>
  <si>
    <t>DE3-11J</t>
  </si>
  <si>
    <t>500089</t>
  </si>
  <si>
    <t>(63151) WILLIAM MOISES GANEM BECHARA</t>
  </si>
  <si>
    <t>(48355) JOSE MANUEL GOMEZ ARMENTA</t>
  </si>
  <si>
    <t>ARE-510307</t>
  </si>
  <si>
    <t>(45260) MINERCOQUE DEL NORTE LTDA</t>
  </si>
  <si>
    <t>510046</t>
  </si>
  <si>
    <t>(87258) CONSORCIO TVG</t>
  </si>
  <si>
    <t>0337-20</t>
  </si>
  <si>
    <t>501660</t>
  </si>
  <si>
    <t>B6571005</t>
  </si>
  <si>
    <t>(37046) DIEGO ALBERTO RESTREPO PELAEZ</t>
  </si>
  <si>
    <t>RFE-11141</t>
  </si>
  <si>
    <t>(62912) AYDEE CRISTINA NIEBLES PUPO</t>
  </si>
  <si>
    <t>502747</t>
  </si>
  <si>
    <t>(72866) GAONA TRANSPORTES INTEGRALES SAS</t>
  </si>
  <si>
    <t>500071</t>
  </si>
  <si>
    <t>JAF-08091</t>
  </si>
  <si>
    <t>ARENAS, ARENAS SILICEAS, GRAVAS, RECEBO, ROCA O PIEDRA CALIZA</t>
  </si>
  <si>
    <t>507905</t>
  </si>
  <si>
    <t>SAN ALBERTO</t>
  </si>
  <si>
    <t>LLG-15061</t>
  </si>
  <si>
    <t>(21833) GLORIA MILENA GOMEZ ACOSTA</t>
  </si>
  <si>
    <t>508777</t>
  </si>
  <si>
    <t>GKU-091</t>
  </si>
  <si>
    <t>CHITAGÁ, LABATECA, TOLEDO</t>
  </si>
  <si>
    <t>(27939) SOCIEDAD ANONIMA SIMPLIFICADA D.D.I. MINING S.A.S.</t>
  </si>
  <si>
    <t>ANTRACITA, ARENAS ARCILLOSAS, ARENAS FELDESPÁTICAS, ARENAS INDUSTRIALES, ARENAS SILICEAS, CARBÓN, CARBÓN METALÚRGICO, CARBÓN TÉRMICO, GRAVAS, MINERAL DE COBRE, MINERAL DE PLOMO, RECEBO</t>
  </si>
  <si>
    <t>508885</t>
  </si>
  <si>
    <t>VALENCIA</t>
  </si>
  <si>
    <t>(60208) CANTERA LA CEIBA S.A.S.</t>
  </si>
  <si>
    <t>505844</t>
  </si>
  <si>
    <t>LABATECA</t>
  </si>
  <si>
    <t>CARBÓN, RECEBO, ROCA O PIEDRA CALIZA</t>
  </si>
  <si>
    <t>507940</t>
  </si>
  <si>
    <t>HIJ-14051</t>
  </si>
  <si>
    <t>(40350) EFRAIN JOSE SILGADO CABRALES</t>
  </si>
  <si>
    <t>NEI-08421</t>
  </si>
  <si>
    <t>(30682) GUILLERMO ELIAS CRIADO PACHECO</t>
  </si>
  <si>
    <t>RI6-15281</t>
  </si>
  <si>
    <t>502881</t>
  </si>
  <si>
    <t>CÁCOTA, CHITAGÁ, LABATECA, PAMPLONA</t>
  </si>
  <si>
    <t>(81800) SOCIEDAD CONSORCIO PROESCO SOCIEDAD ANONIMA SIMPLIFICADA</t>
  </si>
  <si>
    <t>502382</t>
  </si>
  <si>
    <t>UNGUÍA</t>
  </si>
  <si>
    <t>ARENAS, GRAVAS, MINERALES DE COBRE Y SUS CONCENTRADOS, MINERALES DE MOLIBDENO Y SUS CONCENTRADOS, MINERALES DE ORO Y SUS CONCENTRADOS</t>
  </si>
  <si>
    <t>JG7-11481</t>
  </si>
  <si>
    <t>(45412) ASOCIACIONUNIDA DE VOLQUETEROS DE SAN ALBERTO CESAR</t>
  </si>
  <si>
    <t>KLT-10591</t>
  </si>
  <si>
    <t>RJ4-14411</t>
  </si>
  <si>
    <t>SAN MIGUEL (La Dorada)</t>
  </si>
  <si>
    <t>SHB-08231</t>
  </si>
  <si>
    <t>(60781) CARMEN AURORA DAZA VELASCO, (60780) MARIA DEL CARMEN DAZA VELAZCO</t>
  </si>
  <si>
    <t>507557</t>
  </si>
  <si>
    <t>(87718) CONSORCIO INFRAESTRUCTURA VIAL DEL CESAR</t>
  </si>
  <si>
    <t>LIO-08391</t>
  </si>
  <si>
    <t>IH6-11311</t>
  </si>
  <si>
    <t>(43839) SANDRA MILENA  JORDAN ARIAS</t>
  </si>
  <si>
    <t>ICR-08181</t>
  </si>
  <si>
    <t>(37873) PEDRO DAVID  LAMUS CARDENAS</t>
  </si>
  <si>
    <t>224-20</t>
  </si>
  <si>
    <t>(10986) FLOR DE MARIA ARIAS LANDINEZ</t>
  </si>
  <si>
    <t>502635</t>
  </si>
  <si>
    <t>508046</t>
  </si>
  <si>
    <t>502319</t>
  </si>
  <si>
    <t>507055</t>
  </si>
  <si>
    <t>KBR-08491</t>
  </si>
  <si>
    <t>(14921) CONCESIONARIA RUTA DEL SOL SAS EN LIQUIDACION JUDICIAL</t>
  </si>
  <si>
    <t>G5918005</t>
  </si>
  <si>
    <t>(42222) EDUARD  ALVAREZ QUINTERO</t>
  </si>
  <si>
    <t>JCI-10351</t>
  </si>
  <si>
    <t>(20123) MARINO KLINGER FLORES RODRIGUEZ</t>
  </si>
  <si>
    <t>LJP-10501</t>
  </si>
  <si>
    <t>(29725) LUIS HORACIO  ALVAREZ SALAZAR</t>
  </si>
  <si>
    <t>ARE-510305</t>
  </si>
  <si>
    <t>501089</t>
  </si>
  <si>
    <t>(72369) ALCALDIA DE PLANETA RICA</t>
  </si>
  <si>
    <t>508047</t>
  </si>
  <si>
    <t>507015</t>
  </si>
  <si>
    <t>(87060) EDUAR ANTONIO ALVAREZ CHICA, (42222) EDUARD  ALVAREZ QUINTERO, (50450) OLGA LUCIA CHICA CHICA</t>
  </si>
  <si>
    <t>NHU-08431</t>
  </si>
  <si>
    <t>FFB-151</t>
  </si>
  <si>
    <t>(13552) FRANCISCO JOSE BASTIDAS CAMPO</t>
  </si>
  <si>
    <t>504821</t>
  </si>
  <si>
    <t>SAN ALBERTO, SAN MARTÍN</t>
  </si>
  <si>
    <t>(78376) COMERCIALIZADORA RETINSA S.A.S, (84222) MANUFACTURAS FACERE SAS</t>
  </si>
  <si>
    <t>ARENAS, GRAVAS, MINERALES DE COBRE Y SUS CONCENTRADOS, MINERALES DE ORO Y SUS CONCENTRADOS, MINERALES DE PLATA Y SUS CONCENTRADOS, MINERALES DE PLATINO (INCLUYE PLATINO, PALADIO, RUTENIO, RODIO, OSMIO) Y SUS CONCENTRADOS</t>
  </si>
  <si>
    <t>RGB-16041</t>
  </si>
  <si>
    <t>LGS-08261</t>
  </si>
  <si>
    <t>(39742) CARLOS ALBERTO ZUÑIGA MORA</t>
  </si>
  <si>
    <t>501199</t>
  </si>
  <si>
    <t>(77551) CONSTRUCTORES VANEGAS SAN BERNARDO DE BATA S.A.S</t>
  </si>
  <si>
    <t>507281</t>
  </si>
  <si>
    <t>AGUACHICA</t>
  </si>
  <si>
    <t>FJ4-141</t>
  </si>
  <si>
    <t>(19635) MARIA DOLLY PRADA MARQUEZ</t>
  </si>
  <si>
    <t>SIC-16231</t>
  </si>
  <si>
    <t>PAMPLONA</t>
  </si>
  <si>
    <t>LLF-08511</t>
  </si>
  <si>
    <t>(46776) MARLENE CONTRERAS BECERRA</t>
  </si>
  <si>
    <t>506831</t>
  </si>
  <si>
    <t>(86823) CONSORCIO VIAL MORALES BURGOS</t>
  </si>
  <si>
    <t>ICQ-0800357X</t>
  </si>
  <si>
    <t>ARE-510331</t>
  </si>
  <si>
    <t>(96514) ANGEL ALEJANDRO VAGEON RODRIGUEZ, (96515) DANIEL LOMBARDO VAGEON LOPEZ</t>
  </si>
  <si>
    <t>0269-20</t>
  </si>
  <si>
    <t>(30075) SOCIEDAD DE MINEROS Y VOLQUETEROS DE SAN MARTIN - CESAR "SOMIVOT"</t>
  </si>
  <si>
    <t>JCE-09591</t>
  </si>
  <si>
    <t>ARENAS, MINERALES DE ORO Y SUS CONCENTRADOS, MINERALES DE PLATA Y SUS CONCENTRADOS, MINERALES DE PLATINO (INCLUYE PLATINO, PALADIO, RUTENIO, RODIO, OSMIO) Y SUS CONCENTRADOS, MINERALES DE TITANIO Y SUS CONCENTRADOS</t>
  </si>
  <si>
    <t>OE8-16422</t>
  </si>
  <si>
    <t>LABATECA, TOLEDO</t>
  </si>
  <si>
    <t>(52579) SILVESTRE ESTRADA ESTRADA</t>
  </si>
  <si>
    <t>SIK-10511</t>
  </si>
  <si>
    <t>OGM-14191</t>
  </si>
  <si>
    <t>(57437) JUAN DAVID POSADA RESTREPO</t>
  </si>
  <si>
    <t>501262</t>
  </si>
  <si>
    <t>ILD-11521</t>
  </si>
  <si>
    <t>(43523) OSCAR MERARDO ROCHA PAEZ</t>
  </si>
  <si>
    <t>DGF-101</t>
  </si>
  <si>
    <t>(31540) COOPERATIVA DE VOLQUETEROS DE TAME COOVOLTA LTDA</t>
  </si>
  <si>
    <t>QC4-16271</t>
  </si>
  <si>
    <t>502576</t>
  </si>
  <si>
    <t>(79619) Consultoria geologica y minera hj sas</t>
  </si>
  <si>
    <t>GIDK-01</t>
  </si>
  <si>
    <t>(20209) SERGIO ENRIQUE PEÑALOZA MONTERREY</t>
  </si>
  <si>
    <t>PAMPLONITA</t>
  </si>
  <si>
    <t>JJA-08521</t>
  </si>
  <si>
    <t>ARE-509924</t>
  </si>
  <si>
    <t>506829</t>
  </si>
  <si>
    <t>OEA-15563</t>
  </si>
  <si>
    <t>(38543) ISRAEL  AGUILLON RINCON</t>
  </si>
  <si>
    <t>501291</t>
  </si>
  <si>
    <t>(77987) INDUEPICA S,A,S</t>
  </si>
  <si>
    <t>HL5-08251X</t>
  </si>
  <si>
    <t>(15325) CARMEN TERESA MOLINA MEDINA, (12537) SILDANA MORENO SANCHEZ</t>
  </si>
  <si>
    <t>507560</t>
  </si>
  <si>
    <t>506099</t>
  </si>
  <si>
    <t>MONTERÍA, TIERRALTA, VALENCIA</t>
  </si>
  <si>
    <t>(82432) GDL group</t>
  </si>
  <si>
    <t>506828</t>
  </si>
  <si>
    <t>LGN-15451</t>
  </si>
  <si>
    <t>(80651) JENNYFER  HIGUITA PARRA, (75056) UNION TEMPORAL HELIOS SAS, (21053) YURL LEWINSON MANTILLA OLARTE</t>
  </si>
  <si>
    <t>ARENAS, ARENAS SILICEAS, GRAVAS</t>
  </si>
  <si>
    <t>TA4-14451</t>
  </si>
  <si>
    <t>(47129) GUSTAVO GERMAN CONTRERAS FERNANDEZ</t>
  </si>
  <si>
    <t>LLS-16371</t>
  </si>
  <si>
    <t>ARENAS, GRAVAS, MINERALES DE HIERRO Y SUS CONCENTRADOS, RECEBO</t>
  </si>
  <si>
    <t>UIJ-12041</t>
  </si>
  <si>
    <t>TUMACO</t>
  </si>
  <si>
    <t>(22986) CARLOS ARTURO RUEDA BURBANO</t>
  </si>
  <si>
    <t>LGS-08301</t>
  </si>
  <si>
    <t>(63551) SACYR CONSTRUCCION COLOMBIA S.A.S.</t>
  </si>
  <si>
    <t>IHG-11282X</t>
  </si>
  <si>
    <t>(43256) SERGIO EDMUNDO CAICEDO HINCAPIE</t>
  </si>
  <si>
    <t>503503</t>
  </si>
  <si>
    <t>505843</t>
  </si>
  <si>
    <t>(54725) VICTOR ALFONSO NOGUERA MESA</t>
  </si>
  <si>
    <t>NGB-09481</t>
  </si>
  <si>
    <t>(48015) LINA MARIA GARCIA RINCON</t>
  </si>
  <si>
    <t>507911</t>
  </si>
  <si>
    <t>OBC-10531</t>
  </si>
  <si>
    <t>MONTERÍA</t>
  </si>
  <si>
    <t>(50657) LEONARDO FAVIO HERNANDEZ ACOSTA, (50656) LEOPOLDO ENRIQUE VERBEL VERBEL, (50655) ROBERTO ANTONIO BERTEL  LOPEZ, (50654) URIEL SEGUNDO  MADERA GAMERO</t>
  </si>
  <si>
    <t>IHG-11281</t>
  </si>
  <si>
    <t>LJ4-10461</t>
  </si>
  <si>
    <t>(56809) CANTERA Y AGREGADOS PLAYA BLANCA S.A.S., (62498) RODOLFO  CARDENAS BAYONA, (80277) grupo empresarial el pionio s.a.s</t>
  </si>
  <si>
    <t>SG7-14051</t>
  </si>
  <si>
    <t>(53719) INGENIERIA Y SUMINISTROS GYB SAS</t>
  </si>
  <si>
    <t>ARE-507749</t>
  </si>
  <si>
    <t>CAOLIN, GRAVAS (DE RIO)</t>
  </si>
  <si>
    <t>509402</t>
  </si>
  <si>
    <t>(88084) CONSORCIO SD VICHADA</t>
  </si>
  <si>
    <t>PF3-11181</t>
  </si>
  <si>
    <t>OEA-16082</t>
  </si>
  <si>
    <t>(52864) AMPARO DE JESUS  RUEDA BURBANO</t>
  </si>
  <si>
    <t>508983</t>
  </si>
  <si>
    <t>C-485-54</t>
  </si>
  <si>
    <t>RI1-10351</t>
  </si>
  <si>
    <t>505398</t>
  </si>
  <si>
    <t>(80277) grupo empresarial el pionio s.a.s</t>
  </si>
  <si>
    <t>510223</t>
  </si>
  <si>
    <t>OEA-09421</t>
  </si>
  <si>
    <t>(52316) LAUREANO CARLOS CEBALLOS BENAVIDES</t>
  </si>
  <si>
    <t>507017</t>
  </si>
  <si>
    <t>(86807) CONSTRUCCIONES INMACOL SAS</t>
  </si>
  <si>
    <t>QCU-11541</t>
  </si>
  <si>
    <t>500502</t>
  </si>
  <si>
    <t>(83962) INVERSIONES PARA EL DESARROLLO FRONTERIZO S.A.S.</t>
  </si>
  <si>
    <t>507907</t>
  </si>
  <si>
    <t>498-54</t>
  </si>
  <si>
    <t>(17551) CESAR AUGUSTO  SILVA HERNANDEZ, (38866) FRANCISCO GAMBOA  ALVAREZ , (17553) FREDY ORLANDO CONTRERAS CAICEDO, (17552) LUIS ELEJALDE GOMEZ CONTRERAS, (38867) MARIO GAMBOA  ALVAREZ , (17549) MATILDE  CONTRERAS CAICEDO, (81379) Melany Yurley Jaimes L</t>
  </si>
  <si>
    <t>OG2-09172</t>
  </si>
  <si>
    <t>SAN ALBERTO, SAN MARTÍN, OCAÑA</t>
  </si>
  <si>
    <t>ARCILLAS, ARENAS, ARENISCAS, ASBESTO, ASFALTO NATURAL, CALCITA, CAOLIN, CARBÓN, CORINDON, CUARZO, FELDESPATOS, FLUORITA, GRAFITO, GRANATE, GRANITO, GRAVAS, MAGNESITA, MARMOL Y TRAVERTINO, MICA, MINERALES DE ALUMINIO Y SUS CONCENTRADOS, MINERALES DE BARI</t>
  </si>
  <si>
    <t>LJ1-15211</t>
  </si>
  <si>
    <t>CUBARÁ</t>
  </si>
  <si>
    <t>(59733) LUIS HERNANDO VALENCIA MORA</t>
  </si>
  <si>
    <t>HKE-14231</t>
  </si>
  <si>
    <t>(41286) CARLOS ALBERTO  GONZALEZ PATARROYO</t>
  </si>
  <si>
    <t>502374</t>
  </si>
  <si>
    <t>(81136) SOCIEDAD TAMAYO Y RICARDO S. EN C.</t>
  </si>
  <si>
    <t>502269</t>
  </si>
  <si>
    <t>ARCILLAS, ARENAS, ARENISCAS, GRAVAS, RECEBO, ROCAS DE ORIGEN VOLCÁNICO, PUZOLANA, BASALTO</t>
  </si>
  <si>
    <t>504347</t>
  </si>
  <si>
    <t>(83877) AIMCOP SAS</t>
  </si>
  <si>
    <t>SCL-15361</t>
  </si>
  <si>
    <t>JH5-15401</t>
  </si>
  <si>
    <t>(19218) RAFAEL JOAQUIN RODRIGUEZ NARANJO, (45516) RICARDO ARTURO HERNANDEZ GARCIA</t>
  </si>
  <si>
    <t>RECEBO, SULFATO DE BARIO NATURAL-BARITINA</t>
  </si>
  <si>
    <t>509885</t>
  </si>
  <si>
    <t>(94797) MATERIACESAR J&amp;J S.A.S</t>
  </si>
  <si>
    <t>506211</t>
  </si>
  <si>
    <t>500611</t>
  </si>
  <si>
    <t>C-501-54</t>
  </si>
  <si>
    <t>TG6-13461</t>
  </si>
  <si>
    <t>BOCHALEMA, PAMPLONITA</t>
  </si>
  <si>
    <t>(57108) LEONOR ROMERO DE MONTANEZ</t>
  </si>
  <si>
    <t>510044</t>
  </si>
  <si>
    <t>CHINÁCOTA</t>
  </si>
  <si>
    <t>502425</t>
  </si>
  <si>
    <t>GUARANDA</t>
  </si>
  <si>
    <t>(80994) JESÚS HORACIO GENES LUNA</t>
  </si>
  <si>
    <t>508895</t>
  </si>
  <si>
    <t>(81597) ASOCIACION DE VOLQUETEROS DEL SUR DE CESAR - ASOVOLSUR</t>
  </si>
  <si>
    <t>NI5-08571</t>
  </si>
  <si>
    <t>(48621) JOHN JAIRO GOMEZ ACOSTA, (61809) NEFTALI  CONTRERAS LAMUS</t>
  </si>
  <si>
    <t>507559</t>
  </si>
  <si>
    <t>RIO DE ORO</t>
  </si>
  <si>
    <t>PFG-08192X</t>
  </si>
  <si>
    <t>(58762) SANDRA TERESA LUNA LUNA</t>
  </si>
  <si>
    <t>504750</t>
  </si>
  <si>
    <t>(83793) OCTAVIO  ESTUPIÑAN MUÑOZ</t>
  </si>
  <si>
    <t>504034</t>
  </si>
  <si>
    <t>(83384) ÁLVARO JOSÉ ROJANO PÉREZ</t>
  </si>
  <si>
    <t>ARE-SEN-11191</t>
  </si>
  <si>
    <t>(36659) CARLOS OMAR SAENZ BARCO, (61722) CESAR  SEPULVEDA GAMBOA, (61725) FROILAN  SAYAGO MERCHAN, (61726) JOSE DEL CARMEN  SAENZ MARQUEZ, (61727) ORLANDO  CALDERON PUENTES, (61724) RUBEN DARIO  MARTINEZ , (61723) VICTOR JULIO  FRANCO VILLAMIZAR</t>
  </si>
  <si>
    <t>UC7-12181</t>
  </si>
  <si>
    <t>(63549) ALCALDIA MAJAGUAL - SUCRE</t>
  </si>
  <si>
    <t>C-433-54</t>
  </si>
  <si>
    <t>BOCHALEMA, CHINÁCOTA, PAMPLONITA</t>
  </si>
  <si>
    <t>(86320) Ana Xatly Romero Clavijo, (84195) CLAUDIA PATRICIA ROMERO CLAVIJO</t>
  </si>
  <si>
    <t>507275</t>
  </si>
  <si>
    <t>GAMARRA</t>
  </si>
  <si>
    <t>ARE-510531</t>
  </si>
  <si>
    <t>SARAVENA</t>
  </si>
  <si>
    <t>(97127) JABER ANDREY JAIMES RODRIGUEZ, (97125) LUIS ERNESTO BELTRAN</t>
  </si>
  <si>
    <t>TAN-08341</t>
  </si>
  <si>
    <t>(55004) JAIME ROBERTO ANTONIO MAROSO PONTIGGIA</t>
  </si>
  <si>
    <t>500602</t>
  </si>
  <si>
    <t>507920</t>
  </si>
  <si>
    <t>(83663) CHRISTIAN BERNARDO GIL ALVARADO</t>
  </si>
  <si>
    <t>507558</t>
  </si>
  <si>
    <t>KKD-08301</t>
  </si>
  <si>
    <t>BOCHALEMA</t>
  </si>
  <si>
    <t>(40050) GENDER  DURAN ANGARITA</t>
  </si>
  <si>
    <t>UKT-11521</t>
  </si>
  <si>
    <t>(56296) MUNICIPIO DE ACHI DEPARTAMENTO DE BOLIVAR</t>
  </si>
  <si>
    <t>C-479-54</t>
  </si>
  <si>
    <t>BOCHALEMA, CHINÁCOTA</t>
  </si>
  <si>
    <t>506242</t>
  </si>
  <si>
    <t>ARENAS, ARENAS (DE RIO), ARENISCAS, GRAVAS (DE RIO), ROCA O PIEDRA CALIZA</t>
  </si>
  <si>
    <t>UCQ-09521</t>
  </si>
  <si>
    <t>ACHÍ</t>
  </si>
  <si>
    <t>(56774) CONSORCIO DESARROLLO VIAL DEL SUR</t>
  </si>
  <si>
    <t>547</t>
  </si>
  <si>
    <t>(44910) DIMAS MARTIN MORA ZAMBRANO</t>
  </si>
  <si>
    <t>509620</t>
  </si>
  <si>
    <t>CUBARÁ, SARAVENA</t>
  </si>
  <si>
    <t>ARAUCA, BOYACÁ</t>
  </si>
  <si>
    <t>(94401) D&amp;D TRANSPORTES &amp; SERVICIOS S.A.S</t>
  </si>
  <si>
    <t>508220</t>
  </si>
  <si>
    <t>509221</t>
  </si>
  <si>
    <t>(93352) Mauricio Alberto Echeverry Lopera</t>
  </si>
  <si>
    <t>506438</t>
  </si>
  <si>
    <t>(16286) KMA</t>
  </si>
  <si>
    <t>506436</t>
  </si>
  <si>
    <t>KGH-10431</t>
  </si>
  <si>
    <t>(17021) GUSTAVO DAVID PUMAREJO MARTINEZ</t>
  </si>
  <si>
    <t>GEB-112</t>
  </si>
  <si>
    <t>PLANETA RICA, SAN CARLOS</t>
  </si>
  <si>
    <t>(13864) HENRY HUMBERTO ARDILA MORENO</t>
  </si>
  <si>
    <t>510325</t>
  </si>
  <si>
    <t>(57063) SHEILLER OMAR SAENZ ORTEGA</t>
  </si>
  <si>
    <t>ARE-509173</t>
  </si>
  <si>
    <t>ARBOLEDAS, SALAZAR</t>
  </si>
  <si>
    <t>(93192) VICTOR MANUEL GOMEZ BADILLO</t>
  </si>
  <si>
    <t>ARENISCAS, ASFALTO NATURAL, CARBÓN, GRAVAS, RECEBO</t>
  </si>
  <si>
    <t>506591</t>
  </si>
  <si>
    <t>MONTERÍA, PLANETA RICA, SAN CARLOS</t>
  </si>
  <si>
    <t>(86082) LADRILLERA SAN MIGUEL DE LOS CERROS S.A.S.</t>
  </si>
  <si>
    <t>JCE-10211</t>
  </si>
  <si>
    <t>NECOCLÍ, TURBO</t>
  </si>
  <si>
    <t>ANHIDRITA, ARCILLAS, ARENAS, ARENISCAS, ASFALTO NATURAL, GRANITO, GRAVAS, MINERALES DE ALUMINIO Y SUS CONCENTRADOS, MINERALES DE COBRE Y SUS CONCENTRADOS, MINERALES DE HIERRO Y SUS CONCENTRADOS, MINERALES DE NIQUEL Y SUS CONCENTRADOS, MINERALES DE ORO Y</t>
  </si>
  <si>
    <t>JDB-15401</t>
  </si>
  <si>
    <t>(43413) LUIS ALVARO MONCADA JAIMES</t>
  </si>
  <si>
    <t>JGM-09011</t>
  </si>
  <si>
    <t>ARENAL, MORALES</t>
  </si>
  <si>
    <t>(17625) JOSE LUIS AVELLA SANTOS, (18604) JULIO CESAR SERRANO ROMERO, (39045) MINERAL CORP S.A.S.</t>
  </si>
  <si>
    <t>505396</t>
  </si>
  <si>
    <t>(59570) JOSE ESCOLASTICO CASTELLANOS GRANADOS</t>
  </si>
  <si>
    <t>FIU-103</t>
  </si>
  <si>
    <t>SALAZAR</t>
  </si>
  <si>
    <t>(48834) CLASMER ALEXANDER VILLAN SUAREZ</t>
  </si>
  <si>
    <t>TIA-12241</t>
  </si>
  <si>
    <t>(59470) JOSE IVAN BARBOSA MONSALVE, (48355) JOSE MANUEL GOMEZ ARMENTA</t>
  </si>
  <si>
    <t>509015</t>
  </si>
  <si>
    <t>(92363) CONSORCIO LA PALMA</t>
  </si>
  <si>
    <t>ARENAS, ARENAS INDUSTRIALES, ARENISCAS, ASFALTO NATURAL, GRAVAS, RECEBO</t>
  </si>
  <si>
    <t>486</t>
  </si>
  <si>
    <t>(21300) OSCAR MENDOZA CABEZA</t>
  </si>
  <si>
    <t>506830</t>
  </si>
  <si>
    <t>GIDB-02</t>
  </si>
  <si>
    <t>(17330) JOSE ANTONIO VEJAR GOYENECHE, (28220) MAURICIA GALVIS DE ALVARADO</t>
  </si>
  <si>
    <t>495-54</t>
  </si>
  <si>
    <t>(56615) FRANK REINALDO SERAFINI SALAS, (59143) RAFAEL ARCANGEL VALERO RAMIREZ</t>
  </si>
  <si>
    <t>505849</t>
  </si>
  <si>
    <t>MONTERÍA, SAN CARLOS</t>
  </si>
  <si>
    <t>500433</t>
  </si>
  <si>
    <t>AGUACHICA, RIO DE ORO</t>
  </si>
  <si>
    <t>(73004) C INVERSIONES S.A.S.</t>
  </si>
  <si>
    <t>506827</t>
  </si>
  <si>
    <t>RJD-08101</t>
  </si>
  <si>
    <t>508048</t>
  </si>
  <si>
    <t>507555</t>
  </si>
  <si>
    <t>506447</t>
  </si>
  <si>
    <t>JHE-08581</t>
  </si>
  <si>
    <t>(30057) PEDRO EMILIO SILVA DIAZ</t>
  </si>
  <si>
    <t>ARE-510602</t>
  </si>
  <si>
    <t>(89843) Daniel Eduardo Davila Lobo, (97250) MARIA ALEJANDRA ARCIA REYES</t>
  </si>
  <si>
    <t>ARCILLAS, ARENAS, CARBÓN, ROCA O PIEDRA CALIZA</t>
  </si>
  <si>
    <t>ARE-509955</t>
  </si>
  <si>
    <t>(95428) CARLOS JULIO LESMES MONTENEGRO, (94899) JERSON DARIO JARAMILLO CEBALLOS, (95429) RUSBEL ALFREDO LESMES GIL</t>
  </si>
  <si>
    <t>ARENAS (DE RIO), GRAVAS (DE RIO), MINERALES DE ESTAÑO Y SUS CONCENTRADOS, MINERALES DE ORO Y SUS CONCENTRADOS</t>
  </si>
  <si>
    <t>507013</t>
  </si>
  <si>
    <t>(87062) JESUS MANUEL TORRADO MANRIQUE</t>
  </si>
  <si>
    <t>JGM-08211</t>
  </si>
  <si>
    <t>ARENAL, RIOVIEJO</t>
  </si>
  <si>
    <t>510580</t>
  </si>
  <si>
    <t>508642</t>
  </si>
  <si>
    <t>508850</t>
  </si>
  <si>
    <t>FORTUL</t>
  </si>
  <si>
    <t>(91795) CONSORCIO VIAL RURAL FORTUL</t>
  </si>
  <si>
    <t>509693</t>
  </si>
  <si>
    <t>UFR-10021</t>
  </si>
  <si>
    <t>SAN LUIS DE PALENQUE</t>
  </si>
  <si>
    <t>(59791) MUNICIPIO DE SAN LUIS DE PALENQUE</t>
  </si>
  <si>
    <t>SCL-08121</t>
  </si>
  <si>
    <t>(30379) GABRIEL FORERO  FERNANDEZ</t>
  </si>
  <si>
    <t>OKC-09081</t>
  </si>
  <si>
    <t>FORTUL, TAME</t>
  </si>
  <si>
    <t>(53232) REINALDO HUMBERTO SAENZ GONZALEZ</t>
  </si>
  <si>
    <t>PE9-09074X</t>
  </si>
  <si>
    <t>(76891) DIANA CAROLINA FORERO GARZON, (76890) GABRIEL ANDRES FORERO GARZON</t>
  </si>
  <si>
    <t>505402</t>
  </si>
  <si>
    <t>508416</t>
  </si>
  <si>
    <t>CUMARIBO</t>
  </si>
  <si>
    <t>NFS-14511</t>
  </si>
  <si>
    <t>(62195) GERMAN  DURAN URIBE</t>
  </si>
  <si>
    <t>DB4-151</t>
  </si>
  <si>
    <t>(86799) MARIA CAMILA SOLANO OTERO, (79163) Maria Alejandra Solano Otero, (15449) VICTOR AUGUSTO SOLANO ARANA</t>
  </si>
  <si>
    <t>507276</t>
  </si>
  <si>
    <t>502848</t>
  </si>
  <si>
    <t>508095</t>
  </si>
  <si>
    <t>PE9-09071</t>
  </si>
  <si>
    <t>JGH-08121</t>
  </si>
  <si>
    <t>(72731) TRITURADORA EL SOL SAS</t>
  </si>
  <si>
    <t>508299</t>
  </si>
  <si>
    <t>(80641) EXPLOTACIONES CAMILA S.A.S.</t>
  </si>
  <si>
    <t>506817</t>
  </si>
  <si>
    <t>(86717) JOSE FERNANDO CHACON ACERO</t>
  </si>
  <si>
    <t>(78156) MILLER LAY BASTO PEÑARANDA, (76760) ROSALBINA  CASTRO BOHORQUEZ</t>
  </si>
  <si>
    <t>502365</t>
  </si>
  <si>
    <t>CHA-154</t>
  </si>
  <si>
    <t>(63554) SOCIEDAD MINERA DEL SINU CANTERA GALLO CRUDO S.A.S.</t>
  </si>
  <si>
    <t>HI6-15251</t>
  </si>
  <si>
    <t>(15701) EDGAR  ROJAS</t>
  </si>
  <si>
    <t>507274</t>
  </si>
  <si>
    <t>OEA-16041</t>
  </si>
  <si>
    <t>NOROSÍ</t>
  </si>
  <si>
    <t>(52858) CAMILO ANDRES RUIZ  HURTADO, (52856) FREDY MARIN MARIN, (52859) LUZ ANGELA CONSUEGRA LOPEZ, (52857) LUZ MILA RIVERA SANABRIA</t>
  </si>
  <si>
    <t>SH8-08251</t>
  </si>
  <si>
    <t>OE8-15111</t>
  </si>
  <si>
    <t>(50970) ARLEVIS PATRICIA FLOREZ MARQUEZ, (50972) EDILSON MATEUS CHACON, (50969) LUIS CARLOS FLOREZ GOMEZ, (13699) LUZ MARINA GALLO MIRANDA, (50971) NINA PAOLA ACOSTA FLOREZ, (50967) RAUL QUINONEZ SANCHEZ</t>
  </si>
  <si>
    <t>AGF-092</t>
  </si>
  <si>
    <t>(36264) CANTERAS DE LOS ANDES S.A.</t>
  </si>
  <si>
    <t>ÁBREGO</t>
  </si>
  <si>
    <t>RIL-12181</t>
  </si>
  <si>
    <t>(48389) CESAR HERNANDO BARRERA SANCHEZ</t>
  </si>
  <si>
    <t>OAP-11571</t>
  </si>
  <si>
    <t>(50646) ASOCIACION DE MINEROS DE LA SIARA</t>
  </si>
  <si>
    <t>502324</t>
  </si>
  <si>
    <t>(81179) PERSEVERANCIA SAS</t>
  </si>
  <si>
    <t>508417</t>
  </si>
  <si>
    <t>505592</t>
  </si>
  <si>
    <t>ACANDÍ, UNGUÍA</t>
  </si>
  <si>
    <t>NECOCLÍ</t>
  </si>
  <si>
    <t>AGF-091</t>
  </si>
  <si>
    <t>MARMOL Y TRAVERTINO, ROCA O PIEDRA CALIZA, ROCA O PIEDRA CORALINA</t>
  </si>
  <si>
    <t>PJ7-14151</t>
  </si>
  <si>
    <t>(11689) COOPERATIVA TRANSPORTADORA DE MATERIALES DEL SARARE</t>
  </si>
  <si>
    <t>OG2-090317</t>
  </si>
  <si>
    <t>(45287) BRIMARK SAS</t>
  </si>
  <si>
    <t>16978</t>
  </si>
  <si>
    <t>(60946) FIORENTINA LTDA</t>
  </si>
  <si>
    <t>OGT-15361</t>
  </si>
  <si>
    <t>(62408) ADALBERTO  ALVAREZ LAZARO</t>
  </si>
  <si>
    <t>507556</t>
  </si>
  <si>
    <t>DKL-161</t>
  </si>
  <si>
    <t>509329</t>
  </si>
  <si>
    <t>(81636) FENIX ENTERPRISE SOCIEDAD POR ACCIONES SIMPLIFICADA</t>
  </si>
  <si>
    <t>LDR-14311X</t>
  </si>
  <si>
    <t>(15277) COOVOLSA LTDA</t>
  </si>
  <si>
    <t>QBI-11221</t>
  </si>
  <si>
    <t>(55514) AQUIBEL CALDERON SALINAS, (55513) NAHUM  FRANCO MATEUS</t>
  </si>
  <si>
    <t>507607</t>
  </si>
  <si>
    <t>(88669) CONSORCIO AD VIAS</t>
  </si>
  <si>
    <t>501862</t>
  </si>
  <si>
    <t>508506</t>
  </si>
  <si>
    <t>509717</t>
  </si>
  <si>
    <t>(83479) CONCRETOS &amp; TRITURADOS ALGODONAL SAS</t>
  </si>
  <si>
    <t>508539</t>
  </si>
  <si>
    <t>507273</t>
  </si>
  <si>
    <t>508415</t>
  </si>
  <si>
    <t>KJ6-15371</t>
  </si>
  <si>
    <t>(27847) CARLOS ALBERTO VILLAMIZAR GAMBOA, (27846) MAURICIO  MANZANO MONROY</t>
  </si>
  <si>
    <t>OE9-09001</t>
  </si>
  <si>
    <t>(52676) AURORA ISABEL CALLE RUIZ, (52678) DIONISIO MANUEL GALVIS SUAREZ, (52868) JHON JAVIER DUENAS LOBATON, (52869) LAURA MARCELA SANDOVAL GALLO, (52677) MARLON YESID FLOREZ GARCES</t>
  </si>
  <si>
    <t>OGC-13281</t>
  </si>
  <si>
    <t>(21980) ALFONSO  SARMIENTO GONZALEZ</t>
  </si>
  <si>
    <t>(83074) EXPLOTACION MINERA JEZU 2 SAS</t>
  </si>
  <si>
    <t>509665</t>
  </si>
  <si>
    <t>(86299) PALMAS DEL SINU S.A.S.</t>
  </si>
  <si>
    <t>638</t>
  </si>
  <si>
    <t>(78864) Trituradora El Guayabal</t>
  </si>
  <si>
    <t>509832</t>
  </si>
  <si>
    <t>SL6-10051</t>
  </si>
  <si>
    <t>(60035) EMILIA ROSA VARELA NAVARRO, (60034) JAIRO ELIAS CRUZ PINO</t>
  </si>
  <si>
    <t>GIBL-02</t>
  </si>
  <si>
    <t>ÁBREGO, OCAÑA</t>
  </si>
  <si>
    <t>509404</t>
  </si>
  <si>
    <t>ARCILLAS, ARENAS, ARENAS (DE RIO), GRAVAS, GRAVAS (DE RIO), RECEBO</t>
  </si>
  <si>
    <t>LCC-10541</t>
  </si>
  <si>
    <t>LCC-10542X</t>
  </si>
  <si>
    <t>IIA-14401X</t>
  </si>
  <si>
    <t>GRAMALOTE</t>
  </si>
  <si>
    <t>(43776) HUMBERTO MURCIA REYES</t>
  </si>
  <si>
    <t>ARENAL</t>
  </si>
  <si>
    <t>LI7-08381</t>
  </si>
  <si>
    <t>(28375) AUGUSTO  CARDENAS YAÑEZ</t>
  </si>
  <si>
    <t>ARE-502351</t>
  </si>
  <si>
    <t>BOCHALEMA, LOS PATIOS</t>
  </si>
  <si>
    <t>509831</t>
  </si>
  <si>
    <t>509637</t>
  </si>
  <si>
    <t>(94208) HENRY HERNANDO ALZATE GAVIRIA</t>
  </si>
  <si>
    <t>LC4-10162</t>
  </si>
  <si>
    <t>(28860) HERRAN SOM</t>
  </si>
  <si>
    <t>503805</t>
  </si>
  <si>
    <t>(79043) Adriana Lucia Parra Bermudez</t>
  </si>
  <si>
    <t>503351</t>
  </si>
  <si>
    <t>(80928) MARIA JOSE OCAMPO PARRA</t>
  </si>
  <si>
    <t>506324</t>
  </si>
  <si>
    <t>CÚCUTA, BOCHALEMA, LOS PATIOS</t>
  </si>
  <si>
    <t>(84836) LOGISTICA Y CONTROL EN MINERIA S.A.S.</t>
  </si>
  <si>
    <t>509174</t>
  </si>
  <si>
    <t>LOS PATIOS</t>
  </si>
  <si>
    <t>QFP-09531</t>
  </si>
  <si>
    <t>(60002) ANA MARIA NAVARRO MACIAS</t>
  </si>
  <si>
    <t>ARCILLA COMUN (ARCILLA CERAMICA), ARCILLA MISCELANEA, ARCILLAS, ARCILLAS REFRACTARIAS, ARENAS, ARENAS ARCILLOSAS, ARENAS FELDESPÁTICAS, ARENAS INDUSTRIALES, ARENAS SILICEAS, CAOLIN, GRAVAS, RECEBO</t>
  </si>
  <si>
    <t>509520</t>
  </si>
  <si>
    <t>551</t>
  </si>
  <si>
    <t>SALAZAR, SANTIAGO</t>
  </si>
  <si>
    <t>(57729) VICTORIA ALEYDA HERNANDEZ JIMENEZ</t>
  </si>
  <si>
    <t>ARE-508988</t>
  </si>
  <si>
    <t>(92397) Jose Del Transito Estrada Peña, (92396) Yamil Estrada Diaz</t>
  </si>
  <si>
    <t>FGTN-01</t>
  </si>
  <si>
    <t>LOS PATIOS, VILLA DEL ROSARIO</t>
  </si>
  <si>
    <t>504729</t>
  </si>
  <si>
    <t>(11615) C.I. MINAS LA AURORA S.A.S.</t>
  </si>
  <si>
    <t>ARCILLAS, ARENAS, CAOLIN, CARBÓN, MINERALES DE TANTALIO, RECEBO, ROCA FOSFORICA, ROCA O PIEDRA CALIZA, YESO</t>
  </si>
  <si>
    <t>DURANIA</t>
  </si>
  <si>
    <t>JBB-09281</t>
  </si>
  <si>
    <t>CÚCUTA, LOS PATIOS</t>
  </si>
  <si>
    <t>(85442) CARBOLIZ NORT S.A.S, (43490) EDILBERTO BETANCOURT MESA</t>
  </si>
  <si>
    <t>507011</t>
  </si>
  <si>
    <t>508871</t>
  </si>
  <si>
    <t>CÚCUTA</t>
  </si>
  <si>
    <t>(91807) Freddy Alberto Meza Contreras</t>
  </si>
  <si>
    <t>510238</t>
  </si>
  <si>
    <t>(96213) EDWIN FERNANDO RANGEL REYES</t>
  </si>
  <si>
    <t>504719</t>
  </si>
  <si>
    <t>(83918) JAIRO ALBERTO VARGAS MIRANDA</t>
  </si>
  <si>
    <t>LC4-10163X</t>
  </si>
  <si>
    <t>KK9-11014X</t>
  </si>
  <si>
    <t>TIQUISIO (Puerto Rico)</t>
  </si>
  <si>
    <t>(14725) ERNESTO CALDERON DIAZ, (11683) FRANCISCO ROJAS, (46372) RAFAEL EDUARDO MILLAN PEÑA</t>
  </si>
  <si>
    <t>502368</t>
  </si>
  <si>
    <t>ACANDÍ</t>
  </si>
  <si>
    <t>ARE-510624</t>
  </si>
  <si>
    <t>(97419) Lina Celmira Cuellar Avila, (97420) Maria Claudia Glaser Urbina</t>
  </si>
  <si>
    <t>ARCILLAS, ARENAS, CUARZO, GRAVAS, MINERALES DE ORO Y SUS CONCENTRADOS, MINERALES DE PLATA Y SUS CONCENTRADOS, MINERALES DE PLATINO (INCLUYE PLATINO, PALADIO, RUTENIO, RODIO, OSMIO) Y SUS CONCENTRADOS, RECEBO</t>
  </si>
  <si>
    <t>577</t>
  </si>
  <si>
    <t>LJM-16161</t>
  </si>
  <si>
    <t>(43065) JAIME ANDRES GUTIERREZ GARCES</t>
  </si>
  <si>
    <t>GFFM-01</t>
  </si>
  <si>
    <t>(56434) BENILDA HERNANDEZ DE SANCHEZ, (60287) CARLOS HUMBERTO HERNANDEZ RIVERA, (56433) CARMEN CECILIA HERNANDEZ DE DELGADO, (56436) CONSUELO HERNANDEZ RIVERA, (60286) DELFINA HERNANDEZ DE RIVERA, (60285) ELIZABET HERNANDEZ RIVERA, (60288) JOSE GREGORIO</t>
  </si>
  <si>
    <t>500818</t>
  </si>
  <si>
    <t>ICQ-08137</t>
  </si>
  <si>
    <t>(38358) LUZ ELENA HERNANDEZ RIVERA</t>
  </si>
  <si>
    <t>PEK-09521</t>
  </si>
  <si>
    <t>(53968) JUAN FERNANDO HINCAPIE MONTOYA</t>
  </si>
  <si>
    <t>DURANIA, SAN CAYETANO</t>
  </si>
  <si>
    <t>509561</t>
  </si>
  <si>
    <t>(87109) FRANCISCO ANTONIO VEGA LACHARME</t>
  </si>
  <si>
    <t>502657</t>
  </si>
  <si>
    <t>PDP-16361</t>
  </si>
  <si>
    <t>(58596) VILMA DEL CARMEN LÓPEZ NAVARRO</t>
  </si>
  <si>
    <t>FJC-082</t>
  </si>
  <si>
    <t>(21011) JORGE ANTONIO DUMAR HABIB</t>
  </si>
  <si>
    <t>LK9-10051</t>
  </si>
  <si>
    <t>SAN MARCOS</t>
  </si>
  <si>
    <t>(45390) OSCAR YAMIL SAYEH ACEVEDO</t>
  </si>
  <si>
    <t>500640</t>
  </si>
  <si>
    <t>(73940) TRITURADOS LA INMACULADA SAS</t>
  </si>
  <si>
    <t>OCAÑA</t>
  </si>
  <si>
    <t>SJ3-15551</t>
  </si>
  <si>
    <t>(56501) KAREN PATRICIA VILLERAS ESPITIA</t>
  </si>
  <si>
    <t>505568</t>
  </si>
  <si>
    <t>(84303) MAPAMONTE SAS</t>
  </si>
  <si>
    <t>507340</t>
  </si>
  <si>
    <t>(61241) CONCESION RUTA AL MAR SAS CORUMAR SAS</t>
  </si>
  <si>
    <t>LG2-09481</t>
  </si>
  <si>
    <t>VILLA DEL ROSARIO</t>
  </si>
  <si>
    <t>(76057) A&amp;R PIEDRAS Y MINERALES S.A.S.</t>
  </si>
  <si>
    <t>030-23</t>
  </si>
  <si>
    <t>(34257) ANA ROCIO KERGUELEN MENDEZ, (34317) ENRIQUE LUIS KERGUELEN MENDEZ</t>
  </si>
  <si>
    <t>QB6-10371</t>
  </si>
  <si>
    <t>(14998) ROSA MARIA GANEM BECHARA</t>
  </si>
  <si>
    <t>GHRK-01</t>
  </si>
  <si>
    <t>(31891) PAVIMENTOS Y CONSTRUCCIONES LTDA</t>
  </si>
  <si>
    <t>501856</t>
  </si>
  <si>
    <t>504164</t>
  </si>
  <si>
    <t>(83611) Carlos Julio Bacca Amaya</t>
  </si>
  <si>
    <t>GAJ-091</t>
  </si>
  <si>
    <t>ARE-508324</t>
  </si>
  <si>
    <t>(19302) GUILLERMO ANTONIO BELTRAN GOMEZ, (35786) LUIS ANDELFO TRUJILLO RODRIGUEZ</t>
  </si>
  <si>
    <t>500775</t>
  </si>
  <si>
    <t>AGUACHICA, GAMARRA</t>
  </si>
  <si>
    <t>(23256) JORGE ALIRIO ALVAREZ MALDONADO</t>
  </si>
  <si>
    <t>ARENAS, ARENISCAS, RECEBO, ROCA O PIEDRA CALIZA</t>
  </si>
  <si>
    <t>505848</t>
  </si>
  <si>
    <t>502725</t>
  </si>
  <si>
    <t>LG7-15581</t>
  </si>
  <si>
    <t>(25182) ARMANDO LUIS SEPULVEDA ORTIZ, (25183) RICARDO DANIEL CASADIEGO SANJUAN</t>
  </si>
  <si>
    <t>FJC-081</t>
  </si>
  <si>
    <t>EJF-091</t>
  </si>
  <si>
    <t>(85069) Cantera Villa Carmen sas</t>
  </si>
  <si>
    <t>502352</t>
  </si>
  <si>
    <t>(27083) JOSE CAMILO LEON BECHARA</t>
  </si>
  <si>
    <t>504315</t>
  </si>
  <si>
    <t>319-54</t>
  </si>
  <si>
    <t>510022</t>
  </si>
  <si>
    <t>502595</t>
  </si>
  <si>
    <t>506669</t>
  </si>
  <si>
    <t>506623</t>
  </si>
  <si>
    <t>SAJ-08091</t>
  </si>
  <si>
    <t>CÚCUTA, SAN CAYETANO</t>
  </si>
  <si>
    <t>501874</t>
  </si>
  <si>
    <t>504166</t>
  </si>
  <si>
    <t>(83612) Gladys Rocio Jimenez Quiñonez</t>
  </si>
  <si>
    <t>SAC-08191</t>
  </si>
  <si>
    <t>FABI-02</t>
  </si>
  <si>
    <t>606</t>
  </si>
  <si>
    <t>(44215) JULIAN EDUARDO QUINTERO TORRADO</t>
  </si>
  <si>
    <t>PD8-08141</t>
  </si>
  <si>
    <t>(58991) LA DIVISA SAS</t>
  </si>
  <si>
    <t>IHU-09311X</t>
  </si>
  <si>
    <t>(38805) HECTOR DE JESUS FERNANDEZ VARGAS</t>
  </si>
  <si>
    <t>KB6-08021</t>
  </si>
  <si>
    <t>(46463) OSKARINA  ARCILA VILLAMIZAR</t>
  </si>
  <si>
    <t>503069</t>
  </si>
  <si>
    <t>OCM-16011</t>
  </si>
  <si>
    <t>(50520) ISMAEL ANTONIO OSORIO JIMENEZ, (50522) MARIO  ORTEGA FLOREZ, (50523) MARTA CECILIA CORREA  GUEVARA, (50521) WILFRED FUENTES GRONDONA</t>
  </si>
  <si>
    <t>JBD-16591</t>
  </si>
  <si>
    <t>(43763) DIEGO ALONSO ROJAS PAEZ, (43579) LENIN ALFONSO SAYAGO CUEVAS, (28403) ZAMIR RICARDO VILLAMIZAR BERMUDEZ</t>
  </si>
  <si>
    <t>PD8-08142X</t>
  </si>
  <si>
    <t>OE8-16231</t>
  </si>
  <si>
    <t>(53092) ANDREA CAROLINA SANDOVAL GALLO, (51116) BENJAMIN CARRILLO ROMERO, (53091) DIEGO ALFONSO LOPEZ  MESA, (51118) HEIDI CANDELARIA GONZALEZ AGAMEZ, (51115) JESUS EDWARD PORRAS ROMERO, (51117) MEDARDO MELO SANTAMARIA, (53090) MONICA LUCIA DUQUE GUTIERR</t>
  </si>
  <si>
    <t>JBP-08371</t>
  </si>
  <si>
    <t>KJE-14381</t>
  </si>
  <si>
    <t>(11974) JHONATAN ANDRES GARNICA RAMIREZ</t>
  </si>
  <si>
    <t>MINERAL DE COBRE, RECEBO</t>
  </si>
  <si>
    <t>SCL-16251</t>
  </si>
  <si>
    <t>ICQ-09041</t>
  </si>
  <si>
    <t>(20822) PRODUCTOS ESPECIALES DE CONCRETO S.A. PRECONCRETOS S.A.</t>
  </si>
  <si>
    <t>509408</t>
  </si>
  <si>
    <t>LG7-09491</t>
  </si>
  <si>
    <t>(17388) ALBERTO  TOBOS CONTRERAS, (13010) CLAUDIA MILENA TARAZONA AGUILAR, (83250) COMMODITIES LOGISTICS SERVICES S.A.S., (17561) EPIMENIDES  RIVERA PEÑA, (43388) JOEL  CHAUSTRE GOMEZ, (17389) MIGUEL DIONISIO CONTRERAS ORTEGA</t>
  </si>
  <si>
    <t>ARCILLA COMUN (ARCILLA CERAMICA), ARCILLA MISCELANEA, ARCILLAS, ARCILLAS REFRACTARIAS, ARENAS SILICEAS</t>
  </si>
  <si>
    <t>(43388) JOEL  CHAUSTRE GOMEZ</t>
  </si>
  <si>
    <t>GHCD-01</t>
  </si>
  <si>
    <t>505990</t>
  </si>
  <si>
    <t>(81475) CAMILA ANDREA BECERRA CARRASCAL</t>
  </si>
  <si>
    <t>ARE-507978</t>
  </si>
  <si>
    <t>(89673) JUAN CARLOS JUSTINIANO POLANIA, (89674) JULIA ALCIRA VARGAS CALDERON</t>
  </si>
  <si>
    <t>IFE-09401</t>
  </si>
  <si>
    <t>(49626) NELSON  PALOMINO VELANDIA</t>
  </si>
  <si>
    <t>613</t>
  </si>
  <si>
    <t>508565</t>
  </si>
  <si>
    <t>(59468) JUAN CAMILO CANAL CORTES</t>
  </si>
  <si>
    <t>GGVE-01</t>
  </si>
  <si>
    <t>(47042) ANA MARIA CANAL JORDAN, (47047) GONZALO CANAL JORDAN, (47046) HELENA JOSEFINA CANAL JORDAN, (47045) HUGO ALEJANDRO CANAL JORDAN, (47050) JAVIER MAURICIO JACOME CANAL, (47049) MARCELA CANAL JORDAN, (47051) MARIA ISABEL CANAL JORDAN, (47044) MARIO</t>
  </si>
  <si>
    <t>OE7-11052</t>
  </si>
  <si>
    <t>CIÉNAGA DE ORO</t>
  </si>
  <si>
    <t>(51324) ASOCIACION DE ARENEROS FRL ARROYO ORTIZ Y PIJIGUAYAL</t>
  </si>
  <si>
    <t>502809</t>
  </si>
  <si>
    <t>EL ZULIA</t>
  </si>
  <si>
    <t>446</t>
  </si>
  <si>
    <t>EL ZULIA, SAN CAYETANO</t>
  </si>
  <si>
    <t>IFD-09171</t>
  </si>
  <si>
    <t>(39067) VICTOR MANUEL GUTIERREZ DURAN</t>
  </si>
  <si>
    <t>616</t>
  </si>
  <si>
    <t>(30341) UNIDAD DE INGENIERIA Y SUMINISTROS UIS S.A.S.</t>
  </si>
  <si>
    <t>GITO-02</t>
  </si>
  <si>
    <t>CÚCUTA, EL ZULIA, SAN CAYETANO</t>
  </si>
  <si>
    <t>IFD-09172X</t>
  </si>
  <si>
    <t>(18768) LUIS DANIEL AREVALO TORO</t>
  </si>
  <si>
    <t>LIK-14121</t>
  </si>
  <si>
    <t>GAMARRA, LA GLORIA</t>
  </si>
  <si>
    <t>(47026) JOSE DEL CARMEN OSORIO MANTILLA</t>
  </si>
  <si>
    <t>629</t>
  </si>
  <si>
    <t>(56615) FRANK REINALDO SERAFINI SALAS</t>
  </si>
  <si>
    <t>TA4-08331</t>
  </si>
  <si>
    <t>AGUACHICA, LA GLORIA</t>
  </si>
  <si>
    <t>(63340) ANGEL MIGUEL NINO PRIETO</t>
  </si>
  <si>
    <t>508113</t>
  </si>
  <si>
    <t>AGUACHICA, GAMARRA, LA GLORIA</t>
  </si>
  <si>
    <t>L5306005</t>
  </si>
  <si>
    <t>SAN JUAN DE URABÁ</t>
  </si>
  <si>
    <t>(28766) T.Y.L S.A C.I.</t>
  </si>
  <si>
    <t>II4-10221X</t>
  </si>
  <si>
    <t>503956</t>
  </si>
  <si>
    <t>NECOCLÍ, SAN JUAN DE URABÁ</t>
  </si>
  <si>
    <t>ROCA O PIEDRA CALIZA, ROCAS DE ORIGEN VOLCÁNICO, PUZOLANA, BASALTO</t>
  </si>
  <si>
    <t>507936</t>
  </si>
  <si>
    <t>508783</t>
  </si>
  <si>
    <t>ARENAS, CALCITA, DOLOMITA, GRAVAS, MARMOL Y TRAVERTINO, RECEBO, ROCA O PIEDRA CALIZA, ROCA O PIEDRA CORALINA</t>
  </si>
  <si>
    <t>JIQ-09281</t>
  </si>
  <si>
    <t>SARDINATA</t>
  </si>
  <si>
    <t>(45382) VICTOR JULIO RANGEL GONZALEZ</t>
  </si>
  <si>
    <t>509422</t>
  </si>
  <si>
    <t>CAIMITO</t>
  </si>
  <si>
    <t>(93872) UNIÓN TEMPORAL SAN MARCOS 2020</t>
  </si>
  <si>
    <t>508350</t>
  </si>
  <si>
    <t>RIOVIEJO</t>
  </si>
  <si>
    <t>(90351) CONSORCIO CONSTRU VIAS</t>
  </si>
  <si>
    <t>QB2-11391</t>
  </si>
  <si>
    <t>CÚCUTA, EL ZULIA</t>
  </si>
  <si>
    <t>PER-10221</t>
  </si>
  <si>
    <t>501878</t>
  </si>
  <si>
    <t>507715</t>
  </si>
  <si>
    <t>(71979) MANUEL ALBERTO MARTINEZ RODRIGUEZ</t>
  </si>
  <si>
    <t>KK9-11012X</t>
  </si>
  <si>
    <t>ALTOS DEL ROSARIO</t>
  </si>
  <si>
    <t>MAO-09161</t>
  </si>
  <si>
    <t>(52361) IDEES CONSTRUCCION S.A.S.</t>
  </si>
  <si>
    <t>500841</t>
  </si>
  <si>
    <t>(45821) AUTOPISTAS DE LA SABANA S.A.S.</t>
  </si>
  <si>
    <t>KHB-08093X</t>
  </si>
  <si>
    <t>(10549) ALFONSO ANGEL SUAREZ VALENCIA</t>
  </si>
  <si>
    <t>ARENAS, ASFALTO NATURAL, BASALTO, DIABASA, GRAVAS, MINERAL DE COBRE, MINERAL DE HIERRO, MINERAL DE ORO, MINERAL DE PLATA, RECEBO, ROCA O PIEDRA CALIZA</t>
  </si>
  <si>
    <t>506009</t>
  </si>
  <si>
    <t>PCS-16201</t>
  </si>
  <si>
    <t>504187</t>
  </si>
  <si>
    <t>506122</t>
  </si>
  <si>
    <t>(81644) ECOMICOR MINERIA ECOLOGICA DE CORDOBA SAS</t>
  </si>
  <si>
    <t>510527</t>
  </si>
  <si>
    <t>CIÉNAGA DE ORO, SAHAGÚN</t>
  </si>
  <si>
    <t>(89818) CENTRAL DE AGREGADOS DE CORDOBA SAS</t>
  </si>
  <si>
    <t>HHJB-01</t>
  </si>
  <si>
    <t>(35093) TRITURADORA LA PIEDRA S.A.S.</t>
  </si>
  <si>
    <t>(28715) JOSE DEMETRIO BAUTISTA CACERES</t>
  </si>
  <si>
    <t>ARE-507660</t>
  </si>
  <si>
    <t>503547</t>
  </si>
  <si>
    <t>503922</t>
  </si>
  <si>
    <t>501014</t>
  </si>
  <si>
    <t>(76477) LINDA PATRICIA OSPINA MOLINA, (77149) SUMINISTROS DE MATERIALES Y TRANSPORTES SAS</t>
  </si>
  <si>
    <t>634</t>
  </si>
  <si>
    <t>504712</t>
  </si>
  <si>
    <t>CAIMITO, SAN BENITO ABAD</t>
  </si>
  <si>
    <t>(84096) CONSORCIO FRAP</t>
  </si>
  <si>
    <t>508373</t>
  </si>
  <si>
    <t>QFA-09251</t>
  </si>
  <si>
    <t>(54882) LUIS JESUS ARCHILA CASTELLANOS</t>
  </si>
  <si>
    <t>ARE-509060</t>
  </si>
  <si>
    <t>(79675) ANASTACIO DE JESUS PERTUZ SALGADO, (53086) DEYANIRA DE LAS MERCEDES MARTINEZ MARTINEZ</t>
  </si>
  <si>
    <t>QKP-09391</t>
  </si>
  <si>
    <t>(60376) JAIME  TRUJILLO DAVILA, (23751) JORGE ARTURO  DAVILA CUBILLOS</t>
  </si>
  <si>
    <t>510082</t>
  </si>
  <si>
    <t>(95480) USA AMBIENTAL SAS</t>
  </si>
  <si>
    <t>KHB-08092</t>
  </si>
  <si>
    <t>ARENAS, GRAVAS, MINERALES DE COBRE Y SUS CONCENTRADOS, MINERALES DE HIERRO Y SUS CONCENTRADOS, MINERALES DE ORO Y SUS CONCENTRADOS, MINERALES DE PLATINO (INCLUYE PLATINO, PALADIO, RUTENIO, RODIO, OSMIO) Y SUS CONCENTRADOS, RECEBO</t>
  </si>
  <si>
    <t>ICQ-08064</t>
  </si>
  <si>
    <t>ALTOS DEL ROSARIO, BARRANCO DE LOBA, TIQUISIO (Puerto Rico)</t>
  </si>
  <si>
    <t>(11265) MINATURA COLOMBIA S.A.S "MCOL S.A.S"</t>
  </si>
  <si>
    <t>508049</t>
  </si>
  <si>
    <t>LA GLORIA</t>
  </si>
  <si>
    <t>GIOJ-01</t>
  </si>
  <si>
    <t>H7047005</t>
  </si>
  <si>
    <t>(46958) WILLIAM DE JESUS VELEZ SIERRA</t>
  </si>
  <si>
    <t>H7016005</t>
  </si>
  <si>
    <t>505963</t>
  </si>
  <si>
    <t>(54871) TRITURADOS EL ZULIA SAS</t>
  </si>
  <si>
    <t>SE5-11031</t>
  </si>
  <si>
    <t>JJ3-16461</t>
  </si>
  <si>
    <t>(43587) PEDRO ANTONIO SILVA RUIZ</t>
  </si>
  <si>
    <t>509344</t>
  </si>
  <si>
    <t>(91201) FOODSINU SAS, (82458) TCM ENGINEERING GROUP S.A.S.</t>
  </si>
  <si>
    <t>GGJA-01</t>
  </si>
  <si>
    <t>CÚCUTA, VILLA DEL ROSARIO</t>
  </si>
  <si>
    <t>IFM-09561</t>
  </si>
  <si>
    <t>(93760) INFRAESTRUCTURA Y PAVIMENTOS S.A.S.</t>
  </si>
  <si>
    <t>LGM-10221</t>
  </si>
  <si>
    <t>(58539) COMERCIALIZADORA DE ARENAS Y ARCILLAS LA VICTORIA S.A.S. - ARENAS LA VICTORIA S.A.S.</t>
  </si>
  <si>
    <t>503377</t>
  </si>
  <si>
    <t>SANTA ROSALÍA</t>
  </si>
  <si>
    <t>(13853) DEPARTAMENTO DEL VICHADA</t>
  </si>
  <si>
    <t>506074</t>
  </si>
  <si>
    <t>(84987) Comercializadora Guagre Import Export SAS</t>
  </si>
  <si>
    <t>LH4-14101</t>
  </si>
  <si>
    <t>JLV-15522X</t>
  </si>
  <si>
    <t>(46432) HECTOR JULIO LINDARTE CARRASCAL, (46433) LUZ YANEY CHUSCANO ANTOLINEZ</t>
  </si>
  <si>
    <t>408</t>
  </si>
  <si>
    <t>KHV-14471</t>
  </si>
  <si>
    <t>(37537) GUILLERMO LEON DUQUE ALZATE</t>
  </si>
  <si>
    <t>OCD-16591</t>
  </si>
  <si>
    <t>(50898) LUZ ESTHER NEGRETE BEDOYA</t>
  </si>
  <si>
    <t>IEE-08141</t>
  </si>
  <si>
    <t>GGDA-01</t>
  </si>
  <si>
    <t>TJ9-15011</t>
  </si>
  <si>
    <t>500493</t>
  </si>
  <si>
    <t>ARE-508684</t>
  </si>
  <si>
    <t>(90614) MARISOL  PORRAS RODRIGUEZ, (17738) MARTHA NERY CASADIEGOS</t>
  </si>
  <si>
    <t>IDI-14571</t>
  </si>
  <si>
    <t>(38307) JORGE ENRIQUE MENDOZA VERGARA</t>
  </si>
  <si>
    <t>ARE-509078</t>
  </si>
  <si>
    <t>KE8-11541</t>
  </si>
  <si>
    <t>(20894) GUILLERMO ELESBAN GONZALEZ RODRIGUEZ</t>
  </si>
  <si>
    <t>502057</t>
  </si>
  <si>
    <t>500771</t>
  </si>
  <si>
    <t>ARBOLETES, LOS CÓRDOBAS</t>
  </si>
  <si>
    <t>(53370) ELOHIM ERNESTO GRAJALES OLSEN</t>
  </si>
  <si>
    <t>UGQ-10191</t>
  </si>
  <si>
    <t>(57542) LOPECA SAS</t>
  </si>
  <si>
    <t>ARE-508869</t>
  </si>
  <si>
    <t>LFA-09261</t>
  </si>
  <si>
    <t>(21249) FANNY ESTHER LOPEZ MADARIAGA</t>
  </si>
  <si>
    <t>KCH-16051</t>
  </si>
  <si>
    <t>(24673) GUILLERMO  FORERO FERNANDEZ</t>
  </si>
  <si>
    <t>FH4-081</t>
  </si>
  <si>
    <t>(81135) DELCY ESTHER HOYOS SANCHEZ, (81195) EMILCE DEL SOCORRO HOYOS SANCHEZ, (81214) Enith del Carmen Hoyos Sanchez, (81186) LUIS SANTOS HOYOS SANCHEZ, (81228) Libia del Carmen Hoyos Sanchez, (82228) MERYS PETRONA HOYOS RUBIO, (81213) Mary Judith Hoyos</t>
  </si>
  <si>
    <t>510175</t>
  </si>
  <si>
    <t>(63457) AMIRA IRENE SANCHEZ DE HOYOS, (88892) CANTERA AGUAS VIVAS EL SANTORAL S.A.S.</t>
  </si>
  <si>
    <t>508970</t>
  </si>
  <si>
    <t>(88892) CANTERA AGUAS VIVAS EL SANTORAL S.A.S.</t>
  </si>
  <si>
    <t>431</t>
  </si>
  <si>
    <t>(30399) COOPERATIVA TRABAJO ASOCIADO DE EXPLORACION EXPLOTACION Y COMERCIALIZACION DE MATERIALES DE ARRASTRE Y MINERO - ECOOTRASMAR</t>
  </si>
  <si>
    <t>508012</t>
  </si>
  <si>
    <t>KDT-11321</t>
  </si>
  <si>
    <t>(14275) RAUL  ARIAS URIBE</t>
  </si>
  <si>
    <t>OL5-09551</t>
  </si>
  <si>
    <t>(53371) CARLOS MARIO HENAO MONTOYA, (53370) ELOHIM ERNESTO GRAJALES OLSEN</t>
  </si>
  <si>
    <t>501656</t>
  </si>
  <si>
    <t>(56844) MIPCE MANTENIMIENTO INDUSTRIAL PETROLERO LTDA</t>
  </si>
  <si>
    <t>640</t>
  </si>
  <si>
    <t>(20373) EXPLOTACION DE MINERALES LTDA</t>
  </si>
  <si>
    <t>ARE-503965</t>
  </si>
  <si>
    <t>(83196) CARLOS ANDRES MURILLO VALENCIA, (59139) COCOMASECO, (83194) DAGNI HUMBERTO VELASQUEZ TOBON, (53058) EFRAIN  BALLESTEROS GARCES, (83195) ELIO SIERRA RICARDO, (83198) MARCELIANO CORDOBA CUADRADO</t>
  </si>
  <si>
    <t>507269</t>
  </si>
  <si>
    <t>583</t>
  </si>
  <si>
    <t>(63211) MAQUINARIA INGENIERIA Y CONSTRUCCIONES JEF S.A.S.</t>
  </si>
  <si>
    <t>GHTG-03</t>
  </si>
  <si>
    <t>(46995) TRANSMATERIALES S.A</t>
  </si>
  <si>
    <t>505825</t>
  </si>
  <si>
    <t>(54528) DIOMEDES DOMINGO DIAZ MESTRA</t>
  </si>
  <si>
    <t>ARENISCAS, GRAVAS, RECEBO</t>
  </si>
  <si>
    <t>ICQ-08165</t>
  </si>
  <si>
    <t>(49564) TEJAR SANTA MARIA LTDA.</t>
  </si>
  <si>
    <t>576</t>
  </si>
  <si>
    <t>(11130) EDUARDO  MURCIA ARIZA</t>
  </si>
  <si>
    <t>FD2-152</t>
  </si>
  <si>
    <t>(26278) RAFAEL ARCADIO DIAZ CARABALLO</t>
  </si>
  <si>
    <t>506608</t>
  </si>
  <si>
    <t>UK1-12161</t>
  </si>
  <si>
    <t>CHINÚ, CAIMITO, LA UNIÓN</t>
  </si>
  <si>
    <t>CÓRDOBA, SUCRE</t>
  </si>
  <si>
    <t>(57323) CONSORCIO MEGA VIAS 018</t>
  </si>
  <si>
    <t>502056</t>
  </si>
  <si>
    <t>508010</t>
  </si>
  <si>
    <t>397</t>
  </si>
  <si>
    <t>(25394) SAMUEL  TORRES PAEZ</t>
  </si>
  <si>
    <t>507554</t>
  </si>
  <si>
    <t>ICS-10471</t>
  </si>
  <si>
    <t>ARAUQUITA</t>
  </si>
  <si>
    <t>(12191) SIERRACOL ENERGY ARAUCA LLC</t>
  </si>
  <si>
    <t>ARE-510625</t>
  </si>
  <si>
    <t>SAN MARTÍN DE LOBA</t>
  </si>
  <si>
    <t>(97421) Myriam Delgado Garzon, (97422) Oscar German Gonzalez Castañeda</t>
  </si>
  <si>
    <t>ARENAS, CONCENTRADOS MINERALES DE IRIDIO, GRAFITO, MINERALES DE ALUMINIO Y SUS CONCENTRADOS, MINERALES DE COBRE Y SUS CONCENTRADOS, MINERALES DE HIERRO Y SUS CONCENTRADOS, MINERALES DE ORO Y SUS CONCENTRADOS, MINERALES DE PLATA Y SUS CONCENTRADOS, MINERA</t>
  </si>
  <si>
    <t>PLT-09031</t>
  </si>
  <si>
    <t>(55281) LEONCIO  PICON ROSADO</t>
  </si>
  <si>
    <t>IJ2-15301</t>
  </si>
  <si>
    <t>(48928) INCALCON LTDA.</t>
  </si>
  <si>
    <t>LA GLORIA, PELAYA</t>
  </si>
  <si>
    <t>JBT-08001X</t>
  </si>
  <si>
    <t>LOS CÓRDOBAS</t>
  </si>
  <si>
    <t>(44529) JESUS ALONSO ACEVEDO PALACIO</t>
  </si>
  <si>
    <t>509653</t>
  </si>
  <si>
    <t>(94464) JOSE LUIS PEREZ LOPEZ</t>
  </si>
  <si>
    <t>OI3-08451</t>
  </si>
  <si>
    <t>THD-12211</t>
  </si>
  <si>
    <t>(55280) SERPETCOL S.A.S.</t>
  </si>
  <si>
    <t>508406</t>
  </si>
  <si>
    <t>JJM-09501</t>
  </si>
  <si>
    <t>(46922) JORGE ARMANDO ORTEGA TRIGOS</t>
  </si>
  <si>
    <t>ARE-510372</t>
  </si>
  <si>
    <t>(96603) Wilfred Yosep Paez Rangel</t>
  </si>
  <si>
    <t>ARE-508424</t>
  </si>
  <si>
    <t>(90663) CESAR DUARTE GUZMAN, (90665) JAIME HUMBERTO PARADA GAFARO</t>
  </si>
  <si>
    <t>KF3-08151</t>
  </si>
  <si>
    <t>UFS-15031</t>
  </si>
  <si>
    <t>EL ZULIA, SARDINATA</t>
  </si>
  <si>
    <t>ARENAS, GRAVAS, RECEBO, ROCA FOSFORICA, ROCA O PIEDRA CALIZA</t>
  </si>
  <si>
    <t>OKE-08571</t>
  </si>
  <si>
    <t>SAHAGÚN</t>
  </si>
  <si>
    <t>(55759) NACIRA ISABEL BALMACEDA LAZARO</t>
  </si>
  <si>
    <t>TG9-08381</t>
  </si>
  <si>
    <t>(56018) LIBAR FELIPE ROPERO BLANCO</t>
  </si>
  <si>
    <t>NFL-14471</t>
  </si>
  <si>
    <t>(48774) ALVARO LUIS VILLALBA ELJACH, (48775) EDGAR EMILIO VILLALBA ELJACH</t>
  </si>
  <si>
    <t>508052</t>
  </si>
  <si>
    <t>507912</t>
  </si>
  <si>
    <t>PELAYA</t>
  </si>
  <si>
    <t>KF3-08141</t>
  </si>
  <si>
    <t>508502</t>
  </si>
  <si>
    <t>12968</t>
  </si>
  <si>
    <t>QAQ-09111</t>
  </si>
  <si>
    <t>(61392) LEIDA ROSA ROMERO DE CADAVID</t>
  </si>
  <si>
    <t>ARENAS, GRAVAS, MINERALES DE COBRE Y SUS CONCENTRADOS, MINERALES DE HIERRO Y SUS CONCENTRADOS, MINERALES DE ORO Y SUS CONCENTRADOS, MINERALES DE PLATA Y SUS CONCENTRADOS, MINERALES DE PLATINO (INCLUYE PLATINO, PALADIO, RUTENIO, RODIO, OSMIO) Y SUS CONCEN</t>
  </si>
  <si>
    <t>508572</t>
  </si>
  <si>
    <t>508092</t>
  </si>
  <si>
    <t>508053</t>
  </si>
  <si>
    <t>UKL-14041</t>
  </si>
  <si>
    <t>EL ROBLE, SAN BENITO ABAD</t>
  </si>
  <si>
    <t>ARE-508425</t>
  </si>
  <si>
    <t>(90664) EDWIN VILLAMIZAR LAGUADO, (90675) ELIANA  DUARTE LOPEZ</t>
  </si>
  <si>
    <t>509768</t>
  </si>
  <si>
    <t>506147</t>
  </si>
  <si>
    <t>(85234) FUMIGACIONES Y MANTENIMIENTOS GL S.A.S (FUMISER)</t>
  </si>
  <si>
    <t>505808</t>
  </si>
  <si>
    <t>SARDINATA, TIBÚ</t>
  </si>
  <si>
    <t>(58722) PEDRO ELIAS SANCHEZ OREJARENA</t>
  </si>
  <si>
    <t>501747</t>
  </si>
  <si>
    <t>(75315) TORMENTA ROJA SAS</t>
  </si>
  <si>
    <t>503877</t>
  </si>
  <si>
    <t>(83293) SAID RUEDAS AMAYA</t>
  </si>
  <si>
    <t>IFT-15521</t>
  </si>
  <si>
    <t>(33748) LUIS ANTONIO URIBE CRUZ</t>
  </si>
  <si>
    <t>QDD-15031</t>
  </si>
  <si>
    <t>SAN PELAYO</t>
  </si>
  <si>
    <t>(63731) OSCAR  ECHENIQUE NIETO</t>
  </si>
  <si>
    <t>LIR-08431</t>
  </si>
  <si>
    <t>(81846) GRUPO MINERO NAZARET S.A.S.</t>
  </si>
  <si>
    <t>ARENAS, GRAVAS, ROCA O PIEDRA CALIZA, ROCA O PIEDRA CORALINA</t>
  </si>
  <si>
    <t>514</t>
  </si>
  <si>
    <t>508054</t>
  </si>
  <si>
    <t>507935</t>
  </si>
  <si>
    <t>507553</t>
  </si>
  <si>
    <t>TAMALAMEQUE</t>
  </si>
  <si>
    <t>505414</t>
  </si>
  <si>
    <t>507937</t>
  </si>
  <si>
    <t>ARE-508927</t>
  </si>
  <si>
    <t>(92155) HENRY ALFONSO TARAZONA JAIMES, (92154) SONIA YANET GARCIA RUIZ</t>
  </si>
  <si>
    <t>CARBÓN, MINERALES DE ORO Y SUS CONCENTRADOS, ROCA O PIEDRA CALIZA</t>
  </si>
  <si>
    <t>508050</t>
  </si>
  <si>
    <t>ARE-510598</t>
  </si>
  <si>
    <t>COROZAL, EL ROBLE</t>
  </si>
  <si>
    <t>(97309) hermes david ortega navarro, (97270) ismael antonio atencia salcedo</t>
  </si>
  <si>
    <t>507268</t>
  </si>
  <si>
    <t>508573</t>
  </si>
  <si>
    <t>PELAYA, TAMALAMEQUE</t>
  </si>
  <si>
    <t>LJQ-09341</t>
  </si>
  <si>
    <t>(46016) CARMEN ALICIA PARADA PARADA, (47523) FLORENTINO  PARADA PARADA, (46018) JAIME  PARADA PARADA, (21222) JORGE ALIRIO PARADA PARADA, (47524) JUSTO HELI PARADA PARADA, (46017) NUMAEL  PARADA PARADA</t>
  </si>
  <si>
    <t>ARENAS, ARENAS ARCILLOSAS, ARENAS FELDESPÁTICAS, ARENAS INDUSTRIALES, ARENAS SILICEAS, CARBÓN, CARBÓN METALÚRGICO, CARBÓN TÉRMICO, GRAVAS, RECEBO</t>
  </si>
  <si>
    <t>508001</t>
  </si>
  <si>
    <t>OEA-15413</t>
  </si>
  <si>
    <t>(41998) AREVALO  SERPA ORTIZ, (52834) CESAR ALIRIO RIZO PADILLA, (52835) HERNANDO RODRIGUEZ SOSA</t>
  </si>
  <si>
    <t>506193</t>
  </si>
  <si>
    <t>SID-11051</t>
  </si>
  <si>
    <t>(47523) FLORENTINO  PARADA PARADA, (47524) JUSTO HELI PARADA PARADA, (62084) MARTHA LEONOR PARADA PARADA</t>
  </si>
  <si>
    <t>502467</t>
  </si>
  <si>
    <t>CHIMA</t>
  </si>
  <si>
    <t>(81607) Ing construcciones s.a.s</t>
  </si>
  <si>
    <t>506736</t>
  </si>
  <si>
    <t>LJJ-08291</t>
  </si>
  <si>
    <t>PAILITAS, PELAYA, TAMALAMEQUE</t>
  </si>
  <si>
    <t>(39832) GEOVANI ENRRIQUE ALONSO RUIZ</t>
  </si>
  <si>
    <t>JBL-11211</t>
  </si>
  <si>
    <t>PAILITAS, TAMALAMEQUE</t>
  </si>
  <si>
    <t>(34683) MURCIA MURCIA S.A.S.</t>
  </si>
  <si>
    <t>GJ6-152</t>
  </si>
  <si>
    <t>PUERTO ESCONDIDO</t>
  </si>
  <si>
    <t>(13320) ARISTIDES  ORTEGA VERGARA</t>
  </si>
  <si>
    <t>RGQ-10361</t>
  </si>
  <si>
    <t>SAN ANDRÉS DE SOTAVENTO</t>
  </si>
  <si>
    <t>0254-20</t>
  </si>
  <si>
    <t>ID9-14551</t>
  </si>
  <si>
    <t>EL PEÑÓN, SAN MARTÍN DE LOBA, EL BANCO</t>
  </si>
  <si>
    <t>BOLÍVAR, MAGDALENA</t>
  </si>
  <si>
    <t>LFL-08551</t>
  </si>
  <si>
    <t>LA GLORIA, PAILITAS, PELAYA</t>
  </si>
  <si>
    <t>(49404) GRUPO EMPRESARIAL MINERO JERUSALEM S.A.S.</t>
  </si>
  <si>
    <t>TIBÚ</t>
  </si>
  <si>
    <t>507204</t>
  </si>
  <si>
    <t>EL ROBLE, SINCÉ</t>
  </si>
  <si>
    <t>(87414) CONSORCIO RIGIDO SINCE</t>
  </si>
  <si>
    <t>507266</t>
  </si>
  <si>
    <t>PAILITAS</t>
  </si>
  <si>
    <t>KBA-16091</t>
  </si>
  <si>
    <t>LORICA</t>
  </si>
  <si>
    <t>(39362) ASOSCIACION DE MINEROS ARTESANALES DEL MATERIAL DE ARRASTRE EN EL CORREGIMIENTO DE COTOCA</t>
  </si>
  <si>
    <t>508002</t>
  </si>
  <si>
    <t>505822</t>
  </si>
  <si>
    <t>MAGANGUÉ</t>
  </si>
  <si>
    <t>(85148) CANTERA ESPIRITU SANTO MAGANGUE S.A.S.</t>
  </si>
  <si>
    <t>OG2-08407</t>
  </si>
  <si>
    <t>507048</t>
  </si>
  <si>
    <t>HATILLO DE LOBA</t>
  </si>
  <si>
    <t>(84417) CONSORCIO VIAL INTERCONEXIÓN HATILLO,</t>
  </si>
  <si>
    <t>KBI-15371</t>
  </si>
  <si>
    <t>504915</t>
  </si>
  <si>
    <t>TUCHÍN</t>
  </si>
  <si>
    <t>(84393) CONSORCIO PROVIAS CORDOBA</t>
  </si>
  <si>
    <t>ARAUCA, ARAUQUITA</t>
  </si>
  <si>
    <t>509433</t>
  </si>
  <si>
    <t>(94005) Consorcio MegaObras del Sinú</t>
  </si>
  <si>
    <t>501353</t>
  </si>
  <si>
    <t>EL BANCO</t>
  </si>
  <si>
    <t>(78249) CONSORCIO INVIAS 2020</t>
  </si>
  <si>
    <t>KGE-10012X</t>
  </si>
  <si>
    <t>(46151) A.S. INGENIERIA PUNTUAL S.A.S.</t>
  </si>
  <si>
    <t>507049</t>
  </si>
  <si>
    <t>SF2-08351</t>
  </si>
  <si>
    <t>(62348) MUNICIPIO DE MAGANGUE BOLIVAR</t>
  </si>
  <si>
    <t>500122</t>
  </si>
  <si>
    <t>508011</t>
  </si>
  <si>
    <t>508003</t>
  </si>
  <si>
    <t>KHK-10431</t>
  </si>
  <si>
    <t>(15609) COOPERATIVA MULTIACTIVA DE VOLQUETEROS DE PAILITAS CESAR COOVOLPAI</t>
  </si>
  <si>
    <t>IDI-14551</t>
  </si>
  <si>
    <t>LLG-15541</t>
  </si>
  <si>
    <t>SINCELEJO, SAMPUÉS</t>
  </si>
  <si>
    <t>(17759) ASOCIACION DE MINEROS DE SUCRE</t>
  </si>
  <si>
    <t>KGE-09231</t>
  </si>
  <si>
    <t>(53926) CONSTRUCCIONES Y EDIFICIOS DE COLOMBIA S.A.S. - CONSTRUEDIFICIOS S.A.S.</t>
  </si>
  <si>
    <t>SINCELEJO</t>
  </si>
  <si>
    <t>GLU-111</t>
  </si>
  <si>
    <t>(25934) JOSE DAVID RAMOS PUELLO</t>
  </si>
  <si>
    <t>KHK-10301</t>
  </si>
  <si>
    <t>20346</t>
  </si>
  <si>
    <t>OL2-15151</t>
  </si>
  <si>
    <t>KHK-10121</t>
  </si>
  <si>
    <t>UAH-10471</t>
  </si>
  <si>
    <t>ARE-509729</t>
  </si>
  <si>
    <t>(53536) ELKIN  ACOSTA PERRONY, (94804) oliva del pilar rico toro</t>
  </si>
  <si>
    <t>508410</t>
  </si>
  <si>
    <t>OD8-11331</t>
  </si>
  <si>
    <t>(51141) MARIA CECILIA MANJARRES ARTEAGA</t>
  </si>
  <si>
    <t>504343</t>
  </si>
  <si>
    <t>501202</t>
  </si>
  <si>
    <t>(76473) CONSORCIO LA CATORCE 2019</t>
  </si>
  <si>
    <t>508004</t>
  </si>
  <si>
    <t>FLT-136</t>
  </si>
  <si>
    <t>(26270) JESUS MARIA GARCIA COHEN</t>
  </si>
  <si>
    <t>ARENAS, BASALTO, RECEBO</t>
  </si>
  <si>
    <t>CHIMICHAGUA, PAILITAS</t>
  </si>
  <si>
    <t>JG1-11383</t>
  </si>
  <si>
    <t>COROZAL, MORROA</t>
  </si>
  <si>
    <t>(46013) EMIRO DE JESUS  PEREZ VERGARA</t>
  </si>
  <si>
    <t>KBH-16551</t>
  </si>
  <si>
    <t>(25065) ROQUE RAFAEL JANNE MIGUEL</t>
  </si>
  <si>
    <t>508336</t>
  </si>
  <si>
    <t>(85696) CONSORCIO BMC</t>
  </si>
  <si>
    <t>508409</t>
  </si>
  <si>
    <t>507726</t>
  </si>
  <si>
    <t>ARE-509983</t>
  </si>
  <si>
    <t>(95202) Jorge Enrique Vergara Ramirez, (95197) Luis Fernando Vergara Hernandez, (95308) Narfe Gumer Santos Mendez</t>
  </si>
  <si>
    <t>LGL-09131</t>
  </si>
  <si>
    <t>506905</t>
  </si>
  <si>
    <t>(86937) CONSORCIO SAN RAFAEL</t>
  </si>
  <si>
    <t>509330</t>
  </si>
  <si>
    <t>508005</t>
  </si>
  <si>
    <t>KI2-11091</t>
  </si>
  <si>
    <t>(43392) ARIEL ALBERTO GRAZT VARGAS, (12829) JOSE DANIEL ALDANA PEREZ, (12828) LUCIA JOSEFINA ORDOÑEZ MORA</t>
  </si>
  <si>
    <t>PD4-09141</t>
  </si>
  <si>
    <t>TALAIGUA NUEVO</t>
  </si>
  <si>
    <t>ICQ-0800423X</t>
  </si>
  <si>
    <t>MOMIL, PALMITO</t>
  </si>
  <si>
    <t>ICQ-0800420X</t>
  </si>
  <si>
    <t>MOMIL, PURÍSIMA, COVEÑAS</t>
  </si>
  <si>
    <t>GKM-082</t>
  </si>
  <si>
    <t>MOMIL, PURÍSIMA</t>
  </si>
  <si>
    <t>(22718) TANURIN S.A.S.</t>
  </si>
  <si>
    <t>JHT-15451</t>
  </si>
  <si>
    <t>(46175) PABLO EDUARDO  BULLA DUEÑAS</t>
  </si>
  <si>
    <t>KET-08081</t>
  </si>
  <si>
    <t>(43392) ARIEL ALBERTO GRAZT VARGAS</t>
  </si>
  <si>
    <t>500168</t>
  </si>
  <si>
    <t>LORICA, SAN ANTERO</t>
  </si>
  <si>
    <t>(71125) roldan alfredo janne franco</t>
  </si>
  <si>
    <t>501642</t>
  </si>
  <si>
    <t>507904</t>
  </si>
  <si>
    <t>CHIMICHAGUA</t>
  </si>
  <si>
    <t>501637</t>
  </si>
  <si>
    <t>504823</t>
  </si>
  <si>
    <t>(84230) JOSE NORALDO QUIÑONES UÑATES</t>
  </si>
  <si>
    <t>508029</t>
  </si>
  <si>
    <t>509755</t>
  </si>
  <si>
    <t>(87124) CES DEVELOPMENT S.A.S., (45044) OMAR  CUBIDES SERRANO</t>
  </si>
  <si>
    <t>MINERALES DE COBRE Y SUS CONCENTRADOS, RECEBO</t>
  </si>
  <si>
    <t>ICQ-0800424X</t>
  </si>
  <si>
    <t>SINCELEJO, PALMITO</t>
  </si>
  <si>
    <t>501659</t>
  </si>
  <si>
    <t>501641</t>
  </si>
  <si>
    <t>508407</t>
  </si>
  <si>
    <t>CHIMICHAGUA, CURUMANÍ</t>
  </si>
  <si>
    <t>IHO-08002</t>
  </si>
  <si>
    <t>PURÍSIMA, SAN ANTERO, COVEÑAS</t>
  </si>
  <si>
    <t>507242</t>
  </si>
  <si>
    <t>SAN BERNARDO DEL VIENTO</t>
  </si>
  <si>
    <t>(87647) Consorcio Vial San Bernardo</t>
  </si>
  <si>
    <t>ODO-11491</t>
  </si>
  <si>
    <t>MORROA</t>
  </si>
  <si>
    <t>(51162) ALEJANDRO DE JESUS LARA MERCADO, (51161) APOLINAR MANUEL DIAZ GUZMAN, (51156) EDWIN JOSE CARDENAS DIAZ, (51157) GUILLERMO DE JESUS PEREZ RIVERA, (51160) ISMAEL ALFONSO PERALTA MENDOZA, (51164) JOSE SANTIAGO PUELLO QUIROZ, (51159) ROBINSON DEL CRI</t>
  </si>
  <si>
    <t>IIS-11311</t>
  </si>
  <si>
    <t>(21802) ALVARO  ROSALES BELTRAN, (20523) CLAUDIA MARCELA ROSALES POSADA, (43676) WALTER HERNANDEZ ROA</t>
  </si>
  <si>
    <t>NJB-16471</t>
  </si>
  <si>
    <t>(49200) CARLOS DE JESUS SANTOS GOMEZ</t>
  </si>
  <si>
    <t>OKF-09291</t>
  </si>
  <si>
    <t>TOLUVIEJO</t>
  </si>
  <si>
    <t>(53305) TSC PABLO BORDA SAS</t>
  </si>
  <si>
    <t>501065</t>
  </si>
  <si>
    <t>(77312) AGREGADOS DE SUCRE SAS</t>
  </si>
  <si>
    <t>011-70</t>
  </si>
  <si>
    <t>(32462) COOPERATIVA DE PROCESADORES DE PIEDRA CALIZA DE VARSOVIA Y GUALON COOMULPROPICAL</t>
  </si>
  <si>
    <t>507520</t>
  </si>
  <si>
    <t>(84452) EXPLOTACION MINERA ORCOL S.A.S., (55712) JEISSON  SULFICAR REY, (53539) JUAN BAUTISTA GUZMAN MARINO, (73209) Javier Eduardo Hernandez Bobadilla, (88296) Jose Antonio Lopez Jimenez, (21053) YURL LEWINSON MANTILLA OLARTE</t>
  </si>
  <si>
    <t>MINERALES DE COBRE Y SUS CONCENTRADOS, RECEBO, ROCA O PIEDRA CALIZA</t>
  </si>
  <si>
    <t>502670</t>
  </si>
  <si>
    <t>TBS-08161</t>
  </si>
  <si>
    <t>SINCELEJO, TOLUVIEJO</t>
  </si>
  <si>
    <t>UHQ-08591</t>
  </si>
  <si>
    <t>502675</t>
  </si>
  <si>
    <t>502674</t>
  </si>
  <si>
    <t>508411</t>
  </si>
  <si>
    <t>CURUMANÍ</t>
  </si>
  <si>
    <t>501210</t>
  </si>
  <si>
    <t>SHA-12191</t>
  </si>
  <si>
    <t>LOS PALMITOS</t>
  </si>
  <si>
    <t>(58614) MUNICIPIO DE LOS PALMITOS</t>
  </si>
  <si>
    <t>UE8-08161</t>
  </si>
  <si>
    <t>503532</t>
  </si>
  <si>
    <t>(82691) CARLOS AUGUSTO PEREIRA VARELA</t>
  </si>
  <si>
    <t>ILJ-08161X</t>
  </si>
  <si>
    <t>(43045) FERNANDO ANTONIO ROMERO ROMERO</t>
  </si>
  <si>
    <t>509726</t>
  </si>
  <si>
    <t>ARENAS, GRAVAS, MINERALES DE COBRE Y SUS CONCENTRADOS, MINERALES DE HIERRO Y SUS CONCENTRADOS, MINERALES DE TIERRAS RARAS</t>
  </si>
  <si>
    <t>IFQ-09091</t>
  </si>
  <si>
    <t>(24781) ALBENIS JOSE GUEVARA JAIMES, (43332) LUIS ALBERTO ZAPATA ZAPATA, (43333) MARIA OLINTA GUERRERO DURAN</t>
  </si>
  <si>
    <t>507135</t>
  </si>
  <si>
    <t>ARENAS, GRAVAS, MINERALES DE COBRE Y SUS CONCENTRADOS, MINERALES DE HIERRO Y SUS CONCENTRADOS, OTROS MINERALES DE METALES NO FERROSOS Y SUS CONCENTRADOS (EXCEPTO MINERALES DE URANIO O TORIO Y SUS CONCENTRADOS), RECEBO</t>
  </si>
  <si>
    <t>LIE-10491</t>
  </si>
  <si>
    <t>(15264) ASFALTOS DEL VALLE LTDA</t>
  </si>
  <si>
    <t>510304</t>
  </si>
  <si>
    <t>(96419) Red Pipes SAS</t>
  </si>
  <si>
    <t>509443</t>
  </si>
  <si>
    <t>HBE-102</t>
  </si>
  <si>
    <t>(63433) MARES DE COVENAS S.A.S</t>
  </si>
  <si>
    <t>509915</t>
  </si>
  <si>
    <t>(94901) Oleka Corp S.A.S</t>
  </si>
  <si>
    <t>FHK-112</t>
  </si>
  <si>
    <t>(24796) ASOCIACION DE PRODUCTORES DE DERIVADO DE LA CALIZA DE TOLUVIEJO - APROCAL</t>
  </si>
  <si>
    <t>HJJ-15011</t>
  </si>
  <si>
    <t>(56785) AGREGADOS Y TRITURADOS DE LA SABANA INGENIERIA S.A.S.</t>
  </si>
  <si>
    <t>NGC-09351</t>
  </si>
  <si>
    <t>(48061) MABEL  LEON YEPEZ, (19491) NASSER  MARQUEZ CONTRERAS</t>
  </si>
  <si>
    <t>ARE-503474</t>
  </si>
  <si>
    <t>(82499) Alfredo Aquileo Palacio Zabala, (82342) Alfredo Manuel Diaz Montes, (82357) Alirio Rafael Chamorro Arias, (82495) Alvaro Jose Rios Dominguez, (82481) Dairo Arley Hernández Algarin, (82444) Dariel Jose Conde perez, (82436) Dionisio Segundo Rodrig</t>
  </si>
  <si>
    <t>OG4-08501</t>
  </si>
  <si>
    <t>(59375) CARLOS ALBERTO GOMEZ MARQUEZ, (59374) JESUS FERNANDO CORTEZ GUERRERO, (59376) NELSON JOSE MARQUEZ CONTRERAS</t>
  </si>
  <si>
    <t>509901</t>
  </si>
  <si>
    <t>17753</t>
  </si>
  <si>
    <t>GC9-083</t>
  </si>
  <si>
    <t>(70355) GRUPO MINERO SUCRE SAS</t>
  </si>
  <si>
    <t>ARE-505741</t>
  </si>
  <si>
    <t>(84730) Jorge Ramón Cortina Alvis, (84733) Luis Alberto Cortinas Romero, (84738) Luis Alberto Pérez Zarza, (84724) Manuel Dionicio Alvis Rodriguez, (84737) Manuel de Jesus Parra Carrascal, (84394) manuel leonardo ayala chavez, (84395) wilson enrique co</t>
  </si>
  <si>
    <t>0256-20</t>
  </si>
  <si>
    <t>(80926) MINERALES Y METALES DEL SOL S.A.S</t>
  </si>
  <si>
    <t>509239</t>
  </si>
  <si>
    <t>COLOSÓ, TOLUVIEJO</t>
  </si>
  <si>
    <t>QE6-08011</t>
  </si>
  <si>
    <t>0229-20</t>
  </si>
  <si>
    <t>(39330) JOHNNY  PARRA OCHOA</t>
  </si>
  <si>
    <t>508414</t>
  </si>
  <si>
    <t>0161-20</t>
  </si>
  <si>
    <t>LKA-10331</t>
  </si>
  <si>
    <t>(45044) OMAR  CUBIDES SERRANO</t>
  </si>
  <si>
    <t>10654</t>
  </si>
  <si>
    <t>0170-20</t>
  </si>
  <si>
    <t>(29962) ALEJANDRA GUTIERREZ DE PIÑERES MAESTRE, (28481) HERMES EUDALDO SOSSA REYES</t>
  </si>
  <si>
    <t>0109-20</t>
  </si>
  <si>
    <t>(60367) GABRIEL FERNANDO RENGIFO LUQUE, (39330) JOHNNY  PARRA OCHOA, (45482) MIDAS S.A.S.</t>
  </si>
  <si>
    <t>507903</t>
  </si>
  <si>
    <t>GC9-081</t>
  </si>
  <si>
    <t>3632</t>
  </si>
  <si>
    <t>ARCILLA COMUN (ARCILLA CERAMICA), ARCILLA MISCELANEA, ARCILLAS, ARCILLAS REFRACTARIAS, CALCITA, ROCA O PIEDRA CALIZA</t>
  </si>
  <si>
    <t>FFU-142</t>
  </si>
  <si>
    <t>(60876) GRANITOS Y CALIZAS DE COLOMBIA S.A.S.</t>
  </si>
  <si>
    <t>507062</t>
  </si>
  <si>
    <t>(87078) CONSORCIO SAN CHARBEL SUCRE</t>
  </si>
  <si>
    <t>508412</t>
  </si>
  <si>
    <t>JG8-10231</t>
  </si>
  <si>
    <t>10655A</t>
  </si>
  <si>
    <t>QAL-12411</t>
  </si>
  <si>
    <t>(56855) ELVIRA  QUINTANA AMEZQUITA, (28716) JOHAN ROBERT GALVAN VILLA, (16551) NEYS ALFONSO NIETO ORTIZ</t>
  </si>
  <si>
    <t>(45004) ROBERTO JOSE GUTIERREZ DANIES</t>
  </si>
  <si>
    <t>ARE-510091</t>
  </si>
  <si>
    <t>(95752) ESGAR ONORIO ARIZA ARIZA</t>
  </si>
  <si>
    <t>10655</t>
  </si>
  <si>
    <t>TCC-15551</t>
  </si>
  <si>
    <t>ILA-15563X</t>
  </si>
  <si>
    <t>FLR-111</t>
  </si>
  <si>
    <t>(27708) ABRAHAM JOSE CHADID ALVAREZ</t>
  </si>
  <si>
    <t>UDG-12021</t>
  </si>
  <si>
    <t>(60976) COQUIZABLES SAS, (34607) RAMON  VEGA VEGA</t>
  </si>
  <si>
    <t>ARENAS, GRAVAS, MINERALES DE COBRE Y SUS CONCENTRADOS, MINERALES DE HIERRO Y SUS CONCENTRADOS, RECEBO, ROCA O PIEDRA CALIZA, SULFATO DE BARIO NATURAL-BARITINA</t>
  </si>
  <si>
    <t>KBN-11451</t>
  </si>
  <si>
    <t>(12444) RUBIELA  TABORDA CORREA</t>
  </si>
  <si>
    <t>0191-20</t>
  </si>
  <si>
    <t>500108</t>
  </si>
  <si>
    <t>ARCILLAS, ARENAS, ARENAS (DE RIO), GRAVAS (DE RIO), RECEBO, ROCA O PIEDRA CALIZA</t>
  </si>
  <si>
    <t>507265</t>
  </si>
  <si>
    <t>(71596) CFD INGENIERIA SAS</t>
  </si>
  <si>
    <t>JLG-16091</t>
  </si>
  <si>
    <t>(46770) ASOCIACION DE MINEROS DE TOLUVIEJODE LA EXPLORACION Y EXPLOTACION DE ARENA Y OTROS MINERALES</t>
  </si>
  <si>
    <t>506320</t>
  </si>
  <si>
    <t>(85880) CONSORCIO CONSTRUCTOR VIAL DEL DESARROLLO 2022</t>
  </si>
  <si>
    <t>RFE-08141</t>
  </si>
  <si>
    <t>(62402) DISTRIBUIDORA EL TRIUNFO Y VESGA CIA. S EN C., (55715) IDALI  BARRIGA CRUZ</t>
  </si>
  <si>
    <t>507656</t>
  </si>
  <si>
    <t>SANTA ANA</t>
  </si>
  <si>
    <t>LL2-10111</t>
  </si>
  <si>
    <t>(32197) EDGAR ENRIQUE CHACON AMAYA</t>
  </si>
  <si>
    <t>ICQ-11511</t>
  </si>
  <si>
    <t>507264</t>
  </si>
  <si>
    <t>MAJ-10311</t>
  </si>
  <si>
    <t>(28364) EGLIS LEONEL SOTO BELENO, (28361) JOSE VICENTE PINZON RONDON, (28363) LUZ LEYIS QUIROZ MUNIVE, (28362) MANUEL DE JESUS CASTRILLO RINCON, (28030) NELSON CASTRILLO RINCON, (28031) OLGER  TOLOZA DIAZ</t>
  </si>
  <si>
    <t>SDS-10351</t>
  </si>
  <si>
    <t>TOLÚ</t>
  </si>
  <si>
    <t>HKN-13551C1</t>
  </si>
  <si>
    <t>(76489) HELIOS CONTRUCCIONES SAS</t>
  </si>
  <si>
    <t>ARENAS, CARBÓN METALÚRGICO, CARBÓN TÉRMICO, GRAVAS, RECEBO</t>
  </si>
  <si>
    <t>LFL-09431</t>
  </si>
  <si>
    <t>(16099) EZEQUIEL MOJICA MEJIA, (15445) LIRIAM YANETH FLOREZ MOJICA, (15443) MARIA FRANCISCA MOJICA MEJIA, (15444) YANEIRA ESTHER FLOREZ MOJICA</t>
  </si>
  <si>
    <t>LHO-08291</t>
  </si>
  <si>
    <t>(15076) LUIS CARLOS ARIAS LARA, (27538) RICHARD IVAN ARIAS RIVERA</t>
  </si>
  <si>
    <t>MINERALES DE HIERRO Y SUS CONCENTRADOS, ROCA O PIEDRA CALIZA</t>
  </si>
  <si>
    <t>PAL-08431</t>
  </si>
  <si>
    <t>(18396) IBETH ESTHER MOLINA VARGAS</t>
  </si>
  <si>
    <t>HKN-13551</t>
  </si>
  <si>
    <t>CHIRIGUANÁ, CURUMANÍ</t>
  </si>
  <si>
    <t>(76454) CATCOAL SAS</t>
  </si>
  <si>
    <t>ANTRACITA, ARENAS, ARENISCAS, ASFALTO NATURAL, BASALTO, CARBÓN METALÚRGICO, CARBÓN TÉRMICO, DIABASA, GRAVAS, RECEBO, ROCA O PIEDRA CALIZA</t>
  </si>
  <si>
    <t>QF9-09551</t>
  </si>
  <si>
    <t>OVEJAS</t>
  </si>
  <si>
    <t>ARCILLAS, ARENAS, RECEBO, ROCA O PIEDRA CALIZA</t>
  </si>
  <si>
    <t>LID-14521</t>
  </si>
  <si>
    <t>(45673) JESSICA MELINA FERNANDEZ ADUEN</t>
  </si>
  <si>
    <t>507253</t>
  </si>
  <si>
    <t>ASTREA</t>
  </si>
  <si>
    <t>II5-11401</t>
  </si>
  <si>
    <t>(21188) LUIS JHONNY  VILLAMIZAR RUBIO</t>
  </si>
  <si>
    <t>MAK-10341</t>
  </si>
  <si>
    <t>(24781) ALBENIS JOSE GUEVARA JAIMES, (28369) MARTHA MEJIA CASTELLANO</t>
  </si>
  <si>
    <t>KEM-15151</t>
  </si>
  <si>
    <t>(46439) ALCIDES JOSE DIAZ ROSADO, (12183) DANITH MILENA MARTINEZ GUARDIAS, (12184) DELFIDA  CANO CONTRERAS, (12182) EDELBERTO MAURICIO ORTEGA CAMACHO, (47672) NOSBALDO ENRIQUE  NIETO ORTIZ</t>
  </si>
  <si>
    <t>PAL-08432X</t>
  </si>
  <si>
    <t>507257</t>
  </si>
  <si>
    <t>III-10111X</t>
  </si>
  <si>
    <t>507254</t>
  </si>
  <si>
    <t>TJT-09291</t>
  </si>
  <si>
    <t>(60976) COQUIZABLES SAS</t>
  </si>
  <si>
    <t>ARCILLAS, ARENAS, DOLOMITA, GRAVAS, MINERALES DE BARIO, MINERALES DE COBRE Y SUS CONCENTRADOS, MINERALES DE HIERRO Y SUS CONCENTRADOS, OTRAS ROCAS Y MINERALES DE ORIGEN VOLCANICO, RECEBO, ROCA O PIEDRA CALIZA, SULFATO DE BARIO NATURAL-BARITINA</t>
  </si>
  <si>
    <t>SAC-08291</t>
  </si>
  <si>
    <t>(29112) YUMA CONCESIONARIA S.A.</t>
  </si>
  <si>
    <t>RGE-16511</t>
  </si>
  <si>
    <t>SAC-09241</t>
  </si>
  <si>
    <t>LDS-11501</t>
  </si>
  <si>
    <t>(17854) FERNANDO  DUARTE MARIN, (17853) MARIA BERTILDA AGUILERA AGUILERA</t>
  </si>
  <si>
    <t>508556</t>
  </si>
  <si>
    <t>508557</t>
  </si>
  <si>
    <t>508558</t>
  </si>
  <si>
    <t>IKJ-15271</t>
  </si>
  <si>
    <t>EL CARMEN DE BOLÍVAR</t>
  </si>
  <si>
    <t>(29266) JOSE LUIS RANGEL FONTALVO</t>
  </si>
  <si>
    <t>RGT-09302X</t>
  </si>
  <si>
    <t>(56738) HUMBERTO  VELASQUEZ AGUDELO</t>
  </si>
  <si>
    <t>0155-20</t>
  </si>
  <si>
    <t>JI4-09162</t>
  </si>
  <si>
    <t>NUEVA GRANADA</t>
  </si>
  <si>
    <t>(23188) ALFONSO  SILVA ORDUÑA, (45226) ANTONIO ENRIQUE HERRERA MARTINEZ, (38746) JESUS ORLANDO ARDILA ARAQUE</t>
  </si>
  <si>
    <t>NL3-15211</t>
  </si>
  <si>
    <t>CHIRIGUANÁ</t>
  </si>
  <si>
    <t>(43453) MIREYA ESTHER PAYARES RODRIGUEZ</t>
  </si>
  <si>
    <t>JI4-08441</t>
  </si>
  <si>
    <t>510140</t>
  </si>
  <si>
    <t>JI4-08301</t>
  </si>
  <si>
    <t>(23188) ALFONSO  SILVA ORDUÑA, (45226) ANTONIO ENRIQUE HERRERA MARTINEZ, (45888) JESUS ORLANDO ARDILA ARAQUE</t>
  </si>
  <si>
    <t>LDD-09271</t>
  </si>
  <si>
    <t>(18213) JAISON VLADIMIR CAMACHO RODRIGUEZ</t>
  </si>
  <si>
    <t>IJ4-10231</t>
  </si>
  <si>
    <t>(43787) ASOCIACION DE TRABAJADORES AMBIENTALES Y MINEROS DE RINCON HONDO</t>
  </si>
  <si>
    <t>JI4-08521</t>
  </si>
  <si>
    <t>SE8-08251</t>
  </si>
  <si>
    <t>ZAMBRANO</t>
  </si>
  <si>
    <t>507446</t>
  </si>
  <si>
    <t>CRAVO NORTE</t>
  </si>
  <si>
    <t>(88188) CONSORCIO AGUA LINDA 2022</t>
  </si>
  <si>
    <t>JLM-15131</t>
  </si>
  <si>
    <t>(46715) LUIS EDMUNDO MARTELO YEPES</t>
  </si>
  <si>
    <t>(25878) ALEXANDRA DE JESUS GALVAN MOLINA</t>
  </si>
  <si>
    <t>0138-20</t>
  </si>
  <si>
    <t>(45486) DICCON ROGER ARTHUR CURRY PETERS</t>
  </si>
  <si>
    <t>0154-20</t>
  </si>
  <si>
    <t>LJF-14481</t>
  </si>
  <si>
    <t>(47171) HERIBERTO  URBINA LACOUTURE</t>
  </si>
  <si>
    <t>RHN-09311</t>
  </si>
  <si>
    <t>PLATO</t>
  </si>
  <si>
    <t>AB1-085</t>
  </si>
  <si>
    <t>(31350) VILMA ISABEL MENDOZA MERCADO</t>
  </si>
  <si>
    <t>UJG-09221</t>
  </si>
  <si>
    <t>SAN ONOFRE</t>
  </si>
  <si>
    <t>(60133) CONSORCIO VIAS Y EQUIPOS SAN ONOFRE 2020</t>
  </si>
  <si>
    <t>TEU-08521</t>
  </si>
  <si>
    <t>(62550) CONSORCIO DESARROLLO C&amp;C 2017</t>
  </si>
  <si>
    <t>JI3-15521</t>
  </si>
  <si>
    <t>(23188) ALFONSO  SILVA ORDUÑA, (45226) ANTONIO ENRIQUE HERRERA MARTINEZ, (18626) TEOFILDE TORRES PRADA</t>
  </si>
  <si>
    <t>505549</t>
  </si>
  <si>
    <t>EL PASO</t>
  </si>
  <si>
    <t>(84563) HECTOR MANUEL AGUIRRE CORTES</t>
  </si>
  <si>
    <t>SC3-09101</t>
  </si>
  <si>
    <t>JI4-08451</t>
  </si>
  <si>
    <t>JI3-15551</t>
  </si>
  <si>
    <t>JI3-15411</t>
  </si>
  <si>
    <t>ARIGUANÍ (El DifÍcil), NUEVA GRANADA</t>
  </si>
  <si>
    <t>508637</t>
  </si>
  <si>
    <t>LA JAGUA DE IBIRICO</t>
  </si>
  <si>
    <t>(91250) AGREGADOS INGENIERIA Y CONCRETOS S.A.S., (91247) EQUIMAQ DEL CESAR S.A.S.</t>
  </si>
  <si>
    <t>JI3-14321</t>
  </si>
  <si>
    <t>503262</t>
  </si>
  <si>
    <t>(78886) CONSORCIO PAZ CARIBE</t>
  </si>
  <si>
    <t>0235-20</t>
  </si>
  <si>
    <t>(37757) MANUEL ENRIQUE RIOS MANJARRES</t>
  </si>
  <si>
    <t>JI3-14541</t>
  </si>
  <si>
    <t>507252</t>
  </si>
  <si>
    <t>502423</t>
  </si>
  <si>
    <t>TENERIFE</t>
  </si>
  <si>
    <t>502184</t>
  </si>
  <si>
    <t>BECERRILL, EL PASO</t>
  </si>
  <si>
    <t>(71709) American  Geophysical Group SAS</t>
  </si>
  <si>
    <t>QEQ-15471</t>
  </si>
  <si>
    <t>(63113) YASMINA ROSA IBANEZ PRADA</t>
  </si>
  <si>
    <t>234-20</t>
  </si>
  <si>
    <t>(45488) ASOPRESERJAI</t>
  </si>
  <si>
    <t>0236-20</t>
  </si>
  <si>
    <t>BECERRILL, LA JAGUA DE IBIRICO</t>
  </si>
  <si>
    <t>(38770) HERNANDO  SILVA MENDOZA</t>
  </si>
  <si>
    <t>0-592</t>
  </si>
  <si>
    <t>SAN JUAN NEPOMUCENO</t>
  </si>
  <si>
    <t>(37658) CARLOS ALBERTO VASQUEZ DE ORO</t>
  </si>
  <si>
    <t>IE7-08001</t>
  </si>
  <si>
    <t>(44767) PEDRO MANUEL OSORIO ARRIETA</t>
  </si>
  <si>
    <t>BECERRILL</t>
  </si>
  <si>
    <t>LNB-37</t>
  </si>
  <si>
    <t>MARÍA LA BAJA</t>
  </si>
  <si>
    <t>(13253) LADY LAURA CORREA BARRIOS</t>
  </si>
  <si>
    <t>LNB-50</t>
  </si>
  <si>
    <t>(57596) YOVANIS HERRERA PALOMINO</t>
  </si>
  <si>
    <t>IE8-09051</t>
  </si>
  <si>
    <t>(53326) BOTIJUELO MINERA S.A.S.</t>
  </si>
  <si>
    <t>TC9-15281</t>
  </si>
  <si>
    <t>ARENAS, CUARZO, GRAVAS, RECEBO, ROCA O PIEDRA CALIZA</t>
  </si>
  <si>
    <t>508348</t>
  </si>
  <si>
    <t>SDB-09341</t>
  </si>
  <si>
    <t>(60642) PIEDAD CRISTINA FERNANDEZ PETANO</t>
  </si>
  <si>
    <t>503540</t>
  </si>
  <si>
    <t>504935</t>
  </si>
  <si>
    <t>(38381) CARLOS ALBERTO SUAREZ VANEGAS</t>
  </si>
  <si>
    <t>507552</t>
  </si>
  <si>
    <t>EL PASO, LA PAZ</t>
  </si>
  <si>
    <t>ARE-508647</t>
  </si>
  <si>
    <t>(90538) ELKIN ENRIQUE SILVA NEGRETE, (90534) GEOVANNIS RAMOS LOPEZ, (90539) HECTOR FABIO PAEZ OLAYA, (90536) HENRY LOZANO ROPERO, (90532) JOSE GREGORIO VEGA CARVAJAL, (90541) LIBARDO  RAMOS LOPEZ, (86646) LUIS RAFAEL VIECCO ROCHA, (90537) MARTHA CECILIA</t>
  </si>
  <si>
    <t>0232-20</t>
  </si>
  <si>
    <t>(15269) INVERSIONES MARACAS LTDA</t>
  </si>
  <si>
    <t>KLT-09101</t>
  </si>
  <si>
    <t>MAHATES, MARÍA LA BAJA</t>
  </si>
  <si>
    <t>(12932) MELODIAZ S.A.S.</t>
  </si>
  <si>
    <t>500047</t>
  </si>
  <si>
    <t>(70073) INMIGO PROYECTOS SAS, (70070) JAIRO ANDRES PAZ LOPEZ, (70168) Nubis Ester Fernandez Guevara</t>
  </si>
  <si>
    <t>AGUSTÍN CODAZZI</t>
  </si>
  <si>
    <t>0-560</t>
  </si>
  <si>
    <t>MAHATES</t>
  </si>
  <si>
    <t>(34740) ALBERTINA  TORRES ESCAMILLA</t>
  </si>
  <si>
    <t>508635</t>
  </si>
  <si>
    <t>LB5-14202</t>
  </si>
  <si>
    <t>(47005) CARMEN EDITH JARABA SERPA, (23691) GUSTAVO JOSE GONZALEZ OROZCO</t>
  </si>
  <si>
    <t>508646</t>
  </si>
  <si>
    <t>BOSCONIA, ARIGUANÍ (El DifÍcil)</t>
  </si>
  <si>
    <t>CESAR, MAGDALENA</t>
  </si>
  <si>
    <t>(91195) Jose Becerra y Cia SAS</t>
  </si>
  <si>
    <t>ARCILLAS, ARENAS, ARENISCAS, ASFALTO NATURAL, GRANITO, GRAVAS, PIZARRA, RECEBO</t>
  </si>
  <si>
    <t>QHS-09011</t>
  </si>
  <si>
    <t>(55290) LEITON LEONEL BUSTILLO MARTINEZ</t>
  </si>
  <si>
    <t>505988</t>
  </si>
  <si>
    <t>(85397) AUTOPISTAS DEL CARIBE S.A.S</t>
  </si>
  <si>
    <t>RH2-08421</t>
  </si>
  <si>
    <t>BOSCONIA</t>
  </si>
  <si>
    <t>IDC-09501X</t>
  </si>
  <si>
    <t>TC9-14311</t>
  </si>
  <si>
    <t>CALAMAR, SAN JUAN NEPOMUCENO</t>
  </si>
  <si>
    <t>503986</t>
  </si>
  <si>
    <t>506508</t>
  </si>
  <si>
    <t>501424</t>
  </si>
  <si>
    <t>0190-20</t>
  </si>
  <si>
    <t>(33774) C.I. BOSCONIA MINERALS S.A.S.</t>
  </si>
  <si>
    <t>LIS-09251</t>
  </si>
  <si>
    <t>503939</t>
  </si>
  <si>
    <t>(79185) LOGISTICA Y APOYO EMPRESARIAL S.A.S., (37971) MARIA DUPERLY CANDELO GONZALEZ, (37973) SANTIAGO  GONZALEZ RAMOS</t>
  </si>
  <si>
    <t>(42412) NICOLAS ANDRES  RUMIE GUEVARA, (24152) PEDRO ALFONSO CHEQUEMARCA GARCIA</t>
  </si>
  <si>
    <t>MA7-08271</t>
  </si>
  <si>
    <t>(37747) JOSE NICOLAS PÉREZ CAMACHO</t>
  </si>
  <si>
    <t>FLA-101-1</t>
  </si>
  <si>
    <t>(37747) JOSE NICOLAS PÉREZ CAMACHO, (53272) JUAN RODRIGO ACEVEDO VEGA, (61176) NINA MILENA ACEVEDO DE PALOMINO</t>
  </si>
  <si>
    <t>FLA-101</t>
  </si>
  <si>
    <t>(32438) MARMOLES VENEZIANOS LTDA</t>
  </si>
  <si>
    <t>0210-20</t>
  </si>
  <si>
    <t>0363-20</t>
  </si>
  <si>
    <t>QBN-13211</t>
  </si>
  <si>
    <t>(47355) RICARDO  ZAMBRANO GARCIA</t>
  </si>
  <si>
    <t>0184-20</t>
  </si>
  <si>
    <t>(30071) CIPRECON S.A., (14484) HERNAN RAFAEL TRESPALACIOS WADNIPAR, (45482) MIDAS S.A.S.</t>
  </si>
  <si>
    <t>FLS-104</t>
  </si>
  <si>
    <t>KDM-08291</t>
  </si>
  <si>
    <t>IEB-09391</t>
  </si>
  <si>
    <t>15956-1</t>
  </si>
  <si>
    <t>(21730) MARTHA LUZ TRESPALACIOS CERRO</t>
  </si>
  <si>
    <t>TLC-14382</t>
  </si>
  <si>
    <t>TURBANA</t>
  </si>
  <si>
    <t>(45542) LATCALINSA S.L. SUCURSAL COLOMBIA</t>
  </si>
  <si>
    <t>LEV-08131</t>
  </si>
  <si>
    <t>LE3-10261</t>
  </si>
  <si>
    <t>ARROYOHONDO, CALAMAR</t>
  </si>
  <si>
    <t>(25076) EMILIO SAIZ URIBE, (10084) ROBERTO ENRIQUE HERNANDEZ HERNANDEZ</t>
  </si>
  <si>
    <t>JKI-10581</t>
  </si>
  <si>
    <t>(47995) MERCANTIL ECO-MINE S.A.S.</t>
  </si>
  <si>
    <t>KHE-08121</t>
  </si>
  <si>
    <t>BOSCONIA, EL COPEY</t>
  </si>
  <si>
    <t>(60676) MINERALES DE COLOMBIA C.P S.A.S.</t>
  </si>
  <si>
    <t>JK4-14451</t>
  </si>
  <si>
    <t>LEC-16451</t>
  </si>
  <si>
    <t>19847</t>
  </si>
  <si>
    <t>CARTAGENA DE INDIAS, TURBANA</t>
  </si>
  <si>
    <t>JKI-15571</t>
  </si>
  <si>
    <t>(28112) MARTIN JIMENEZ CERA S.A.S.</t>
  </si>
  <si>
    <t>ARE-508462</t>
  </si>
  <si>
    <t>ARROYOHONDO</t>
  </si>
  <si>
    <t>(90770) ALVARO  OSPINO DE LOS RIOS, (90766) HORTENSIA MARIA CATALAN REYES, (90769) RAMIRO OSPINO DE LOS RIOS</t>
  </si>
  <si>
    <t>JDL-08081</t>
  </si>
  <si>
    <t>(45491) EQUIPOS Y TRANSPORTES S.A.S.</t>
  </si>
  <si>
    <t>ARE-507458</t>
  </si>
  <si>
    <t>(88036) ARNULFO OSPINO IRIARTE, (88085) JHON JAIRO ANNICHIARICO REDONDO, (88039) ROSENDA ARTETA OROZCO, (34220) SONIA CELINA CANTILLO OSPINO</t>
  </si>
  <si>
    <t>QIP-11201</t>
  </si>
  <si>
    <t>VALLEDUPAR, SAN DIEGO</t>
  </si>
  <si>
    <t>(44057) ORLANDO ANDRES OÑATE OÑATE</t>
  </si>
  <si>
    <t>ARCILLAS, ARENAS, CARBÓN, GRAVAS, RECEBO</t>
  </si>
  <si>
    <t>0-575</t>
  </si>
  <si>
    <t>CARTAGENA DE INDIAS</t>
  </si>
  <si>
    <t>(37652) ANDRES DOMINGO CASTRO PEREZ</t>
  </si>
  <si>
    <t>0003</t>
  </si>
  <si>
    <t>141-20</t>
  </si>
  <si>
    <t>EL COPEY</t>
  </si>
  <si>
    <t>(59292) GEOMICIVIL S.A.S., (60492) INVERSIONES SIRTORI &amp; SOSSA S.A.S., (45482) MIDAS S.A.S.</t>
  </si>
  <si>
    <t>JAS-14281</t>
  </si>
  <si>
    <t>UL2-08591</t>
  </si>
  <si>
    <t>LA PRIMAVERA</t>
  </si>
  <si>
    <t>(63987) MUNICIPIO DE LA PRIMAVERA</t>
  </si>
  <si>
    <t>22228</t>
  </si>
  <si>
    <t>LCF-11341</t>
  </si>
  <si>
    <t>(13742) RUBEN CORDOBA MIRANDA</t>
  </si>
  <si>
    <t>508883</t>
  </si>
  <si>
    <t>9343</t>
  </si>
  <si>
    <t>0120-20</t>
  </si>
  <si>
    <t>510569</t>
  </si>
  <si>
    <t>(97006) Michael Andres Bujato Guerrero</t>
  </si>
  <si>
    <t>19846</t>
  </si>
  <si>
    <t>0350-20</t>
  </si>
  <si>
    <t>VALLEDUPAR</t>
  </si>
  <si>
    <t>IH6-15491-Z2</t>
  </si>
  <si>
    <t>(63234) GAM CONSTRUCCIONES S.A.S.</t>
  </si>
  <si>
    <t>501055</t>
  </si>
  <si>
    <t>TJO-14201</t>
  </si>
  <si>
    <t>(61317) PALMAS SICARARE S.A.S.</t>
  </si>
  <si>
    <t>506716</t>
  </si>
  <si>
    <t>ARJONA, TURBACO, TURBANA</t>
  </si>
  <si>
    <t>ARENAS, RECEBO, ROCA O PIEDRA CALIZA</t>
  </si>
  <si>
    <t>0-599</t>
  </si>
  <si>
    <t>(29515) LADRILLERA LA CLAY S.A.S.</t>
  </si>
  <si>
    <t>0150-1-20</t>
  </si>
  <si>
    <t>LFL-08071</t>
  </si>
  <si>
    <t>(59338) QUARRY MATERIALS  S.A.S.</t>
  </si>
  <si>
    <t>9345</t>
  </si>
  <si>
    <t>QD6-16001</t>
  </si>
  <si>
    <t>(53901) T.I.M CONSTRUCIONES S.A.S</t>
  </si>
  <si>
    <t>9344</t>
  </si>
  <si>
    <t>510169</t>
  </si>
  <si>
    <t>ARCILLAS, ARENAS, ROCA O PIEDRA CALIZA</t>
  </si>
  <si>
    <t>508763</t>
  </si>
  <si>
    <t>LE7-14191</t>
  </si>
  <si>
    <t>(29201) ARISTIDES  GUTIERREZ DE PIÑERES JALILIE</t>
  </si>
  <si>
    <t>12909</t>
  </si>
  <si>
    <t>TURBACO, TURBANA</t>
  </si>
  <si>
    <t>503471</t>
  </si>
  <si>
    <t>TURBACO</t>
  </si>
  <si>
    <t>16550</t>
  </si>
  <si>
    <t>ARJONA, TURBACO</t>
  </si>
  <si>
    <t>508019</t>
  </si>
  <si>
    <t>0349-20</t>
  </si>
  <si>
    <t>(16614) GRANITOS Y MARMOLES S A</t>
  </si>
  <si>
    <t>505796</t>
  </si>
  <si>
    <t>18393</t>
  </si>
  <si>
    <t>ARCILLA COMUN (ARCILLA CERAMICA), ARCILLA MISCELANEA, ARCILLAS, ARCILLAS REFRACTARIAS, ROCA O PIEDRA CALIZA</t>
  </si>
  <si>
    <t>22426</t>
  </si>
  <si>
    <t>0202-20</t>
  </si>
  <si>
    <t>(46146) ASOGRACOP</t>
  </si>
  <si>
    <t>0152-20</t>
  </si>
  <si>
    <t>(44235) ADEMOLER LTDA</t>
  </si>
  <si>
    <t>509911</t>
  </si>
  <si>
    <t>(95203) RICARDO ENRIQUE ARAUJO MERCADO</t>
  </si>
  <si>
    <t>503470</t>
  </si>
  <si>
    <t>508099</t>
  </si>
  <si>
    <t>QER-10021</t>
  </si>
  <si>
    <t>0172</t>
  </si>
  <si>
    <t>(24443) C.I. CORAGIR S.A.S.</t>
  </si>
  <si>
    <t>ROCA O PIEDRA CORALINA</t>
  </si>
  <si>
    <t>IIH-09241</t>
  </si>
  <si>
    <t>(38422) EXPLOMINERALES DEL NORTE SA</t>
  </si>
  <si>
    <t>057</t>
  </si>
  <si>
    <t>(34722) AMAURY  CAVELIER VELEZ, (37215) CATALINA CAVELIER DE LA VEGA</t>
  </si>
  <si>
    <t>19350</t>
  </si>
  <si>
    <t>(48116) CANTECO S.A.</t>
  </si>
  <si>
    <t>RECEBO, ROCA O PIEDRA CALIZA, ROCA O PIEDRA CORALINA</t>
  </si>
  <si>
    <t>17512</t>
  </si>
  <si>
    <t>CARTAGENA DE INDIAS, TURBACO, TURBANA</t>
  </si>
  <si>
    <t>0545</t>
  </si>
  <si>
    <t>0-574</t>
  </si>
  <si>
    <t>(37651) MAURICIO  CAVELIER MARTINEZ</t>
  </si>
  <si>
    <t>QER-10023X</t>
  </si>
  <si>
    <t>21989</t>
  </si>
  <si>
    <t>(13235) MOVICON S.A</t>
  </si>
  <si>
    <t>0201-20</t>
  </si>
  <si>
    <t>(46880) ASOCIACION SERVICANTERA DE EL COPEY-ASCC</t>
  </si>
  <si>
    <t>KEK-08581</t>
  </si>
  <si>
    <t>TBS-08261</t>
  </si>
  <si>
    <t>(44251) ALBIN GEOVANY MERY CORREA, (17349) JORGE LEON DUQUE PINEDA</t>
  </si>
  <si>
    <t>IHG-15541</t>
  </si>
  <si>
    <t>(21802) ALVARO  ROSALES BELTRAN, (54222) MATRIX HOUSE COMPANY S.A.S.</t>
  </si>
  <si>
    <t>0189-20</t>
  </si>
  <si>
    <t>(37740) ALEXANDER CAÑON MORENO, (45457) ELISEO  CAÑON SALCEDO</t>
  </si>
  <si>
    <t>ILL-15472</t>
  </si>
  <si>
    <t>(15133) JAIRO ENRIQUE QUINTANA GAMERO</t>
  </si>
  <si>
    <t>0-447</t>
  </si>
  <si>
    <t>ARENAS ARCILLOSAS, ARENAS FELDESPÁTICAS, ARENAS INDUSTRIALES, ARENAS SILICEAS, GRAVAS, MARMOL Y TRAVERTINO, RECEBO, ROCA O PIEDRA CALIZA</t>
  </si>
  <si>
    <t>18610</t>
  </si>
  <si>
    <t>CARTAGENA DE INDIAS, TURBACO</t>
  </si>
  <si>
    <t>LJJ-09211</t>
  </si>
  <si>
    <t>(63641) GLOBAL COPPER MINING S.A.S.</t>
  </si>
  <si>
    <t>JCB-08001X</t>
  </si>
  <si>
    <t>(31752) CIMACO S.A.S.</t>
  </si>
  <si>
    <t>10350</t>
  </si>
  <si>
    <t>JCB-08001X-Z1</t>
  </si>
  <si>
    <t>THV-16211</t>
  </si>
  <si>
    <t>500925</t>
  </si>
  <si>
    <t>(75796) HECTOR JOSE PLATA VALVERDE</t>
  </si>
  <si>
    <t>0-526</t>
  </si>
  <si>
    <t>(35424) JOAQUIN DAVID BUILES ALVAREZ</t>
  </si>
  <si>
    <t>ICQ-083113</t>
  </si>
  <si>
    <t>21032</t>
  </si>
  <si>
    <t>(17672) BLAS GUILLERMO GARCIA DAZA</t>
  </si>
  <si>
    <t>JG8-09191</t>
  </si>
  <si>
    <t>506250</t>
  </si>
  <si>
    <t>LJJ-09471</t>
  </si>
  <si>
    <t>OG2-082726</t>
  </si>
  <si>
    <t>506581</t>
  </si>
  <si>
    <t>(86435) Alvaro Enrique Cuello Daza, (86433) Roberto Mario Cuello Pedroza</t>
  </si>
  <si>
    <t>PE9-14051</t>
  </si>
  <si>
    <t>EL COPEY, ALGARROBO</t>
  </si>
  <si>
    <t>17913</t>
  </si>
  <si>
    <t>CD2-111</t>
  </si>
  <si>
    <t>(27376) MARIA VICTORIA MEJIA FRANCO</t>
  </si>
  <si>
    <t>18467</t>
  </si>
  <si>
    <t>(34273) ALVAREZ CABARCAS LIMITADA</t>
  </si>
  <si>
    <t>TGP-08041</t>
  </si>
  <si>
    <t>(57300) GUILLERMO  CASTRO DAZA</t>
  </si>
  <si>
    <t>ARENAS, GRAVAS, MINERALES DE COBRE Y SUS CONCENTRADOS, RECEBO, SULFATO DE BARIO NATURAL-BARITINA</t>
  </si>
  <si>
    <t>QKR-11581</t>
  </si>
  <si>
    <t>(50270) LA CAMPAÑA S.A.S.</t>
  </si>
  <si>
    <t>0305-20</t>
  </si>
  <si>
    <t>VALLEDUPAR, EL COPEY</t>
  </si>
  <si>
    <t>(54288) COPPER ROCK MINERALS AND METALS S.A.S.</t>
  </si>
  <si>
    <t>ROCA O PIEDRA CALIZA, SULFATO DE BARIO NATURAL-BARITINA</t>
  </si>
  <si>
    <t>503833</t>
  </si>
  <si>
    <t>(58901) SOCIETY SERVICES GENERAL SAS</t>
  </si>
  <si>
    <t>ARENAS, MINERALES DE COBRE Y SUS CONCENTRADOS</t>
  </si>
  <si>
    <t>QJ9-10411</t>
  </si>
  <si>
    <t>JGN-10031</t>
  </si>
  <si>
    <t>JGN-10032X</t>
  </si>
  <si>
    <t>22200</t>
  </si>
  <si>
    <t>QGG-08201</t>
  </si>
  <si>
    <t>0-275</t>
  </si>
  <si>
    <t>(10074) MALVIS MABEL MORALES JIMENEZ</t>
  </si>
  <si>
    <t>502790</t>
  </si>
  <si>
    <t>(81956) ELVER DAVID TRIANA LOZANO</t>
  </si>
  <si>
    <t>0-550</t>
  </si>
  <si>
    <t>CDK-161</t>
  </si>
  <si>
    <t>(33741) CORALINAS Y PISOS S.A. CORPISOS S.A.</t>
  </si>
  <si>
    <t>QGG-08203X</t>
  </si>
  <si>
    <t>0-542</t>
  </si>
  <si>
    <t>22199</t>
  </si>
  <si>
    <t>(30958) GUSTAVO EDUARDO REKAMAN MEJIA, (11619) ORLANDO LEZAMA RECAMAN</t>
  </si>
  <si>
    <t>QGS-08421</t>
  </si>
  <si>
    <t>ARENAS, ARENAS ARCILLOSAS, RECEBO</t>
  </si>
  <si>
    <t>501211</t>
  </si>
  <si>
    <t>(72214) JAINER ENRIQUE CUELLO VILLALOBOS</t>
  </si>
  <si>
    <t>506097</t>
  </si>
  <si>
    <t>TDO-08121</t>
  </si>
  <si>
    <t>508290</t>
  </si>
  <si>
    <t>ARENAS, GRAVAS, RECEBO, ROCA O PIEDRA CALIZA, ROCA O PIEDRA CORALINA</t>
  </si>
  <si>
    <t>0-564-1</t>
  </si>
  <si>
    <t>508134</t>
  </si>
  <si>
    <t>JIJ-11241</t>
  </si>
  <si>
    <t>507551</t>
  </si>
  <si>
    <t>18145</t>
  </si>
  <si>
    <t>0-178</t>
  </si>
  <si>
    <t>IHT-16461</t>
  </si>
  <si>
    <t>LCB-09371</t>
  </si>
  <si>
    <t>(23692) ANA MARIA ACOSTA ARCIA</t>
  </si>
  <si>
    <t>KAN-09261</t>
  </si>
  <si>
    <t>(28113) BETTY CASTRO ESPINOSA, (49282) MARLENE VELEZ LOPEZ, (21547) PROMOTORA EL CAMPIN S.A</t>
  </si>
  <si>
    <t>0-564</t>
  </si>
  <si>
    <t>SANTA ROSA, TURBACO</t>
  </si>
  <si>
    <t>508136</t>
  </si>
  <si>
    <t>500323</t>
  </si>
  <si>
    <t>(72474) CARLOS ENRIQUE VILLALOBOS</t>
  </si>
  <si>
    <t>OG2-091213</t>
  </si>
  <si>
    <t>IG4-10481</t>
  </si>
  <si>
    <t>(10042) GAICO INGENIEROS CONSTRUCTORES S.A.</t>
  </si>
  <si>
    <t>OEA-11282</t>
  </si>
  <si>
    <t>(53155) ARMANDO JOSE VERGARA BETANCOURT, (53154) OMAR ALFREDO PACHECO DE LA HOZ</t>
  </si>
  <si>
    <t>ICQ-082019X</t>
  </si>
  <si>
    <t>TGU-14471</t>
  </si>
  <si>
    <t>SAN ESTANISLAO</t>
  </si>
  <si>
    <t>(59713) JORGE ENRIQUE VASQUEZ MATERA</t>
  </si>
  <si>
    <t>TLD-11191</t>
  </si>
  <si>
    <t>(61126) INVERSIONES HACIENDA LA PARRILLA S.A.S.</t>
  </si>
  <si>
    <t>0-507</t>
  </si>
  <si>
    <t>(21806) RINALDI  FOX MORILLO</t>
  </si>
  <si>
    <t>IHR-11061</t>
  </si>
  <si>
    <t>REPELÓN, SAN ESTANISLAO</t>
  </si>
  <si>
    <t>ATLÁNTICO, BOLÍVAR</t>
  </si>
  <si>
    <t>(77879) AGREGADOS GEODA S.A.S</t>
  </si>
  <si>
    <t>505800</t>
  </si>
  <si>
    <t>501271</t>
  </si>
  <si>
    <t>(77879) AGREGADOS GEODA S.A.S, (77878) Manuel Arturo Rincon Guevara</t>
  </si>
  <si>
    <t>JCI-14121</t>
  </si>
  <si>
    <t>MANATÍ, REPELÓN</t>
  </si>
  <si>
    <t>(23555) FABIO LUIS WEHDEKING RIVERA, (20204) GEOCOSTA LTDA</t>
  </si>
  <si>
    <t>500497</t>
  </si>
  <si>
    <t>504178</t>
  </si>
  <si>
    <t>ALGARROBO</t>
  </si>
  <si>
    <t>(63485) RICARDO ELIECER DE LAVALLE CERA</t>
  </si>
  <si>
    <t>THO-10011</t>
  </si>
  <si>
    <t>SANTA ROSA, VILLANUEVA</t>
  </si>
  <si>
    <t>19811</t>
  </si>
  <si>
    <t>(16275) AGREGADOS DEL ATLANTICO S.A.S.</t>
  </si>
  <si>
    <t>503399</t>
  </si>
  <si>
    <t>(77542) CONCRETOS MOVIL S.A.S.</t>
  </si>
  <si>
    <t>LAP-10191</t>
  </si>
  <si>
    <t>(46881) LUIS JAVIER CARRASCAL QUIN</t>
  </si>
  <si>
    <t>500447</t>
  </si>
  <si>
    <t>(72790) Carlos Enrique Riveira Castillo</t>
  </si>
  <si>
    <t>GRAVAS, MINERALES DE COBRE Y SUS CONCENTRADOS, MINERALES DE ORO Y SUS CONCENTRADOS</t>
  </si>
  <si>
    <t>502255</t>
  </si>
  <si>
    <t>(81010) TMP LOGISTICS SAS</t>
  </si>
  <si>
    <t>ARENAS, GRAVAS, MINERALES DE COBRE Y SUS CONCENTRADOS, RECEBO</t>
  </si>
  <si>
    <t>LNB-26</t>
  </si>
  <si>
    <t>(37669) ARNULFO AYOLA IRIARTE</t>
  </si>
  <si>
    <t>SIS-09331</t>
  </si>
  <si>
    <t>(62100) IVAN JOSE TORRES CHAVEZ</t>
  </si>
  <si>
    <t>CKK-071</t>
  </si>
  <si>
    <t>CARTAGENA DE INDIAS, SANTA ROSA</t>
  </si>
  <si>
    <t>506825</t>
  </si>
  <si>
    <t>CLEMENCIA, SANTA ROSA</t>
  </si>
  <si>
    <t>19850</t>
  </si>
  <si>
    <t>OG2-084122</t>
  </si>
  <si>
    <t>MANATÍ, SABANALARGA</t>
  </si>
  <si>
    <t>LKB-08541</t>
  </si>
  <si>
    <t>(30356) CONSTRUCTORA FG S.A.</t>
  </si>
  <si>
    <t>KG3-16491</t>
  </si>
  <si>
    <t>REPELÓN</t>
  </si>
  <si>
    <t>(14019) JUAN FERNANDO CARVAJAL ALZATE, (37008) JULIO CESAR AUGUSTO  CASTRO NARVAEZ, (13654) MARIELA MARINA BANDERA ORTIZ, (47131) PIEDAD SÁNCHEZ BALLESTEROS, (20178) SANDRA ALCIRA SARMIENTO CARVAJAL</t>
  </si>
  <si>
    <t>IHA-08151</t>
  </si>
  <si>
    <t>CARTAGENA DE INDIAS, CLEMENCIA, SANTA ROSA</t>
  </si>
  <si>
    <t>509954</t>
  </si>
  <si>
    <t>(93780) INVERSIONES SANTA CRUZ G-P SAS</t>
  </si>
  <si>
    <t>OG2-08244</t>
  </si>
  <si>
    <t>501892</t>
  </si>
  <si>
    <t>(80088) CONSTRUCCIONES Y DISENOS STEVENSON HERMANOS S.A.S.Y/O CONDIS S.A.S.</t>
  </si>
  <si>
    <t>502636</t>
  </si>
  <si>
    <t>CLEMENCIA</t>
  </si>
  <si>
    <t>(59022) LUIS GUILLERMO GIRALDO RAMIREZ</t>
  </si>
  <si>
    <t>506616</t>
  </si>
  <si>
    <t>MANATÍ</t>
  </si>
  <si>
    <t>(86450) TRANSPORTE DE MATERIALES Y CONSTRUCCIONES AREVALO SAS</t>
  </si>
  <si>
    <t>ICQ-08016</t>
  </si>
  <si>
    <t>16070</t>
  </si>
  <si>
    <t>(89613) María Claudia Melo Acevedo, (89611) Mireya  Melo Acevedo</t>
  </si>
  <si>
    <t>509394</t>
  </si>
  <si>
    <t>NHD-16171</t>
  </si>
  <si>
    <t>(16090) ARIEL ENRIQUE CASTRO VEGA</t>
  </si>
  <si>
    <t>ARE-510294</t>
  </si>
  <si>
    <t>CARTAGENA DE INDIAS, CLEMENCIA</t>
  </si>
  <si>
    <t>PLM-10221</t>
  </si>
  <si>
    <t>FUNDACIÓN</t>
  </si>
  <si>
    <t>RFA-08002</t>
  </si>
  <si>
    <t>19762</t>
  </si>
  <si>
    <t>(44907) JULIANA INES GONZALEZ GALVIS, (12779) T.A.M. TRANSPORTES AGREGADOS Y MAQUINARIA S.A.S.</t>
  </si>
  <si>
    <t>22092</t>
  </si>
  <si>
    <t>(18705) INGENIERIA Y MINERIA DE LA COSTA INGECOST. S.A.</t>
  </si>
  <si>
    <t>RG8-14361</t>
  </si>
  <si>
    <t>(15879) SALOMON  MELO CEPEDA</t>
  </si>
  <si>
    <t>PEG-16001</t>
  </si>
  <si>
    <t>HD3-091</t>
  </si>
  <si>
    <t>(15268) GAVITRANS S.A</t>
  </si>
  <si>
    <t>ICQ-08179</t>
  </si>
  <si>
    <t>IKE-15251X</t>
  </si>
  <si>
    <t>(12779) T.A.M. TRANSPORTES AGREGADOS Y MAQUINARIA S.A.S.</t>
  </si>
  <si>
    <t>0185</t>
  </si>
  <si>
    <t>(71251) Cartago Nova SAS</t>
  </si>
  <si>
    <t>SE8-08181</t>
  </si>
  <si>
    <t>LL7-11251</t>
  </si>
  <si>
    <t>(21497) ANA LUCIA MENDOZA ARZUAGA, (21496) JUAN RAFAEL CALDERON GARRIDO</t>
  </si>
  <si>
    <t>510387</t>
  </si>
  <si>
    <t>(84094) VIATRANS DEL CARIBE LTDA.</t>
  </si>
  <si>
    <t>ARENAS, ARENAS (DE RIO), ASFALTO NATURAL, GRAVAS, GRAVAS (DE RIO), MINERALES DE TIERRAS RARAS, RECEBO</t>
  </si>
  <si>
    <t>15823</t>
  </si>
  <si>
    <t>EKQ-091</t>
  </si>
  <si>
    <t>(58981) COMERCIALIZADORA AGREGADOS DE SABANALARGA S.A.S., (24483) RAUL JAVIER LOPEZ CAMACHO</t>
  </si>
  <si>
    <t>503913</t>
  </si>
  <si>
    <t>(83358) CARLOS ANDRES HOYOS LONDOÑO</t>
  </si>
  <si>
    <t>QDD-15021</t>
  </si>
  <si>
    <t>507132</t>
  </si>
  <si>
    <t>CLEMENCIA, SANTA CATALINA</t>
  </si>
  <si>
    <t>GIT-082</t>
  </si>
  <si>
    <t>IHA-08151-Z1</t>
  </si>
  <si>
    <t>16069</t>
  </si>
  <si>
    <t>18799</t>
  </si>
  <si>
    <t>KIT-14461</t>
  </si>
  <si>
    <t>(18766) JOHAN ALBERTO RIVERA SARRAZOLA</t>
  </si>
  <si>
    <t>HCG-112</t>
  </si>
  <si>
    <t>510479</t>
  </si>
  <si>
    <t>LURUACO, REPELÓN</t>
  </si>
  <si>
    <t>JJE-09202</t>
  </si>
  <si>
    <t>LURUACO, SANTA CATALINA</t>
  </si>
  <si>
    <t>(47193) JAVIER  MOLINARES BARRIOS, (47194) JORGE GOMEZ CARDONA, (47195) JOSE ALBEIRO CASTAÑO</t>
  </si>
  <si>
    <t>EI3-131</t>
  </si>
  <si>
    <t>(76252) AGROMINERIA DEL CARIBE LTDA</t>
  </si>
  <si>
    <t>IJ1-11271</t>
  </si>
  <si>
    <t>(45185) DAVID FELIPE LUNA CHAUX</t>
  </si>
  <si>
    <t>504018</t>
  </si>
  <si>
    <t>508517</t>
  </si>
  <si>
    <t>(90412) ROCA &amp; AKEMI ASOCIADOS  SAS</t>
  </si>
  <si>
    <t>IHF-14001</t>
  </si>
  <si>
    <t>510236</t>
  </si>
  <si>
    <t>(93262) SOCIEDAD MINERA DEL CARIBE SAS</t>
  </si>
  <si>
    <t>510551</t>
  </si>
  <si>
    <t>TFJ-08001</t>
  </si>
  <si>
    <t>LURUACO</t>
  </si>
  <si>
    <t>(59875) VALANDES S.A.S</t>
  </si>
  <si>
    <t>JJO-14381</t>
  </si>
  <si>
    <t>(46402) HACIENDA LA RESERVA COSTERA S A</t>
  </si>
  <si>
    <t>500114</t>
  </si>
  <si>
    <t>SAN DIEGO</t>
  </si>
  <si>
    <t>RD4-10391</t>
  </si>
  <si>
    <t>(61805) SILVIO RAFAEL FAMA ACUÑA, (61804) ZOILA DE JESUS ORTEGA MOJICA</t>
  </si>
  <si>
    <t>508375</t>
  </si>
  <si>
    <t>ARENAS, GRAVAS (DE RIO), RECEBO</t>
  </si>
  <si>
    <t>SANTA CATALINA</t>
  </si>
  <si>
    <t>QDE-16371</t>
  </si>
  <si>
    <t>19931</t>
  </si>
  <si>
    <t>(11249) C.E.C.G. INGENIERIA Y SERVICIOS TECNICOS LTDA.</t>
  </si>
  <si>
    <t>10429C3</t>
  </si>
  <si>
    <t>506659</t>
  </si>
  <si>
    <t>IKT-14371</t>
  </si>
  <si>
    <t>509917</t>
  </si>
  <si>
    <t>509371</t>
  </si>
  <si>
    <t>PIM-08201</t>
  </si>
  <si>
    <t>(61717) GUILLERMO DE JESUS ALVAREZ MUNERA</t>
  </si>
  <si>
    <t>506725</t>
  </si>
  <si>
    <t>SJI-12461</t>
  </si>
  <si>
    <t>509236</t>
  </si>
  <si>
    <t>ICQ-080613</t>
  </si>
  <si>
    <t>10429C2</t>
  </si>
  <si>
    <t>(53663) APC AGREGADOS S.A.S.</t>
  </si>
  <si>
    <t>PK4-08211</t>
  </si>
  <si>
    <t>PK4-08213X</t>
  </si>
  <si>
    <t>508183</t>
  </si>
  <si>
    <t>PIM-08202X</t>
  </si>
  <si>
    <t>GEP-132</t>
  </si>
  <si>
    <t>(75164) INVERLOG SAS</t>
  </si>
  <si>
    <t>10429</t>
  </si>
  <si>
    <t>10429C1</t>
  </si>
  <si>
    <t>(18250) VALORCON S.A</t>
  </si>
  <si>
    <t>LED-14241</t>
  </si>
  <si>
    <t>(15182) FAUSTINO ANTONIO LOPEZ MORA</t>
  </si>
  <si>
    <t>QDF-09201</t>
  </si>
  <si>
    <t>CARTAGENA DE INDIAS, SANTA CATALINA</t>
  </si>
  <si>
    <t>(53213) TRANSMISIONES Y RUEDAS S.A.S</t>
  </si>
  <si>
    <t>ARCILLAS, ARENAS, ARENAS ARCILLOSAS, ARENAS FELDESPÁTICAS, ARENAS INDUSTRIALES, ARENAS SILICEAS, CAOLIN, GRAVAS, RECEBO</t>
  </si>
  <si>
    <t>PK4-08212X</t>
  </si>
  <si>
    <t>503802</t>
  </si>
  <si>
    <t>IIC-08471</t>
  </si>
  <si>
    <t>(23555) FABIO LUIS WEHDEKING RIVERA, (62445) FANNY ESCORCIA SANABRIA, (15816) JORGE ALFONSO MERCADO</t>
  </si>
  <si>
    <t>506660</t>
  </si>
  <si>
    <t>501069</t>
  </si>
  <si>
    <t>508016</t>
  </si>
  <si>
    <t>LG8-16051</t>
  </si>
  <si>
    <t>IIC-08501</t>
  </si>
  <si>
    <t>(62446) CANTERAS UNIDAS DE LA COSTA S.A.S.</t>
  </si>
  <si>
    <t>19829</t>
  </si>
  <si>
    <t>ARE-509908</t>
  </si>
  <si>
    <t>HE4-151</t>
  </si>
  <si>
    <t>QDD-09521</t>
  </si>
  <si>
    <t>19716</t>
  </si>
  <si>
    <t>IL5-09511</t>
  </si>
  <si>
    <t>ICQ-08119</t>
  </si>
  <si>
    <t>ICS-10141</t>
  </si>
  <si>
    <t>(38724) URBAN GROUP S. A.</t>
  </si>
  <si>
    <t>500400</t>
  </si>
  <si>
    <t>(73268) Silvio Augusto Rivadeneira Mendoza</t>
  </si>
  <si>
    <t>ELN-082</t>
  </si>
  <si>
    <t>504747</t>
  </si>
  <si>
    <t>(82862) EDUARD ALFONSO VASQUEZ SIERRA</t>
  </si>
  <si>
    <t>NI7-10301</t>
  </si>
  <si>
    <t>(49052) JOSE ANASTASIO COTES BRUGUES</t>
  </si>
  <si>
    <t>505994</t>
  </si>
  <si>
    <t>IH6-15521</t>
  </si>
  <si>
    <t>QH4-14441</t>
  </si>
  <si>
    <t>ARCILLAS, ARENAS (DE RIO), GRAVAS (DE RIO), RECEBO, ROCA O PIEDRA CALIZA</t>
  </si>
  <si>
    <t>504838</t>
  </si>
  <si>
    <t>IKT-14331</t>
  </si>
  <si>
    <t>0120</t>
  </si>
  <si>
    <t>(44802) COMERCIALIZADORA AGREGADOS DEL CARIBE S.A. AGREGADOS S.A.</t>
  </si>
  <si>
    <t>509129</t>
  </si>
  <si>
    <t>IKQ-14221</t>
  </si>
  <si>
    <t>(59062) CONSTRUCCIONES SIERRA PEREZ S.A.S.- CONSIPE S.A.S., (34936) NICANOR GUILLERMO FONTALVO RICAURTE</t>
  </si>
  <si>
    <t>JAO-11272</t>
  </si>
  <si>
    <t>(21547) PROMOTORA EL CAMPIN S.A</t>
  </si>
  <si>
    <t>OG2-08361</t>
  </si>
  <si>
    <t>505989</t>
  </si>
  <si>
    <t>507249</t>
  </si>
  <si>
    <t>21830C1</t>
  </si>
  <si>
    <t>EGF-161</t>
  </si>
  <si>
    <t>NGG-09101</t>
  </si>
  <si>
    <t>(48352) DARWIN JOSE TRESPALACIOS MENDEZ, (48351) NELSON RAFAEL TRESPALACIOS MENDEZ</t>
  </si>
  <si>
    <t>21830</t>
  </si>
  <si>
    <t>(36826) DANIEL ALFONSO ROLDAN ESPARRAGOZA, (36825) DARIO  GALLO MEDINA</t>
  </si>
  <si>
    <t>0120C1</t>
  </si>
  <si>
    <t>KH5-14071</t>
  </si>
  <si>
    <t>(50160) CARLOS ARTURO RAMOS DE LA HOZ, (39292) EDUARDO  ESPINOSA CARDENAS, (39293) FARIDES SOFIA IBAÑEZ RAMOS, (50163) FREDDY ANTONIO RAMOS DE LA HOZ, (50159) LUDIS MARIA RAMOS DE LA HOZ, (50157) LUIS ALFONSO RAMOS DE LA HOZ, (50164) LUIS ANTONIO RAMOS</t>
  </si>
  <si>
    <t>505995</t>
  </si>
  <si>
    <t>0-303C1</t>
  </si>
  <si>
    <t>(87607) Gestionamos Mineria S.A.S.</t>
  </si>
  <si>
    <t>IKT-14361</t>
  </si>
  <si>
    <t>0-303</t>
  </si>
  <si>
    <t>14966</t>
  </si>
  <si>
    <t>(11413) JULIO EDGARDO DE CASTRO RUBIANO</t>
  </si>
  <si>
    <t>0056</t>
  </si>
  <si>
    <t>(28761) EUROMAR CARIBE S.A.</t>
  </si>
  <si>
    <t>501349</t>
  </si>
  <si>
    <t>(56919) ANDRES EDUARDO ONATE CARRILLO</t>
  </si>
  <si>
    <t>QER-10201</t>
  </si>
  <si>
    <t>(41904) GILBERTO ARCESIO GOMEZ DIAZ, (53698) JAIRO DOMINGO MENDOZA MEJIA, (13908) JOSE ALEJANDRO SAADE ZABLEH</t>
  </si>
  <si>
    <t>20257</t>
  </si>
  <si>
    <t>ARACATACA</t>
  </si>
  <si>
    <t>(18828) DELCY GLORIA YIDI GARCIA</t>
  </si>
  <si>
    <t>502662</t>
  </si>
  <si>
    <t>(81890) MELISSA OTILIA TABARES RODRIGUEZ</t>
  </si>
  <si>
    <t>IH6-15511</t>
  </si>
  <si>
    <t>510225</t>
  </si>
  <si>
    <t>(95957) MOED SHADDAI S.A.S</t>
  </si>
  <si>
    <t>LI1-10161</t>
  </si>
  <si>
    <t>(46343) TEODOMIRO  CALDERON ARAUJO</t>
  </si>
  <si>
    <t>0338-20</t>
  </si>
  <si>
    <t>(37768) JUAN JOSE RIVERO OVALLE</t>
  </si>
  <si>
    <t>LES-11081</t>
  </si>
  <si>
    <t>LA PAZ, SAN DIEGO</t>
  </si>
  <si>
    <t>0262-20</t>
  </si>
  <si>
    <t>508729</t>
  </si>
  <si>
    <t>(90754) TACPAZ SAS</t>
  </si>
  <si>
    <t>JDS-16031</t>
  </si>
  <si>
    <t>VALLEDUPAR, LA PAZ</t>
  </si>
  <si>
    <t>0187-20</t>
  </si>
  <si>
    <t>(49629) ORLANDO  CRUZ VEGA</t>
  </si>
  <si>
    <t>501369</t>
  </si>
  <si>
    <t>(78405) ORLANDO LUIS OÑATE PUMAREJO</t>
  </si>
  <si>
    <t>503036</t>
  </si>
  <si>
    <t>OG2-10071</t>
  </si>
  <si>
    <t>PALMAR DE VARELA</t>
  </si>
  <si>
    <t>(60567) KETTY  QUASTH SANCHEZ, (60568) MANUEL FORTUNATO CHARRIS INSIGNARES</t>
  </si>
  <si>
    <t>502540</t>
  </si>
  <si>
    <t>(81774) CAMILO  TORRES OSPINA</t>
  </si>
  <si>
    <t>PEE-08221</t>
  </si>
  <si>
    <t>(62426) RINAGUI Y COMPAÑÍA S.A.S.</t>
  </si>
  <si>
    <t>505926</t>
  </si>
  <si>
    <t>CIÉNAGA</t>
  </si>
  <si>
    <t>(84324) Mineral Resources of Colombia Minerco S.A.S, (82421) PM GROUP ENGINEERING S.A.S.</t>
  </si>
  <si>
    <t>502486</t>
  </si>
  <si>
    <t>(59872) ALVARO ENRIQUE CABALLERO SANCHEZ</t>
  </si>
  <si>
    <t>505644</t>
  </si>
  <si>
    <t>(84324) Mineral Resources of Colombia Minerco S.A.S</t>
  </si>
  <si>
    <t>ARENAS, GRAVAS, MINERALES DE HIERRO Y SUS CONCENTRADOS, MINERALES DE ORO Y SUS CONCENTRADOS, MINERALES DE PLATA Y SUS CONCENTRADOS, MINERALES DE PLATINO (INCLUYE PLATINO, PALADIO, RUTENIO, RODIO, OSMIO) Y SUS CONCENTRADOS, OTROS MINERALES DE METALES NO F</t>
  </si>
  <si>
    <t>OE3-10281</t>
  </si>
  <si>
    <t>(51915) ORNELA ONATE CARRILLO</t>
  </si>
  <si>
    <t>503009</t>
  </si>
  <si>
    <t>SANTO TOMÁS</t>
  </si>
  <si>
    <t>(27013) GUSTAVO  RINCON GUZMAN</t>
  </si>
  <si>
    <t>505508</t>
  </si>
  <si>
    <t>ARACATACA, CIÉNAGA</t>
  </si>
  <si>
    <t>(84565) Desarollos y Manufacturas S.A.S, (84324) Mineral Resources of Colombia Minerco S.A.S</t>
  </si>
  <si>
    <t>EDP-141</t>
  </si>
  <si>
    <t>(23050) CLARA PATRICIA GAITAN MEZA</t>
  </si>
  <si>
    <t>QKJ-10061</t>
  </si>
  <si>
    <t>(57425) G.M. ARENAS Y TRITURADOS S.A.S.</t>
  </si>
  <si>
    <t>500634</t>
  </si>
  <si>
    <t>(53869) ALEJANDRO MARIO LAMBRANO CAPARROSO</t>
  </si>
  <si>
    <t>TJG-08591</t>
  </si>
  <si>
    <t>0157-20</t>
  </si>
  <si>
    <t>(46879) COOPERATIVA DE TRANSPORTADORES DE MATERIALES PARA LA CONSTRUCCION "COOTRAMAC</t>
  </si>
  <si>
    <t>JD4-14052X</t>
  </si>
  <si>
    <t>PALMAR DE VARELA, SANTO TOMÁS</t>
  </si>
  <si>
    <t>(80894) OPERMINERA S.A.S</t>
  </si>
  <si>
    <t>JBS-09291</t>
  </si>
  <si>
    <t>(54593) AMD INGENIEROS S.A.S., (54594) MANUEL DAVID DE LA CRUZ ESCORCIA</t>
  </si>
  <si>
    <t>508870</t>
  </si>
  <si>
    <t>(70330) GABRIELA DE JESUS GALVAN MOLINA</t>
  </si>
  <si>
    <t>510532</t>
  </si>
  <si>
    <t>(96495) JENNIFER PAOLA MORENO VILLAMIZAR</t>
  </si>
  <si>
    <t>PKA-11501</t>
  </si>
  <si>
    <t>(81663) Grupo Empresarial de Infraestructura del Caribe GEICA SAS</t>
  </si>
  <si>
    <t>OC7-15361</t>
  </si>
  <si>
    <t>(50673) DENNYS ESTHER  VALVERDE  SANCHEZ</t>
  </si>
  <si>
    <t>JD4-14051</t>
  </si>
  <si>
    <t>(36356) ALFREDO GONZALEZ RUBIO MERRIT, (19367) DAVID NASSAR MOOR, (42875) HERNANDO JOSE DEL CASTILLO GUZMAN</t>
  </si>
  <si>
    <t>IFJ-10222</t>
  </si>
  <si>
    <t>(43938) JESUS REVELAIS MANOSALVA QUINTERO</t>
  </si>
  <si>
    <t>504208</t>
  </si>
  <si>
    <t>(57539) AGREGADOS SAN JUDAS S.A.S</t>
  </si>
  <si>
    <t>NII-15231</t>
  </si>
  <si>
    <t>(48804) GERMAN EMILIO MARROQUIN DAZA</t>
  </si>
  <si>
    <t>PCR-08341</t>
  </si>
  <si>
    <t>GER-122</t>
  </si>
  <si>
    <t>(57425) G.M. ARENAS Y TRITURADOS S.A.S., (62426) RINAGUI Y COMPAÑÍA S.A.S.</t>
  </si>
  <si>
    <t>QCC-08201</t>
  </si>
  <si>
    <t>PKA-16271</t>
  </si>
  <si>
    <t>501128</t>
  </si>
  <si>
    <t>(28296) JULIO CESAR  YAMIN BERANDINELLI</t>
  </si>
  <si>
    <t>506141</t>
  </si>
  <si>
    <t>(85787) MINSIG SAS</t>
  </si>
  <si>
    <t>167-4-20</t>
  </si>
  <si>
    <t>(31191) ARISTIDES JOSE LOPEZ CUELLO</t>
  </si>
  <si>
    <t>504215</t>
  </si>
  <si>
    <t>0167-1-20</t>
  </si>
  <si>
    <t>0167-20</t>
  </si>
  <si>
    <t>(31740) AGREGADOS DEL CESAR E.U</t>
  </si>
  <si>
    <t>0167-3-20</t>
  </si>
  <si>
    <t>(44078) PAVIMENTOS EL DORADO S.A.S</t>
  </si>
  <si>
    <t>ODN-10151</t>
  </si>
  <si>
    <t>(51589) EDUARDO CASTRO</t>
  </si>
  <si>
    <t>0167-2-20</t>
  </si>
  <si>
    <t>506312</t>
  </si>
  <si>
    <t>ARE-509873</t>
  </si>
  <si>
    <t>CIÉNAGA, ZONA BANANERA</t>
  </si>
  <si>
    <t>IK2-10561</t>
  </si>
  <si>
    <t>500757</t>
  </si>
  <si>
    <t>(74600) JAQUELINE  GOMEZ BOTERO</t>
  </si>
  <si>
    <t>PEN-08231</t>
  </si>
  <si>
    <t>502145</t>
  </si>
  <si>
    <t>SABANAGRANDE, SANTO TOMÁS</t>
  </si>
  <si>
    <t>(80388) ALVARO DE JESUS SANCHEZ NAVARRO</t>
  </si>
  <si>
    <t>509709</t>
  </si>
  <si>
    <t>KEE-09161</t>
  </si>
  <si>
    <t>JUAN DE ACOSTA</t>
  </si>
  <si>
    <t>032-20</t>
  </si>
  <si>
    <t>MANAURE BALCÓN DEL CESAR</t>
  </si>
  <si>
    <t>(49398) CALIZAS Y MARMOLES DE MANAURE S.A.S</t>
  </si>
  <si>
    <t>502484</t>
  </si>
  <si>
    <t>032-1-20</t>
  </si>
  <si>
    <t>(10006) CEMENTOS Y CALIZAS DE LA PAZ S.A. EN REORGANIZACIÓN</t>
  </si>
  <si>
    <t>510081</t>
  </si>
  <si>
    <t>MANAURE BALCÓN DEL CESAR, LA PAZ, LA JAGUA DEL PILAR</t>
  </si>
  <si>
    <t>CESAR, LA GUAJIRA</t>
  </si>
  <si>
    <t>(95444) MARISOL  FONSECA MEJIA</t>
  </si>
  <si>
    <t>EDA-102</t>
  </si>
  <si>
    <t>(25604) OSORIO MARULANDA Y CIA S. EN C</t>
  </si>
  <si>
    <t>RHT-11031</t>
  </si>
  <si>
    <t>(56920) ORLANDO ANDRES ONATE CARRILLO</t>
  </si>
  <si>
    <t>ARCILLAS, ARENAS (DE RIO), GRAVAS (DE RIO), ROCA O PIEDRA CALIZA</t>
  </si>
  <si>
    <t>NLA-16411</t>
  </si>
  <si>
    <t>BARANOA, JUAN DE ACOSTA</t>
  </si>
  <si>
    <t>(47338) ALBERTO SEGUNDO VILLA PALLARES</t>
  </si>
  <si>
    <t>FLD-157</t>
  </si>
  <si>
    <t>POLONUEVO, SABANAGRANDE, SANTO TOMÁS</t>
  </si>
  <si>
    <t>PUERTO COLOMBIA (Cor. Departamental)</t>
  </si>
  <si>
    <t>OG2-09216</t>
  </si>
  <si>
    <t>BARANOA, JUAN DE ACOSTA, TUBARÁ</t>
  </si>
  <si>
    <t>504909</t>
  </si>
  <si>
    <t>BARANOA, JUAN DE ACOSTA, TUBARÁ, USIACURÍ</t>
  </si>
  <si>
    <t>LA GUAJIRA</t>
  </si>
  <si>
    <t>PII-12341</t>
  </si>
  <si>
    <t>(37438) CARLOS ALBERTO MARIN ARIAS, (53399) FRANKLIN BARRERA SANCHEZ</t>
  </si>
  <si>
    <t>OG2-08359</t>
  </si>
  <si>
    <t>MALAMBO, POLONUEVO, SABANAGRANDE</t>
  </si>
  <si>
    <t>504147</t>
  </si>
  <si>
    <t>(83548) PRACTOR INGENIERIA SAS</t>
  </si>
  <si>
    <t>QFG-09051</t>
  </si>
  <si>
    <t>(54691) AUGUSTO CESAR MELENDEZ FERRIGNO</t>
  </si>
  <si>
    <t>QGH-08051</t>
  </si>
  <si>
    <t>(33901) EDWIN  ESTEBAN PULIDO</t>
  </si>
  <si>
    <t>FCG-111</t>
  </si>
  <si>
    <t>SABANAGRANDE</t>
  </si>
  <si>
    <t>(13521) RICARDO ALFONSO MUÑOZ FALQUEZ</t>
  </si>
  <si>
    <t>PBQ-16021</t>
  </si>
  <si>
    <t>BARANOA</t>
  </si>
  <si>
    <t>(58377) MARIA ALEJANDRA DE JESUS RUEDA LUGO</t>
  </si>
  <si>
    <t>QK6-08031</t>
  </si>
  <si>
    <t>BARANOA, GALAPA, MALAMBO, POLONUEVO</t>
  </si>
  <si>
    <t>(54117) CARIBBEAN MATERIALS S.A.S</t>
  </si>
  <si>
    <t>0196-20</t>
  </si>
  <si>
    <t>VALLEDUPAR, LA JAGUA DEL PILAR, URUMITA</t>
  </si>
  <si>
    <t>(46147) ASOCIACION DE PALEROS DE GUACOCHE</t>
  </si>
  <si>
    <t>20871</t>
  </si>
  <si>
    <t>(62456) RICARDO MUÑOZ Y COMPAÑIA S. EN C.</t>
  </si>
  <si>
    <t>501959</t>
  </si>
  <si>
    <t>(80331) CARLOS HERNAN DAZA GARCIA</t>
  </si>
  <si>
    <t>OE7-15411</t>
  </si>
  <si>
    <t>(51841) ELIAS  RUEDA GOMEZ</t>
  </si>
  <si>
    <t>PLF-15591</t>
  </si>
  <si>
    <t>(57138) JAAN CONSTRUCCIONES S.A.S.</t>
  </si>
  <si>
    <t>JUAN DE ACOSTA, TUBARÁ</t>
  </si>
  <si>
    <t>0311-20</t>
  </si>
  <si>
    <t>(44732) RAFAEL MARIA VALLE CUELLO</t>
  </si>
  <si>
    <t>505997</t>
  </si>
  <si>
    <t>GALAPA</t>
  </si>
  <si>
    <t>505935</t>
  </si>
  <si>
    <t>(71281) A&amp;B AGREGADOS S.A.S.</t>
  </si>
  <si>
    <t>510617</t>
  </si>
  <si>
    <t>BARANOA, GALAPA</t>
  </si>
  <si>
    <t>(91200) ULTRA MATERIALES S.A.S.</t>
  </si>
  <si>
    <t>QK6-08032X</t>
  </si>
  <si>
    <t>BARANOA, GALAPA, MALAMBO</t>
  </si>
  <si>
    <t>KDD-15261</t>
  </si>
  <si>
    <t>(13649) JULIO ARGEMIRO SERNA ARISTIZABAL</t>
  </si>
  <si>
    <t>503868</t>
  </si>
  <si>
    <t>ARCILLAS, GRAVAS</t>
  </si>
  <si>
    <t>TUBARÁ</t>
  </si>
  <si>
    <t>510616</t>
  </si>
  <si>
    <t>GALAPA, MALAMBO, SOLEDAD</t>
  </si>
  <si>
    <t>ICQ-08303</t>
  </si>
  <si>
    <t>ZONA BANANERA</t>
  </si>
  <si>
    <t>(37831) FILADELFO JESUS DAZA MARTINEZ</t>
  </si>
  <si>
    <t>TLI-09191</t>
  </si>
  <si>
    <t>(61132) CRISTINA MARIA AHUMADA VERGARA, (61133) GARYS ALBERTO POLO DE LA ROSA, (54594) MANUEL DAVID DE LA CRUZ ESCORCIA</t>
  </si>
  <si>
    <t>FLV-092</t>
  </si>
  <si>
    <t>(29159) JULIO CESAR VELANDIA VANEGAS</t>
  </si>
  <si>
    <t>FKT-13E</t>
  </si>
  <si>
    <t>(12427) ALFONSO GABRIEL ECKARDT MARTINEZ APARICIO</t>
  </si>
  <si>
    <t>IEP-10351</t>
  </si>
  <si>
    <t>EIM-091</t>
  </si>
  <si>
    <t>OLK-10251</t>
  </si>
  <si>
    <t>(37831) FILADELFO JESUS DAZA MARTINEZ, (35011) PROMOTORA MINERA DEL CARIBE S.A.S. PROMINCAR</t>
  </si>
  <si>
    <t>0251-20</t>
  </si>
  <si>
    <t>(27834) ROSARIO DEL SOCORRO BARRIOS ACOSTA</t>
  </si>
  <si>
    <t>510324</t>
  </si>
  <si>
    <t>(11070) CI FRONTIER NEXT SAS., (91843) FRONTIER MATERIALS S.A.S.</t>
  </si>
  <si>
    <t>HFK-111</t>
  </si>
  <si>
    <t>(55276) CARMEN CECILIA CALLEJAS DE CEDANO, (11963) CINYMAG LTDA, (55277) JORGE LUIS CANEDO CALLEJAS, (55278) KATHERINE CANEDO CALLEJAS, (36985) RAFAEL RAFAEL ERAUS DAZA RODRIGUEZ</t>
  </si>
  <si>
    <t>502343</t>
  </si>
  <si>
    <t>(54337) GLOBAL GMAR S.A.S.</t>
  </si>
  <si>
    <t>QI7-10571</t>
  </si>
  <si>
    <t>PUERTO COLOMBIA, TUBARÁ</t>
  </si>
  <si>
    <t>BARRANQUILLA, PUERTO COLOMBIA</t>
  </si>
  <si>
    <t>EEC-161</t>
  </si>
  <si>
    <t>(40206) ELVIRA  REALES RAMOS</t>
  </si>
  <si>
    <t>500328</t>
  </si>
  <si>
    <t>FA6-081</t>
  </si>
  <si>
    <t>(17997) DAVID GENARO VIZCAINO MORALES</t>
  </si>
  <si>
    <t>502191</t>
  </si>
  <si>
    <t>ECI-091</t>
  </si>
  <si>
    <t>506551</t>
  </si>
  <si>
    <t>PUERTO COLOMBIA</t>
  </si>
  <si>
    <t>TEL-14531</t>
  </si>
  <si>
    <t>500363</t>
  </si>
  <si>
    <t>BARRANQUILLA</t>
  </si>
  <si>
    <t>ECH-14003X</t>
  </si>
  <si>
    <t>ARE-510596</t>
  </si>
  <si>
    <t>(83401) BOCONO COLOMBIA CORP. SAS</t>
  </si>
  <si>
    <t>500942</t>
  </si>
  <si>
    <t>NJ5-15481</t>
  </si>
  <si>
    <t>(18782) ROBINSON  AREVALO TORRES</t>
  </si>
  <si>
    <t>TE7-09241</t>
  </si>
  <si>
    <t>507782</t>
  </si>
  <si>
    <t>PJR-08133X</t>
  </si>
  <si>
    <t>(57366) LUIS ALFONSO DEVIA CAICEDO</t>
  </si>
  <si>
    <t>ECH-14002X</t>
  </si>
  <si>
    <t>KK6-14461</t>
  </si>
  <si>
    <t>(63212) INVERHAV S.A.S., (44045) JORGE ALBERTO URREA MEJIA</t>
  </si>
  <si>
    <t>504048</t>
  </si>
  <si>
    <t>TLI-08031</t>
  </si>
  <si>
    <t>TE7-09511</t>
  </si>
  <si>
    <t>PJR-08131</t>
  </si>
  <si>
    <t>2952</t>
  </si>
  <si>
    <t>ARENAS, ARENAS ARCILLOSAS, ARENAS FELDESPÁTICAS, ARENAS INDUSTRIALES, ARENAS SILICEAS, ROCA O PIEDRA CALIZA</t>
  </si>
  <si>
    <t>509894</t>
  </si>
  <si>
    <t>(63170) CAVO INGENIERIA SAS, (63168) INVERSIONES LUMA GB SAS</t>
  </si>
  <si>
    <t>UE8-08581</t>
  </si>
  <si>
    <t>EL MOLINO, VILLANUEVA</t>
  </si>
  <si>
    <t>510200</t>
  </si>
  <si>
    <t>(94759) AGRECON DEL NORTE S.A.S</t>
  </si>
  <si>
    <t>NH6-11131</t>
  </si>
  <si>
    <t>(48494) LINDA MARIA CARVAJALINO GERALDINO</t>
  </si>
  <si>
    <t>21087</t>
  </si>
  <si>
    <t>(19170) CANTERAS MUNARRIZ S.A.S.</t>
  </si>
  <si>
    <t>508625</t>
  </si>
  <si>
    <t>IDN-08142X</t>
  </si>
  <si>
    <t>(23266) COLOMBIAN MINING LTDA</t>
  </si>
  <si>
    <t>ICQ-08397</t>
  </si>
  <si>
    <t>(37969) CESAR  GAVALO HERRERA, (37828) OSCAR EDUARDO DUQUE GONZALEZ</t>
  </si>
  <si>
    <t>505315</t>
  </si>
  <si>
    <t>508239</t>
  </si>
  <si>
    <t>(90251) CONSORCIO P&amp;F</t>
  </si>
  <si>
    <t>TJG-15181</t>
  </si>
  <si>
    <t>ARE-510590</t>
  </si>
  <si>
    <t>EL MOLINO</t>
  </si>
  <si>
    <t>(77008) BACCANCAS COLOMBIA SAS</t>
  </si>
  <si>
    <t>9334C</t>
  </si>
  <si>
    <t>ARENAS, ARENAS ARCILLOSAS, ARENAS FELDESPÁTICAS, ARENAS INDUSTRIALES, ARENAS SILICEAS, ROCA O PIEDRA CALIZA, ROCA O PIEDRA CORALINA</t>
  </si>
  <si>
    <t>GIT-081</t>
  </si>
  <si>
    <t>(32610) MIRIAM ESTHER FONTALVO RICAURTE, (23618) YESENIA BERTILIA WEHDEKING NAVAS</t>
  </si>
  <si>
    <t>509484</t>
  </si>
  <si>
    <t>(94035) LUIS ALBERTO MURIEL SUAREZ</t>
  </si>
  <si>
    <t>13358</t>
  </si>
  <si>
    <t>(21680) CALCÁREOS S.A.</t>
  </si>
  <si>
    <t>GER-101</t>
  </si>
  <si>
    <t>(24811) MINERALES LUIS TETE SAMPER Y CIA. S.C.A</t>
  </si>
  <si>
    <t>TDC-08161</t>
  </si>
  <si>
    <t>(33524) HERIBERTO  COTES BRITO</t>
  </si>
  <si>
    <t>UC6-16291</t>
  </si>
  <si>
    <t>(60100) BETTY BEATRIZ CUELLO REALES, (57420) FRANCISCO  MARTINEZ ARIZA, (60101) FRANCISCO ELIAS CUELLO HERNANDEZ, (54670) MIGUEL EDUARDO CAPMARTIN MARTINEZ</t>
  </si>
  <si>
    <t>FLR-142</t>
  </si>
  <si>
    <t>18705</t>
  </si>
  <si>
    <t>(18158) MINERA TAYRONA S.A</t>
  </si>
  <si>
    <t>20354</t>
  </si>
  <si>
    <t>(11117) CALIZAS DEL MAGDALENA S.A.</t>
  </si>
  <si>
    <t>14785</t>
  </si>
  <si>
    <t>505669</t>
  </si>
  <si>
    <t>KCP-09351</t>
  </si>
  <si>
    <t>(49338) CONSTRUCTORA SAMERICA LTDA.</t>
  </si>
  <si>
    <t>OEA-11271</t>
  </si>
  <si>
    <t>(37170) RICARDO ALBERTO HERNANDEZ SUAREZ</t>
  </si>
  <si>
    <t>SKA-08091</t>
  </si>
  <si>
    <t>(60029) JOSE NELSON MOYA ARDILA</t>
  </si>
  <si>
    <t>506840</t>
  </si>
  <si>
    <t>SAN JUAN DEL CESAR</t>
  </si>
  <si>
    <t>(86820) RAUL IVAN BERMUDEZ CALDERON</t>
  </si>
  <si>
    <t>IIE-10332X</t>
  </si>
  <si>
    <t>(27053) C.I ANDIMINERALS S.A.S.</t>
  </si>
  <si>
    <t>IIE-10331</t>
  </si>
  <si>
    <t>IH3-15531</t>
  </si>
  <si>
    <t>PANÁ-PANÁ (Campo Alegre) (Cor. Departamental)</t>
  </si>
  <si>
    <t>(45801) COLOMBIAN STRATEGICAL MINERALS S.A. C.I.</t>
  </si>
  <si>
    <t>ARENAS ARCILLOSAS, ARENAS FELDESPÁTICAS, ARENAS INDUSTRIALES, ARENAS SILICEAS, GRAVAS, MINERAL DE ORO, MINERAL DE VANADIO, MINERALES DE TANTALIO, RECEBO</t>
  </si>
  <si>
    <t>LIA-08162X</t>
  </si>
  <si>
    <t>LIA-08161</t>
  </si>
  <si>
    <t>500639</t>
  </si>
  <si>
    <t>(74370) CONSORCIO BUENAVISTA</t>
  </si>
  <si>
    <t>504071</t>
  </si>
  <si>
    <t>(89987) PROMOTORA VIAL LPZ SAS ZOMAC</t>
  </si>
  <si>
    <t>ICQ-14041</t>
  </si>
  <si>
    <t>(80017) ARENAS Y GRAVAS DEL CARIBE S.A.S.</t>
  </si>
  <si>
    <t>0029-44</t>
  </si>
  <si>
    <t>506291</t>
  </si>
  <si>
    <t>(82427) CARLOS EDUARDO MESTRE TRUJILLO, (82458) TCM ENGINEERING GROUP S.A.S.</t>
  </si>
  <si>
    <t>PKR-09361</t>
  </si>
  <si>
    <t>(56855) ELVIRA  QUINTANA AMEZQUITA, (16551) NEYS ALFONSO NIETO ORTIZ</t>
  </si>
  <si>
    <t>GFH-112</t>
  </si>
  <si>
    <t>(23843) RAUL  BAYTER JELKH</t>
  </si>
  <si>
    <t>IH6-11321</t>
  </si>
  <si>
    <t>DISTRACCIÓN, FONSECA</t>
  </si>
  <si>
    <t>IGR-10151</t>
  </si>
  <si>
    <t>(54418) INVERSIONES CRONOS DE COLOMBIA S.A.S</t>
  </si>
  <si>
    <t>HKN-15091</t>
  </si>
  <si>
    <t>(81369) BEATRIZ  ESTRADA PACHECO</t>
  </si>
  <si>
    <t>22601</t>
  </si>
  <si>
    <t>(45158) MATERIALES Y TRITURADOS DEL NORTE S.A.S</t>
  </si>
  <si>
    <t>NJJ-16261</t>
  </si>
  <si>
    <t>(20762) EDUARDO ENRIQUE SABOGAL BARRAGAN</t>
  </si>
  <si>
    <t>OIG-08261</t>
  </si>
  <si>
    <t>ARE-509310</t>
  </si>
  <si>
    <t>ODA-10191</t>
  </si>
  <si>
    <t>(51652) LUIS CARLOS PERALTA VASQUEZ</t>
  </si>
  <si>
    <t>19222</t>
  </si>
  <si>
    <t>(40153) CANTERAS Y TRITURADOS PISVAR Y CIA LTDA TRITUPISVAR LTDA</t>
  </si>
  <si>
    <t>21833</t>
  </si>
  <si>
    <t>ODQ-16331</t>
  </si>
  <si>
    <t>(51604) CARLOS ALEJANDRO TAUTIVA IBANEZ</t>
  </si>
  <si>
    <t>QCI-09081</t>
  </si>
  <si>
    <t>509540</t>
  </si>
  <si>
    <t>DISTRACCIÓN</t>
  </si>
  <si>
    <t>(94285) CONSTRUCTORA EL SILENCIO HFC S.A.S</t>
  </si>
  <si>
    <t>HJV-12361X</t>
  </si>
  <si>
    <t>(47022) INVERSIONES NEW LAND S.A.S.</t>
  </si>
  <si>
    <t>HHV-13531</t>
  </si>
  <si>
    <t>(40871) SOCIEDAD MINERA LA MILAGROSA S.A</t>
  </si>
  <si>
    <t>500874</t>
  </si>
  <si>
    <t>(75377) JOSE GUILLERMO PIEDRAHITA PORRAS</t>
  </si>
  <si>
    <t>HB3-102</t>
  </si>
  <si>
    <t>(12584) ANDRES FERNANDO SAMUDIO MATIZ, (16307) FERNANDO SAMUDIO CHAPARRO</t>
  </si>
  <si>
    <t>IK2-15031</t>
  </si>
  <si>
    <t>(33017) ELVIA  ANGEL ROSSO, (42978) JULIO HERNAN RUIZ ANGEL</t>
  </si>
  <si>
    <t>506079</t>
  </si>
  <si>
    <t>(33017) ELVIA  ANGEL ROSSO</t>
  </si>
  <si>
    <t>HGL-11521</t>
  </si>
  <si>
    <t>506080</t>
  </si>
  <si>
    <t>OAA-08491</t>
  </si>
  <si>
    <t>BARRANCAS</t>
  </si>
  <si>
    <t>(50624) CARLOS ESTEBAN OSPINO BRITTO, (49870) ENEIDA DEL CARMEN ASIS CARRILLO</t>
  </si>
  <si>
    <t>ODI-15111</t>
  </si>
  <si>
    <t>(51305) JOSE WALTER  CORREA TOBON, (51306) KENLY MILENA OROZCO MORENO</t>
  </si>
  <si>
    <t>OBD-15061</t>
  </si>
  <si>
    <t>(50479) VICTOR HUGO OSPINA TORRES</t>
  </si>
  <si>
    <t>504103</t>
  </si>
  <si>
    <t>(83499) SAUL DAVID CARRILLO URARIYU</t>
  </si>
  <si>
    <t>506268</t>
  </si>
  <si>
    <t>BARRANCAS, FONSECA</t>
  </si>
  <si>
    <t>ARENAS, CARBÓN, GRAVAS (DE RIO)</t>
  </si>
  <si>
    <t>509695</t>
  </si>
  <si>
    <t>DIBULLA</t>
  </si>
  <si>
    <t>(21599) ALFREDO LUIS PERALTA CARRILLO</t>
  </si>
  <si>
    <t>SBF-13331</t>
  </si>
  <si>
    <t>GEVB-08</t>
  </si>
  <si>
    <t>506297</t>
  </si>
  <si>
    <t>(85867) GUILLERMO AVILAN TORRES</t>
  </si>
  <si>
    <t>JDP-14201</t>
  </si>
  <si>
    <t>INÍRIDA</t>
  </si>
  <si>
    <t>(31523) ALONSO RAFAEL DEL CARMEN ACOSTA OSIO, (43957) FABIAN EDUARDO CERTUCHE MANZANO, (26121) ISABEL CRISTINA  VEGA GEOVANETTY, (42412) NICOLAS ANDRES  RUMIE GUEVARA, (24152) PEDRO ALFONSO CHEQUEMARCA GARCIA</t>
  </si>
  <si>
    <t>ARENAS INDUSTRIALES</t>
  </si>
  <si>
    <t>JDP-14331</t>
  </si>
  <si>
    <t>501318</t>
  </si>
  <si>
    <t>(78174) MARJAL S.A.S</t>
  </si>
  <si>
    <t>501591</t>
  </si>
  <si>
    <t>MAK-11341</t>
  </si>
  <si>
    <t>(41906) YURANYS BEATRIZ SABAN ALVAREZ</t>
  </si>
  <si>
    <t>ARE-509537</t>
  </si>
  <si>
    <t>OEA-10073</t>
  </si>
  <si>
    <t>(52774) ENRIQUE LENIN ROYS DEL CASTILLO</t>
  </si>
  <si>
    <t>JDP-14321</t>
  </si>
  <si>
    <t>JDP-14351</t>
  </si>
  <si>
    <t>HI7-08101X</t>
  </si>
  <si>
    <t>HATONUEVO</t>
  </si>
  <si>
    <t>(20088) DISNA INC. COLOMBIA</t>
  </si>
  <si>
    <t>KLE-14581</t>
  </si>
  <si>
    <t>RIOHACHA, DIBULLA</t>
  </si>
  <si>
    <t>(25076) EMILIO SAIZ URIBE, (33524) HERIBERTO  COTES BRITO</t>
  </si>
  <si>
    <t>ARENAS, ARENAS SILICEAS, ASFALTO NATURAL, BASALTO, DIABASA, GRAVAS, RECEBO</t>
  </si>
  <si>
    <t>504104</t>
  </si>
  <si>
    <t>(21483) ALVARO RAFAEL BARROS BENJUMEA</t>
  </si>
  <si>
    <t>062-44</t>
  </si>
  <si>
    <t>506044</t>
  </si>
  <si>
    <t>PUERTO CARREÑO</t>
  </si>
  <si>
    <t>(85394) Consorcio GPS Infraestructura</t>
  </si>
  <si>
    <t>502775</t>
  </si>
  <si>
    <t>(82064) EDUARDO JOSE ARIZA TOVAR, (44331) ROBERTO DE JESUS MONTIEL RODRIGUEZ</t>
  </si>
  <si>
    <t>506239</t>
  </si>
  <si>
    <t>RIOHACHA</t>
  </si>
  <si>
    <t>(83132) EDGARDO ENRIQUE MEJIA MONROY</t>
  </si>
  <si>
    <t>024-44</t>
  </si>
  <si>
    <t>(17987) RAMON  VIECO ARIZA</t>
  </si>
  <si>
    <t>4448A</t>
  </si>
  <si>
    <t>TARAIRA</t>
  </si>
  <si>
    <t>(18003) ASOCIACION DE MINEROS DEL VAUPES</t>
  </si>
  <si>
    <t>504198</t>
  </si>
  <si>
    <t>503740</t>
  </si>
  <si>
    <t>JJ3-15311</t>
  </si>
  <si>
    <t>IDC-11021X</t>
  </si>
  <si>
    <t>(50532) LA MACUIRA INVERSIONES Y CONSTRUCCIONES S.A.</t>
  </si>
  <si>
    <t>0045-44</t>
  </si>
  <si>
    <t>00-1976</t>
  </si>
  <si>
    <t>ALBANIA, BARRANCAS, HATONUEVO, MAICAO</t>
  </si>
  <si>
    <t>(22225) CARBONES DEL CERREJON - CERREJON CDC C DEL C, (12209) CERREJON ZONA NORTE SOCIEDAD ANONIMA - CZN S.A.</t>
  </si>
  <si>
    <t>NHL-11061</t>
  </si>
  <si>
    <t>(48604) ALVARO SEGUNDO IGUARAN CAMARGO, (11358) YONATAN  IGUARAN MAGDANIEL</t>
  </si>
  <si>
    <t>506601</t>
  </si>
  <si>
    <t>(86080) CONSORCIO T-INGEP VIAS GUAJIRA</t>
  </si>
  <si>
    <t>507080</t>
  </si>
  <si>
    <t>(87172) Miguel Andres Meza Olmos</t>
  </si>
  <si>
    <t>HJ6-08111</t>
  </si>
  <si>
    <t>RIOHACHA, ALBANIA, HATONUEVO</t>
  </si>
  <si>
    <t>501991</t>
  </si>
  <si>
    <t>(80356) BETTY MARGARITA LUX GUTIERREZ</t>
  </si>
  <si>
    <t>506241</t>
  </si>
  <si>
    <t>504192</t>
  </si>
  <si>
    <t>(80837) CONSTRUCCIONES E INVERSIONES SOLANO S.A.S.</t>
  </si>
  <si>
    <t>ARE-508744</t>
  </si>
  <si>
    <t>(91549) BETULIA URIANA GONZALEZ, (91550) JANETH ELENA RAMIREZ, (91548) NORMAN EMIRO BADILLO BRITO</t>
  </si>
  <si>
    <t>506520</t>
  </si>
  <si>
    <t>ARE-234</t>
  </si>
  <si>
    <t>(77808) ELBA  SELCHAR GOURIYU, (77834) ELIA CERCHIARO GONZALEZ, (77809) GONZALO ENRIQUE COBO AMAYA</t>
  </si>
  <si>
    <t>LIF-14351</t>
  </si>
  <si>
    <t>ARENAS, GRAVAS, MINERALES DE ORO Y SUS CONCENTRADOS, MINERALES DE PLATINO (INCLUYE PLATINO, PALADIO, RUTENIO, RODIO, OSMIO) Y SUS CONCENTRADOS, MINERALES DE TANTALIO, MINERALES DE VANADIO Y SUS CONCENTRADOS, RECEBO</t>
  </si>
  <si>
    <t>LIF-14352X</t>
  </si>
  <si>
    <t>505888</t>
  </si>
  <si>
    <t>SG7-12081</t>
  </si>
  <si>
    <t>MAICAO</t>
  </si>
  <si>
    <t>IHR-10151</t>
  </si>
  <si>
    <t>ARE-510146</t>
  </si>
  <si>
    <t>INÍRIDA, CACAHUAL (Cor. Departamental)</t>
  </si>
  <si>
    <t>(82004) EMPRESA COLOMBIANA DE MINAS "ECOMINAS C.I. S.A.S.", (76815) INVERSIONES MINERAS LA MILAGROSA S.A.S, (71275) John Jairo Herran Tellez, (95703) victor gonzalo acosta molano</t>
  </si>
  <si>
    <t>506043</t>
  </si>
  <si>
    <t>ARE-510145</t>
  </si>
  <si>
    <t>CACAHUAL (Cor. Departamental)</t>
  </si>
  <si>
    <t>HD3-083</t>
  </si>
  <si>
    <t>(31389) MARIA CONCEPCION ALVAREZ ROJAS</t>
  </si>
  <si>
    <t>501326</t>
  </si>
  <si>
    <t>URIBIA</t>
  </si>
  <si>
    <t>501419</t>
  </si>
  <si>
    <t>(15848) MARLON DE JESUS BERNIER RODRIGUEZ</t>
  </si>
  <si>
    <t>503766</t>
  </si>
  <si>
    <t>(77454) CJR RENEWABLES COLOMBIA S.A.S Z.E.S.E</t>
  </si>
  <si>
    <t>503571</t>
  </si>
  <si>
    <t>(82805) Mario Alejandro Araujo Zuleta</t>
  </si>
  <si>
    <t>ANHIDRITA, ARCILLAS, ARENAS, BENTONITA, CALCITA, CAOLIN, CUARZO, DOLOMITA, FELDESPATOS, FLUORITA, GRAVAS, MARMOL Y TRAVERTINO, MICA, MINERALES DE BARIO, MINERALES DE COBRE Y SUS CONCENTRADOS, MINERALES DE HIERRO Y SUS CONCENTRADOS, MINERALES DE MANGANESO</t>
  </si>
  <si>
    <t>027-44</t>
  </si>
  <si>
    <t>500759</t>
  </si>
  <si>
    <t>503774</t>
  </si>
  <si>
    <t>503773</t>
  </si>
  <si>
    <t>508037</t>
  </si>
  <si>
    <t>(81845) UNION TEMPORAL ANDINO 066</t>
  </si>
  <si>
    <t>504120</t>
  </si>
  <si>
    <t>500789</t>
  </si>
  <si>
    <t>(74578) BIENES CONSTRUCCIÓN Y MAQUINARIA SAS, (75201) CONSTRUCTODO DE LA GUAJIRA SAS</t>
  </si>
  <si>
    <t>503779</t>
  </si>
  <si>
    <t>TARIFA ($/km)</t>
  </si>
  <si>
    <t>DISTANCIA (Km)</t>
  </si>
  <si>
    <t>DISTANCIA (km)</t>
  </si>
  <si>
    <t>MINERALES2</t>
  </si>
  <si>
    <t>MEJORAMIENTO</t>
  </si>
  <si>
    <t>CANTIDAD DE VIAJES</t>
  </si>
  <si>
    <t xml:space="preserve">TARIFA ESTIMADA POR VIAJE </t>
  </si>
  <si>
    <t xml:space="preserve">DESCRIPCION </t>
  </si>
  <si>
    <t>PAVIMENTOS FLEXIBLES</t>
  </si>
  <si>
    <t>1. Con subrasante estabilizada con CAL</t>
  </si>
  <si>
    <t>2. Con base granular</t>
  </si>
  <si>
    <t>3. Con subbase y base granular</t>
  </si>
  <si>
    <t>4. Con subrasante estabilizada con Cemento</t>
  </si>
  <si>
    <t xml:space="preserve">5. Con subrasante estabilizada con CAL y subbase granular </t>
  </si>
  <si>
    <t>6. Sobre subrasante</t>
  </si>
  <si>
    <t xml:space="preserve">7. Con subbase granular </t>
  </si>
  <si>
    <t xml:space="preserve">8. Con subbase granular </t>
  </si>
  <si>
    <t>CA2</t>
  </si>
  <si>
    <t>BG3</t>
  </si>
  <si>
    <t>CA4</t>
  </si>
  <si>
    <t>CA5</t>
  </si>
  <si>
    <t>BG6</t>
  </si>
  <si>
    <t>9. Placa huella de 500m de longitud</t>
  </si>
  <si>
    <t xml:space="preserve">ANALISIS POR REGIONES A NIVEL NACIONAL </t>
  </si>
  <si>
    <t xml:space="preserve">ANALISIS POR DEPARTAMENTOS A NIVEL NACIONAL </t>
  </si>
  <si>
    <t>1. Con subbase y  subrasante estabilizada con CAL</t>
  </si>
  <si>
    <t>VALOR PROMEDIO PARA PAVIMENTOS FLEXIBLES</t>
  </si>
  <si>
    <t>CONCLUSIONES</t>
  </si>
  <si>
    <t xml:space="preserve">TOTAL PROMEDIO </t>
  </si>
  <si>
    <t xml:space="preserve">VALOR PROMEDIO PARA PAVIMENTO RIGIDO </t>
  </si>
  <si>
    <t xml:space="preserve">La alternativa de mejora mas economica a nivel nacional es la implementacion de pavimento flexible, con subrasante estabilizada con cemento con un valor promedio para todos los departamentos de $309'351.019,00/ por km de via </t>
  </si>
  <si>
    <t xml:space="preserve">La alternativa de mejora menos economica a nivel nacional es la implementacion de pavimento rigido, con base granular con un valor promedio para todos los departamentos de $933'035.779,00/ por km de via </t>
  </si>
  <si>
    <t>El departamento que tiene el menor costo promedio de mejoramiento con pavimento RIGIDO  es TOLIMA, seguido de SANTANDER Y MAGDALENA, respectivamente.</t>
  </si>
  <si>
    <t>El departamento que tiene el menor costo promedio de mejoramiento con pavimento FLEXIBLE  es ATLANTICO se guido de TOLIMA, SUCRE y NORTE DE SANTANDER, respectivamente.</t>
  </si>
  <si>
    <t>El departamento que tiene el mayor costo de intevencion es SAN ANDRES Y PROVIDENCIA seguido de PUTUMAYO Y VAUPES, respectivamente.</t>
  </si>
  <si>
    <t>El pavimento rigido puede ser como minimo un 53% mas caro que el pavimento flexible. (Teniendo en cuenta en esta comparacion la alternativa mas cara de pav. Flexible con la mas economica de pav rigido.)</t>
  </si>
  <si>
    <t>El departamento que tiene el menor costo de implementacion de PLACA HUELLAS es VALLE DEL CAUCA, seguido de TOLIMA Y CAUCA, respectivamente.</t>
  </si>
  <si>
    <t>TOTAL</t>
  </si>
  <si>
    <t>PORCENTAJE</t>
  </si>
  <si>
    <t>VALOR</t>
  </si>
  <si>
    <t xml:space="preserve">ANALISIS CASO DE ESTUDIO </t>
  </si>
  <si>
    <t>-</t>
  </si>
  <si>
    <t>PRESUPUESTOS DE ALTERNATIVAS DE MEJORAMIENTO</t>
  </si>
  <si>
    <t>Carga de diseno</t>
  </si>
  <si>
    <t>Resistencia de la subrasante</t>
  </si>
  <si>
    <t>Coeficiente estructural de las mezclas asfálticas en caliente</t>
  </si>
  <si>
    <t>Condiciones de precipitación y drenaje</t>
  </si>
  <si>
    <t>CARGA DE EJES EQUIVALNTES EE8.2t =</t>
  </si>
  <si>
    <t>CATEGORIA =</t>
  </si>
  <si>
    <t>CBR [%] =</t>
  </si>
  <si>
    <t>Departamento :</t>
  </si>
  <si>
    <t>Provincia :</t>
  </si>
  <si>
    <t>TEMPERATURA MEDIA ANNUAL [C]=</t>
  </si>
  <si>
    <t>Condiciones de transferencia de carga y confinamiento en pavimentos rígidos.</t>
  </si>
  <si>
    <t>Porcentaje de cemento para mezcla suelo-cemento</t>
  </si>
  <si>
    <t>% DE CEMENTO EN PESO DE SUELO SECO =</t>
  </si>
  <si>
    <t>CONDICION =</t>
  </si>
  <si>
    <t>SISTEMA DE SUBDRENAJE =</t>
  </si>
  <si>
    <t>PRECIPITACION [mm/año] =</t>
  </si>
  <si>
    <t>Longitud de via =</t>
  </si>
  <si>
    <t>Ancho de via =</t>
  </si>
  <si>
    <t xml:space="preserve"> </t>
  </si>
  <si>
    <t>COSTO POR                KILOMETRO DE VIA</t>
  </si>
  <si>
    <t>Pavimento flexible con subrasante estabilizada con cemento y tratamiento superficial doble, sin subcapas estructurales.</t>
  </si>
  <si>
    <t>Pavimento flexible con base granular y capa asfáltica de rodadura.</t>
  </si>
  <si>
    <t>Pavimento flexible con subrasante, subbase y base granular, y capa asfáltica de rodadura.</t>
  </si>
  <si>
    <t>Pavimento flexible con subrasante estabilizada con cemento y capa asfáltica de rodadura.</t>
  </si>
  <si>
    <t>Pavimento flexible con subrasante estabilizada con cal, subase granular y capa asfáltica de rodadura.</t>
  </si>
  <si>
    <t>Pavimento rigido con subbase granular y capa de rodadura.</t>
  </si>
  <si>
    <t>Pavimento rigido con capa de rodadura sobre subrasante estabilizada con CAL.</t>
  </si>
  <si>
    <t>Placa huella de longitud igual a 500 metros</t>
  </si>
  <si>
    <t>Latitud:</t>
  </si>
  <si>
    <t>Longitud:</t>
  </si>
  <si>
    <t>Capacidad del vehiuclo de transporte :</t>
  </si>
  <si>
    <t xml:space="preserve">TARIFA ESTIMADO POR VIAJE </t>
  </si>
  <si>
    <t>Con base granular y capa asfáltica de rodadura.</t>
  </si>
  <si>
    <t>Con subrasante, subbase y base granular, y capa asfáltica de rodadura.</t>
  </si>
  <si>
    <t>Con subrasante estabilizada con cemento y capa asfáltica de rodadura.</t>
  </si>
  <si>
    <t>Con subrasante estabilizada con cal, subase granular y capa asfáltica de rodadura.</t>
  </si>
  <si>
    <t>Con subbase granular y capa de rodadura.</t>
  </si>
  <si>
    <t xml:space="preserve"> Con subrasante estabilizada con cemento y tratamiento superficial doble, sin subcapas estructurales.</t>
  </si>
  <si>
    <t>TOTAL COSTO  DE TRANSPORTE</t>
  </si>
  <si>
    <t>ALTERNATIVAS DE MEJORAMIENTO:</t>
  </si>
  <si>
    <t>Pavimento rigido con capa de rodadura sobre subrasante existente.</t>
  </si>
  <si>
    <t>Placa huella de longitud igual a 500 metros.</t>
  </si>
  <si>
    <t>TRANSPORTE DE MATERIAL GRANULAR</t>
  </si>
  <si>
    <t>Esta herramienta permite elaborar presupuestos para las alternativas de mejoramiento de vías terciarias establecidas en la Cartilla de Obras Menores de Drenaje y Estructuras Viales  del INVIAS. Su base de cálculo se fundamenta en los precios y tarifas definidos por esta entidad, utilizando los análisis de precios unitarios regionalizados actualizados y publicados por el INVIAS al año 2024.</t>
  </si>
  <si>
    <t xml:space="preserve">En esta sección se presentan los presupuestos para cada una de las diferentes alternativas de mejoramiento, se presentan diferentes combinaciones para cada una. </t>
  </si>
  <si>
    <t>ANCHO DE VIA =</t>
  </si>
  <si>
    <t>LONGITUD DE VIA =</t>
  </si>
  <si>
    <t>PROVINCIA =</t>
  </si>
  <si>
    <t>CONDICION DE CONFNAMIENTO =</t>
  </si>
  <si>
    <t>1000 m</t>
  </si>
  <si>
    <t>4 m</t>
  </si>
  <si>
    <t>El siguiente analisis economico a nivel nacional lse realizo considerando las siguientes caracteristicas para las vias:</t>
  </si>
  <si>
    <t xml:space="preserve">EL siguiente caso de analisis se realizo para la vía identificada con el código 68547-01 denominada "Vía Piedecuesta - Sevilla" es una vía terciaria con una longitud reportada de 32,17 km y un ancho de 4 m que conecta la troncal 45a con la transversal 66 con inclinaciones promedio de 10.6% y -8.0%. </t>
  </si>
  <si>
    <t>Las caracteristicas de la via son:</t>
  </si>
  <si>
    <t xml:space="preserve">IMPLEMENTACION DE PAVIMENTO FLEXIBLE CON SUBRASANTE TRATADA CON CEMENTO </t>
  </si>
  <si>
    <t>IMPLEMENTACION DE PLACA HUELLA</t>
  </si>
  <si>
    <t>DEPARTEMENTO =</t>
  </si>
  <si>
    <t>LATITUD =</t>
  </si>
  <si>
    <t>LONGITUD =</t>
  </si>
  <si>
    <t>En esta sección se deben registrar los datos del departamento y la provincia, así como la ubicación geográfica de la vía a intervenir (Latitud y Longitud), junto con la información recopilada a partir de los estudios de campo específicos de la vía en análisis.</t>
  </si>
  <si>
    <t>En este apartado se presenta un analisis general de costos a nivel nacional.</t>
  </si>
  <si>
    <t>En este apartado, se presentaran un analisis de costos aplicado a un tramo de la vía terciaria denominada "Vía Piedecuesta - Sevilla" identificada con el código 68547-01 con una longitud reportada de 32,17 km y un ancho de 4 m que conecta la troncal 45a con la transversal 66 con inclinaciones promedio de 10.6% y -8.0%.</t>
  </si>
  <si>
    <t xml:space="preserve">En esta sección se presentan las distancia a las canteras de suministro de material granular mas cercanas, junto con la estimacion de costos de transporte de material granular necesario para las alternativas de mejoramiento presentadas en la Cartilla de Obras Menores de Drenaje y Estructuras Viales. </t>
  </si>
  <si>
    <t>En este apartado se presentan las diferentes alternativas presentadas en la Cartilla de Obras Menores de Drenaje y Estructuras Viales.</t>
  </si>
  <si>
    <r>
      <t xml:space="preserve">La selección de estos parámetros de entrada se basa en su capacidad para garantizar la viabilidad de la implementación y evaluación de </t>
    </r>
    <r>
      <rPr>
        <b/>
        <i/>
        <sz val="11"/>
        <color theme="1"/>
        <rFont val="Calibri Light"/>
        <family val="2"/>
        <scheme val="major"/>
      </rPr>
      <t>todas</t>
    </r>
    <r>
      <rPr>
        <i/>
        <sz val="11"/>
        <color theme="1"/>
        <rFont val="Calibri Light"/>
        <family val="2"/>
        <scheme val="major"/>
      </rPr>
      <t xml:space="preserve"> las alternativas de mejoramiento. Puede presentarse el caso en el que la subrasante presente condiciones altamente deficientes, la composición del suelo no sea adecuada o la precipitación media anual sea excesiva. Bajo estas circunstancias, la Cartilla de Obras Menores no proporciona diseños específicos para ciertas soluciones, ya que las condiciones del terreno son demasiado adversas para la aplicación de pavimentos rígidos o flexibles. En estos casos extremos, es necesario realizar intervenciones previas, como la mejora y estabilización de suelos, antes de proceder con el mejoramiento vial.</t>
    </r>
  </si>
  <si>
    <t xml:space="preserve">Longitud del Tramo y Ancho de via </t>
  </si>
  <si>
    <t xml:space="preserve">Localizacion </t>
  </si>
  <si>
    <t>Espesores de capas según diseno tipo estipulado en la cartilla de obras menores invias</t>
  </si>
  <si>
    <t>DISEÑO DE ALTERNATVAS DE MEJORAMIENTO</t>
  </si>
  <si>
    <t>Información de canteras disponibles y cálculo de tarifa por viaje</t>
  </si>
  <si>
    <t>Presupuesto de transporte para las alternativas que necesitan agregados de canteras</t>
  </si>
  <si>
    <t>ESTIMACION DE COSTOS DE TRANSPORTE DE MATERIAL GRANULAR</t>
  </si>
  <si>
    <t>CONSIDERACIONES Analisis de Precios Unitarios Regionalizados INVIAS</t>
  </si>
  <si>
    <t>El INVIAS no garantiza que los precios publicados se ajusten a alguna condición técnica especifica o proyecto particular; el uso e interpretación de los datos publicados compromete solamente la responsabilidad del Interesado. Es de su competencia verificar y actualizar o no la información según la pertinencia.</t>
  </si>
  <si>
    <t>Solamente podrá ser implementada en vías terciarias.</t>
  </si>
  <si>
    <t>La carga de diseño máxima es de 500.000 EE8.2t.</t>
  </si>
  <si>
    <t>No considera procesos de estabilización sobre suelos especiales: suelos blandos, arcillas expansivas o cenizas volcánicas.</t>
  </si>
  <si>
    <t>La resistencia mecánica mínima (CBR) es 3%.</t>
  </si>
  <si>
    <t>La Temperatura Media del Anual Ponderada (TMAP) máxima podrá ser 30°C y la Precipitación Media Anual (PMA) máxima podrá ser 6000 mm/año.</t>
  </si>
  <si>
    <t>La dosificación de los mejoramientos de suelo propuestos (suelo cemento y suelo cal) deberá ser diseñada por un Ingeniero de Transporte y Vías o Civil Especialista.</t>
  </si>
  <si>
    <t>El diseño geométrico y estructural de las losas irregulares y las juntas de los pavimentos rígidos será desarrollado por un Ingeniero de Transporte y Vías o Civil Especialista.</t>
  </si>
  <si>
    <t>Las características de los materiales y procesos constructivos tienen que cumplir las exigencias de las Especificaciones Generales de Construcción de Carreteras del Instituto Nacional de Vías vigentes.</t>
  </si>
  <si>
    <t>El Sistema Placa Huella de esta cartilla sólo se use en vías con ancho de calzada inferior a 5.5 m, velocidad de operación inferior a 30 km/h y que los tramos no superen 500 m de longitud.</t>
  </si>
  <si>
    <t>Se consideró un factor de Administración, Imprevistos y Utilidad (AIU) del 30%, discriminado así: 20% Administración, 5% Imprevistos, 5% Utilidad. Estos porcentajes son sugeridos y deberán ser adaptados según la particularidad de cada contrato y/o usuario.</t>
  </si>
  <si>
    <t>Las profundidades de excavacion, relleno y cantidades de material para cada item se contemplan segun el disenos de la  Cartilla de Obras Menores de Drenaje y Estructuras Viales  del INVIAS (Tablas contenidas en planos #119-124)</t>
  </si>
  <si>
    <t>La metodología de calculo de la distancia de transporte de material de granular no considera la trazabilidad real del recorrido. Un análisis detallado a nivel nacional excede el alcance de esta herramienta. Por ello, el costo estimado es un valor mínimo referencial, que podría aumentar según la red vial y la ruta efectiva.</t>
  </si>
  <si>
    <t>En esta herramienta presupuestal no se contempla el costo de transporte para concreto o mezcla asfaltica.</t>
  </si>
  <si>
    <t>Los precios contenidos en la base de datos de APU del INVIAS, no reemplazan la labor de los consultores externos, quienes tienen la obligación de evaluar, analizar y soportar la información correspondiente a precios y rendimientos de actividades de obra, en los términos de cada proyecto.</t>
  </si>
  <si>
    <t>CONSIDERACIONES  Cartilla de Obras Menores de Drenaje y Estructuras Viales INVIAS</t>
  </si>
  <si>
    <t>CONSIDERACIONES De la Herramienta Presupuestal</t>
  </si>
  <si>
    <t>HERRAMIENTA DE ESTIMACION PRESUPUESTAL PARA MEJORAMIENTOS EN VIAS TERCIARIAS</t>
  </si>
  <si>
    <t>Los Análisis de Precios Unitarios publicados, podrán utilizarse como referencia para los procesos de contratación; sin embargo, deberán estar sujetos a las condiciones particulares de cada proyecto.</t>
  </si>
  <si>
    <t>La actualización de precios de Insumos fue definida a través de alguna de las alternativas que se exponen a continuación; siendo esta la fuente de la información registrada: 1. Cotizaciones del mercado 2. precio de contratación vigente 3. precios de provincias cercanas 4. precios históricos de la entidad indexado a valor presente 5. precios de insumos similares</t>
  </si>
  <si>
    <t>En algunos análisis de precios unitarios (APU), se establecen especificaciones de maquinaria a usar; sin embargo, esta no es más que una sugerencia; ya que estas se deben ajustar según la DISPONIBILIDAD Y ACCESIBILIDAD AL SITIO siempre y cuando se garantice lo dispuesto en términos de calidad por la especificación técnica que corresponde.</t>
  </si>
  <si>
    <t>El valor unitario arrojado por cada análisis corresponde al valor Costo Directo y Costos indirectos de la actividad. No se incluye el IVA que se cobra por la ejecución de la tarea, ya que este depende del régimen comercial al que se acoja cada usuario.</t>
  </si>
  <si>
    <t>los Análisis de Precio(s) Unitario(s) publicados por el INVIAS son precios de REFERENCIA; por lo cual, es y que es OBLIGACIÓN de cada Estructurador de Proyectos de Inversión o Consultor externo REALIZAR los estudios de campo específicos para determinar su estructura de costos y/o precio(s) de mercado de cada una de las actividades de obra que lo componen.</t>
  </si>
  <si>
    <t>A continuación, se presenta el panel de navegación de la herramienta, junto con la descripción de cada apartado</t>
  </si>
  <si>
    <t>La cantidad de cemento hidraulico para el diseno de mezlcla de suelo-cemento, esta entre [3% -7 %] de cemento por peso de material granular seco.</t>
  </si>
  <si>
    <t xml:space="preserve">MATERIAL GRANULAR TRATADO CON CEMENTO (MGTC) CLASE 1, NO INCLUYE SUM. CEMENTO
</t>
  </si>
  <si>
    <t>Excavación sin clasificar de la explanación y canales.</t>
  </si>
  <si>
    <t>Conformación de la calzada existente.</t>
  </si>
  <si>
    <t>Mezcla densa en caliente tipo MDC‐19.</t>
  </si>
  <si>
    <t>Cemento hidráulico para capa tratada con cemento.</t>
  </si>
  <si>
    <t>Material granular tratado con cemento (MGTC) clase 1, no incluye sum. Cemento.</t>
  </si>
  <si>
    <t>Transporte de material granular.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</si>
</sst>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5">
    <numFmt numFmtId="44" formatCode="_(&quot;$&quot;* #,##0.00_);_(&quot;$&quot;* \(#,##0.00\);_(&quot;$&quot;* &quot;-&quot;??_);_(@_)"/>
    <numFmt numFmtId="164" formatCode="&quot;$&quot;#,##0.00"/>
    <numFmt numFmtId="165" formatCode="0\ &quot;cm&quot;"/>
    <numFmt numFmtId="166" formatCode="0.00&quot;%&quot;"/>
    <numFmt numFmtId="167" formatCode="0\ &quot;m&quot;"/>
    <numFmt numFmtId="168" formatCode="0.0%"/>
    <numFmt numFmtId="169" formatCode="0.0"/>
    <numFmt numFmtId="170" formatCode="0.000"/>
    <numFmt numFmtId="171" formatCode="0\ &quot;m3&quot;"/>
    <numFmt numFmtId="172" formatCode="0.0000000000000"/>
    <numFmt numFmtId="173" formatCode="0.000%"/>
    <numFmt numFmtId="174" formatCode="0.0000"/>
    <numFmt numFmtId="175" formatCode="#,##0.00000"/>
    <numFmt numFmtId="176" formatCode="0.00000"/>
    <numFmt numFmtId="177" formatCode="0.00000000"/>
  </numFmts>
  <fonts count="64" x14ac:knownFonts="1">
    <font>
      <sz val="11"/>
      <color theme="1"/>
      <name val="Calibri"/>
      <family val="2"/>
      <scheme val="minor"/>
    </font>
    <font>
      <sz val="11"/>
      <color theme="1"/>
      <name val="Calibri"/>
      <family val="2"/>
      <scheme val="minor"/>
    </font>
    <font>
      <sz val="11"/>
      <color rgb="FF006100"/>
      <name val="Calibri"/>
      <family val="2"/>
      <scheme val="minor"/>
    </font>
    <font>
      <b/>
      <sz val="11"/>
      <color theme="1"/>
      <name val="Calibri"/>
      <family val="2"/>
      <scheme val="minor"/>
    </font>
    <font>
      <b/>
      <sz val="12"/>
      <color theme="1"/>
      <name val="Calibri"/>
      <family val="2"/>
      <scheme val="minor"/>
    </font>
    <font>
      <b/>
      <sz val="11"/>
      <name val="Calibri"/>
      <family val="2"/>
      <scheme val="minor"/>
    </font>
    <font>
      <b/>
      <sz val="12"/>
      <name val="Calibri"/>
      <family val="2"/>
      <scheme val="minor"/>
    </font>
    <font>
      <sz val="11"/>
      <name val="Calibri"/>
      <family val="2"/>
      <scheme val="minor"/>
    </font>
    <font>
      <b/>
      <sz val="12"/>
      <color rgb="FF000000"/>
      <name val="Calibri"/>
      <family val="2"/>
      <scheme val="minor"/>
    </font>
    <font>
      <b/>
      <sz val="12"/>
      <color theme="1" tint="0.14999847407452621"/>
      <name val="Calibri"/>
      <family val="2"/>
      <scheme val="minor"/>
    </font>
    <font>
      <sz val="11"/>
      <color rgb="FF000000"/>
      <name val="Calibri"/>
      <family val="2"/>
    </font>
    <font>
      <b/>
      <sz val="14"/>
      <color theme="1"/>
      <name val="Calibri"/>
      <family val="2"/>
      <scheme val="minor"/>
    </font>
    <font>
      <sz val="16"/>
      <color rgb="FF000000"/>
      <name val="Calibri"/>
      <family val="2"/>
    </font>
    <font>
      <u/>
      <sz val="11"/>
      <color theme="10"/>
      <name val="Calibri"/>
      <family val="2"/>
    </font>
    <font>
      <sz val="10"/>
      <color theme="1"/>
      <name val="Calibri"/>
      <family val="2"/>
      <scheme val="minor"/>
    </font>
    <font>
      <sz val="10"/>
      <color theme="1"/>
      <name val="Aptos Narrow"/>
      <family val="2"/>
    </font>
    <font>
      <sz val="12"/>
      <color theme="1"/>
      <name val="Calibri"/>
      <family val="2"/>
      <scheme val="minor"/>
    </font>
    <font>
      <sz val="11"/>
      <color rgb="FF00B0F0"/>
      <name val="Calibri"/>
      <family val="2"/>
      <scheme val="minor"/>
    </font>
    <font>
      <b/>
      <sz val="11"/>
      <color rgb="FF00B0F0"/>
      <name val="Calibri"/>
      <family val="2"/>
      <scheme val="minor"/>
    </font>
    <font>
      <b/>
      <sz val="10"/>
      <color theme="1"/>
      <name val="Calibri"/>
      <family val="2"/>
      <scheme val="minor"/>
    </font>
    <font>
      <sz val="10"/>
      <color theme="1" tint="0.14999847407452621"/>
      <name val="Calibri"/>
      <family val="2"/>
      <scheme val="minor"/>
    </font>
    <font>
      <sz val="10"/>
      <color rgb="FF000000"/>
      <name val="Calibri"/>
      <family val="2"/>
    </font>
    <font>
      <sz val="8"/>
      <name val="Calibri"/>
      <family val="2"/>
      <scheme val="minor"/>
    </font>
    <font>
      <sz val="11"/>
      <color theme="1"/>
      <name val="Calibri Light"/>
      <family val="2"/>
      <scheme val="major"/>
    </font>
    <font>
      <sz val="11"/>
      <name val="Calibri Light"/>
      <family val="2"/>
      <scheme val="major"/>
    </font>
    <font>
      <b/>
      <sz val="16"/>
      <name val="Calibri Light"/>
      <family val="2"/>
      <scheme val="major"/>
    </font>
    <font>
      <b/>
      <sz val="14"/>
      <color theme="1"/>
      <name val="Calibri Light"/>
      <family val="2"/>
      <scheme val="major"/>
    </font>
    <font>
      <b/>
      <sz val="12"/>
      <color theme="1"/>
      <name val="Calibri Light"/>
      <family val="2"/>
      <scheme val="major"/>
    </font>
    <font>
      <sz val="12"/>
      <color theme="1"/>
      <name val="Calibri Light"/>
      <family val="2"/>
      <scheme val="major"/>
    </font>
    <font>
      <i/>
      <sz val="11"/>
      <color theme="1"/>
      <name val="Calibri Light"/>
      <family val="2"/>
      <scheme val="major"/>
    </font>
    <font>
      <sz val="11"/>
      <color rgb="FFFF0000"/>
      <name val="Calibri Light"/>
      <family val="2"/>
      <scheme val="major"/>
    </font>
    <font>
      <b/>
      <sz val="16"/>
      <color theme="1"/>
      <name val="Calibri Light"/>
      <family val="2"/>
      <scheme val="major"/>
    </font>
    <font>
      <sz val="10"/>
      <name val="Arial"/>
      <family val="2"/>
    </font>
    <font>
      <sz val="11"/>
      <color theme="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8"/>
      <color theme="3"/>
      <name val="Calibri Light"/>
      <family val="2"/>
      <scheme val="major"/>
    </font>
    <font>
      <sz val="11"/>
      <color rgb="FF9C6500"/>
      <name val="Calibri"/>
      <family val="2"/>
      <scheme val="minor"/>
    </font>
    <font>
      <sz val="10"/>
      <color indexed="8"/>
      <name val="Arial"/>
      <family val="2"/>
    </font>
    <font>
      <b/>
      <sz val="11"/>
      <color theme="1"/>
      <name val="Calibri Light"/>
      <family val="2"/>
      <scheme val="major"/>
    </font>
    <font>
      <sz val="11"/>
      <color theme="0"/>
      <name val="Calibri Light"/>
      <family val="2"/>
      <scheme val="major"/>
    </font>
    <font>
      <sz val="10"/>
      <color theme="1"/>
      <name val="Calibri Light"/>
      <family val="2"/>
      <scheme val="major"/>
    </font>
    <font>
      <sz val="10"/>
      <name val="Calibri Light"/>
      <family val="2"/>
      <scheme val="major"/>
    </font>
    <font>
      <b/>
      <sz val="11"/>
      <color theme="9" tint="-0.249977111117893"/>
      <name val="Calibri Light"/>
      <family val="2"/>
      <scheme val="major"/>
    </font>
    <font>
      <b/>
      <sz val="11"/>
      <name val="Calibri Light"/>
      <family val="2"/>
      <scheme val="major"/>
    </font>
    <font>
      <b/>
      <sz val="11"/>
      <color rgb="FF377B35"/>
      <name val="Calibri Light"/>
      <family val="2"/>
      <scheme val="major"/>
    </font>
    <font>
      <i/>
      <sz val="11"/>
      <name val="Calibri Light"/>
      <family val="2"/>
      <scheme val="major"/>
    </font>
    <font>
      <b/>
      <i/>
      <sz val="11"/>
      <color theme="1"/>
      <name val="Calibri Light"/>
      <family val="2"/>
      <scheme val="major"/>
    </font>
    <font>
      <b/>
      <sz val="11"/>
      <color theme="1" tint="0.14999847407452621"/>
      <name val="Calibri Light"/>
      <family val="2"/>
      <scheme val="major"/>
    </font>
    <font>
      <b/>
      <sz val="11"/>
      <color theme="0"/>
      <name val="Calibri Light"/>
      <family val="2"/>
      <scheme val="major"/>
    </font>
    <font>
      <b/>
      <sz val="11"/>
      <color rgb="FFFF0000"/>
      <name val="Calibri Light"/>
      <family val="2"/>
      <scheme val="major"/>
    </font>
    <font>
      <b/>
      <sz val="11"/>
      <color rgb="FFFF0000"/>
      <name val="Calibri"/>
      <family val="2"/>
      <scheme val="minor"/>
    </font>
    <font>
      <i/>
      <sz val="9"/>
      <color theme="1"/>
      <name val="Calibri Light"/>
      <family val="2"/>
      <scheme val="major"/>
    </font>
    <font>
      <i/>
      <sz val="9"/>
      <name val="Calibri Light"/>
      <family val="2"/>
      <scheme val="major"/>
    </font>
    <font>
      <sz val="11"/>
      <color rgb="FF000000"/>
      <name val="Calibri Light"/>
      <family val="2"/>
    </font>
  </fonts>
  <fills count="41">
    <fill>
      <patternFill patternType="none"/>
    </fill>
    <fill>
      <patternFill patternType="gray125"/>
    </fill>
    <fill>
      <patternFill patternType="solid">
        <fgColor rgb="FFC6EFCE"/>
      </patternFill>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CCFF"/>
        <bgColor indexed="64"/>
      </patternFill>
    </fill>
    <fill>
      <patternFill patternType="solid">
        <fgColor theme="7" tint="0.79998168889431442"/>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theme="6" tint="0.79998168889431442"/>
        <bgColor indexed="64"/>
      </patternFill>
    </fill>
  </fills>
  <borders count="56">
    <border>
      <left/>
      <right/>
      <top/>
      <bottom/>
      <diagonal/>
    </border>
    <border>
      <left/>
      <right/>
      <top style="thin">
        <color theme="4"/>
      </top>
      <bottom style="double">
        <color theme="4"/>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style="medium">
        <color auto="1"/>
      </left>
      <right/>
      <top/>
      <bottom/>
      <diagonal/>
    </border>
    <border>
      <left style="thin">
        <color auto="1"/>
      </left>
      <right style="medium">
        <color auto="1"/>
      </right>
      <top style="thin">
        <color auto="1"/>
      </top>
      <bottom style="thin">
        <color auto="1"/>
      </bottom>
      <diagonal/>
    </border>
    <border>
      <left style="medium">
        <color indexed="64"/>
      </left>
      <right style="thin">
        <color auto="1"/>
      </right>
      <top style="medium">
        <color indexed="64"/>
      </top>
      <bottom/>
      <diagonal/>
    </border>
    <border>
      <left style="medium">
        <color indexed="64"/>
      </left>
      <right style="thin">
        <color auto="1"/>
      </right>
      <top/>
      <bottom/>
      <diagonal/>
    </border>
    <border>
      <left style="medium">
        <color auto="1"/>
      </left>
      <right/>
      <top/>
      <bottom style="medium">
        <color auto="1"/>
      </bottom>
      <diagonal/>
    </border>
    <border>
      <left style="medium">
        <color auto="1"/>
      </left>
      <right style="thin">
        <color auto="1"/>
      </right>
      <top/>
      <bottom style="medium">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top style="thin">
        <color auto="1"/>
      </top>
      <bottom style="thin">
        <color auto="1"/>
      </bottom>
      <diagonal/>
    </border>
    <border>
      <left/>
      <right style="thin">
        <color indexed="64"/>
      </right>
      <top/>
      <bottom/>
      <diagonal/>
    </border>
    <border>
      <left style="thin">
        <color indexed="64"/>
      </left>
      <right style="thin">
        <color indexed="64"/>
      </right>
      <top/>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indexed="64"/>
      </left>
      <right/>
      <top/>
      <bottom/>
      <diagonal/>
    </border>
    <border>
      <left/>
      <right/>
      <top style="medium">
        <color indexed="64"/>
      </top>
      <bottom style="medium">
        <color indexed="64"/>
      </bottom>
      <diagonal/>
    </border>
    <border>
      <left/>
      <right/>
      <top style="medium">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bottom style="medium">
        <color theme="1"/>
      </bottom>
      <diagonal/>
    </border>
    <border>
      <left/>
      <right/>
      <top style="medium">
        <color theme="1"/>
      </top>
      <bottom/>
      <diagonal/>
    </border>
    <border>
      <left/>
      <right/>
      <top/>
      <bottom style="thin">
        <color theme="1"/>
      </bottom>
      <diagonal/>
    </border>
    <border>
      <left style="medium">
        <color theme="1"/>
      </left>
      <right/>
      <top style="medium">
        <color theme="1"/>
      </top>
      <bottom/>
      <diagonal/>
    </border>
    <border>
      <left/>
      <right style="medium">
        <color theme="1"/>
      </right>
      <top style="medium">
        <color theme="1"/>
      </top>
      <bottom/>
      <diagonal/>
    </border>
    <border>
      <left/>
      <right style="medium">
        <color theme="1"/>
      </right>
      <top/>
      <bottom style="medium">
        <color theme="1"/>
      </bottom>
      <diagonal/>
    </border>
    <border>
      <left style="medium">
        <color theme="1"/>
      </left>
      <right/>
      <top/>
      <bottom style="medium">
        <color theme="1"/>
      </bottom>
      <diagonal/>
    </border>
  </borders>
  <cellStyleXfs count="53">
    <xf numFmtId="0" fontId="0" fillId="0" borderId="0"/>
    <xf numFmtId="0" fontId="2" fillId="2" borderId="0" applyNumberFormat="0" applyBorder="0" applyAlignment="0" applyProtection="0"/>
    <xf numFmtId="0" fontId="3" fillId="0" borderId="1" applyNumberFormat="0" applyFill="0" applyAlignment="0" applyProtection="0"/>
    <xf numFmtId="0" fontId="1" fillId="0" borderId="0"/>
    <xf numFmtId="0" fontId="3" fillId="0" borderId="1" applyNumberFormat="0" applyFill="0" applyAlignment="0" applyProtection="0"/>
    <xf numFmtId="0" fontId="1" fillId="0" borderId="0"/>
    <xf numFmtId="0" fontId="10" fillId="0" borderId="0" applyNumberFormat="0" applyBorder="0" applyAlignment="0"/>
    <xf numFmtId="0" fontId="1" fillId="0" borderId="0"/>
    <xf numFmtId="0" fontId="13" fillId="0" borderId="0" applyNumberFormat="0" applyFill="0" applyBorder="0" applyAlignment="0" applyProtection="0"/>
    <xf numFmtId="0" fontId="1" fillId="0" borderId="0"/>
    <xf numFmtId="9" fontId="1" fillId="0" borderId="0" applyFont="0" applyFill="0" applyBorder="0" applyAlignment="0" applyProtection="0"/>
    <xf numFmtId="0" fontId="32" fillId="0" borderId="0"/>
    <xf numFmtId="0" fontId="34" fillId="0" borderId="37" applyNumberFormat="0" applyFill="0" applyAlignment="0" applyProtection="0"/>
    <xf numFmtId="0" fontId="35" fillId="0" borderId="38" applyNumberFormat="0" applyFill="0" applyAlignment="0" applyProtection="0"/>
    <xf numFmtId="0" fontId="36" fillId="0" borderId="39" applyNumberFormat="0" applyFill="0" applyAlignment="0" applyProtection="0"/>
    <xf numFmtId="0" fontId="36" fillId="0" borderId="0" applyNumberFormat="0" applyFill="0" applyBorder="0" applyAlignment="0" applyProtection="0"/>
    <xf numFmtId="0" fontId="37" fillId="9" borderId="0" applyNumberFormat="0" applyBorder="0" applyAlignment="0" applyProtection="0"/>
    <xf numFmtId="0" fontId="38" fillId="11" borderId="40" applyNumberFormat="0" applyAlignment="0" applyProtection="0"/>
    <xf numFmtId="0" fontId="39" fillId="12" borderId="41" applyNumberFormat="0" applyAlignment="0" applyProtection="0"/>
    <xf numFmtId="0" fontId="40" fillId="12" borderId="40" applyNumberFormat="0" applyAlignment="0" applyProtection="0"/>
    <xf numFmtId="0" fontId="41" fillId="0" borderId="42" applyNumberFormat="0" applyFill="0" applyAlignment="0" applyProtection="0"/>
    <xf numFmtId="0" fontId="42" fillId="13" borderId="43" applyNumberFormat="0" applyAlignment="0" applyProtection="0"/>
    <xf numFmtId="0" fontId="43" fillId="0" borderId="0" applyNumberFormat="0" applyFill="0" applyBorder="0" applyAlignment="0" applyProtection="0"/>
    <xf numFmtId="0" fontId="1" fillId="14" borderId="44" applyNumberFormat="0" applyFont="0" applyAlignment="0" applyProtection="0"/>
    <xf numFmtId="0" fontId="44" fillId="0" borderId="0" applyNumberFormat="0" applyFill="0" applyBorder="0" applyAlignment="0" applyProtection="0"/>
    <xf numFmtId="0" fontId="33"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33"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33"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33"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33"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33"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45" fillId="0" borderId="0" applyNumberFormat="0" applyFill="0" applyBorder="0" applyAlignment="0" applyProtection="0"/>
    <xf numFmtId="0" fontId="46" fillId="10" borderId="0" applyNumberFormat="0" applyBorder="0" applyAlignment="0" applyProtection="0"/>
    <xf numFmtId="0" fontId="33" fillId="18" borderId="0" applyNumberFormat="0" applyBorder="0" applyAlignment="0" applyProtection="0"/>
    <xf numFmtId="0" fontId="33" fillId="22" borderId="0" applyNumberFormat="0" applyBorder="0" applyAlignment="0" applyProtection="0"/>
    <xf numFmtId="0" fontId="33" fillId="26" borderId="0" applyNumberFormat="0" applyBorder="0" applyAlignment="0" applyProtection="0"/>
    <xf numFmtId="0" fontId="33" fillId="30" borderId="0" applyNumberFormat="0" applyBorder="0" applyAlignment="0" applyProtection="0"/>
    <xf numFmtId="0" fontId="33" fillId="34" borderId="0" applyNumberFormat="0" applyBorder="0" applyAlignment="0" applyProtection="0"/>
    <xf numFmtId="0" fontId="33" fillId="38" borderId="0" applyNumberFormat="0" applyBorder="0" applyAlignment="0" applyProtection="0"/>
    <xf numFmtId="0" fontId="47" fillId="0" borderId="0"/>
    <xf numFmtId="44" fontId="1" fillId="0" borderId="0" applyFont="0" applyFill="0" applyBorder="0" applyAlignment="0" applyProtection="0"/>
  </cellStyleXfs>
  <cellXfs count="460">
    <xf numFmtId="0" fontId="0" fillId="0" borderId="0" xfId="0"/>
    <xf numFmtId="0" fontId="4" fillId="0" borderId="0" xfId="0" applyFont="1"/>
    <xf numFmtId="0" fontId="6" fillId="0" borderId="0" xfId="2" applyFont="1" applyFill="1" applyBorder="1" applyAlignment="1" applyProtection="1">
      <alignment horizontal="center" vertical="center" wrapText="1"/>
    </xf>
    <xf numFmtId="0" fontId="7" fillId="0" borderId="0" xfId="2" applyFont="1" applyFill="1" applyBorder="1" applyAlignment="1" applyProtection="1">
      <alignment horizontal="center" vertical="center"/>
    </xf>
    <xf numFmtId="164" fontId="0" fillId="0" borderId="0" xfId="0" applyNumberFormat="1"/>
    <xf numFmtId="164" fontId="0" fillId="0" borderId="0" xfId="0" applyNumberFormat="1" applyAlignment="1">
      <alignment horizontal="center"/>
    </xf>
    <xf numFmtId="0" fontId="0" fillId="0" borderId="0" xfId="0" applyAlignment="1">
      <alignment horizontal="center"/>
    </xf>
    <xf numFmtId="164" fontId="6" fillId="0" borderId="3" xfId="1" applyNumberFormat="1" applyFont="1" applyFill="1" applyBorder="1" applyAlignment="1">
      <alignment horizontal="center" vertical="center"/>
    </xf>
    <xf numFmtId="164" fontId="6" fillId="4" borderId="3" xfId="2" applyNumberFormat="1" applyFont="1" applyFill="1" applyBorder="1" applyAlignment="1">
      <alignment horizontal="center" vertical="center"/>
    </xf>
    <xf numFmtId="164" fontId="8" fillId="4" borderId="3" xfId="2" applyNumberFormat="1" applyFont="1" applyFill="1" applyBorder="1" applyAlignment="1" applyProtection="1">
      <alignment horizontal="center" vertical="center"/>
    </xf>
    <xf numFmtId="164" fontId="6" fillId="0" borderId="3" xfId="2" applyNumberFormat="1" applyFont="1" applyFill="1" applyBorder="1" applyAlignment="1">
      <alignment horizontal="center" vertical="center"/>
    </xf>
    <xf numFmtId="0" fontId="5" fillId="0" borderId="4" xfId="3" applyFont="1" applyBorder="1" applyAlignment="1">
      <alignment horizontal="center" vertical="center"/>
    </xf>
    <xf numFmtId="0" fontId="6" fillId="0" borderId="5" xfId="2" applyFont="1" applyFill="1" applyBorder="1" applyAlignment="1" applyProtection="1">
      <alignment horizontal="center" vertical="center"/>
    </xf>
    <xf numFmtId="164" fontId="6" fillId="0" borderId="5" xfId="1" applyNumberFormat="1" applyFont="1" applyFill="1" applyBorder="1" applyAlignment="1" applyProtection="1">
      <alignment horizontal="center" vertical="center"/>
    </xf>
    <xf numFmtId="0" fontId="6" fillId="0" borderId="6" xfId="2" applyFont="1" applyFill="1" applyBorder="1" applyAlignment="1" applyProtection="1">
      <alignment horizontal="center" vertical="center" wrapText="1"/>
    </xf>
    <xf numFmtId="0" fontId="0" fillId="0" borderId="3" xfId="0" applyBorder="1"/>
    <xf numFmtId="0" fontId="0" fillId="0" borderId="3" xfId="0" applyBorder="1" applyAlignment="1">
      <alignment horizontal="center"/>
    </xf>
    <xf numFmtId="164" fontId="0" fillId="0" borderId="3" xfId="0" applyNumberFormat="1" applyBorder="1" applyAlignment="1">
      <alignment horizontal="center"/>
    </xf>
    <xf numFmtId="0" fontId="0" fillId="0" borderId="8" xfId="0" applyBorder="1" applyAlignment="1">
      <alignment horizontal="center"/>
    </xf>
    <xf numFmtId="0" fontId="0" fillId="0" borderId="10" xfId="0" applyBorder="1"/>
    <xf numFmtId="0" fontId="0" fillId="0" borderId="10" xfId="0" applyBorder="1" applyAlignment="1">
      <alignment horizontal="center"/>
    </xf>
    <xf numFmtId="164" fontId="0" fillId="0" borderId="10" xfId="0" applyNumberFormat="1" applyBorder="1" applyAlignment="1">
      <alignment horizontal="center"/>
    </xf>
    <xf numFmtId="0" fontId="0" fillId="0" borderId="11" xfId="0" applyBorder="1" applyAlignment="1">
      <alignment horizontal="center"/>
    </xf>
    <xf numFmtId="0" fontId="0" fillId="0" borderId="7" xfId="0" applyBorder="1" applyAlignment="1">
      <alignment horizontal="center"/>
    </xf>
    <xf numFmtId="0" fontId="0" fillId="0" borderId="9" xfId="0" applyBorder="1" applyAlignment="1">
      <alignment horizontal="center"/>
    </xf>
    <xf numFmtId="0" fontId="3" fillId="4" borderId="16" xfId="3" applyFont="1" applyFill="1" applyBorder="1" applyAlignment="1">
      <alignment horizontal="center" vertical="center" wrapText="1"/>
    </xf>
    <xf numFmtId="0" fontId="5" fillId="4" borderId="10" xfId="2" applyFont="1" applyFill="1" applyBorder="1" applyAlignment="1" applyProtection="1">
      <alignment horizontal="center" vertical="center" wrapText="1"/>
    </xf>
    <xf numFmtId="0" fontId="3" fillId="4" borderId="17" xfId="2" applyFill="1" applyBorder="1" applyAlignment="1" applyProtection="1">
      <alignment horizontal="center" vertical="center" wrapText="1"/>
    </xf>
    <xf numFmtId="0" fontId="1" fillId="3" borderId="15" xfId="3" applyFill="1" applyBorder="1" applyAlignment="1">
      <alignment horizontal="center" vertical="center" wrapText="1"/>
    </xf>
    <xf numFmtId="0" fontId="1" fillId="3" borderId="19" xfId="3" applyFill="1" applyBorder="1" applyAlignment="1">
      <alignment horizontal="center" vertical="center"/>
    </xf>
    <xf numFmtId="0" fontId="1" fillId="3" borderId="15" xfId="3" applyFill="1" applyBorder="1" applyAlignment="1">
      <alignment horizontal="center" vertical="center"/>
    </xf>
    <xf numFmtId="0" fontId="1" fillId="3" borderId="22" xfId="3" applyFill="1" applyBorder="1" applyAlignment="1">
      <alignment horizontal="center" vertical="center"/>
    </xf>
    <xf numFmtId="0" fontId="10" fillId="0" borderId="15" xfId="6" applyBorder="1" applyAlignment="1">
      <alignment horizontal="center" vertical="center"/>
    </xf>
    <xf numFmtId="0" fontId="10" fillId="0" borderId="19" xfId="6" applyBorder="1" applyAlignment="1">
      <alignment horizontal="center" vertical="center"/>
    </xf>
    <xf numFmtId="0" fontId="10" fillId="0" borderId="22" xfId="6" applyBorder="1" applyAlignment="1">
      <alignment horizontal="center" vertical="center"/>
    </xf>
    <xf numFmtId="1" fontId="12" fillId="0" borderId="27" xfId="6" applyNumberFormat="1" applyFont="1" applyBorder="1" applyAlignment="1">
      <alignment horizontal="center" vertical="center"/>
    </xf>
    <xf numFmtId="0" fontId="10" fillId="0" borderId="28" xfId="6" applyBorder="1" applyAlignment="1">
      <alignment horizontal="center" vertical="center"/>
    </xf>
    <xf numFmtId="0" fontId="14" fillId="0" borderId="3" xfId="0" applyFont="1" applyBorder="1" applyAlignment="1">
      <alignment horizontal="center"/>
    </xf>
    <xf numFmtId="0" fontId="0" fillId="0" borderId="3" xfId="0" applyBorder="1" applyAlignment="1">
      <alignment horizontal="center" vertical="center"/>
    </xf>
    <xf numFmtId="0" fontId="14" fillId="0" borderId="0" xfId="0" applyFont="1" applyAlignment="1">
      <alignment horizontal="center"/>
    </xf>
    <xf numFmtId="0" fontId="0" fillId="0" borderId="3" xfId="0" applyBorder="1" applyAlignment="1">
      <alignment horizontal="center" vertical="center" wrapText="1"/>
    </xf>
    <xf numFmtId="0" fontId="3" fillId="0" borderId="0" xfId="0" applyFont="1" applyAlignment="1">
      <alignment horizontal="center"/>
    </xf>
    <xf numFmtId="0" fontId="15" fillId="0" borderId="0" xfId="0" applyFont="1" applyAlignment="1">
      <alignment horizontal="center"/>
    </xf>
    <xf numFmtId="0" fontId="7" fillId="0" borderId="3" xfId="0" applyFont="1" applyBorder="1" applyAlignment="1">
      <alignment horizontal="center" vertical="center"/>
    </xf>
    <xf numFmtId="0" fontId="3" fillId="0" borderId="5" xfId="3" applyFont="1" applyBorder="1" applyAlignment="1">
      <alignment horizontal="center" vertical="center"/>
    </xf>
    <xf numFmtId="0" fontId="4" fillId="0" borderId="5" xfId="2" applyFont="1" applyFill="1" applyBorder="1" applyAlignment="1" applyProtection="1">
      <alignment horizontal="center" vertical="center"/>
    </xf>
    <xf numFmtId="164" fontId="9" fillId="0" borderId="5" xfId="1" applyNumberFormat="1" applyFont="1" applyFill="1" applyBorder="1" applyAlignment="1" applyProtection="1">
      <alignment horizontal="center" vertical="center"/>
    </xf>
    <xf numFmtId="0" fontId="4" fillId="0" borderId="6" xfId="4" applyFont="1" applyFill="1" applyBorder="1" applyAlignment="1" applyProtection="1">
      <alignment horizontal="center" vertical="center" wrapText="1"/>
    </xf>
    <xf numFmtId="0" fontId="0" fillId="0" borderId="8" xfId="0" applyBorder="1"/>
    <xf numFmtId="0" fontId="0" fillId="0" borderId="11" xfId="0" applyBorder="1"/>
    <xf numFmtId="0" fontId="16" fillId="0" borderId="0" xfId="0" applyFont="1"/>
    <xf numFmtId="0" fontId="4" fillId="0" borderId="4" xfId="3" applyFont="1" applyBorder="1" applyAlignment="1">
      <alignment horizontal="center" vertical="center"/>
    </xf>
    <xf numFmtId="0" fontId="4" fillId="0" borderId="5" xfId="3" applyFont="1" applyBorder="1" applyAlignment="1">
      <alignment horizontal="center" vertical="center"/>
    </xf>
    <xf numFmtId="0" fontId="4" fillId="0" borderId="4" xfId="2" applyFont="1" applyFill="1" applyBorder="1" applyAlignment="1" applyProtection="1">
      <alignment horizontal="center" vertical="center"/>
    </xf>
    <xf numFmtId="0" fontId="4" fillId="0" borderId="5" xfId="2" applyFont="1" applyFill="1" applyBorder="1" applyAlignment="1" applyProtection="1">
      <alignment horizontal="center" vertical="center" wrapText="1"/>
    </xf>
    <xf numFmtId="164" fontId="9" fillId="0" borderId="6" xfId="1" applyNumberFormat="1" applyFont="1" applyFill="1" applyBorder="1" applyAlignment="1" applyProtection="1">
      <alignment horizontal="center" vertical="center"/>
    </xf>
    <xf numFmtId="164" fontId="0" fillId="0" borderId="8" xfId="0" applyNumberFormat="1" applyBorder="1"/>
    <xf numFmtId="164" fontId="0" fillId="0" borderId="11" xfId="0" applyNumberFormat="1" applyBorder="1"/>
    <xf numFmtId="0" fontId="3" fillId="0" borderId="4" xfId="2" applyFill="1" applyBorder="1" applyAlignment="1" applyProtection="1">
      <alignment horizontal="center" vertical="center"/>
    </xf>
    <xf numFmtId="0" fontId="3" fillId="0" borderId="5" xfId="2" applyFill="1" applyBorder="1" applyAlignment="1" applyProtection="1">
      <alignment horizontal="center" vertical="center"/>
    </xf>
    <xf numFmtId="164" fontId="4" fillId="0" borderId="6" xfId="1" applyNumberFormat="1" applyFont="1" applyFill="1" applyBorder="1" applyAlignment="1" applyProtection="1">
      <alignment horizontal="center" vertical="center"/>
    </xf>
    <xf numFmtId="164" fontId="0" fillId="0" borderId="8" xfId="0" applyNumberFormat="1" applyBorder="1" applyAlignment="1">
      <alignment horizontal="center"/>
    </xf>
    <xf numFmtId="164" fontId="0" fillId="0" borderId="11" xfId="0" applyNumberFormat="1" applyBorder="1" applyAlignment="1">
      <alignment horizontal="center"/>
    </xf>
    <xf numFmtId="0" fontId="0" fillId="5" borderId="0" xfId="0" applyFill="1" applyAlignment="1">
      <alignment horizontal="center"/>
    </xf>
    <xf numFmtId="0" fontId="0" fillId="6" borderId="0" xfId="0" applyFill="1" applyAlignment="1">
      <alignment horizontal="center"/>
    </xf>
    <xf numFmtId="0" fontId="0" fillId="4" borderId="0" xfId="0" applyFill="1" applyAlignment="1">
      <alignment horizontal="center"/>
    </xf>
    <xf numFmtId="0" fontId="3" fillId="0" borderId="0" xfId="0" applyFont="1" applyAlignment="1">
      <alignment horizontal="center" vertical="center" wrapText="1"/>
    </xf>
    <xf numFmtId="0" fontId="3" fillId="5" borderId="0" xfId="0" applyFont="1" applyFill="1" applyAlignment="1">
      <alignment horizontal="center" vertical="center" wrapText="1"/>
    </xf>
    <xf numFmtId="0" fontId="3" fillId="6" borderId="0" xfId="0" applyFont="1" applyFill="1" applyAlignment="1">
      <alignment horizontal="center" vertical="center" wrapText="1"/>
    </xf>
    <xf numFmtId="0" fontId="3" fillId="4" borderId="0" xfId="0" applyFont="1" applyFill="1" applyAlignment="1">
      <alignment horizontal="center" vertical="center" wrapText="1"/>
    </xf>
    <xf numFmtId="0" fontId="3" fillId="7" borderId="0" xfId="0" applyFont="1" applyFill="1" applyAlignment="1">
      <alignment horizontal="center" vertical="center" wrapText="1"/>
    </xf>
    <xf numFmtId="0" fontId="0" fillId="7" borderId="0" xfId="0" applyFill="1" applyAlignment="1">
      <alignment horizontal="center"/>
    </xf>
    <xf numFmtId="164" fontId="3" fillId="0" borderId="0" xfId="0" applyNumberFormat="1" applyFont="1" applyAlignment="1">
      <alignment horizontal="center" vertical="center" wrapText="1"/>
    </xf>
    <xf numFmtId="164" fontId="3" fillId="5" borderId="0" xfId="0" applyNumberFormat="1" applyFont="1" applyFill="1" applyAlignment="1">
      <alignment horizontal="center" vertical="center" wrapText="1"/>
    </xf>
    <xf numFmtId="164" fontId="0" fillId="5" borderId="0" xfId="0" applyNumberFormat="1" applyFill="1" applyAlignment="1">
      <alignment horizontal="center"/>
    </xf>
    <xf numFmtId="164" fontId="3" fillId="5" borderId="0" xfId="0" applyNumberFormat="1" applyFont="1" applyFill="1" applyAlignment="1">
      <alignment horizontal="center"/>
    </xf>
    <xf numFmtId="0" fontId="3" fillId="6" borderId="0" xfId="0" applyFont="1" applyFill="1" applyAlignment="1">
      <alignment horizontal="center"/>
    </xf>
    <xf numFmtId="164" fontId="3" fillId="6" borderId="0" xfId="0" applyNumberFormat="1" applyFont="1" applyFill="1" applyAlignment="1">
      <alignment horizontal="center"/>
    </xf>
    <xf numFmtId="0" fontId="3" fillId="4" borderId="0" xfId="0" applyFont="1" applyFill="1" applyAlignment="1">
      <alignment horizontal="center"/>
    </xf>
    <xf numFmtId="164" fontId="3" fillId="4" borderId="0" xfId="0" applyNumberFormat="1" applyFont="1" applyFill="1" applyAlignment="1">
      <alignment horizontal="center"/>
    </xf>
    <xf numFmtId="0" fontId="3" fillId="7" borderId="0" xfId="0" applyFont="1" applyFill="1" applyAlignment="1">
      <alignment horizontal="center"/>
    </xf>
    <xf numFmtId="0" fontId="3" fillId="0" borderId="0" xfId="0" applyFont="1"/>
    <xf numFmtId="0" fontId="0" fillId="0" borderId="0" xfId="0" applyAlignment="1">
      <alignment horizontal="left"/>
    </xf>
    <xf numFmtId="0" fontId="3" fillId="0" borderId="0" xfId="0" applyFont="1" applyAlignment="1">
      <alignment horizontal="left" vertical="center" wrapText="1"/>
    </xf>
    <xf numFmtId="0" fontId="5" fillId="0" borderId="3" xfId="3" applyFont="1" applyBorder="1" applyAlignment="1">
      <alignment horizontal="center" vertical="center"/>
    </xf>
    <xf numFmtId="0" fontId="6" fillId="0" borderId="8" xfId="2" applyFont="1" applyFill="1" applyBorder="1" applyAlignment="1" applyProtection="1">
      <alignment vertical="center"/>
    </xf>
    <xf numFmtId="0" fontId="7" fillId="0" borderId="8" xfId="2" applyFont="1" applyFill="1" applyBorder="1" applyAlignment="1" applyProtection="1">
      <alignment vertical="center" wrapText="1"/>
    </xf>
    <xf numFmtId="0" fontId="0" fillId="0" borderId="3" xfId="0" applyBorder="1" applyAlignment="1">
      <alignment horizontal="left"/>
    </xf>
    <xf numFmtId="0" fontId="0" fillId="0" borderId="10" xfId="0" applyBorder="1" applyAlignment="1">
      <alignment horizontal="left"/>
    </xf>
    <xf numFmtId="164" fontId="0" fillId="0" borderId="3" xfId="0" applyNumberFormat="1" applyBorder="1"/>
    <xf numFmtId="164" fontId="0" fillId="0" borderId="10" xfId="0" applyNumberFormat="1" applyBorder="1"/>
    <xf numFmtId="164" fontId="3" fillId="7" borderId="0" xfId="0" applyNumberFormat="1" applyFont="1" applyFill="1" applyAlignment="1">
      <alignment horizontal="center"/>
    </xf>
    <xf numFmtId="0" fontId="17" fillId="0" borderId="0" xfId="0" applyFont="1" applyAlignment="1">
      <alignment horizontal="center"/>
    </xf>
    <xf numFmtId="0" fontId="18" fillId="7" borderId="0" xfId="0" applyFont="1" applyFill="1" applyAlignment="1">
      <alignment horizontal="center" vertical="center" wrapText="1"/>
    </xf>
    <xf numFmtId="0" fontId="17" fillId="7" borderId="0" xfId="0" applyFont="1" applyFill="1" applyAlignment="1">
      <alignment horizontal="center"/>
    </xf>
    <xf numFmtId="0" fontId="3" fillId="0" borderId="3" xfId="0" applyFont="1" applyBorder="1" applyAlignment="1">
      <alignment horizontal="center"/>
    </xf>
    <xf numFmtId="0" fontId="15" fillId="0" borderId="3" xfId="0" applyFont="1" applyBorder="1" applyAlignment="1">
      <alignment horizontal="center"/>
    </xf>
    <xf numFmtId="0" fontId="3" fillId="0" borderId="3" xfId="0" applyFont="1" applyBorder="1" applyAlignment="1">
      <alignment horizontal="center" wrapText="1"/>
    </xf>
    <xf numFmtId="0" fontId="19" fillId="0" borderId="3" xfId="0" applyFont="1" applyBorder="1" applyAlignment="1">
      <alignment horizontal="center" wrapText="1"/>
    </xf>
    <xf numFmtId="0" fontId="7" fillId="0" borderId="3" xfId="0" applyFont="1" applyBorder="1" applyAlignment="1">
      <alignment horizontal="center" vertical="center" wrapText="1"/>
    </xf>
    <xf numFmtId="0" fontId="7" fillId="3" borderId="3" xfId="0" applyFont="1" applyFill="1" applyBorder="1" applyAlignment="1">
      <alignment horizontal="center" vertical="center" wrapText="1"/>
    </xf>
    <xf numFmtId="0" fontId="0" fillId="0" borderId="3" xfId="0" quotePrefix="1" applyBorder="1" applyAlignment="1">
      <alignment horizontal="center" vertical="center"/>
    </xf>
    <xf numFmtId="0" fontId="7" fillId="0" borderId="0" xfId="0" applyFont="1"/>
    <xf numFmtId="0" fontId="5" fillId="0" borderId="8" xfId="0" applyFont="1" applyBorder="1" applyAlignment="1">
      <alignment horizontal="center"/>
    </xf>
    <xf numFmtId="0" fontId="7" fillId="0" borderId="8" xfId="0" applyFont="1" applyBorder="1"/>
    <xf numFmtId="0" fontId="23" fillId="0" borderId="0" xfId="0" applyFont="1"/>
    <xf numFmtId="0" fontId="23" fillId="0" borderId="0" xfId="0" applyFont="1" applyAlignment="1">
      <alignment horizontal="center"/>
    </xf>
    <xf numFmtId="0" fontId="23" fillId="0" borderId="0" xfId="7" applyFont="1"/>
    <xf numFmtId="0" fontId="24" fillId="0" borderId="0" xfId="7" applyFont="1"/>
    <xf numFmtId="0" fontId="23" fillId="0" borderId="0" xfId="7" applyFont="1" applyAlignment="1">
      <alignment wrapText="1"/>
    </xf>
    <xf numFmtId="1" fontId="23" fillId="0" borderId="0" xfId="7" applyNumberFormat="1" applyFont="1"/>
    <xf numFmtId="164" fontId="23" fillId="0" borderId="0" xfId="7" applyNumberFormat="1" applyFont="1"/>
    <xf numFmtId="0" fontId="24" fillId="0" borderId="3" xfId="7" applyFont="1" applyBorder="1" applyAlignment="1">
      <alignment horizontal="center" vertical="center"/>
    </xf>
    <xf numFmtId="0" fontId="23" fillId="0" borderId="3" xfId="7" applyFont="1" applyBorder="1" applyAlignment="1">
      <alignment horizontal="center" vertical="center"/>
    </xf>
    <xf numFmtId="0" fontId="23" fillId="0" borderId="3" xfId="7" applyFont="1" applyBorder="1" applyAlignment="1">
      <alignment vertical="center" wrapText="1"/>
    </xf>
    <xf numFmtId="49" fontId="24" fillId="0" borderId="3" xfId="8" applyNumberFormat="1" applyFont="1" applyFill="1" applyBorder="1" applyAlignment="1">
      <alignment horizontal="center" vertical="center"/>
    </xf>
    <xf numFmtId="0" fontId="29" fillId="0" borderId="3" xfId="7" applyFont="1" applyBorder="1" applyAlignment="1">
      <alignment horizontal="center" vertical="center" wrapText="1"/>
    </xf>
    <xf numFmtId="0" fontId="29" fillId="0" borderId="3" xfId="0" applyFont="1" applyBorder="1" applyAlignment="1">
      <alignment horizontal="center" vertical="center" wrapText="1"/>
    </xf>
    <xf numFmtId="0" fontId="23" fillId="0" borderId="3" xfId="0" applyFont="1" applyBorder="1" applyAlignment="1">
      <alignment horizontal="center" vertical="center"/>
    </xf>
    <xf numFmtId="0" fontId="24" fillId="0" borderId="3" xfId="8" applyNumberFormat="1" applyFont="1" applyFill="1" applyBorder="1" applyAlignment="1">
      <alignment horizontal="center" vertical="center"/>
    </xf>
    <xf numFmtId="0" fontId="24" fillId="0" borderId="3" xfId="8" applyNumberFormat="1" applyFont="1" applyFill="1" applyBorder="1" applyAlignment="1" applyProtection="1">
      <alignment horizontal="center" vertical="center" wrapText="1"/>
    </xf>
    <xf numFmtId="49" fontId="24" fillId="0" borderId="3" xfId="8" applyNumberFormat="1" applyFont="1" applyFill="1" applyBorder="1" applyAlignment="1" applyProtection="1">
      <alignment horizontal="center" vertical="center"/>
    </xf>
    <xf numFmtId="0" fontId="24" fillId="0" borderId="3" xfId="8" applyNumberFormat="1" applyFont="1" applyFill="1" applyBorder="1" applyAlignment="1" applyProtection="1">
      <alignment horizontal="center" vertical="center"/>
    </xf>
    <xf numFmtId="49" fontId="24" fillId="0" borderId="3" xfId="8" applyNumberFormat="1" applyFont="1" applyFill="1" applyBorder="1" applyAlignment="1" applyProtection="1">
      <alignment horizontal="center" vertical="center" wrapText="1"/>
    </xf>
    <xf numFmtId="0" fontId="30" fillId="0" borderId="0" xfId="7" applyFont="1"/>
    <xf numFmtId="0" fontId="24" fillId="0" borderId="10" xfId="8" applyNumberFormat="1" applyFont="1" applyFill="1" applyBorder="1" applyAlignment="1" applyProtection="1">
      <alignment horizontal="center" vertical="center"/>
    </xf>
    <xf numFmtId="0" fontId="23" fillId="0" borderId="0" xfId="7" applyFont="1" applyAlignment="1">
      <alignment horizontal="center" vertical="center"/>
    </xf>
    <xf numFmtId="0" fontId="24" fillId="0" borderId="0" xfId="7" applyFont="1" applyAlignment="1">
      <alignment horizontal="center" vertical="center"/>
    </xf>
    <xf numFmtId="0" fontId="30" fillId="0" borderId="0" xfId="7" applyFont="1" applyAlignment="1">
      <alignment horizontal="center" vertical="center"/>
    </xf>
    <xf numFmtId="168" fontId="0" fillId="0" borderId="3" xfId="10" applyNumberFormat="1" applyFont="1" applyBorder="1"/>
    <xf numFmtId="0" fontId="24" fillId="0" borderId="3" xfId="0" applyFont="1" applyBorder="1" applyAlignment="1">
      <alignment horizontal="center" vertical="center"/>
    </xf>
    <xf numFmtId="0" fontId="24" fillId="0" borderId="3" xfId="7" applyFont="1" applyBorder="1" applyAlignment="1">
      <alignment vertical="center" wrapText="1"/>
    </xf>
    <xf numFmtId="0" fontId="24" fillId="0" borderId="10" xfId="7" applyFont="1" applyBorder="1" applyAlignment="1">
      <alignment horizontal="center" vertical="center"/>
    </xf>
    <xf numFmtId="0" fontId="24" fillId="0" borderId="10" xfId="7" applyFont="1" applyBorder="1" applyAlignment="1">
      <alignment vertical="center" wrapText="1"/>
    </xf>
    <xf numFmtId="2" fontId="0" fillId="0" borderId="0" xfId="0" applyNumberFormat="1" applyAlignment="1">
      <alignment horizontal="center"/>
    </xf>
    <xf numFmtId="169" fontId="0" fillId="0" borderId="0" xfId="0" applyNumberFormat="1" applyAlignment="1">
      <alignment horizontal="center"/>
    </xf>
    <xf numFmtId="1" fontId="0" fillId="0" borderId="0" xfId="0" applyNumberFormat="1" applyAlignment="1">
      <alignment horizontal="center"/>
    </xf>
    <xf numFmtId="0" fontId="3" fillId="0" borderId="0" xfId="0" applyFont="1" applyAlignment="1">
      <alignment horizontal="center" vertical="center"/>
    </xf>
    <xf numFmtId="170" fontId="0" fillId="0" borderId="0" xfId="0" applyNumberFormat="1" applyAlignment="1">
      <alignment horizontal="center"/>
    </xf>
    <xf numFmtId="2" fontId="0" fillId="7" borderId="0" xfId="0" applyNumberFormat="1" applyFill="1" applyAlignment="1">
      <alignment horizontal="center"/>
    </xf>
    <xf numFmtId="169" fontId="0" fillId="7" borderId="0" xfId="0" applyNumberFormat="1" applyFill="1" applyAlignment="1">
      <alignment horizont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23" fillId="0" borderId="0" xfId="0" applyFont="1" applyAlignment="1">
      <alignment horizontal="left" vertical="center"/>
    </xf>
    <xf numFmtId="44" fontId="23" fillId="0" borderId="0" xfId="0" applyNumberFormat="1" applyFont="1" applyAlignment="1">
      <alignment horizontal="left" vertical="center"/>
    </xf>
    <xf numFmtId="0" fontId="48" fillId="0" borderId="0" xfId="0" applyFont="1" applyAlignment="1">
      <alignment horizontal="right" vertical="center" indent="1"/>
    </xf>
    <xf numFmtId="0" fontId="23" fillId="0" borderId="0" xfId="0" applyFont="1" applyAlignment="1">
      <alignment horizontal="center" vertical="center"/>
    </xf>
    <xf numFmtId="44" fontId="23" fillId="0" borderId="0" xfId="0" applyNumberFormat="1" applyFont="1"/>
    <xf numFmtId="9" fontId="23" fillId="0" borderId="0" xfId="10" applyFont="1" applyBorder="1"/>
    <xf numFmtId="0" fontId="23" fillId="0" borderId="0" xfId="0" applyFont="1" applyAlignment="1">
      <alignment horizontal="left"/>
    </xf>
    <xf numFmtId="0" fontId="26" fillId="0" borderId="45" xfId="0" applyFont="1" applyBorder="1" applyAlignment="1">
      <alignment vertical="center"/>
    </xf>
    <xf numFmtId="0" fontId="23" fillId="0" borderId="45" xfId="0" applyFont="1" applyBorder="1"/>
    <xf numFmtId="0" fontId="27" fillId="0" borderId="45" xfId="0" applyFont="1" applyBorder="1"/>
    <xf numFmtId="0" fontId="48" fillId="0" borderId="0" xfId="0" applyFont="1" applyAlignment="1">
      <alignment horizontal="center" vertical="center"/>
    </xf>
    <xf numFmtId="0" fontId="48" fillId="0" borderId="0" xfId="0" applyFont="1" applyAlignment="1">
      <alignment horizontal="center"/>
    </xf>
    <xf numFmtId="9" fontId="49" fillId="0" borderId="0" xfId="10" applyFont="1" applyBorder="1"/>
    <xf numFmtId="0" fontId="23" fillId="0" borderId="0" xfId="0" applyFont="1" applyAlignment="1">
      <alignment horizontal="right" indent="1"/>
    </xf>
    <xf numFmtId="0" fontId="24" fillId="0" borderId="3" xfId="0" applyFont="1" applyBorder="1" applyAlignment="1">
      <alignment horizontal="left" vertical="center" wrapText="1"/>
    </xf>
    <xf numFmtId="44" fontId="23" fillId="0" borderId="29" xfId="52" applyFont="1" applyBorder="1" applyAlignment="1">
      <alignment horizontal="center"/>
    </xf>
    <xf numFmtId="0" fontId="24" fillId="0" borderId="7" xfId="0" applyFont="1" applyBorder="1" applyAlignment="1">
      <alignment horizontal="left" vertical="center" wrapText="1"/>
    </xf>
    <xf numFmtId="44" fontId="23" fillId="0" borderId="12" xfId="52" applyFont="1" applyBorder="1" applyAlignment="1">
      <alignment horizontal="center"/>
    </xf>
    <xf numFmtId="44" fontId="23" fillId="0" borderId="0" xfId="52" applyFont="1" applyAlignment="1">
      <alignment horizontal="center"/>
    </xf>
    <xf numFmtId="44" fontId="23" fillId="0" borderId="2" xfId="52" applyFont="1" applyBorder="1" applyAlignment="1">
      <alignment horizontal="center"/>
    </xf>
    <xf numFmtId="0" fontId="24" fillId="0" borderId="5" xfId="0" applyFont="1" applyBorder="1" applyAlignment="1">
      <alignment horizontal="left" vertical="center" wrapText="1"/>
    </xf>
    <xf numFmtId="44" fontId="23" fillId="0" borderId="11" xfId="52" applyFont="1" applyBorder="1" applyAlignment="1">
      <alignment horizontal="center"/>
    </xf>
    <xf numFmtId="0" fontId="24" fillId="3" borderId="7" xfId="0" applyFont="1" applyFill="1" applyBorder="1" applyAlignment="1">
      <alignment horizontal="left" vertical="center" wrapText="1"/>
    </xf>
    <xf numFmtId="0" fontId="24" fillId="0" borderId="3" xfId="0" applyFont="1" applyBorder="1" applyAlignment="1">
      <alignment horizontal="center" vertical="center" wrapText="1"/>
    </xf>
    <xf numFmtId="44" fontId="23" fillId="0" borderId="29" xfId="52" applyFont="1" applyBorder="1" applyAlignment="1">
      <alignment horizontal="center" vertical="center"/>
    </xf>
    <xf numFmtId="0" fontId="24" fillId="0" borderId="10" xfId="0" applyFont="1" applyBorder="1" applyAlignment="1">
      <alignment horizontal="left" vertical="center" wrapText="1"/>
    </xf>
    <xf numFmtId="0" fontId="23" fillId="0" borderId="7" xfId="0" applyFont="1" applyBorder="1" applyAlignment="1">
      <alignment horizontal="left"/>
    </xf>
    <xf numFmtId="44" fontId="23" fillId="0" borderId="3" xfId="52" applyFont="1" applyBorder="1" applyAlignment="1">
      <alignment horizontal="center"/>
    </xf>
    <xf numFmtId="44" fontId="23" fillId="0" borderId="8" xfId="52" applyFont="1" applyBorder="1" applyAlignment="1">
      <alignment horizontal="center"/>
    </xf>
    <xf numFmtId="44" fontId="23" fillId="0" borderId="5" xfId="52" applyFont="1" applyBorder="1" applyAlignment="1">
      <alignment horizontal="center"/>
    </xf>
    <xf numFmtId="172" fontId="23" fillId="0" borderId="0" xfId="0" applyNumberFormat="1" applyFont="1"/>
    <xf numFmtId="0" fontId="23" fillId="0" borderId="46" xfId="0" applyFont="1" applyBorder="1" applyAlignment="1">
      <alignment horizontal="left"/>
    </xf>
    <xf numFmtId="44" fontId="23" fillId="0" borderId="47" xfId="52" applyFont="1" applyBorder="1" applyAlignment="1">
      <alignment horizontal="center"/>
    </xf>
    <xf numFmtId="44" fontId="23" fillId="0" borderId="48" xfId="52" applyFont="1" applyBorder="1" applyAlignment="1">
      <alignment horizontal="center"/>
    </xf>
    <xf numFmtId="44" fontId="23" fillId="0" borderId="10" xfId="52" applyFont="1" applyBorder="1" applyAlignment="1">
      <alignment horizontal="center"/>
    </xf>
    <xf numFmtId="2" fontId="23" fillId="0" borderId="35" xfId="0" applyNumberFormat="1" applyFont="1" applyBorder="1"/>
    <xf numFmtId="0" fontId="23" fillId="0" borderId="35" xfId="0" applyFont="1" applyBorder="1" applyAlignment="1">
      <alignment horizontal="left"/>
    </xf>
    <xf numFmtId="0" fontId="23" fillId="0" borderId="35" xfId="0" applyFont="1" applyBorder="1" applyAlignment="1">
      <alignment horizontal="center"/>
    </xf>
    <xf numFmtId="0" fontId="23" fillId="0" borderId="36" xfId="0" applyFont="1" applyBorder="1" applyAlignment="1">
      <alignment horizontal="center"/>
    </xf>
    <xf numFmtId="2" fontId="23" fillId="0" borderId="3" xfId="0" applyNumberFormat="1" applyFont="1" applyBorder="1" applyAlignment="1">
      <alignment horizontal="left"/>
    </xf>
    <xf numFmtId="164" fontId="23" fillId="0" borderId="3" xfId="0" applyNumberFormat="1" applyFont="1" applyBorder="1" applyAlignment="1">
      <alignment horizontal="center"/>
    </xf>
    <xf numFmtId="2" fontId="23" fillId="0" borderId="10" xfId="0" applyNumberFormat="1" applyFont="1" applyBorder="1" applyAlignment="1">
      <alignment horizontal="left"/>
    </xf>
    <xf numFmtId="2" fontId="23" fillId="0" borderId="0" xfId="0" applyNumberFormat="1" applyFont="1" applyAlignment="1">
      <alignment horizontal="left"/>
    </xf>
    <xf numFmtId="164" fontId="23" fillId="0" borderId="0" xfId="0" applyNumberFormat="1" applyFont="1" applyAlignment="1">
      <alignment horizontal="center"/>
    </xf>
    <xf numFmtId="0" fontId="50" fillId="0" borderId="0" xfId="0" applyFont="1" applyAlignment="1">
      <alignment horizontal="center"/>
    </xf>
    <xf numFmtId="0" fontId="51" fillId="0" borderId="0" xfId="0" applyFont="1" applyAlignment="1">
      <alignment horizontal="center"/>
    </xf>
    <xf numFmtId="0" fontId="48" fillId="39" borderId="5" xfId="0" applyFont="1" applyFill="1" applyBorder="1" applyAlignment="1">
      <alignment horizontal="center" vertical="center" wrapText="1"/>
    </xf>
    <xf numFmtId="0" fontId="48" fillId="39" borderId="4" xfId="0" applyFont="1" applyFill="1" applyBorder="1" applyAlignment="1">
      <alignment horizontal="center" vertical="center" wrapText="1"/>
    </xf>
    <xf numFmtId="0" fontId="48" fillId="6" borderId="5" xfId="0" applyFont="1" applyFill="1" applyBorder="1" applyAlignment="1">
      <alignment horizontal="center" vertical="center" wrapText="1"/>
    </xf>
    <xf numFmtId="0" fontId="48" fillId="8" borderId="5" xfId="0" applyFont="1" applyFill="1" applyBorder="1" applyAlignment="1">
      <alignment horizontal="center" vertical="center" wrapText="1"/>
    </xf>
    <xf numFmtId="0" fontId="48" fillId="5" borderId="5" xfId="0" applyFont="1" applyFill="1" applyBorder="1" applyAlignment="1">
      <alignment horizontal="center" vertical="center" wrapText="1"/>
    </xf>
    <xf numFmtId="0" fontId="48" fillId="5" borderId="6" xfId="0" applyFont="1" applyFill="1" applyBorder="1" applyAlignment="1">
      <alignment horizontal="center" vertical="center" wrapText="1"/>
    </xf>
    <xf numFmtId="0" fontId="23" fillId="0" borderId="0" xfId="7" applyFont="1" applyAlignment="1">
      <alignment vertical="center"/>
    </xf>
    <xf numFmtId="0" fontId="50" fillId="0" borderId="0" xfId="0" applyFont="1" applyAlignment="1">
      <alignment horizontal="right"/>
    </xf>
    <xf numFmtId="167" fontId="52" fillId="0" borderId="0" xfId="7" applyNumberFormat="1" applyFont="1" applyAlignment="1">
      <alignment horizontal="left" vertical="center" wrapText="1"/>
    </xf>
    <xf numFmtId="0" fontId="27" fillId="0" borderId="0" xfId="0" applyFont="1"/>
    <xf numFmtId="0" fontId="48" fillId="0" borderId="0" xfId="7" applyFont="1" applyAlignment="1">
      <alignment horizontal="right" vertical="center"/>
    </xf>
    <xf numFmtId="0" fontId="53" fillId="0" borderId="0" xfId="7" applyFont="1" applyAlignment="1">
      <alignment horizontal="right" vertical="center"/>
    </xf>
    <xf numFmtId="167" fontId="54" fillId="0" borderId="0" xfId="7" applyNumberFormat="1" applyFont="1" applyAlignment="1">
      <alignment horizontal="left" vertical="center" wrapText="1"/>
    </xf>
    <xf numFmtId="0" fontId="48" fillId="39" borderId="3" xfId="7" applyFont="1" applyFill="1" applyBorder="1" applyAlignment="1">
      <alignment horizontal="center" vertical="center" wrapText="1"/>
    </xf>
    <xf numFmtId="0" fontId="48" fillId="39" borderId="3" xfId="0" applyFont="1" applyFill="1" applyBorder="1" applyAlignment="1">
      <alignment horizontal="center" vertical="center" wrapText="1"/>
    </xf>
    <xf numFmtId="0" fontId="48" fillId="6" borderId="3" xfId="7" applyFont="1" applyFill="1" applyBorder="1" applyAlignment="1">
      <alignment horizontal="center" vertical="center"/>
    </xf>
    <xf numFmtId="164" fontId="48" fillId="0" borderId="3" xfId="7" applyNumberFormat="1" applyFont="1" applyBorder="1" applyAlignment="1">
      <alignment horizontal="center" vertical="center"/>
    </xf>
    <xf numFmtId="164" fontId="53" fillId="0" borderId="3" xfId="7" applyNumberFormat="1" applyFont="1" applyBorder="1" applyAlignment="1">
      <alignment horizontal="center" vertical="center"/>
    </xf>
    <xf numFmtId="0" fontId="48" fillId="5" borderId="3" xfId="7" applyFont="1" applyFill="1" applyBorder="1" applyAlignment="1">
      <alignment horizontal="center" vertical="center"/>
    </xf>
    <xf numFmtId="0" fontId="48" fillId="8" borderId="3" xfId="7" applyFont="1" applyFill="1" applyBorder="1" applyAlignment="1">
      <alignment horizontal="center" vertical="center" wrapText="1"/>
    </xf>
    <xf numFmtId="0" fontId="48" fillId="8" borderId="3" xfId="7" applyFont="1" applyFill="1" applyBorder="1" applyAlignment="1">
      <alignment horizontal="center" vertical="center"/>
    </xf>
    <xf numFmtId="0" fontId="29" fillId="0" borderId="0" xfId="7" applyFont="1" applyAlignment="1">
      <alignment horizontal="left" vertical="center"/>
    </xf>
    <xf numFmtId="0" fontId="29" fillId="0" borderId="0" xfId="7" applyFont="1" applyAlignment="1">
      <alignment vertical="center"/>
    </xf>
    <xf numFmtId="0" fontId="29" fillId="0" borderId="0" xfId="7" applyFont="1" applyAlignment="1">
      <alignment horizontal="left" vertical="center" indent="2"/>
    </xf>
    <xf numFmtId="0" fontId="24" fillId="0" borderId="0" xfId="0" applyFont="1"/>
    <xf numFmtId="0" fontId="55" fillId="0" borderId="0" xfId="0" applyFont="1"/>
    <xf numFmtId="2" fontId="24" fillId="0" borderId="3" xfId="0" applyNumberFormat="1" applyFont="1" applyBorder="1" applyAlignment="1">
      <alignment horizontal="center"/>
    </xf>
    <xf numFmtId="2" fontId="24" fillId="0" borderId="3" xfId="0" applyNumberFormat="1" applyFont="1" applyBorder="1" applyAlignment="1">
      <alignment horizontal="left"/>
    </xf>
    <xf numFmtId="2" fontId="24" fillId="0" borderId="10" xfId="0" applyNumberFormat="1" applyFont="1" applyBorder="1" applyAlignment="1">
      <alignment horizontal="left"/>
    </xf>
    <xf numFmtId="2" fontId="24" fillId="0" borderId="0" xfId="0" applyNumberFormat="1" applyFont="1" applyAlignment="1">
      <alignment horizontal="center"/>
    </xf>
    <xf numFmtId="170" fontId="24" fillId="0" borderId="0" xfId="0" applyNumberFormat="1" applyFont="1" applyAlignment="1">
      <alignment horizontal="center"/>
    </xf>
    <xf numFmtId="2" fontId="24" fillId="0" borderId="0" xfId="0" applyNumberFormat="1" applyFont="1" applyAlignment="1">
      <alignment horizontal="left"/>
    </xf>
    <xf numFmtId="0" fontId="24" fillId="8" borderId="3" xfId="0" applyFont="1" applyFill="1" applyBorder="1" applyAlignment="1">
      <alignment horizontal="center" vertical="center"/>
    </xf>
    <xf numFmtId="1" fontId="24" fillId="0" borderId="3" xfId="0" applyNumberFormat="1" applyFont="1" applyBorder="1" applyAlignment="1">
      <alignment horizontal="center" vertical="center"/>
    </xf>
    <xf numFmtId="164" fontId="23" fillId="0" borderId="3" xfId="0" applyNumberFormat="1" applyFont="1" applyBorder="1" applyAlignment="1">
      <alignment horizontal="center" vertical="center"/>
    </xf>
    <xf numFmtId="0" fontId="24" fillId="5" borderId="3" xfId="0" applyFont="1" applyFill="1" applyBorder="1" applyAlignment="1">
      <alignment horizontal="center" vertical="center"/>
    </xf>
    <xf numFmtId="0" fontId="53" fillId="39" borderId="3" xfId="0" applyFont="1" applyFill="1" applyBorder="1" applyAlignment="1">
      <alignment horizontal="center" vertical="center"/>
    </xf>
    <xf numFmtId="0" fontId="53" fillId="39" borderId="3" xfId="0" applyFont="1" applyFill="1" applyBorder="1" applyAlignment="1">
      <alignment horizontal="center" vertical="center" wrapText="1"/>
    </xf>
    <xf numFmtId="171" fontId="24" fillId="0" borderId="3" xfId="0" applyNumberFormat="1" applyFont="1" applyBorder="1" applyAlignment="1">
      <alignment horizontal="center" vertical="center"/>
    </xf>
    <xf numFmtId="0" fontId="53" fillId="39" borderId="5" xfId="0" applyFont="1" applyFill="1" applyBorder="1" applyAlignment="1">
      <alignment horizontal="center" vertical="center" wrapText="1"/>
    </xf>
    <xf numFmtId="0" fontId="48" fillId="39" borderId="6" xfId="0" applyFont="1" applyFill="1" applyBorder="1" applyAlignment="1">
      <alignment horizontal="center" vertical="center" wrapText="1"/>
    </xf>
    <xf numFmtId="0" fontId="48" fillId="0" borderId="0" xfId="0" applyFont="1"/>
    <xf numFmtId="49" fontId="23" fillId="0" borderId="0" xfId="0" applyNumberFormat="1" applyFont="1" applyAlignment="1">
      <alignment horizontal="center" vertical="center"/>
    </xf>
    <xf numFmtId="44" fontId="24" fillId="0" borderId="0" xfId="0" applyNumberFormat="1" applyFont="1"/>
    <xf numFmtId="0" fontId="48" fillId="0" borderId="0" xfId="0" applyFont="1" applyAlignment="1">
      <alignment horizontal="right"/>
    </xf>
    <xf numFmtId="44" fontId="23" fillId="0" borderId="12" xfId="0" applyNumberFormat="1" applyFont="1" applyBorder="1"/>
    <xf numFmtId="1" fontId="23" fillId="0" borderId="0" xfId="0" applyNumberFormat="1" applyFont="1" applyAlignment="1">
      <alignment horizontal="center" vertical="center"/>
    </xf>
    <xf numFmtId="173" fontId="23" fillId="0" borderId="0" xfId="10" applyNumberFormat="1" applyFont="1" applyBorder="1"/>
    <xf numFmtId="0" fontId="23" fillId="0" borderId="0" xfId="0" applyFont="1" applyAlignment="1">
      <alignment horizontal="left" wrapText="1"/>
    </xf>
    <xf numFmtId="0" fontId="28" fillId="0" borderId="0" xfId="0" applyFont="1"/>
    <xf numFmtId="0" fontId="28" fillId="0" borderId="0" xfId="0" applyFont="1" applyAlignment="1">
      <alignment wrapText="1"/>
    </xf>
    <xf numFmtId="0" fontId="23" fillId="0" borderId="0" xfId="0" applyFont="1" applyAlignment="1">
      <alignment wrapText="1"/>
    </xf>
    <xf numFmtId="0" fontId="23" fillId="0" borderId="0" xfId="0" applyFont="1" applyAlignment="1">
      <alignment horizontal="left" vertical="center" wrapText="1"/>
    </xf>
    <xf numFmtId="0" fontId="23" fillId="0" borderId="0" xfId="0" applyFont="1" applyAlignment="1">
      <alignment vertical="center" wrapText="1"/>
    </xf>
    <xf numFmtId="0" fontId="28" fillId="0" borderId="0" xfId="0" applyFont="1" applyAlignment="1">
      <alignment horizontal="left"/>
    </xf>
    <xf numFmtId="0" fontId="50" fillId="0" borderId="0" xfId="7" applyFont="1" applyAlignment="1">
      <alignment horizontal="right" vertical="center"/>
    </xf>
    <xf numFmtId="0" fontId="51" fillId="0" borderId="0" xfId="7" applyFont="1" applyAlignment="1">
      <alignment horizontal="right" vertical="center"/>
    </xf>
    <xf numFmtId="0" fontId="50" fillId="0" borderId="0" xfId="0" applyFont="1" applyAlignment="1">
      <alignment vertical="center"/>
    </xf>
    <xf numFmtId="0" fontId="49" fillId="0" borderId="0" xfId="0" applyFont="1"/>
    <xf numFmtId="0" fontId="50" fillId="0" borderId="0" xfId="0" applyFont="1" applyAlignment="1">
      <alignment horizontal="left"/>
    </xf>
    <xf numFmtId="168" fontId="50" fillId="0" borderId="0" xfId="10" applyNumberFormat="1" applyFont="1" applyBorder="1" applyAlignment="1">
      <alignment horizontal="left"/>
    </xf>
    <xf numFmtId="0" fontId="23" fillId="0" borderId="0" xfId="0" applyFont="1" applyAlignment="1">
      <alignment horizontal="left" vertical="top" wrapText="1"/>
    </xf>
    <xf numFmtId="174" fontId="50" fillId="0" borderId="0" xfId="0" applyNumberFormat="1" applyFont="1" applyAlignment="1">
      <alignment horizontal="left"/>
    </xf>
    <xf numFmtId="167" fontId="24" fillId="0" borderId="0" xfId="7" applyNumberFormat="1" applyFont="1" applyAlignment="1">
      <alignment horizontal="left" vertical="center" wrapText="1"/>
    </xf>
    <xf numFmtId="0" fontId="54" fillId="0" borderId="0" xfId="0" applyFont="1" applyAlignment="1">
      <alignment horizontal="left"/>
    </xf>
    <xf numFmtId="0" fontId="53" fillId="0" borderId="0" xfId="0" applyFont="1" applyAlignment="1">
      <alignment horizontal="right"/>
    </xf>
    <xf numFmtId="0" fontId="48" fillId="0" borderId="0" xfId="0" applyFont="1" applyAlignment="1">
      <alignment horizontal="left"/>
    </xf>
    <xf numFmtId="0" fontId="23" fillId="0" borderId="0" xfId="7" applyFont="1" applyAlignment="1">
      <alignment horizontal="right" vertical="center"/>
    </xf>
    <xf numFmtId="0" fontId="24" fillId="0" borderId="0" xfId="7" applyFont="1" applyAlignment="1">
      <alignment horizontal="right" vertical="center"/>
    </xf>
    <xf numFmtId="0" fontId="23" fillId="0" borderId="0" xfId="0" applyFont="1" applyAlignment="1">
      <alignment horizontal="right"/>
    </xf>
    <xf numFmtId="168" fontId="23" fillId="0" borderId="0" xfId="10" applyNumberFormat="1" applyFont="1" applyBorder="1" applyAlignment="1">
      <alignment horizontal="left"/>
    </xf>
    <xf numFmtId="0" fontId="48" fillId="5" borderId="3" xfId="0" applyFont="1" applyFill="1" applyBorder="1" applyAlignment="1">
      <alignment horizontal="center" vertical="center"/>
    </xf>
    <xf numFmtId="0" fontId="24" fillId="0" borderId="7" xfId="0" applyFont="1" applyBorder="1" applyAlignment="1">
      <alignment vertical="center"/>
    </xf>
    <xf numFmtId="0" fontId="24" fillId="0" borderId="9" xfId="0" applyFont="1" applyBorder="1" applyAlignment="1">
      <alignment vertical="center" wrapText="1"/>
    </xf>
    <xf numFmtId="0" fontId="49" fillId="0" borderId="30" xfId="0" applyFont="1" applyBorder="1" applyAlignment="1">
      <alignment vertical="center" wrapText="1"/>
    </xf>
    <xf numFmtId="0" fontId="49" fillId="0" borderId="4" xfId="0" applyFont="1" applyBorder="1" applyAlignment="1">
      <alignment vertical="center" wrapText="1"/>
    </xf>
    <xf numFmtId="0" fontId="24" fillId="0" borderId="9" xfId="0" applyFont="1" applyBorder="1" applyAlignment="1">
      <alignment vertical="center"/>
    </xf>
    <xf numFmtId="0" fontId="49" fillId="0" borderId="30" xfId="0" applyFont="1" applyBorder="1" applyAlignment="1">
      <alignment vertical="center"/>
    </xf>
    <xf numFmtId="0" fontId="49" fillId="0" borderId="4" xfId="0" applyFont="1" applyBorder="1" applyAlignment="1">
      <alignment vertical="center"/>
    </xf>
    <xf numFmtId="0" fontId="24" fillId="0" borderId="30" xfId="0" applyFont="1" applyBorder="1" applyAlignment="1">
      <alignment vertical="center"/>
    </xf>
    <xf numFmtId="0" fontId="24" fillId="0" borderId="4" xfId="0" applyFont="1" applyBorder="1" applyAlignment="1">
      <alignment vertical="center"/>
    </xf>
    <xf numFmtId="44" fontId="48" fillId="0" borderId="0" xfId="52" applyFont="1" applyBorder="1"/>
    <xf numFmtId="44" fontId="48" fillId="0" borderId="0" xfId="52" applyFont="1" applyAlignment="1">
      <alignment horizontal="left"/>
    </xf>
    <xf numFmtId="0" fontId="48" fillId="0" borderId="0" xfId="0" applyFont="1" applyAlignment="1">
      <alignment horizontal="right" vertical="center"/>
    </xf>
    <xf numFmtId="0" fontId="48" fillId="0" borderId="0" xfId="7" applyFont="1" applyAlignment="1">
      <alignment horizontal="left" vertical="center"/>
    </xf>
    <xf numFmtId="0" fontId="53" fillId="0" borderId="2" xfId="7" applyFont="1" applyBorder="1" applyAlignment="1">
      <alignment horizontal="left" vertical="center" wrapText="1"/>
    </xf>
    <xf numFmtId="0" fontId="48" fillId="0" borderId="2" xfId="7" applyFont="1" applyBorder="1" applyAlignment="1">
      <alignment horizontal="left" vertical="center"/>
    </xf>
    <xf numFmtId="0" fontId="53" fillId="39" borderId="4" xfId="7" applyFont="1" applyFill="1" applyBorder="1" applyAlignment="1">
      <alignment horizontal="center" vertical="center" wrapText="1"/>
    </xf>
    <xf numFmtId="0" fontId="53" fillId="39" borderId="5" xfId="2" applyFont="1" applyFill="1" applyBorder="1" applyAlignment="1" applyProtection="1">
      <alignment horizontal="center" vertical="center" wrapText="1"/>
    </xf>
    <xf numFmtId="0" fontId="48" fillId="39" borderId="5" xfId="2" applyFont="1" applyFill="1" applyBorder="1" applyAlignment="1" applyProtection="1">
      <alignment horizontal="center" vertical="center" wrapText="1"/>
    </xf>
    <xf numFmtId="3" fontId="57" fillId="39" borderId="5" xfId="1" applyNumberFormat="1" applyFont="1" applyFill="1" applyBorder="1" applyAlignment="1" applyProtection="1">
      <alignment horizontal="center" vertical="center" wrapText="1"/>
    </xf>
    <xf numFmtId="1" fontId="53" fillId="39" borderId="5" xfId="2" applyNumberFormat="1" applyFont="1" applyFill="1" applyBorder="1" applyAlignment="1" applyProtection="1">
      <alignment horizontal="center" vertical="center" wrapText="1"/>
    </xf>
    <xf numFmtId="164" fontId="53" fillId="39" borderId="5" xfId="2" applyNumberFormat="1" applyFont="1" applyFill="1" applyBorder="1" applyAlignment="1" applyProtection="1">
      <alignment horizontal="center" vertical="center" wrapText="1"/>
    </xf>
    <xf numFmtId="0" fontId="23" fillId="0" borderId="0" xfId="7" applyFont="1" applyAlignment="1">
      <alignment horizontal="center"/>
    </xf>
    <xf numFmtId="164" fontId="23" fillId="0" borderId="3" xfId="7" applyNumberFormat="1" applyFont="1" applyBorder="1" applyAlignment="1">
      <alignment horizontal="center" vertical="center"/>
    </xf>
    <xf numFmtId="1" fontId="23" fillId="0" borderId="5" xfId="7" applyNumberFormat="1" applyFont="1" applyBorder="1" applyAlignment="1">
      <alignment horizontal="center" vertical="center"/>
    </xf>
    <xf numFmtId="164" fontId="23" fillId="0" borderId="5" xfId="7" applyNumberFormat="1" applyFont="1" applyBorder="1" applyAlignment="1">
      <alignment horizontal="center" vertical="center"/>
    </xf>
    <xf numFmtId="164" fontId="48" fillId="0" borderId="0" xfId="7" applyNumberFormat="1" applyFont="1" applyAlignment="1">
      <alignment horizontal="center" vertical="center"/>
    </xf>
    <xf numFmtId="0" fontId="58" fillId="0" borderId="30" xfId="7" applyFont="1" applyBorder="1" applyAlignment="1">
      <alignment horizontal="center" vertical="center" wrapText="1"/>
    </xf>
    <xf numFmtId="164" fontId="24" fillId="0" borderId="3" xfId="7" applyNumberFormat="1" applyFont="1" applyBorder="1" applyAlignment="1">
      <alignment horizontal="center" vertical="center"/>
    </xf>
    <xf numFmtId="0" fontId="58" fillId="0" borderId="4" xfId="7" applyFont="1" applyBorder="1" applyAlignment="1">
      <alignment horizontal="center" vertical="center" wrapText="1"/>
    </xf>
    <xf numFmtId="0" fontId="58" fillId="0" borderId="9" xfId="7" applyFont="1" applyBorder="1" applyAlignment="1">
      <alignment horizontal="center" vertical="center" wrapText="1"/>
    </xf>
    <xf numFmtId="0" fontId="29" fillId="0" borderId="0" xfId="7" applyFont="1"/>
    <xf numFmtId="0" fontId="29" fillId="0" borderId="0" xfId="7" applyFont="1" applyAlignment="1">
      <alignment horizontal="left" indent="5"/>
    </xf>
    <xf numFmtId="0" fontId="24" fillId="0" borderId="0" xfId="7" applyFont="1" applyAlignment="1">
      <alignment horizontal="left"/>
    </xf>
    <xf numFmtId="169" fontId="23" fillId="0" borderId="5" xfId="7" applyNumberFormat="1" applyFont="1" applyBorder="1" applyAlignment="1">
      <alignment horizontal="center" vertical="center"/>
    </xf>
    <xf numFmtId="169" fontId="59" fillId="0" borderId="5" xfId="7" applyNumberFormat="1" applyFont="1" applyBorder="1" applyAlignment="1">
      <alignment horizontal="center" vertical="center"/>
    </xf>
    <xf numFmtId="169" fontId="59" fillId="0" borderId="3" xfId="0" applyNumberFormat="1" applyFont="1" applyBorder="1" applyAlignment="1" applyProtection="1">
      <alignment horizontal="center" vertical="center" wrapText="1"/>
      <protection hidden="1"/>
    </xf>
    <xf numFmtId="0" fontId="58" fillId="0" borderId="0" xfId="7" applyFont="1" applyAlignment="1">
      <alignment horizontal="center" vertical="center" wrapText="1"/>
    </xf>
    <xf numFmtId="169" fontId="60" fillId="0" borderId="3" xfId="0" applyNumberFormat="1" applyFont="1" applyBorder="1" applyAlignment="1" applyProtection="1">
      <alignment horizontal="center" vertical="center" wrapText="1"/>
      <protection hidden="1"/>
    </xf>
    <xf numFmtId="164" fontId="24" fillId="0" borderId="10" xfId="7" applyNumberFormat="1" applyFont="1" applyBorder="1" applyAlignment="1">
      <alignment horizontal="center" vertical="center"/>
    </xf>
    <xf numFmtId="164" fontId="23" fillId="0" borderId="31" xfId="7" applyNumberFormat="1" applyFont="1" applyBorder="1" applyAlignment="1">
      <alignment horizontal="center" vertical="center"/>
    </xf>
    <xf numFmtId="0" fontId="31" fillId="0" borderId="49" xfId="0" applyFont="1" applyBorder="1"/>
    <xf numFmtId="0" fontId="23" fillId="0" borderId="49" xfId="0" applyFont="1" applyBorder="1" applyAlignment="1">
      <alignment horizontal="center"/>
    </xf>
    <xf numFmtId="0" fontId="50" fillId="0" borderId="49" xfId="0" applyFont="1" applyBorder="1" applyAlignment="1">
      <alignment horizontal="center"/>
    </xf>
    <xf numFmtId="0" fontId="51" fillId="0" borderId="49" xfId="0" applyFont="1" applyBorder="1" applyAlignment="1">
      <alignment horizontal="center"/>
    </xf>
    <xf numFmtId="0" fontId="48" fillId="0" borderId="51" xfId="0" applyFont="1" applyBorder="1"/>
    <xf numFmtId="0" fontId="52" fillId="0" borderId="0" xfId="0" applyFont="1" applyAlignment="1">
      <alignment horizontal="left"/>
    </xf>
    <xf numFmtId="0" fontId="23" fillId="0" borderId="3" xfId="0" applyFont="1" applyBorder="1" applyAlignment="1">
      <alignment horizontal="center"/>
    </xf>
    <xf numFmtId="165" fontId="23" fillId="0" borderId="3" xfId="0" applyNumberFormat="1" applyFont="1" applyBorder="1" applyAlignment="1">
      <alignment horizontal="center"/>
    </xf>
    <xf numFmtId="166" fontId="23" fillId="0" borderId="3" xfId="0" applyNumberFormat="1" applyFont="1" applyBorder="1" applyAlignment="1">
      <alignment horizontal="center"/>
    </xf>
    <xf numFmtId="166" fontId="24" fillId="0" borderId="3" xfId="0" applyNumberFormat="1" applyFont="1" applyBorder="1" applyAlignment="1">
      <alignment horizontal="center"/>
    </xf>
    <xf numFmtId="0" fontId="24" fillId="0" borderId="0" xfId="0" applyFont="1" applyAlignment="1">
      <alignment horizontal="center"/>
    </xf>
    <xf numFmtId="0" fontId="48" fillId="0" borderId="51" xfId="0" applyFont="1" applyBorder="1" applyAlignment="1">
      <alignment wrapText="1"/>
    </xf>
    <xf numFmtId="0" fontId="48" fillId="0" borderId="0" xfId="0" applyFont="1" applyAlignment="1">
      <alignment wrapText="1"/>
    </xf>
    <xf numFmtId="165" fontId="24" fillId="0" borderId="3" xfId="0" applyNumberFormat="1" applyFont="1" applyBorder="1" applyAlignment="1">
      <alignment horizontal="center"/>
    </xf>
    <xf numFmtId="0" fontId="48" fillId="0" borderId="2" xfId="0" applyFont="1" applyBorder="1"/>
    <xf numFmtId="0" fontId="24" fillId="0" borderId="0" xfId="0" applyFont="1" applyAlignment="1">
      <alignment horizontal="right"/>
    </xf>
    <xf numFmtId="0" fontId="24" fillId="0" borderId="0" xfId="0" applyFont="1" applyAlignment="1">
      <alignment horizontal="left"/>
    </xf>
    <xf numFmtId="0" fontId="48" fillId="0" borderId="2" xfId="0" applyFont="1" applyBorder="1" applyAlignment="1">
      <alignment horizontal="left"/>
    </xf>
    <xf numFmtId="0" fontId="48" fillId="0" borderId="2" xfId="0" applyFont="1" applyBorder="1" applyAlignment="1">
      <alignment vertical="center"/>
    </xf>
    <xf numFmtId="0" fontId="48" fillId="0" borderId="2" xfId="0" applyFont="1" applyBorder="1" applyAlignment="1">
      <alignment vertical="center" wrapText="1"/>
    </xf>
    <xf numFmtId="0" fontId="48" fillId="0" borderId="0" xfId="0" applyFont="1" applyAlignment="1">
      <alignment vertical="center" wrapText="1"/>
    </xf>
    <xf numFmtId="0" fontId="23" fillId="0" borderId="0" xfId="0" applyFont="1" applyAlignment="1">
      <alignment horizontal="right" vertical="center" wrapText="1"/>
    </xf>
    <xf numFmtId="10" fontId="52" fillId="0" borderId="0" xfId="10" applyNumberFormat="1" applyFont="1" applyFill="1" applyBorder="1" applyAlignment="1">
      <alignment horizontal="left"/>
    </xf>
    <xf numFmtId="10" fontId="52" fillId="0" borderId="2" xfId="10" applyNumberFormat="1" applyFont="1" applyFill="1" applyBorder="1" applyAlignment="1">
      <alignment horizontal="left"/>
    </xf>
    <xf numFmtId="171" fontId="54" fillId="0" borderId="0" xfId="0" applyNumberFormat="1" applyFont="1" applyAlignment="1">
      <alignment horizontal="left"/>
    </xf>
    <xf numFmtId="0" fontId="25" fillId="0" borderId="45" xfId="0" applyFont="1" applyBorder="1"/>
    <xf numFmtId="0" fontId="48" fillId="40" borderId="3" xfId="0" applyFont="1" applyFill="1" applyBorder="1" applyAlignment="1">
      <alignment horizontal="center"/>
    </xf>
    <xf numFmtId="0" fontId="48" fillId="40" borderId="3" xfId="0" applyFont="1" applyFill="1" applyBorder="1" applyAlignment="1">
      <alignment horizontal="center" vertical="center" wrapText="1"/>
    </xf>
    <xf numFmtId="0" fontId="48" fillId="40" borderId="3" xfId="0" applyFont="1" applyFill="1" applyBorder="1" applyAlignment="1">
      <alignment horizontal="center" vertical="center"/>
    </xf>
    <xf numFmtId="0" fontId="53" fillId="40" borderId="3" xfId="0" applyFont="1" applyFill="1" applyBorder="1" applyAlignment="1">
      <alignment horizontal="center" vertical="center"/>
    </xf>
    <xf numFmtId="0" fontId="24" fillId="0" borderId="49" xfId="0" applyFont="1" applyBorder="1"/>
    <xf numFmtId="0" fontId="23" fillId="0" borderId="49" xfId="0" applyFont="1" applyBorder="1"/>
    <xf numFmtId="0" fontId="48" fillId="0" borderId="49" xfId="0" applyFont="1" applyBorder="1"/>
    <xf numFmtId="1" fontId="23" fillId="0" borderId="49" xfId="7" applyNumberFormat="1" applyFont="1" applyBorder="1"/>
    <xf numFmtId="164" fontId="23" fillId="0" borderId="49" xfId="7" applyNumberFormat="1" applyFont="1" applyBorder="1"/>
    <xf numFmtId="0" fontId="31" fillId="0" borderId="0" xfId="0" applyFont="1"/>
    <xf numFmtId="0" fontId="25" fillId="0" borderId="0" xfId="0" applyFont="1"/>
    <xf numFmtId="0" fontId="28" fillId="0" borderId="52" xfId="0" applyFont="1" applyBorder="1"/>
    <xf numFmtId="0" fontId="26" fillId="0" borderId="50" xfId="0" applyFont="1" applyBorder="1" applyAlignment="1">
      <alignment vertical="center"/>
    </xf>
    <xf numFmtId="0" fontId="26" fillId="0" borderId="53" xfId="0" applyFont="1" applyBorder="1" applyAlignment="1">
      <alignment vertical="center"/>
    </xf>
    <xf numFmtId="0" fontId="26" fillId="0" borderId="49" xfId="0" applyFont="1" applyBorder="1" applyAlignment="1">
      <alignment vertical="center"/>
    </xf>
    <xf numFmtId="0" fontId="26" fillId="0" borderId="54" xfId="0" applyFont="1" applyBorder="1" applyAlignment="1">
      <alignment vertical="center"/>
    </xf>
    <xf numFmtId="0" fontId="26" fillId="0" borderId="55" xfId="0" applyFont="1" applyBorder="1" applyAlignment="1">
      <alignment vertical="center"/>
    </xf>
    <xf numFmtId="0" fontId="61" fillId="0" borderId="0" xfId="0" applyFont="1" applyAlignment="1">
      <alignment vertical="center"/>
    </xf>
    <xf numFmtId="44" fontId="53" fillId="0" borderId="12" xfId="0" applyNumberFormat="1" applyFont="1" applyBorder="1"/>
    <xf numFmtId="0" fontId="63" fillId="0" borderId="0" xfId="0" applyFont="1" applyAlignment="1">
      <alignment horizontal="left" vertical="center"/>
    </xf>
    <xf numFmtId="175" fontId="54" fillId="0" borderId="0" xfId="0" applyNumberFormat="1" applyFont="1" applyAlignment="1">
      <alignment horizontal="left"/>
    </xf>
    <xf numFmtId="177" fontId="24" fillId="0" borderId="0" xfId="0" applyNumberFormat="1" applyFont="1"/>
    <xf numFmtId="176" fontId="24" fillId="0" borderId="5" xfId="0" applyNumberFormat="1" applyFont="1" applyBorder="1" applyAlignment="1">
      <alignment horizontal="center"/>
    </xf>
    <xf numFmtId="176" fontId="24" fillId="0" borderId="3" xfId="0" applyNumberFormat="1" applyFont="1" applyBorder="1" applyAlignment="1">
      <alignment horizontal="center"/>
    </xf>
    <xf numFmtId="176" fontId="24" fillId="0" borderId="10" xfId="0" applyNumberFormat="1" applyFont="1" applyBorder="1" applyAlignment="1">
      <alignment horizontal="center"/>
    </xf>
    <xf numFmtId="0" fontId="61" fillId="0" borderId="0" xfId="0" applyFont="1"/>
    <xf numFmtId="0" fontId="61" fillId="0" borderId="0" xfId="0" applyFont="1" applyAlignment="1">
      <alignment vertical="center" wrapText="1"/>
    </xf>
    <xf numFmtId="0" fontId="61" fillId="0" borderId="0" xfId="0" applyFont="1" applyAlignment="1">
      <alignment horizontal="left" wrapText="1"/>
    </xf>
    <xf numFmtId="0" fontId="23" fillId="0" borderId="0" xfId="0" applyFont="1" applyAlignment="1">
      <alignment horizontal="left" wrapText="1"/>
    </xf>
    <xf numFmtId="0" fontId="23" fillId="0" borderId="0" xfId="0" applyFont="1" applyAlignment="1">
      <alignment horizontal="left" vertical="center" wrapText="1"/>
    </xf>
    <xf numFmtId="0" fontId="23" fillId="0" borderId="0" xfId="0" applyFont="1" applyAlignment="1">
      <alignment horizontal="left"/>
    </xf>
    <xf numFmtId="0" fontId="26" fillId="0" borderId="50" xfId="0" applyFont="1" applyBorder="1" applyAlignment="1">
      <alignment horizontal="center" vertical="center" wrapText="1"/>
    </xf>
    <xf numFmtId="0" fontId="26" fillId="0" borderId="49" xfId="0" applyFont="1" applyBorder="1" applyAlignment="1">
      <alignment horizontal="center" vertical="center" wrapText="1"/>
    </xf>
    <xf numFmtId="0" fontId="61" fillId="0" borderId="0" xfId="7" applyFont="1" applyAlignment="1">
      <alignment horizontal="left" vertical="center" wrapText="1"/>
    </xf>
    <xf numFmtId="0" fontId="62" fillId="0" borderId="0" xfId="0" applyFont="1" applyAlignment="1">
      <alignment horizontal="left" vertical="center" wrapText="1"/>
    </xf>
    <xf numFmtId="0" fontId="48" fillId="39" borderId="3" xfId="7" applyFont="1" applyFill="1" applyBorder="1" applyAlignment="1">
      <alignment horizontal="center" vertical="center" wrapText="1"/>
    </xf>
    <xf numFmtId="0" fontId="48" fillId="0" borderId="0" xfId="7" applyFont="1" applyAlignment="1">
      <alignment horizontal="left" vertical="center" wrapText="1"/>
    </xf>
    <xf numFmtId="0" fontId="48" fillId="39" borderId="11" xfId="7" applyFont="1" applyFill="1" applyBorder="1" applyAlignment="1">
      <alignment horizontal="center" vertical="center" wrapText="1"/>
    </xf>
    <xf numFmtId="0" fontId="48" fillId="39" borderId="9" xfId="7" applyFont="1" applyFill="1" applyBorder="1" applyAlignment="1">
      <alignment horizontal="center" vertical="center" wrapText="1"/>
    </xf>
    <xf numFmtId="0" fontId="48" fillId="39" borderId="6" xfId="7" applyFont="1" applyFill="1" applyBorder="1" applyAlignment="1">
      <alignment horizontal="center" vertical="center" wrapText="1"/>
    </xf>
    <xf numFmtId="0" fontId="48" fillId="39" borderId="4" xfId="7" applyFont="1" applyFill="1" applyBorder="1" applyAlignment="1">
      <alignment horizontal="center" vertical="center" wrapText="1"/>
    </xf>
    <xf numFmtId="0" fontId="48" fillId="39" borderId="8" xfId="0" applyFont="1" applyFill="1" applyBorder="1" applyAlignment="1">
      <alignment horizontal="center" vertical="center" wrapText="1"/>
    </xf>
    <xf numFmtId="0" fontId="48" fillId="39" borderId="29" xfId="0" applyFont="1" applyFill="1" applyBorder="1" applyAlignment="1">
      <alignment horizontal="center" vertical="center" wrapText="1"/>
    </xf>
    <xf numFmtId="0" fontId="48" fillId="39" borderId="7" xfId="0" applyFont="1" applyFill="1" applyBorder="1" applyAlignment="1">
      <alignment horizontal="center" vertical="center" wrapText="1"/>
    </xf>
    <xf numFmtId="0" fontId="48" fillId="6" borderId="10" xfId="7" applyFont="1" applyFill="1" applyBorder="1" applyAlignment="1">
      <alignment horizontal="center" vertical="center" wrapText="1"/>
    </xf>
    <xf numFmtId="0" fontId="48" fillId="6" borderId="31" xfId="7" applyFont="1" applyFill="1" applyBorder="1" applyAlignment="1">
      <alignment horizontal="center" vertical="center" wrapText="1"/>
    </xf>
    <xf numFmtId="0" fontId="48" fillId="6" borderId="5" xfId="7" applyFont="1" applyFill="1" applyBorder="1" applyAlignment="1">
      <alignment horizontal="center" vertical="center" wrapText="1"/>
    </xf>
    <xf numFmtId="0" fontId="48" fillId="5" borderId="10" xfId="7" applyFont="1" applyFill="1" applyBorder="1" applyAlignment="1">
      <alignment horizontal="center" vertical="center" wrapText="1"/>
    </xf>
    <xf numFmtId="0" fontId="48" fillId="5" borderId="31" xfId="7" applyFont="1" applyFill="1" applyBorder="1" applyAlignment="1">
      <alignment horizontal="center" vertical="center" wrapText="1"/>
    </xf>
    <xf numFmtId="0" fontId="48" fillId="5" borderId="5" xfId="7" applyFont="1" applyFill="1" applyBorder="1" applyAlignment="1">
      <alignment horizontal="center" vertical="center" wrapText="1"/>
    </xf>
    <xf numFmtId="0" fontId="48" fillId="40" borderId="8" xfId="0" applyFont="1" applyFill="1" applyBorder="1" applyAlignment="1">
      <alignment horizontal="center"/>
    </xf>
    <xf numFmtId="0" fontId="48" fillId="40" borderId="29" xfId="0" applyFont="1" applyFill="1" applyBorder="1" applyAlignment="1">
      <alignment horizontal="center"/>
    </xf>
    <xf numFmtId="0" fontId="48" fillId="40" borderId="7" xfId="0" applyFont="1" applyFill="1" applyBorder="1" applyAlignment="1">
      <alignment horizontal="center"/>
    </xf>
    <xf numFmtId="0" fontId="48" fillId="40" borderId="10" xfId="0" applyFont="1" applyFill="1" applyBorder="1" applyAlignment="1">
      <alignment horizontal="center" vertical="center" wrapText="1"/>
    </xf>
    <xf numFmtId="0" fontId="48" fillId="40" borderId="5" xfId="0" applyFont="1" applyFill="1" applyBorder="1" applyAlignment="1">
      <alignment horizontal="center" vertical="center" wrapText="1"/>
    </xf>
    <xf numFmtId="0" fontId="48" fillId="40" borderId="8" xfId="0" applyFont="1" applyFill="1" applyBorder="1" applyAlignment="1">
      <alignment horizontal="center" vertical="center"/>
    </xf>
    <xf numFmtId="0" fontId="48" fillId="40" borderId="29" xfId="0" applyFont="1" applyFill="1" applyBorder="1" applyAlignment="1">
      <alignment horizontal="center" vertical="center"/>
    </xf>
    <xf numFmtId="0" fontId="48" fillId="40" borderId="7" xfId="0" applyFont="1" applyFill="1" applyBorder="1" applyAlignment="1">
      <alignment horizontal="center" vertical="center"/>
    </xf>
    <xf numFmtId="0" fontId="7" fillId="0" borderId="3" xfId="0" applyFont="1" applyBorder="1" applyAlignment="1">
      <alignment horizontal="center" vertical="center"/>
    </xf>
    <xf numFmtId="0" fontId="11" fillId="4" borderId="13" xfId="2" applyFont="1" applyFill="1" applyBorder="1" applyAlignment="1" applyProtection="1">
      <alignment horizontal="center" vertical="center"/>
    </xf>
    <xf numFmtId="0" fontId="11" fillId="4" borderId="14" xfId="2" applyFont="1" applyFill="1" applyBorder="1" applyAlignment="1" applyProtection="1">
      <alignment horizontal="center" vertical="center"/>
    </xf>
    <xf numFmtId="0" fontId="11" fillId="4" borderId="15" xfId="2" applyFont="1" applyFill="1" applyBorder="1" applyAlignment="1" applyProtection="1">
      <alignment horizontal="center" vertical="center"/>
    </xf>
    <xf numFmtId="0" fontId="20" fillId="3" borderId="13" xfId="1" applyFont="1" applyFill="1" applyBorder="1" applyAlignment="1" applyProtection="1">
      <alignment horizontal="center" vertical="center" wrapText="1"/>
    </xf>
    <xf numFmtId="0" fontId="20" fillId="3" borderId="18" xfId="1" applyFont="1" applyFill="1" applyBorder="1" applyAlignment="1" applyProtection="1">
      <alignment horizontal="center" vertical="center" wrapText="1"/>
    </xf>
    <xf numFmtId="1" fontId="12" fillId="0" borderId="32" xfId="6" applyNumberFormat="1" applyFont="1" applyBorder="1" applyAlignment="1">
      <alignment horizontal="center" vertical="center" wrapText="1"/>
    </xf>
    <xf numFmtId="1" fontId="12" fillId="0" borderId="33" xfId="6" applyNumberFormat="1" applyFont="1" applyBorder="1" applyAlignment="1">
      <alignment horizontal="center" vertical="center" wrapText="1"/>
    </xf>
    <xf numFmtId="0" fontId="7" fillId="0" borderId="3" xfId="0" applyFont="1"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horizontal="center" vertical="center" wrapText="1"/>
    </xf>
    <xf numFmtId="0" fontId="20" fillId="3" borderId="20" xfId="1" applyFont="1" applyFill="1" applyBorder="1" applyAlignment="1" applyProtection="1">
      <alignment horizontal="center" vertical="center" wrapText="1"/>
    </xf>
    <xf numFmtId="0" fontId="20" fillId="3" borderId="21" xfId="1" applyFont="1" applyFill="1" applyBorder="1" applyAlignment="1" applyProtection="1">
      <alignment horizontal="center" vertical="center" wrapText="1"/>
    </xf>
    <xf numFmtId="0" fontId="20" fillId="3" borderId="25" xfId="1" applyFont="1" applyFill="1" applyBorder="1" applyAlignment="1" applyProtection="1">
      <alignment horizontal="center" vertical="center" wrapText="1"/>
    </xf>
    <xf numFmtId="0" fontId="12" fillId="0" borderId="23" xfId="6" applyNumberFormat="1" applyFont="1" applyBorder="1" applyAlignment="1">
      <alignment horizontal="center" vertical="center"/>
    </xf>
    <xf numFmtId="0" fontId="12" fillId="0" borderId="26" xfId="6" applyNumberFormat="1" applyFont="1" applyBorder="1" applyAlignment="1">
      <alignment horizontal="center" vertical="center"/>
    </xf>
    <xf numFmtId="0" fontId="12" fillId="0" borderId="24" xfId="6" applyNumberFormat="1" applyFont="1" applyBorder="1" applyAlignment="1">
      <alignment horizontal="center" vertical="center"/>
    </xf>
    <xf numFmtId="1" fontId="12" fillId="0" borderId="23" xfId="6" applyNumberFormat="1" applyFont="1" applyBorder="1" applyAlignment="1">
      <alignment horizontal="center" vertical="center"/>
    </xf>
    <xf numFmtId="1" fontId="12" fillId="0" borderId="26" xfId="6" applyNumberFormat="1" applyFont="1" applyBorder="1" applyAlignment="1">
      <alignment horizontal="center" vertical="center"/>
    </xf>
    <xf numFmtId="1" fontId="12" fillId="0" borderId="24" xfId="6" applyNumberFormat="1" applyFont="1" applyBorder="1" applyAlignment="1">
      <alignment horizontal="center" vertical="center"/>
    </xf>
    <xf numFmtId="0" fontId="21" fillId="0" borderId="20" xfId="6" applyFont="1" applyBorder="1" applyAlignment="1">
      <alignment horizontal="center" vertical="center" wrapText="1"/>
    </xf>
    <xf numFmtId="0" fontId="21" fillId="0" borderId="21" xfId="6" applyFont="1" applyBorder="1" applyAlignment="1">
      <alignment horizontal="center" vertical="center" wrapText="1"/>
    </xf>
    <xf numFmtId="0" fontId="21" fillId="0" borderId="25" xfId="6" applyFont="1" applyBorder="1" applyAlignment="1">
      <alignment horizontal="center" vertical="center" wrapText="1"/>
    </xf>
    <xf numFmtId="0" fontId="31" fillId="0" borderId="49" xfId="0" applyFont="1" applyBorder="1" applyAlignment="1">
      <alignment horizontal="left"/>
    </xf>
    <xf numFmtId="0" fontId="48" fillId="0" borderId="0" xfId="7" applyFont="1" applyAlignment="1">
      <alignment horizontal="right" vertical="center"/>
    </xf>
    <xf numFmtId="0" fontId="23" fillId="0" borderId="2" xfId="7" applyFont="1" applyBorder="1" applyAlignment="1">
      <alignment horizontal="center"/>
    </xf>
    <xf numFmtId="0" fontId="48" fillId="6" borderId="3" xfId="7" applyFont="1" applyFill="1" applyBorder="1" applyAlignment="1">
      <alignment horizontal="center" vertical="center" textRotation="90" wrapText="1"/>
    </xf>
    <xf numFmtId="0" fontId="48" fillId="8" borderId="3" xfId="7" applyFont="1" applyFill="1" applyBorder="1" applyAlignment="1">
      <alignment horizontal="center" vertical="center" textRotation="90" wrapText="1"/>
    </xf>
    <xf numFmtId="0" fontId="48" fillId="6" borderId="10" xfId="7" applyFont="1" applyFill="1" applyBorder="1" applyAlignment="1">
      <alignment horizontal="center" vertical="center" textRotation="90" wrapText="1"/>
    </xf>
    <xf numFmtId="0" fontId="48" fillId="6" borderId="31" xfId="7" applyFont="1" applyFill="1" applyBorder="1" applyAlignment="1">
      <alignment horizontal="center" vertical="center" textRotation="90" wrapText="1"/>
    </xf>
    <xf numFmtId="0" fontId="48" fillId="6" borderId="5" xfId="7" applyFont="1" applyFill="1" applyBorder="1" applyAlignment="1">
      <alignment horizontal="center" vertical="center" textRotation="90" wrapText="1"/>
    </xf>
    <xf numFmtId="0" fontId="53" fillId="6" borderId="10" xfId="7" applyFont="1" applyFill="1" applyBorder="1" applyAlignment="1">
      <alignment horizontal="center" vertical="center" textRotation="90" wrapText="1"/>
    </xf>
    <xf numFmtId="0" fontId="53" fillId="6" borderId="31" xfId="7" applyFont="1" applyFill="1" applyBorder="1" applyAlignment="1">
      <alignment horizontal="center" vertical="center" textRotation="90" wrapText="1"/>
    </xf>
    <xf numFmtId="0" fontId="53" fillId="6" borderId="5" xfId="7" applyFont="1" applyFill="1" applyBorder="1" applyAlignment="1">
      <alignment horizontal="center" vertical="center" textRotation="90" wrapText="1"/>
    </xf>
    <xf numFmtId="0" fontId="48" fillId="8" borderId="10" xfId="7" applyFont="1" applyFill="1" applyBorder="1" applyAlignment="1">
      <alignment horizontal="center" vertical="center" textRotation="90" wrapText="1"/>
    </xf>
    <xf numFmtId="0" fontId="48" fillId="8" borderId="31" xfId="7" applyFont="1" applyFill="1" applyBorder="1" applyAlignment="1">
      <alignment horizontal="center" vertical="center" textRotation="90" wrapText="1"/>
    </xf>
    <xf numFmtId="0" fontId="48" fillId="8" borderId="34" xfId="7" applyFont="1" applyFill="1" applyBorder="1" applyAlignment="1">
      <alignment horizontal="center" vertical="center" textRotation="90" wrapText="1"/>
    </xf>
    <xf numFmtId="0" fontId="48" fillId="8" borderId="5" xfId="7" applyFont="1" applyFill="1" applyBorder="1" applyAlignment="1">
      <alignment horizontal="center" vertical="center" textRotation="90" wrapText="1"/>
    </xf>
    <xf numFmtId="0" fontId="48" fillId="5" borderId="10" xfId="7" applyFont="1" applyFill="1" applyBorder="1" applyAlignment="1">
      <alignment horizontal="center" vertical="center" textRotation="90"/>
    </xf>
    <xf numFmtId="0" fontId="48" fillId="5" borderId="31" xfId="7" applyFont="1" applyFill="1" applyBorder="1" applyAlignment="1">
      <alignment horizontal="center" vertical="center" textRotation="90"/>
    </xf>
    <xf numFmtId="0" fontId="48" fillId="5" borderId="3" xfId="7" applyFont="1" applyFill="1" applyBorder="1" applyAlignment="1">
      <alignment horizontal="center" vertical="center" textRotation="90"/>
    </xf>
    <xf numFmtId="0" fontId="48" fillId="5" borderId="5" xfId="7" applyFont="1" applyFill="1" applyBorder="1" applyAlignment="1">
      <alignment horizontal="center" vertical="center" textRotation="90"/>
    </xf>
    <xf numFmtId="0" fontId="24" fillId="0" borderId="3" xfId="0" applyFont="1" applyBorder="1" applyAlignment="1">
      <alignment horizontal="left" vertical="center" wrapText="1"/>
    </xf>
    <xf numFmtId="0" fontId="48" fillId="0" borderId="51" xfId="0" applyFont="1" applyBorder="1" applyAlignment="1">
      <alignment horizontal="left"/>
    </xf>
    <xf numFmtId="0" fontId="24" fillId="6" borderId="6" xfId="0" applyFont="1" applyFill="1" applyBorder="1" applyAlignment="1">
      <alignment horizontal="center" vertical="center"/>
    </xf>
    <xf numFmtId="0" fontId="24" fillId="6" borderId="8" xfId="0" applyFont="1" applyFill="1" applyBorder="1" applyAlignment="1">
      <alignment horizontal="center" vertical="center"/>
    </xf>
    <xf numFmtId="0" fontId="53" fillId="39" borderId="3" xfId="0" applyFont="1" applyFill="1" applyBorder="1" applyAlignment="1">
      <alignment horizontal="center" vertical="center"/>
    </xf>
    <xf numFmtId="0" fontId="48" fillId="0" borderId="0" xfId="0" applyFont="1" applyAlignment="1">
      <alignment horizontal="left"/>
    </xf>
    <xf numFmtId="0" fontId="48" fillId="0" borderId="45" xfId="0" applyFont="1" applyBorder="1" applyAlignment="1">
      <alignment horizontal="left"/>
    </xf>
    <xf numFmtId="0" fontId="48" fillId="6" borderId="8" xfId="0" applyFont="1" applyFill="1" applyBorder="1" applyAlignment="1">
      <alignment horizontal="center" vertical="center"/>
    </xf>
    <xf numFmtId="0" fontId="48" fillId="6" borderId="29" xfId="0" applyFont="1" applyFill="1" applyBorder="1" applyAlignment="1">
      <alignment horizontal="center" vertical="center"/>
    </xf>
    <xf numFmtId="0" fontId="48" fillId="6" borderId="7" xfId="0" applyFont="1" applyFill="1" applyBorder="1" applyAlignment="1">
      <alignment horizontal="center" vertical="center"/>
    </xf>
    <xf numFmtId="0" fontId="48" fillId="8" borderId="8" xfId="0" applyFont="1" applyFill="1" applyBorder="1" applyAlignment="1">
      <alignment horizontal="center" vertical="center"/>
    </xf>
    <xf numFmtId="0" fontId="48" fillId="8" borderId="29" xfId="0" applyFont="1" applyFill="1" applyBorder="1" applyAlignment="1">
      <alignment horizontal="center" vertical="center"/>
    </xf>
    <xf numFmtId="0" fontId="48" fillId="8" borderId="7" xfId="0" applyFont="1" applyFill="1" applyBorder="1" applyAlignment="1">
      <alignment horizontal="center" vertical="center"/>
    </xf>
    <xf numFmtId="0" fontId="48" fillId="6" borderId="8" xfId="0" applyFont="1" applyFill="1" applyBorder="1" applyAlignment="1">
      <alignment horizontal="center" vertical="center" wrapText="1"/>
    </xf>
    <xf numFmtId="0" fontId="48" fillId="6" borderId="29" xfId="0" applyFont="1" applyFill="1" applyBorder="1" applyAlignment="1">
      <alignment horizontal="center" vertical="center" wrapText="1"/>
    </xf>
    <xf numFmtId="0" fontId="48" fillId="6" borderId="7" xfId="0" applyFont="1" applyFill="1" applyBorder="1" applyAlignment="1">
      <alignment horizontal="center" vertical="center" wrapText="1"/>
    </xf>
    <xf numFmtId="0" fontId="48" fillId="8" borderId="3" xfId="0" applyFont="1" applyFill="1" applyBorder="1" applyAlignment="1">
      <alignment horizontal="center" vertical="center"/>
    </xf>
    <xf numFmtId="0" fontId="23" fillId="0" borderId="0" xfId="0" applyFont="1" applyAlignment="1">
      <alignment horizontal="right" vertical="center"/>
    </xf>
    <xf numFmtId="0" fontId="29" fillId="0" borderId="0" xfId="0" applyFont="1" applyAlignment="1">
      <alignment horizontal="left" vertical="center" wrapText="1"/>
    </xf>
    <xf numFmtId="0" fontId="23" fillId="0" borderId="0" xfId="0" applyFont="1" applyAlignment="1">
      <alignment horizontal="left" vertical="top" wrapText="1"/>
    </xf>
    <xf numFmtId="0" fontId="53" fillId="0" borderId="0" xfId="0" applyFont="1" applyAlignment="1">
      <alignment horizontal="right" vertical="center"/>
    </xf>
    <xf numFmtId="0" fontId="11" fillId="0" borderId="8" xfId="2" applyFont="1" applyFill="1" applyBorder="1" applyAlignment="1" applyProtection="1">
      <alignment horizontal="center" vertical="center"/>
    </xf>
    <xf numFmtId="0" fontId="11" fillId="0" borderId="29" xfId="2" applyFont="1" applyFill="1" applyBorder="1" applyAlignment="1" applyProtection="1">
      <alignment horizontal="center" vertical="center"/>
    </xf>
    <xf numFmtId="0" fontId="11" fillId="0" borderId="7" xfId="2" applyFont="1" applyFill="1" applyBorder="1" applyAlignment="1" applyProtection="1">
      <alignment horizontal="center" vertical="center"/>
    </xf>
    <xf numFmtId="0" fontId="11" fillId="0" borderId="8" xfId="0" applyFont="1" applyBorder="1" applyAlignment="1">
      <alignment horizontal="center"/>
    </xf>
    <xf numFmtId="0" fontId="11" fillId="0" borderId="29" xfId="0" applyFont="1" applyBorder="1" applyAlignment="1">
      <alignment horizontal="center"/>
    </xf>
    <xf numFmtId="0" fontId="11" fillId="0" borderId="7" xfId="0" applyFont="1" applyBorder="1" applyAlignment="1">
      <alignment horizontal="center"/>
    </xf>
  </cellXfs>
  <cellStyles count="53">
    <cellStyle name="20% - Énfasis1" xfId="26" builtinId="30" customBuiltin="1"/>
    <cellStyle name="20% - Énfasis2" xfId="29" builtinId="34" customBuiltin="1"/>
    <cellStyle name="20% - Énfasis3" xfId="32" builtinId="38" customBuiltin="1"/>
    <cellStyle name="20% - Énfasis4" xfId="35" builtinId="42" customBuiltin="1"/>
    <cellStyle name="20% - Énfasis5" xfId="38" builtinId="46" customBuiltin="1"/>
    <cellStyle name="20% - Énfasis6" xfId="41" builtinId="50" customBuiltin="1"/>
    <cellStyle name="40% - Énfasis1" xfId="27" builtinId="31" customBuiltin="1"/>
    <cellStyle name="40% - Énfasis2" xfId="30" builtinId="35" customBuiltin="1"/>
    <cellStyle name="40% - Énfasis3" xfId="33" builtinId="39" customBuiltin="1"/>
    <cellStyle name="40% - Énfasis4" xfId="36" builtinId="43" customBuiltin="1"/>
    <cellStyle name="40% - Énfasis5" xfId="39" builtinId="47" customBuiltin="1"/>
    <cellStyle name="40% - Énfasis6" xfId="42" builtinId="51" customBuiltin="1"/>
    <cellStyle name="60% - Énfasis1 2" xfId="45" xr:uid="{56D9F526-36B8-4212-BF1E-69B46949529C}"/>
    <cellStyle name="60% - Énfasis2 2" xfId="46" xr:uid="{5ED8DD63-00F6-4CC4-94F6-0B251E481D36}"/>
    <cellStyle name="60% - Énfasis3 2" xfId="47" xr:uid="{5EA29409-B86C-481A-A949-2660A92C3226}"/>
    <cellStyle name="60% - Énfasis4 2" xfId="48" xr:uid="{52F5786A-E07C-49DC-8349-1B9AB0C6062D}"/>
    <cellStyle name="60% - Énfasis5 2" xfId="49" xr:uid="{2A504229-3812-4A75-9F0A-D25CDD911DB2}"/>
    <cellStyle name="60% - Énfasis6 2" xfId="50" xr:uid="{3D700A03-3119-469C-9D12-9FBC8F1E4F3A}"/>
    <cellStyle name="Bueno" xfId="1" builtinId="26" customBuiltin="1"/>
    <cellStyle name="Cálculo" xfId="19" builtinId="22" customBuiltin="1"/>
    <cellStyle name="Celda de comprobación" xfId="21" builtinId="23" customBuiltin="1"/>
    <cellStyle name="Celda vinculada" xfId="20" builtinId="24" customBuiltin="1"/>
    <cellStyle name="Encabezado 1" xfId="12" builtinId="16" customBuiltin="1"/>
    <cellStyle name="Encabezado 4" xfId="15" builtinId="19" customBuiltin="1"/>
    <cellStyle name="Énfasis1" xfId="25" builtinId="29" customBuiltin="1"/>
    <cellStyle name="Énfasis2" xfId="28" builtinId="33" customBuiltin="1"/>
    <cellStyle name="Énfasis3" xfId="31" builtinId="37" customBuiltin="1"/>
    <cellStyle name="Énfasis4" xfId="34" builtinId="41" customBuiltin="1"/>
    <cellStyle name="Énfasis5" xfId="37" builtinId="45" customBuiltin="1"/>
    <cellStyle name="Énfasis6" xfId="40" builtinId="49" customBuiltin="1"/>
    <cellStyle name="Entrada" xfId="17" builtinId="20" customBuiltin="1"/>
    <cellStyle name="Hyperlink 2" xfId="8" xr:uid="{31978C38-765E-47FC-B980-A17D94A6E6BE}"/>
    <cellStyle name="Incorrecto" xfId="16" builtinId="27" customBuiltin="1"/>
    <cellStyle name="Moneda" xfId="52" builtinId="4"/>
    <cellStyle name="Neutral 2" xfId="44" xr:uid="{4111C42D-A2D9-4473-9FA1-0618D8DF67F5}"/>
    <cellStyle name="Normal" xfId="0" builtinId="0"/>
    <cellStyle name="Normal 12" xfId="5" xr:uid="{55BD6E50-34A5-4AAE-9943-5786EFF7F66B}"/>
    <cellStyle name="Normal 14" xfId="11" xr:uid="{B6CCE9B2-C74A-4AE7-8D84-62CD9D6CB46A}"/>
    <cellStyle name="Normal 2" xfId="6" xr:uid="{6250B207-FA07-4D15-BA31-EC0B3F33DB7D}"/>
    <cellStyle name="Normal 3" xfId="51" xr:uid="{0EC84255-1725-477A-893F-1BDA587457D1}"/>
    <cellStyle name="Normal 4" xfId="3" xr:uid="{F9F8DDE0-0B6B-474F-B171-E2D674F6081D}"/>
    <cellStyle name="Normal 4 8" xfId="7" xr:uid="{94372BEB-78B0-493D-A5B9-F0402754972D}"/>
    <cellStyle name="Normal 6 3" xfId="9" xr:uid="{CA0A1098-F878-438A-ACF4-9191D9A86662}"/>
    <cellStyle name="Notas" xfId="23" builtinId="10" customBuiltin="1"/>
    <cellStyle name="Porcentaje" xfId="10" builtinId="5"/>
    <cellStyle name="Salida" xfId="18" builtinId="21" customBuiltin="1"/>
    <cellStyle name="Texto de advertencia" xfId="22" builtinId="11" customBuiltin="1"/>
    <cellStyle name="Texto explicativo" xfId="24" builtinId="53" customBuiltin="1"/>
    <cellStyle name="Título 2" xfId="13" builtinId="17" customBuiltin="1"/>
    <cellStyle name="Título 3" xfId="14" builtinId="18" customBuiltin="1"/>
    <cellStyle name="Título 4" xfId="43" xr:uid="{26A749F9-45DE-4D1A-AD03-6F5ACB3BA622}"/>
    <cellStyle name="Total" xfId="2" builtinId="25" customBuiltin="1"/>
    <cellStyle name="Total 2" xfId="4" xr:uid="{3C61AC61-657D-4B03-81A3-4E4643F6CC4D}"/>
  </cellStyles>
  <dxfs count="153">
    <dxf>
      <numFmt numFmtId="2" formatCode="0.00"/>
    </dxf>
    <dxf>
      <border outline="0">
        <bottom style="thin">
          <color auto="1"/>
        </bottom>
      </border>
    </dxf>
    <dxf>
      <fill>
        <patternFill patternType="none">
          <fgColor indexed="64"/>
          <bgColor indexed="65"/>
        </patternFill>
      </fill>
      <border diagonalUp="0" diagonalDown="0">
        <left style="thin">
          <color indexed="64"/>
        </left>
        <right/>
        <top style="thin">
          <color indexed="64"/>
        </top>
        <bottom style="thin">
          <color indexed="64"/>
        </bottom>
        <vertical style="thin">
          <color indexed="64"/>
        </vertical>
        <horizontal style="thin">
          <color indexed="64"/>
        </horizontal>
      </border>
    </dxf>
    <dxf>
      <numFmt numFmtId="164" formatCode="&quot;$&quot;#,##0.0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center"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strike val="0"/>
        <outline val="0"/>
        <shadow val="0"/>
        <u val="none"/>
        <vertAlign val="baseline"/>
        <sz val="12"/>
        <name val="Calibri"/>
        <family val="2"/>
        <scheme val="minor"/>
      </font>
      <border diagonalUp="0" diagonalDown="0" outline="0">
        <left style="thin">
          <color indexed="64"/>
        </left>
        <right style="thin">
          <color indexed="64"/>
        </right>
        <top/>
        <bottom/>
      </border>
    </dxf>
    <dxf>
      <numFmt numFmtId="164" formatCode="&quot;$&quot;#,##0.00"/>
      <alignment horizontal="center" textRotation="0" wrapText="0" indent="0" justifyLastLine="0" shrinkToFit="0" readingOrder="0"/>
      <border diagonalUp="0" diagonalDown="0" outline="0">
        <left style="thin">
          <color indexed="64"/>
        </left>
        <right/>
        <top style="thin">
          <color indexed="64"/>
        </top>
        <bottom style="thin">
          <color indexed="64"/>
        </bottom>
      </border>
    </dxf>
    <dxf>
      <numFmt numFmtId="164" formatCode="&quot;$&quot;#,##0.00"/>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numFmt numFmtId="164" formatCode="&quot;$&quot;#,##0.0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2"/>
        <color auto="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b/>
      </font>
      <fill>
        <patternFill patternType="solid">
          <fgColor indexed="64"/>
          <bgColor rgb="FFFFCCFF"/>
        </patternFill>
      </fill>
      <alignment horizontal="center" vertical="bottom" textRotation="0" wrapText="0" indent="0" justifyLastLine="0" shrinkToFit="0" readingOrder="0"/>
    </dxf>
    <dxf>
      <fill>
        <patternFill patternType="solid">
          <fgColor indexed="64"/>
          <bgColor rgb="FFFFCCFF"/>
        </patternFill>
      </fill>
      <alignment horizontal="center" textRotation="0" indent="0" justifyLastLine="0" shrinkToFit="0" readingOrder="0"/>
    </dxf>
    <dxf>
      <font>
        <strike val="0"/>
        <outline val="0"/>
        <shadow val="0"/>
        <u val="none"/>
        <vertAlign val="baseline"/>
        <sz val="11"/>
        <color rgb="FF00B0F0"/>
        <name val="Calibri"/>
        <family val="2"/>
        <scheme val="minor"/>
      </font>
      <fill>
        <patternFill patternType="solid">
          <fgColor indexed="64"/>
          <bgColor rgb="FFFFCCFF"/>
        </patternFill>
      </fill>
      <alignment horizontal="center" vertical="bottom" textRotation="0" indent="0" justifyLastLine="0" shrinkToFit="0" readingOrder="0"/>
    </dxf>
    <dxf>
      <fill>
        <patternFill patternType="solid">
          <fgColor indexed="64"/>
          <bgColor rgb="FFFFCCFF"/>
        </patternFill>
      </fill>
      <alignment horizontal="center" vertical="bottom" textRotation="0" indent="0" justifyLastLine="0" shrinkToFit="0" readingOrder="0"/>
    </dxf>
    <dxf>
      <font>
        <b/>
      </font>
      <numFmt numFmtId="164" formatCode="&quot;$&quot;#,##0.00"/>
      <fill>
        <patternFill patternType="solid">
          <fgColor indexed="64"/>
          <bgColor theme="9" tint="0.79998168889431442"/>
        </patternFill>
      </fill>
      <alignment horizontal="center" vertical="bottom" textRotation="0" wrapText="0" indent="0" justifyLastLine="0" shrinkToFit="0" readingOrder="0"/>
    </dxf>
    <dxf>
      <fill>
        <patternFill patternType="solid">
          <fgColor indexed="64"/>
          <bgColor theme="9" tint="0.79998168889431442"/>
        </patternFill>
      </fill>
      <alignment horizontal="center" vertical="bottom" textRotation="0" wrapText="0" indent="0" justifyLastLine="0" shrinkToFit="0" readingOrder="0"/>
    </dxf>
    <dxf>
      <font>
        <b/>
      </font>
      <numFmt numFmtId="164" formatCode="&quot;$&quot;#,##0.00"/>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indent="0" justifyLastLine="0" shrinkToFit="0" readingOrder="0"/>
    </dxf>
    <dxf>
      <font>
        <b/>
      </font>
      <numFmt numFmtId="164" formatCode="&quot;$&quot;#,##0.00"/>
      <fill>
        <patternFill patternType="solid">
          <fgColor indexed="64"/>
          <bgColor theme="5" tint="0.79998168889431442"/>
        </patternFill>
      </fill>
      <alignment horizontal="center" vertical="bottom" textRotation="0" wrapText="0" indent="0" justifyLastLine="0" shrinkToFit="0" readingOrder="0"/>
    </dxf>
    <dxf>
      <fill>
        <patternFill>
          <fgColor indexed="64"/>
          <bgColor theme="5" tint="0.79998168889431442"/>
        </patternFill>
      </fill>
      <alignment horizontal="center" vertical="bottom" textRotation="0" wrapText="0" indent="0" justifyLastLine="0" shrinkToFit="0" readingOrder="0"/>
    </dxf>
    <dxf>
      <fill>
        <patternFill>
          <fgColor indexed="64"/>
          <bgColor theme="5" tint="0.79998168889431442"/>
        </patternFill>
      </fill>
      <alignment horizontal="center" vertical="bottom" textRotation="0" wrapText="0" indent="0" justifyLastLine="0" shrinkToFit="0" readingOrder="0"/>
    </dxf>
    <dxf>
      <numFmt numFmtId="164" formatCode="&quot;$&quot;#,##0.00"/>
      <fill>
        <patternFill>
          <fgColor indexed="64"/>
          <bgColor theme="5" tint="0.79998168889431442"/>
        </patternFill>
      </fill>
      <alignment horizontal="center" vertical="bottom" textRotation="0" wrapText="0" indent="0" justifyLastLine="0" shrinkToFit="0" readingOrder="0"/>
    </dxf>
    <dxf>
      <numFmt numFmtId="164" formatCode="&quot;$&quot;#,##0.00"/>
      <alignment horizontal="center" textRotation="0" indent="0" justifyLastLine="0" shrinkToFit="0" readingOrder="0"/>
    </dxf>
    <dxf>
      <alignment horizontal="center" vertical="bottom" textRotation="0" wrapText="0" indent="0" justifyLastLine="0" shrinkToFit="0" readingOrder="0"/>
    </dxf>
    <dxf>
      <alignment horizontal="center" textRotation="0" indent="0" justifyLastLine="0" shrinkToFit="0" readingOrder="0"/>
    </dxf>
    <dxf>
      <numFmt numFmtId="0" formatCode="General"/>
      <alignment horizontal="left"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font>
        <b/>
      </font>
      <alignment horizontal="center" vertical="center" textRotation="0" wrapText="1"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font>
        <b/>
      </font>
      <alignment horizontal="center" vertical="center" textRotation="0" wrapText="0" indent="0" justifyLastLine="0" shrinkToFit="0" readingOrder="0"/>
    </dxf>
    <dxf>
      <numFmt numFmtId="164" formatCode="&quot;$&quot;#,##0.00"/>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thin">
          <color indexed="64"/>
        </left>
        <right style="thin">
          <color indexed="64"/>
        </right>
        <top style="thin">
          <color indexed="64"/>
        </top>
        <bottom style="thin">
          <color indexed="64"/>
        </bottom>
      </border>
    </dxf>
    <dxf>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strike val="0"/>
        <outline val="0"/>
        <shadow val="0"/>
        <u val="none"/>
        <vertAlign val="baseline"/>
        <sz val="11"/>
        <name val="Calibri Light"/>
        <family val="2"/>
        <scheme val="major"/>
      </font>
      <numFmt numFmtId="34" formatCode="_(&quot;$&quot;* #,##0.00_);_(&quot;$&quot;* \(#,##0.00\);_(&quot;$&quot;* &quot;-&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Light"/>
        <family val="2"/>
        <scheme val="major"/>
      </font>
      <numFmt numFmtId="34" formatCode="_(&quot;$&quot;* #,##0.00_);_(&quot;$&quot;* \(#,##0.00\);_(&quot;$&quot;* &quot;-&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Light"/>
        <family val="2"/>
        <scheme val="major"/>
      </font>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name val="Calibri Light"/>
        <family val="2"/>
        <scheme val="maj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Light"/>
        <family val="2"/>
        <scheme val="maj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Light"/>
        <family val="2"/>
        <scheme val="maj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Light"/>
        <family val="2"/>
        <scheme val="maj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Light"/>
        <family val="2"/>
        <scheme val="maj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Light"/>
        <family val="2"/>
        <scheme val="maj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Light"/>
        <family val="2"/>
        <scheme val="maj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Light"/>
        <family val="2"/>
        <scheme val="maj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Light"/>
        <family val="2"/>
        <scheme val="major"/>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Light"/>
        <family val="2"/>
        <scheme val="major"/>
      </font>
      <alignment horizontal="center" vertical="bottom" textRotation="0" wrapText="0" indent="0" justifyLastLine="0" shrinkToFit="0" readingOrder="0"/>
    </dxf>
    <dxf>
      <border>
        <bottom style="thin">
          <color indexed="64"/>
        </bottom>
      </border>
    </dxf>
    <dxf>
      <font>
        <b/>
        <i val="0"/>
        <strike val="0"/>
        <condense val="0"/>
        <extend val="0"/>
        <outline val="0"/>
        <shadow val="0"/>
        <u val="none"/>
        <vertAlign val="baseline"/>
        <sz val="11"/>
        <color theme="1"/>
        <name val="Calibri Light"/>
        <family val="2"/>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Calibri Light"/>
        <family val="2"/>
        <scheme val="major"/>
      </font>
      <alignment horizontal="center" vertical="bottom" textRotation="0" wrapText="0" indent="0" justifyLastLine="0" shrinkToFit="0" readingOrder="0"/>
      <border diagonalUp="0" diagonalDown="0" outline="0">
        <left/>
        <right/>
        <top/>
        <bottom style="thin">
          <color auto="1"/>
        </bottom>
      </border>
    </dxf>
    <dxf>
      <font>
        <strike val="0"/>
        <outline val="0"/>
        <shadow val="0"/>
        <u val="none"/>
        <vertAlign val="baseline"/>
        <sz val="11"/>
        <name val="Calibri Light"/>
        <family val="2"/>
        <scheme val="major"/>
      </font>
      <alignment horizontal="center" vertical="bottom" textRotation="0" wrapText="0" indent="0" justifyLastLine="0" shrinkToFit="0" readingOrder="0"/>
      <border diagonalUp="0" diagonalDown="0" outline="0">
        <left/>
        <right/>
        <top/>
        <bottom style="thin">
          <color auto="1"/>
        </bottom>
      </border>
    </dxf>
    <dxf>
      <font>
        <strike val="0"/>
        <outline val="0"/>
        <shadow val="0"/>
        <u val="none"/>
        <vertAlign val="baseline"/>
        <sz val="11"/>
        <name val="Calibri Light"/>
        <family val="2"/>
        <scheme val="major"/>
      </font>
      <alignment horizontal="center" vertical="bottom" textRotation="0" wrapText="0" indent="0" justifyLastLine="0" shrinkToFit="0" readingOrder="0"/>
      <border diagonalUp="0" diagonalDown="0" outline="0">
        <left/>
        <right/>
        <top/>
        <bottom style="thin">
          <color auto="1"/>
        </bottom>
      </border>
    </dxf>
    <dxf>
      <font>
        <strike val="0"/>
        <outline val="0"/>
        <shadow val="0"/>
        <u val="none"/>
        <vertAlign val="baseline"/>
        <sz val="11"/>
        <name val="Calibri Light"/>
        <family val="2"/>
        <scheme val="major"/>
      </font>
      <alignment horizontal="center" vertical="bottom" textRotation="0" wrapText="0" indent="0" justifyLastLine="0" shrinkToFit="0" readingOrder="0"/>
      <border diagonalUp="0" diagonalDown="0" outline="0">
        <left/>
        <right/>
        <top/>
        <bottom style="thin">
          <color auto="1"/>
        </bottom>
      </border>
    </dxf>
    <dxf>
      <font>
        <strike val="0"/>
        <outline val="0"/>
        <shadow val="0"/>
        <u val="none"/>
        <vertAlign val="baseline"/>
        <sz val="11"/>
        <name val="Calibri Light"/>
        <family val="2"/>
        <scheme val="major"/>
      </font>
      <alignment horizontal="center" vertical="bottom" textRotation="0" wrapText="0" indent="0" justifyLastLine="0" shrinkToFit="0" readingOrder="0"/>
      <border diagonalUp="0" diagonalDown="0" outline="0">
        <left/>
        <right/>
        <top/>
        <bottom style="thin">
          <color auto="1"/>
        </bottom>
      </border>
    </dxf>
    <dxf>
      <font>
        <strike val="0"/>
        <outline val="0"/>
        <shadow val="0"/>
        <u val="none"/>
        <vertAlign val="baseline"/>
        <sz val="11"/>
        <name val="Calibri Light"/>
        <family val="2"/>
        <scheme val="major"/>
      </font>
      <alignment horizontal="center" vertical="bottom" textRotation="0" wrapText="0" indent="0" justifyLastLine="0" shrinkToFit="0" readingOrder="0"/>
      <border diagonalUp="0" diagonalDown="0" outline="0">
        <left/>
        <right/>
        <top/>
        <bottom style="thin">
          <color auto="1"/>
        </bottom>
      </border>
    </dxf>
    <dxf>
      <font>
        <strike val="0"/>
        <outline val="0"/>
        <shadow val="0"/>
        <u val="none"/>
        <vertAlign val="baseline"/>
        <sz val="11"/>
        <name val="Calibri Light"/>
        <family val="2"/>
        <scheme val="major"/>
      </font>
      <alignment horizontal="center" vertical="bottom" textRotation="0" wrapText="0" indent="0" justifyLastLine="0" shrinkToFit="0" readingOrder="0"/>
      <border diagonalUp="0" diagonalDown="0" outline="0">
        <left/>
        <right/>
        <top/>
        <bottom style="thin">
          <color auto="1"/>
        </bottom>
      </border>
    </dxf>
    <dxf>
      <font>
        <strike val="0"/>
        <outline val="0"/>
        <shadow val="0"/>
        <u val="none"/>
        <vertAlign val="baseline"/>
        <sz val="11"/>
        <name val="Calibri Light"/>
        <family val="2"/>
        <scheme val="major"/>
      </font>
      <alignment horizontal="center" vertical="bottom" textRotation="0" wrapText="0" indent="0" justifyLastLine="0" shrinkToFit="0" readingOrder="0"/>
      <border diagonalUp="0" diagonalDown="0" outline="0">
        <left/>
        <right/>
        <top/>
        <bottom style="thin">
          <color auto="1"/>
        </bottom>
      </border>
    </dxf>
    <dxf>
      <font>
        <strike val="0"/>
        <outline val="0"/>
        <shadow val="0"/>
        <u val="none"/>
        <vertAlign val="baseline"/>
        <sz val="11"/>
        <name val="Calibri Light"/>
        <family val="2"/>
        <scheme val="major"/>
      </font>
      <alignment horizontal="center" vertical="bottom" textRotation="0" wrapText="0" indent="0" justifyLastLine="0" shrinkToFit="0" readingOrder="0"/>
      <border diagonalUp="0" diagonalDown="0" outline="0">
        <left/>
        <right/>
        <top/>
        <bottom style="thin">
          <color auto="1"/>
        </bottom>
      </border>
    </dxf>
    <dxf>
      <font>
        <b val="0"/>
        <i val="0"/>
        <strike val="0"/>
        <condense val="0"/>
        <extend val="0"/>
        <outline val="0"/>
        <shadow val="0"/>
        <u val="none"/>
        <vertAlign val="baseline"/>
        <sz val="11"/>
        <color auto="1"/>
        <name val="Calibri Light"/>
        <family val="2"/>
        <scheme val="major"/>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0"/>
        <name val="Calibri Light"/>
        <family val="2"/>
        <scheme val="major"/>
      </font>
      <alignment horizontal="general" vertical="center" textRotation="0" wrapText="0" indent="0" justifyLastLine="0" shrinkToFit="0" readingOrder="0"/>
      <border diagonalUp="0" diagonalDown="0" outline="0">
        <left/>
        <right style="thin">
          <color indexed="64"/>
        </right>
        <top/>
        <bottom style="thin">
          <color indexed="64"/>
        </bottom>
      </border>
    </dxf>
    <dxf>
      <border outline="0">
        <left style="thin">
          <color indexed="64"/>
        </left>
        <right style="thin">
          <color indexed="64"/>
        </right>
        <top style="thin">
          <color indexed="64"/>
        </top>
        <bottom style="thin">
          <color auto="1"/>
        </bottom>
      </border>
    </dxf>
    <dxf>
      <font>
        <strike val="0"/>
        <outline val="0"/>
        <shadow val="0"/>
        <u val="none"/>
        <vertAlign val="baseline"/>
        <sz val="11"/>
        <name val="Calibri Light"/>
        <family val="2"/>
        <scheme val="major"/>
      </font>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Light"/>
        <family val="2"/>
        <scheme val="major"/>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Light"/>
        <family val="2"/>
        <scheme val="major"/>
      </font>
      <numFmt numFmtId="164" formatCode="&quot;$&quot;#,##0.00"/>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name val="Calibri Light"/>
        <family val="2"/>
        <scheme val="major"/>
      </font>
      <numFmt numFmtId="164" formatCode="&quot;$&quot;#,##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Light"/>
        <family val="2"/>
        <scheme val="major"/>
      </font>
      <numFmt numFmtId="2" formatCode="0.00"/>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Light"/>
        <family val="2"/>
        <scheme val="major"/>
      </font>
      <numFmt numFmtId="2" formatCode="0.00"/>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Light"/>
        <family val="2"/>
        <scheme val="major"/>
      </font>
      <numFmt numFmtId="2" formatCode="0.00"/>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Light"/>
        <family val="2"/>
        <scheme val="major"/>
      </font>
      <numFmt numFmtId="176" formatCode="0.00000"/>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Light"/>
        <family val="2"/>
        <scheme val="major"/>
      </font>
      <numFmt numFmtId="176" formatCode="0.0000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Light"/>
        <family val="2"/>
        <scheme val="major"/>
      </font>
      <numFmt numFmtId="2" formatCode="0.0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Light"/>
        <family val="2"/>
        <scheme val="major"/>
      </font>
    </dxf>
    <dxf>
      <border>
        <bottom style="thin">
          <color indexed="64"/>
        </bottom>
      </border>
    </dxf>
    <dxf>
      <font>
        <b/>
        <i val="0"/>
        <strike val="0"/>
        <condense val="0"/>
        <extend val="0"/>
        <outline val="0"/>
        <shadow val="0"/>
        <u val="none"/>
        <vertAlign val="baseline"/>
        <sz val="11"/>
        <color theme="1"/>
        <name val="Calibri Light"/>
        <family val="2"/>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Light"/>
        <family val="2"/>
        <scheme val="major"/>
      </font>
      <numFmt numFmtId="164" formatCode="&quot;$&quot;#,##0.00"/>
      <alignment horizontal="center" vertical="center"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Calibri Light"/>
        <family val="2"/>
        <scheme val="major"/>
      </font>
      <numFmt numFmtId="1" formatCode="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Light"/>
        <family val="2"/>
        <scheme val="major"/>
      </font>
      <numFmt numFmtId="164" formatCode="&quot;$&quot;#,##0.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Light"/>
        <family val="2"/>
        <scheme val="major"/>
      </font>
      <numFmt numFmtId="164" formatCode="&quot;$&quot;#,##0.0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Light"/>
        <family val="2"/>
        <scheme val="major"/>
      </font>
      <numFmt numFmtId="164" formatCode="&quot;$&quot;#,##0.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Light"/>
        <family val="2"/>
        <scheme val="major"/>
      </font>
      <numFmt numFmtId="164" formatCode="&quot;$&quot;#,##0.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Light"/>
        <family val="2"/>
        <scheme val="major"/>
      </font>
      <numFmt numFmtId="164" formatCode="&quot;$&quot;#,##0.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Light"/>
        <family val="2"/>
        <scheme val="major"/>
      </font>
      <numFmt numFmtId="164" formatCode="&quot;$&quot;#,##0.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Light"/>
        <family val="2"/>
        <scheme val="major"/>
      </font>
      <numFmt numFmtId="164" formatCode="&quot;$&quot;#,##0.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Light"/>
        <family val="2"/>
        <scheme val="maj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Light"/>
        <family val="2"/>
        <scheme val="maj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Light"/>
        <family val="2"/>
        <scheme val="major"/>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Calibri Light"/>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Light"/>
        <family val="2"/>
        <scheme val="major"/>
      </font>
      <fill>
        <patternFill patternType="none">
          <fgColor indexed="64"/>
          <bgColor auto="1"/>
        </patternFill>
      </fill>
      <alignment horizontal="center" vertical="center" textRotation="0" wrapText="0" indent="0" justifyLastLine="0" shrinkToFit="0" readingOrder="0"/>
    </dxf>
    <dxf>
      <border>
        <bottom style="thin">
          <color indexed="64"/>
        </bottom>
      </border>
    </dxf>
    <dxf>
      <font>
        <strike val="0"/>
        <outline val="0"/>
        <shadow val="0"/>
        <u val="none"/>
        <vertAlign val="baseline"/>
        <sz val="11"/>
        <name val="Calibri Light"/>
        <family val="2"/>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Estilo de tabla 1" pivot="0" count="0" xr9:uid="{603A2A96-3BF4-4D71-941D-FE0D66E4A005}"/>
  </tableStyles>
  <colors>
    <mruColors>
      <color rgb="FF33CC33"/>
      <color rgb="FF008000"/>
      <color rgb="FF00CC00"/>
      <color rgb="FF00FF00"/>
      <color rgb="FF377B35"/>
      <color rgb="FFEAF5DF"/>
      <color rgb="FFFDFEFC"/>
      <color rgb="FFFFBDBD"/>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spc="0" baseline="0">
                <a:solidFill>
                  <a:sysClr val="windowText" lastClr="000000"/>
                </a:solidFill>
                <a:latin typeface="+mj-lt"/>
                <a:ea typeface="+mn-ea"/>
                <a:cs typeface="+mn-cs"/>
              </a:defRPr>
            </a:pPr>
            <a:r>
              <a:rPr lang="es-CO" sz="1800" b="1"/>
              <a:t>ANALISIS DE ALTERNATIVAS</a:t>
            </a:r>
            <a:r>
              <a:rPr lang="es-CO" sz="1800" b="1" baseline="0"/>
              <a:t> CON PAVIMENTOS FLEXIBLES </a:t>
            </a:r>
            <a:r>
              <a:rPr lang="es-CO" sz="1800" b="1"/>
              <a:t>A NIVEL NACIONAL </a:t>
            </a:r>
          </a:p>
        </c:rich>
      </c:tx>
      <c:layout>
        <c:manualLayout>
          <c:xMode val="edge"/>
          <c:yMode val="edge"/>
          <c:x val="0.24297839113953404"/>
          <c:y val="2.36241588614544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ysClr val="windowText" lastClr="000000"/>
              </a:solidFill>
              <a:latin typeface="+mj-lt"/>
              <a:ea typeface="+mn-ea"/>
              <a:cs typeface="+mn-cs"/>
            </a:defRPr>
          </a:pPr>
          <a:endParaRPr lang="es-CO"/>
        </a:p>
      </c:txPr>
    </c:title>
    <c:autoTitleDeleted val="0"/>
    <c:plotArea>
      <c:layout>
        <c:manualLayout>
          <c:layoutTarget val="inner"/>
          <c:xMode val="edge"/>
          <c:yMode val="edge"/>
          <c:x val="0.12353138331615646"/>
          <c:y val="0.10527105050646142"/>
          <c:w val="0.84169763446301671"/>
          <c:h val="0.8502048475362477"/>
        </c:manualLayout>
      </c:layout>
      <c:barChart>
        <c:barDir val="bar"/>
        <c:grouping val="clustered"/>
        <c:varyColors val="0"/>
        <c:ser>
          <c:idx val="0"/>
          <c:order val="0"/>
          <c:tx>
            <c:strRef>
              <c:f>'ANALISIS GENERAL DE COSTOS'!$C$167</c:f>
              <c:strCache>
                <c:ptCount val="1"/>
                <c:pt idx="0">
                  <c:v>1. Con subbase y  subrasante estabilizada con CAL</c:v>
                </c:pt>
              </c:strCache>
            </c:strRef>
          </c:tx>
          <c:spPr>
            <a:solidFill>
              <a:schemeClr val="accent6"/>
            </a:solidFill>
            <a:ln>
              <a:noFill/>
            </a:ln>
            <a:effectLst/>
          </c:spPr>
          <c:invertIfNegative val="0"/>
          <c:cat>
            <c:strRef>
              <c:f>'ANALISIS GENERAL DE COSTOS'!$B$168:$B$199</c:f>
              <c:strCache>
                <c:ptCount val="32"/>
                <c:pt idx="0">
                  <c:v> Atlántico</c:v>
                </c:pt>
                <c:pt idx="1">
                  <c:v> Tolima</c:v>
                </c:pt>
                <c:pt idx="2">
                  <c:v> Sucre</c:v>
                </c:pt>
                <c:pt idx="3">
                  <c:v> Norte de Santander</c:v>
                </c:pt>
                <c:pt idx="4">
                  <c:v> Magdalena</c:v>
                </c:pt>
                <c:pt idx="5">
                  <c:v> Casanare</c:v>
                </c:pt>
                <c:pt idx="6">
                  <c:v> Meta</c:v>
                </c:pt>
                <c:pt idx="7">
                  <c:v> Cesar</c:v>
                </c:pt>
                <c:pt idx="8">
                  <c:v> Santander</c:v>
                </c:pt>
                <c:pt idx="9">
                  <c:v> Cauca</c:v>
                </c:pt>
                <c:pt idx="10">
                  <c:v> Bolívar</c:v>
                </c:pt>
                <c:pt idx="11">
                  <c:v> Caldas</c:v>
                </c:pt>
                <c:pt idx="12">
                  <c:v> Antioquia</c:v>
                </c:pt>
                <c:pt idx="13">
                  <c:v> Cundinamarca</c:v>
                </c:pt>
                <c:pt idx="14">
                  <c:v> Nariño</c:v>
                </c:pt>
                <c:pt idx="15">
                  <c:v> Arauca</c:v>
                </c:pt>
                <c:pt idx="16">
                  <c:v> Valle del Cauca</c:v>
                </c:pt>
                <c:pt idx="17">
                  <c:v> Boyacá</c:v>
                </c:pt>
                <c:pt idx="18">
                  <c:v> Risaralda</c:v>
                </c:pt>
                <c:pt idx="19">
                  <c:v> Quindío</c:v>
                </c:pt>
                <c:pt idx="20">
                  <c:v> Córdoba</c:v>
                </c:pt>
                <c:pt idx="21">
                  <c:v> Chocó</c:v>
                </c:pt>
                <c:pt idx="22">
                  <c:v> Guaviare</c:v>
                </c:pt>
                <c:pt idx="23">
                  <c:v> La Guajira</c:v>
                </c:pt>
                <c:pt idx="24">
                  <c:v> Caquetá</c:v>
                </c:pt>
                <c:pt idx="25">
                  <c:v> Huila</c:v>
                </c:pt>
                <c:pt idx="26">
                  <c:v> Guainía</c:v>
                </c:pt>
                <c:pt idx="27">
                  <c:v> Vichada</c:v>
                </c:pt>
                <c:pt idx="28">
                  <c:v> Amazonas</c:v>
                </c:pt>
                <c:pt idx="29">
                  <c:v> Vaupés</c:v>
                </c:pt>
                <c:pt idx="30">
                  <c:v> Putumayo</c:v>
                </c:pt>
                <c:pt idx="31">
                  <c:v> San Andrés y Providencia</c:v>
                </c:pt>
              </c:strCache>
            </c:strRef>
          </c:cat>
          <c:val>
            <c:numRef>
              <c:f>'ANALISIS GENERAL DE COSTOS'!$C$168:$C$199</c:f>
              <c:numCache>
                <c:formatCode>_("$"* #,##0.00_);_("$"* \(#,##0.00\);_("$"* "-"??_);_(@_)</c:formatCode>
                <c:ptCount val="32"/>
                <c:pt idx="0">
                  <c:v>293054612.78524256</c:v>
                </c:pt>
                <c:pt idx="1">
                  <c:v>317763575.97881347</c:v>
                </c:pt>
                <c:pt idx="2">
                  <c:v>305623537.61865979</c:v>
                </c:pt>
                <c:pt idx="3">
                  <c:v>328319890.06371504</c:v>
                </c:pt>
                <c:pt idx="4">
                  <c:v>307716558.4852066</c:v>
                </c:pt>
                <c:pt idx="5">
                  <c:v>321108192.33003902</c:v>
                </c:pt>
                <c:pt idx="6">
                  <c:v>317501215.18235129</c:v>
                </c:pt>
                <c:pt idx="7">
                  <c:v>355249998.90922284</c:v>
                </c:pt>
                <c:pt idx="8">
                  <c:v>349201299.55628347</c:v>
                </c:pt>
                <c:pt idx="9">
                  <c:v>343780833.39652222</c:v>
                </c:pt>
                <c:pt idx="10">
                  <c:v>333275270.92626476</c:v>
                </c:pt>
                <c:pt idx="11">
                  <c:v>346251527.3985064</c:v>
                </c:pt>
                <c:pt idx="12">
                  <c:v>353810699.03876168</c:v>
                </c:pt>
                <c:pt idx="13">
                  <c:v>351279735.55386132</c:v>
                </c:pt>
                <c:pt idx="14">
                  <c:v>347228788.74782807</c:v>
                </c:pt>
                <c:pt idx="15">
                  <c:v>353086831.25505722</c:v>
                </c:pt>
                <c:pt idx="16">
                  <c:v>361686809.21940172</c:v>
                </c:pt>
                <c:pt idx="17">
                  <c:v>324887650.65109509</c:v>
                </c:pt>
                <c:pt idx="18">
                  <c:v>371814720.1065011</c:v>
                </c:pt>
                <c:pt idx="19">
                  <c:v>355306435.28893602</c:v>
                </c:pt>
                <c:pt idx="20">
                  <c:v>320639706.47347295</c:v>
                </c:pt>
                <c:pt idx="21">
                  <c:v>354595119.2672857</c:v>
                </c:pt>
                <c:pt idx="22">
                  <c:v>374735595.43133742</c:v>
                </c:pt>
                <c:pt idx="23">
                  <c:v>359000904.39483774</c:v>
                </c:pt>
                <c:pt idx="24">
                  <c:v>370946874.41380143</c:v>
                </c:pt>
                <c:pt idx="25">
                  <c:v>367344662.67906451</c:v>
                </c:pt>
                <c:pt idx="26">
                  <c:v>362887736.23573458</c:v>
                </c:pt>
                <c:pt idx="27">
                  <c:v>366536548.92262834</c:v>
                </c:pt>
                <c:pt idx="28">
                  <c:v>428001320.35914648</c:v>
                </c:pt>
                <c:pt idx="29">
                  <c:v>400702704.08172482</c:v>
                </c:pt>
                <c:pt idx="30">
                  <c:v>377881036.67822278</c:v>
                </c:pt>
                <c:pt idx="31">
                  <c:v>1529778575.4582248</c:v>
                </c:pt>
              </c:numCache>
            </c:numRef>
          </c:val>
          <c:extLst>
            <c:ext xmlns:c16="http://schemas.microsoft.com/office/drawing/2014/chart" uri="{C3380CC4-5D6E-409C-BE32-E72D297353CC}">
              <c16:uniqueId val="{00000000-28FE-468B-B10C-EDDA10A4D125}"/>
            </c:ext>
          </c:extLst>
        </c:ser>
        <c:ser>
          <c:idx val="1"/>
          <c:order val="1"/>
          <c:tx>
            <c:strRef>
              <c:f>'ANALISIS GENERAL DE COSTOS'!$D$167</c:f>
              <c:strCache>
                <c:ptCount val="1"/>
                <c:pt idx="0">
                  <c:v>2. Con base granular</c:v>
                </c:pt>
              </c:strCache>
            </c:strRef>
          </c:tx>
          <c:spPr>
            <a:solidFill>
              <a:schemeClr val="accent5"/>
            </a:solidFill>
            <a:ln>
              <a:noFill/>
            </a:ln>
            <a:effectLst/>
          </c:spPr>
          <c:invertIfNegative val="0"/>
          <c:cat>
            <c:strRef>
              <c:f>'ANALISIS GENERAL DE COSTOS'!$B$168:$B$199</c:f>
              <c:strCache>
                <c:ptCount val="32"/>
                <c:pt idx="0">
                  <c:v> Atlántico</c:v>
                </c:pt>
                <c:pt idx="1">
                  <c:v> Tolima</c:v>
                </c:pt>
                <c:pt idx="2">
                  <c:v> Sucre</c:v>
                </c:pt>
                <c:pt idx="3">
                  <c:v> Norte de Santander</c:v>
                </c:pt>
                <c:pt idx="4">
                  <c:v> Magdalena</c:v>
                </c:pt>
                <c:pt idx="5">
                  <c:v> Casanare</c:v>
                </c:pt>
                <c:pt idx="6">
                  <c:v> Meta</c:v>
                </c:pt>
                <c:pt idx="7">
                  <c:v> Cesar</c:v>
                </c:pt>
                <c:pt idx="8">
                  <c:v> Santander</c:v>
                </c:pt>
                <c:pt idx="9">
                  <c:v> Cauca</c:v>
                </c:pt>
                <c:pt idx="10">
                  <c:v> Bolívar</c:v>
                </c:pt>
                <c:pt idx="11">
                  <c:v> Caldas</c:v>
                </c:pt>
                <c:pt idx="12">
                  <c:v> Antioquia</c:v>
                </c:pt>
                <c:pt idx="13">
                  <c:v> Cundinamarca</c:v>
                </c:pt>
                <c:pt idx="14">
                  <c:v> Nariño</c:v>
                </c:pt>
                <c:pt idx="15">
                  <c:v> Arauca</c:v>
                </c:pt>
                <c:pt idx="16">
                  <c:v> Valle del Cauca</c:v>
                </c:pt>
                <c:pt idx="17">
                  <c:v> Boyacá</c:v>
                </c:pt>
                <c:pt idx="18">
                  <c:v> Risaralda</c:v>
                </c:pt>
                <c:pt idx="19">
                  <c:v> Quindío</c:v>
                </c:pt>
                <c:pt idx="20">
                  <c:v> Córdoba</c:v>
                </c:pt>
                <c:pt idx="21">
                  <c:v> Chocó</c:v>
                </c:pt>
                <c:pt idx="22">
                  <c:v> Guaviare</c:v>
                </c:pt>
                <c:pt idx="23">
                  <c:v> La Guajira</c:v>
                </c:pt>
                <c:pt idx="24">
                  <c:v> Caquetá</c:v>
                </c:pt>
                <c:pt idx="25">
                  <c:v> Huila</c:v>
                </c:pt>
                <c:pt idx="26">
                  <c:v> Guainía</c:v>
                </c:pt>
                <c:pt idx="27">
                  <c:v> Vichada</c:v>
                </c:pt>
                <c:pt idx="28">
                  <c:v> Amazonas</c:v>
                </c:pt>
                <c:pt idx="29">
                  <c:v> Vaupés</c:v>
                </c:pt>
                <c:pt idx="30">
                  <c:v> Putumayo</c:v>
                </c:pt>
                <c:pt idx="31">
                  <c:v> San Andrés y Providencia</c:v>
                </c:pt>
              </c:strCache>
            </c:strRef>
          </c:cat>
          <c:val>
            <c:numRef>
              <c:f>'ANALISIS GENERAL DE COSTOS'!$D$168:$D$199</c:f>
              <c:numCache>
                <c:formatCode>_("$"* #,##0.00_);_("$"* \(#,##0.00\);_("$"* "-"??_);_(@_)</c:formatCode>
                <c:ptCount val="32"/>
                <c:pt idx="0">
                  <c:v>299367033.08883375</c:v>
                </c:pt>
                <c:pt idx="1">
                  <c:v>283525750.53893524</c:v>
                </c:pt>
                <c:pt idx="2">
                  <c:v>345908604.12186354</c:v>
                </c:pt>
                <c:pt idx="3">
                  <c:v>338005227.88799411</c:v>
                </c:pt>
                <c:pt idx="4">
                  <c:v>366817093.61647749</c:v>
                </c:pt>
                <c:pt idx="5">
                  <c:v>341188337.17164361</c:v>
                </c:pt>
                <c:pt idx="6">
                  <c:v>349312227.15851486</c:v>
                </c:pt>
                <c:pt idx="7">
                  <c:v>339856384.47362</c:v>
                </c:pt>
                <c:pt idx="8">
                  <c:v>358458461.6583603</c:v>
                </c:pt>
                <c:pt idx="9">
                  <c:v>355133638.18496406</c:v>
                </c:pt>
                <c:pt idx="10">
                  <c:v>360726716.37665868</c:v>
                </c:pt>
                <c:pt idx="11">
                  <c:v>358769178.52304602</c:v>
                </c:pt>
                <c:pt idx="12">
                  <c:v>371331184.42785192</c:v>
                </c:pt>
                <c:pt idx="13">
                  <c:v>370124793.54167801</c:v>
                </c:pt>
                <c:pt idx="14">
                  <c:v>376715032.90479124</c:v>
                </c:pt>
                <c:pt idx="15">
                  <c:v>359017778.82920867</c:v>
                </c:pt>
                <c:pt idx="16">
                  <c:v>365779015.58009702</c:v>
                </c:pt>
                <c:pt idx="17">
                  <c:v>390660831.07197958</c:v>
                </c:pt>
                <c:pt idx="18">
                  <c:v>363285416.17254806</c:v>
                </c:pt>
                <c:pt idx="19">
                  <c:v>375404469.92480958</c:v>
                </c:pt>
                <c:pt idx="20">
                  <c:v>401494077.95676368</c:v>
                </c:pt>
                <c:pt idx="21">
                  <c:v>377273311.82296038</c:v>
                </c:pt>
                <c:pt idx="22">
                  <c:v>371283414.97136372</c:v>
                </c:pt>
                <c:pt idx="23">
                  <c:v>383820279.96146905</c:v>
                </c:pt>
                <c:pt idx="24">
                  <c:v>389623513.28246987</c:v>
                </c:pt>
                <c:pt idx="25">
                  <c:v>402183654.12141347</c:v>
                </c:pt>
                <c:pt idx="26">
                  <c:v>411026708.00924695</c:v>
                </c:pt>
                <c:pt idx="27">
                  <c:v>411026708.00924695</c:v>
                </c:pt>
                <c:pt idx="28">
                  <c:v>396090473.79993373</c:v>
                </c:pt>
                <c:pt idx="29">
                  <c:v>411026708.00924695</c:v>
                </c:pt>
                <c:pt idx="30">
                  <c:v>442333915.1956296</c:v>
                </c:pt>
                <c:pt idx="31">
                  <c:v>1523663255.3202138</c:v>
                </c:pt>
              </c:numCache>
            </c:numRef>
          </c:val>
          <c:extLst>
            <c:ext xmlns:c16="http://schemas.microsoft.com/office/drawing/2014/chart" uri="{C3380CC4-5D6E-409C-BE32-E72D297353CC}">
              <c16:uniqueId val="{00000001-28FE-468B-B10C-EDDA10A4D125}"/>
            </c:ext>
          </c:extLst>
        </c:ser>
        <c:ser>
          <c:idx val="2"/>
          <c:order val="2"/>
          <c:tx>
            <c:strRef>
              <c:f>'ANALISIS GENERAL DE COSTOS'!$E$167</c:f>
              <c:strCache>
                <c:ptCount val="1"/>
                <c:pt idx="0">
                  <c:v>3. Con subbase y base granular</c:v>
                </c:pt>
              </c:strCache>
            </c:strRef>
          </c:tx>
          <c:spPr>
            <a:solidFill>
              <a:schemeClr val="accent4"/>
            </a:solidFill>
            <a:ln>
              <a:noFill/>
            </a:ln>
            <a:effectLst/>
          </c:spPr>
          <c:invertIfNegative val="0"/>
          <c:cat>
            <c:strRef>
              <c:f>'ANALISIS GENERAL DE COSTOS'!$B$168:$B$199</c:f>
              <c:strCache>
                <c:ptCount val="32"/>
                <c:pt idx="0">
                  <c:v> Atlántico</c:v>
                </c:pt>
                <c:pt idx="1">
                  <c:v> Tolima</c:v>
                </c:pt>
                <c:pt idx="2">
                  <c:v> Sucre</c:v>
                </c:pt>
                <c:pt idx="3">
                  <c:v> Norte de Santander</c:v>
                </c:pt>
                <c:pt idx="4">
                  <c:v> Magdalena</c:v>
                </c:pt>
                <c:pt idx="5">
                  <c:v> Casanare</c:v>
                </c:pt>
                <c:pt idx="6">
                  <c:v> Meta</c:v>
                </c:pt>
                <c:pt idx="7">
                  <c:v> Cesar</c:v>
                </c:pt>
                <c:pt idx="8">
                  <c:v> Santander</c:v>
                </c:pt>
                <c:pt idx="9">
                  <c:v> Cauca</c:v>
                </c:pt>
                <c:pt idx="10">
                  <c:v> Bolívar</c:v>
                </c:pt>
                <c:pt idx="11">
                  <c:v> Caldas</c:v>
                </c:pt>
                <c:pt idx="12">
                  <c:v> Antioquia</c:v>
                </c:pt>
                <c:pt idx="13">
                  <c:v> Cundinamarca</c:v>
                </c:pt>
                <c:pt idx="14">
                  <c:v> Nariño</c:v>
                </c:pt>
                <c:pt idx="15">
                  <c:v> Arauca</c:v>
                </c:pt>
                <c:pt idx="16">
                  <c:v> Valle del Cauca</c:v>
                </c:pt>
                <c:pt idx="17">
                  <c:v> Boyacá</c:v>
                </c:pt>
                <c:pt idx="18">
                  <c:v> Risaralda</c:v>
                </c:pt>
                <c:pt idx="19">
                  <c:v> Quindío</c:v>
                </c:pt>
                <c:pt idx="20">
                  <c:v> Córdoba</c:v>
                </c:pt>
                <c:pt idx="21">
                  <c:v> Chocó</c:v>
                </c:pt>
                <c:pt idx="22">
                  <c:v> Guaviare</c:v>
                </c:pt>
                <c:pt idx="23">
                  <c:v> La Guajira</c:v>
                </c:pt>
                <c:pt idx="24">
                  <c:v> Caquetá</c:v>
                </c:pt>
                <c:pt idx="25">
                  <c:v> Huila</c:v>
                </c:pt>
                <c:pt idx="26">
                  <c:v> Guainía</c:v>
                </c:pt>
                <c:pt idx="27">
                  <c:v> Vichada</c:v>
                </c:pt>
                <c:pt idx="28">
                  <c:v> Amazonas</c:v>
                </c:pt>
                <c:pt idx="29">
                  <c:v> Vaupés</c:v>
                </c:pt>
                <c:pt idx="30">
                  <c:v> Putumayo</c:v>
                </c:pt>
                <c:pt idx="31">
                  <c:v> San Andrés y Providencia</c:v>
                </c:pt>
              </c:strCache>
            </c:strRef>
          </c:cat>
          <c:val>
            <c:numRef>
              <c:f>'ANALISIS GENERAL DE COSTOS'!$E$168:$E$199</c:f>
              <c:numCache>
                <c:formatCode>_("$"* #,##0.00_);_("$"* \(#,##0.00\);_("$"* "-"??_);_(@_)</c:formatCode>
                <c:ptCount val="32"/>
                <c:pt idx="0">
                  <c:v>299367033.08883375</c:v>
                </c:pt>
                <c:pt idx="1">
                  <c:v>283525750.53893524</c:v>
                </c:pt>
                <c:pt idx="2">
                  <c:v>345908604.12186354</c:v>
                </c:pt>
                <c:pt idx="3">
                  <c:v>338005227.88799411</c:v>
                </c:pt>
                <c:pt idx="4">
                  <c:v>366817093.61647749</c:v>
                </c:pt>
                <c:pt idx="5">
                  <c:v>341188337.17164361</c:v>
                </c:pt>
                <c:pt idx="6">
                  <c:v>349312227.15851486</c:v>
                </c:pt>
                <c:pt idx="7">
                  <c:v>339856384.47362</c:v>
                </c:pt>
                <c:pt idx="8">
                  <c:v>358458461.6583603</c:v>
                </c:pt>
                <c:pt idx="9">
                  <c:v>355133638.18496406</c:v>
                </c:pt>
                <c:pt idx="10">
                  <c:v>360726716.37665868</c:v>
                </c:pt>
                <c:pt idx="11">
                  <c:v>358769178.52304602</c:v>
                </c:pt>
                <c:pt idx="12">
                  <c:v>371331184.42785192</c:v>
                </c:pt>
                <c:pt idx="13">
                  <c:v>370124793.54167801</c:v>
                </c:pt>
                <c:pt idx="14">
                  <c:v>376715032.90479124</c:v>
                </c:pt>
                <c:pt idx="15">
                  <c:v>359017778.82920867</c:v>
                </c:pt>
                <c:pt idx="16">
                  <c:v>365779015.58009702</c:v>
                </c:pt>
                <c:pt idx="17">
                  <c:v>390660831.07197958</c:v>
                </c:pt>
                <c:pt idx="18">
                  <c:v>363285416.17254806</c:v>
                </c:pt>
                <c:pt idx="19">
                  <c:v>375404469.92480958</c:v>
                </c:pt>
                <c:pt idx="20">
                  <c:v>401494077.95676368</c:v>
                </c:pt>
                <c:pt idx="21">
                  <c:v>377273311.82296038</c:v>
                </c:pt>
                <c:pt idx="22">
                  <c:v>371283414.97136372</c:v>
                </c:pt>
                <c:pt idx="23">
                  <c:v>383820279.96146905</c:v>
                </c:pt>
                <c:pt idx="24">
                  <c:v>389623513.28246987</c:v>
                </c:pt>
                <c:pt idx="25">
                  <c:v>402183654.12141347</c:v>
                </c:pt>
                <c:pt idx="26">
                  <c:v>411026708.00924695</c:v>
                </c:pt>
                <c:pt idx="27">
                  <c:v>411026708.00924695</c:v>
                </c:pt>
                <c:pt idx="28">
                  <c:v>396090473.79993373</c:v>
                </c:pt>
                <c:pt idx="29">
                  <c:v>411026708.00924695</c:v>
                </c:pt>
                <c:pt idx="30">
                  <c:v>442333915.1956296</c:v>
                </c:pt>
                <c:pt idx="31">
                  <c:v>1523663255.3202138</c:v>
                </c:pt>
              </c:numCache>
            </c:numRef>
          </c:val>
          <c:extLst>
            <c:ext xmlns:c16="http://schemas.microsoft.com/office/drawing/2014/chart" uri="{C3380CC4-5D6E-409C-BE32-E72D297353CC}">
              <c16:uniqueId val="{00000002-28FE-468B-B10C-EDDA10A4D125}"/>
            </c:ext>
          </c:extLst>
        </c:ser>
        <c:ser>
          <c:idx val="3"/>
          <c:order val="3"/>
          <c:tx>
            <c:strRef>
              <c:f>'ANALISIS GENERAL DE COSTOS'!$F$167</c:f>
              <c:strCache>
                <c:ptCount val="1"/>
                <c:pt idx="0">
                  <c:v>4. Con subrasante estabilizada con Cemento</c:v>
                </c:pt>
              </c:strCache>
            </c:strRef>
          </c:tx>
          <c:spPr>
            <a:solidFill>
              <a:schemeClr val="accent6">
                <a:lumMod val="60000"/>
              </a:schemeClr>
            </a:solidFill>
            <a:ln>
              <a:noFill/>
            </a:ln>
            <a:effectLst/>
          </c:spPr>
          <c:invertIfNegative val="0"/>
          <c:cat>
            <c:strRef>
              <c:f>'ANALISIS GENERAL DE COSTOS'!$B$168:$B$199</c:f>
              <c:strCache>
                <c:ptCount val="32"/>
                <c:pt idx="0">
                  <c:v> Atlántico</c:v>
                </c:pt>
                <c:pt idx="1">
                  <c:v> Tolima</c:v>
                </c:pt>
                <c:pt idx="2">
                  <c:v> Sucre</c:v>
                </c:pt>
                <c:pt idx="3">
                  <c:v> Norte de Santander</c:v>
                </c:pt>
                <c:pt idx="4">
                  <c:v> Magdalena</c:v>
                </c:pt>
                <c:pt idx="5">
                  <c:v> Casanare</c:v>
                </c:pt>
                <c:pt idx="6">
                  <c:v> Meta</c:v>
                </c:pt>
                <c:pt idx="7">
                  <c:v> Cesar</c:v>
                </c:pt>
                <c:pt idx="8">
                  <c:v> Santander</c:v>
                </c:pt>
                <c:pt idx="9">
                  <c:v> Cauca</c:v>
                </c:pt>
                <c:pt idx="10">
                  <c:v> Bolívar</c:v>
                </c:pt>
                <c:pt idx="11">
                  <c:v> Caldas</c:v>
                </c:pt>
                <c:pt idx="12">
                  <c:v> Antioquia</c:v>
                </c:pt>
                <c:pt idx="13">
                  <c:v> Cundinamarca</c:v>
                </c:pt>
                <c:pt idx="14">
                  <c:v> Nariño</c:v>
                </c:pt>
                <c:pt idx="15">
                  <c:v> Arauca</c:v>
                </c:pt>
                <c:pt idx="16">
                  <c:v> Valle del Cauca</c:v>
                </c:pt>
                <c:pt idx="17">
                  <c:v> Boyacá</c:v>
                </c:pt>
                <c:pt idx="18">
                  <c:v> Risaralda</c:v>
                </c:pt>
                <c:pt idx="19">
                  <c:v> Quindío</c:v>
                </c:pt>
                <c:pt idx="20">
                  <c:v> Córdoba</c:v>
                </c:pt>
                <c:pt idx="21">
                  <c:v> Chocó</c:v>
                </c:pt>
                <c:pt idx="22">
                  <c:v> Guaviare</c:v>
                </c:pt>
                <c:pt idx="23">
                  <c:v> La Guajira</c:v>
                </c:pt>
                <c:pt idx="24">
                  <c:v> Caquetá</c:v>
                </c:pt>
                <c:pt idx="25">
                  <c:v> Huila</c:v>
                </c:pt>
                <c:pt idx="26">
                  <c:v> Guainía</c:v>
                </c:pt>
                <c:pt idx="27">
                  <c:v> Vichada</c:v>
                </c:pt>
                <c:pt idx="28">
                  <c:v> Amazonas</c:v>
                </c:pt>
                <c:pt idx="29">
                  <c:v> Vaupés</c:v>
                </c:pt>
                <c:pt idx="30">
                  <c:v> Putumayo</c:v>
                </c:pt>
                <c:pt idx="31">
                  <c:v> San Andrés y Providencia</c:v>
                </c:pt>
              </c:strCache>
            </c:strRef>
          </c:cat>
          <c:val>
            <c:numRef>
              <c:f>'ANALISIS GENERAL DE COSTOS'!$F$168:$F$199</c:f>
              <c:numCache>
                <c:formatCode>_("$"* #,##0.00_);_("$"* \(#,##0.00\);_("$"* "-"??_);_(@_)</c:formatCode>
                <c:ptCount val="32"/>
                <c:pt idx="0">
                  <c:v>238088241.93264145</c:v>
                </c:pt>
                <c:pt idx="1">
                  <c:v>258285075.25299823</c:v>
                </c:pt>
                <c:pt idx="2">
                  <c:v>249931235.33717903</c:v>
                </c:pt>
                <c:pt idx="3">
                  <c:v>275870306.36847943</c:v>
                </c:pt>
                <c:pt idx="4">
                  <c:v>254634291.40120974</c:v>
                </c:pt>
                <c:pt idx="5">
                  <c:v>273634540.97846854</c:v>
                </c:pt>
                <c:pt idx="6">
                  <c:v>265354073.59974146</c:v>
                </c:pt>
                <c:pt idx="7">
                  <c:v>279780693.13164669</c:v>
                </c:pt>
                <c:pt idx="8">
                  <c:v>279831159.5374549</c:v>
                </c:pt>
                <c:pt idx="9">
                  <c:v>277619141.21176887</c:v>
                </c:pt>
                <c:pt idx="10">
                  <c:v>275403379.91361851</c:v>
                </c:pt>
                <c:pt idx="11">
                  <c:v>278716826.84971249</c:v>
                </c:pt>
                <c:pt idx="12">
                  <c:v>286403698.16691852</c:v>
                </c:pt>
                <c:pt idx="13">
                  <c:v>280029450.62466109</c:v>
                </c:pt>
                <c:pt idx="14">
                  <c:v>270026470.73492277</c:v>
                </c:pt>
                <c:pt idx="15">
                  <c:v>304279738.83942485</c:v>
                </c:pt>
                <c:pt idx="16">
                  <c:v>294300559.4266296</c:v>
                </c:pt>
                <c:pt idx="17">
                  <c:v>273050810.87772352</c:v>
                </c:pt>
                <c:pt idx="18">
                  <c:v>297543437.94040221</c:v>
                </c:pt>
                <c:pt idx="19">
                  <c:v>291212018.86909199</c:v>
                </c:pt>
                <c:pt idx="20">
                  <c:v>265885706.47079152</c:v>
                </c:pt>
                <c:pt idx="21">
                  <c:v>297122262.55985796</c:v>
                </c:pt>
                <c:pt idx="22">
                  <c:v>314480703.41709203</c:v>
                </c:pt>
                <c:pt idx="23">
                  <c:v>299496862.54912865</c:v>
                </c:pt>
                <c:pt idx="24">
                  <c:v>308010135.16389728</c:v>
                </c:pt>
                <c:pt idx="25">
                  <c:v>310203558.39471722</c:v>
                </c:pt>
                <c:pt idx="26">
                  <c:v>310814616.1719259</c:v>
                </c:pt>
                <c:pt idx="27">
                  <c:v>313247157.96318847</c:v>
                </c:pt>
                <c:pt idx="28">
                  <c:v>351401208.43730175</c:v>
                </c:pt>
                <c:pt idx="29">
                  <c:v>336024594.73591948</c:v>
                </c:pt>
                <c:pt idx="30">
                  <c:v>319439828.88875282</c:v>
                </c:pt>
                <c:pt idx="31">
                  <c:v>969110835.79949939</c:v>
                </c:pt>
              </c:numCache>
            </c:numRef>
          </c:val>
          <c:extLst>
            <c:ext xmlns:c16="http://schemas.microsoft.com/office/drawing/2014/chart" uri="{C3380CC4-5D6E-409C-BE32-E72D297353CC}">
              <c16:uniqueId val="{00000003-28FE-468B-B10C-EDDA10A4D125}"/>
            </c:ext>
          </c:extLst>
        </c:ser>
        <c:ser>
          <c:idx val="4"/>
          <c:order val="4"/>
          <c:tx>
            <c:strRef>
              <c:f>'ANALISIS GENERAL DE COSTOS'!$G$167</c:f>
              <c:strCache>
                <c:ptCount val="1"/>
                <c:pt idx="0">
                  <c:v>5. Con subrasante estabilizada con CAL y subbase granular </c:v>
                </c:pt>
              </c:strCache>
            </c:strRef>
          </c:tx>
          <c:spPr>
            <a:solidFill>
              <a:schemeClr val="accent5">
                <a:lumMod val="60000"/>
              </a:schemeClr>
            </a:solidFill>
            <a:ln>
              <a:noFill/>
            </a:ln>
            <a:effectLst/>
          </c:spPr>
          <c:invertIfNegative val="0"/>
          <c:cat>
            <c:strRef>
              <c:f>'ANALISIS GENERAL DE COSTOS'!$B$168:$B$199</c:f>
              <c:strCache>
                <c:ptCount val="32"/>
                <c:pt idx="0">
                  <c:v> Atlántico</c:v>
                </c:pt>
                <c:pt idx="1">
                  <c:v> Tolima</c:v>
                </c:pt>
                <c:pt idx="2">
                  <c:v> Sucre</c:v>
                </c:pt>
                <c:pt idx="3">
                  <c:v> Norte de Santander</c:v>
                </c:pt>
                <c:pt idx="4">
                  <c:v> Magdalena</c:v>
                </c:pt>
                <c:pt idx="5">
                  <c:v> Casanare</c:v>
                </c:pt>
                <c:pt idx="6">
                  <c:v> Meta</c:v>
                </c:pt>
                <c:pt idx="7">
                  <c:v> Cesar</c:v>
                </c:pt>
                <c:pt idx="8">
                  <c:v> Santander</c:v>
                </c:pt>
                <c:pt idx="9">
                  <c:v> Cauca</c:v>
                </c:pt>
                <c:pt idx="10">
                  <c:v> Bolívar</c:v>
                </c:pt>
                <c:pt idx="11">
                  <c:v> Caldas</c:v>
                </c:pt>
                <c:pt idx="12">
                  <c:v> Antioquia</c:v>
                </c:pt>
                <c:pt idx="13">
                  <c:v> Cundinamarca</c:v>
                </c:pt>
                <c:pt idx="14">
                  <c:v> Nariño</c:v>
                </c:pt>
                <c:pt idx="15">
                  <c:v> Arauca</c:v>
                </c:pt>
                <c:pt idx="16">
                  <c:v> Valle del Cauca</c:v>
                </c:pt>
                <c:pt idx="17">
                  <c:v> Boyacá</c:v>
                </c:pt>
                <c:pt idx="18">
                  <c:v> Risaralda</c:v>
                </c:pt>
                <c:pt idx="19">
                  <c:v> Quindío</c:v>
                </c:pt>
                <c:pt idx="20">
                  <c:v> Córdoba</c:v>
                </c:pt>
                <c:pt idx="21">
                  <c:v> Chocó</c:v>
                </c:pt>
                <c:pt idx="22">
                  <c:v> Guaviare</c:v>
                </c:pt>
                <c:pt idx="23">
                  <c:v> La Guajira</c:v>
                </c:pt>
                <c:pt idx="24">
                  <c:v> Caquetá</c:v>
                </c:pt>
                <c:pt idx="25">
                  <c:v> Huila</c:v>
                </c:pt>
                <c:pt idx="26">
                  <c:v> Guainía</c:v>
                </c:pt>
                <c:pt idx="27">
                  <c:v> Vichada</c:v>
                </c:pt>
                <c:pt idx="28">
                  <c:v> Amazonas</c:v>
                </c:pt>
                <c:pt idx="29">
                  <c:v> Vaupés</c:v>
                </c:pt>
                <c:pt idx="30">
                  <c:v> Putumayo</c:v>
                </c:pt>
                <c:pt idx="31">
                  <c:v> San Andrés y Providencia</c:v>
                </c:pt>
              </c:strCache>
            </c:strRef>
          </c:cat>
          <c:val>
            <c:numRef>
              <c:f>'ANALISIS GENERAL DE COSTOS'!$G$168:$G$199</c:f>
              <c:numCache>
                <c:formatCode>_("$"* #,##0.00_);_("$"* \(#,##0.00\);_("$"* "-"??_);_(@_)</c:formatCode>
                <c:ptCount val="32"/>
                <c:pt idx="0">
                  <c:v>450086135.30499709</c:v>
                </c:pt>
                <c:pt idx="1">
                  <c:v>439911087.19574016</c:v>
                </c:pt>
                <c:pt idx="2">
                  <c:v>495506365.25689423</c:v>
                </c:pt>
                <c:pt idx="3">
                  <c:v>463983968.45613891</c:v>
                </c:pt>
                <c:pt idx="4">
                  <c:v>479880118.8997463</c:v>
                </c:pt>
                <c:pt idx="5">
                  <c:v>500641284.93105078</c:v>
                </c:pt>
                <c:pt idx="6">
                  <c:v>498882829.37742305</c:v>
                </c:pt>
                <c:pt idx="7">
                  <c:v>475060840.56157058</c:v>
                </c:pt>
                <c:pt idx="8">
                  <c:v>466214696.92241699</c:v>
                </c:pt>
                <c:pt idx="9">
                  <c:v>502472879.47188073</c:v>
                </c:pt>
                <c:pt idx="10">
                  <c:v>512820567.67300254</c:v>
                </c:pt>
                <c:pt idx="11">
                  <c:v>509878196.29256481</c:v>
                </c:pt>
                <c:pt idx="12">
                  <c:v>486290444.17007816</c:v>
                </c:pt>
                <c:pt idx="13">
                  <c:v>508474206.37892586</c:v>
                </c:pt>
                <c:pt idx="14">
                  <c:v>519700048.48033351</c:v>
                </c:pt>
                <c:pt idx="15">
                  <c:v>519765246.14330691</c:v>
                </c:pt>
                <c:pt idx="16">
                  <c:v>514859761.50831431</c:v>
                </c:pt>
                <c:pt idx="17">
                  <c:v>524355920.14247829</c:v>
                </c:pt>
                <c:pt idx="18">
                  <c:v>512602411.81981498</c:v>
                </c:pt>
                <c:pt idx="19">
                  <c:v>525401201.26701641</c:v>
                </c:pt>
                <c:pt idx="20">
                  <c:v>539955102.0965184</c:v>
                </c:pt>
                <c:pt idx="21">
                  <c:v>530459033.27155751</c:v>
                </c:pt>
                <c:pt idx="22">
                  <c:v>528728846.14250588</c:v>
                </c:pt>
                <c:pt idx="23">
                  <c:v>538212015.84518373</c:v>
                </c:pt>
                <c:pt idx="24">
                  <c:v>541607027.88019085</c:v>
                </c:pt>
                <c:pt idx="25">
                  <c:v>530373580.47985226</c:v>
                </c:pt>
                <c:pt idx="26">
                  <c:v>566944992.34567809</c:v>
                </c:pt>
                <c:pt idx="27">
                  <c:v>566944992.34567809</c:v>
                </c:pt>
                <c:pt idx="28">
                  <c:v>553281765.99487066</c:v>
                </c:pt>
                <c:pt idx="29">
                  <c:v>566944992.34567809</c:v>
                </c:pt>
                <c:pt idx="30">
                  <c:v>595383718.10705769</c:v>
                </c:pt>
                <c:pt idx="31">
                  <c:v>1510815572.9360147</c:v>
                </c:pt>
              </c:numCache>
            </c:numRef>
          </c:val>
          <c:extLst>
            <c:ext xmlns:c16="http://schemas.microsoft.com/office/drawing/2014/chart" uri="{C3380CC4-5D6E-409C-BE32-E72D297353CC}">
              <c16:uniqueId val="{00000004-28FE-468B-B10C-EDDA10A4D125}"/>
            </c:ext>
          </c:extLst>
        </c:ser>
        <c:dLbls>
          <c:showLegendKey val="0"/>
          <c:showVal val="0"/>
          <c:showCatName val="0"/>
          <c:showSerName val="0"/>
          <c:showPercent val="0"/>
          <c:showBubbleSize val="0"/>
        </c:dLbls>
        <c:gapWidth val="182"/>
        <c:axId val="1796742144"/>
        <c:axId val="1796744064"/>
      </c:barChart>
      <c:catAx>
        <c:axId val="179674214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j-lt"/>
                <a:ea typeface="+mn-ea"/>
                <a:cs typeface="+mn-cs"/>
              </a:defRPr>
            </a:pPr>
            <a:endParaRPr lang="es-CO"/>
          </a:p>
        </c:txPr>
        <c:crossAx val="1796744064"/>
        <c:crosses val="autoZero"/>
        <c:auto val="1"/>
        <c:lblAlgn val="ctr"/>
        <c:lblOffset val="100"/>
        <c:noMultiLvlLbl val="0"/>
      </c:catAx>
      <c:valAx>
        <c:axId val="1796744064"/>
        <c:scaling>
          <c:orientation val="minMax"/>
          <c:max val="1580000000"/>
          <c:min val="0"/>
        </c:scaling>
        <c:delete val="0"/>
        <c:axPos val="b"/>
        <c:majorGridlines>
          <c:spPr>
            <a:ln w="9525" cap="flat" cmpd="sng" algn="ctr">
              <a:solidFill>
                <a:schemeClr val="bg2">
                  <a:lumMod val="50000"/>
                  <a:alpha val="20000"/>
                </a:schemeClr>
              </a:solidFill>
              <a:prstDash val="lg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j-lt"/>
                <a:ea typeface="+mn-ea"/>
                <a:cs typeface="+mn-cs"/>
              </a:defRPr>
            </a:pPr>
            <a:endParaRPr lang="es-CO"/>
          </a:p>
        </c:txPr>
        <c:crossAx val="1796742144"/>
        <c:crosses val="autoZero"/>
        <c:crossBetween val="between"/>
        <c:majorUnit val="100000000"/>
        <c:minorUnit val="20000000"/>
        <c:dispUnits>
          <c:builtInUnit val="millions"/>
          <c:dispUnitsLbl>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j-lt"/>
                    <a:ea typeface="+mn-ea"/>
                    <a:cs typeface="+mn-cs"/>
                  </a:defRPr>
                </a:pPr>
                <a:endParaRPr lang="es-CO"/>
              </a:p>
            </c:txPr>
          </c:dispUnitsLbl>
        </c:dispUnits>
      </c:valAx>
      <c:spPr>
        <a:noFill/>
        <a:ln>
          <a:noFill/>
        </a:ln>
        <a:effectLst/>
      </c:spPr>
    </c:plotArea>
    <c:legend>
      <c:legendPos val="r"/>
      <c:layout>
        <c:manualLayout>
          <c:xMode val="edge"/>
          <c:yMode val="edge"/>
          <c:x val="7.9943323028201438E-2"/>
          <c:y val="5.0832381724638456E-2"/>
          <c:w val="0.87613691288615847"/>
          <c:h val="4.8521461610487739E-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j-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solidFill>
            <a:sysClr val="windowText" lastClr="000000"/>
          </a:solidFill>
          <a:latin typeface="+mj-lt"/>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spc="0" baseline="0">
                <a:solidFill>
                  <a:sysClr val="windowText" lastClr="000000"/>
                </a:solidFill>
                <a:latin typeface="+mj-lt"/>
                <a:ea typeface="+mn-ea"/>
                <a:cs typeface="+mn-cs"/>
              </a:defRPr>
            </a:pPr>
            <a:r>
              <a:rPr lang="es-CO" sz="1800" b="1"/>
              <a:t>ANALISIS DE ALTERNATIVAS</a:t>
            </a:r>
            <a:r>
              <a:rPr lang="es-CO" sz="1800" b="1" baseline="0"/>
              <a:t> CON PAVIMENTOS RIGIDOS </a:t>
            </a:r>
            <a:r>
              <a:rPr lang="es-CO" sz="1800" b="1"/>
              <a:t>A NIVEL NACIONAL </a:t>
            </a:r>
          </a:p>
        </c:rich>
      </c:tx>
      <c:layout>
        <c:manualLayout>
          <c:xMode val="edge"/>
          <c:yMode val="edge"/>
          <c:x val="0.24297839113953404"/>
          <c:y val="2.36241588614544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ysClr val="windowText" lastClr="000000"/>
              </a:solidFill>
              <a:latin typeface="+mj-lt"/>
              <a:ea typeface="+mn-ea"/>
              <a:cs typeface="+mn-cs"/>
            </a:defRPr>
          </a:pPr>
          <a:endParaRPr lang="es-CO"/>
        </a:p>
      </c:txPr>
    </c:title>
    <c:autoTitleDeleted val="0"/>
    <c:plotArea>
      <c:layout>
        <c:manualLayout>
          <c:layoutTarget val="inner"/>
          <c:xMode val="edge"/>
          <c:yMode val="edge"/>
          <c:x val="0.12353138331615646"/>
          <c:y val="0.10527105050646142"/>
          <c:w val="0.84169763446301671"/>
          <c:h val="0.8502048475362477"/>
        </c:manualLayout>
      </c:layout>
      <c:barChart>
        <c:barDir val="bar"/>
        <c:grouping val="clustered"/>
        <c:varyColors val="0"/>
        <c:ser>
          <c:idx val="0"/>
          <c:order val="0"/>
          <c:tx>
            <c:strRef>
              <c:f>'ANALISIS GENERAL DE COSTOS'!$H$167</c:f>
              <c:strCache>
                <c:ptCount val="1"/>
                <c:pt idx="0">
                  <c:v>6. Sobre subrasante</c:v>
                </c:pt>
              </c:strCache>
            </c:strRef>
          </c:tx>
          <c:spPr>
            <a:solidFill>
              <a:schemeClr val="accent1"/>
            </a:solidFill>
            <a:ln>
              <a:noFill/>
            </a:ln>
            <a:effectLst/>
          </c:spPr>
          <c:invertIfNegative val="0"/>
          <c:cat>
            <c:strRef>
              <c:f>'ANALISIS GENERAL DE COSTOS'!$B$168:$B$199</c:f>
              <c:strCache>
                <c:ptCount val="32"/>
                <c:pt idx="0">
                  <c:v> Atlántico</c:v>
                </c:pt>
                <c:pt idx="1">
                  <c:v> Tolima</c:v>
                </c:pt>
                <c:pt idx="2">
                  <c:v> Sucre</c:v>
                </c:pt>
                <c:pt idx="3">
                  <c:v> Norte de Santander</c:v>
                </c:pt>
                <c:pt idx="4">
                  <c:v> Magdalena</c:v>
                </c:pt>
                <c:pt idx="5">
                  <c:v> Casanare</c:v>
                </c:pt>
                <c:pt idx="6">
                  <c:v> Meta</c:v>
                </c:pt>
                <c:pt idx="7">
                  <c:v> Cesar</c:v>
                </c:pt>
                <c:pt idx="8">
                  <c:v> Santander</c:v>
                </c:pt>
                <c:pt idx="9">
                  <c:v> Cauca</c:v>
                </c:pt>
                <c:pt idx="10">
                  <c:v> Bolívar</c:v>
                </c:pt>
                <c:pt idx="11">
                  <c:v> Caldas</c:v>
                </c:pt>
                <c:pt idx="12">
                  <c:v> Antioquia</c:v>
                </c:pt>
                <c:pt idx="13">
                  <c:v> Cundinamarca</c:v>
                </c:pt>
                <c:pt idx="14">
                  <c:v> Nariño</c:v>
                </c:pt>
                <c:pt idx="15">
                  <c:v> Arauca</c:v>
                </c:pt>
                <c:pt idx="16">
                  <c:v> Valle del Cauca</c:v>
                </c:pt>
                <c:pt idx="17">
                  <c:v> Boyacá</c:v>
                </c:pt>
                <c:pt idx="18">
                  <c:v> Risaralda</c:v>
                </c:pt>
                <c:pt idx="19">
                  <c:v> Quindío</c:v>
                </c:pt>
                <c:pt idx="20">
                  <c:v> Córdoba</c:v>
                </c:pt>
                <c:pt idx="21">
                  <c:v> Chocó</c:v>
                </c:pt>
                <c:pt idx="22">
                  <c:v> Guaviare</c:v>
                </c:pt>
                <c:pt idx="23">
                  <c:v> La Guajira</c:v>
                </c:pt>
                <c:pt idx="24">
                  <c:v> Caquetá</c:v>
                </c:pt>
                <c:pt idx="25">
                  <c:v> Huila</c:v>
                </c:pt>
                <c:pt idx="26">
                  <c:v> Guainía</c:v>
                </c:pt>
                <c:pt idx="27">
                  <c:v> Vichada</c:v>
                </c:pt>
                <c:pt idx="28">
                  <c:v> Amazonas</c:v>
                </c:pt>
                <c:pt idx="29">
                  <c:v> Vaupés</c:v>
                </c:pt>
                <c:pt idx="30">
                  <c:v> Putumayo</c:v>
                </c:pt>
                <c:pt idx="31">
                  <c:v> San Andrés y Providencia</c:v>
                </c:pt>
              </c:strCache>
            </c:strRef>
          </c:cat>
          <c:val>
            <c:numRef>
              <c:f>'ANALISIS GENERAL DE COSTOS'!$H$168:$H$199</c:f>
              <c:numCache>
                <c:formatCode>_("$"* #,##0.00_);_("$"* \(#,##0.00\);_("$"* "-"??_);_(@_)</c:formatCode>
                <c:ptCount val="32"/>
                <c:pt idx="0">
                  <c:v>803892509.42362189</c:v>
                </c:pt>
                <c:pt idx="1">
                  <c:v>716885156.81857836</c:v>
                </c:pt>
                <c:pt idx="2">
                  <c:v>794919905.82274115</c:v>
                </c:pt>
                <c:pt idx="3">
                  <c:v>808072830.52915418</c:v>
                </c:pt>
                <c:pt idx="4">
                  <c:v>796496978.18063128</c:v>
                </c:pt>
                <c:pt idx="5">
                  <c:v>823953744.81262207</c:v>
                </c:pt>
                <c:pt idx="6">
                  <c:v>791438975.95325279</c:v>
                </c:pt>
                <c:pt idx="7">
                  <c:v>794387777.09649348</c:v>
                </c:pt>
                <c:pt idx="8">
                  <c:v>793443838.53279984</c:v>
                </c:pt>
                <c:pt idx="9">
                  <c:v>797813268.91468704</c:v>
                </c:pt>
                <c:pt idx="10">
                  <c:v>798925874.09327066</c:v>
                </c:pt>
                <c:pt idx="11">
                  <c:v>795624885.66314518</c:v>
                </c:pt>
                <c:pt idx="12">
                  <c:v>797224627.61659515</c:v>
                </c:pt>
                <c:pt idx="13">
                  <c:v>789096694.38054717</c:v>
                </c:pt>
                <c:pt idx="14">
                  <c:v>801311424.88285029</c:v>
                </c:pt>
                <c:pt idx="15">
                  <c:v>814260490.49357152</c:v>
                </c:pt>
                <c:pt idx="16">
                  <c:v>799967457.7116822</c:v>
                </c:pt>
                <c:pt idx="17">
                  <c:v>801873974.66183496</c:v>
                </c:pt>
                <c:pt idx="18">
                  <c:v>799556411.02857339</c:v>
                </c:pt>
                <c:pt idx="19">
                  <c:v>809338907.89389646</c:v>
                </c:pt>
                <c:pt idx="20">
                  <c:v>811708559.55613446</c:v>
                </c:pt>
                <c:pt idx="21">
                  <c:v>815542174.05530429</c:v>
                </c:pt>
                <c:pt idx="22">
                  <c:v>808706064.88229811</c:v>
                </c:pt>
                <c:pt idx="23">
                  <c:v>805437635.43181562</c:v>
                </c:pt>
                <c:pt idx="24">
                  <c:v>807346960.85237598</c:v>
                </c:pt>
                <c:pt idx="25">
                  <c:v>791431503.14223003</c:v>
                </c:pt>
                <c:pt idx="26">
                  <c:v>810933489.50302958</c:v>
                </c:pt>
                <c:pt idx="27">
                  <c:v>810933489.50302958</c:v>
                </c:pt>
                <c:pt idx="28">
                  <c:v>808524879.07026267</c:v>
                </c:pt>
                <c:pt idx="29">
                  <c:v>810933489.50302958</c:v>
                </c:pt>
                <c:pt idx="30">
                  <c:v>817589224.47339213</c:v>
                </c:pt>
                <c:pt idx="31">
                  <c:v>1968071574.1222565</c:v>
                </c:pt>
              </c:numCache>
            </c:numRef>
          </c:val>
          <c:extLst>
            <c:ext xmlns:c16="http://schemas.microsoft.com/office/drawing/2014/chart" uri="{C3380CC4-5D6E-409C-BE32-E72D297353CC}">
              <c16:uniqueId val="{00000000-6E5D-41A4-A79D-C9CD039607C3}"/>
            </c:ext>
          </c:extLst>
        </c:ser>
        <c:ser>
          <c:idx val="1"/>
          <c:order val="1"/>
          <c:tx>
            <c:strRef>
              <c:f>'ANALISIS GENERAL DE COSTOS'!$I$167</c:f>
              <c:strCache>
                <c:ptCount val="1"/>
                <c:pt idx="0">
                  <c:v>7. Con subbase granular </c:v>
                </c:pt>
              </c:strCache>
            </c:strRef>
          </c:tx>
          <c:spPr>
            <a:solidFill>
              <a:schemeClr val="accent2"/>
            </a:solidFill>
            <a:ln>
              <a:noFill/>
            </a:ln>
            <a:effectLst/>
          </c:spPr>
          <c:invertIfNegative val="0"/>
          <c:cat>
            <c:strRef>
              <c:f>'ANALISIS GENERAL DE COSTOS'!$B$168:$B$199</c:f>
              <c:strCache>
                <c:ptCount val="32"/>
                <c:pt idx="0">
                  <c:v> Atlántico</c:v>
                </c:pt>
                <c:pt idx="1">
                  <c:v> Tolima</c:v>
                </c:pt>
                <c:pt idx="2">
                  <c:v> Sucre</c:v>
                </c:pt>
                <c:pt idx="3">
                  <c:v> Norte de Santander</c:v>
                </c:pt>
                <c:pt idx="4">
                  <c:v> Magdalena</c:v>
                </c:pt>
                <c:pt idx="5">
                  <c:v> Casanare</c:v>
                </c:pt>
                <c:pt idx="6">
                  <c:v> Meta</c:v>
                </c:pt>
                <c:pt idx="7">
                  <c:v> Cesar</c:v>
                </c:pt>
                <c:pt idx="8">
                  <c:v> Santander</c:v>
                </c:pt>
                <c:pt idx="9">
                  <c:v> Cauca</c:v>
                </c:pt>
                <c:pt idx="10">
                  <c:v> Bolívar</c:v>
                </c:pt>
                <c:pt idx="11">
                  <c:v> Caldas</c:v>
                </c:pt>
                <c:pt idx="12">
                  <c:v> Antioquia</c:v>
                </c:pt>
                <c:pt idx="13">
                  <c:v> Cundinamarca</c:v>
                </c:pt>
                <c:pt idx="14">
                  <c:v> Nariño</c:v>
                </c:pt>
                <c:pt idx="15">
                  <c:v> Arauca</c:v>
                </c:pt>
                <c:pt idx="16">
                  <c:v> Valle del Cauca</c:v>
                </c:pt>
                <c:pt idx="17">
                  <c:v> Boyacá</c:v>
                </c:pt>
                <c:pt idx="18">
                  <c:v> Risaralda</c:v>
                </c:pt>
                <c:pt idx="19">
                  <c:v> Quindío</c:v>
                </c:pt>
                <c:pt idx="20">
                  <c:v> Córdoba</c:v>
                </c:pt>
                <c:pt idx="21">
                  <c:v> Chocó</c:v>
                </c:pt>
                <c:pt idx="22">
                  <c:v> Guaviare</c:v>
                </c:pt>
                <c:pt idx="23">
                  <c:v> La Guajira</c:v>
                </c:pt>
                <c:pt idx="24">
                  <c:v> Caquetá</c:v>
                </c:pt>
                <c:pt idx="25">
                  <c:v> Huila</c:v>
                </c:pt>
                <c:pt idx="26">
                  <c:v> Guainía</c:v>
                </c:pt>
                <c:pt idx="27">
                  <c:v> Vichada</c:v>
                </c:pt>
                <c:pt idx="28">
                  <c:v> Amazonas</c:v>
                </c:pt>
                <c:pt idx="29">
                  <c:v> Vaupés</c:v>
                </c:pt>
                <c:pt idx="30">
                  <c:v> Putumayo</c:v>
                </c:pt>
                <c:pt idx="31">
                  <c:v> San Andrés y Providencia</c:v>
                </c:pt>
              </c:strCache>
            </c:strRef>
          </c:cat>
          <c:val>
            <c:numRef>
              <c:f>'ANALISIS GENERAL DE COSTOS'!$I$168:$I$199</c:f>
              <c:numCache>
                <c:formatCode>_("$"* #,##0.00_);_("$"* \(#,##0.00\);_("$"* "-"??_);_(@_)</c:formatCode>
                <c:ptCount val="32"/>
                <c:pt idx="0">
                  <c:v>867635719.64214635</c:v>
                </c:pt>
                <c:pt idx="1">
                  <c:v>780144337.16945112</c:v>
                </c:pt>
                <c:pt idx="2">
                  <c:v>880873576.42085624</c:v>
                </c:pt>
                <c:pt idx="3">
                  <c:v>880503077.67056692</c:v>
                </c:pt>
                <c:pt idx="4">
                  <c:v>881958158.59214211</c:v>
                </c:pt>
                <c:pt idx="5">
                  <c:v>895308874.33861434</c:v>
                </c:pt>
                <c:pt idx="6">
                  <c:v>875337323.67064893</c:v>
                </c:pt>
                <c:pt idx="7">
                  <c:v>872146883.37254643</c:v>
                </c:pt>
                <c:pt idx="8">
                  <c:v>886912369.78285086</c:v>
                </c:pt>
                <c:pt idx="9">
                  <c:v>887968924.31622565</c:v>
                </c:pt>
                <c:pt idx="10">
                  <c:v>887571136.98590887</c:v>
                </c:pt>
                <c:pt idx="11">
                  <c:v>885735337.87151849</c:v>
                </c:pt>
                <c:pt idx="12">
                  <c:v>890606064.14722311</c:v>
                </c:pt>
                <c:pt idx="13">
                  <c:v>884741474.5954659</c:v>
                </c:pt>
                <c:pt idx="14">
                  <c:v>880159396.65046179</c:v>
                </c:pt>
                <c:pt idx="15">
                  <c:v>882084799.42474771</c:v>
                </c:pt>
                <c:pt idx="16">
                  <c:v>892017535.91255784</c:v>
                </c:pt>
                <c:pt idx="17">
                  <c:v>889272074.83214831</c:v>
                </c:pt>
                <c:pt idx="18">
                  <c:v>891212744.61001396</c:v>
                </c:pt>
                <c:pt idx="19">
                  <c:v>902573100.34444022</c:v>
                </c:pt>
                <c:pt idx="20">
                  <c:v>909463678.71323669</c:v>
                </c:pt>
                <c:pt idx="21">
                  <c:v>903426914.47926641</c:v>
                </c:pt>
                <c:pt idx="22">
                  <c:v>895029436.67954838</c:v>
                </c:pt>
                <c:pt idx="23">
                  <c:v>887995812.67236793</c:v>
                </c:pt>
                <c:pt idx="24">
                  <c:v>898744065.2464422</c:v>
                </c:pt>
                <c:pt idx="25">
                  <c:v>893523621.49734211</c:v>
                </c:pt>
                <c:pt idx="26">
                  <c:v>906188412.2943387</c:v>
                </c:pt>
                <c:pt idx="27">
                  <c:v>906188412.2943387</c:v>
                </c:pt>
                <c:pt idx="28">
                  <c:v>903272597.33589888</c:v>
                </c:pt>
                <c:pt idx="29">
                  <c:v>906188412.2943387</c:v>
                </c:pt>
                <c:pt idx="30">
                  <c:v>909441916.76233304</c:v>
                </c:pt>
                <c:pt idx="31">
                  <c:v>2342918754.0541897</c:v>
                </c:pt>
              </c:numCache>
            </c:numRef>
          </c:val>
          <c:extLst>
            <c:ext xmlns:c16="http://schemas.microsoft.com/office/drawing/2014/chart" uri="{C3380CC4-5D6E-409C-BE32-E72D297353CC}">
              <c16:uniqueId val="{00000001-6E5D-41A4-A79D-C9CD039607C3}"/>
            </c:ext>
          </c:extLst>
        </c:ser>
        <c:ser>
          <c:idx val="2"/>
          <c:order val="2"/>
          <c:tx>
            <c:strRef>
              <c:f>'ANALISIS GENERAL DE COSTOS'!$J$167</c:f>
              <c:strCache>
                <c:ptCount val="1"/>
                <c:pt idx="0">
                  <c:v>8. Con subbase granular </c:v>
                </c:pt>
              </c:strCache>
            </c:strRef>
          </c:tx>
          <c:spPr>
            <a:solidFill>
              <a:schemeClr val="accent3"/>
            </a:solidFill>
            <a:ln>
              <a:noFill/>
            </a:ln>
            <a:effectLst/>
          </c:spPr>
          <c:invertIfNegative val="0"/>
          <c:cat>
            <c:strRef>
              <c:f>'ANALISIS GENERAL DE COSTOS'!$B$168:$B$199</c:f>
              <c:strCache>
                <c:ptCount val="32"/>
                <c:pt idx="0">
                  <c:v> Atlántico</c:v>
                </c:pt>
                <c:pt idx="1">
                  <c:v> Tolima</c:v>
                </c:pt>
                <c:pt idx="2">
                  <c:v> Sucre</c:v>
                </c:pt>
                <c:pt idx="3">
                  <c:v> Norte de Santander</c:v>
                </c:pt>
                <c:pt idx="4">
                  <c:v> Magdalena</c:v>
                </c:pt>
                <c:pt idx="5">
                  <c:v> Casanare</c:v>
                </c:pt>
                <c:pt idx="6">
                  <c:v> Meta</c:v>
                </c:pt>
                <c:pt idx="7">
                  <c:v> Cesar</c:v>
                </c:pt>
                <c:pt idx="8">
                  <c:v> Santander</c:v>
                </c:pt>
                <c:pt idx="9">
                  <c:v> Cauca</c:v>
                </c:pt>
                <c:pt idx="10">
                  <c:v> Bolívar</c:v>
                </c:pt>
                <c:pt idx="11">
                  <c:v> Caldas</c:v>
                </c:pt>
                <c:pt idx="12">
                  <c:v> Antioquia</c:v>
                </c:pt>
                <c:pt idx="13">
                  <c:v> Cundinamarca</c:v>
                </c:pt>
                <c:pt idx="14">
                  <c:v> Nariño</c:v>
                </c:pt>
                <c:pt idx="15">
                  <c:v> Arauca</c:v>
                </c:pt>
                <c:pt idx="16">
                  <c:v> Valle del Cauca</c:v>
                </c:pt>
                <c:pt idx="17">
                  <c:v> Boyacá</c:v>
                </c:pt>
                <c:pt idx="18">
                  <c:v> Risaralda</c:v>
                </c:pt>
                <c:pt idx="19">
                  <c:v> Quindío</c:v>
                </c:pt>
                <c:pt idx="20">
                  <c:v> Córdoba</c:v>
                </c:pt>
                <c:pt idx="21">
                  <c:v> Chocó</c:v>
                </c:pt>
                <c:pt idx="22">
                  <c:v> Guaviare</c:v>
                </c:pt>
                <c:pt idx="23">
                  <c:v> La Guajira</c:v>
                </c:pt>
                <c:pt idx="24">
                  <c:v> Caquetá</c:v>
                </c:pt>
                <c:pt idx="25">
                  <c:v> Huila</c:v>
                </c:pt>
                <c:pt idx="26">
                  <c:v> Guainía</c:v>
                </c:pt>
                <c:pt idx="27">
                  <c:v> Vichada</c:v>
                </c:pt>
                <c:pt idx="28">
                  <c:v> Amazonas</c:v>
                </c:pt>
                <c:pt idx="29">
                  <c:v> Vaupés</c:v>
                </c:pt>
                <c:pt idx="30">
                  <c:v> Putumayo</c:v>
                </c:pt>
                <c:pt idx="31">
                  <c:v> San Andrés y Providencia</c:v>
                </c:pt>
              </c:strCache>
            </c:strRef>
          </c:cat>
          <c:val>
            <c:numRef>
              <c:f>'ANALISIS GENERAL DE COSTOS'!$J$168:$J$199</c:f>
              <c:numCache>
                <c:formatCode>_("$"* #,##0.00_);_("$"* \(#,##0.00\);_("$"* "-"??_);_(@_)</c:formatCode>
                <c:ptCount val="32"/>
                <c:pt idx="0">
                  <c:v>852051108.82222807</c:v>
                </c:pt>
                <c:pt idx="1">
                  <c:v>775935091.08542919</c:v>
                </c:pt>
                <c:pt idx="2">
                  <c:v>848140764.18189597</c:v>
                </c:pt>
                <c:pt idx="3">
                  <c:v>839380072.91056728</c:v>
                </c:pt>
                <c:pt idx="4">
                  <c:v>824519574.54157662</c:v>
                </c:pt>
                <c:pt idx="5">
                  <c:v>877456319.34574759</c:v>
                </c:pt>
                <c:pt idx="6">
                  <c:v>844507456.87615812</c:v>
                </c:pt>
                <c:pt idx="7">
                  <c:v>837038531.4521668</c:v>
                </c:pt>
                <c:pt idx="8">
                  <c:v>817054082.73738527</c:v>
                </c:pt>
                <c:pt idx="9">
                  <c:v>849754477.14056802</c:v>
                </c:pt>
                <c:pt idx="10">
                  <c:v>853973660.33987391</c:v>
                </c:pt>
                <c:pt idx="11">
                  <c:v>851309289.78343439</c:v>
                </c:pt>
                <c:pt idx="12">
                  <c:v>826864221.10202813</c:v>
                </c:pt>
                <c:pt idx="13">
                  <c:v>837657742.43751109</c:v>
                </c:pt>
                <c:pt idx="14">
                  <c:v>853212096.10157251</c:v>
                </c:pt>
                <c:pt idx="15">
                  <c:v>870112667.05958486</c:v>
                </c:pt>
                <c:pt idx="16">
                  <c:v>853625835.96020293</c:v>
                </c:pt>
                <c:pt idx="17">
                  <c:v>845700625.11138153</c:v>
                </c:pt>
                <c:pt idx="18">
                  <c:v>853787939.04195035</c:v>
                </c:pt>
                <c:pt idx="19">
                  <c:v>863736817.41143167</c:v>
                </c:pt>
                <c:pt idx="20">
                  <c:v>860515016.56069827</c:v>
                </c:pt>
                <c:pt idx="21">
                  <c:v>869981769.02287352</c:v>
                </c:pt>
                <c:pt idx="22">
                  <c:v>865216295.08853412</c:v>
                </c:pt>
                <c:pt idx="23">
                  <c:v>862914288.96164906</c:v>
                </c:pt>
                <c:pt idx="24">
                  <c:v>863065388.34973776</c:v>
                </c:pt>
                <c:pt idx="25">
                  <c:v>832636725.6144259</c:v>
                </c:pt>
                <c:pt idx="26">
                  <c:v>870314660.31627774</c:v>
                </c:pt>
                <c:pt idx="27">
                  <c:v>870314660.31627774</c:v>
                </c:pt>
                <c:pt idx="28">
                  <c:v>867881198.83875132</c:v>
                </c:pt>
                <c:pt idx="29">
                  <c:v>870314660.31627774</c:v>
                </c:pt>
                <c:pt idx="30">
                  <c:v>878105356.77708387</c:v>
                </c:pt>
                <c:pt idx="31">
                  <c:v>1914773470.8581984</c:v>
                </c:pt>
              </c:numCache>
            </c:numRef>
          </c:val>
          <c:extLst>
            <c:ext xmlns:c16="http://schemas.microsoft.com/office/drawing/2014/chart" uri="{C3380CC4-5D6E-409C-BE32-E72D297353CC}">
              <c16:uniqueId val="{00000002-6E5D-41A4-A79D-C9CD039607C3}"/>
            </c:ext>
          </c:extLst>
        </c:ser>
        <c:ser>
          <c:idx val="3"/>
          <c:order val="3"/>
          <c:tx>
            <c:strRef>
              <c:f>'ANALISIS GENERAL DE COSTOS'!$K$167</c:f>
              <c:strCache>
                <c:ptCount val="1"/>
                <c:pt idx="0">
                  <c:v>9. Placa huella de 500m de longitud</c:v>
                </c:pt>
              </c:strCache>
            </c:strRef>
          </c:tx>
          <c:spPr>
            <a:solidFill>
              <a:schemeClr val="accent4"/>
            </a:solidFill>
            <a:ln>
              <a:noFill/>
            </a:ln>
            <a:effectLst/>
          </c:spPr>
          <c:invertIfNegative val="0"/>
          <c:cat>
            <c:strRef>
              <c:f>'ANALISIS GENERAL DE COSTOS'!$B$168:$B$199</c:f>
              <c:strCache>
                <c:ptCount val="32"/>
                <c:pt idx="0">
                  <c:v> Atlántico</c:v>
                </c:pt>
                <c:pt idx="1">
                  <c:v> Tolima</c:v>
                </c:pt>
                <c:pt idx="2">
                  <c:v> Sucre</c:v>
                </c:pt>
                <c:pt idx="3">
                  <c:v> Norte de Santander</c:v>
                </c:pt>
                <c:pt idx="4">
                  <c:v> Magdalena</c:v>
                </c:pt>
                <c:pt idx="5">
                  <c:v> Casanare</c:v>
                </c:pt>
                <c:pt idx="6">
                  <c:v> Meta</c:v>
                </c:pt>
                <c:pt idx="7">
                  <c:v> Cesar</c:v>
                </c:pt>
                <c:pt idx="8">
                  <c:v> Santander</c:v>
                </c:pt>
                <c:pt idx="9">
                  <c:v> Cauca</c:v>
                </c:pt>
                <c:pt idx="10">
                  <c:v> Bolívar</c:v>
                </c:pt>
                <c:pt idx="11">
                  <c:v> Caldas</c:v>
                </c:pt>
                <c:pt idx="12">
                  <c:v> Antioquia</c:v>
                </c:pt>
                <c:pt idx="13">
                  <c:v> Cundinamarca</c:v>
                </c:pt>
                <c:pt idx="14">
                  <c:v> Nariño</c:v>
                </c:pt>
                <c:pt idx="15">
                  <c:v> Arauca</c:v>
                </c:pt>
                <c:pt idx="16">
                  <c:v> Valle del Cauca</c:v>
                </c:pt>
                <c:pt idx="17">
                  <c:v> Boyacá</c:v>
                </c:pt>
                <c:pt idx="18">
                  <c:v> Risaralda</c:v>
                </c:pt>
                <c:pt idx="19">
                  <c:v> Quindío</c:v>
                </c:pt>
                <c:pt idx="20">
                  <c:v> Córdoba</c:v>
                </c:pt>
                <c:pt idx="21">
                  <c:v> Chocó</c:v>
                </c:pt>
                <c:pt idx="22">
                  <c:v> Guaviare</c:v>
                </c:pt>
                <c:pt idx="23">
                  <c:v> La Guajira</c:v>
                </c:pt>
                <c:pt idx="24">
                  <c:v> Caquetá</c:v>
                </c:pt>
                <c:pt idx="25">
                  <c:v> Huila</c:v>
                </c:pt>
                <c:pt idx="26">
                  <c:v> Guainía</c:v>
                </c:pt>
                <c:pt idx="27">
                  <c:v> Vichada</c:v>
                </c:pt>
                <c:pt idx="28">
                  <c:v> Amazonas</c:v>
                </c:pt>
                <c:pt idx="29">
                  <c:v> Vaupés</c:v>
                </c:pt>
                <c:pt idx="30">
                  <c:v> Putumayo</c:v>
                </c:pt>
                <c:pt idx="31">
                  <c:v> San Andrés y Providencia</c:v>
                </c:pt>
              </c:strCache>
            </c:strRef>
          </c:cat>
          <c:val>
            <c:numRef>
              <c:f>'ANALISIS GENERAL DE COSTOS'!$K$168:$K$199</c:f>
              <c:numCache>
                <c:formatCode>_("$"* #,##0.00_);_("$"* \(#,##0.00\);_("$"* "-"??_);_(@_)</c:formatCode>
                <c:ptCount val="32"/>
                <c:pt idx="0">
                  <c:v>502923004.52648175</c:v>
                </c:pt>
                <c:pt idx="1">
                  <c:v>414653834.85892361</c:v>
                </c:pt>
                <c:pt idx="2">
                  <c:v>427475135.73146981</c:v>
                </c:pt>
                <c:pt idx="3">
                  <c:v>427213932.45844203</c:v>
                </c:pt>
                <c:pt idx="4">
                  <c:v>463536648.659482</c:v>
                </c:pt>
                <c:pt idx="5">
                  <c:v>445152300.94419616</c:v>
                </c:pt>
                <c:pt idx="6">
                  <c:v>442062763.70205337</c:v>
                </c:pt>
                <c:pt idx="7">
                  <c:v>447829915.02023363</c:v>
                </c:pt>
                <c:pt idx="8">
                  <c:v>463978845.08021808</c:v>
                </c:pt>
                <c:pt idx="9">
                  <c:v>423191153.94157469</c:v>
                </c:pt>
                <c:pt idx="10">
                  <c:v>455902336.07801741</c:v>
                </c:pt>
                <c:pt idx="11">
                  <c:v>480715165.62128681</c:v>
                </c:pt>
                <c:pt idx="12">
                  <c:v>452792404.75042617</c:v>
                </c:pt>
                <c:pt idx="13">
                  <c:v>457128485.72149426</c:v>
                </c:pt>
                <c:pt idx="14">
                  <c:v>443882960.7065962</c:v>
                </c:pt>
                <c:pt idx="15">
                  <c:v>442869748.039702</c:v>
                </c:pt>
                <c:pt idx="16">
                  <c:v>414559163.6417076</c:v>
                </c:pt>
                <c:pt idx="17">
                  <c:v>489565089.70050472</c:v>
                </c:pt>
                <c:pt idx="18">
                  <c:v>428098101.55260152</c:v>
                </c:pt>
                <c:pt idx="19">
                  <c:v>468927514.10451251</c:v>
                </c:pt>
                <c:pt idx="20">
                  <c:v>462131945.34647465</c:v>
                </c:pt>
                <c:pt idx="21">
                  <c:v>490747370.23151195</c:v>
                </c:pt>
                <c:pt idx="22">
                  <c:v>462209106.13279754</c:v>
                </c:pt>
                <c:pt idx="23">
                  <c:v>467886672.91832042</c:v>
                </c:pt>
                <c:pt idx="24">
                  <c:v>485138445.85618138</c:v>
                </c:pt>
                <c:pt idx="25">
                  <c:v>507178715.71090108</c:v>
                </c:pt>
                <c:pt idx="26">
                  <c:v>458357422.7998023</c:v>
                </c:pt>
                <c:pt idx="27">
                  <c:v>469035120.75881249</c:v>
                </c:pt>
                <c:pt idx="28">
                  <c:v>592659901.79690814</c:v>
                </c:pt>
                <c:pt idx="29">
                  <c:v>490552454.09795868</c:v>
                </c:pt>
                <c:pt idx="30">
                  <c:v>464511169.18834937</c:v>
                </c:pt>
                <c:pt idx="31">
                  <c:v>1236857959.1481433</c:v>
                </c:pt>
              </c:numCache>
            </c:numRef>
          </c:val>
          <c:extLst>
            <c:ext xmlns:c16="http://schemas.microsoft.com/office/drawing/2014/chart" uri="{C3380CC4-5D6E-409C-BE32-E72D297353CC}">
              <c16:uniqueId val="{00000003-6E5D-41A4-A79D-C9CD039607C3}"/>
            </c:ext>
          </c:extLst>
        </c:ser>
        <c:dLbls>
          <c:showLegendKey val="0"/>
          <c:showVal val="0"/>
          <c:showCatName val="0"/>
          <c:showSerName val="0"/>
          <c:showPercent val="0"/>
          <c:showBubbleSize val="0"/>
        </c:dLbls>
        <c:gapWidth val="182"/>
        <c:axId val="1796742144"/>
        <c:axId val="1796744064"/>
      </c:barChart>
      <c:catAx>
        <c:axId val="179674214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j-lt"/>
                <a:ea typeface="+mn-ea"/>
                <a:cs typeface="+mn-cs"/>
              </a:defRPr>
            </a:pPr>
            <a:endParaRPr lang="es-CO"/>
          </a:p>
        </c:txPr>
        <c:crossAx val="1796744064"/>
        <c:crosses val="autoZero"/>
        <c:auto val="1"/>
        <c:lblAlgn val="ctr"/>
        <c:lblOffset val="100"/>
        <c:noMultiLvlLbl val="0"/>
      </c:catAx>
      <c:valAx>
        <c:axId val="1796744064"/>
        <c:scaling>
          <c:orientation val="minMax"/>
          <c:max val="1580000000"/>
          <c:min val="0"/>
        </c:scaling>
        <c:delete val="0"/>
        <c:axPos val="b"/>
        <c:majorGridlines>
          <c:spPr>
            <a:ln w="9525" cap="flat" cmpd="sng" algn="ctr">
              <a:solidFill>
                <a:schemeClr val="bg2">
                  <a:lumMod val="50000"/>
                  <a:alpha val="20000"/>
                </a:schemeClr>
              </a:solidFill>
              <a:prstDash val="lg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j-lt"/>
                <a:ea typeface="+mn-ea"/>
                <a:cs typeface="+mn-cs"/>
              </a:defRPr>
            </a:pPr>
            <a:endParaRPr lang="es-CO"/>
          </a:p>
        </c:txPr>
        <c:crossAx val="1796742144"/>
        <c:crosses val="autoZero"/>
        <c:crossBetween val="between"/>
        <c:majorUnit val="100000000"/>
        <c:minorUnit val="20000000"/>
        <c:dispUnits>
          <c:builtInUnit val="millions"/>
          <c:dispUnitsLbl>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j-lt"/>
                    <a:ea typeface="+mn-ea"/>
                    <a:cs typeface="+mn-cs"/>
                  </a:defRPr>
                </a:pPr>
                <a:endParaRPr lang="es-CO"/>
              </a:p>
            </c:txPr>
          </c:dispUnitsLbl>
        </c:dispUnits>
      </c:valAx>
      <c:spPr>
        <a:noFill/>
        <a:ln>
          <a:noFill/>
        </a:ln>
        <a:effectLst/>
      </c:spPr>
    </c:plotArea>
    <c:legend>
      <c:legendPos val="r"/>
      <c:layout>
        <c:manualLayout>
          <c:xMode val="edge"/>
          <c:yMode val="edge"/>
          <c:x val="7.9943323028201438E-2"/>
          <c:y val="5.0832381724638456E-2"/>
          <c:w val="0.87613691288615847"/>
          <c:h val="4.8521461610487739E-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j-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solidFill>
            <a:sysClr val="windowText" lastClr="000000"/>
          </a:solidFill>
          <a:latin typeface="+mj-lt"/>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324591875485021"/>
          <c:y val="0.10143364640856564"/>
          <c:w val="0.2754562507170536"/>
          <c:h val="0.85130737438538517"/>
        </c:manualLayout>
      </c:layout>
      <c:pieChart>
        <c:varyColors val="1"/>
        <c:ser>
          <c:idx val="0"/>
          <c:order val="0"/>
          <c:tx>
            <c:v>PORCENTAJES DE COSTO </c:v>
          </c:tx>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2-7212-484E-A463-A54B365E419E}"/>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7212-484E-A463-A54B365E419E}"/>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4-7212-484E-A463-A54B365E419E}"/>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5-7212-484E-A463-A54B365E419E}"/>
              </c:ext>
            </c:extLst>
          </c:dPt>
          <c:dPt>
            <c:idx val="4"/>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6-7212-484E-A463-A54B365E419E}"/>
              </c:ext>
            </c:extLst>
          </c:dPt>
          <c:dPt>
            <c:idx val="5"/>
            <c:bubble3D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7212-484E-A463-A54B365E419E}"/>
              </c:ext>
            </c:extLst>
          </c:dPt>
          <c:dLbls>
            <c:dLbl>
              <c:idx val="5"/>
              <c:tx>
                <c:rich>
                  <a:bodyPr/>
                  <a:lstStyle/>
                  <a:p>
                    <a:pPr>
                      <a:defRPr/>
                    </a:pPr>
                    <a:r>
                      <a:rPr lang="en-US"/>
                      <a:t> </a:t>
                    </a:r>
                    <a:fld id="{2623B202-5DE7-4084-9409-EF50C0BD2F00}" type="PERCENTAGE">
                      <a:rPr lang="en-US"/>
                      <a:pPr>
                        <a:defRPr/>
                      </a:pPr>
                      <a:t>[PORCENTAJE]</a:t>
                    </a:fld>
                    <a:endParaRPr lang="en-US"/>
                  </a:p>
                </c:rich>
              </c:tx>
              <c:numFmt formatCode="0.00%" sourceLinked="0"/>
              <c:spPr>
                <a:noFill/>
                <a:ln>
                  <a:noFill/>
                </a:ln>
                <a:effectLst/>
              </c:spPr>
              <c:dLblPos val="outEnd"/>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7212-484E-A463-A54B365E419E}"/>
                </c:ext>
              </c:extLst>
            </c:dLbl>
            <c:spPr>
              <a:noFill/>
              <a:ln>
                <a:noFill/>
              </a:ln>
              <a:effectLst/>
            </c:sp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'ANALISIS DE COSTOS CASO ESTUDIO'!$E$28:$E$33</c:f>
              <c:strCache>
                <c:ptCount val="6"/>
                <c:pt idx="0">
                  <c:v>Excavación sin clasificar de la explanación y canales.</c:v>
                </c:pt>
                <c:pt idx="1">
                  <c:v>Conformación de la calzada existente.</c:v>
                </c:pt>
                <c:pt idx="2">
                  <c:v>Mezcla densa en caliente tipo MDC‐19.</c:v>
                </c:pt>
                <c:pt idx="3">
                  <c:v>Cemento hidráulico para capa tratada con cemento.</c:v>
                </c:pt>
                <c:pt idx="4">
                  <c:v>Material granular tratado con cemento (MGTC) clase 1, no incluye sum. Cemento.</c:v>
                </c:pt>
                <c:pt idx="5">
                  <c:v>Transporte de material granular.</c:v>
                </c:pt>
              </c:strCache>
            </c:strRef>
          </c:cat>
          <c:val>
            <c:numRef>
              <c:f>'ANALISIS DE COSTOS CASO ESTUDIO'!$G$28:$G$33</c:f>
              <c:numCache>
                <c:formatCode>0%</c:formatCode>
                <c:ptCount val="6"/>
                <c:pt idx="0">
                  <c:v>0.10094576861428055</c:v>
                </c:pt>
                <c:pt idx="1">
                  <c:v>2.0231053602230875E-2</c:v>
                </c:pt>
                <c:pt idx="2">
                  <c:v>0.32494321186901703</c:v>
                </c:pt>
                <c:pt idx="3">
                  <c:v>0.22755632470322926</c:v>
                </c:pt>
                <c:pt idx="4">
                  <c:v>0.31131168942865778</c:v>
                </c:pt>
                <c:pt idx="5" formatCode="0.000%">
                  <c:v>1.5011951782584619E-2</c:v>
                </c:pt>
              </c:numCache>
            </c:numRef>
          </c:val>
          <c:extLst>
            <c:ext xmlns:c16="http://schemas.microsoft.com/office/drawing/2014/chart" uri="{C3380CC4-5D6E-409C-BE32-E72D297353CC}">
              <c16:uniqueId val="{00000000-7212-484E-A463-A54B365E419E}"/>
            </c:ext>
          </c:extLst>
        </c:ser>
        <c:dLbls>
          <c:showLegendKey val="0"/>
          <c:showVal val="0"/>
          <c:showCatName val="1"/>
          <c:showSerName val="0"/>
          <c:showPercent val="1"/>
          <c:showBubbleSize val="0"/>
          <c:showLeaderLines val="1"/>
        </c:dLbls>
        <c:firstSliceAng val="0"/>
      </c:pieChart>
      <c:spPr>
        <a:noFill/>
        <a:ln>
          <a:noFill/>
        </a:ln>
        <a:effectLst/>
      </c:spPr>
    </c:plotArea>
    <c:legend>
      <c:legendPos val="r"/>
      <c:layout>
        <c:manualLayout>
          <c:xMode val="edge"/>
          <c:yMode val="edge"/>
          <c:x val="0.59607543254958562"/>
          <c:y val="5.7719356577548731E-2"/>
          <c:w val="0.35195834140551485"/>
          <c:h val="0.86020074522820755"/>
        </c:manualLayout>
      </c:layout>
      <c:overlay val="0"/>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400">
          <a:solidFill>
            <a:sysClr val="windowText" lastClr="000000"/>
          </a:solidFill>
          <a:latin typeface="+mj-lt"/>
          <a:cs typeface="Times New Roman" panose="02020603050405020304" pitchFamily="18" charset="0"/>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lgn="l" rtl="0">
              <a:defRPr sz="1400">
                <a:latin typeface="+mn-lt"/>
              </a:defRPr>
            </a:pPr>
            <a:r>
              <a:rPr lang="en-US" sz="1400" b="1">
                <a:latin typeface="+mn-lt"/>
              </a:rPr>
              <a:t>COSTO DE MEJORAMIENTOS PARA CASO DE ESTUDIO : </a:t>
            </a:r>
          </a:p>
          <a:p>
            <a:pPr algn="l" rtl="0">
              <a:defRPr sz="1400">
                <a:latin typeface="+mn-lt"/>
              </a:defRPr>
            </a:pPr>
            <a:r>
              <a:rPr lang="en-US" sz="1400" b="1">
                <a:latin typeface="+mn-lt"/>
              </a:rPr>
              <a:t>PLACA HUELLA 500m</a:t>
            </a:r>
            <a:r>
              <a:rPr lang="en-US" sz="1400" b="1" baseline="0">
                <a:latin typeface="+mn-lt"/>
              </a:rPr>
              <a:t> de Longitud</a:t>
            </a:r>
            <a:endParaRPr lang="en-US" sz="1400" b="1">
              <a:latin typeface="+mn-lt"/>
            </a:endParaRPr>
          </a:p>
        </c:rich>
      </c:tx>
      <c:layout>
        <c:manualLayout>
          <c:xMode val="edge"/>
          <c:yMode val="edge"/>
          <c:x val="2.0681884552944466E-2"/>
          <c:y val="3.6178603779993657E-2"/>
        </c:manualLayout>
      </c:layout>
      <c:overlay val="0"/>
      <c:spPr>
        <a:solidFill>
          <a:schemeClr val="lt1"/>
        </a:solidFill>
        <a:ln w="12700" cap="flat" cmpd="sng" algn="ctr">
          <a:solidFill>
            <a:schemeClr val="dk1"/>
          </a:solidFill>
          <a:prstDash val="solid"/>
          <a:miter lim="800000"/>
        </a:ln>
        <a:effectLst/>
      </c:spPr>
    </c:title>
    <c:autoTitleDeleted val="0"/>
    <c:plotArea>
      <c:layout/>
      <c:pieChart>
        <c:varyColors val="1"/>
        <c:ser>
          <c:idx val="0"/>
          <c:order val="0"/>
          <c:dLbls>
            <c:spPr>
              <a:noFill/>
              <a:ln>
                <a:noFill/>
              </a:ln>
              <a:effectLst/>
            </c:spPr>
            <c:showLegendKey val="1"/>
            <c:showVal val="0"/>
            <c:showCatName val="1"/>
            <c:showSerName val="0"/>
            <c:showPercent val="1"/>
            <c:showBubbleSize val="0"/>
            <c:showLeaderLines val="0"/>
            <c:extLst>
              <c:ext xmlns:c15="http://schemas.microsoft.com/office/drawing/2012/chart" uri="{CE6537A1-D6FC-4f65-9D91-7224C49458BB}"/>
            </c:extLst>
          </c:dLbls>
          <c:cat>
            <c:multiLvlStrRef>
              <c:f>'ANALISIS DE COSTOS CASO ESTUDIO'!$E$64:$E$72</c:f>
            </c:multiLvlStrRef>
          </c:cat>
          <c:val>
            <c:numRef>
              <c:f>'ANALISIS DE COSTOS CASO ESTUDIO'!$G$64:$G$72</c:f>
            </c:numRef>
          </c:val>
          <c:extLst>
            <c:ext xmlns:c16="http://schemas.microsoft.com/office/drawing/2014/chart" uri="{C3380CC4-5D6E-409C-BE32-E72D297353CC}">
              <c16:uniqueId val="{0000000C-DEB1-432E-98EF-C2A2C0228005}"/>
            </c:ext>
          </c:extLst>
        </c:ser>
        <c:dLbls>
          <c:showLegendKey val="0"/>
          <c:showVal val="0"/>
          <c:showCatName val="1"/>
          <c:showSerName val="0"/>
          <c:showPercent val="1"/>
          <c:showBubbleSize val="0"/>
          <c:showLeaderLines val="0"/>
        </c:dLbls>
        <c:firstSliceAng val="3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lang="en-US" sz="1100" b="0" i="0" u="none" strike="noStrike" kern="1200" baseline="0">
          <a:solidFill>
            <a:sysClr val="windowText" lastClr="000000"/>
          </a:solidFill>
          <a:latin typeface="+mj-lt"/>
          <a:ea typeface="+mn-ea"/>
          <a:cs typeface="+mn-cs"/>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PRESPUESTOS MEJORAMIENTOS'!A1"/><Relationship Id="rId7" Type="http://schemas.openxmlformats.org/officeDocument/2006/relationships/image" Target="../media/image1.png"/><Relationship Id="rId2" Type="http://schemas.openxmlformats.org/officeDocument/2006/relationships/hyperlink" Target="#'DATOS DISE&#209;O'!A1"/><Relationship Id="rId1" Type="http://schemas.openxmlformats.org/officeDocument/2006/relationships/hyperlink" Target="#'ALTERNATIVAS  DE MEJORAMIENTO'!A1"/><Relationship Id="rId6" Type="http://schemas.openxmlformats.org/officeDocument/2006/relationships/hyperlink" Target="#'ANALISIS DE COSTOS CASO ESTUDIO'!A1"/><Relationship Id="rId5" Type="http://schemas.openxmlformats.org/officeDocument/2006/relationships/hyperlink" Target="#'ANALISIS GENERAL DE COSTOS'!A1"/><Relationship Id="rId4" Type="http://schemas.openxmlformats.org/officeDocument/2006/relationships/hyperlink" Target="#'COSTOS DE TRANSPORTE'!A1"/></Relationships>
</file>

<file path=xl/drawings/_rels/drawing2.xml.rels><?xml version="1.0" encoding="UTF-8" standalone="yes"?>
<Relationships xmlns="http://schemas.openxmlformats.org/package/2006/relationships"><Relationship Id="rId3" Type="http://schemas.openxmlformats.org/officeDocument/2006/relationships/hyperlink" Target="#'PRESPUESTOS MEJORAMIENTOS'!A1"/><Relationship Id="rId7" Type="http://schemas.openxmlformats.org/officeDocument/2006/relationships/hyperlink" Target="#PORTADA!A1"/><Relationship Id="rId2" Type="http://schemas.openxmlformats.org/officeDocument/2006/relationships/hyperlink" Target="#'DATOS DISE&#209;O'!A1"/><Relationship Id="rId1" Type="http://schemas.openxmlformats.org/officeDocument/2006/relationships/hyperlink" Target="#'ALTERNATIVAS  DE MEJORAMIENTO'!A1"/><Relationship Id="rId6" Type="http://schemas.openxmlformats.org/officeDocument/2006/relationships/hyperlink" Target="#'ANALISIS DE COSTOS CASO ESTUDIO'!A1"/><Relationship Id="rId5" Type="http://schemas.openxmlformats.org/officeDocument/2006/relationships/hyperlink" Target="#'ANALISIS GENERAL DE COSTOS'!A1"/><Relationship Id="rId4" Type="http://schemas.openxmlformats.org/officeDocument/2006/relationships/hyperlink" Target="#'COSTOS DE TRANSPORTE'!A1"/></Relationships>
</file>

<file path=xl/drawings/_rels/drawing3.xml.rels><?xml version="1.0" encoding="UTF-8" standalone="yes"?>
<Relationships xmlns="http://schemas.openxmlformats.org/package/2006/relationships"><Relationship Id="rId3" Type="http://schemas.openxmlformats.org/officeDocument/2006/relationships/hyperlink" Target="#'PRESPUESTOS MEJORAMIENTOS'!A1"/><Relationship Id="rId7" Type="http://schemas.openxmlformats.org/officeDocument/2006/relationships/hyperlink" Target="#PORTADA!A1"/><Relationship Id="rId2" Type="http://schemas.openxmlformats.org/officeDocument/2006/relationships/hyperlink" Target="#'DATOS DISE&#209;O'!A1"/><Relationship Id="rId1" Type="http://schemas.openxmlformats.org/officeDocument/2006/relationships/hyperlink" Target="#'ALTERNATIVAS  DE MEJORAMIENTO'!A1"/><Relationship Id="rId6" Type="http://schemas.openxmlformats.org/officeDocument/2006/relationships/hyperlink" Target="#'ANALISIS DE COSTOS CASO ESTUDIO'!A1"/><Relationship Id="rId5" Type="http://schemas.openxmlformats.org/officeDocument/2006/relationships/hyperlink" Target="#'ANALISIS GENERAL DE COSTOS'!A1"/><Relationship Id="rId4" Type="http://schemas.openxmlformats.org/officeDocument/2006/relationships/hyperlink" Target="#'COSTOS DE TRANSPORTE'!A1"/></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8" Type="http://schemas.openxmlformats.org/officeDocument/2006/relationships/hyperlink" Target="#'PRESPUESTOS MEJORAMIENTOS'!A1"/><Relationship Id="rId3" Type="http://schemas.openxmlformats.org/officeDocument/2006/relationships/image" Target="../media/image20.png"/><Relationship Id="rId7" Type="http://schemas.openxmlformats.org/officeDocument/2006/relationships/hyperlink" Target="#'DATOS DISE&#209;O'!A1"/><Relationship Id="rId12" Type="http://schemas.openxmlformats.org/officeDocument/2006/relationships/hyperlink" Target="#PORTADA!A1"/><Relationship Id="rId1" Type="http://schemas.openxmlformats.org/officeDocument/2006/relationships/customXml" Target="../ink/ink1.xml"/><Relationship Id="rId6" Type="http://schemas.openxmlformats.org/officeDocument/2006/relationships/hyperlink" Target="#'ALTERNATIVAS  DE MEJORAMIENTO'!A1"/><Relationship Id="rId11" Type="http://schemas.openxmlformats.org/officeDocument/2006/relationships/hyperlink" Target="#'ANALISIS DE COSTOS CASO ESTUDIO'!A1"/><Relationship Id="rId5" Type="http://schemas.openxmlformats.org/officeDocument/2006/relationships/image" Target="../media/image20.png"/><Relationship Id="rId10" Type="http://schemas.openxmlformats.org/officeDocument/2006/relationships/hyperlink" Target="#'ANALISIS GENERAL DE COSTOS'!A1"/><Relationship Id="rId4" Type="http://schemas.openxmlformats.org/officeDocument/2006/relationships/customXml" Target="../ink/ink2.xml"/><Relationship Id="rId9" Type="http://schemas.openxmlformats.org/officeDocument/2006/relationships/hyperlink" Target="#'COSTOS DE TRANSPORTE'!A1"/></Relationships>
</file>

<file path=xl/drawings/_rels/drawing6.xml.rels><?xml version="1.0" encoding="UTF-8" standalone="yes"?>
<Relationships xmlns="http://schemas.openxmlformats.org/package/2006/relationships"><Relationship Id="rId3" Type="http://schemas.openxmlformats.org/officeDocument/2006/relationships/hyperlink" Target="#'PRESPUESTOS MEJORAMIENTOS'!A1"/><Relationship Id="rId7" Type="http://schemas.openxmlformats.org/officeDocument/2006/relationships/hyperlink" Target="#PORTADA!A1"/><Relationship Id="rId2" Type="http://schemas.openxmlformats.org/officeDocument/2006/relationships/hyperlink" Target="#'DATOS DISE&#209;O'!A1"/><Relationship Id="rId1" Type="http://schemas.openxmlformats.org/officeDocument/2006/relationships/hyperlink" Target="#'ALTERNATIVAS  DE MEJORAMIENTO'!A1"/><Relationship Id="rId6" Type="http://schemas.openxmlformats.org/officeDocument/2006/relationships/hyperlink" Target="#'ANALISIS DE COSTOS CASO ESTUDIO'!A1"/><Relationship Id="rId5" Type="http://schemas.openxmlformats.org/officeDocument/2006/relationships/hyperlink" Target="#'ANALISIS GENERAL DE COSTOS'!A1"/><Relationship Id="rId4" Type="http://schemas.openxmlformats.org/officeDocument/2006/relationships/hyperlink" Target="#'COSTOS DE TRANSPORTE'!A1"/></Relationships>
</file>

<file path=xl/drawings/_rels/drawing7.xml.rels><?xml version="1.0" encoding="UTF-8" standalone="yes"?>
<Relationships xmlns="http://schemas.openxmlformats.org/package/2006/relationships"><Relationship Id="rId8" Type="http://schemas.openxmlformats.org/officeDocument/2006/relationships/hyperlink" Target="#'ANALISIS GENERAL DE COSTOS'!A1"/><Relationship Id="rId3" Type="http://schemas.openxmlformats.org/officeDocument/2006/relationships/chart" Target="../charts/chart2.xml"/><Relationship Id="rId7" Type="http://schemas.openxmlformats.org/officeDocument/2006/relationships/hyperlink" Target="#'COSTOS DE TRANSPORTE'!A1"/><Relationship Id="rId2" Type="http://schemas.openxmlformats.org/officeDocument/2006/relationships/chart" Target="../charts/chart1.xml"/><Relationship Id="rId1" Type="http://schemas.openxmlformats.org/officeDocument/2006/relationships/image" Target="../media/image4.png"/><Relationship Id="rId6" Type="http://schemas.openxmlformats.org/officeDocument/2006/relationships/hyperlink" Target="#'PRESPUESTOS MEJORAMIENTOS'!A1"/><Relationship Id="rId5" Type="http://schemas.openxmlformats.org/officeDocument/2006/relationships/hyperlink" Target="#'DATOS DISE&#209;O'!A1"/><Relationship Id="rId10" Type="http://schemas.openxmlformats.org/officeDocument/2006/relationships/hyperlink" Target="#PORTADA!A1"/><Relationship Id="rId4" Type="http://schemas.openxmlformats.org/officeDocument/2006/relationships/hyperlink" Target="#'ALTERNATIVAS  DE MEJORAMIENTO'!A1"/><Relationship Id="rId9" Type="http://schemas.openxmlformats.org/officeDocument/2006/relationships/hyperlink" Target="#'ANALISIS DE COSTOS CASO ESTUDIO'!A1"/></Relationships>
</file>

<file path=xl/drawings/_rels/drawing8.xml.rels><?xml version="1.0" encoding="UTF-8" standalone="yes"?>
<Relationships xmlns="http://schemas.openxmlformats.org/package/2006/relationships"><Relationship Id="rId8" Type="http://schemas.openxmlformats.org/officeDocument/2006/relationships/hyperlink" Target="#'ANALISIS DE COSTOS CASO ESTUDIO'!A1"/><Relationship Id="rId3" Type="http://schemas.openxmlformats.org/officeDocument/2006/relationships/hyperlink" Target="#'ALTERNATIVAS  DE MEJORAMIENTO'!A1"/><Relationship Id="rId7" Type="http://schemas.openxmlformats.org/officeDocument/2006/relationships/hyperlink" Target="#'ANALISIS GENERAL DE COSTOS'!A1"/><Relationship Id="rId2" Type="http://schemas.openxmlformats.org/officeDocument/2006/relationships/chart" Target="../charts/chart4.xml"/><Relationship Id="rId1" Type="http://schemas.openxmlformats.org/officeDocument/2006/relationships/chart" Target="../charts/chart3.xml"/><Relationship Id="rId6" Type="http://schemas.openxmlformats.org/officeDocument/2006/relationships/hyperlink" Target="#'COSTOS DE TRANSPORTE'!A1"/><Relationship Id="rId5" Type="http://schemas.openxmlformats.org/officeDocument/2006/relationships/hyperlink" Target="#'PRESPUESTOS MEJORAMIENTOS'!A1"/><Relationship Id="rId4" Type="http://schemas.openxmlformats.org/officeDocument/2006/relationships/hyperlink" Target="#'DATOS DISE&#209;O'!A1"/><Relationship Id="rId9" Type="http://schemas.openxmlformats.org/officeDocument/2006/relationships/hyperlink" Target="#PORTADA!A1"/></Relationships>
</file>

<file path=xl/drawings/drawing1.xml><?xml version="1.0" encoding="utf-8"?>
<xdr:wsDr xmlns:xdr="http://schemas.openxmlformats.org/drawingml/2006/spreadsheetDrawing" xmlns:a="http://schemas.openxmlformats.org/drawingml/2006/main">
  <xdr:twoCellAnchor>
    <xdr:from>
      <xdr:col>1</xdr:col>
      <xdr:colOff>17776</xdr:colOff>
      <xdr:row>10</xdr:row>
      <xdr:rowOff>35597</xdr:rowOff>
    </xdr:from>
    <xdr:to>
      <xdr:col>3</xdr:col>
      <xdr:colOff>829888</xdr:colOff>
      <xdr:row>11</xdr:row>
      <xdr:rowOff>200890</xdr:rowOff>
    </xdr:to>
    <xdr:sp macro="" textlink="">
      <xdr:nvSpPr>
        <xdr:cNvPr id="12" name="Rectángulo: esquinas redondeadas 11">
          <a:hlinkClick xmlns:r="http://schemas.openxmlformats.org/officeDocument/2006/relationships" r:id="rId1"/>
          <a:extLst>
            <a:ext uri="{FF2B5EF4-FFF2-40B4-BE49-F238E27FC236}">
              <a16:creationId xmlns:a16="http://schemas.microsoft.com/office/drawing/2014/main" id="{E71CFAE0-C5A3-4CC5-8F6F-C65CD609C20C}"/>
            </a:ext>
          </a:extLst>
        </xdr:cNvPr>
        <xdr:cNvSpPr/>
      </xdr:nvSpPr>
      <xdr:spPr>
        <a:xfrm>
          <a:off x="468049" y="1926742"/>
          <a:ext cx="2779457" cy="366184"/>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s-CO" sz="1200" b="1">
              <a:solidFill>
                <a:schemeClr val="dk1"/>
              </a:solidFill>
              <a:effectLst/>
              <a:latin typeface="+mj-lt"/>
              <a:ea typeface="+mn-ea"/>
              <a:cs typeface="+mn-cs"/>
            </a:rPr>
            <a:t>ALTERNATIVAS DE MEJORAMIENTO</a:t>
          </a:r>
          <a:endParaRPr lang="es-CO" sz="1200">
            <a:effectLst/>
            <a:latin typeface="+mj-lt"/>
          </a:endParaRPr>
        </a:p>
      </xdr:txBody>
    </xdr:sp>
    <xdr:clientData/>
  </xdr:twoCellAnchor>
  <xdr:twoCellAnchor>
    <xdr:from>
      <xdr:col>1</xdr:col>
      <xdr:colOff>24702</xdr:colOff>
      <xdr:row>14</xdr:row>
      <xdr:rowOff>118726</xdr:rowOff>
    </xdr:from>
    <xdr:to>
      <xdr:col>3</xdr:col>
      <xdr:colOff>829194</xdr:colOff>
      <xdr:row>16</xdr:row>
      <xdr:rowOff>83128</xdr:rowOff>
    </xdr:to>
    <xdr:sp macro="" textlink="">
      <xdr:nvSpPr>
        <xdr:cNvPr id="18" name="Rectángulo: esquinas redondeadas 17">
          <a:hlinkClick xmlns:r="http://schemas.openxmlformats.org/officeDocument/2006/relationships" r:id="rId2"/>
          <a:extLst>
            <a:ext uri="{FF2B5EF4-FFF2-40B4-BE49-F238E27FC236}">
              <a16:creationId xmlns:a16="http://schemas.microsoft.com/office/drawing/2014/main" id="{D0BCAE63-7AF8-4E95-B2FC-9FD6F0C56410}"/>
            </a:ext>
          </a:extLst>
        </xdr:cNvPr>
        <xdr:cNvSpPr/>
      </xdr:nvSpPr>
      <xdr:spPr>
        <a:xfrm>
          <a:off x="474975" y="2716453"/>
          <a:ext cx="2771837" cy="366184"/>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es-CO" sz="1200" b="1">
              <a:effectLst/>
              <a:latin typeface="+mj-lt"/>
            </a:rPr>
            <a:t>DATOS REQUERIDOS</a:t>
          </a:r>
          <a:r>
            <a:rPr lang="es-CO" sz="1200" b="1" baseline="0">
              <a:effectLst/>
              <a:latin typeface="+mj-lt"/>
            </a:rPr>
            <a:t> PARA EL DISEÑO</a:t>
          </a:r>
          <a:endParaRPr lang="es-CO" sz="1200" b="1">
            <a:effectLst/>
            <a:latin typeface="+mj-lt"/>
          </a:endParaRPr>
        </a:p>
      </xdr:txBody>
    </xdr:sp>
    <xdr:clientData/>
  </xdr:twoCellAnchor>
  <xdr:twoCellAnchor>
    <xdr:from>
      <xdr:col>1</xdr:col>
      <xdr:colOff>24702</xdr:colOff>
      <xdr:row>19</xdr:row>
      <xdr:rowOff>28671</xdr:rowOff>
    </xdr:from>
    <xdr:to>
      <xdr:col>3</xdr:col>
      <xdr:colOff>829194</xdr:colOff>
      <xdr:row>20</xdr:row>
      <xdr:rowOff>193964</xdr:rowOff>
    </xdr:to>
    <xdr:sp macro="" textlink="">
      <xdr:nvSpPr>
        <xdr:cNvPr id="20" name="Rectángulo: esquinas redondeadas 19">
          <a:hlinkClick xmlns:r="http://schemas.openxmlformats.org/officeDocument/2006/relationships" r:id="rId3"/>
          <a:extLst>
            <a:ext uri="{FF2B5EF4-FFF2-40B4-BE49-F238E27FC236}">
              <a16:creationId xmlns:a16="http://schemas.microsoft.com/office/drawing/2014/main" id="{C897C095-E1BE-41A8-A2DC-74BAAE79FD9A}"/>
            </a:ext>
          </a:extLst>
        </xdr:cNvPr>
        <xdr:cNvSpPr/>
      </xdr:nvSpPr>
      <xdr:spPr>
        <a:xfrm>
          <a:off x="474975" y="3506162"/>
          <a:ext cx="2771837" cy="366184"/>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es-CO" sz="1200" b="1">
              <a:effectLst/>
              <a:latin typeface="+mj-lt"/>
            </a:rPr>
            <a:t>PRESUPUESTOS</a:t>
          </a:r>
          <a:r>
            <a:rPr lang="es-CO" sz="1200" b="1" baseline="0">
              <a:effectLst/>
              <a:latin typeface="+mj-lt"/>
            </a:rPr>
            <a:t> DE MEJORAMIENTOS</a:t>
          </a:r>
          <a:endParaRPr lang="es-CO" sz="1200" b="1">
            <a:effectLst/>
            <a:latin typeface="+mj-lt"/>
          </a:endParaRPr>
        </a:p>
      </xdr:txBody>
    </xdr:sp>
    <xdr:clientData/>
  </xdr:twoCellAnchor>
  <xdr:twoCellAnchor>
    <xdr:from>
      <xdr:col>1</xdr:col>
      <xdr:colOff>24704</xdr:colOff>
      <xdr:row>24</xdr:row>
      <xdr:rowOff>14816</xdr:rowOff>
    </xdr:from>
    <xdr:to>
      <xdr:col>4</xdr:col>
      <xdr:colOff>5543</xdr:colOff>
      <xdr:row>25</xdr:row>
      <xdr:rowOff>180110</xdr:rowOff>
    </xdr:to>
    <xdr:sp macro="" textlink="">
      <xdr:nvSpPr>
        <xdr:cNvPr id="21" name="Rectángulo: esquinas redondeadas 20">
          <a:hlinkClick xmlns:r="http://schemas.openxmlformats.org/officeDocument/2006/relationships" r:id="rId4"/>
          <a:extLst>
            <a:ext uri="{FF2B5EF4-FFF2-40B4-BE49-F238E27FC236}">
              <a16:creationId xmlns:a16="http://schemas.microsoft.com/office/drawing/2014/main" id="{05E8C3DF-CCBB-42EF-ACDF-E2FB21E0A9E5}"/>
            </a:ext>
          </a:extLst>
        </xdr:cNvPr>
        <xdr:cNvSpPr/>
      </xdr:nvSpPr>
      <xdr:spPr>
        <a:xfrm>
          <a:off x="474977" y="4538325"/>
          <a:ext cx="2779457" cy="366185"/>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es-CO" sz="1200" b="1" baseline="0">
              <a:effectLst/>
              <a:latin typeface="+mj-lt"/>
            </a:rPr>
            <a:t>COSTOS DE TRANSPORTE</a:t>
          </a:r>
          <a:endParaRPr lang="es-CO" sz="1200" b="1">
            <a:effectLst/>
            <a:latin typeface="+mj-lt"/>
          </a:endParaRPr>
        </a:p>
      </xdr:txBody>
    </xdr:sp>
    <xdr:clientData/>
  </xdr:twoCellAnchor>
  <xdr:twoCellAnchor>
    <xdr:from>
      <xdr:col>1</xdr:col>
      <xdr:colOff>24703</xdr:colOff>
      <xdr:row>29</xdr:row>
      <xdr:rowOff>28671</xdr:rowOff>
    </xdr:from>
    <xdr:to>
      <xdr:col>3</xdr:col>
      <xdr:colOff>829195</xdr:colOff>
      <xdr:row>30</xdr:row>
      <xdr:rowOff>193965</xdr:rowOff>
    </xdr:to>
    <xdr:sp macro="" textlink="">
      <xdr:nvSpPr>
        <xdr:cNvPr id="22" name="Rectángulo: esquinas redondeadas 21">
          <a:hlinkClick xmlns:r="http://schemas.openxmlformats.org/officeDocument/2006/relationships" r:id="rId5"/>
          <a:extLst>
            <a:ext uri="{FF2B5EF4-FFF2-40B4-BE49-F238E27FC236}">
              <a16:creationId xmlns:a16="http://schemas.microsoft.com/office/drawing/2014/main" id="{6C8CAD41-080F-4C18-8866-083FB687FC42}"/>
            </a:ext>
          </a:extLst>
        </xdr:cNvPr>
        <xdr:cNvSpPr/>
      </xdr:nvSpPr>
      <xdr:spPr>
        <a:xfrm>
          <a:off x="474976" y="5431944"/>
          <a:ext cx="2771837" cy="366185"/>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es-CO" sz="1200" b="1">
              <a:effectLst/>
              <a:latin typeface="+mj-lt"/>
            </a:rPr>
            <a:t>ANALISIS GENERAL</a:t>
          </a:r>
          <a:r>
            <a:rPr lang="es-CO" sz="1200" b="1" baseline="0">
              <a:effectLst/>
              <a:latin typeface="+mj-lt"/>
            </a:rPr>
            <a:t> DE COSTOS </a:t>
          </a:r>
          <a:endParaRPr lang="es-CO" sz="1200" b="1">
            <a:effectLst/>
            <a:latin typeface="+mj-lt"/>
          </a:endParaRPr>
        </a:p>
      </xdr:txBody>
    </xdr:sp>
    <xdr:clientData/>
  </xdr:twoCellAnchor>
  <xdr:twoCellAnchor>
    <xdr:from>
      <xdr:col>1</xdr:col>
      <xdr:colOff>17776</xdr:colOff>
      <xdr:row>34</xdr:row>
      <xdr:rowOff>7889</xdr:rowOff>
    </xdr:from>
    <xdr:to>
      <xdr:col>3</xdr:col>
      <xdr:colOff>822268</xdr:colOff>
      <xdr:row>35</xdr:row>
      <xdr:rowOff>173184</xdr:rowOff>
    </xdr:to>
    <xdr:sp macro="" textlink="">
      <xdr:nvSpPr>
        <xdr:cNvPr id="23" name="Rectángulo: esquinas redondeadas 22">
          <a:hlinkClick xmlns:r="http://schemas.openxmlformats.org/officeDocument/2006/relationships" r:id="rId6"/>
          <a:extLst>
            <a:ext uri="{FF2B5EF4-FFF2-40B4-BE49-F238E27FC236}">
              <a16:creationId xmlns:a16="http://schemas.microsoft.com/office/drawing/2014/main" id="{36E60A23-792E-4752-9E8A-801C6C6F592E}"/>
            </a:ext>
          </a:extLst>
        </xdr:cNvPr>
        <xdr:cNvSpPr/>
      </xdr:nvSpPr>
      <xdr:spPr>
        <a:xfrm>
          <a:off x="468049" y="6484889"/>
          <a:ext cx="2771837" cy="366186"/>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es-CO" sz="1200" b="1">
              <a:effectLst/>
              <a:latin typeface="+mj-lt"/>
            </a:rPr>
            <a:t>ANALISIS DE</a:t>
          </a:r>
          <a:r>
            <a:rPr lang="es-CO" sz="1200" b="1" baseline="0">
              <a:effectLst/>
              <a:latin typeface="+mj-lt"/>
            </a:rPr>
            <a:t> COSTOS, CASO DE ESTUDIO</a:t>
          </a:r>
          <a:endParaRPr lang="es-CO" sz="1200" b="1">
            <a:effectLst/>
            <a:latin typeface="+mj-lt"/>
          </a:endParaRPr>
        </a:p>
      </xdr:txBody>
    </xdr:sp>
    <xdr:clientData/>
  </xdr:twoCellAnchor>
  <xdr:twoCellAnchor>
    <xdr:from>
      <xdr:col>3</xdr:col>
      <xdr:colOff>824346</xdr:colOff>
      <xdr:row>9</xdr:row>
      <xdr:rowOff>166253</xdr:rowOff>
    </xdr:from>
    <xdr:to>
      <xdr:col>5</xdr:col>
      <xdr:colOff>96982</xdr:colOff>
      <xdr:row>12</xdr:row>
      <xdr:rowOff>96982</xdr:rowOff>
    </xdr:to>
    <xdr:sp macro="" textlink="">
      <xdr:nvSpPr>
        <xdr:cNvPr id="3" name="Abrir llave 2">
          <a:extLst>
            <a:ext uri="{FF2B5EF4-FFF2-40B4-BE49-F238E27FC236}">
              <a16:creationId xmlns:a16="http://schemas.microsoft.com/office/drawing/2014/main" id="{1EBCD30F-1F2D-02C5-8114-13F05C63F779}"/>
            </a:ext>
          </a:extLst>
        </xdr:cNvPr>
        <xdr:cNvSpPr/>
      </xdr:nvSpPr>
      <xdr:spPr>
        <a:xfrm>
          <a:off x="3241964" y="1856508"/>
          <a:ext cx="491836" cy="533401"/>
        </a:xfrm>
        <a:prstGeom prst="leftBrace">
          <a:avLst>
            <a:gd name="adj1" fmla="val 0"/>
            <a:gd name="adj2" fmla="val 50000"/>
          </a:avLst>
        </a:prstGeom>
      </xdr:spPr>
      <xdr:style>
        <a:lnRef idx="3">
          <a:schemeClr val="accent6"/>
        </a:lnRef>
        <a:fillRef idx="0">
          <a:schemeClr val="accent6"/>
        </a:fillRef>
        <a:effectRef idx="2">
          <a:schemeClr val="accent6"/>
        </a:effectRef>
        <a:fontRef idx="minor">
          <a:schemeClr val="tx1"/>
        </a:fontRef>
      </xdr:style>
      <xdr:txBody>
        <a:bodyPr vertOverflow="clip" horzOverflow="clip" rtlCol="0" anchor="t"/>
        <a:lstStyle/>
        <a:p>
          <a:pPr algn="l"/>
          <a:endParaRPr lang="es-CO" sz="1100"/>
        </a:p>
      </xdr:txBody>
    </xdr:sp>
    <xdr:clientData/>
  </xdr:twoCellAnchor>
  <xdr:twoCellAnchor>
    <xdr:from>
      <xdr:col>4</xdr:col>
      <xdr:colOff>0</xdr:colOff>
      <xdr:row>13</xdr:row>
      <xdr:rowOff>96982</xdr:rowOff>
    </xdr:from>
    <xdr:to>
      <xdr:col>5</xdr:col>
      <xdr:colOff>124691</xdr:colOff>
      <xdr:row>17</xdr:row>
      <xdr:rowOff>20782</xdr:rowOff>
    </xdr:to>
    <xdr:sp macro="" textlink="">
      <xdr:nvSpPr>
        <xdr:cNvPr id="5" name="Abrir llave 4">
          <a:extLst>
            <a:ext uri="{FF2B5EF4-FFF2-40B4-BE49-F238E27FC236}">
              <a16:creationId xmlns:a16="http://schemas.microsoft.com/office/drawing/2014/main" id="{667AED7B-5836-47F1-B690-0112DDB41989}"/>
            </a:ext>
          </a:extLst>
        </xdr:cNvPr>
        <xdr:cNvSpPr/>
      </xdr:nvSpPr>
      <xdr:spPr>
        <a:xfrm>
          <a:off x="3248891" y="2542309"/>
          <a:ext cx="512618" cy="678873"/>
        </a:xfrm>
        <a:prstGeom prst="leftBrace">
          <a:avLst>
            <a:gd name="adj1" fmla="val 0"/>
            <a:gd name="adj2" fmla="val 50000"/>
          </a:avLst>
        </a:prstGeom>
      </xdr:spPr>
      <xdr:style>
        <a:lnRef idx="3">
          <a:schemeClr val="accent6"/>
        </a:lnRef>
        <a:fillRef idx="0">
          <a:schemeClr val="accent6"/>
        </a:fillRef>
        <a:effectRef idx="2">
          <a:schemeClr val="accent6"/>
        </a:effectRef>
        <a:fontRef idx="minor">
          <a:schemeClr val="tx1"/>
        </a:fontRef>
      </xdr:style>
      <xdr:txBody>
        <a:bodyPr vertOverflow="clip" horzOverflow="clip" rtlCol="0" anchor="t"/>
        <a:lstStyle/>
        <a:p>
          <a:pPr algn="l"/>
          <a:endParaRPr lang="es-CO" sz="1100"/>
        </a:p>
      </xdr:txBody>
    </xdr:sp>
    <xdr:clientData/>
  </xdr:twoCellAnchor>
  <xdr:twoCellAnchor>
    <xdr:from>
      <xdr:col>3</xdr:col>
      <xdr:colOff>824345</xdr:colOff>
      <xdr:row>18</xdr:row>
      <xdr:rowOff>62346</xdr:rowOff>
    </xdr:from>
    <xdr:to>
      <xdr:col>5</xdr:col>
      <xdr:colOff>138544</xdr:colOff>
      <xdr:row>21</xdr:row>
      <xdr:rowOff>62345</xdr:rowOff>
    </xdr:to>
    <xdr:sp macro="" textlink="">
      <xdr:nvSpPr>
        <xdr:cNvPr id="6" name="Abrir llave 5">
          <a:extLst>
            <a:ext uri="{FF2B5EF4-FFF2-40B4-BE49-F238E27FC236}">
              <a16:creationId xmlns:a16="http://schemas.microsoft.com/office/drawing/2014/main" id="{941D49CF-EA39-4EA4-BC80-9704F92BA537}"/>
            </a:ext>
          </a:extLst>
        </xdr:cNvPr>
        <xdr:cNvSpPr/>
      </xdr:nvSpPr>
      <xdr:spPr>
        <a:xfrm>
          <a:off x="3241963" y="3401291"/>
          <a:ext cx="533399" cy="540327"/>
        </a:xfrm>
        <a:prstGeom prst="leftBrace">
          <a:avLst>
            <a:gd name="adj1" fmla="val 0"/>
            <a:gd name="adj2" fmla="val 50000"/>
          </a:avLst>
        </a:prstGeom>
      </xdr:spPr>
      <xdr:style>
        <a:lnRef idx="3">
          <a:schemeClr val="accent6"/>
        </a:lnRef>
        <a:fillRef idx="0">
          <a:schemeClr val="accent6"/>
        </a:fillRef>
        <a:effectRef idx="2">
          <a:schemeClr val="accent6"/>
        </a:effectRef>
        <a:fontRef idx="minor">
          <a:schemeClr val="tx1"/>
        </a:fontRef>
      </xdr:style>
      <xdr:txBody>
        <a:bodyPr vertOverflow="clip" horzOverflow="clip" rtlCol="0" anchor="t"/>
        <a:lstStyle/>
        <a:p>
          <a:pPr algn="l"/>
          <a:endParaRPr lang="es-CO" sz="1100"/>
        </a:p>
      </xdr:txBody>
    </xdr:sp>
    <xdr:clientData/>
  </xdr:twoCellAnchor>
  <xdr:twoCellAnchor>
    <xdr:from>
      <xdr:col>4</xdr:col>
      <xdr:colOff>1</xdr:colOff>
      <xdr:row>22</xdr:row>
      <xdr:rowOff>207818</xdr:rowOff>
    </xdr:from>
    <xdr:to>
      <xdr:col>5</xdr:col>
      <xdr:colOff>124692</xdr:colOff>
      <xdr:row>27</xdr:row>
      <xdr:rowOff>0</xdr:rowOff>
    </xdr:to>
    <xdr:sp macro="" textlink="">
      <xdr:nvSpPr>
        <xdr:cNvPr id="7" name="Abrir llave 6">
          <a:extLst>
            <a:ext uri="{FF2B5EF4-FFF2-40B4-BE49-F238E27FC236}">
              <a16:creationId xmlns:a16="http://schemas.microsoft.com/office/drawing/2014/main" id="{E2C17E00-7999-41AB-92AB-02FC098BEA6E}"/>
            </a:ext>
          </a:extLst>
        </xdr:cNvPr>
        <xdr:cNvSpPr/>
      </xdr:nvSpPr>
      <xdr:spPr>
        <a:xfrm>
          <a:off x="3248892" y="4308763"/>
          <a:ext cx="512618" cy="817419"/>
        </a:xfrm>
        <a:prstGeom prst="leftBrace">
          <a:avLst>
            <a:gd name="adj1" fmla="val 0"/>
            <a:gd name="adj2" fmla="val 50000"/>
          </a:avLst>
        </a:prstGeom>
      </xdr:spPr>
      <xdr:style>
        <a:lnRef idx="3">
          <a:schemeClr val="accent6"/>
        </a:lnRef>
        <a:fillRef idx="0">
          <a:schemeClr val="accent6"/>
        </a:fillRef>
        <a:effectRef idx="2">
          <a:schemeClr val="accent6"/>
        </a:effectRef>
        <a:fontRef idx="minor">
          <a:schemeClr val="tx1"/>
        </a:fontRef>
      </xdr:style>
      <xdr:txBody>
        <a:bodyPr vertOverflow="clip" horzOverflow="clip" rtlCol="0" anchor="t"/>
        <a:lstStyle/>
        <a:p>
          <a:pPr algn="l"/>
          <a:endParaRPr lang="es-CO" sz="1100"/>
        </a:p>
      </xdr:txBody>
    </xdr:sp>
    <xdr:clientData/>
  </xdr:twoCellAnchor>
  <xdr:twoCellAnchor>
    <xdr:from>
      <xdr:col>3</xdr:col>
      <xdr:colOff>824347</xdr:colOff>
      <xdr:row>32</xdr:row>
      <xdr:rowOff>131616</xdr:rowOff>
    </xdr:from>
    <xdr:to>
      <xdr:col>5</xdr:col>
      <xdr:colOff>96983</xdr:colOff>
      <xdr:row>37</xdr:row>
      <xdr:rowOff>6927</xdr:rowOff>
    </xdr:to>
    <xdr:sp macro="" textlink="">
      <xdr:nvSpPr>
        <xdr:cNvPr id="11" name="Abrir llave 10">
          <a:extLst>
            <a:ext uri="{FF2B5EF4-FFF2-40B4-BE49-F238E27FC236}">
              <a16:creationId xmlns:a16="http://schemas.microsoft.com/office/drawing/2014/main" id="{38845AE4-8FE2-4183-ADA3-F577360C6271}"/>
            </a:ext>
          </a:extLst>
        </xdr:cNvPr>
        <xdr:cNvSpPr/>
      </xdr:nvSpPr>
      <xdr:spPr>
        <a:xfrm>
          <a:off x="3241965" y="6248398"/>
          <a:ext cx="491836" cy="838202"/>
        </a:xfrm>
        <a:prstGeom prst="leftBrace">
          <a:avLst>
            <a:gd name="adj1" fmla="val 0"/>
            <a:gd name="adj2" fmla="val 50000"/>
          </a:avLst>
        </a:prstGeom>
      </xdr:spPr>
      <xdr:style>
        <a:lnRef idx="3">
          <a:schemeClr val="accent6"/>
        </a:lnRef>
        <a:fillRef idx="0">
          <a:schemeClr val="accent6"/>
        </a:fillRef>
        <a:effectRef idx="2">
          <a:schemeClr val="accent6"/>
        </a:effectRef>
        <a:fontRef idx="minor">
          <a:schemeClr val="tx1"/>
        </a:fontRef>
      </xdr:style>
      <xdr:txBody>
        <a:bodyPr vertOverflow="clip" horzOverflow="clip" rtlCol="0" anchor="t"/>
        <a:lstStyle/>
        <a:p>
          <a:pPr algn="l"/>
          <a:endParaRPr lang="es-CO" sz="1100"/>
        </a:p>
      </xdr:txBody>
    </xdr:sp>
    <xdr:clientData/>
  </xdr:twoCellAnchor>
  <xdr:twoCellAnchor>
    <xdr:from>
      <xdr:col>4</xdr:col>
      <xdr:colOff>1</xdr:colOff>
      <xdr:row>28</xdr:row>
      <xdr:rowOff>69272</xdr:rowOff>
    </xdr:from>
    <xdr:to>
      <xdr:col>5</xdr:col>
      <xdr:colOff>117764</xdr:colOff>
      <xdr:row>31</xdr:row>
      <xdr:rowOff>55418</xdr:rowOff>
    </xdr:to>
    <xdr:sp macro="" textlink="">
      <xdr:nvSpPr>
        <xdr:cNvPr id="13" name="Abrir llave 12">
          <a:extLst>
            <a:ext uri="{FF2B5EF4-FFF2-40B4-BE49-F238E27FC236}">
              <a16:creationId xmlns:a16="http://schemas.microsoft.com/office/drawing/2014/main" id="{1A8CAF4A-F581-418A-A4A7-2DF8A980C51C}"/>
            </a:ext>
          </a:extLst>
        </xdr:cNvPr>
        <xdr:cNvSpPr/>
      </xdr:nvSpPr>
      <xdr:spPr>
        <a:xfrm>
          <a:off x="3248892" y="5486399"/>
          <a:ext cx="505690" cy="526474"/>
        </a:xfrm>
        <a:prstGeom prst="leftBrace">
          <a:avLst>
            <a:gd name="adj1" fmla="val 0"/>
            <a:gd name="adj2" fmla="val 50000"/>
          </a:avLst>
        </a:prstGeom>
      </xdr:spPr>
      <xdr:style>
        <a:lnRef idx="3">
          <a:schemeClr val="accent6"/>
        </a:lnRef>
        <a:fillRef idx="0">
          <a:schemeClr val="accent6"/>
        </a:fillRef>
        <a:effectRef idx="2">
          <a:schemeClr val="accent6"/>
        </a:effectRef>
        <a:fontRef idx="minor">
          <a:schemeClr val="tx1"/>
        </a:fontRef>
      </xdr:style>
      <xdr:txBody>
        <a:bodyPr vertOverflow="clip" horzOverflow="clip" rtlCol="0" anchor="t"/>
        <a:lstStyle/>
        <a:p>
          <a:pPr algn="l"/>
          <a:endParaRPr lang="es-CO" sz="1100"/>
        </a:p>
      </xdr:txBody>
    </xdr:sp>
    <xdr:clientData/>
  </xdr:twoCellAnchor>
  <xdr:twoCellAnchor editAs="oneCell">
    <xdr:from>
      <xdr:col>9</xdr:col>
      <xdr:colOff>768927</xdr:colOff>
      <xdr:row>1</xdr:row>
      <xdr:rowOff>53398</xdr:rowOff>
    </xdr:from>
    <xdr:to>
      <xdr:col>10</xdr:col>
      <xdr:colOff>730423</xdr:colOff>
      <xdr:row>2</xdr:row>
      <xdr:rowOff>284133</xdr:rowOff>
    </xdr:to>
    <xdr:pic>
      <xdr:nvPicPr>
        <xdr:cNvPr id="14" name="Picture 253">
          <a:extLst>
            <a:ext uri="{FF2B5EF4-FFF2-40B4-BE49-F238E27FC236}">
              <a16:creationId xmlns:a16="http://schemas.microsoft.com/office/drawing/2014/main" id="{A79E7666-4D07-CC95-A466-125E1DE5BF22}"/>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285018" y="191943"/>
          <a:ext cx="1146059" cy="5563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182881</xdr:colOff>
      <xdr:row>0</xdr:row>
      <xdr:rowOff>243840</xdr:rowOff>
    </xdr:from>
    <xdr:to>
      <xdr:col>4</xdr:col>
      <xdr:colOff>205740</xdr:colOff>
      <xdr:row>3</xdr:row>
      <xdr:rowOff>0</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E1DE7CD3-2A8D-4F5C-9224-468FBC9D8906}"/>
            </a:ext>
          </a:extLst>
        </xdr:cNvPr>
        <xdr:cNvSpPr/>
      </xdr:nvSpPr>
      <xdr:spPr>
        <a:xfrm>
          <a:off x="2072641" y="243840"/>
          <a:ext cx="1386839" cy="556260"/>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100" b="1">
              <a:solidFill>
                <a:schemeClr val="dk1"/>
              </a:solidFill>
              <a:effectLst/>
              <a:latin typeface="+mj-lt"/>
              <a:ea typeface="+mn-ea"/>
              <a:cs typeface="+mn-cs"/>
            </a:rPr>
            <a:t>ALTERNATIVAS DE MEJORAMIENTO</a:t>
          </a:r>
          <a:endParaRPr lang="es-CO" sz="1100">
            <a:effectLst/>
            <a:latin typeface="+mj-lt"/>
          </a:endParaRPr>
        </a:p>
      </xdr:txBody>
    </xdr:sp>
    <xdr:clientData/>
  </xdr:twoCellAnchor>
  <xdr:twoCellAnchor>
    <xdr:from>
      <xdr:col>4</xdr:col>
      <xdr:colOff>373382</xdr:colOff>
      <xdr:row>0</xdr:row>
      <xdr:rowOff>231864</xdr:rowOff>
    </xdr:from>
    <xdr:to>
      <xdr:col>5</xdr:col>
      <xdr:colOff>412570</xdr:colOff>
      <xdr:row>2</xdr:row>
      <xdr:rowOff>254724</xdr:rowOff>
    </xdr:to>
    <xdr:sp macro="" textlink="">
      <xdr:nvSpPr>
        <xdr:cNvPr id="4" name="Rectángulo: esquinas redondeadas 3">
          <a:hlinkClick xmlns:r="http://schemas.openxmlformats.org/officeDocument/2006/relationships" r:id="rId2"/>
          <a:extLst>
            <a:ext uri="{FF2B5EF4-FFF2-40B4-BE49-F238E27FC236}">
              <a16:creationId xmlns:a16="http://schemas.microsoft.com/office/drawing/2014/main" id="{30A5FF82-F497-4EEE-8536-6A718F47BA40}"/>
            </a:ext>
          </a:extLst>
        </xdr:cNvPr>
        <xdr:cNvSpPr/>
      </xdr:nvSpPr>
      <xdr:spPr>
        <a:xfrm>
          <a:off x="3627122" y="231864"/>
          <a:ext cx="1403168" cy="556260"/>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100" b="1">
              <a:effectLst/>
              <a:latin typeface="+mj-lt"/>
            </a:rPr>
            <a:t>DATOS REQUERIDOS</a:t>
          </a:r>
          <a:r>
            <a:rPr lang="es-CO" sz="1100" b="1" baseline="0">
              <a:effectLst/>
              <a:latin typeface="+mj-lt"/>
            </a:rPr>
            <a:t> PARA EL DISEÑO</a:t>
          </a:r>
          <a:endParaRPr lang="es-CO" sz="1100" b="1">
            <a:effectLst/>
            <a:latin typeface="+mj-lt"/>
          </a:endParaRPr>
        </a:p>
      </xdr:txBody>
    </xdr:sp>
    <xdr:clientData/>
  </xdr:twoCellAnchor>
  <xdr:twoCellAnchor>
    <xdr:from>
      <xdr:col>5</xdr:col>
      <xdr:colOff>590008</xdr:colOff>
      <xdr:row>0</xdr:row>
      <xdr:rowOff>232955</xdr:rowOff>
    </xdr:from>
    <xdr:to>
      <xdr:col>6</xdr:col>
      <xdr:colOff>638992</xdr:colOff>
      <xdr:row>2</xdr:row>
      <xdr:rowOff>249282</xdr:rowOff>
    </xdr:to>
    <xdr:sp macro="" textlink="">
      <xdr:nvSpPr>
        <xdr:cNvPr id="5" name="Rectángulo: esquinas redondeadas 4">
          <a:hlinkClick xmlns:r="http://schemas.openxmlformats.org/officeDocument/2006/relationships" r:id="rId3"/>
          <a:extLst>
            <a:ext uri="{FF2B5EF4-FFF2-40B4-BE49-F238E27FC236}">
              <a16:creationId xmlns:a16="http://schemas.microsoft.com/office/drawing/2014/main" id="{B6386ECF-9581-4D8F-AFA8-D8D530D88CF1}"/>
            </a:ext>
          </a:extLst>
        </xdr:cNvPr>
        <xdr:cNvSpPr/>
      </xdr:nvSpPr>
      <xdr:spPr>
        <a:xfrm>
          <a:off x="5207728" y="232955"/>
          <a:ext cx="1412964" cy="549727"/>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100" b="1">
              <a:effectLst/>
              <a:latin typeface="+mj-lt"/>
            </a:rPr>
            <a:t>PRESUPUESTOS</a:t>
          </a:r>
          <a:r>
            <a:rPr lang="es-CO" sz="1100" b="1" baseline="0">
              <a:effectLst/>
              <a:latin typeface="+mj-lt"/>
            </a:rPr>
            <a:t> DE MEJORAMIENTOS</a:t>
          </a:r>
          <a:endParaRPr lang="es-CO" sz="1100" b="1">
            <a:effectLst/>
            <a:latin typeface="+mj-lt"/>
          </a:endParaRPr>
        </a:p>
      </xdr:txBody>
    </xdr:sp>
    <xdr:clientData/>
  </xdr:twoCellAnchor>
  <xdr:twoCellAnchor>
    <xdr:from>
      <xdr:col>6</xdr:col>
      <xdr:colOff>807719</xdr:colOff>
      <xdr:row>0</xdr:row>
      <xdr:rowOff>227511</xdr:rowOff>
    </xdr:from>
    <xdr:to>
      <xdr:col>8</xdr:col>
      <xdr:colOff>373379</xdr:colOff>
      <xdr:row>2</xdr:row>
      <xdr:rowOff>238397</xdr:rowOff>
    </xdr:to>
    <xdr:sp macro="" textlink="">
      <xdr:nvSpPr>
        <xdr:cNvPr id="6" name="Rectángulo: esquinas redondeadas 5">
          <a:hlinkClick xmlns:r="http://schemas.openxmlformats.org/officeDocument/2006/relationships" r:id="rId4"/>
          <a:extLst>
            <a:ext uri="{FF2B5EF4-FFF2-40B4-BE49-F238E27FC236}">
              <a16:creationId xmlns:a16="http://schemas.microsoft.com/office/drawing/2014/main" id="{DDFF47A5-9C8E-4DD6-9427-933D6F716201}"/>
            </a:ext>
          </a:extLst>
        </xdr:cNvPr>
        <xdr:cNvSpPr/>
      </xdr:nvSpPr>
      <xdr:spPr>
        <a:xfrm>
          <a:off x="6789419" y="227511"/>
          <a:ext cx="1402080" cy="544286"/>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100" b="1" baseline="0">
              <a:effectLst/>
              <a:latin typeface="+mj-lt"/>
            </a:rPr>
            <a:t>COSTOS DE TRANSPORTE</a:t>
          </a:r>
          <a:endParaRPr lang="es-CO" sz="1100" b="1">
            <a:effectLst/>
            <a:latin typeface="+mj-lt"/>
          </a:endParaRPr>
        </a:p>
      </xdr:txBody>
    </xdr:sp>
    <xdr:clientData/>
  </xdr:twoCellAnchor>
  <xdr:twoCellAnchor>
    <xdr:from>
      <xdr:col>8</xdr:col>
      <xdr:colOff>531223</xdr:colOff>
      <xdr:row>0</xdr:row>
      <xdr:rowOff>216625</xdr:rowOff>
    </xdr:from>
    <xdr:to>
      <xdr:col>9</xdr:col>
      <xdr:colOff>231866</xdr:colOff>
      <xdr:row>2</xdr:row>
      <xdr:rowOff>227511</xdr:rowOff>
    </xdr:to>
    <xdr:sp macro="" textlink="">
      <xdr:nvSpPr>
        <xdr:cNvPr id="7" name="Rectángulo: esquinas redondeadas 6">
          <a:hlinkClick xmlns:r="http://schemas.openxmlformats.org/officeDocument/2006/relationships" r:id="rId5"/>
          <a:extLst>
            <a:ext uri="{FF2B5EF4-FFF2-40B4-BE49-F238E27FC236}">
              <a16:creationId xmlns:a16="http://schemas.microsoft.com/office/drawing/2014/main" id="{81A8B12A-9ADB-4230-9558-6DB1A0C59ACD}"/>
            </a:ext>
          </a:extLst>
        </xdr:cNvPr>
        <xdr:cNvSpPr/>
      </xdr:nvSpPr>
      <xdr:spPr>
        <a:xfrm>
          <a:off x="8349343" y="216625"/>
          <a:ext cx="1384663" cy="544286"/>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100" b="1">
              <a:effectLst/>
              <a:latin typeface="+mj-lt"/>
            </a:rPr>
            <a:t>ANALISIS GENERAL</a:t>
          </a:r>
          <a:r>
            <a:rPr lang="es-CO" sz="1100" b="1" baseline="0">
              <a:effectLst/>
              <a:latin typeface="+mj-lt"/>
            </a:rPr>
            <a:t> DE COSTOS </a:t>
          </a:r>
          <a:endParaRPr lang="es-CO" sz="1100" b="1">
            <a:effectLst/>
            <a:latin typeface="+mj-lt"/>
          </a:endParaRPr>
        </a:p>
      </xdr:txBody>
    </xdr:sp>
    <xdr:clientData/>
  </xdr:twoCellAnchor>
  <xdr:twoCellAnchor>
    <xdr:from>
      <xdr:col>9</xdr:col>
      <xdr:colOff>411481</xdr:colOff>
      <xdr:row>0</xdr:row>
      <xdr:rowOff>194854</xdr:rowOff>
    </xdr:from>
    <xdr:to>
      <xdr:col>10</xdr:col>
      <xdr:colOff>413659</xdr:colOff>
      <xdr:row>2</xdr:row>
      <xdr:rowOff>211182</xdr:rowOff>
    </xdr:to>
    <xdr:sp macro="" textlink="">
      <xdr:nvSpPr>
        <xdr:cNvPr id="8" name="Rectángulo: esquinas redondeadas 7">
          <a:hlinkClick xmlns:r="http://schemas.openxmlformats.org/officeDocument/2006/relationships" r:id="rId6"/>
          <a:extLst>
            <a:ext uri="{FF2B5EF4-FFF2-40B4-BE49-F238E27FC236}">
              <a16:creationId xmlns:a16="http://schemas.microsoft.com/office/drawing/2014/main" id="{31D559C4-C56D-4AC9-ADFF-2BEE540E64D8}"/>
            </a:ext>
          </a:extLst>
        </xdr:cNvPr>
        <xdr:cNvSpPr/>
      </xdr:nvSpPr>
      <xdr:spPr>
        <a:xfrm>
          <a:off x="9913621" y="194854"/>
          <a:ext cx="1373778" cy="549728"/>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es-CO" sz="1050" b="1">
              <a:effectLst/>
              <a:latin typeface="+mj-lt"/>
            </a:rPr>
            <a:t>ANALISIS DE</a:t>
          </a:r>
          <a:r>
            <a:rPr lang="es-CO" sz="1050" b="1" baseline="0">
              <a:effectLst/>
              <a:latin typeface="+mj-lt"/>
            </a:rPr>
            <a:t> COSTOS, CASO DE ESTUDIO</a:t>
          </a:r>
          <a:endParaRPr lang="es-CO" sz="1050" b="1">
            <a:effectLst/>
            <a:latin typeface="+mj-lt"/>
          </a:endParaRPr>
        </a:p>
      </xdr:txBody>
    </xdr:sp>
    <xdr:clientData/>
  </xdr:twoCellAnchor>
  <xdr:twoCellAnchor>
    <xdr:from>
      <xdr:col>1</xdr:col>
      <xdr:colOff>22861</xdr:colOff>
      <xdr:row>0</xdr:row>
      <xdr:rowOff>228600</xdr:rowOff>
    </xdr:from>
    <xdr:to>
      <xdr:col>2</xdr:col>
      <xdr:colOff>426720</xdr:colOff>
      <xdr:row>2</xdr:row>
      <xdr:rowOff>251460</xdr:rowOff>
    </xdr:to>
    <xdr:sp macro="" textlink="">
      <xdr:nvSpPr>
        <xdr:cNvPr id="2" name="Rectángulo: esquinas redondeadas 1">
          <a:hlinkClick xmlns:r="http://schemas.openxmlformats.org/officeDocument/2006/relationships" r:id="rId7"/>
          <a:extLst>
            <a:ext uri="{FF2B5EF4-FFF2-40B4-BE49-F238E27FC236}">
              <a16:creationId xmlns:a16="http://schemas.microsoft.com/office/drawing/2014/main" id="{164AD53B-ACF6-4E61-A46E-D291DCBA7AF3}"/>
            </a:ext>
          </a:extLst>
        </xdr:cNvPr>
        <xdr:cNvSpPr/>
      </xdr:nvSpPr>
      <xdr:spPr>
        <a:xfrm>
          <a:off x="419101" y="228600"/>
          <a:ext cx="1386839" cy="556260"/>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100" b="1">
              <a:solidFill>
                <a:schemeClr val="dk1"/>
              </a:solidFill>
              <a:effectLst/>
              <a:latin typeface="+mj-lt"/>
              <a:ea typeface="+mn-ea"/>
              <a:cs typeface="+mn-cs"/>
            </a:rPr>
            <a:t>PORTADA</a:t>
          </a:r>
          <a:endParaRPr lang="es-CO" sz="1100">
            <a:effectLst/>
            <a:latin typeface="+mj-l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1607820</xdr:colOff>
      <xdr:row>0</xdr:row>
      <xdr:rowOff>239486</xdr:rowOff>
    </xdr:from>
    <xdr:to>
      <xdr:col>2</xdr:col>
      <xdr:colOff>429984</xdr:colOff>
      <xdr:row>2</xdr:row>
      <xdr:rowOff>262346</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2A06665F-71DE-44F3-9F78-4113D7BE6F8F}"/>
            </a:ext>
          </a:extLst>
        </xdr:cNvPr>
        <xdr:cNvSpPr/>
      </xdr:nvSpPr>
      <xdr:spPr>
        <a:xfrm>
          <a:off x="2004060" y="239486"/>
          <a:ext cx="1390104" cy="556260"/>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050" b="1">
              <a:solidFill>
                <a:schemeClr val="dk1"/>
              </a:solidFill>
              <a:effectLst/>
              <a:latin typeface="+mj-lt"/>
              <a:ea typeface="+mn-ea"/>
              <a:cs typeface="+mn-cs"/>
            </a:rPr>
            <a:t>ALTERNATIVAS DE MEJORAMIENTO</a:t>
          </a:r>
          <a:endParaRPr lang="es-CO" sz="1050">
            <a:effectLst/>
            <a:latin typeface="+mj-lt"/>
          </a:endParaRPr>
        </a:p>
      </xdr:txBody>
    </xdr:sp>
    <xdr:clientData/>
  </xdr:twoCellAnchor>
  <xdr:twoCellAnchor>
    <xdr:from>
      <xdr:col>2</xdr:col>
      <xdr:colOff>597626</xdr:colOff>
      <xdr:row>0</xdr:row>
      <xdr:rowOff>227510</xdr:rowOff>
    </xdr:from>
    <xdr:to>
      <xdr:col>2</xdr:col>
      <xdr:colOff>2002971</xdr:colOff>
      <xdr:row>2</xdr:row>
      <xdr:rowOff>250370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94F4CF25-EFD9-4DF4-847B-9BE5059AC8CD}"/>
            </a:ext>
          </a:extLst>
        </xdr:cNvPr>
        <xdr:cNvSpPr/>
      </xdr:nvSpPr>
      <xdr:spPr>
        <a:xfrm>
          <a:off x="3561806" y="227510"/>
          <a:ext cx="1405345" cy="556260"/>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050" b="1">
              <a:effectLst/>
              <a:latin typeface="+mj-lt"/>
            </a:rPr>
            <a:t>DATOS REQUERIDOS</a:t>
          </a:r>
          <a:r>
            <a:rPr lang="es-CO" sz="1050" b="1" baseline="0">
              <a:effectLst/>
              <a:latin typeface="+mj-lt"/>
            </a:rPr>
            <a:t> PARA EL DISEÑO</a:t>
          </a:r>
          <a:endParaRPr lang="es-CO" sz="1050" b="1">
            <a:effectLst/>
            <a:latin typeface="+mj-lt"/>
          </a:endParaRPr>
        </a:p>
      </xdr:txBody>
    </xdr:sp>
    <xdr:clientData/>
  </xdr:twoCellAnchor>
  <xdr:twoCellAnchor>
    <xdr:from>
      <xdr:col>2</xdr:col>
      <xdr:colOff>2180409</xdr:colOff>
      <xdr:row>0</xdr:row>
      <xdr:rowOff>228601</xdr:rowOff>
    </xdr:from>
    <xdr:to>
      <xdr:col>5</xdr:col>
      <xdr:colOff>311331</xdr:colOff>
      <xdr:row>2</xdr:row>
      <xdr:rowOff>244928</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EA96C5E5-29AF-4106-8C1D-9BF666C8BAEC}"/>
            </a:ext>
          </a:extLst>
        </xdr:cNvPr>
        <xdr:cNvSpPr/>
      </xdr:nvSpPr>
      <xdr:spPr>
        <a:xfrm>
          <a:off x="5144589" y="228601"/>
          <a:ext cx="1415142" cy="549727"/>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050" b="1">
              <a:effectLst/>
              <a:latin typeface="+mj-lt"/>
            </a:rPr>
            <a:t>PRESUPUESTOS</a:t>
          </a:r>
          <a:r>
            <a:rPr lang="es-CO" sz="1050" b="1" baseline="0">
              <a:effectLst/>
              <a:latin typeface="+mj-lt"/>
            </a:rPr>
            <a:t> DE MEJORAMIENTOS</a:t>
          </a:r>
          <a:endParaRPr lang="es-CO" sz="1050" b="1">
            <a:effectLst/>
            <a:latin typeface="+mj-lt"/>
          </a:endParaRPr>
        </a:p>
      </xdr:txBody>
    </xdr:sp>
    <xdr:clientData/>
  </xdr:twoCellAnchor>
  <xdr:twoCellAnchor>
    <xdr:from>
      <xdr:col>5</xdr:col>
      <xdr:colOff>480058</xdr:colOff>
      <xdr:row>0</xdr:row>
      <xdr:rowOff>230777</xdr:rowOff>
    </xdr:from>
    <xdr:to>
      <xdr:col>7</xdr:col>
      <xdr:colOff>398415</xdr:colOff>
      <xdr:row>2</xdr:row>
      <xdr:rowOff>241663</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642513E4-8988-4A08-984C-B6969E66EC69}"/>
            </a:ext>
          </a:extLst>
        </xdr:cNvPr>
        <xdr:cNvSpPr/>
      </xdr:nvSpPr>
      <xdr:spPr>
        <a:xfrm>
          <a:off x="6728458" y="230777"/>
          <a:ext cx="1404257" cy="544286"/>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050" b="1" baseline="0">
              <a:effectLst/>
              <a:latin typeface="+mj-lt"/>
            </a:rPr>
            <a:t>COSTOS DE TRANSPORTE</a:t>
          </a:r>
          <a:endParaRPr lang="es-CO" sz="1050" b="1">
            <a:effectLst/>
            <a:latin typeface="+mj-lt"/>
          </a:endParaRPr>
        </a:p>
      </xdr:txBody>
    </xdr:sp>
    <xdr:clientData/>
  </xdr:twoCellAnchor>
  <xdr:twoCellAnchor>
    <xdr:from>
      <xdr:col>7</xdr:col>
      <xdr:colOff>556259</xdr:colOff>
      <xdr:row>0</xdr:row>
      <xdr:rowOff>219891</xdr:rowOff>
    </xdr:from>
    <xdr:to>
      <xdr:col>9</xdr:col>
      <xdr:colOff>582385</xdr:colOff>
      <xdr:row>2</xdr:row>
      <xdr:rowOff>230777</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4EDBD98D-1A61-4FD1-A1D2-95E9F32F63DE}"/>
            </a:ext>
          </a:extLst>
        </xdr:cNvPr>
        <xdr:cNvSpPr/>
      </xdr:nvSpPr>
      <xdr:spPr>
        <a:xfrm>
          <a:off x="8290559" y="219891"/>
          <a:ext cx="1473926" cy="544286"/>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050" b="1">
              <a:effectLst/>
              <a:latin typeface="+mj-lt"/>
            </a:rPr>
            <a:t>ANALISIS GENERAL</a:t>
          </a:r>
          <a:r>
            <a:rPr lang="es-CO" sz="1050" b="1" baseline="0">
              <a:effectLst/>
              <a:latin typeface="+mj-lt"/>
            </a:rPr>
            <a:t> DE COSTOS </a:t>
          </a:r>
          <a:endParaRPr lang="es-CO" sz="1050" b="1">
            <a:effectLst/>
            <a:latin typeface="+mj-lt"/>
          </a:endParaRPr>
        </a:p>
      </xdr:txBody>
    </xdr:sp>
    <xdr:clientData/>
  </xdr:twoCellAnchor>
  <xdr:twoCellAnchor>
    <xdr:from>
      <xdr:col>10</xdr:col>
      <xdr:colOff>83820</xdr:colOff>
      <xdr:row>0</xdr:row>
      <xdr:rowOff>198120</xdr:rowOff>
    </xdr:from>
    <xdr:to>
      <xdr:col>12</xdr:col>
      <xdr:colOff>99060</xdr:colOff>
      <xdr:row>2</xdr:row>
      <xdr:rowOff>214448</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CD715829-204D-4696-BE56-D7E651F5EF4B}"/>
            </a:ext>
          </a:extLst>
        </xdr:cNvPr>
        <xdr:cNvSpPr/>
      </xdr:nvSpPr>
      <xdr:spPr>
        <a:xfrm>
          <a:off x="9944100" y="198120"/>
          <a:ext cx="1463040" cy="549728"/>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es-CO" sz="1050" b="1">
              <a:effectLst/>
              <a:latin typeface="+mj-lt"/>
            </a:rPr>
            <a:t>ANALISIS DE</a:t>
          </a:r>
          <a:r>
            <a:rPr lang="es-CO" sz="1050" b="1" baseline="0">
              <a:effectLst/>
              <a:latin typeface="+mj-lt"/>
            </a:rPr>
            <a:t> COSTOS, CASO DE ESTUDIO</a:t>
          </a:r>
          <a:endParaRPr lang="es-CO" sz="1050" b="1">
            <a:effectLst/>
            <a:latin typeface="+mj-lt"/>
          </a:endParaRPr>
        </a:p>
      </xdr:txBody>
    </xdr:sp>
    <xdr:clientData/>
  </xdr:twoCellAnchor>
  <xdr:twoCellAnchor>
    <xdr:from>
      <xdr:col>1</xdr:col>
      <xdr:colOff>0</xdr:colOff>
      <xdr:row>0</xdr:row>
      <xdr:rowOff>243840</xdr:rowOff>
    </xdr:from>
    <xdr:to>
      <xdr:col>1</xdr:col>
      <xdr:colOff>1390104</xdr:colOff>
      <xdr:row>3</xdr:row>
      <xdr:rowOff>0</xdr:rowOff>
    </xdr:to>
    <xdr:sp macro="" textlink="">
      <xdr:nvSpPr>
        <xdr:cNvPr id="8" name="Rectángulo: esquinas redondeadas 7">
          <a:hlinkClick xmlns:r="http://schemas.openxmlformats.org/officeDocument/2006/relationships" r:id="rId7"/>
          <a:extLst>
            <a:ext uri="{FF2B5EF4-FFF2-40B4-BE49-F238E27FC236}">
              <a16:creationId xmlns:a16="http://schemas.microsoft.com/office/drawing/2014/main" id="{6173B5B0-1D2B-4216-AF8C-A059F65568E6}"/>
            </a:ext>
          </a:extLst>
        </xdr:cNvPr>
        <xdr:cNvSpPr/>
      </xdr:nvSpPr>
      <xdr:spPr>
        <a:xfrm>
          <a:off x="396240" y="243840"/>
          <a:ext cx="1390104" cy="556260"/>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050" b="1">
              <a:solidFill>
                <a:schemeClr val="dk1"/>
              </a:solidFill>
              <a:effectLst/>
              <a:latin typeface="+mj-lt"/>
              <a:ea typeface="+mn-ea"/>
              <a:cs typeface="+mn-cs"/>
            </a:rPr>
            <a:t>PORTADA</a:t>
          </a:r>
          <a:endParaRPr lang="es-CO" sz="1050">
            <a:effectLst/>
            <a:latin typeface="+mj-lt"/>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0</xdr:colOff>
      <xdr:row>3</xdr:row>
      <xdr:rowOff>0</xdr:rowOff>
    </xdr:from>
    <xdr:to>
      <xdr:col>10</xdr:col>
      <xdr:colOff>190500</xdr:colOff>
      <xdr:row>3</xdr:row>
      <xdr:rowOff>95250</xdr:rowOff>
    </xdr:to>
    <xdr:sp macro="" textlink="">
      <xdr:nvSpPr>
        <xdr:cNvPr id="38" name="AutoShape 2" descr="Flag of Antioquia Department.svg">
          <a:extLst>
            <a:ext uri="{FF2B5EF4-FFF2-40B4-BE49-F238E27FC236}">
              <a16:creationId xmlns:a16="http://schemas.microsoft.com/office/drawing/2014/main" id="{05B98BC0-5B3E-49E5-B24A-84ECCC004332}"/>
            </a:ext>
          </a:extLst>
        </xdr:cNvPr>
        <xdr:cNvSpPr>
          <a:spLocks noChangeAspect="1" noChangeArrowheads="1"/>
        </xdr:cNvSpPr>
      </xdr:nvSpPr>
      <xdr:spPr bwMode="auto">
        <a:xfrm>
          <a:off x="609600" y="2613660"/>
          <a:ext cx="190500" cy="952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12</xdr:row>
      <xdr:rowOff>0</xdr:rowOff>
    </xdr:from>
    <xdr:to>
      <xdr:col>10</xdr:col>
      <xdr:colOff>171450</xdr:colOff>
      <xdr:row>12</xdr:row>
      <xdr:rowOff>133350</xdr:rowOff>
    </xdr:to>
    <xdr:sp macro="" textlink="">
      <xdr:nvSpPr>
        <xdr:cNvPr id="39" name="AutoShape 3" descr="Flag of Arauca.svg">
          <a:extLst>
            <a:ext uri="{FF2B5EF4-FFF2-40B4-BE49-F238E27FC236}">
              <a16:creationId xmlns:a16="http://schemas.microsoft.com/office/drawing/2014/main" id="{56C01154-C0C1-432A-A489-64AC9BF7A12D}"/>
            </a:ext>
          </a:extLst>
        </xdr:cNvPr>
        <xdr:cNvSpPr>
          <a:spLocks noChangeAspect="1" noChangeArrowheads="1"/>
        </xdr:cNvSpPr>
      </xdr:nvSpPr>
      <xdr:spPr bwMode="auto">
        <a:xfrm>
          <a:off x="609600" y="6850380"/>
          <a:ext cx="17145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13</xdr:row>
      <xdr:rowOff>0</xdr:rowOff>
    </xdr:from>
    <xdr:to>
      <xdr:col>10</xdr:col>
      <xdr:colOff>190500</xdr:colOff>
      <xdr:row>13</xdr:row>
      <xdr:rowOff>114300</xdr:rowOff>
    </xdr:to>
    <xdr:sp macro="" textlink="">
      <xdr:nvSpPr>
        <xdr:cNvPr id="40" name="AutoShape 4" descr="Flag of Atlántico.svg">
          <a:extLst>
            <a:ext uri="{FF2B5EF4-FFF2-40B4-BE49-F238E27FC236}">
              <a16:creationId xmlns:a16="http://schemas.microsoft.com/office/drawing/2014/main" id="{ECF79196-525D-45EF-A3D2-B3872085D9C6}"/>
            </a:ext>
          </a:extLst>
        </xdr:cNvPr>
        <xdr:cNvSpPr>
          <a:spLocks noChangeAspect="1" noChangeArrowheads="1"/>
        </xdr:cNvSpPr>
      </xdr:nvSpPr>
      <xdr:spPr bwMode="auto">
        <a:xfrm>
          <a:off x="609600" y="7033260"/>
          <a:ext cx="190500" cy="1143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17</xdr:row>
      <xdr:rowOff>0</xdr:rowOff>
    </xdr:from>
    <xdr:to>
      <xdr:col>10</xdr:col>
      <xdr:colOff>190500</xdr:colOff>
      <xdr:row>17</xdr:row>
      <xdr:rowOff>129540</xdr:rowOff>
    </xdr:to>
    <xdr:sp macro="" textlink="">
      <xdr:nvSpPr>
        <xdr:cNvPr id="41" name="AutoShape 5" descr="Flag of Bogotá.svg">
          <a:extLst>
            <a:ext uri="{FF2B5EF4-FFF2-40B4-BE49-F238E27FC236}">
              <a16:creationId xmlns:a16="http://schemas.microsoft.com/office/drawing/2014/main" id="{7F5398EC-18D4-45BE-890C-64369957D20B}"/>
            </a:ext>
          </a:extLst>
        </xdr:cNvPr>
        <xdr:cNvSpPr>
          <a:spLocks noChangeAspect="1" noChangeArrowheads="1"/>
        </xdr:cNvSpPr>
      </xdr:nvSpPr>
      <xdr:spPr bwMode="auto">
        <a:xfrm>
          <a:off x="609600" y="796290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17</xdr:row>
      <xdr:rowOff>0</xdr:rowOff>
    </xdr:from>
    <xdr:to>
      <xdr:col>10</xdr:col>
      <xdr:colOff>190500</xdr:colOff>
      <xdr:row>17</xdr:row>
      <xdr:rowOff>129540</xdr:rowOff>
    </xdr:to>
    <xdr:sp macro="" textlink="">
      <xdr:nvSpPr>
        <xdr:cNvPr id="42" name="AutoShape 6" descr="Flag of Bolívar (Colombia).svg">
          <a:extLst>
            <a:ext uri="{FF2B5EF4-FFF2-40B4-BE49-F238E27FC236}">
              <a16:creationId xmlns:a16="http://schemas.microsoft.com/office/drawing/2014/main" id="{4CE7DA57-7887-40A3-A5FD-8F8A5EA007DB}"/>
            </a:ext>
          </a:extLst>
        </xdr:cNvPr>
        <xdr:cNvSpPr>
          <a:spLocks noChangeAspect="1" noChangeArrowheads="1"/>
        </xdr:cNvSpPr>
      </xdr:nvSpPr>
      <xdr:spPr bwMode="auto">
        <a:xfrm>
          <a:off x="609600" y="796290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23</xdr:row>
      <xdr:rowOff>0</xdr:rowOff>
    </xdr:from>
    <xdr:to>
      <xdr:col>10</xdr:col>
      <xdr:colOff>190500</xdr:colOff>
      <xdr:row>23</xdr:row>
      <xdr:rowOff>129540</xdr:rowOff>
    </xdr:to>
    <xdr:sp macro="" textlink="">
      <xdr:nvSpPr>
        <xdr:cNvPr id="43" name="AutoShape 7" descr="Flag of Boyacá Department.svg">
          <a:extLst>
            <a:ext uri="{FF2B5EF4-FFF2-40B4-BE49-F238E27FC236}">
              <a16:creationId xmlns:a16="http://schemas.microsoft.com/office/drawing/2014/main" id="{818AB3D4-694D-40C1-B53E-16168969E750}"/>
            </a:ext>
          </a:extLst>
        </xdr:cNvPr>
        <xdr:cNvSpPr>
          <a:spLocks noChangeAspect="1" noChangeArrowheads="1"/>
        </xdr:cNvSpPr>
      </xdr:nvSpPr>
      <xdr:spPr bwMode="auto">
        <a:xfrm>
          <a:off x="609600" y="991362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36</xdr:row>
      <xdr:rowOff>0</xdr:rowOff>
    </xdr:from>
    <xdr:to>
      <xdr:col>10</xdr:col>
      <xdr:colOff>190500</xdr:colOff>
      <xdr:row>36</xdr:row>
      <xdr:rowOff>133350</xdr:rowOff>
    </xdr:to>
    <xdr:sp macro="" textlink="">
      <xdr:nvSpPr>
        <xdr:cNvPr id="44" name="AutoShape 8" descr="Flag of Caldas.svg">
          <a:extLst>
            <a:ext uri="{FF2B5EF4-FFF2-40B4-BE49-F238E27FC236}">
              <a16:creationId xmlns:a16="http://schemas.microsoft.com/office/drawing/2014/main" id="{D5B28EE1-71A3-4F58-BE46-3B209B9F9B3F}"/>
            </a:ext>
          </a:extLst>
        </xdr:cNvPr>
        <xdr:cNvSpPr>
          <a:spLocks noChangeAspect="1" noChangeArrowheads="1"/>
        </xdr:cNvSpPr>
      </xdr:nvSpPr>
      <xdr:spPr bwMode="auto">
        <a:xfrm>
          <a:off x="609600" y="13685520"/>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42</xdr:row>
      <xdr:rowOff>0</xdr:rowOff>
    </xdr:from>
    <xdr:to>
      <xdr:col>10</xdr:col>
      <xdr:colOff>190500</xdr:colOff>
      <xdr:row>42</xdr:row>
      <xdr:rowOff>129540</xdr:rowOff>
    </xdr:to>
    <xdr:sp macro="" textlink="">
      <xdr:nvSpPr>
        <xdr:cNvPr id="45" name="AutoShape 9" descr="Flag of Caquetá.svg">
          <a:extLst>
            <a:ext uri="{FF2B5EF4-FFF2-40B4-BE49-F238E27FC236}">
              <a16:creationId xmlns:a16="http://schemas.microsoft.com/office/drawing/2014/main" id="{9AFA7B69-BA44-4855-B884-047A4DF95BAC}"/>
            </a:ext>
          </a:extLst>
        </xdr:cNvPr>
        <xdr:cNvSpPr>
          <a:spLocks noChangeAspect="1" noChangeArrowheads="1"/>
        </xdr:cNvSpPr>
      </xdr:nvSpPr>
      <xdr:spPr bwMode="auto">
        <a:xfrm>
          <a:off x="609600" y="1542288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43</xdr:row>
      <xdr:rowOff>0</xdr:rowOff>
    </xdr:from>
    <xdr:to>
      <xdr:col>10</xdr:col>
      <xdr:colOff>190500</xdr:colOff>
      <xdr:row>43</xdr:row>
      <xdr:rowOff>129540</xdr:rowOff>
    </xdr:to>
    <xdr:sp macro="" textlink="">
      <xdr:nvSpPr>
        <xdr:cNvPr id="46" name="AutoShape 10" descr="Flag of Casanare.svg">
          <a:extLst>
            <a:ext uri="{FF2B5EF4-FFF2-40B4-BE49-F238E27FC236}">
              <a16:creationId xmlns:a16="http://schemas.microsoft.com/office/drawing/2014/main" id="{99EFD12C-0346-46E5-80DE-C3AA7163CC93}"/>
            </a:ext>
          </a:extLst>
        </xdr:cNvPr>
        <xdr:cNvSpPr>
          <a:spLocks noChangeAspect="1" noChangeArrowheads="1"/>
        </xdr:cNvSpPr>
      </xdr:nvSpPr>
      <xdr:spPr bwMode="auto">
        <a:xfrm>
          <a:off x="609600" y="1597152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49</xdr:row>
      <xdr:rowOff>0</xdr:rowOff>
    </xdr:from>
    <xdr:to>
      <xdr:col>10</xdr:col>
      <xdr:colOff>190500</xdr:colOff>
      <xdr:row>49</xdr:row>
      <xdr:rowOff>129540</xdr:rowOff>
    </xdr:to>
    <xdr:sp macro="" textlink="">
      <xdr:nvSpPr>
        <xdr:cNvPr id="47" name="AutoShape 12" descr="Flag of Cesar.svg">
          <a:extLst>
            <a:ext uri="{FF2B5EF4-FFF2-40B4-BE49-F238E27FC236}">
              <a16:creationId xmlns:a16="http://schemas.microsoft.com/office/drawing/2014/main" id="{33D95166-D63D-47D1-AEB7-4EC0D4ED0A52}"/>
            </a:ext>
          </a:extLst>
        </xdr:cNvPr>
        <xdr:cNvSpPr>
          <a:spLocks noChangeAspect="1" noChangeArrowheads="1"/>
        </xdr:cNvSpPr>
      </xdr:nvSpPr>
      <xdr:spPr bwMode="auto">
        <a:xfrm>
          <a:off x="609600" y="1801368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53</xdr:row>
      <xdr:rowOff>0</xdr:rowOff>
    </xdr:from>
    <xdr:to>
      <xdr:col>10</xdr:col>
      <xdr:colOff>190500</xdr:colOff>
      <xdr:row>53</xdr:row>
      <xdr:rowOff>129540</xdr:rowOff>
    </xdr:to>
    <xdr:sp macro="" textlink="">
      <xdr:nvSpPr>
        <xdr:cNvPr id="48" name="AutoShape 13" descr="Flag of Chocó.svg">
          <a:extLst>
            <a:ext uri="{FF2B5EF4-FFF2-40B4-BE49-F238E27FC236}">
              <a16:creationId xmlns:a16="http://schemas.microsoft.com/office/drawing/2014/main" id="{1CFB1BFE-4BBC-40F3-AD9D-517B26192285}"/>
            </a:ext>
          </a:extLst>
        </xdr:cNvPr>
        <xdr:cNvSpPr>
          <a:spLocks noChangeAspect="1" noChangeArrowheads="1"/>
        </xdr:cNvSpPr>
      </xdr:nvSpPr>
      <xdr:spPr bwMode="auto">
        <a:xfrm>
          <a:off x="609600" y="1874520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58</xdr:row>
      <xdr:rowOff>0</xdr:rowOff>
    </xdr:from>
    <xdr:to>
      <xdr:col>10</xdr:col>
      <xdr:colOff>190500</xdr:colOff>
      <xdr:row>58</xdr:row>
      <xdr:rowOff>129540</xdr:rowOff>
    </xdr:to>
    <xdr:sp macro="" textlink="">
      <xdr:nvSpPr>
        <xdr:cNvPr id="49" name="AutoShape 14" descr="Flag of Córdoba.svg">
          <a:extLst>
            <a:ext uri="{FF2B5EF4-FFF2-40B4-BE49-F238E27FC236}">
              <a16:creationId xmlns:a16="http://schemas.microsoft.com/office/drawing/2014/main" id="{03D1585F-BAEF-421F-8C4A-9015628B7233}"/>
            </a:ext>
          </a:extLst>
        </xdr:cNvPr>
        <xdr:cNvSpPr>
          <a:spLocks noChangeAspect="1" noChangeArrowheads="1"/>
        </xdr:cNvSpPr>
      </xdr:nvSpPr>
      <xdr:spPr bwMode="auto">
        <a:xfrm>
          <a:off x="609600" y="2027682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65</xdr:row>
      <xdr:rowOff>0</xdr:rowOff>
    </xdr:from>
    <xdr:to>
      <xdr:col>10</xdr:col>
      <xdr:colOff>190500</xdr:colOff>
      <xdr:row>65</xdr:row>
      <xdr:rowOff>129540</xdr:rowOff>
    </xdr:to>
    <xdr:sp macro="" textlink="">
      <xdr:nvSpPr>
        <xdr:cNvPr id="50" name="AutoShape 15" descr="Flag of Cundinamarca.svg">
          <a:extLst>
            <a:ext uri="{FF2B5EF4-FFF2-40B4-BE49-F238E27FC236}">
              <a16:creationId xmlns:a16="http://schemas.microsoft.com/office/drawing/2014/main" id="{27FD7E3F-EF2C-46D0-936D-B159DD20AF12}"/>
            </a:ext>
          </a:extLst>
        </xdr:cNvPr>
        <xdr:cNvSpPr>
          <a:spLocks noChangeAspect="1" noChangeArrowheads="1"/>
        </xdr:cNvSpPr>
      </xdr:nvSpPr>
      <xdr:spPr bwMode="auto">
        <a:xfrm>
          <a:off x="609600" y="2194560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80</xdr:row>
      <xdr:rowOff>0</xdr:rowOff>
    </xdr:from>
    <xdr:to>
      <xdr:col>10</xdr:col>
      <xdr:colOff>190500</xdr:colOff>
      <xdr:row>80</xdr:row>
      <xdr:rowOff>129540</xdr:rowOff>
    </xdr:to>
    <xdr:sp macro="" textlink="">
      <xdr:nvSpPr>
        <xdr:cNvPr id="51" name="AutoShape 16" descr="Flag of Guainía.svg">
          <a:extLst>
            <a:ext uri="{FF2B5EF4-FFF2-40B4-BE49-F238E27FC236}">
              <a16:creationId xmlns:a16="http://schemas.microsoft.com/office/drawing/2014/main" id="{8B776139-0267-4290-A9D5-282ED752B43B}"/>
            </a:ext>
          </a:extLst>
        </xdr:cNvPr>
        <xdr:cNvSpPr>
          <a:spLocks noChangeAspect="1" noChangeArrowheads="1"/>
        </xdr:cNvSpPr>
      </xdr:nvSpPr>
      <xdr:spPr bwMode="auto">
        <a:xfrm>
          <a:off x="609600" y="2570988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81</xdr:row>
      <xdr:rowOff>0</xdr:rowOff>
    </xdr:from>
    <xdr:to>
      <xdr:col>10</xdr:col>
      <xdr:colOff>190500</xdr:colOff>
      <xdr:row>81</xdr:row>
      <xdr:rowOff>129540</xdr:rowOff>
    </xdr:to>
    <xdr:sp macro="" textlink="">
      <xdr:nvSpPr>
        <xdr:cNvPr id="52" name="AutoShape 17" descr="Flag of Guaviare.svg">
          <a:extLst>
            <a:ext uri="{FF2B5EF4-FFF2-40B4-BE49-F238E27FC236}">
              <a16:creationId xmlns:a16="http://schemas.microsoft.com/office/drawing/2014/main" id="{8311082E-432F-4870-A879-137BE28A4533}"/>
            </a:ext>
          </a:extLst>
        </xdr:cNvPr>
        <xdr:cNvSpPr>
          <a:spLocks noChangeAspect="1" noChangeArrowheads="1"/>
        </xdr:cNvSpPr>
      </xdr:nvSpPr>
      <xdr:spPr bwMode="auto">
        <a:xfrm>
          <a:off x="609600" y="2607564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82</xdr:row>
      <xdr:rowOff>0</xdr:rowOff>
    </xdr:from>
    <xdr:to>
      <xdr:col>10</xdr:col>
      <xdr:colOff>190500</xdr:colOff>
      <xdr:row>82</xdr:row>
      <xdr:rowOff>129540</xdr:rowOff>
    </xdr:to>
    <xdr:sp macro="" textlink="">
      <xdr:nvSpPr>
        <xdr:cNvPr id="53" name="AutoShape 18" descr="Flag of Huila.svg">
          <a:extLst>
            <a:ext uri="{FF2B5EF4-FFF2-40B4-BE49-F238E27FC236}">
              <a16:creationId xmlns:a16="http://schemas.microsoft.com/office/drawing/2014/main" id="{09E9B768-06B0-4CF3-9236-D1DBAA87A561}"/>
            </a:ext>
          </a:extLst>
        </xdr:cNvPr>
        <xdr:cNvSpPr>
          <a:spLocks noChangeAspect="1" noChangeArrowheads="1"/>
        </xdr:cNvSpPr>
      </xdr:nvSpPr>
      <xdr:spPr bwMode="auto">
        <a:xfrm>
          <a:off x="609600" y="2625852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86</xdr:row>
      <xdr:rowOff>0</xdr:rowOff>
    </xdr:from>
    <xdr:to>
      <xdr:col>10</xdr:col>
      <xdr:colOff>190500</xdr:colOff>
      <xdr:row>86</xdr:row>
      <xdr:rowOff>129540</xdr:rowOff>
    </xdr:to>
    <xdr:sp macro="" textlink="">
      <xdr:nvSpPr>
        <xdr:cNvPr id="54" name="AutoShape 19" descr="Flag of La Guajira.svg">
          <a:extLst>
            <a:ext uri="{FF2B5EF4-FFF2-40B4-BE49-F238E27FC236}">
              <a16:creationId xmlns:a16="http://schemas.microsoft.com/office/drawing/2014/main" id="{88AA85FC-023D-48A0-915E-610E0CD4BAD0}"/>
            </a:ext>
          </a:extLst>
        </xdr:cNvPr>
        <xdr:cNvSpPr>
          <a:spLocks noChangeAspect="1" noChangeArrowheads="1"/>
        </xdr:cNvSpPr>
      </xdr:nvSpPr>
      <xdr:spPr bwMode="auto">
        <a:xfrm>
          <a:off x="609600" y="2717292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88</xdr:row>
      <xdr:rowOff>0</xdr:rowOff>
    </xdr:from>
    <xdr:to>
      <xdr:col>10</xdr:col>
      <xdr:colOff>190500</xdr:colOff>
      <xdr:row>88</xdr:row>
      <xdr:rowOff>129540</xdr:rowOff>
    </xdr:to>
    <xdr:sp macro="" textlink="">
      <xdr:nvSpPr>
        <xdr:cNvPr id="55" name="AutoShape 20" descr="Flag of Magdalena.svg">
          <a:extLst>
            <a:ext uri="{FF2B5EF4-FFF2-40B4-BE49-F238E27FC236}">
              <a16:creationId xmlns:a16="http://schemas.microsoft.com/office/drawing/2014/main" id="{C5124745-C166-46EB-BCD7-3B2509B0A271}"/>
            </a:ext>
          </a:extLst>
        </xdr:cNvPr>
        <xdr:cNvSpPr>
          <a:spLocks noChangeAspect="1" noChangeArrowheads="1"/>
        </xdr:cNvSpPr>
      </xdr:nvSpPr>
      <xdr:spPr bwMode="auto">
        <a:xfrm>
          <a:off x="609600" y="2772156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93</xdr:row>
      <xdr:rowOff>0</xdr:rowOff>
    </xdr:from>
    <xdr:to>
      <xdr:col>10</xdr:col>
      <xdr:colOff>190500</xdr:colOff>
      <xdr:row>93</xdr:row>
      <xdr:rowOff>129540</xdr:rowOff>
    </xdr:to>
    <xdr:sp macro="" textlink="">
      <xdr:nvSpPr>
        <xdr:cNvPr id="56" name="AutoShape 21" descr="Flag of Meta.svg">
          <a:extLst>
            <a:ext uri="{FF2B5EF4-FFF2-40B4-BE49-F238E27FC236}">
              <a16:creationId xmlns:a16="http://schemas.microsoft.com/office/drawing/2014/main" id="{33CEF35B-1588-4B83-8516-7919266D04D0}"/>
            </a:ext>
          </a:extLst>
        </xdr:cNvPr>
        <xdr:cNvSpPr>
          <a:spLocks noChangeAspect="1" noChangeArrowheads="1"/>
        </xdr:cNvSpPr>
      </xdr:nvSpPr>
      <xdr:spPr bwMode="auto">
        <a:xfrm>
          <a:off x="609600" y="2900172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97</xdr:row>
      <xdr:rowOff>0</xdr:rowOff>
    </xdr:from>
    <xdr:to>
      <xdr:col>10</xdr:col>
      <xdr:colOff>190500</xdr:colOff>
      <xdr:row>97</xdr:row>
      <xdr:rowOff>129540</xdr:rowOff>
    </xdr:to>
    <xdr:sp macro="" textlink="">
      <xdr:nvSpPr>
        <xdr:cNvPr id="57" name="AutoShape 22" descr="Flag of Nariño.svg">
          <a:extLst>
            <a:ext uri="{FF2B5EF4-FFF2-40B4-BE49-F238E27FC236}">
              <a16:creationId xmlns:a16="http://schemas.microsoft.com/office/drawing/2014/main" id="{759C8673-F13D-4031-B4C7-6BA68E592DB1}"/>
            </a:ext>
          </a:extLst>
        </xdr:cNvPr>
        <xdr:cNvSpPr>
          <a:spLocks noChangeAspect="1" noChangeArrowheads="1"/>
        </xdr:cNvSpPr>
      </xdr:nvSpPr>
      <xdr:spPr bwMode="auto">
        <a:xfrm>
          <a:off x="609600" y="3009900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102</xdr:row>
      <xdr:rowOff>0</xdr:rowOff>
    </xdr:from>
    <xdr:to>
      <xdr:col>10</xdr:col>
      <xdr:colOff>190500</xdr:colOff>
      <xdr:row>102</xdr:row>
      <xdr:rowOff>129540</xdr:rowOff>
    </xdr:to>
    <xdr:sp macro="" textlink="">
      <xdr:nvSpPr>
        <xdr:cNvPr id="58" name="AutoShape 23" descr="Flag of Norte de Santander.svg">
          <a:extLst>
            <a:ext uri="{FF2B5EF4-FFF2-40B4-BE49-F238E27FC236}">
              <a16:creationId xmlns:a16="http://schemas.microsoft.com/office/drawing/2014/main" id="{0E8F6680-094F-4D5A-8B03-350F2E23F9EE}"/>
            </a:ext>
          </a:extLst>
        </xdr:cNvPr>
        <xdr:cNvSpPr>
          <a:spLocks noChangeAspect="1" noChangeArrowheads="1"/>
        </xdr:cNvSpPr>
      </xdr:nvSpPr>
      <xdr:spPr bwMode="auto">
        <a:xfrm>
          <a:off x="609600" y="3213354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108</xdr:row>
      <xdr:rowOff>0</xdr:rowOff>
    </xdr:from>
    <xdr:to>
      <xdr:col>10</xdr:col>
      <xdr:colOff>190500</xdr:colOff>
      <xdr:row>108</xdr:row>
      <xdr:rowOff>129540</xdr:rowOff>
    </xdr:to>
    <xdr:sp macro="" textlink="">
      <xdr:nvSpPr>
        <xdr:cNvPr id="59" name="AutoShape 24" descr="Flag of Putumayo.svg">
          <a:extLst>
            <a:ext uri="{FF2B5EF4-FFF2-40B4-BE49-F238E27FC236}">
              <a16:creationId xmlns:a16="http://schemas.microsoft.com/office/drawing/2014/main" id="{8203C282-3D49-41CC-9353-C2DFF5974BFB}"/>
            </a:ext>
          </a:extLst>
        </xdr:cNvPr>
        <xdr:cNvSpPr>
          <a:spLocks noChangeAspect="1" noChangeArrowheads="1"/>
        </xdr:cNvSpPr>
      </xdr:nvSpPr>
      <xdr:spPr bwMode="auto">
        <a:xfrm>
          <a:off x="609600" y="3351276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114</xdr:row>
      <xdr:rowOff>0</xdr:rowOff>
    </xdr:from>
    <xdr:to>
      <xdr:col>10</xdr:col>
      <xdr:colOff>190500</xdr:colOff>
      <xdr:row>114</xdr:row>
      <xdr:rowOff>129540</xdr:rowOff>
    </xdr:to>
    <xdr:sp macro="" textlink="">
      <xdr:nvSpPr>
        <xdr:cNvPr id="60" name="AutoShape 26" descr="Flag of Risaralda.svg">
          <a:extLst>
            <a:ext uri="{FF2B5EF4-FFF2-40B4-BE49-F238E27FC236}">
              <a16:creationId xmlns:a16="http://schemas.microsoft.com/office/drawing/2014/main" id="{51115E01-0EF4-4469-B575-9D25B8372E5E}"/>
            </a:ext>
          </a:extLst>
        </xdr:cNvPr>
        <xdr:cNvSpPr>
          <a:spLocks noChangeAspect="1" noChangeArrowheads="1"/>
        </xdr:cNvSpPr>
      </xdr:nvSpPr>
      <xdr:spPr bwMode="auto">
        <a:xfrm>
          <a:off x="609600" y="3479292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117</xdr:row>
      <xdr:rowOff>0</xdr:rowOff>
    </xdr:from>
    <xdr:to>
      <xdr:col>10</xdr:col>
      <xdr:colOff>190500</xdr:colOff>
      <xdr:row>117</xdr:row>
      <xdr:rowOff>129540</xdr:rowOff>
    </xdr:to>
    <xdr:sp macro="" textlink="">
      <xdr:nvSpPr>
        <xdr:cNvPr id="61" name="AutoShape 27" descr="Flag of San Andrés y Providencia.svg">
          <a:extLst>
            <a:ext uri="{FF2B5EF4-FFF2-40B4-BE49-F238E27FC236}">
              <a16:creationId xmlns:a16="http://schemas.microsoft.com/office/drawing/2014/main" id="{5EE4F159-29D6-45EE-A3BF-8E559310E7B4}"/>
            </a:ext>
          </a:extLst>
        </xdr:cNvPr>
        <xdr:cNvSpPr>
          <a:spLocks noChangeAspect="1" noChangeArrowheads="1"/>
        </xdr:cNvSpPr>
      </xdr:nvSpPr>
      <xdr:spPr bwMode="auto">
        <a:xfrm>
          <a:off x="609600" y="3534156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118</xdr:row>
      <xdr:rowOff>0</xdr:rowOff>
    </xdr:from>
    <xdr:to>
      <xdr:col>10</xdr:col>
      <xdr:colOff>190500</xdr:colOff>
      <xdr:row>118</xdr:row>
      <xdr:rowOff>129540</xdr:rowOff>
    </xdr:to>
    <xdr:sp macro="" textlink="">
      <xdr:nvSpPr>
        <xdr:cNvPr id="62" name="AutoShape 28" descr="Flag of Santander Department.svg">
          <a:extLst>
            <a:ext uri="{FF2B5EF4-FFF2-40B4-BE49-F238E27FC236}">
              <a16:creationId xmlns:a16="http://schemas.microsoft.com/office/drawing/2014/main" id="{B76676FB-FBF7-4A49-8645-EBDCC2B594A0}"/>
            </a:ext>
          </a:extLst>
        </xdr:cNvPr>
        <xdr:cNvSpPr>
          <a:spLocks noChangeAspect="1" noChangeArrowheads="1"/>
        </xdr:cNvSpPr>
      </xdr:nvSpPr>
      <xdr:spPr bwMode="auto">
        <a:xfrm>
          <a:off x="609600" y="3570732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124</xdr:row>
      <xdr:rowOff>0</xdr:rowOff>
    </xdr:from>
    <xdr:to>
      <xdr:col>10</xdr:col>
      <xdr:colOff>190500</xdr:colOff>
      <xdr:row>124</xdr:row>
      <xdr:rowOff>129540</xdr:rowOff>
    </xdr:to>
    <xdr:sp macro="" textlink="">
      <xdr:nvSpPr>
        <xdr:cNvPr id="63" name="AutoShape 29" descr="Flag of Sucre (Colombia).svg">
          <a:extLst>
            <a:ext uri="{FF2B5EF4-FFF2-40B4-BE49-F238E27FC236}">
              <a16:creationId xmlns:a16="http://schemas.microsoft.com/office/drawing/2014/main" id="{B8AB465E-F441-45FC-B4A2-203273BAF79B}"/>
            </a:ext>
          </a:extLst>
        </xdr:cNvPr>
        <xdr:cNvSpPr>
          <a:spLocks noChangeAspect="1" noChangeArrowheads="1"/>
        </xdr:cNvSpPr>
      </xdr:nvSpPr>
      <xdr:spPr bwMode="auto">
        <a:xfrm>
          <a:off x="609600" y="3806952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129</xdr:row>
      <xdr:rowOff>0</xdr:rowOff>
    </xdr:from>
    <xdr:to>
      <xdr:col>10</xdr:col>
      <xdr:colOff>190500</xdr:colOff>
      <xdr:row>129</xdr:row>
      <xdr:rowOff>129540</xdr:rowOff>
    </xdr:to>
    <xdr:sp macro="" textlink="">
      <xdr:nvSpPr>
        <xdr:cNvPr id="64" name="AutoShape 30" descr="Flag of Tolima.svg">
          <a:extLst>
            <a:ext uri="{FF2B5EF4-FFF2-40B4-BE49-F238E27FC236}">
              <a16:creationId xmlns:a16="http://schemas.microsoft.com/office/drawing/2014/main" id="{D65CF9D4-93AE-4B3E-A713-92CCD1C6471B}"/>
            </a:ext>
          </a:extLst>
        </xdr:cNvPr>
        <xdr:cNvSpPr>
          <a:spLocks noChangeAspect="1" noChangeArrowheads="1"/>
        </xdr:cNvSpPr>
      </xdr:nvSpPr>
      <xdr:spPr bwMode="auto">
        <a:xfrm>
          <a:off x="609600" y="3916680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135</xdr:row>
      <xdr:rowOff>0</xdr:rowOff>
    </xdr:from>
    <xdr:to>
      <xdr:col>10</xdr:col>
      <xdr:colOff>190500</xdr:colOff>
      <xdr:row>135</xdr:row>
      <xdr:rowOff>129540</xdr:rowOff>
    </xdr:to>
    <xdr:sp macro="" textlink="">
      <xdr:nvSpPr>
        <xdr:cNvPr id="65" name="AutoShape 31" descr="Flag of Valle del Cauca.svg">
          <a:extLst>
            <a:ext uri="{FF2B5EF4-FFF2-40B4-BE49-F238E27FC236}">
              <a16:creationId xmlns:a16="http://schemas.microsoft.com/office/drawing/2014/main" id="{B08ACB3E-4D10-420E-A0B8-A2F13BC88043}"/>
            </a:ext>
          </a:extLst>
        </xdr:cNvPr>
        <xdr:cNvSpPr>
          <a:spLocks noChangeAspect="1" noChangeArrowheads="1"/>
        </xdr:cNvSpPr>
      </xdr:nvSpPr>
      <xdr:spPr bwMode="auto">
        <a:xfrm>
          <a:off x="609600" y="4096512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140</xdr:row>
      <xdr:rowOff>0</xdr:rowOff>
    </xdr:from>
    <xdr:to>
      <xdr:col>10</xdr:col>
      <xdr:colOff>190500</xdr:colOff>
      <xdr:row>140</xdr:row>
      <xdr:rowOff>129540</xdr:rowOff>
    </xdr:to>
    <xdr:sp macro="" textlink="">
      <xdr:nvSpPr>
        <xdr:cNvPr id="66" name="AutoShape 32" descr="Flag of Vaupés.svg">
          <a:extLst>
            <a:ext uri="{FF2B5EF4-FFF2-40B4-BE49-F238E27FC236}">
              <a16:creationId xmlns:a16="http://schemas.microsoft.com/office/drawing/2014/main" id="{EC539F95-1E7C-44AD-8317-8C4255170253}"/>
            </a:ext>
          </a:extLst>
        </xdr:cNvPr>
        <xdr:cNvSpPr>
          <a:spLocks noChangeAspect="1" noChangeArrowheads="1"/>
        </xdr:cNvSpPr>
      </xdr:nvSpPr>
      <xdr:spPr bwMode="auto">
        <a:xfrm>
          <a:off x="609600" y="4248150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141</xdr:row>
      <xdr:rowOff>0</xdr:rowOff>
    </xdr:from>
    <xdr:to>
      <xdr:col>10</xdr:col>
      <xdr:colOff>190500</xdr:colOff>
      <xdr:row>141</xdr:row>
      <xdr:rowOff>129540</xdr:rowOff>
    </xdr:to>
    <xdr:sp macro="" textlink="">
      <xdr:nvSpPr>
        <xdr:cNvPr id="67" name="AutoShape 33" descr="Flag of Vichada.svg">
          <a:extLst>
            <a:ext uri="{FF2B5EF4-FFF2-40B4-BE49-F238E27FC236}">
              <a16:creationId xmlns:a16="http://schemas.microsoft.com/office/drawing/2014/main" id="{A24D6C83-FE4D-43CD-9117-30C47CDCA0E8}"/>
            </a:ext>
          </a:extLst>
        </xdr:cNvPr>
        <xdr:cNvSpPr>
          <a:spLocks noChangeAspect="1" noChangeArrowheads="1"/>
        </xdr:cNvSpPr>
      </xdr:nvSpPr>
      <xdr:spPr bwMode="auto">
        <a:xfrm>
          <a:off x="609600" y="4277106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11</xdr:col>
      <xdr:colOff>0</xdr:colOff>
      <xdr:row>17</xdr:row>
      <xdr:rowOff>0</xdr:rowOff>
    </xdr:from>
    <xdr:ext cx="190500" cy="123825"/>
    <xdr:sp macro="" textlink="">
      <xdr:nvSpPr>
        <xdr:cNvPr id="68" name="AutoShape 5" descr="Flag of Bogotá.svg">
          <a:extLst>
            <a:ext uri="{FF2B5EF4-FFF2-40B4-BE49-F238E27FC236}">
              <a16:creationId xmlns:a16="http://schemas.microsoft.com/office/drawing/2014/main" id="{16567933-8847-492A-9252-1514EB21786E}"/>
            </a:ext>
          </a:extLst>
        </xdr:cNvPr>
        <xdr:cNvSpPr>
          <a:spLocks noChangeAspect="1" noChangeArrowheads="1"/>
        </xdr:cNvSpPr>
      </xdr:nvSpPr>
      <xdr:spPr bwMode="auto">
        <a:xfrm>
          <a:off x="3977640" y="796290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148167</xdr:colOff>
      <xdr:row>80</xdr:row>
      <xdr:rowOff>211667</xdr:rowOff>
    </xdr:from>
    <xdr:ext cx="190500" cy="123825"/>
    <xdr:sp macro="" textlink="">
      <xdr:nvSpPr>
        <xdr:cNvPr id="69" name="AutoShape 16" descr="Flag of Guainía.svg">
          <a:extLst>
            <a:ext uri="{FF2B5EF4-FFF2-40B4-BE49-F238E27FC236}">
              <a16:creationId xmlns:a16="http://schemas.microsoft.com/office/drawing/2014/main" id="{449D7FAA-069F-4FED-87A5-9BF13291747A}"/>
            </a:ext>
          </a:extLst>
        </xdr:cNvPr>
        <xdr:cNvSpPr>
          <a:spLocks noChangeAspect="1" noChangeArrowheads="1"/>
        </xdr:cNvSpPr>
      </xdr:nvSpPr>
      <xdr:spPr bwMode="auto">
        <a:xfrm>
          <a:off x="4125807" y="25921547"/>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81</xdr:row>
      <xdr:rowOff>0</xdr:rowOff>
    </xdr:from>
    <xdr:ext cx="190500" cy="123825"/>
    <xdr:sp macro="" textlink="">
      <xdr:nvSpPr>
        <xdr:cNvPr id="70" name="AutoShape 17" descr="Flag of Guaviare.svg">
          <a:extLst>
            <a:ext uri="{FF2B5EF4-FFF2-40B4-BE49-F238E27FC236}">
              <a16:creationId xmlns:a16="http://schemas.microsoft.com/office/drawing/2014/main" id="{71F00553-8213-41DA-8912-509593629793}"/>
            </a:ext>
          </a:extLst>
        </xdr:cNvPr>
        <xdr:cNvSpPr>
          <a:spLocks noChangeAspect="1" noChangeArrowheads="1"/>
        </xdr:cNvSpPr>
      </xdr:nvSpPr>
      <xdr:spPr bwMode="auto">
        <a:xfrm>
          <a:off x="3977640" y="2607564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140</xdr:row>
      <xdr:rowOff>0</xdr:rowOff>
    </xdr:from>
    <xdr:ext cx="190500" cy="123825"/>
    <xdr:sp macro="" textlink="">
      <xdr:nvSpPr>
        <xdr:cNvPr id="71" name="AutoShape 32" descr="Flag of Vaupés.svg">
          <a:extLst>
            <a:ext uri="{FF2B5EF4-FFF2-40B4-BE49-F238E27FC236}">
              <a16:creationId xmlns:a16="http://schemas.microsoft.com/office/drawing/2014/main" id="{019063C2-4A26-4575-9A4A-4820F48ED13B}"/>
            </a:ext>
          </a:extLst>
        </xdr:cNvPr>
        <xdr:cNvSpPr>
          <a:spLocks noChangeAspect="1" noChangeArrowheads="1"/>
        </xdr:cNvSpPr>
      </xdr:nvSpPr>
      <xdr:spPr bwMode="auto">
        <a:xfrm>
          <a:off x="3977640" y="4248150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4</xdr:row>
      <xdr:rowOff>0</xdr:rowOff>
    </xdr:from>
    <xdr:ext cx="190500" cy="95250"/>
    <xdr:sp macro="" textlink="">
      <xdr:nvSpPr>
        <xdr:cNvPr id="72" name="AutoShape 2" descr="Flag of Antioquia Department.svg">
          <a:extLst>
            <a:ext uri="{FF2B5EF4-FFF2-40B4-BE49-F238E27FC236}">
              <a16:creationId xmlns:a16="http://schemas.microsoft.com/office/drawing/2014/main" id="{08863334-1C0F-4A6B-A0C2-DA73169CCBB5}"/>
            </a:ext>
          </a:extLst>
        </xdr:cNvPr>
        <xdr:cNvSpPr>
          <a:spLocks noChangeAspect="1" noChangeArrowheads="1"/>
        </xdr:cNvSpPr>
      </xdr:nvSpPr>
      <xdr:spPr bwMode="auto">
        <a:xfrm>
          <a:off x="5516880" y="525780"/>
          <a:ext cx="190500" cy="95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5</xdr:row>
      <xdr:rowOff>0</xdr:rowOff>
    </xdr:from>
    <xdr:ext cx="190500" cy="95250"/>
    <xdr:sp macro="" textlink="">
      <xdr:nvSpPr>
        <xdr:cNvPr id="73" name="AutoShape 2" descr="Flag of Antioquia Department.svg">
          <a:extLst>
            <a:ext uri="{FF2B5EF4-FFF2-40B4-BE49-F238E27FC236}">
              <a16:creationId xmlns:a16="http://schemas.microsoft.com/office/drawing/2014/main" id="{E202493A-14CD-4E71-8BDE-2709524D504D}"/>
            </a:ext>
          </a:extLst>
        </xdr:cNvPr>
        <xdr:cNvSpPr>
          <a:spLocks noChangeAspect="1" noChangeArrowheads="1"/>
        </xdr:cNvSpPr>
      </xdr:nvSpPr>
      <xdr:spPr bwMode="auto">
        <a:xfrm>
          <a:off x="5516880" y="525780"/>
          <a:ext cx="190500" cy="95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6</xdr:row>
      <xdr:rowOff>0</xdr:rowOff>
    </xdr:from>
    <xdr:ext cx="190500" cy="95250"/>
    <xdr:sp macro="" textlink="">
      <xdr:nvSpPr>
        <xdr:cNvPr id="74" name="AutoShape 2" descr="Flag of Antioquia Department.svg">
          <a:extLst>
            <a:ext uri="{FF2B5EF4-FFF2-40B4-BE49-F238E27FC236}">
              <a16:creationId xmlns:a16="http://schemas.microsoft.com/office/drawing/2014/main" id="{DF1330AF-03AA-4AD6-B89C-FB990A685A80}"/>
            </a:ext>
          </a:extLst>
        </xdr:cNvPr>
        <xdr:cNvSpPr>
          <a:spLocks noChangeAspect="1" noChangeArrowheads="1"/>
        </xdr:cNvSpPr>
      </xdr:nvSpPr>
      <xdr:spPr bwMode="auto">
        <a:xfrm>
          <a:off x="5516880" y="525780"/>
          <a:ext cx="190500" cy="95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7</xdr:row>
      <xdr:rowOff>0</xdr:rowOff>
    </xdr:from>
    <xdr:ext cx="190500" cy="95250"/>
    <xdr:sp macro="" textlink="">
      <xdr:nvSpPr>
        <xdr:cNvPr id="75" name="AutoShape 2" descr="Flag of Antioquia Department.svg">
          <a:extLst>
            <a:ext uri="{FF2B5EF4-FFF2-40B4-BE49-F238E27FC236}">
              <a16:creationId xmlns:a16="http://schemas.microsoft.com/office/drawing/2014/main" id="{A00FF088-8022-429A-B176-184875C043FE}"/>
            </a:ext>
          </a:extLst>
        </xdr:cNvPr>
        <xdr:cNvSpPr>
          <a:spLocks noChangeAspect="1" noChangeArrowheads="1"/>
        </xdr:cNvSpPr>
      </xdr:nvSpPr>
      <xdr:spPr bwMode="auto">
        <a:xfrm>
          <a:off x="5516880" y="525780"/>
          <a:ext cx="190500" cy="95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8</xdr:row>
      <xdr:rowOff>0</xdr:rowOff>
    </xdr:from>
    <xdr:ext cx="190500" cy="95250"/>
    <xdr:sp macro="" textlink="">
      <xdr:nvSpPr>
        <xdr:cNvPr id="76" name="AutoShape 2" descr="Flag of Antioquia Department.svg">
          <a:extLst>
            <a:ext uri="{FF2B5EF4-FFF2-40B4-BE49-F238E27FC236}">
              <a16:creationId xmlns:a16="http://schemas.microsoft.com/office/drawing/2014/main" id="{16CA33E8-0FD0-4172-930F-82EF5F21C91E}"/>
            </a:ext>
          </a:extLst>
        </xdr:cNvPr>
        <xdr:cNvSpPr>
          <a:spLocks noChangeAspect="1" noChangeArrowheads="1"/>
        </xdr:cNvSpPr>
      </xdr:nvSpPr>
      <xdr:spPr bwMode="auto">
        <a:xfrm>
          <a:off x="5516880" y="525780"/>
          <a:ext cx="190500" cy="95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9</xdr:row>
      <xdr:rowOff>0</xdr:rowOff>
    </xdr:from>
    <xdr:ext cx="190500" cy="95250"/>
    <xdr:sp macro="" textlink="">
      <xdr:nvSpPr>
        <xdr:cNvPr id="77" name="AutoShape 2" descr="Flag of Antioquia Department.svg">
          <a:extLst>
            <a:ext uri="{FF2B5EF4-FFF2-40B4-BE49-F238E27FC236}">
              <a16:creationId xmlns:a16="http://schemas.microsoft.com/office/drawing/2014/main" id="{FA867B9D-CF7F-4950-B031-862C76B99DE9}"/>
            </a:ext>
          </a:extLst>
        </xdr:cNvPr>
        <xdr:cNvSpPr>
          <a:spLocks noChangeAspect="1" noChangeArrowheads="1"/>
        </xdr:cNvSpPr>
      </xdr:nvSpPr>
      <xdr:spPr bwMode="auto">
        <a:xfrm>
          <a:off x="5516880" y="525780"/>
          <a:ext cx="190500" cy="95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10</xdr:row>
      <xdr:rowOff>0</xdr:rowOff>
    </xdr:from>
    <xdr:ext cx="190500" cy="95250"/>
    <xdr:sp macro="" textlink="">
      <xdr:nvSpPr>
        <xdr:cNvPr id="78" name="AutoShape 2" descr="Flag of Antioquia Department.svg">
          <a:extLst>
            <a:ext uri="{FF2B5EF4-FFF2-40B4-BE49-F238E27FC236}">
              <a16:creationId xmlns:a16="http://schemas.microsoft.com/office/drawing/2014/main" id="{2690C4DD-4D9E-46EE-9BC2-E00644151112}"/>
            </a:ext>
          </a:extLst>
        </xdr:cNvPr>
        <xdr:cNvSpPr>
          <a:spLocks noChangeAspect="1" noChangeArrowheads="1"/>
        </xdr:cNvSpPr>
      </xdr:nvSpPr>
      <xdr:spPr bwMode="auto">
        <a:xfrm>
          <a:off x="5516880" y="525780"/>
          <a:ext cx="190500" cy="95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11</xdr:row>
      <xdr:rowOff>0</xdr:rowOff>
    </xdr:from>
    <xdr:ext cx="190500" cy="95250"/>
    <xdr:sp macro="" textlink="">
      <xdr:nvSpPr>
        <xdr:cNvPr id="79" name="AutoShape 2" descr="Flag of Antioquia Department.svg">
          <a:extLst>
            <a:ext uri="{FF2B5EF4-FFF2-40B4-BE49-F238E27FC236}">
              <a16:creationId xmlns:a16="http://schemas.microsoft.com/office/drawing/2014/main" id="{787C57A2-8C47-4D80-BD46-85D9DFC87E18}"/>
            </a:ext>
          </a:extLst>
        </xdr:cNvPr>
        <xdr:cNvSpPr>
          <a:spLocks noChangeAspect="1" noChangeArrowheads="1"/>
        </xdr:cNvSpPr>
      </xdr:nvSpPr>
      <xdr:spPr bwMode="auto">
        <a:xfrm>
          <a:off x="5516880" y="525780"/>
          <a:ext cx="190500" cy="95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14</xdr:row>
      <xdr:rowOff>0</xdr:rowOff>
    </xdr:from>
    <xdr:ext cx="190500" cy="114300"/>
    <xdr:sp macro="" textlink="">
      <xdr:nvSpPr>
        <xdr:cNvPr id="80" name="AutoShape 4" descr="Flag of Atlántico.svg">
          <a:extLst>
            <a:ext uri="{FF2B5EF4-FFF2-40B4-BE49-F238E27FC236}">
              <a16:creationId xmlns:a16="http://schemas.microsoft.com/office/drawing/2014/main" id="{964F77ED-938E-40D8-832F-BB3BCB5FF692}"/>
            </a:ext>
          </a:extLst>
        </xdr:cNvPr>
        <xdr:cNvSpPr>
          <a:spLocks noChangeAspect="1" noChangeArrowheads="1"/>
        </xdr:cNvSpPr>
      </xdr:nvSpPr>
      <xdr:spPr bwMode="auto">
        <a:xfrm>
          <a:off x="5516880" y="2278380"/>
          <a:ext cx="190500" cy="1143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15</xdr:row>
      <xdr:rowOff>0</xdr:rowOff>
    </xdr:from>
    <xdr:ext cx="190500" cy="114300"/>
    <xdr:sp macro="" textlink="">
      <xdr:nvSpPr>
        <xdr:cNvPr id="81" name="AutoShape 4" descr="Flag of Atlántico.svg">
          <a:extLst>
            <a:ext uri="{FF2B5EF4-FFF2-40B4-BE49-F238E27FC236}">
              <a16:creationId xmlns:a16="http://schemas.microsoft.com/office/drawing/2014/main" id="{51714F6D-E73E-4132-8B53-1F69F0D4D108}"/>
            </a:ext>
          </a:extLst>
        </xdr:cNvPr>
        <xdr:cNvSpPr>
          <a:spLocks noChangeAspect="1" noChangeArrowheads="1"/>
        </xdr:cNvSpPr>
      </xdr:nvSpPr>
      <xdr:spPr bwMode="auto">
        <a:xfrm>
          <a:off x="5516880" y="2278380"/>
          <a:ext cx="190500" cy="1143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16</xdr:row>
      <xdr:rowOff>0</xdr:rowOff>
    </xdr:from>
    <xdr:ext cx="190500" cy="114300"/>
    <xdr:sp macro="" textlink="">
      <xdr:nvSpPr>
        <xdr:cNvPr id="82" name="AutoShape 4" descr="Flag of Atlántico.svg">
          <a:extLst>
            <a:ext uri="{FF2B5EF4-FFF2-40B4-BE49-F238E27FC236}">
              <a16:creationId xmlns:a16="http://schemas.microsoft.com/office/drawing/2014/main" id="{E99271E3-8560-46C3-ABEF-7E6591699389}"/>
            </a:ext>
          </a:extLst>
        </xdr:cNvPr>
        <xdr:cNvSpPr>
          <a:spLocks noChangeAspect="1" noChangeArrowheads="1"/>
        </xdr:cNvSpPr>
      </xdr:nvSpPr>
      <xdr:spPr bwMode="auto">
        <a:xfrm>
          <a:off x="5516880" y="2278380"/>
          <a:ext cx="190500" cy="1143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419100</xdr:colOff>
      <xdr:row>23</xdr:row>
      <xdr:rowOff>38100</xdr:rowOff>
    </xdr:from>
    <xdr:to>
      <xdr:col>3</xdr:col>
      <xdr:colOff>2192655</xdr:colOff>
      <xdr:row>39</xdr:row>
      <xdr:rowOff>106257</xdr:rowOff>
    </xdr:to>
    <xdr:pic>
      <xdr:nvPicPr>
        <xdr:cNvPr id="2" name="Picture 2">
          <a:extLst>
            <a:ext uri="{FF2B5EF4-FFF2-40B4-BE49-F238E27FC236}">
              <a16:creationId xmlns:a16="http://schemas.microsoft.com/office/drawing/2014/main" id="{92D9F8FF-CB86-45D9-9A61-0BA81EF63AD6}"/>
            </a:ext>
          </a:extLst>
        </xdr:cNvPr>
        <xdr:cNvPicPr>
          <a:picLocks noChangeAspect="1"/>
        </xdr:cNvPicPr>
      </xdr:nvPicPr>
      <xdr:blipFill>
        <a:blip xmlns:r="http://schemas.openxmlformats.org/officeDocument/2006/relationships" r:embed="rId1"/>
        <a:stretch>
          <a:fillRect/>
        </a:stretch>
      </xdr:blipFill>
      <xdr:spPr>
        <a:xfrm>
          <a:off x="571500" y="4069080"/>
          <a:ext cx="4770120" cy="2872317"/>
        </a:xfrm>
        <a:prstGeom prst="rect">
          <a:avLst/>
        </a:prstGeom>
      </xdr:spPr>
    </xdr:pic>
    <xdr:clientData/>
  </xdr:twoCellAnchor>
  <xdr:twoCellAnchor editAs="oneCell">
    <xdr:from>
      <xdr:col>1</xdr:col>
      <xdr:colOff>1051560</xdr:colOff>
      <xdr:row>40</xdr:row>
      <xdr:rowOff>144781</xdr:rowOff>
    </xdr:from>
    <xdr:to>
      <xdr:col>3</xdr:col>
      <xdr:colOff>953602</xdr:colOff>
      <xdr:row>48</xdr:row>
      <xdr:rowOff>55972</xdr:rowOff>
    </xdr:to>
    <xdr:pic>
      <xdr:nvPicPr>
        <xdr:cNvPr id="3" name="Picture 4">
          <a:extLst>
            <a:ext uri="{FF2B5EF4-FFF2-40B4-BE49-F238E27FC236}">
              <a16:creationId xmlns:a16="http://schemas.microsoft.com/office/drawing/2014/main" id="{2B9F5703-1A02-4E6D-AE47-2CDA0F659ABC}"/>
            </a:ext>
          </a:extLst>
        </xdr:cNvPr>
        <xdr:cNvPicPr>
          <a:picLocks noChangeAspect="1"/>
        </xdr:cNvPicPr>
      </xdr:nvPicPr>
      <xdr:blipFill>
        <a:blip xmlns:r="http://schemas.openxmlformats.org/officeDocument/2006/relationships" r:embed="rId2"/>
        <a:stretch>
          <a:fillRect/>
        </a:stretch>
      </xdr:blipFill>
      <xdr:spPr>
        <a:xfrm>
          <a:off x="1203960" y="7155181"/>
          <a:ext cx="2889082" cy="130374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6</xdr:col>
      <xdr:colOff>1596413</xdr:colOff>
      <xdr:row>22</xdr:row>
      <xdr:rowOff>338440</xdr:rowOff>
    </xdr:from>
    <xdr:ext cx="3960" cy="10440"/>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34BEFD9D-48AB-4E59-852D-DB8E84C64F80}"/>
                </a:ext>
              </a:extLst>
            </xdr14:cNvPr>
            <xdr14:cNvContentPartPr/>
          </xdr14:nvContentPartPr>
          <xdr14:nvPr macro=""/>
          <xdr14:xfrm>
            <a:off x="3662280" y="2345040"/>
            <a:ext cx="3960" cy="10440"/>
          </xdr14:xfrm>
        </xdr:contentPart>
      </mc:Choice>
      <mc:Fallback xmlns="">
        <xdr:pic>
          <xdr:nvPicPr>
            <xdr:cNvPr id="4" name="Ink 3">
              <a:extLst>
                <a:ext uri="{FF2B5EF4-FFF2-40B4-BE49-F238E27FC236}">
                  <a16:creationId xmlns:a16="http://schemas.microsoft.com/office/drawing/2014/main" id="{A9DAAB47-3BD7-2CB1-EFE7-D2FB8A55C15A}"/>
                </a:ext>
              </a:extLst>
            </xdr:cNvPr>
            <xdr:cNvPicPr/>
          </xdr:nvPicPr>
          <xdr:blipFill>
            <a:blip xmlns:r="http://schemas.openxmlformats.org/officeDocument/2006/relationships" r:embed="rId3"/>
            <a:stretch>
              <a:fillRect/>
            </a:stretch>
          </xdr:blipFill>
          <xdr:spPr>
            <a:xfrm>
              <a:off x="3656160" y="2338920"/>
              <a:ext cx="16200" cy="22680"/>
            </a:xfrm>
            <a:prstGeom prst="rect">
              <a:avLst/>
            </a:prstGeom>
          </xdr:spPr>
        </xdr:pic>
      </mc:Fallback>
    </mc:AlternateContent>
    <xdr:clientData/>
  </xdr:oneCellAnchor>
  <xdr:oneCellAnchor>
    <xdr:from>
      <xdr:col>6</xdr:col>
      <xdr:colOff>1596413</xdr:colOff>
      <xdr:row>94</xdr:row>
      <xdr:rowOff>338440</xdr:rowOff>
    </xdr:from>
    <xdr:ext cx="3960" cy="10440"/>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3" name="Ink 1">
              <a:extLst>
                <a:ext uri="{FF2B5EF4-FFF2-40B4-BE49-F238E27FC236}">
                  <a16:creationId xmlns:a16="http://schemas.microsoft.com/office/drawing/2014/main" id="{5D192E0E-EE2D-499F-96EA-216657DB106C}"/>
                </a:ext>
              </a:extLst>
            </xdr14:cNvPr>
            <xdr14:cNvContentPartPr/>
          </xdr14:nvContentPartPr>
          <xdr14:nvPr macro=""/>
          <xdr14:xfrm>
            <a:off x="3662280" y="2345040"/>
            <a:ext cx="3960" cy="10440"/>
          </xdr14:xfrm>
        </xdr:contentPart>
      </mc:Choice>
      <mc:Fallback xmlns="">
        <xdr:pic>
          <xdr:nvPicPr>
            <xdr:cNvPr id="4" name="Ink 3">
              <a:extLst>
                <a:ext uri="{FF2B5EF4-FFF2-40B4-BE49-F238E27FC236}">
                  <a16:creationId xmlns:a16="http://schemas.microsoft.com/office/drawing/2014/main" id="{A9DAAB47-3BD7-2CB1-EFE7-D2FB8A55C15A}"/>
                </a:ext>
              </a:extLst>
            </xdr:cNvPr>
            <xdr:cNvPicPr/>
          </xdr:nvPicPr>
          <xdr:blipFill>
            <a:blip xmlns:r="http://schemas.openxmlformats.org/officeDocument/2006/relationships" r:embed="rId5"/>
            <a:stretch>
              <a:fillRect/>
            </a:stretch>
          </xdr:blipFill>
          <xdr:spPr>
            <a:xfrm>
              <a:off x="3656160" y="2338920"/>
              <a:ext cx="16200" cy="22680"/>
            </a:xfrm>
            <a:prstGeom prst="rect">
              <a:avLst/>
            </a:prstGeom>
          </xdr:spPr>
        </xdr:pic>
      </mc:Fallback>
    </mc:AlternateContent>
    <xdr:clientData/>
  </xdr:oneCellAnchor>
  <xdr:twoCellAnchor>
    <xdr:from>
      <xdr:col>3</xdr:col>
      <xdr:colOff>815340</xdr:colOff>
      <xdr:row>0</xdr:row>
      <xdr:rowOff>262346</xdr:rowOff>
    </xdr:from>
    <xdr:to>
      <xdr:col>5</xdr:col>
      <xdr:colOff>315684</xdr:colOff>
      <xdr:row>3</xdr:row>
      <xdr:rowOff>18506</xdr:rowOff>
    </xdr:to>
    <xdr:sp macro="" textlink="">
      <xdr:nvSpPr>
        <xdr:cNvPr id="5" name="Rectángulo: esquinas redondeadas 4">
          <a:hlinkClick xmlns:r="http://schemas.openxmlformats.org/officeDocument/2006/relationships" r:id="rId6"/>
          <a:extLst>
            <a:ext uri="{FF2B5EF4-FFF2-40B4-BE49-F238E27FC236}">
              <a16:creationId xmlns:a16="http://schemas.microsoft.com/office/drawing/2014/main" id="{33F18972-A2C5-48FE-A2BB-3CCB759A7E58}"/>
            </a:ext>
          </a:extLst>
        </xdr:cNvPr>
        <xdr:cNvSpPr/>
      </xdr:nvSpPr>
      <xdr:spPr>
        <a:xfrm>
          <a:off x="1973580" y="262346"/>
          <a:ext cx="1390104" cy="556260"/>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100" b="1">
              <a:solidFill>
                <a:schemeClr val="dk1"/>
              </a:solidFill>
              <a:effectLst/>
              <a:latin typeface="+mj-lt"/>
              <a:ea typeface="+mn-ea"/>
              <a:cs typeface="+mn-cs"/>
            </a:rPr>
            <a:t>ALTERNATIVAS DE MEJORAMIENTO</a:t>
          </a:r>
          <a:endParaRPr lang="es-CO" sz="1100">
            <a:effectLst/>
            <a:latin typeface="+mj-lt"/>
          </a:endParaRPr>
        </a:p>
      </xdr:txBody>
    </xdr:sp>
    <xdr:clientData/>
  </xdr:twoCellAnchor>
  <xdr:twoCellAnchor>
    <xdr:from>
      <xdr:col>5</xdr:col>
      <xdr:colOff>483326</xdr:colOff>
      <xdr:row>0</xdr:row>
      <xdr:rowOff>250370</xdr:rowOff>
    </xdr:from>
    <xdr:to>
      <xdr:col>6</xdr:col>
      <xdr:colOff>943791</xdr:colOff>
      <xdr:row>3</xdr:row>
      <xdr:rowOff>6530</xdr:rowOff>
    </xdr:to>
    <xdr:sp macro="" textlink="">
      <xdr:nvSpPr>
        <xdr:cNvPr id="6" name="Rectángulo: esquinas redondeadas 5">
          <a:hlinkClick xmlns:r="http://schemas.openxmlformats.org/officeDocument/2006/relationships" r:id="rId7"/>
          <a:extLst>
            <a:ext uri="{FF2B5EF4-FFF2-40B4-BE49-F238E27FC236}">
              <a16:creationId xmlns:a16="http://schemas.microsoft.com/office/drawing/2014/main" id="{07522542-F981-43BB-98D0-F3678A836DE7}"/>
            </a:ext>
          </a:extLst>
        </xdr:cNvPr>
        <xdr:cNvSpPr/>
      </xdr:nvSpPr>
      <xdr:spPr>
        <a:xfrm>
          <a:off x="3531326" y="250370"/>
          <a:ext cx="1405345" cy="556260"/>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100" b="1">
              <a:effectLst/>
              <a:latin typeface="+mj-lt"/>
            </a:rPr>
            <a:t>DATOS REQUERIDOS</a:t>
          </a:r>
          <a:r>
            <a:rPr lang="es-CO" sz="1100" b="1" baseline="0">
              <a:effectLst/>
              <a:latin typeface="+mj-lt"/>
            </a:rPr>
            <a:t> PARA EL DISEÑO</a:t>
          </a:r>
          <a:endParaRPr lang="es-CO" sz="1100" b="1">
            <a:effectLst/>
            <a:latin typeface="+mj-lt"/>
          </a:endParaRPr>
        </a:p>
      </xdr:txBody>
    </xdr:sp>
    <xdr:clientData/>
  </xdr:twoCellAnchor>
  <xdr:twoCellAnchor>
    <xdr:from>
      <xdr:col>6</xdr:col>
      <xdr:colOff>1121229</xdr:colOff>
      <xdr:row>0</xdr:row>
      <xdr:rowOff>251461</xdr:rowOff>
    </xdr:from>
    <xdr:to>
      <xdr:col>6</xdr:col>
      <xdr:colOff>2536371</xdr:colOff>
      <xdr:row>3</xdr:row>
      <xdr:rowOff>1088</xdr:rowOff>
    </xdr:to>
    <xdr:sp macro="" textlink="">
      <xdr:nvSpPr>
        <xdr:cNvPr id="7" name="Rectángulo: esquinas redondeadas 6">
          <a:hlinkClick xmlns:r="http://schemas.openxmlformats.org/officeDocument/2006/relationships" r:id="rId8"/>
          <a:extLst>
            <a:ext uri="{FF2B5EF4-FFF2-40B4-BE49-F238E27FC236}">
              <a16:creationId xmlns:a16="http://schemas.microsoft.com/office/drawing/2014/main" id="{D307245E-5CE2-41C7-9501-16616C79BE39}"/>
            </a:ext>
          </a:extLst>
        </xdr:cNvPr>
        <xdr:cNvSpPr/>
      </xdr:nvSpPr>
      <xdr:spPr>
        <a:xfrm>
          <a:off x="5114109" y="251461"/>
          <a:ext cx="1415142" cy="549727"/>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050" b="1">
              <a:effectLst/>
              <a:latin typeface="+mj-lt"/>
            </a:rPr>
            <a:t>PRESUPUESTOS</a:t>
          </a:r>
          <a:r>
            <a:rPr lang="es-CO" sz="1050" b="1" baseline="0">
              <a:effectLst/>
              <a:latin typeface="+mj-lt"/>
            </a:rPr>
            <a:t> DE MEJORAMIENTOS</a:t>
          </a:r>
          <a:endParaRPr lang="es-CO" sz="1050" b="1">
            <a:effectLst/>
            <a:latin typeface="+mj-lt"/>
          </a:endParaRPr>
        </a:p>
      </xdr:txBody>
    </xdr:sp>
    <xdr:clientData/>
  </xdr:twoCellAnchor>
  <xdr:twoCellAnchor>
    <xdr:from>
      <xdr:col>6</xdr:col>
      <xdr:colOff>2705098</xdr:colOff>
      <xdr:row>0</xdr:row>
      <xdr:rowOff>253637</xdr:rowOff>
    </xdr:from>
    <xdr:to>
      <xdr:col>6</xdr:col>
      <xdr:colOff>4109355</xdr:colOff>
      <xdr:row>2</xdr:row>
      <xdr:rowOff>264523</xdr:rowOff>
    </xdr:to>
    <xdr:sp macro="" textlink="">
      <xdr:nvSpPr>
        <xdr:cNvPr id="8" name="Rectángulo: esquinas redondeadas 7">
          <a:hlinkClick xmlns:r="http://schemas.openxmlformats.org/officeDocument/2006/relationships" r:id="rId9"/>
          <a:extLst>
            <a:ext uri="{FF2B5EF4-FFF2-40B4-BE49-F238E27FC236}">
              <a16:creationId xmlns:a16="http://schemas.microsoft.com/office/drawing/2014/main" id="{D053CC74-B0A3-49D6-8221-4D9FD631F23D}"/>
            </a:ext>
          </a:extLst>
        </xdr:cNvPr>
        <xdr:cNvSpPr/>
      </xdr:nvSpPr>
      <xdr:spPr>
        <a:xfrm>
          <a:off x="6697978" y="253637"/>
          <a:ext cx="1404257" cy="544286"/>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100" b="1" baseline="0">
              <a:effectLst/>
              <a:latin typeface="+mj-lt"/>
            </a:rPr>
            <a:t>COSTOS DE TRANSPORTE</a:t>
          </a:r>
          <a:endParaRPr lang="es-CO" sz="1100" b="1">
            <a:effectLst/>
            <a:latin typeface="+mj-lt"/>
          </a:endParaRPr>
        </a:p>
      </xdr:txBody>
    </xdr:sp>
    <xdr:clientData/>
  </xdr:twoCellAnchor>
  <xdr:twoCellAnchor>
    <xdr:from>
      <xdr:col>6</xdr:col>
      <xdr:colOff>4267199</xdr:colOff>
      <xdr:row>0</xdr:row>
      <xdr:rowOff>242751</xdr:rowOff>
    </xdr:from>
    <xdr:to>
      <xdr:col>7</xdr:col>
      <xdr:colOff>269965</xdr:colOff>
      <xdr:row>2</xdr:row>
      <xdr:rowOff>253637</xdr:rowOff>
    </xdr:to>
    <xdr:sp macro="" textlink="">
      <xdr:nvSpPr>
        <xdr:cNvPr id="9" name="Rectángulo: esquinas redondeadas 8">
          <a:hlinkClick xmlns:r="http://schemas.openxmlformats.org/officeDocument/2006/relationships" r:id="rId10"/>
          <a:extLst>
            <a:ext uri="{FF2B5EF4-FFF2-40B4-BE49-F238E27FC236}">
              <a16:creationId xmlns:a16="http://schemas.microsoft.com/office/drawing/2014/main" id="{771F0210-7194-444F-B4DB-04F7D0B4F855}"/>
            </a:ext>
          </a:extLst>
        </xdr:cNvPr>
        <xdr:cNvSpPr/>
      </xdr:nvSpPr>
      <xdr:spPr>
        <a:xfrm>
          <a:off x="8260079" y="242751"/>
          <a:ext cx="1473926" cy="544286"/>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100" b="1">
              <a:effectLst/>
              <a:latin typeface="+mj-lt"/>
            </a:rPr>
            <a:t>ANALISIS GENERAL</a:t>
          </a:r>
          <a:r>
            <a:rPr lang="es-CO" sz="1100" b="1" baseline="0">
              <a:effectLst/>
              <a:latin typeface="+mj-lt"/>
            </a:rPr>
            <a:t> DE COSTOS </a:t>
          </a:r>
          <a:endParaRPr lang="es-CO" sz="1100" b="1">
            <a:effectLst/>
            <a:latin typeface="+mj-lt"/>
          </a:endParaRPr>
        </a:p>
      </xdr:txBody>
    </xdr:sp>
    <xdr:clientData/>
  </xdr:twoCellAnchor>
  <xdr:twoCellAnchor>
    <xdr:from>
      <xdr:col>7</xdr:col>
      <xdr:colOff>449580</xdr:colOff>
      <xdr:row>0</xdr:row>
      <xdr:rowOff>220980</xdr:rowOff>
    </xdr:from>
    <xdr:to>
      <xdr:col>8</xdr:col>
      <xdr:colOff>899160</xdr:colOff>
      <xdr:row>2</xdr:row>
      <xdr:rowOff>237308</xdr:rowOff>
    </xdr:to>
    <xdr:sp macro="" textlink="">
      <xdr:nvSpPr>
        <xdr:cNvPr id="10" name="Rectángulo: esquinas redondeadas 9">
          <a:hlinkClick xmlns:r="http://schemas.openxmlformats.org/officeDocument/2006/relationships" r:id="rId11"/>
          <a:extLst>
            <a:ext uri="{FF2B5EF4-FFF2-40B4-BE49-F238E27FC236}">
              <a16:creationId xmlns:a16="http://schemas.microsoft.com/office/drawing/2014/main" id="{9A3D0401-1DE0-459B-9EE2-6F3E600BAFB0}"/>
            </a:ext>
          </a:extLst>
        </xdr:cNvPr>
        <xdr:cNvSpPr/>
      </xdr:nvSpPr>
      <xdr:spPr>
        <a:xfrm>
          <a:off x="9913620" y="220980"/>
          <a:ext cx="1463040" cy="549728"/>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es-CO" sz="1050" b="1">
              <a:effectLst/>
              <a:latin typeface="+mj-lt"/>
            </a:rPr>
            <a:t>ANALISIS DE</a:t>
          </a:r>
          <a:r>
            <a:rPr lang="es-CO" sz="1050" b="1" baseline="0">
              <a:effectLst/>
              <a:latin typeface="+mj-lt"/>
            </a:rPr>
            <a:t> COSTOS, CASO DE ESTUDIO</a:t>
          </a:r>
          <a:endParaRPr lang="es-CO" sz="1050" b="1">
            <a:effectLst/>
            <a:latin typeface="+mj-lt"/>
          </a:endParaRPr>
        </a:p>
      </xdr:txBody>
    </xdr:sp>
    <xdr:clientData/>
  </xdr:twoCellAnchor>
  <xdr:twoCellAnchor>
    <xdr:from>
      <xdr:col>1</xdr:col>
      <xdr:colOff>15240</xdr:colOff>
      <xdr:row>0</xdr:row>
      <xdr:rowOff>259080</xdr:rowOff>
    </xdr:from>
    <xdr:to>
      <xdr:col>3</xdr:col>
      <xdr:colOff>643344</xdr:colOff>
      <xdr:row>3</xdr:row>
      <xdr:rowOff>15240</xdr:rowOff>
    </xdr:to>
    <xdr:sp macro="" textlink="">
      <xdr:nvSpPr>
        <xdr:cNvPr id="11" name="Rectángulo: esquinas redondeadas 10">
          <a:hlinkClick xmlns:r="http://schemas.openxmlformats.org/officeDocument/2006/relationships" r:id="rId12"/>
          <a:extLst>
            <a:ext uri="{FF2B5EF4-FFF2-40B4-BE49-F238E27FC236}">
              <a16:creationId xmlns:a16="http://schemas.microsoft.com/office/drawing/2014/main" id="{FE3D648B-0644-4E46-B143-8C869724BB2E}"/>
            </a:ext>
          </a:extLst>
        </xdr:cNvPr>
        <xdr:cNvSpPr/>
      </xdr:nvSpPr>
      <xdr:spPr>
        <a:xfrm>
          <a:off x="411480" y="259080"/>
          <a:ext cx="1390104" cy="556260"/>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050" b="1">
              <a:solidFill>
                <a:schemeClr val="dk1"/>
              </a:solidFill>
              <a:effectLst/>
              <a:latin typeface="+mj-lt"/>
              <a:ea typeface="+mn-ea"/>
              <a:cs typeface="+mn-cs"/>
            </a:rPr>
            <a:t>PORTADA</a:t>
          </a:r>
          <a:endParaRPr lang="es-CO" sz="1050">
            <a:effectLst/>
            <a:latin typeface="+mj-lt"/>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1577340</xdr:colOff>
      <xdr:row>0</xdr:row>
      <xdr:rowOff>262346</xdr:rowOff>
    </xdr:from>
    <xdr:to>
      <xdr:col>3</xdr:col>
      <xdr:colOff>125184</xdr:colOff>
      <xdr:row>3</xdr:row>
      <xdr:rowOff>18506</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5C86341E-A90F-4126-B4F3-377201537905}"/>
            </a:ext>
          </a:extLst>
        </xdr:cNvPr>
        <xdr:cNvSpPr/>
      </xdr:nvSpPr>
      <xdr:spPr>
        <a:xfrm>
          <a:off x="1973580" y="262346"/>
          <a:ext cx="1390104" cy="556260"/>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100" b="1">
              <a:solidFill>
                <a:schemeClr val="dk1"/>
              </a:solidFill>
              <a:effectLst/>
              <a:latin typeface="+mj-lt"/>
              <a:ea typeface="+mn-ea"/>
              <a:cs typeface="+mn-cs"/>
            </a:rPr>
            <a:t>ALTERNATIVAS DE MEJORAMIENTO</a:t>
          </a:r>
          <a:endParaRPr lang="es-CO" sz="1100">
            <a:effectLst/>
            <a:latin typeface="+mj-lt"/>
          </a:endParaRPr>
        </a:p>
      </xdr:txBody>
    </xdr:sp>
    <xdr:clientData/>
  </xdr:twoCellAnchor>
  <xdr:twoCellAnchor>
    <xdr:from>
      <xdr:col>3</xdr:col>
      <xdr:colOff>292826</xdr:colOff>
      <xdr:row>0</xdr:row>
      <xdr:rowOff>250370</xdr:rowOff>
    </xdr:from>
    <xdr:to>
      <xdr:col>3</xdr:col>
      <xdr:colOff>1698171</xdr:colOff>
      <xdr:row>3</xdr:row>
      <xdr:rowOff>6530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1B03EC7E-17A1-4956-9148-FCE5262F4459}"/>
            </a:ext>
          </a:extLst>
        </xdr:cNvPr>
        <xdr:cNvSpPr/>
      </xdr:nvSpPr>
      <xdr:spPr>
        <a:xfrm>
          <a:off x="3531326" y="250370"/>
          <a:ext cx="1405345" cy="556260"/>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100" b="1">
              <a:effectLst/>
              <a:latin typeface="+mj-lt"/>
            </a:rPr>
            <a:t>DATOS REQUERIDOS</a:t>
          </a:r>
          <a:r>
            <a:rPr lang="es-CO" sz="1100" b="1" baseline="0">
              <a:effectLst/>
              <a:latin typeface="+mj-lt"/>
            </a:rPr>
            <a:t> PARA EL DISEÑO</a:t>
          </a:r>
          <a:endParaRPr lang="es-CO" sz="1100" b="1">
            <a:effectLst/>
            <a:latin typeface="+mj-lt"/>
          </a:endParaRPr>
        </a:p>
      </xdr:txBody>
    </xdr:sp>
    <xdr:clientData/>
  </xdr:twoCellAnchor>
  <xdr:twoCellAnchor>
    <xdr:from>
      <xdr:col>3</xdr:col>
      <xdr:colOff>1875609</xdr:colOff>
      <xdr:row>0</xdr:row>
      <xdr:rowOff>251461</xdr:rowOff>
    </xdr:from>
    <xdr:to>
      <xdr:col>4</xdr:col>
      <xdr:colOff>1286691</xdr:colOff>
      <xdr:row>3</xdr:row>
      <xdr:rowOff>1088</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69203A21-B0D4-42F9-A9E6-D1AC7775FD2B}"/>
            </a:ext>
          </a:extLst>
        </xdr:cNvPr>
        <xdr:cNvSpPr/>
      </xdr:nvSpPr>
      <xdr:spPr>
        <a:xfrm>
          <a:off x="5114109" y="251461"/>
          <a:ext cx="1415142" cy="549727"/>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050" b="1">
              <a:effectLst/>
              <a:latin typeface="+mj-lt"/>
            </a:rPr>
            <a:t>PRESUPUESTOS</a:t>
          </a:r>
          <a:r>
            <a:rPr lang="es-CO" sz="1050" b="1" baseline="0">
              <a:effectLst/>
              <a:latin typeface="+mj-lt"/>
            </a:rPr>
            <a:t> DE MEJORAMIENTOS</a:t>
          </a:r>
          <a:endParaRPr lang="es-CO" sz="1050" b="1">
            <a:effectLst/>
            <a:latin typeface="+mj-lt"/>
          </a:endParaRPr>
        </a:p>
      </xdr:txBody>
    </xdr:sp>
    <xdr:clientData/>
  </xdr:twoCellAnchor>
  <xdr:twoCellAnchor>
    <xdr:from>
      <xdr:col>4</xdr:col>
      <xdr:colOff>1455418</xdr:colOff>
      <xdr:row>0</xdr:row>
      <xdr:rowOff>253637</xdr:rowOff>
    </xdr:from>
    <xdr:to>
      <xdr:col>5</xdr:col>
      <xdr:colOff>855615</xdr:colOff>
      <xdr:row>2</xdr:row>
      <xdr:rowOff>264523</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0BF0FE21-D464-4298-989C-AD478FA8F1D1}"/>
            </a:ext>
          </a:extLst>
        </xdr:cNvPr>
        <xdr:cNvSpPr/>
      </xdr:nvSpPr>
      <xdr:spPr>
        <a:xfrm>
          <a:off x="6697978" y="253637"/>
          <a:ext cx="1404257" cy="544286"/>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100" b="1" baseline="0">
              <a:effectLst/>
              <a:latin typeface="+mj-lt"/>
            </a:rPr>
            <a:t>COSTOS DE TRANSPORTE</a:t>
          </a:r>
          <a:endParaRPr lang="es-CO" sz="1100" b="1">
            <a:effectLst/>
            <a:latin typeface="+mj-lt"/>
          </a:endParaRPr>
        </a:p>
      </xdr:txBody>
    </xdr:sp>
    <xdr:clientData/>
  </xdr:twoCellAnchor>
  <xdr:twoCellAnchor>
    <xdr:from>
      <xdr:col>5</xdr:col>
      <xdr:colOff>1013459</xdr:colOff>
      <xdr:row>0</xdr:row>
      <xdr:rowOff>242751</xdr:rowOff>
    </xdr:from>
    <xdr:to>
      <xdr:col>6</xdr:col>
      <xdr:colOff>887185</xdr:colOff>
      <xdr:row>2</xdr:row>
      <xdr:rowOff>253637</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CA428FFA-0686-496B-8BDA-515F18A2E268}"/>
            </a:ext>
          </a:extLst>
        </xdr:cNvPr>
        <xdr:cNvSpPr/>
      </xdr:nvSpPr>
      <xdr:spPr>
        <a:xfrm>
          <a:off x="8260079" y="242751"/>
          <a:ext cx="1473926" cy="544286"/>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100" b="1">
              <a:effectLst/>
              <a:latin typeface="+mj-lt"/>
            </a:rPr>
            <a:t>ANALISIS GENERAL</a:t>
          </a:r>
          <a:r>
            <a:rPr lang="es-CO" sz="1100" b="1" baseline="0">
              <a:effectLst/>
              <a:latin typeface="+mj-lt"/>
            </a:rPr>
            <a:t> DE COSTOS </a:t>
          </a:r>
          <a:endParaRPr lang="es-CO" sz="1100" b="1">
            <a:effectLst/>
            <a:latin typeface="+mj-lt"/>
          </a:endParaRPr>
        </a:p>
      </xdr:txBody>
    </xdr:sp>
    <xdr:clientData/>
  </xdr:twoCellAnchor>
  <xdr:twoCellAnchor>
    <xdr:from>
      <xdr:col>6</xdr:col>
      <xdr:colOff>1066800</xdr:colOff>
      <xdr:row>0</xdr:row>
      <xdr:rowOff>220980</xdr:rowOff>
    </xdr:from>
    <xdr:to>
      <xdr:col>7</xdr:col>
      <xdr:colOff>1280160</xdr:colOff>
      <xdr:row>2</xdr:row>
      <xdr:rowOff>237308</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A470FE37-8C13-44AF-AD50-4A619A7D9649}"/>
            </a:ext>
          </a:extLst>
        </xdr:cNvPr>
        <xdr:cNvSpPr/>
      </xdr:nvSpPr>
      <xdr:spPr>
        <a:xfrm>
          <a:off x="9913620" y="220980"/>
          <a:ext cx="1463040" cy="549728"/>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es-CO" sz="1050" b="1">
              <a:effectLst/>
              <a:latin typeface="+mj-lt"/>
            </a:rPr>
            <a:t>ANALISIS DE</a:t>
          </a:r>
          <a:r>
            <a:rPr lang="es-CO" sz="1050" b="1" baseline="0">
              <a:effectLst/>
              <a:latin typeface="+mj-lt"/>
            </a:rPr>
            <a:t> COSTOS, CASO DE ESTUDIO</a:t>
          </a:r>
          <a:endParaRPr lang="es-CO" sz="1050" b="1">
            <a:effectLst/>
            <a:latin typeface="+mj-lt"/>
          </a:endParaRPr>
        </a:p>
      </xdr:txBody>
    </xdr:sp>
    <xdr:clientData/>
  </xdr:twoCellAnchor>
  <xdr:twoCellAnchor>
    <xdr:from>
      <xdr:col>1</xdr:col>
      <xdr:colOff>0</xdr:colOff>
      <xdr:row>1</xdr:row>
      <xdr:rowOff>0</xdr:rowOff>
    </xdr:from>
    <xdr:to>
      <xdr:col>1</xdr:col>
      <xdr:colOff>1390104</xdr:colOff>
      <xdr:row>3</xdr:row>
      <xdr:rowOff>22860</xdr:rowOff>
    </xdr:to>
    <xdr:sp macro="" textlink="">
      <xdr:nvSpPr>
        <xdr:cNvPr id="8" name="Rectángulo: esquinas redondeadas 7">
          <a:hlinkClick xmlns:r="http://schemas.openxmlformats.org/officeDocument/2006/relationships" r:id="rId7"/>
          <a:extLst>
            <a:ext uri="{FF2B5EF4-FFF2-40B4-BE49-F238E27FC236}">
              <a16:creationId xmlns:a16="http://schemas.microsoft.com/office/drawing/2014/main" id="{63BE561A-9B60-4890-8DA2-DEA832AD82C4}"/>
            </a:ext>
          </a:extLst>
        </xdr:cNvPr>
        <xdr:cNvSpPr/>
      </xdr:nvSpPr>
      <xdr:spPr>
        <a:xfrm>
          <a:off x="396240" y="266700"/>
          <a:ext cx="1390104" cy="556260"/>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050" b="1">
              <a:solidFill>
                <a:schemeClr val="dk1"/>
              </a:solidFill>
              <a:effectLst/>
              <a:latin typeface="+mj-lt"/>
              <a:ea typeface="+mn-ea"/>
              <a:cs typeface="+mn-cs"/>
            </a:rPr>
            <a:t>PORTADA</a:t>
          </a:r>
          <a:endParaRPr lang="es-CO" sz="1050">
            <a:effectLst/>
            <a:latin typeface="+mj-lt"/>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21</xdr:row>
      <xdr:rowOff>0</xdr:rowOff>
    </xdr:from>
    <xdr:to>
      <xdr:col>1</xdr:col>
      <xdr:colOff>190500</xdr:colOff>
      <xdr:row>21</xdr:row>
      <xdr:rowOff>91440</xdr:rowOff>
    </xdr:to>
    <xdr:sp macro="" textlink="">
      <xdr:nvSpPr>
        <xdr:cNvPr id="92" name="AutoShape 2" descr="Flag of Antioquia Department.svg">
          <a:extLst>
            <a:ext uri="{FF2B5EF4-FFF2-40B4-BE49-F238E27FC236}">
              <a16:creationId xmlns:a16="http://schemas.microsoft.com/office/drawing/2014/main" id="{DB52EFC9-20E2-49F4-B7A7-61AC5F847982}"/>
            </a:ext>
          </a:extLst>
        </xdr:cNvPr>
        <xdr:cNvSpPr>
          <a:spLocks noChangeAspect="1" noChangeArrowheads="1"/>
        </xdr:cNvSpPr>
      </xdr:nvSpPr>
      <xdr:spPr bwMode="auto">
        <a:xfrm>
          <a:off x="11944350" y="514350"/>
          <a:ext cx="190500" cy="952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xdr:row>
      <xdr:rowOff>0</xdr:rowOff>
    </xdr:from>
    <xdr:to>
      <xdr:col>1</xdr:col>
      <xdr:colOff>167640</xdr:colOff>
      <xdr:row>30</xdr:row>
      <xdr:rowOff>129540</xdr:rowOff>
    </xdr:to>
    <xdr:sp macro="" textlink="">
      <xdr:nvSpPr>
        <xdr:cNvPr id="93" name="AutoShape 3" descr="Flag of Arauca.svg">
          <a:extLst>
            <a:ext uri="{FF2B5EF4-FFF2-40B4-BE49-F238E27FC236}">
              <a16:creationId xmlns:a16="http://schemas.microsoft.com/office/drawing/2014/main" id="{0B289463-5C5A-4127-97F1-CF6116F8A8F5}"/>
            </a:ext>
          </a:extLst>
        </xdr:cNvPr>
        <xdr:cNvSpPr>
          <a:spLocks noChangeAspect="1" noChangeArrowheads="1"/>
        </xdr:cNvSpPr>
      </xdr:nvSpPr>
      <xdr:spPr bwMode="auto">
        <a:xfrm>
          <a:off x="11944350" y="2057400"/>
          <a:ext cx="17145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xdr:row>
      <xdr:rowOff>0</xdr:rowOff>
    </xdr:from>
    <xdr:to>
      <xdr:col>1</xdr:col>
      <xdr:colOff>190500</xdr:colOff>
      <xdr:row>31</xdr:row>
      <xdr:rowOff>114300</xdr:rowOff>
    </xdr:to>
    <xdr:sp macro="" textlink="">
      <xdr:nvSpPr>
        <xdr:cNvPr id="94" name="AutoShape 4" descr="Flag of Atlántico.svg">
          <a:extLst>
            <a:ext uri="{FF2B5EF4-FFF2-40B4-BE49-F238E27FC236}">
              <a16:creationId xmlns:a16="http://schemas.microsoft.com/office/drawing/2014/main" id="{FFF38140-B259-4DD3-8C62-48A967BE142C}"/>
            </a:ext>
          </a:extLst>
        </xdr:cNvPr>
        <xdr:cNvSpPr>
          <a:spLocks noChangeAspect="1" noChangeArrowheads="1"/>
        </xdr:cNvSpPr>
      </xdr:nvSpPr>
      <xdr:spPr bwMode="auto">
        <a:xfrm>
          <a:off x="11944350" y="2228850"/>
          <a:ext cx="190500" cy="1143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xdr:row>
      <xdr:rowOff>0</xdr:rowOff>
    </xdr:from>
    <xdr:to>
      <xdr:col>1</xdr:col>
      <xdr:colOff>190500</xdr:colOff>
      <xdr:row>35</xdr:row>
      <xdr:rowOff>133350</xdr:rowOff>
    </xdr:to>
    <xdr:sp macro="" textlink="">
      <xdr:nvSpPr>
        <xdr:cNvPr id="95" name="AutoShape 5" descr="Flag of Bogotá.svg">
          <a:extLst>
            <a:ext uri="{FF2B5EF4-FFF2-40B4-BE49-F238E27FC236}">
              <a16:creationId xmlns:a16="http://schemas.microsoft.com/office/drawing/2014/main" id="{5D700086-2D59-4EF1-9012-F0A9D120BB62}"/>
            </a:ext>
          </a:extLst>
        </xdr:cNvPr>
        <xdr:cNvSpPr>
          <a:spLocks noChangeAspect="1" noChangeArrowheads="1"/>
        </xdr:cNvSpPr>
      </xdr:nvSpPr>
      <xdr:spPr bwMode="auto">
        <a:xfrm>
          <a:off x="11944350" y="291465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xdr:row>
      <xdr:rowOff>0</xdr:rowOff>
    </xdr:from>
    <xdr:to>
      <xdr:col>1</xdr:col>
      <xdr:colOff>190500</xdr:colOff>
      <xdr:row>35</xdr:row>
      <xdr:rowOff>133350</xdr:rowOff>
    </xdr:to>
    <xdr:sp macro="" textlink="">
      <xdr:nvSpPr>
        <xdr:cNvPr id="96" name="AutoShape 6" descr="Flag of Bolívar (Colombia).svg">
          <a:extLst>
            <a:ext uri="{FF2B5EF4-FFF2-40B4-BE49-F238E27FC236}">
              <a16:creationId xmlns:a16="http://schemas.microsoft.com/office/drawing/2014/main" id="{7514E955-26C4-42C5-9FF5-2FB53708FB57}"/>
            </a:ext>
          </a:extLst>
        </xdr:cNvPr>
        <xdr:cNvSpPr>
          <a:spLocks noChangeAspect="1" noChangeArrowheads="1"/>
        </xdr:cNvSpPr>
      </xdr:nvSpPr>
      <xdr:spPr bwMode="auto">
        <a:xfrm>
          <a:off x="11944350" y="291465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xdr:row>
      <xdr:rowOff>0</xdr:rowOff>
    </xdr:from>
    <xdr:to>
      <xdr:col>1</xdr:col>
      <xdr:colOff>190500</xdr:colOff>
      <xdr:row>41</xdr:row>
      <xdr:rowOff>133350</xdr:rowOff>
    </xdr:to>
    <xdr:sp macro="" textlink="">
      <xdr:nvSpPr>
        <xdr:cNvPr id="97" name="AutoShape 7" descr="Flag of Boyacá Department.svg">
          <a:extLst>
            <a:ext uri="{FF2B5EF4-FFF2-40B4-BE49-F238E27FC236}">
              <a16:creationId xmlns:a16="http://schemas.microsoft.com/office/drawing/2014/main" id="{620BE29A-8DC3-45B8-9B1B-71971CABE171}"/>
            </a:ext>
          </a:extLst>
        </xdr:cNvPr>
        <xdr:cNvSpPr>
          <a:spLocks noChangeAspect="1" noChangeArrowheads="1"/>
        </xdr:cNvSpPr>
      </xdr:nvSpPr>
      <xdr:spPr bwMode="auto">
        <a:xfrm>
          <a:off x="11944350" y="394335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54</xdr:row>
      <xdr:rowOff>0</xdr:rowOff>
    </xdr:from>
    <xdr:to>
      <xdr:col>1</xdr:col>
      <xdr:colOff>190500</xdr:colOff>
      <xdr:row>54</xdr:row>
      <xdr:rowOff>129540</xdr:rowOff>
    </xdr:to>
    <xdr:sp macro="" textlink="">
      <xdr:nvSpPr>
        <xdr:cNvPr id="98" name="AutoShape 8" descr="Flag of Caldas.svg">
          <a:extLst>
            <a:ext uri="{FF2B5EF4-FFF2-40B4-BE49-F238E27FC236}">
              <a16:creationId xmlns:a16="http://schemas.microsoft.com/office/drawing/2014/main" id="{0E62B6D4-8BBB-4F46-9DEB-14C6575325A0}"/>
            </a:ext>
          </a:extLst>
        </xdr:cNvPr>
        <xdr:cNvSpPr>
          <a:spLocks noChangeAspect="1" noChangeArrowheads="1"/>
        </xdr:cNvSpPr>
      </xdr:nvSpPr>
      <xdr:spPr bwMode="auto">
        <a:xfrm>
          <a:off x="11944350" y="6172200"/>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60</xdr:row>
      <xdr:rowOff>0</xdr:rowOff>
    </xdr:from>
    <xdr:to>
      <xdr:col>1</xdr:col>
      <xdr:colOff>190500</xdr:colOff>
      <xdr:row>60</xdr:row>
      <xdr:rowOff>133350</xdr:rowOff>
    </xdr:to>
    <xdr:sp macro="" textlink="">
      <xdr:nvSpPr>
        <xdr:cNvPr id="99" name="AutoShape 9" descr="Flag of Caquetá.svg">
          <a:extLst>
            <a:ext uri="{FF2B5EF4-FFF2-40B4-BE49-F238E27FC236}">
              <a16:creationId xmlns:a16="http://schemas.microsoft.com/office/drawing/2014/main" id="{95E88635-A298-417E-A290-7C8D6C7835EA}"/>
            </a:ext>
          </a:extLst>
        </xdr:cNvPr>
        <xdr:cNvSpPr>
          <a:spLocks noChangeAspect="1" noChangeArrowheads="1"/>
        </xdr:cNvSpPr>
      </xdr:nvSpPr>
      <xdr:spPr bwMode="auto">
        <a:xfrm>
          <a:off x="11944350" y="720090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61</xdr:row>
      <xdr:rowOff>0</xdr:rowOff>
    </xdr:from>
    <xdr:to>
      <xdr:col>1</xdr:col>
      <xdr:colOff>190500</xdr:colOff>
      <xdr:row>61</xdr:row>
      <xdr:rowOff>133350</xdr:rowOff>
    </xdr:to>
    <xdr:sp macro="" textlink="">
      <xdr:nvSpPr>
        <xdr:cNvPr id="100" name="AutoShape 10" descr="Flag of Casanare.svg">
          <a:extLst>
            <a:ext uri="{FF2B5EF4-FFF2-40B4-BE49-F238E27FC236}">
              <a16:creationId xmlns:a16="http://schemas.microsoft.com/office/drawing/2014/main" id="{D3E9AA12-3F88-4A4D-945E-CCB9B9F4E01D}"/>
            </a:ext>
          </a:extLst>
        </xdr:cNvPr>
        <xdr:cNvSpPr>
          <a:spLocks noChangeAspect="1" noChangeArrowheads="1"/>
        </xdr:cNvSpPr>
      </xdr:nvSpPr>
      <xdr:spPr bwMode="auto">
        <a:xfrm>
          <a:off x="11944350" y="737235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67</xdr:row>
      <xdr:rowOff>0</xdr:rowOff>
    </xdr:from>
    <xdr:to>
      <xdr:col>1</xdr:col>
      <xdr:colOff>190500</xdr:colOff>
      <xdr:row>67</xdr:row>
      <xdr:rowOff>133350</xdr:rowOff>
    </xdr:to>
    <xdr:sp macro="" textlink="">
      <xdr:nvSpPr>
        <xdr:cNvPr id="101" name="AutoShape 12" descr="Flag of Cesar.svg">
          <a:extLst>
            <a:ext uri="{FF2B5EF4-FFF2-40B4-BE49-F238E27FC236}">
              <a16:creationId xmlns:a16="http://schemas.microsoft.com/office/drawing/2014/main" id="{16A13C71-D7E0-4E24-AFCB-6684105740E9}"/>
            </a:ext>
          </a:extLst>
        </xdr:cNvPr>
        <xdr:cNvSpPr>
          <a:spLocks noChangeAspect="1" noChangeArrowheads="1"/>
        </xdr:cNvSpPr>
      </xdr:nvSpPr>
      <xdr:spPr bwMode="auto">
        <a:xfrm>
          <a:off x="11944350" y="840105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71</xdr:row>
      <xdr:rowOff>0</xdr:rowOff>
    </xdr:from>
    <xdr:to>
      <xdr:col>1</xdr:col>
      <xdr:colOff>190500</xdr:colOff>
      <xdr:row>71</xdr:row>
      <xdr:rowOff>133350</xdr:rowOff>
    </xdr:to>
    <xdr:sp macro="" textlink="">
      <xdr:nvSpPr>
        <xdr:cNvPr id="102" name="AutoShape 13" descr="Flag of Chocó.svg">
          <a:extLst>
            <a:ext uri="{FF2B5EF4-FFF2-40B4-BE49-F238E27FC236}">
              <a16:creationId xmlns:a16="http://schemas.microsoft.com/office/drawing/2014/main" id="{2720217A-B2CF-466F-B5B7-724CE195D525}"/>
            </a:ext>
          </a:extLst>
        </xdr:cNvPr>
        <xdr:cNvSpPr>
          <a:spLocks noChangeAspect="1" noChangeArrowheads="1"/>
        </xdr:cNvSpPr>
      </xdr:nvSpPr>
      <xdr:spPr bwMode="auto">
        <a:xfrm>
          <a:off x="11944350" y="908685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76</xdr:row>
      <xdr:rowOff>0</xdr:rowOff>
    </xdr:from>
    <xdr:to>
      <xdr:col>1</xdr:col>
      <xdr:colOff>190500</xdr:colOff>
      <xdr:row>76</xdr:row>
      <xdr:rowOff>133350</xdr:rowOff>
    </xdr:to>
    <xdr:sp macro="" textlink="">
      <xdr:nvSpPr>
        <xdr:cNvPr id="103" name="AutoShape 14" descr="Flag of Córdoba.svg">
          <a:extLst>
            <a:ext uri="{FF2B5EF4-FFF2-40B4-BE49-F238E27FC236}">
              <a16:creationId xmlns:a16="http://schemas.microsoft.com/office/drawing/2014/main" id="{B349C6BA-D50E-490B-AA0C-E1EA3A6E06AC}"/>
            </a:ext>
          </a:extLst>
        </xdr:cNvPr>
        <xdr:cNvSpPr>
          <a:spLocks noChangeAspect="1" noChangeArrowheads="1"/>
        </xdr:cNvSpPr>
      </xdr:nvSpPr>
      <xdr:spPr bwMode="auto">
        <a:xfrm>
          <a:off x="11944350" y="994410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83</xdr:row>
      <xdr:rowOff>0</xdr:rowOff>
    </xdr:from>
    <xdr:to>
      <xdr:col>1</xdr:col>
      <xdr:colOff>190500</xdr:colOff>
      <xdr:row>83</xdr:row>
      <xdr:rowOff>133350</xdr:rowOff>
    </xdr:to>
    <xdr:sp macro="" textlink="">
      <xdr:nvSpPr>
        <xdr:cNvPr id="104" name="AutoShape 15" descr="Flag of Cundinamarca.svg">
          <a:extLst>
            <a:ext uri="{FF2B5EF4-FFF2-40B4-BE49-F238E27FC236}">
              <a16:creationId xmlns:a16="http://schemas.microsoft.com/office/drawing/2014/main" id="{418575E6-B28D-4647-B4E1-BF4030105A6D}"/>
            </a:ext>
          </a:extLst>
        </xdr:cNvPr>
        <xdr:cNvSpPr>
          <a:spLocks noChangeAspect="1" noChangeArrowheads="1"/>
        </xdr:cNvSpPr>
      </xdr:nvSpPr>
      <xdr:spPr bwMode="auto">
        <a:xfrm>
          <a:off x="11944350" y="1114425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98</xdr:row>
      <xdr:rowOff>0</xdr:rowOff>
    </xdr:from>
    <xdr:to>
      <xdr:col>1</xdr:col>
      <xdr:colOff>190500</xdr:colOff>
      <xdr:row>98</xdr:row>
      <xdr:rowOff>133350</xdr:rowOff>
    </xdr:to>
    <xdr:sp macro="" textlink="">
      <xdr:nvSpPr>
        <xdr:cNvPr id="105" name="AutoShape 16" descr="Flag of Guainía.svg">
          <a:extLst>
            <a:ext uri="{FF2B5EF4-FFF2-40B4-BE49-F238E27FC236}">
              <a16:creationId xmlns:a16="http://schemas.microsoft.com/office/drawing/2014/main" id="{5ED0DFA6-1FDE-479C-87BC-DE107DDC0FF0}"/>
            </a:ext>
          </a:extLst>
        </xdr:cNvPr>
        <xdr:cNvSpPr>
          <a:spLocks noChangeAspect="1" noChangeArrowheads="1"/>
        </xdr:cNvSpPr>
      </xdr:nvSpPr>
      <xdr:spPr bwMode="auto">
        <a:xfrm>
          <a:off x="11944350" y="1371600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99</xdr:row>
      <xdr:rowOff>0</xdr:rowOff>
    </xdr:from>
    <xdr:to>
      <xdr:col>1</xdr:col>
      <xdr:colOff>190500</xdr:colOff>
      <xdr:row>99</xdr:row>
      <xdr:rowOff>133350</xdr:rowOff>
    </xdr:to>
    <xdr:sp macro="" textlink="">
      <xdr:nvSpPr>
        <xdr:cNvPr id="106" name="AutoShape 17" descr="Flag of Guaviare.svg">
          <a:extLst>
            <a:ext uri="{FF2B5EF4-FFF2-40B4-BE49-F238E27FC236}">
              <a16:creationId xmlns:a16="http://schemas.microsoft.com/office/drawing/2014/main" id="{5C06AE2E-EE0F-4F6F-8012-9A39EC9276D0}"/>
            </a:ext>
          </a:extLst>
        </xdr:cNvPr>
        <xdr:cNvSpPr>
          <a:spLocks noChangeAspect="1" noChangeArrowheads="1"/>
        </xdr:cNvSpPr>
      </xdr:nvSpPr>
      <xdr:spPr bwMode="auto">
        <a:xfrm>
          <a:off x="11944350" y="1388745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100</xdr:row>
      <xdr:rowOff>0</xdr:rowOff>
    </xdr:from>
    <xdr:to>
      <xdr:col>1</xdr:col>
      <xdr:colOff>190500</xdr:colOff>
      <xdr:row>100</xdr:row>
      <xdr:rowOff>133350</xdr:rowOff>
    </xdr:to>
    <xdr:sp macro="" textlink="">
      <xdr:nvSpPr>
        <xdr:cNvPr id="107" name="AutoShape 18" descr="Flag of Huila.svg">
          <a:extLst>
            <a:ext uri="{FF2B5EF4-FFF2-40B4-BE49-F238E27FC236}">
              <a16:creationId xmlns:a16="http://schemas.microsoft.com/office/drawing/2014/main" id="{E9887FE2-BCFA-48A2-A552-45DFB7AB5142}"/>
            </a:ext>
          </a:extLst>
        </xdr:cNvPr>
        <xdr:cNvSpPr>
          <a:spLocks noChangeAspect="1" noChangeArrowheads="1"/>
        </xdr:cNvSpPr>
      </xdr:nvSpPr>
      <xdr:spPr bwMode="auto">
        <a:xfrm>
          <a:off x="11944350" y="1405890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104</xdr:row>
      <xdr:rowOff>0</xdr:rowOff>
    </xdr:from>
    <xdr:to>
      <xdr:col>1</xdr:col>
      <xdr:colOff>190500</xdr:colOff>
      <xdr:row>104</xdr:row>
      <xdr:rowOff>133350</xdr:rowOff>
    </xdr:to>
    <xdr:sp macro="" textlink="">
      <xdr:nvSpPr>
        <xdr:cNvPr id="108" name="AutoShape 19" descr="Flag of La Guajira.svg">
          <a:extLst>
            <a:ext uri="{FF2B5EF4-FFF2-40B4-BE49-F238E27FC236}">
              <a16:creationId xmlns:a16="http://schemas.microsoft.com/office/drawing/2014/main" id="{03CE101A-DAD7-460C-A942-D300C3E78082}"/>
            </a:ext>
          </a:extLst>
        </xdr:cNvPr>
        <xdr:cNvSpPr>
          <a:spLocks noChangeAspect="1" noChangeArrowheads="1"/>
        </xdr:cNvSpPr>
      </xdr:nvSpPr>
      <xdr:spPr bwMode="auto">
        <a:xfrm>
          <a:off x="11944350" y="1474470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106</xdr:row>
      <xdr:rowOff>0</xdr:rowOff>
    </xdr:from>
    <xdr:to>
      <xdr:col>1</xdr:col>
      <xdr:colOff>190500</xdr:colOff>
      <xdr:row>106</xdr:row>
      <xdr:rowOff>133350</xdr:rowOff>
    </xdr:to>
    <xdr:sp macro="" textlink="">
      <xdr:nvSpPr>
        <xdr:cNvPr id="109" name="AutoShape 20" descr="Flag of Magdalena.svg">
          <a:extLst>
            <a:ext uri="{FF2B5EF4-FFF2-40B4-BE49-F238E27FC236}">
              <a16:creationId xmlns:a16="http://schemas.microsoft.com/office/drawing/2014/main" id="{A605CEA7-318D-40A4-9648-321DBEE13663}"/>
            </a:ext>
          </a:extLst>
        </xdr:cNvPr>
        <xdr:cNvSpPr>
          <a:spLocks noChangeAspect="1" noChangeArrowheads="1"/>
        </xdr:cNvSpPr>
      </xdr:nvSpPr>
      <xdr:spPr bwMode="auto">
        <a:xfrm>
          <a:off x="11944350" y="1508760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111</xdr:row>
      <xdr:rowOff>0</xdr:rowOff>
    </xdr:from>
    <xdr:to>
      <xdr:col>1</xdr:col>
      <xdr:colOff>190500</xdr:colOff>
      <xdr:row>111</xdr:row>
      <xdr:rowOff>133350</xdr:rowOff>
    </xdr:to>
    <xdr:sp macro="" textlink="">
      <xdr:nvSpPr>
        <xdr:cNvPr id="110" name="AutoShape 21" descr="Flag of Meta.svg">
          <a:extLst>
            <a:ext uri="{FF2B5EF4-FFF2-40B4-BE49-F238E27FC236}">
              <a16:creationId xmlns:a16="http://schemas.microsoft.com/office/drawing/2014/main" id="{7F0BA04A-C5EE-4A20-8EE6-A8C1ACEE7D7F}"/>
            </a:ext>
          </a:extLst>
        </xdr:cNvPr>
        <xdr:cNvSpPr>
          <a:spLocks noChangeAspect="1" noChangeArrowheads="1"/>
        </xdr:cNvSpPr>
      </xdr:nvSpPr>
      <xdr:spPr bwMode="auto">
        <a:xfrm>
          <a:off x="11944350" y="1594485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115</xdr:row>
      <xdr:rowOff>0</xdr:rowOff>
    </xdr:from>
    <xdr:to>
      <xdr:col>1</xdr:col>
      <xdr:colOff>190500</xdr:colOff>
      <xdr:row>115</xdr:row>
      <xdr:rowOff>133350</xdr:rowOff>
    </xdr:to>
    <xdr:sp macro="" textlink="">
      <xdr:nvSpPr>
        <xdr:cNvPr id="111" name="AutoShape 22" descr="Flag of Nariño.svg">
          <a:extLst>
            <a:ext uri="{FF2B5EF4-FFF2-40B4-BE49-F238E27FC236}">
              <a16:creationId xmlns:a16="http://schemas.microsoft.com/office/drawing/2014/main" id="{D67DE261-20D4-4102-9CE0-555986598D21}"/>
            </a:ext>
          </a:extLst>
        </xdr:cNvPr>
        <xdr:cNvSpPr>
          <a:spLocks noChangeAspect="1" noChangeArrowheads="1"/>
        </xdr:cNvSpPr>
      </xdr:nvSpPr>
      <xdr:spPr bwMode="auto">
        <a:xfrm>
          <a:off x="11944350" y="1663065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120</xdr:row>
      <xdr:rowOff>0</xdr:rowOff>
    </xdr:from>
    <xdr:to>
      <xdr:col>1</xdr:col>
      <xdr:colOff>190500</xdr:colOff>
      <xdr:row>120</xdr:row>
      <xdr:rowOff>133350</xdr:rowOff>
    </xdr:to>
    <xdr:sp macro="" textlink="">
      <xdr:nvSpPr>
        <xdr:cNvPr id="112" name="AutoShape 23" descr="Flag of Norte de Santander.svg">
          <a:extLst>
            <a:ext uri="{FF2B5EF4-FFF2-40B4-BE49-F238E27FC236}">
              <a16:creationId xmlns:a16="http://schemas.microsoft.com/office/drawing/2014/main" id="{88A341D1-A549-41C5-A3F2-D8509C6A338E}"/>
            </a:ext>
          </a:extLst>
        </xdr:cNvPr>
        <xdr:cNvSpPr>
          <a:spLocks noChangeAspect="1" noChangeArrowheads="1"/>
        </xdr:cNvSpPr>
      </xdr:nvSpPr>
      <xdr:spPr bwMode="auto">
        <a:xfrm>
          <a:off x="11944350" y="1748790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126</xdr:row>
      <xdr:rowOff>0</xdr:rowOff>
    </xdr:from>
    <xdr:to>
      <xdr:col>1</xdr:col>
      <xdr:colOff>190500</xdr:colOff>
      <xdr:row>126</xdr:row>
      <xdr:rowOff>133350</xdr:rowOff>
    </xdr:to>
    <xdr:sp macro="" textlink="">
      <xdr:nvSpPr>
        <xdr:cNvPr id="113" name="AutoShape 24" descr="Flag of Putumayo.svg">
          <a:extLst>
            <a:ext uri="{FF2B5EF4-FFF2-40B4-BE49-F238E27FC236}">
              <a16:creationId xmlns:a16="http://schemas.microsoft.com/office/drawing/2014/main" id="{18491B76-519E-49C8-8488-18E0961EBD0A}"/>
            </a:ext>
          </a:extLst>
        </xdr:cNvPr>
        <xdr:cNvSpPr>
          <a:spLocks noChangeAspect="1" noChangeArrowheads="1"/>
        </xdr:cNvSpPr>
      </xdr:nvSpPr>
      <xdr:spPr bwMode="auto">
        <a:xfrm>
          <a:off x="11944350" y="1851660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132</xdr:row>
      <xdr:rowOff>0</xdr:rowOff>
    </xdr:from>
    <xdr:to>
      <xdr:col>1</xdr:col>
      <xdr:colOff>190500</xdr:colOff>
      <xdr:row>132</xdr:row>
      <xdr:rowOff>133350</xdr:rowOff>
    </xdr:to>
    <xdr:sp macro="" textlink="">
      <xdr:nvSpPr>
        <xdr:cNvPr id="114" name="AutoShape 26" descr="Flag of Risaralda.svg">
          <a:extLst>
            <a:ext uri="{FF2B5EF4-FFF2-40B4-BE49-F238E27FC236}">
              <a16:creationId xmlns:a16="http://schemas.microsoft.com/office/drawing/2014/main" id="{8A9CB402-2D0D-4A36-AA6E-28DBCF9CDC76}"/>
            </a:ext>
          </a:extLst>
        </xdr:cNvPr>
        <xdr:cNvSpPr>
          <a:spLocks noChangeAspect="1" noChangeArrowheads="1"/>
        </xdr:cNvSpPr>
      </xdr:nvSpPr>
      <xdr:spPr bwMode="auto">
        <a:xfrm>
          <a:off x="11944350" y="1954530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135</xdr:row>
      <xdr:rowOff>0</xdr:rowOff>
    </xdr:from>
    <xdr:to>
      <xdr:col>1</xdr:col>
      <xdr:colOff>190500</xdr:colOff>
      <xdr:row>135</xdr:row>
      <xdr:rowOff>133350</xdr:rowOff>
    </xdr:to>
    <xdr:sp macro="" textlink="">
      <xdr:nvSpPr>
        <xdr:cNvPr id="115" name="AutoShape 27" descr="Flag of San Andrés y Providencia.svg">
          <a:extLst>
            <a:ext uri="{FF2B5EF4-FFF2-40B4-BE49-F238E27FC236}">
              <a16:creationId xmlns:a16="http://schemas.microsoft.com/office/drawing/2014/main" id="{3230A55A-50EF-4C14-AFF0-5080B374E706}"/>
            </a:ext>
          </a:extLst>
        </xdr:cNvPr>
        <xdr:cNvSpPr>
          <a:spLocks noChangeAspect="1" noChangeArrowheads="1"/>
        </xdr:cNvSpPr>
      </xdr:nvSpPr>
      <xdr:spPr bwMode="auto">
        <a:xfrm>
          <a:off x="11944350" y="2005965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136</xdr:row>
      <xdr:rowOff>0</xdr:rowOff>
    </xdr:from>
    <xdr:to>
      <xdr:col>1</xdr:col>
      <xdr:colOff>190500</xdr:colOff>
      <xdr:row>136</xdr:row>
      <xdr:rowOff>133350</xdr:rowOff>
    </xdr:to>
    <xdr:sp macro="" textlink="">
      <xdr:nvSpPr>
        <xdr:cNvPr id="116" name="AutoShape 28" descr="Flag of Santander Department.svg">
          <a:extLst>
            <a:ext uri="{FF2B5EF4-FFF2-40B4-BE49-F238E27FC236}">
              <a16:creationId xmlns:a16="http://schemas.microsoft.com/office/drawing/2014/main" id="{18ED0752-6E58-4249-A87E-5D17D23BED5D}"/>
            </a:ext>
          </a:extLst>
        </xdr:cNvPr>
        <xdr:cNvSpPr>
          <a:spLocks noChangeAspect="1" noChangeArrowheads="1"/>
        </xdr:cNvSpPr>
      </xdr:nvSpPr>
      <xdr:spPr bwMode="auto">
        <a:xfrm>
          <a:off x="11944350" y="2023110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142</xdr:row>
      <xdr:rowOff>0</xdr:rowOff>
    </xdr:from>
    <xdr:to>
      <xdr:col>1</xdr:col>
      <xdr:colOff>190500</xdr:colOff>
      <xdr:row>142</xdr:row>
      <xdr:rowOff>133350</xdr:rowOff>
    </xdr:to>
    <xdr:sp macro="" textlink="">
      <xdr:nvSpPr>
        <xdr:cNvPr id="117" name="AutoShape 29" descr="Flag of Sucre (Colombia).svg">
          <a:extLst>
            <a:ext uri="{FF2B5EF4-FFF2-40B4-BE49-F238E27FC236}">
              <a16:creationId xmlns:a16="http://schemas.microsoft.com/office/drawing/2014/main" id="{3481C82E-7F12-4D5D-B4EA-D6528D8C597B}"/>
            </a:ext>
          </a:extLst>
        </xdr:cNvPr>
        <xdr:cNvSpPr>
          <a:spLocks noChangeAspect="1" noChangeArrowheads="1"/>
        </xdr:cNvSpPr>
      </xdr:nvSpPr>
      <xdr:spPr bwMode="auto">
        <a:xfrm>
          <a:off x="11944350" y="2125980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147</xdr:row>
      <xdr:rowOff>0</xdr:rowOff>
    </xdr:from>
    <xdr:to>
      <xdr:col>1</xdr:col>
      <xdr:colOff>190500</xdr:colOff>
      <xdr:row>147</xdr:row>
      <xdr:rowOff>133350</xdr:rowOff>
    </xdr:to>
    <xdr:sp macro="" textlink="">
      <xdr:nvSpPr>
        <xdr:cNvPr id="118" name="AutoShape 30" descr="Flag of Tolima.svg">
          <a:extLst>
            <a:ext uri="{FF2B5EF4-FFF2-40B4-BE49-F238E27FC236}">
              <a16:creationId xmlns:a16="http://schemas.microsoft.com/office/drawing/2014/main" id="{ED93CE52-0424-4413-ADB9-1695C69F0E06}"/>
            </a:ext>
          </a:extLst>
        </xdr:cNvPr>
        <xdr:cNvSpPr>
          <a:spLocks noChangeAspect="1" noChangeArrowheads="1"/>
        </xdr:cNvSpPr>
      </xdr:nvSpPr>
      <xdr:spPr bwMode="auto">
        <a:xfrm>
          <a:off x="11944350" y="2211705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153</xdr:row>
      <xdr:rowOff>0</xdr:rowOff>
    </xdr:from>
    <xdr:to>
      <xdr:col>1</xdr:col>
      <xdr:colOff>190500</xdr:colOff>
      <xdr:row>153</xdr:row>
      <xdr:rowOff>133350</xdr:rowOff>
    </xdr:to>
    <xdr:sp macro="" textlink="">
      <xdr:nvSpPr>
        <xdr:cNvPr id="119" name="AutoShape 31" descr="Flag of Valle del Cauca.svg">
          <a:extLst>
            <a:ext uri="{FF2B5EF4-FFF2-40B4-BE49-F238E27FC236}">
              <a16:creationId xmlns:a16="http://schemas.microsoft.com/office/drawing/2014/main" id="{1BE29178-577C-497D-8D97-5781FC748E0C}"/>
            </a:ext>
          </a:extLst>
        </xdr:cNvPr>
        <xdr:cNvSpPr>
          <a:spLocks noChangeAspect="1" noChangeArrowheads="1"/>
        </xdr:cNvSpPr>
      </xdr:nvSpPr>
      <xdr:spPr bwMode="auto">
        <a:xfrm>
          <a:off x="11944350" y="2314575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158</xdr:row>
      <xdr:rowOff>0</xdr:rowOff>
    </xdr:from>
    <xdr:to>
      <xdr:col>1</xdr:col>
      <xdr:colOff>190500</xdr:colOff>
      <xdr:row>158</xdr:row>
      <xdr:rowOff>133350</xdr:rowOff>
    </xdr:to>
    <xdr:sp macro="" textlink="">
      <xdr:nvSpPr>
        <xdr:cNvPr id="120" name="AutoShape 32" descr="Flag of Vaupés.svg">
          <a:extLst>
            <a:ext uri="{FF2B5EF4-FFF2-40B4-BE49-F238E27FC236}">
              <a16:creationId xmlns:a16="http://schemas.microsoft.com/office/drawing/2014/main" id="{20F53461-5A08-4558-8A2B-60BD39942865}"/>
            </a:ext>
          </a:extLst>
        </xdr:cNvPr>
        <xdr:cNvSpPr>
          <a:spLocks noChangeAspect="1" noChangeArrowheads="1"/>
        </xdr:cNvSpPr>
      </xdr:nvSpPr>
      <xdr:spPr bwMode="auto">
        <a:xfrm>
          <a:off x="11944350" y="2400300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159</xdr:row>
      <xdr:rowOff>0</xdr:rowOff>
    </xdr:from>
    <xdr:to>
      <xdr:col>1</xdr:col>
      <xdr:colOff>190500</xdr:colOff>
      <xdr:row>159</xdr:row>
      <xdr:rowOff>133350</xdr:rowOff>
    </xdr:to>
    <xdr:sp macro="" textlink="">
      <xdr:nvSpPr>
        <xdr:cNvPr id="121" name="AutoShape 33" descr="Flag of Vichada.svg">
          <a:extLst>
            <a:ext uri="{FF2B5EF4-FFF2-40B4-BE49-F238E27FC236}">
              <a16:creationId xmlns:a16="http://schemas.microsoft.com/office/drawing/2014/main" id="{68FB4233-73E5-4AA6-AF33-398A7EBCD906}"/>
            </a:ext>
          </a:extLst>
        </xdr:cNvPr>
        <xdr:cNvSpPr>
          <a:spLocks noChangeAspect="1" noChangeArrowheads="1"/>
        </xdr:cNvSpPr>
      </xdr:nvSpPr>
      <xdr:spPr bwMode="auto">
        <a:xfrm>
          <a:off x="11944350" y="2417445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0</xdr:colOff>
      <xdr:row>35</xdr:row>
      <xdr:rowOff>0</xdr:rowOff>
    </xdr:from>
    <xdr:ext cx="190500" cy="123825"/>
    <xdr:sp macro="" textlink="">
      <xdr:nvSpPr>
        <xdr:cNvPr id="122" name="AutoShape 5" descr="Flag of Bogotá.svg">
          <a:extLst>
            <a:ext uri="{FF2B5EF4-FFF2-40B4-BE49-F238E27FC236}">
              <a16:creationId xmlns:a16="http://schemas.microsoft.com/office/drawing/2014/main" id="{35A6553A-6F7C-443C-9126-39A4BEBB50F8}"/>
            </a:ext>
          </a:extLst>
        </xdr:cNvPr>
        <xdr:cNvSpPr>
          <a:spLocks noChangeAspect="1" noChangeArrowheads="1"/>
        </xdr:cNvSpPr>
      </xdr:nvSpPr>
      <xdr:spPr bwMode="auto">
        <a:xfrm>
          <a:off x="12915900" y="291465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148167</xdr:colOff>
      <xdr:row>98</xdr:row>
      <xdr:rowOff>211667</xdr:rowOff>
    </xdr:from>
    <xdr:ext cx="190500" cy="123825"/>
    <xdr:sp macro="" textlink="">
      <xdr:nvSpPr>
        <xdr:cNvPr id="123" name="AutoShape 16" descr="Flag of Guainía.svg">
          <a:extLst>
            <a:ext uri="{FF2B5EF4-FFF2-40B4-BE49-F238E27FC236}">
              <a16:creationId xmlns:a16="http://schemas.microsoft.com/office/drawing/2014/main" id="{223D9970-B424-4E05-AA37-CF9154D2EDBD}"/>
            </a:ext>
          </a:extLst>
        </xdr:cNvPr>
        <xdr:cNvSpPr>
          <a:spLocks noChangeAspect="1" noChangeArrowheads="1"/>
        </xdr:cNvSpPr>
      </xdr:nvSpPr>
      <xdr:spPr bwMode="auto">
        <a:xfrm>
          <a:off x="13062162" y="13885757"/>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190500" cy="123825"/>
    <xdr:sp macro="" textlink="">
      <xdr:nvSpPr>
        <xdr:cNvPr id="124" name="AutoShape 17" descr="Flag of Guaviare.svg">
          <a:extLst>
            <a:ext uri="{FF2B5EF4-FFF2-40B4-BE49-F238E27FC236}">
              <a16:creationId xmlns:a16="http://schemas.microsoft.com/office/drawing/2014/main" id="{32AF7FA6-879E-4721-96C5-B87CCD6D58C8}"/>
            </a:ext>
          </a:extLst>
        </xdr:cNvPr>
        <xdr:cNvSpPr>
          <a:spLocks noChangeAspect="1" noChangeArrowheads="1"/>
        </xdr:cNvSpPr>
      </xdr:nvSpPr>
      <xdr:spPr bwMode="auto">
        <a:xfrm>
          <a:off x="12915900" y="1388745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158</xdr:row>
      <xdr:rowOff>0</xdr:rowOff>
    </xdr:from>
    <xdr:ext cx="190500" cy="123825"/>
    <xdr:sp macro="" textlink="">
      <xdr:nvSpPr>
        <xdr:cNvPr id="125" name="AutoShape 32" descr="Flag of Vaupés.svg">
          <a:extLst>
            <a:ext uri="{FF2B5EF4-FFF2-40B4-BE49-F238E27FC236}">
              <a16:creationId xmlns:a16="http://schemas.microsoft.com/office/drawing/2014/main" id="{3A6FFC03-89F3-4A30-A422-E6FBEB582A24}"/>
            </a:ext>
          </a:extLst>
        </xdr:cNvPr>
        <xdr:cNvSpPr>
          <a:spLocks noChangeAspect="1" noChangeArrowheads="1"/>
        </xdr:cNvSpPr>
      </xdr:nvSpPr>
      <xdr:spPr bwMode="auto">
        <a:xfrm>
          <a:off x="12915900" y="2400300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22</xdr:row>
      <xdr:rowOff>0</xdr:rowOff>
    </xdr:from>
    <xdr:ext cx="190500" cy="95250"/>
    <xdr:sp macro="" textlink="">
      <xdr:nvSpPr>
        <xdr:cNvPr id="126" name="AutoShape 2" descr="Flag of Antioquia Department.svg">
          <a:extLst>
            <a:ext uri="{FF2B5EF4-FFF2-40B4-BE49-F238E27FC236}">
              <a16:creationId xmlns:a16="http://schemas.microsoft.com/office/drawing/2014/main" id="{4AF72E03-B267-47F8-91A2-00C5CB289004}"/>
            </a:ext>
          </a:extLst>
        </xdr:cNvPr>
        <xdr:cNvSpPr>
          <a:spLocks noChangeAspect="1" noChangeArrowheads="1"/>
        </xdr:cNvSpPr>
      </xdr:nvSpPr>
      <xdr:spPr bwMode="auto">
        <a:xfrm>
          <a:off x="11944350" y="685800"/>
          <a:ext cx="190500" cy="95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23</xdr:row>
      <xdr:rowOff>0</xdr:rowOff>
    </xdr:from>
    <xdr:ext cx="190500" cy="95250"/>
    <xdr:sp macro="" textlink="">
      <xdr:nvSpPr>
        <xdr:cNvPr id="127" name="AutoShape 2" descr="Flag of Antioquia Department.svg">
          <a:extLst>
            <a:ext uri="{FF2B5EF4-FFF2-40B4-BE49-F238E27FC236}">
              <a16:creationId xmlns:a16="http://schemas.microsoft.com/office/drawing/2014/main" id="{2DED62B1-0B6A-4F33-A139-652EA5C295D3}"/>
            </a:ext>
          </a:extLst>
        </xdr:cNvPr>
        <xdr:cNvSpPr>
          <a:spLocks noChangeAspect="1" noChangeArrowheads="1"/>
        </xdr:cNvSpPr>
      </xdr:nvSpPr>
      <xdr:spPr bwMode="auto">
        <a:xfrm>
          <a:off x="11944350" y="857250"/>
          <a:ext cx="190500" cy="95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24</xdr:row>
      <xdr:rowOff>0</xdr:rowOff>
    </xdr:from>
    <xdr:ext cx="190500" cy="95250"/>
    <xdr:sp macro="" textlink="">
      <xdr:nvSpPr>
        <xdr:cNvPr id="128" name="AutoShape 2" descr="Flag of Antioquia Department.svg">
          <a:extLst>
            <a:ext uri="{FF2B5EF4-FFF2-40B4-BE49-F238E27FC236}">
              <a16:creationId xmlns:a16="http://schemas.microsoft.com/office/drawing/2014/main" id="{6CAE9DE9-B727-4FF8-AC06-71BCB102CF8A}"/>
            </a:ext>
          </a:extLst>
        </xdr:cNvPr>
        <xdr:cNvSpPr>
          <a:spLocks noChangeAspect="1" noChangeArrowheads="1"/>
        </xdr:cNvSpPr>
      </xdr:nvSpPr>
      <xdr:spPr bwMode="auto">
        <a:xfrm>
          <a:off x="11944350" y="1028700"/>
          <a:ext cx="190500" cy="95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25</xdr:row>
      <xdr:rowOff>0</xdr:rowOff>
    </xdr:from>
    <xdr:ext cx="190500" cy="95250"/>
    <xdr:sp macro="" textlink="">
      <xdr:nvSpPr>
        <xdr:cNvPr id="129" name="AutoShape 2" descr="Flag of Antioquia Department.svg">
          <a:extLst>
            <a:ext uri="{FF2B5EF4-FFF2-40B4-BE49-F238E27FC236}">
              <a16:creationId xmlns:a16="http://schemas.microsoft.com/office/drawing/2014/main" id="{69CC0324-7489-4083-A62F-3CF32C29CC6A}"/>
            </a:ext>
          </a:extLst>
        </xdr:cNvPr>
        <xdr:cNvSpPr>
          <a:spLocks noChangeAspect="1" noChangeArrowheads="1"/>
        </xdr:cNvSpPr>
      </xdr:nvSpPr>
      <xdr:spPr bwMode="auto">
        <a:xfrm>
          <a:off x="11944350" y="1200150"/>
          <a:ext cx="190500" cy="95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26</xdr:row>
      <xdr:rowOff>0</xdr:rowOff>
    </xdr:from>
    <xdr:ext cx="190500" cy="95250"/>
    <xdr:sp macro="" textlink="">
      <xdr:nvSpPr>
        <xdr:cNvPr id="130" name="AutoShape 2" descr="Flag of Antioquia Department.svg">
          <a:extLst>
            <a:ext uri="{FF2B5EF4-FFF2-40B4-BE49-F238E27FC236}">
              <a16:creationId xmlns:a16="http://schemas.microsoft.com/office/drawing/2014/main" id="{34A04A2E-9FCA-4983-BA73-AB8547D0245D}"/>
            </a:ext>
          </a:extLst>
        </xdr:cNvPr>
        <xdr:cNvSpPr>
          <a:spLocks noChangeAspect="1" noChangeArrowheads="1"/>
        </xdr:cNvSpPr>
      </xdr:nvSpPr>
      <xdr:spPr bwMode="auto">
        <a:xfrm>
          <a:off x="11944350" y="1371600"/>
          <a:ext cx="190500" cy="95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27</xdr:row>
      <xdr:rowOff>0</xdr:rowOff>
    </xdr:from>
    <xdr:ext cx="190500" cy="95250"/>
    <xdr:sp macro="" textlink="">
      <xdr:nvSpPr>
        <xdr:cNvPr id="131" name="AutoShape 2" descr="Flag of Antioquia Department.svg">
          <a:extLst>
            <a:ext uri="{FF2B5EF4-FFF2-40B4-BE49-F238E27FC236}">
              <a16:creationId xmlns:a16="http://schemas.microsoft.com/office/drawing/2014/main" id="{083CB80D-120E-4567-AA35-D60C7997D453}"/>
            </a:ext>
          </a:extLst>
        </xdr:cNvPr>
        <xdr:cNvSpPr>
          <a:spLocks noChangeAspect="1" noChangeArrowheads="1"/>
        </xdr:cNvSpPr>
      </xdr:nvSpPr>
      <xdr:spPr bwMode="auto">
        <a:xfrm>
          <a:off x="11944350" y="1543050"/>
          <a:ext cx="190500" cy="95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28</xdr:row>
      <xdr:rowOff>0</xdr:rowOff>
    </xdr:from>
    <xdr:ext cx="190500" cy="95250"/>
    <xdr:sp macro="" textlink="">
      <xdr:nvSpPr>
        <xdr:cNvPr id="132" name="AutoShape 2" descr="Flag of Antioquia Department.svg">
          <a:extLst>
            <a:ext uri="{FF2B5EF4-FFF2-40B4-BE49-F238E27FC236}">
              <a16:creationId xmlns:a16="http://schemas.microsoft.com/office/drawing/2014/main" id="{7B7C2126-4182-4CC3-8BD5-602494646E69}"/>
            </a:ext>
          </a:extLst>
        </xdr:cNvPr>
        <xdr:cNvSpPr>
          <a:spLocks noChangeAspect="1" noChangeArrowheads="1"/>
        </xdr:cNvSpPr>
      </xdr:nvSpPr>
      <xdr:spPr bwMode="auto">
        <a:xfrm>
          <a:off x="11944350" y="1714500"/>
          <a:ext cx="190500" cy="95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29</xdr:row>
      <xdr:rowOff>0</xdr:rowOff>
    </xdr:from>
    <xdr:ext cx="190500" cy="95250"/>
    <xdr:sp macro="" textlink="">
      <xdr:nvSpPr>
        <xdr:cNvPr id="133" name="AutoShape 2" descr="Flag of Antioquia Department.svg">
          <a:extLst>
            <a:ext uri="{FF2B5EF4-FFF2-40B4-BE49-F238E27FC236}">
              <a16:creationId xmlns:a16="http://schemas.microsoft.com/office/drawing/2014/main" id="{5354AAA5-7C6E-4D1C-B246-B813E365161A}"/>
            </a:ext>
          </a:extLst>
        </xdr:cNvPr>
        <xdr:cNvSpPr>
          <a:spLocks noChangeAspect="1" noChangeArrowheads="1"/>
        </xdr:cNvSpPr>
      </xdr:nvSpPr>
      <xdr:spPr bwMode="auto">
        <a:xfrm>
          <a:off x="11944350" y="1885950"/>
          <a:ext cx="190500" cy="95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32</xdr:row>
      <xdr:rowOff>0</xdr:rowOff>
    </xdr:from>
    <xdr:ext cx="190500" cy="114300"/>
    <xdr:sp macro="" textlink="">
      <xdr:nvSpPr>
        <xdr:cNvPr id="134" name="AutoShape 4" descr="Flag of Atlántico.svg">
          <a:extLst>
            <a:ext uri="{FF2B5EF4-FFF2-40B4-BE49-F238E27FC236}">
              <a16:creationId xmlns:a16="http://schemas.microsoft.com/office/drawing/2014/main" id="{50BBEBAF-AE59-4D36-9278-B995C2E0C5CE}"/>
            </a:ext>
          </a:extLst>
        </xdr:cNvPr>
        <xdr:cNvSpPr>
          <a:spLocks noChangeAspect="1" noChangeArrowheads="1"/>
        </xdr:cNvSpPr>
      </xdr:nvSpPr>
      <xdr:spPr bwMode="auto">
        <a:xfrm>
          <a:off x="11944350" y="2400300"/>
          <a:ext cx="190500" cy="1143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33</xdr:row>
      <xdr:rowOff>0</xdr:rowOff>
    </xdr:from>
    <xdr:ext cx="190500" cy="114300"/>
    <xdr:sp macro="" textlink="">
      <xdr:nvSpPr>
        <xdr:cNvPr id="135" name="AutoShape 4" descr="Flag of Atlántico.svg">
          <a:extLst>
            <a:ext uri="{FF2B5EF4-FFF2-40B4-BE49-F238E27FC236}">
              <a16:creationId xmlns:a16="http://schemas.microsoft.com/office/drawing/2014/main" id="{063A3A77-87EF-4912-945A-F7BAF930B5D5}"/>
            </a:ext>
          </a:extLst>
        </xdr:cNvPr>
        <xdr:cNvSpPr>
          <a:spLocks noChangeAspect="1" noChangeArrowheads="1"/>
        </xdr:cNvSpPr>
      </xdr:nvSpPr>
      <xdr:spPr bwMode="auto">
        <a:xfrm>
          <a:off x="11944350" y="2571750"/>
          <a:ext cx="190500" cy="1143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34</xdr:row>
      <xdr:rowOff>0</xdr:rowOff>
    </xdr:from>
    <xdr:ext cx="190500" cy="114300"/>
    <xdr:sp macro="" textlink="">
      <xdr:nvSpPr>
        <xdr:cNvPr id="136" name="AutoShape 4" descr="Flag of Atlántico.svg">
          <a:extLst>
            <a:ext uri="{FF2B5EF4-FFF2-40B4-BE49-F238E27FC236}">
              <a16:creationId xmlns:a16="http://schemas.microsoft.com/office/drawing/2014/main" id="{DA0A347E-9326-40F4-8B31-2AF131F2A24F}"/>
            </a:ext>
          </a:extLst>
        </xdr:cNvPr>
        <xdr:cNvSpPr>
          <a:spLocks noChangeAspect="1" noChangeArrowheads="1"/>
        </xdr:cNvSpPr>
      </xdr:nvSpPr>
      <xdr:spPr bwMode="auto">
        <a:xfrm>
          <a:off x="11944350" y="2743200"/>
          <a:ext cx="190500" cy="1143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22</xdr:row>
      <xdr:rowOff>0</xdr:rowOff>
    </xdr:from>
    <xdr:ext cx="190500" cy="95250"/>
    <xdr:sp macro="" textlink="">
      <xdr:nvSpPr>
        <xdr:cNvPr id="137" name="AutoShape 2" descr="Flag of Antioquia Department.svg">
          <a:extLst>
            <a:ext uri="{FF2B5EF4-FFF2-40B4-BE49-F238E27FC236}">
              <a16:creationId xmlns:a16="http://schemas.microsoft.com/office/drawing/2014/main" id="{FD5BCE4D-0EED-4C55-8ACF-E14ECA7D5B2D}"/>
            </a:ext>
          </a:extLst>
        </xdr:cNvPr>
        <xdr:cNvSpPr>
          <a:spLocks noChangeAspect="1" noChangeArrowheads="1"/>
        </xdr:cNvSpPr>
      </xdr:nvSpPr>
      <xdr:spPr bwMode="auto">
        <a:xfrm>
          <a:off x="333375" y="3381375"/>
          <a:ext cx="190500" cy="95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23</xdr:row>
      <xdr:rowOff>0</xdr:rowOff>
    </xdr:from>
    <xdr:ext cx="190500" cy="95250"/>
    <xdr:sp macro="" textlink="">
      <xdr:nvSpPr>
        <xdr:cNvPr id="138" name="AutoShape 2" descr="Flag of Antioquia Department.svg">
          <a:extLst>
            <a:ext uri="{FF2B5EF4-FFF2-40B4-BE49-F238E27FC236}">
              <a16:creationId xmlns:a16="http://schemas.microsoft.com/office/drawing/2014/main" id="{69BCF5D8-706F-49D2-89CF-32F218543293}"/>
            </a:ext>
          </a:extLst>
        </xdr:cNvPr>
        <xdr:cNvSpPr>
          <a:spLocks noChangeAspect="1" noChangeArrowheads="1"/>
        </xdr:cNvSpPr>
      </xdr:nvSpPr>
      <xdr:spPr bwMode="auto">
        <a:xfrm>
          <a:off x="333375" y="3562350"/>
          <a:ext cx="190500" cy="95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23</xdr:row>
      <xdr:rowOff>0</xdr:rowOff>
    </xdr:from>
    <xdr:ext cx="190500" cy="95250"/>
    <xdr:sp macro="" textlink="">
      <xdr:nvSpPr>
        <xdr:cNvPr id="139" name="AutoShape 2" descr="Flag of Antioquia Department.svg">
          <a:extLst>
            <a:ext uri="{FF2B5EF4-FFF2-40B4-BE49-F238E27FC236}">
              <a16:creationId xmlns:a16="http://schemas.microsoft.com/office/drawing/2014/main" id="{8F5BDCC9-DDD5-404E-A615-49EF15B285FC}"/>
            </a:ext>
          </a:extLst>
        </xdr:cNvPr>
        <xdr:cNvSpPr>
          <a:spLocks noChangeAspect="1" noChangeArrowheads="1"/>
        </xdr:cNvSpPr>
      </xdr:nvSpPr>
      <xdr:spPr bwMode="auto">
        <a:xfrm>
          <a:off x="333375" y="3562350"/>
          <a:ext cx="190500" cy="95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24</xdr:row>
      <xdr:rowOff>0</xdr:rowOff>
    </xdr:from>
    <xdr:ext cx="190500" cy="95250"/>
    <xdr:sp macro="" textlink="">
      <xdr:nvSpPr>
        <xdr:cNvPr id="140" name="AutoShape 2" descr="Flag of Antioquia Department.svg">
          <a:extLst>
            <a:ext uri="{FF2B5EF4-FFF2-40B4-BE49-F238E27FC236}">
              <a16:creationId xmlns:a16="http://schemas.microsoft.com/office/drawing/2014/main" id="{EBB11C71-E241-4595-98DC-3BDA6E2ED6D9}"/>
            </a:ext>
          </a:extLst>
        </xdr:cNvPr>
        <xdr:cNvSpPr>
          <a:spLocks noChangeAspect="1" noChangeArrowheads="1"/>
        </xdr:cNvSpPr>
      </xdr:nvSpPr>
      <xdr:spPr bwMode="auto">
        <a:xfrm>
          <a:off x="333375" y="3562350"/>
          <a:ext cx="190500" cy="95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24</xdr:row>
      <xdr:rowOff>0</xdr:rowOff>
    </xdr:from>
    <xdr:ext cx="190500" cy="95250"/>
    <xdr:sp macro="" textlink="">
      <xdr:nvSpPr>
        <xdr:cNvPr id="141" name="AutoShape 2" descr="Flag of Antioquia Department.svg">
          <a:extLst>
            <a:ext uri="{FF2B5EF4-FFF2-40B4-BE49-F238E27FC236}">
              <a16:creationId xmlns:a16="http://schemas.microsoft.com/office/drawing/2014/main" id="{63C58651-0512-4AC6-A302-ED6E5BF6B294}"/>
            </a:ext>
          </a:extLst>
        </xdr:cNvPr>
        <xdr:cNvSpPr>
          <a:spLocks noChangeAspect="1" noChangeArrowheads="1"/>
        </xdr:cNvSpPr>
      </xdr:nvSpPr>
      <xdr:spPr bwMode="auto">
        <a:xfrm>
          <a:off x="333375" y="3562350"/>
          <a:ext cx="190500" cy="95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25</xdr:row>
      <xdr:rowOff>0</xdr:rowOff>
    </xdr:from>
    <xdr:ext cx="190500" cy="95250"/>
    <xdr:sp macro="" textlink="">
      <xdr:nvSpPr>
        <xdr:cNvPr id="142" name="AutoShape 2" descr="Flag of Antioquia Department.svg">
          <a:extLst>
            <a:ext uri="{FF2B5EF4-FFF2-40B4-BE49-F238E27FC236}">
              <a16:creationId xmlns:a16="http://schemas.microsoft.com/office/drawing/2014/main" id="{5C0D9CED-0F0B-4703-8879-61C2C401B455}"/>
            </a:ext>
          </a:extLst>
        </xdr:cNvPr>
        <xdr:cNvSpPr>
          <a:spLocks noChangeAspect="1" noChangeArrowheads="1"/>
        </xdr:cNvSpPr>
      </xdr:nvSpPr>
      <xdr:spPr bwMode="auto">
        <a:xfrm>
          <a:off x="333375" y="3562350"/>
          <a:ext cx="190500" cy="95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25</xdr:row>
      <xdr:rowOff>0</xdr:rowOff>
    </xdr:from>
    <xdr:ext cx="190500" cy="95250"/>
    <xdr:sp macro="" textlink="">
      <xdr:nvSpPr>
        <xdr:cNvPr id="143" name="AutoShape 2" descr="Flag of Antioquia Department.svg">
          <a:extLst>
            <a:ext uri="{FF2B5EF4-FFF2-40B4-BE49-F238E27FC236}">
              <a16:creationId xmlns:a16="http://schemas.microsoft.com/office/drawing/2014/main" id="{EB6083E7-3AAE-410C-8EB4-83871B767005}"/>
            </a:ext>
          </a:extLst>
        </xdr:cNvPr>
        <xdr:cNvSpPr>
          <a:spLocks noChangeAspect="1" noChangeArrowheads="1"/>
        </xdr:cNvSpPr>
      </xdr:nvSpPr>
      <xdr:spPr bwMode="auto">
        <a:xfrm>
          <a:off x="333375" y="3562350"/>
          <a:ext cx="190500" cy="95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26</xdr:row>
      <xdr:rowOff>0</xdr:rowOff>
    </xdr:from>
    <xdr:ext cx="190500" cy="95250"/>
    <xdr:sp macro="" textlink="">
      <xdr:nvSpPr>
        <xdr:cNvPr id="144" name="AutoShape 2" descr="Flag of Antioquia Department.svg">
          <a:extLst>
            <a:ext uri="{FF2B5EF4-FFF2-40B4-BE49-F238E27FC236}">
              <a16:creationId xmlns:a16="http://schemas.microsoft.com/office/drawing/2014/main" id="{F814F9E2-AB8C-4178-911F-CBCC4FD79CF7}"/>
            </a:ext>
          </a:extLst>
        </xdr:cNvPr>
        <xdr:cNvSpPr>
          <a:spLocks noChangeAspect="1" noChangeArrowheads="1"/>
        </xdr:cNvSpPr>
      </xdr:nvSpPr>
      <xdr:spPr bwMode="auto">
        <a:xfrm>
          <a:off x="333375" y="3562350"/>
          <a:ext cx="190500" cy="95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26</xdr:row>
      <xdr:rowOff>0</xdr:rowOff>
    </xdr:from>
    <xdr:ext cx="190500" cy="95250"/>
    <xdr:sp macro="" textlink="">
      <xdr:nvSpPr>
        <xdr:cNvPr id="145" name="AutoShape 2" descr="Flag of Antioquia Department.svg">
          <a:extLst>
            <a:ext uri="{FF2B5EF4-FFF2-40B4-BE49-F238E27FC236}">
              <a16:creationId xmlns:a16="http://schemas.microsoft.com/office/drawing/2014/main" id="{41BD3539-E152-4760-B391-8C6FC85C4F7D}"/>
            </a:ext>
          </a:extLst>
        </xdr:cNvPr>
        <xdr:cNvSpPr>
          <a:spLocks noChangeAspect="1" noChangeArrowheads="1"/>
        </xdr:cNvSpPr>
      </xdr:nvSpPr>
      <xdr:spPr bwMode="auto">
        <a:xfrm>
          <a:off x="333375" y="3562350"/>
          <a:ext cx="190500" cy="95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27</xdr:row>
      <xdr:rowOff>0</xdr:rowOff>
    </xdr:from>
    <xdr:ext cx="190500" cy="95250"/>
    <xdr:sp macro="" textlink="">
      <xdr:nvSpPr>
        <xdr:cNvPr id="146" name="AutoShape 2" descr="Flag of Antioquia Department.svg">
          <a:extLst>
            <a:ext uri="{FF2B5EF4-FFF2-40B4-BE49-F238E27FC236}">
              <a16:creationId xmlns:a16="http://schemas.microsoft.com/office/drawing/2014/main" id="{C4D68FE2-B4C5-49A8-9D9D-DE3D65FEA676}"/>
            </a:ext>
          </a:extLst>
        </xdr:cNvPr>
        <xdr:cNvSpPr>
          <a:spLocks noChangeAspect="1" noChangeArrowheads="1"/>
        </xdr:cNvSpPr>
      </xdr:nvSpPr>
      <xdr:spPr bwMode="auto">
        <a:xfrm>
          <a:off x="333375" y="3562350"/>
          <a:ext cx="190500" cy="95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27</xdr:row>
      <xdr:rowOff>0</xdr:rowOff>
    </xdr:from>
    <xdr:ext cx="190500" cy="95250"/>
    <xdr:sp macro="" textlink="">
      <xdr:nvSpPr>
        <xdr:cNvPr id="147" name="AutoShape 2" descr="Flag of Antioquia Department.svg">
          <a:extLst>
            <a:ext uri="{FF2B5EF4-FFF2-40B4-BE49-F238E27FC236}">
              <a16:creationId xmlns:a16="http://schemas.microsoft.com/office/drawing/2014/main" id="{F4F0609C-8BDA-4782-8DD6-75A13D1DE9A2}"/>
            </a:ext>
          </a:extLst>
        </xdr:cNvPr>
        <xdr:cNvSpPr>
          <a:spLocks noChangeAspect="1" noChangeArrowheads="1"/>
        </xdr:cNvSpPr>
      </xdr:nvSpPr>
      <xdr:spPr bwMode="auto">
        <a:xfrm>
          <a:off x="333375" y="3562350"/>
          <a:ext cx="190500" cy="95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28</xdr:row>
      <xdr:rowOff>0</xdr:rowOff>
    </xdr:from>
    <xdr:ext cx="190500" cy="95250"/>
    <xdr:sp macro="" textlink="">
      <xdr:nvSpPr>
        <xdr:cNvPr id="148" name="AutoShape 2" descr="Flag of Antioquia Department.svg">
          <a:extLst>
            <a:ext uri="{FF2B5EF4-FFF2-40B4-BE49-F238E27FC236}">
              <a16:creationId xmlns:a16="http://schemas.microsoft.com/office/drawing/2014/main" id="{06531083-E489-4E99-8FD2-0CC4C8A12CAC}"/>
            </a:ext>
          </a:extLst>
        </xdr:cNvPr>
        <xdr:cNvSpPr>
          <a:spLocks noChangeAspect="1" noChangeArrowheads="1"/>
        </xdr:cNvSpPr>
      </xdr:nvSpPr>
      <xdr:spPr bwMode="auto">
        <a:xfrm>
          <a:off x="333375" y="3562350"/>
          <a:ext cx="190500" cy="95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28</xdr:row>
      <xdr:rowOff>0</xdr:rowOff>
    </xdr:from>
    <xdr:ext cx="190500" cy="95250"/>
    <xdr:sp macro="" textlink="">
      <xdr:nvSpPr>
        <xdr:cNvPr id="149" name="AutoShape 2" descr="Flag of Antioquia Department.svg">
          <a:extLst>
            <a:ext uri="{FF2B5EF4-FFF2-40B4-BE49-F238E27FC236}">
              <a16:creationId xmlns:a16="http://schemas.microsoft.com/office/drawing/2014/main" id="{D4E09DFB-BC04-49C4-A3D8-126F1EA14299}"/>
            </a:ext>
          </a:extLst>
        </xdr:cNvPr>
        <xdr:cNvSpPr>
          <a:spLocks noChangeAspect="1" noChangeArrowheads="1"/>
        </xdr:cNvSpPr>
      </xdr:nvSpPr>
      <xdr:spPr bwMode="auto">
        <a:xfrm>
          <a:off x="333375" y="3562350"/>
          <a:ext cx="190500" cy="95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29</xdr:row>
      <xdr:rowOff>0</xdr:rowOff>
    </xdr:from>
    <xdr:ext cx="190500" cy="95250"/>
    <xdr:sp macro="" textlink="">
      <xdr:nvSpPr>
        <xdr:cNvPr id="150" name="AutoShape 2" descr="Flag of Antioquia Department.svg">
          <a:extLst>
            <a:ext uri="{FF2B5EF4-FFF2-40B4-BE49-F238E27FC236}">
              <a16:creationId xmlns:a16="http://schemas.microsoft.com/office/drawing/2014/main" id="{115E50DB-EE27-4106-9189-B709D9C2EF3F}"/>
            </a:ext>
          </a:extLst>
        </xdr:cNvPr>
        <xdr:cNvSpPr>
          <a:spLocks noChangeAspect="1" noChangeArrowheads="1"/>
        </xdr:cNvSpPr>
      </xdr:nvSpPr>
      <xdr:spPr bwMode="auto">
        <a:xfrm>
          <a:off x="333375" y="3562350"/>
          <a:ext cx="190500" cy="95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29</xdr:row>
      <xdr:rowOff>0</xdr:rowOff>
    </xdr:from>
    <xdr:ext cx="190500" cy="95250"/>
    <xdr:sp macro="" textlink="">
      <xdr:nvSpPr>
        <xdr:cNvPr id="151" name="AutoShape 2" descr="Flag of Antioquia Department.svg">
          <a:extLst>
            <a:ext uri="{FF2B5EF4-FFF2-40B4-BE49-F238E27FC236}">
              <a16:creationId xmlns:a16="http://schemas.microsoft.com/office/drawing/2014/main" id="{8AE59B3B-B198-40A7-9A8B-76691DB1E78D}"/>
            </a:ext>
          </a:extLst>
        </xdr:cNvPr>
        <xdr:cNvSpPr>
          <a:spLocks noChangeAspect="1" noChangeArrowheads="1"/>
        </xdr:cNvSpPr>
      </xdr:nvSpPr>
      <xdr:spPr bwMode="auto">
        <a:xfrm>
          <a:off x="333375" y="3562350"/>
          <a:ext cx="190500" cy="95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32</xdr:row>
      <xdr:rowOff>0</xdr:rowOff>
    </xdr:from>
    <xdr:ext cx="190500" cy="114300"/>
    <xdr:sp macro="" textlink="">
      <xdr:nvSpPr>
        <xdr:cNvPr id="152" name="AutoShape 4" descr="Flag of Atlántico.svg">
          <a:extLst>
            <a:ext uri="{FF2B5EF4-FFF2-40B4-BE49-F238E27FC236}">
              <a16:creationId xmlns:a16="http://schemas.microsoft.com/office/drawing/2014/main" id="{95247976-7597-44A2-8041-5392854AC8AB}"/>
            </a:ext>
          </a:extLst>
        </xdr:cNvPr>
        <xdr:cNvSpPr>
          <a:spLocks noChangeAspect="1" noChangeArrowheads="1"/>
        </xdr:cNvSpPr>
      </xdr:nvSpPr>
      <xdr:spPr bwMode="auto">
        <a:xfrm>
          <a:off x="333375" y="5210175"/>
          <a:ext cx="190500" cy="1143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33</xdr:row>
      <xdr:rowOff>0</xdr:rowOff>
    </xdr:from>
    <xdr:ext cx="190500" cy="114300"/>
    <xdr:sp macro="" textlink="">
      <xdr:nvSpPr>
        <xdr:cNvPr id="153" name="AutoShape 4" descr="Flag of Atlántico.svg">
          <a:extLst>
            <a:ext uri="{FF2B5EF4-FFF2-40B4-BE49-F238E27FC236}">
              <a16:creationId xmlns:a16="http://schemas.microsoft.com/office/drawing/2014/main" id="{91C4C3B2-15B2-4D39-AA8C-5590CE0AC37E}"/>
            </a:ext>
          </a:extLst>
        </xdr:cNvPr>
        <xdr:cNvSpPr>
          <a:spLocks noChangeAspect="1" noChangeArrowheads="1"/>
        </xdr:cNvSpPr>
      </xdr:nvSpPr>
      <xdr:spPr bwMode="auto">
        <a:xfrm>
          <a:off x="333375" y="5210175"/>
          <a:ext cx="190500" cy="1143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34</xdr:row>
      <xdr:rowOff>0</xdr:rowOff>
    </xdr:from>
    <xdr:ext cx="190500" cy="114300"/>
    <xdr:sp macro="" textlink="">
      <xdr:nvSpPr>
        <xdr:cNvPr id="154" name="AutoShape 4" descr="Flag of Atlántico.svg">
          <a:extLst>
            <a:ext uri="{FF2B5EF4-FFF2-40B4-BE49-F238E27FC236}">
              <a16:creationId xmlns:a16="http://schemas.microsoft.com/office/drawing/2014/main" id="{08352102-8055-4911-BC38-54F9EB3B0D59}"/>
            </a:ext>
          </a:extLst>
        </xdr:cNvPr>
        <xdr:cNvSpPr>
          <a:spLocks noChangeAspect="1" noChangeArrowheads="1"/>
        </xdr:cNvSpPr>
      </xdr:nvSpPr>
      <xdr:spPr bwMode="auto">
        <a:xfrm>
          <a:off x="333375" y="5210175"/>
          <a:ext cx="190500" cy="1143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36</xdr:row>
      <xdr:rowOff>0</xdr:rowOff>
    </xdr:from>
    <xdr:ext cx="190500" cy="133350"/>
    <xdr:sp macro="" textlink="">
      <xdr:nvSpPr>
        <xdr:cNvPr id="155" name="AutoShape 5" descr="Flag of Bogotá.svg">
          <a:extLst>
            <a:ext uri="{FF2B5EF4-FFF2-40B4-BE49-F238E27FC236}">
              <a16:creationId xmlns:a16="http://schemas.microsoft.com/office/drawing/2014/main" id="{EAE36C51-1384-4598-BD0E-96001CBE33D6}"/>
            </a:ext>
          </a:extLst>
        </xdr:cNvPr>
        <xdr:cNvSpPr>
          <a:spLocks noChangeAspect="1" noChangeArrowheads="1"/>
        </xdr:cNvSpPr>
      </xdr:nvSpPr>
      <xdr:spPr bwMode="auto">
        <a:xfrm>
          <a:off x="333375" y="5934075"/>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36</xdr:row>
      <xdr:rowOff>0</xdr:rowOff>
    </xdr:from>
    <xdr:ext cx="190500" cy="133350"/>
    <xdr:sp macro="" textlink="">
      <xdr:nvSpPr>
        <xdr:cNvPr id="156" name="AutoShape 6" descr="Flag of Bolívar (Colombia).svg">
          <a:extLst>
            <a:ext uri="{FF2B5EF4-FFF2-40B4-BE49-F238E27FC236}">
              <a16:creationId xmlns:a16="http://schemas.microsoft.com/office/drawing/2014/main" id="{FE633420-DE38-4BBC-80D3-179CF3A98C8B}"/>
            </a:ext>
          </a:extLst>
        </xdr:cNvPr>
        <xdr:cNvSpPr>
          <a:spLocks noChangeAspect="1" noChangeArrowheads="1"/>
        </xdr:cNvSpPr>
      </xdr:nvSpPr>
      <xdr:spPr bwMode="auto">
        <a:xfrm>
          <a:off x="333375" y="5934075"/>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37</xdr:row>
      <xdr:rowOff>0</xdr:rowOff>
    </xdr:from>
    <xdr:ext cx="190500" cy="133350"/>
    <xdr:sp macro="" textlink="">
      <xdr:nvSpPr>
        <xdr:cNvPr id="157" name="AutoShape 5" descr="Flag of Bogotá.svg">
          <a:extLst>
            <a:ext uri="{FF2B5EF4-FFF2-40B4-BE49-F238E27FC236}">
              <a16:creationId xmlns:a16="http://schemas.microsoft.com/office/drawing/2014/main" id="{4E8100F3-DD6C-4CA0-B972-D2EFBA6580FA}"/>
            </a:ext>
          </a:extLst>
        </xdr:cNvPr>
        <xdr:cNvSpPr>
          <a:spLocks noChangeAspect="1" noChangeArrowheads="1"/>
        </xdr:cNvSpPr>
      </xdr:nvSpPr>
      <xdr:spPr bwMode="auto">
        <a:xfrm>
          <a:off x="333375" y="5934075"/>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37</xdr:row>
      <xdr:rowOff>0</xdr:rowOff>
    </xdr:from>
    <xdr:ext cx="190500" cy="133350"/>
    <xdr:sp macro="" textlink="">
      <xdr:nvSpPr>
        <xdr:cNvPr id="158" name="AutoShape 6" descr="Flag of Bolívar (Colombia).svg">
          <a:extLst>
            <a:ext uri="{FF2B5EF4-FFF2-40B4-BE49-F238E27FC236}">
              <a16:creationId xmlns:a16="http://schemas.microsoft.com/office/drawing/2014/main" id="{F1435C62-422B-45C7-BE75-C7A5BD4418F2}"/>
            </a:ext>
          </a:extLst>
        </xdr:cNvPr>
        <xdr:cNvSpPr>
          <a:spLocks noChangeAspect="1" noChangeArrowheads="1"/>
        </xdr:cNvSpPr>
      </xdr:nvSpPr>
      <xdr:spPr bwMode="auto">
        <a:xfrm>
          <a:off x="333375" y="5934075"/>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38</xdr:row>
      <xdr:rowOff>0</xdr:rowOff>
    </xdr:from>
    <xdr:ext cx="190500" cy="133350"/>
    <xdr:sp macro="" textlink="">
      <xdr:nvSpPr>
        <xdr:cNvPr id="159" name="AutoShape 5" descr="Flag of Bogotá.svg">
          <a:extLst>
            <a:ext uri="{FF2B5EF4-FFF2-40B4-BE49-F238E27FC236}">
              <a16:creationId xmlns:a16="http://schemas.microsoft.com/office/drawing/2014/main" id="{D1178C54-B6D3-435B-8051-3C75D761E854}"/>
            </a:ext>
          </a:extLst>
        </xdr:cNvPr>
        <xdr:cNvSpPr>
          <a:spLocks noChangeAspect="1" noChangeArrowheads="1"/>
        </xdr:cNvSpPr>
      </xdr:nvSpPr>
      <xdr:spPr bwMode="auto">
        <a:xfrm>
          <a:off x="333375" y="5934075"/>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38</xdr:row>
      <xdr:rowOff>0</xdr:rowOff>
    </xdr:from>
    <xdr:ext cx="190500" cy="133350"/>
    <xdr:sp macro="" textlink="">
      <xdr:nvSpPr>
        <xdr:cNvPr id="160" name="AutoShape 6" descr="Flag of Bolívar (Colombia).svg">
          <a:extLst>
            <a:ext uri="{FF2B5EF4-FFF2-40B4-BE49-F238E27FC236}">
              <a16:creationId xmlns:a16="http://schemas.microsoft.com/office/drawing/2014/main" id="{FC831CF0-3126-48C2-8F05-84E12A8265CA}"/>
            </a:ext>
          </a:extLst>
        </xdr:cNvPr>
        <xdr:cNvSpPr>
          <a:spLocks noChangeAspect="1" noChangeArrowheads="1"/>
        </xdr:cNvSpPr>
      </xdr:nvSpPr>
      <xdr:spPr bwMode="auto">
        <a:xfrm>
          <a:off x="333375" y="5934075"/>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39</xdr:row>
      <xdr:rowOff>0</xdr:rowOff>
    </xdr:from>
    <xdr:ext cx="190500" cy="133350"/>
    <xdr:sp macro="" textlink="">
      <xdr:nvSpPr>
        <xdr:cNvPr id="161" name="AutoShape 5" descr="Flag of Bogotá.svg">
          <a:extLst>
            <a:ext uri="{FF2B5EF4-FFF2-40B4-BE49-F238E27FC236}">
              <a16:creationId xmlns:a16="http://schemas.microsoft.com/office/drawing/2014/main" id="{B5DD77D0-6FD1-41DD-A649-1ABB72FFF29F}"/>
            </a:ext>
          </a:extLst>
        </xdr:cNvPr>
        <xdr:cNvSpPr>
          <a:spLocks noChangeAspect="1" noChangeArrowheads="1"/>
        </xdr:cNvSpPr>
      </xdr:nvSpPr>
      <xdr:spPr bwMode="auto">
        <a:xfrm>
          <a:off x="333375" y="5934075"/>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39</xdr:row>
      <xdr:rowOff>0</xdr:rowOff>
    </xdr:from>
    <xdr:ext cx="190500" cy="133350"/>
    <xdr:sp macro="" textlink="">
      <xdr:nvSpPr>
        <xdr:cNvPr id="162" name="AutoShape 6" descr="Flag of Bolívar (Colombia).svg">
          <a:extLst>
            <a:ext uri="{FF2B5EF4-FFF2-40B4-BE49-F238E27FC236}">
              <a16:creationId xmlns:a16="http://schemas.microsoft.com/office/drawing/2014/main" id="{9DE182A6-8AAD-4619-A869-642A1A140679}"/>
            </a:ext>
          </a:extLst>
        </xdr:cNvPr>
        <xdr:cNvSpPr>
          <a:spLocks noChangeAspect="1" noChangeArrowheads="1"/>
        </xdr:cNvSpPr>
      </xdr:nvSpPr>
      <xdr:spPr bwMode="auto">
        <a:xfrm>
          <a:off x="333375" y="5934075"/>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40</xdr:row>
      <xdr:rowOff>0</xdr:rowOff>
    </xdr:from>
    <xdr:ext cx="190500" cy="133350"/>
    <xdr:sp macro="" textlink="">
      <xdr:nvSpPr>
        <xdr:cNvPr id="163" name="AutoShape 5" descr="Flag of Bogotá.svg">
          <a:extLst>
            <a:ext uri="{FF2B5EF4-FFF2-40B4-BE49-F238E27FC236}">
              <a16:creationId xmlns:a16="http://schemas.microsoft.com/office/drawing/2014/main" id="{3A4CAEAB-F7D7-45CC-ADD9-D1CB261DFCE7}"/>
            </a:ext>
          </a:extLst>
        </xdr:cNvPr>
        <xdr:cNvSpPr>
          <a:spLocks noChangeAspect="1" noChangeArrowheads="1"/>
        </xdr:cNvSpPr>
      </xdr:nvSpPr>
      <xdr:spPr bwMode="auto">
        <a:xfrm>
          <a:off x="333375" y="5934075"/>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40</xdr:row>
      <xdr:rowOff>0</xdr:rowOff>
    </xdr:from>
    <xdr:ext cx="190500" cy="133350"/>
    <xdr:sp macro="" textlink="">
      <xdr:nvSpPr>
        <xdr:cNvPr id="164" name="AutoShape 6" descr="Flag of Bolívar (Colombia).svg">
          <a:extLst>
            <a:ext uri="{FF2B5EF4-FFF2-40B4-BE49-F238E27FC236}">
              <a16:creationId xmlns:a16="http://schemas.microsoft.com/office/drawing/2014/main" id="{64D86379-7EB5-43EE-83DE-23E4F0ABE03A}"/>
            </a:ext>
          </a:extLst>
        </xdr:cNvPr>
        <xdr:cNvSpPr>
          <a:spLocks noChangeAspect="1" noChangeArrowheads="1"/>
        </xdr:cNvSpPr>
      </xdr:nvSpPr>
      <xdr:spPr bwMode="auto">
        <a:xfrm>
          <a:off x="333375" y="5934075"/>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42</xdr:row>
      <xdr:rowOff>0</xdr:rowOff>
    </xdr:from>
    <xdr:ext cx="190500" cy="129540"/>
    <xdr:sp macro="" textlink="">
      <xdr:nvSpPr>
        <xdr:cNvPr id="165" name="AutoShape 7" descr="Flag of Boyacá Department.svg">
          <a:extLst>
            <a:ext uri="{FF2B5EF4-FFF2-40B4-BE49-F238E27FC236}">
              <a16:creationId xmlns:a16="http://schemas.microsoft.com/office/drawing/2014/main" id="{4AAFCAFA-C7AE-42E7-B7AD-93B03FC21327}"/>
            </a:ext>
          </a:extLst>
        </xdr:cNvPr>
        <xdr:cNvSpPr>
          <a:spLocks noChangeAspect="1" noChangeArrowheads="1"/>
        </xdr:cNvSpPr>
      </xdr:nvSpPr>
      <xdr:spPr bwMode="auto">
        <a:xfrm>
          <a:off x="333375" y="7400925"/>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43</xdr:row>
      <xdr:rowOff>0</xdr:rowOff>
    </xdr:from>
    <xdr:ext cx="190500" cy="129540"/>
    <xdr:sp macro="" textlink="">
      <xdr:nvSpPr>
        <xdr:cNvPr id="166" name="AutoShape 7" descr="Flag of Boyacá Department.svg">
          <a:extLst>
            <a:ext uri="{FF2B5EF4-FFF2-40B4-BE49-F238E27FC236}">
              <a16:creationId xmlns:a16="http://schemas.microsoft.com/office/drawing/2014/main" id="{07C51C86-8E3B-483B-90FC-D8BDF2C1177A}"/>
            </a:ext>
          </a:extLst>
        </xdr:cNvPr>
        <xdr:cNvSpPr>
          <a:spLocks noChangeAspect="1" noChangeArrowheads="1"/>
        </xdr:cNvSpPr>
      </xdr:nvSpPr>
      <xdr:spPr bwMode="auto">
        <a:xfrm>
          <a:off x="333375" y="7400925"/>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44</xdr:row>
      <xdr:rowOff>0</xdr:rowOff>
    </xdr:from>
    <xdr:ext cx="190500" cy="129540"/>
    <xdr:sp macro="" textlink="">
      <xdr:nvSpPr>
        <xdr:cNvPr id="167" name="AutoShape 7" descr="Flag of Boyacá Department.svg">
          <a:extLst>
            <a:ext uri="{FF2B5EF4-FFF2-40B4-BE49-F238E27FC236}">
              <a16:creationId xmlns:a16="http://schemas.microsoft.com/office/drawing/2014/main" id="{E52FD11A-E57C-4ACC-A030-E31E75B2AF4A}"/>
            </a:ext>
          </a:extLst>
        </xdr:cNvPr>
        <xdr:cNvSpPr>
          <a:spLocks noChangeAspect="1" noChangeArrowheads="1"/>
        </xdr:cNvSpPr>
      </xdr:nvSpPr>
      <xdr:spPr bwMode="auto">
        <a:xfrm>
          <a:off x="333375" y="7400925"/>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45</xdr:row>
      <xdr:rowOff>0</xdr:rowOff>
    </xdr:from>
    <xdr:ext cx="190500" cy="129540"/>
    <xdr:sp macro="" textlink="">
      <xdr:nvSpPr>
        <xdr:cNvPr id="168" name="AutoShape 7" descr="Flag of Boyacá Department.svg">
          <a:extLst>
            <a:ext uri="{FF2B5EF4-FFF2-40B4-BE49-F238E27FC236}">
              <a16:creationId xmlns:a16="http://schemas.microsoft.com/office/drawing/2014/main" id="{4A9B4610-8C2E-4DC4-A7BD-9971551D2DBF}"/>
            </a:ext>
          </a:extLst>
        </xdr:cNvPr>
        <xdr:cNvSpPr>
          <a:spLocks noChangeAspect="1" noChangeArrowheads="1"/>
        </xdr:cNvSpPr>
      </xdr:nvSpPr>
      <xdr:spPr bwMode="auto">
        <a:xfrm>
          <a:off x="333375" y="7400925"/>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46</xdr:row>
      <xdr:rowOff>0</xdr:rowOff>
    </xdr:from>
    <xdr:ext cx="190500" cy="129540"/>
    <xdr:sp macro="" textlink="">
      <xdr:nvSpPr>
        <xdr:cNvPr id="169" name="AutoShape 7" descr="Flag of Boyacá Department.svg">
          <a:extLst>
            <a:ext uri="{FF2B5EF4-FFF2-40B4-BE49-F238E27FC236}">
              <a16:creationId xmlns:a16="http://schemas.microsoft.com/office/drawing/2014/main" id="{B3F54908-36CC-49EB-865B-87911C3495F4}"/>
            </a:ext>
          </a:extLst>
        </xdr:cNvPr>
        <xdr:cNvSpPr>
          <a:spLocks noChangeAspect="1" noChangeArrowheads="1"/>
        </xdr:cNvSpPr>
      </xdr:nvSpPr>
      <xdr:spPr bwMode="auto">
        <a:xfrm>
          <a:off x="333375" y="7400925"/>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47</xdr:row>
      <xdr:rowOff>0</xdr:rowOff>
    </xdr:from>
    <xdr:ext cx="190500" cy="129540"/>
    <xdr:sp macro="" textlink="">
      <xdr:nvSpPr>
        <xdr:cNvPr id="170" name="AutoShape 7" descr="Flag of Boyacá Department.svg">
          <a:extLst>
            <a:ext uri="{FF2B5EF4-FFF2-40B4-BE49-F238E27FC236}">
              <a16:creationId xmlns:a16="http://schemas.microsoft.com/office/drawing/2014/main" id="{54416BAC-8BF7-474E-8ADF-9099DB91F475}"/>
            </a:ext>
          </a:extLst>
        </xdr:cNvPr>
        <xdr:cNvSpPr>
          <a:spLocks noChangeAspect="1" noChangeArrowheads="1"/>
        </xdr:cNvSpPr>
      </xdr:nvSpPr>
      <xdr:spPr bwMode="auto">
        <a:xfrm>
          <a:off x="333375" y="7400925"/>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48</xdr:row>
      <xdr:rowOff>0</xdr:rowOff>
    </xdr:from>
    <xdr:ext cx="190500" cy="129540"/>
    <xdr:sp macro="" textlink="">
      <xdr:nvSpPr>
        <xdr:cNvPr id="171" name="AutoShape 7" descr="Flag of Boyacá Department.svg">
          <a:extLst>
            <a:ext uri="{FF2B5EF4-FFF2-40B4-BE49-F238E27FC236}">
              <a16:creationId xmlns:a16="http://schemas.microsoft.com/office/drawing/2014/main" id="{6B536C78-AA5A-4549-B5CC-BB8BEC4322F6}"/>
            </a:ext>
          </a:extLst>
        </xdr:cNvPr>
        <xdr:cNvSpPr>
          <a:spLocks noChangeAspect="1" noChangeArrowheads="1"/>
        </xdr:cNvSpPr>
      </xdr:nvSpPr>
      <xdr:spPr bwMode="auto">
        <a:xfrm>
          <a:off x="333375" y="7400925"/>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49</xdr:row>
      <xdr:rowOff>0</xdr:rowOff>
    </xdr:from>
    <xdr:ext cx="190500" cy="129540"/>
    <xdr:sp macro="" textlink="">
      <xdr:nvSpPr>
        <xdr:cNvPr id="172" name="AutoShape 7" descr="Flag of Boyacá Department.svg">
          <a:extLst>
            <a:ext uri="{FF2B5EF4-FFF2-40B4-BE49-F238E27FC236}">
              <a16:creationId xmlns:a16="http://schemas.microsoft.com/office/drawing/2014/main" id="{F5A0C3CE-0FC0-4BB2-A4F9-DE733EF9B78D}"/>
            </a:ext>
          </a:extLst>
        </xdr:cNvPr>
        <xdr:cNvSpPr>
          <a:spLocks noChangeAspect="1" noChangeArrowheads="1"/>
        </xdr:cNvSpPr>
      </xdr:nvSpPr>
      <xdr:spPr bwMode="auto">
        <a:xfrm>
          <a:off x="333375" y="7400925"/>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190500" cy="129540"/>
    <xdr:sp macro="" textlink="">
      <xdr:nvSpPr>
        <xdr:cNvPr id="173" name="AutoShape 7" descr="Flag of Boyacá Department.svg">
          <a:extLst>
            <a:ext uri="{FF2B5EF4-FFF2-40B4-BE49-F238E27FC236}">
              <a16:creationId xmlns:a16="http://schemas.microsoft.com/office/drawing/2014/main" id="{24369F5B-4DCE-4308-97C7-8EC9F41FA68A}"/>
            </a:ext>
          </a:extLst>
        </xdr:cNvPr>
        <xdr:cNvSpPr>
          <a:spLocks noChangeAspect="1" noChangeArrowheads="1"/>
        </xdr:cNvSpPr>
      </xdr:nvSpPr>
      <xdr:spPr bwMode="auto">
        <a:xfrm>
          <a:off x="333375" y="7400925"/>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190500" cy="129540"/>
    <xdr:sp macro="" textlink="">
      <xdr:nvSpPr>
        <xdr:cNvPr id="174" name="AutoShape 7" descr="Flag of Boyacá Department.svg">
          <a:extLst>
            <a:ext uri="{FF2B5EF4-FFF2-40B4-BE49-F238E27FC236}">
              <a16:creationId xmlns:a16="http://schemas.microsoft.com/office/drawing/2014/main" id="{6013E66A-B7B1-4C4B-B551-BE31FC5AE6A0}"/>
            </a:ext>
          </a:extLst>
        </xdr:cNvPr>
        <xdr:cNvSpPr>
          <a:spLocks noChangeAspect="1" noChangeArrowheads="1"/>
        </xdr:cNvSpPr>
      </xdr:nvSpPr>
      <xdr:spPr bwMode="auto">
        <a:xfrm>
          <a:off x="333375" y="7400925"/>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52</xdr:row>
      <xdr:rowOff>0</xdr:rowOff>
    </xdr:from>
    <xdr:ext cx="190500" cy="129540"/>
    <xdr:sp macro="" textlink="">
      <xdr:nvSpPr>
        <xdr:cNvPr id="175" name="AutoShape 7" descr="Flag of Boyacá Department.svg">
          <a:extLst>
            <a:ext uri="{FF2B5EF4-FFF2-40B4-BE49-F238E27FC236}">
              <a16:creationId xmlns:a16="http://schemas.microsoft.com/office/drawing/2014/main" id="{8C5283A3-17BD-4C77-A5CA-251CA35773C7}"/>
            </a:ext>
          </a:extLst>
        </xdr:cNvPr>
        <xdr:cNvSpPr>
          <a:spLocks noChangeAspect="1" noChangeArrowheads="1"/>
        </xdr:cNvSpPr>
      </xdr:nvSpPr>
      <xdr:spPr bwMode="auto">
        <a:xfrm>
          <a:off x="333375" y="7400925"/>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190500" cy="129540"/>
    <xdr:sp macro="" textlink="">
      <xdr:nvSpPr>
        <xdr:cNvPr id="176" name="AutoShape 7" descr="Flag of Boyacá Department.svg">
          <a:extLst>
            <a:ext uri="{FF2B5EF4-FFF2-40B4-BE49-F238E27FC236}">
              <a16:creationId xmlns:a16="http://schemas.microsoft.com/office/drawing/2014/main" id="{779F4931-F89C-4F4F-8288-987DFB084850}"/>
            </a:ext>
          </a:extLst>
        </xdr:cNvPr>
        <xdr:cNvSpPr>
          <a:spLocks noChangeAspect="1" noChangeArrowheads="1"/>
        </xdr:cNvSpPr>
      </xdr:nvSpPr>
      <xdr:spPr bwMode="auto">
        <a:xfrm>
          <a:off x="333375" y="7400925"/>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190500" cy="129540"/>
    <xdr:sp macro="" textlink="">
      <xdr:nvSpPr>
        <xdr:cNvPr id="177" name="AutoShape 8" descr="Flag of Caldas.svg">
          <a:extLst>
            <a:ext uri="{FF2B5EF4-FFF2-40B4-BE49-F238E27FC236}">
              <a16:creationId xmlns:a16="http://schemas.microsoft.com/office/drawing/2014/main" id="{3766B839-9BB4-475A-BA08-99F0079C09CD}"/>
            </a:ext>
          </a:extLst>
        </xdr:cNvPr>
        <xdr:cNvSpPr>
          <a:spLocks noChangeAspect="1" noChangeArrowheads="1"/>
        </xdr:cNvSpPr>
      </xdr:nvSpPr>
      <xdr:spPr bwMode="auto">
        <a:xfrm>
          <a:off x="333375" y="975360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56</xdr:row>
      <xdr:rowOff>0</xdr:rowOff>
    </xdr:from>
    <xdr:ext cx="190500" cy="129540"/>
    <xdr:sp macro="" textlink="">
      <xdr:nvSpPr>
        <xdr:cNvPr id="178" name="AutoShape 8" descr="Flag of Caldas.svg">
          <a:extLst>
            <a:ext uri="{FF2B5EF4-FFF2-40B4-BE49-F238E27FC236}">
              <a16:creationId xmlns:a16="http://schemas.microsoft.com/office/drawing/2014/main" id="{8CD24530-3E8D-4B2C-B66A-82E8EAB906D7}"/>
            </a:ext>
          </a:extLst>
        </xdr:cNvPr>
        <xdr:cNvSpPr>
          <a:spLocks noChangeAspect="1" noChangeArrowheads="1"/>
        </xdr:cNvSpPr>
      </xdr:nvSpPr>
      <xdr:spPr bwMode="auto">
        <a:xfrm>
          <a:off x="333375" y="975360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57</xdr:row>
      <xdr:rowOff>0</xdr:rowOff>
    </xdr:from>
    <xdr:ext cx="190500" cy="129540"/>
    <xdr:sp macro="" textlink="">
      <xdr:nvSpPr>
        <xdr:cNvPr id="179" name="AutoShape 8" descr="Flag of Caldas.svg">
          <a:extLst>
            <a:ext uri="{FF2B5EF4-FFF2-40B4-BE49-F238E27FC236}">
              <a16:creationId xmlns:a16="http://schemas.microsoft.com/office/drawing/2014/main" id="{C8868A12-2CC9-4F03-B55C-748D7B529C8E}"/>
            </a:ext>
          </a:extLst>
        </xdr:cNvPr>
        <xdr:cNvSpPr>
          <a:spLocks noChangeAspect="1" noChangeArrowheads="1"/>
        </xdr:cNvSpPr>
      </xdr:nvSpPr>
      <xdr:spPr bwMode="auto">
        <a:xfrm>
          <a:off x="333375" y="975360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58</xdr:row>
      <xdr:rowOff>0</xdr:rowOff>
    </xdr:from>
    <xdr:ext cx="190500" cy="129540"/>
    <xdr:sp macro="" textlink="">
      <xdr:nvSpPr>
        <xdr:cNvPr id="180" name="AutoShape 8" descr="Flag of Caldas.svg">
          <a:extLst>
            <a:ext uri="{FF2B5EF4-FFF2-40B4-BE49-F238E27FC236}">
              <a16:creationId xmlns:a16="http://schemas.microsoft.com/office/drawing/2014/main" id="{BEE59D6D-739B-4FA6-8929-5CE8ADC2B99F}"/>
            </a:ext>
          </a:extLst>
        </xdr:cNvPr>
        <xdr:cNvSpPr>
          <a:spLocks noChangeAspect="1" noChangeArrowheads="1"/>
        </xdr:cNvSpPr>
      </xdr:nvSpPr>
      <xdr:spPr bwMode="auto">
        <a:xfrm>
          <a:off x="333375" y="975360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190500" cy="129540"/>
    <xdr:sp macro="" textlink="">
      <xdr:nvSpPr>
        <xdr:cNvPr id="181" name="AutoShape 8" descr="Flag of Caldas.svg">
          <a:extLst>
            <a:ext uri="{FF2B5EF4-FFF2-40B4-BE49-F238E27FC236}">
              <a16:creationId xmlns:a16="http://schemas.microsoft.com/office/drawing/2014/main" id="{A53B59D5-B6D0-4B1E-AE9E-E8CD11F3E169}"/>
            </a:ext>
          </a:extLst>
        </xdr:cNvPr>
        <xdr:cNvSpPr>
          <a:spLocks noChangeAspect="1" noChangeArrowheads="1"/>
        </xdr:cNvSpPr>
      </xdr:nvSpPr>
      <xdr:spPr bwMode="auto">
        <a:xfrm>
          <a:off x="333375" y="975360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68</xdr:row>
      <xdr:rowOff>0</xdr:rowOff>
    </xdr:from>
    <xdr:ext cx="190500" cy="133350"/>
    <xdr:sp macro="" textlink="">
      <xdr:nvSpPr>
        <xdr:cNvPr id="182" name="AutoShape 12" descr="Flag of Cesar.svg">
          <a:extLst>
            <a:ext uri="{FF2B5EF4-FFF2-40B4-BE49-F238E27FC236}">
              <a16:creationId xmlns:a16="http://schemas.microsoft.com/office/drawing/2014/main" id="{FF15B7A1-CF6D-49B1-8302-3FB913C6DAEF}"/>
            </a:ext>
          </a:extLst>
        </xdr:cNvPr>
        <xdr:cNvSpPr>
          <a:spLocks noChangeAspect="1" noChangeArrowheads="1"/>
        </xdr:cNvSpPr>
      </xdr:nvSpPr>
      <xdr:spPr bwMode="auto">
        <a:xfrm>
          <a:off x="333375" y="12287250"/>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69</xdr:row>
      <xdr:rowOff>0</xdr:rowOff>
    </xdr:from>
    <xdr:ext cx="190500" cy="133350"/>
    <xdr:sp macro="" textlink="">
      <xdr:nvSpPr>
        <xdr:cNvPr id="183" name="AutoShape 12" descr="Flag of Cesar.svg">
          <a:extLst>
            <a:ext uri="{FF2B5EF4-FFF2-40B4-BE49-F238E27FC236}">
              <a16:creationId xmlns:a16="http://schemas.microsoft.com/office/drawing/2014/main" id="{D2EF67D0-83A9-42D1-906A-825B95E163F6}"/>
            </a:ext>
          </a:extLst>
        </xdr:cNvPr>
        <xdr:cNvSpPr>
          <a:spLocks noChangeAspect="1" noChangeArrowheads="1"/>
        </xdr:cNvSpPr>
      </xdr:nvSpPr>
      <xdr:spPr bwMode="auto">
        <a:xfrm>
          <a:off x="333375" y="12287250"/>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70</xdr:row>
      <xdr:rowOff>0</xdr:rowOff>
    </xdr:from>
    <xdr:ext cx="190500" cy="133350"/>
    <xdr:sp macro="" textlink="">
      <xdr:nvSpPr>
        <xdr:cNvPr id="184" name="AutoShape 12" descr="Flag of Cesar.svg">
          <a:extLst>
            <a:ext uri="{FF2B5EF4-FFF2-40B4-BE49-F238E27FC236}">
              <a16:creationId xmlns:a16="http://schemas.microsoft.com/office/drawing/2014/main" id="{F0083603-7746-452E-9F9C-7173825C4129}"/>
            </a:ext>
          </a:extLst>
        </xdr:cNvPr>
        <xdr:cNvSpPr>
          <a:spLocks noChangeAspect="1" noChangeArrowheads="1"/>
        </xdr:cNvSpPr>
      </xdr:nvSpPr>
      <xdr:spPr bwMode="auto">
        <a:xfrm>
          <a:off x="333375" y="12287250"/>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72</xdr:row>
      <xdr:rowOff>0</xdr:rowOff>
    </xdr:from>
    <xdr:ext cx="190500" cy="129540"/>
    <xdr:sp macro="" textlink="">
      <xdr:nvSpPr>
        <xdr:cNvPr id="185" name="AutoShape 13" descr="Flag of Chocó.svg">
          <a:extLst>
            <a:ext uri="{FF2B5EF4-FFF2-40B4-BE49-F238E27FC236}">
              <a16:creationId xmlns:a16="http://schemas.microsoft.com/office/drawing/2014/main" id="{CF56AB37-A330-4D65-8C97-8224DAE91FF7}"/>
            </a:ext>
          </a:extLst>
        </xdr:cNvPr>
        <xdr:cNvSpPr>
          <a:spLocks noChangeAspect="1" noChangeArrowheads="1"/>
        </xdr:cNvSpPr>
      </xdr:nvSpPr>
      <xdr:spPr bwMode="auto">
        <a:xfrm>
          <a:off x="333375" y="1301115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73</xdr:row>
      <xdr:rowOff>0</xdr:rowOff>
    </xdr:from>
    <xdr:ext cx="190500" cy="129540"/>
    <xdr:sp macro="" textlink="">
      <xdr:nvSpPr>
        <xdr:cNvPr id="186" name="AutoShape 13" descr="Flag of Chocó.svg">
          <a:extLst>
            <a:ext uri="{FF2B5EF4-FFF2-40B4-BE49-F238E27FC236}">
              <a16:creationId xmlns:a16="http://schemas.microsoft.com/office/drawing/2014/main" id="{B105B12C-E28A-457D-9062-6A55BD5F1CF2}"/>
            </a:ext>
          </a:extLst>
        </xdr:cNvPr>
        <xdr:cNvSpPr>
          <a:spLocks noChangeAspect="1" noChangeArrowheads="1"/>
        </xdr:cNvSpPr>
      </xdr:nvSpPr>
      <xdr:spPr bwMode="auto">
        <a:xfrm>
          <a:off x="333375" y="1301115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74</xdr:row>
      <xdr:rowOff>0</xdr:rowOff>
    </xdr:from>
    <xdr:ext cx="190500" cy="129540"/>
    <xdr:sp macro="" textlink="">
      <xdr:nvSpPr>
        <xdr:cNvPr id="187" name="AutoShape 13" descr="Flag of Chocó.svg">
          <a:extLst>
            <a:ext uri="{FF2B5EF4-FFF2-40B4-BE49-F238E27FC236}">
              <a16:creationId xmlns:a16="http://schemas.microsoft.com/office/drawing/2014/main" id="{650682AF-7196-4713-8BFC-F9616E539920}"/>
            </a:ext>
          </a:extLst>
        </xdr:cNvPr>
        <xdr:cNvSpPr>
          <a:spLocks noChangeAspect="1" noChangeArrowheads="1"/>
        </xdr:cNvSpPr>
      </xdr:nvSpPr>
      <xdr:spPr bwMode="auto">
        <a:xfrm>
          <a:off x="333375" y="1301115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75</xdr:row>
      <xdr:rowOff>0</xdr:rowOff>
    </xdr:from>
    <xdr:ext cx="190500" cy="129540"/>
    <xdr:sp macro="" textlink="">
      <xdr:nvSpPr>
        <xdr:cNvPr id="188" name="AutoShape 13" descr="Flag of Chocó.svg">
          <a:extLst>
            <a:ext uri="{FF2B5EF4-FFF2-40B4-BE49-F238E27FC236}">
              <a16:creationId xmlns:a16="http://schemas.microsoft.com/office/drawing/2014/main" id="{2D101FDC-B727-4B5C-87F7-4059F157632F}"/>
            </a:ext>
          </a:extLst>
        </xdr:cNvPr>
        <xdr:cNvSpPr>
          <a:spLocks noChangeAspect="1" noChangeArrowheads="1"/>
        </xdr:cNvSpPr>
      </xdr:nvSpPr>
      <xdr:spPr bwMode="auto">
        <a:xfrm>
          <a:off x="333375" y="1301115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77</xdr:row>
      <xdr:rowOff>0</xdr:rowOff>
    </xdr:from>
    <xdr:ext cx="190500" cy="133350"/>
    <xdr:sp macro="" textlink="">
      <xdr:nvSpPr>
        <xdr:cNvPr id="189" name="AutoShape 14" descr="Flag of Córdoba.svg">
          <a:extLst>
            <a:ext uri="{FF2B5EF4-FFF2-40B4-BE49-F238E27FC236}">
              <a16:creationId xmlns:a16="http://schemas.microsoft.com/office/drawing/2014/main" id="{0EE5DF40-E07F-4717-9923-50DFC66B0E3E}"/>
            </a:ext>
          </a:extLst>
        </xdr:cNvPr>
        <xdr:cNvSpPr>
          <a:spLocks noChangeAspect="1" noChangeArrowheads="1"/>
        </xdr:cNvSpPr>
      </xdr:nvSpPr>
      <xdr:spPr bwMode="auto">
        <a:xfrm>
          <a:off x="333375" y="13916025"/>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78</xdr:row>
      <xdr:rowOff>0</xdr:rowOff>
    </xdr:from>
    <xdr:ext cx="190500" cy="133350"/>
    <xdr:sp macro="" textlink="">
      <xdr:nvSpPr>
        <xdr:cNvPr id="190" name="AutoShape 14" descr="Flag of Córdoba.svg">
          <a:extLst>
            <a:ext uri="{FF2B5EF4-FFF2-40B4-BE49-F238E27FC236}">
              <a16:creationId xmlns:a16="http://schemas.microsoft.com/office/drawing/2014/main" id="{D794BA7A-6937-48AC-9ABF-F0D1E587096E}"/>
            </a:ext>
          </a:extLst>
        </xdr:cNvPr>
        <xdr:cNvSpPr>
          <a:spLocks noChangeAspect="1" noChangeArrowheads="1"/>
        </xdr:cNvSpPr>
      </xdr:nvSpPr>
      <xdr:spPr bwMode="auto">
        <a:xfrm>
          <a:off x="333375" y="13916025"/>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79</xdr:row>
      <xdr:rowOff>0</xdr:rowOff>
    </xdr:from>
    <xdr:ext cx="190500" cy="133350"/>
    <xdr:sp macro="" textlink="">
      <xdr:nvSpPr>
        <xdr:cNvPr id="191" name="AutoShape 14" descr="Flag of Córdoba.svg">
          <a:extLst>
            <a:ext uri="{FF2B5EF4-FFF2-40B4-BE49-F238E27FC236}">
              <a16:creationId xmlns:a16="http://schemas.microsoft.com/office/drawing/2014/main" id="{8E14C680-5C98-4A1D-8651-2AEBDAD4EBE2}"/>
            </a:ext>
          </a:extLst>
        </xdr:cNvPr>
        <xdr:cNvSpPr>
          <a:spLocks noChangeAspect="1" noChangeArrowheads="1"/>
        </xdr:cNvSpPr>
      </xdr:nvSpPr>
      <xdr:spPr bwMode="auto">
        <a:xfrm>
          <a:off x="333375" y="13916025"/>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80</xdr:row>
      <xdr:rowOff>0</xdr:rowOff>
    </xdr:from>
    <xdr:ext cx="190500" cy="133350"/>
    <xdr:sp macro="" textlink="">
      <xdr:nvSpPr>
        <xdr:cNvPr id="192" name="AutoShape 14" descr="Flag of Córdoba.svg">
          <a:extLst>
            <a:ext uri="{FF2B5EF4-FFF2-40B4-BE49-F238E27FC236}">
              <a16:creationId xmlns:a16="http://schemas.microsoft.com/office/drawing/2014/main" id="{63669937-6BF0-4787-A2C5-7EF55522A296}"/>
            </a:ext>
          </a:extLst>
        </xdr:cNvPr>
        <xdr:cNvSpPr>
          <a:spLocks noChangeAspect="1" noChangeArrowheads="1"/>
        </xdr:cNvSpPr>
      </xdr:nvSpPr>
      <xdr:spPr bwMode="auto">
        <a:xfrm>
          <a:off x="333375" y="13916025"/>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81</xdr:row>
      <xdr:rowOff>0</xdr:rowOff>
    </xdr:from>
    <xdr:ext cx="190500" cy="133350"/>
    <xdr:sp macro="" textlink="">
      <xdr:nvSpPr>
        <xdr:cNvPr id="193" name="AutoShape 14" descr="Flag of Córdoba.svg">
          <a:extLst>
            <a:ext uri="{FF2B5EF4-FFF2-40B4-BE49-F238E27FC236}">
              <a16:creationId xmlns:a16="http://schemas.microsoft.com/office/drawing/2014/main" id="{5FF639B0-C8DB-42DE-AC53-00A1EDBA97BD}"/>
            </a:ext>
          </a:extLst>
        </xdr:cNvPr>
        <xdr:cNvSpPr>
          <a:spLocks noChangeAspect="1" noChangeArrowheads="1"/>
        </xdr:cNvSpPr>
      </xdr:nvSpPr>
      <xdr:spPr bwMode="auto">
        <a:xfrm>
          <a:off x="333375" y="13916025"/>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82</xdr:row>
      <xdr:rowOff>0</xdr:rowOff>
    </xdr:from>
    <xdr:ext cx="190500" cy="133350"/>
    <xdr:sp macro="" textlink="">
      <xdr:nvSpPr>
        <xdr:cNvPr id="194" name="AutoShape 14" descr="Flag of Córdoba.svg">
          <a:extLst>
            <a:ext uri="{FF2B5EF4-FFF2-40B4-BE49-F238E27FC236}">
              <a16:creationId xmlns:a16="http://schemas.microsoft.com/office/drawing/2014/main" id="{D5261623-D617-4F8B-B3FF-CC0777109103}"/>
            </a:ext>
          </a:extLst>
        </xdr:cNvPr>
        <xdr:cNvSpPr>
          <a:spLocks noChangeAspect="1" noChangeArrowheads="1"/>
        </xdr:cNvSpPr>
      </xdr:nvSpPr>
      <xdr:spPr bwMode="auto">
        <a:xfrm>
          <a:off x="333375" y="13916025"/>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84</xdr:row>
      <xdr:rowOff>0</xdr:rowOff>
    </xdr:from>
    <xdr:ext cx="190500" cy="129540"/>
    <xdr:sp macro="" textlink="">
      <xdr:nvSpPr>
        <xdr:cNvPr id="195" name="AutoShape 15" descr="Flag of Cundinamarca.svg">
          <a:extLst>
            <a:ext uri="{FF2B5EF4-FFF2-40B4-BE49-F238E27FC236}">
              <a16:creationId xmlns:a16="http://schemas.microsoft.com/office/drawing/2014/main" id="{78FFDC61-1694-46CA-942F-B29329F8228D}"/>
            </a:ext>
          </a:extLst>
        </xdr:cNvPr>
        <xdr:cNvSpPr>
          <a:spLocks noChangeAspect="1" noChangeArrowheads="1"/>
        </xdr:cNvSpPr>
      </xdr:nvSpPr>
      <xdr:spPr bwMode="auto">
        <a:xfrm>
          <a:off x="333375" y="1518285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85</xdr:row>
      <xdr:rowOff>0</xdr:rowOff>
    </xdr:from>
    <xdr:ext cx="190500" cy="129540"/>
    <xdr:sp macro="" textlink="">
      <xdr:nvSpPr>
        <xdr:cNvPr id="196" name="AutoShape 15" descr="Flag of Cundinamarca.svg">
          <a:extLst>
            <a:ext uri="{FF2B5EF4-FFF2-40B4-BE49-F238E27FC236}">
              <a16:creationId xmlns:a16="http://schemas.microsoft.com/office/drawing/2014/main" id="{5215AE1D-B7F3-431F-9928-B04F6656FAA3}"/>
            </a:ext>
          </a:extLst>
        </xdr:cNvPr>
        <xdr:cNvSpPr>
          <a:spLocks noChangeAspect="1" noChangeArrowheads="1"/>
        </xdr:cNvSpPr>
      </xdr:nvSpPr>
      <xdr:spPr bwMode="auto">
        <a:xfrm>
          <a:off x="333375" y="1518285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86</xdr:row>
      <xdr:rowOff>0</xdr:rowOff>
    </xdr:from>
    <xdr:ext cx="190500" cy="129540"/>
    <xdr:sp macro="" textlink="">
      <xdr:nvSpPr>
        <xdr:cNvPr id="197" name="AutoShape 15" descr="Flag of Cundinamarca.svg">
          <a:extLst>
            <a:ext uri="{FF2B5EF4-FFF2-40B4-BE49-F238E27FC236}">
              <a16:creationId xmlns:a16="http://schemas.microsoft.com/office/drawing/2014/main" id="{83198446-9348-4BD6-B3E2-8479AA28B979}"/>
            </a:ext>
          </a:extLst>
        </xdr:cNvPr>
        <xdr:cNvSpPr>
          <a:spLocks noChangeAspect="1" noChangeArrowheads="1"/>
        </xdr:cNvSpPr>
      </xdr:nvSpPr>
      <xdr:spPr bwMode="auto">
        <a:xfrm>
          <a:off x="333375" y="1518285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87</xdr:row>
      <xdr:rowOff>0</xdr:rowOff>
    </xdr:from>
    <xdr:ext cx="190500" cy="129540"/>
    <xdr:sp macro="" textlink="">
      <xdr:nvSpPr>
        <xdr:cNvPr id="198" name="AutoShape 15" descr="Flag of Cundinamarca.svg">
          <a:extLst>
            <a:ext uri="{FF2B5EF4-FFF2-40B4-BE49-F238E27FC236}">
              <a16:creationId xmlns:a16="http://schemas.microsoft.com/office/drawing/2014/main" id="{DF39A5D7-C31E-492A-96B0-AEBE8725ADBC}"/>
            </a:ext>
          </a:extLst>
        </xdr:cNvPr>
        <xdr:cNvSpPr>
          <a:spLocks noChangeAspect="1" noChangeArrowheads="1"/>
        </xdr:cNvSpPr>
      </xdr:nvSpPr>
      <xdr:spPr bwMode="auto">
        <a:xfrm>
          <a:off x="333375" y="1518285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88</xdr:row>
      <xdr:rowOff>0</xdr:rowOff>
    </xdr:from>
    <xdr:ext cx="190500" cy="129540"/>
    <xdr:sp macro="" textlink="">
      <xdr:nvSpPr>
        <xdr:cNvPr id="199" name="AutoShape 15" descr="Flag of Cundinamarca.svg">
          <a:extLst>
            <a:ext uri="{FF2B5EF4-FFF2-40B4-BE49-F238E27FC236}">
              <a16:creationId xmlns:a16="http://schemas.microsoft.com/office/drawing/2014/main" id="{78229F9A-0B17-4A5E-807E-C6DB69A9C1B1}"/>
            </a:ext>
          </a:extLst>
        </xdr:cNvPr>
        <xdr:cNvSpPr>
          <a:spLocks noChangeAspect="1" noChangeArrowheads="1"/>
        </xdr:cNvSpPr>
      </xdr:nvSpPr>
      <xdr:spPr bwMode="auto">
        <a:xfrm>
          <a:off x="333375" y="1518285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190500" cy="129540"/>
    <xdr:sp macro="" textlink="">
      <xdr:nvSpPr>
        <xdr:cNvPr id="200" name="AutoShape 15" descr="Flag of Cundinamarca.svg">
          <a:extLst>
            <a:ext uri="{FF2B5EF4-FFF2-40B4-BE49-F238E27FC236}">
              <a16:creationId xmlns:a16="http://schemas.microsoft.com/office/drawing/2014/main" id="{6A089E60-F1CC-428F-ADDD-809DA619B755}"/>
            </a:ext>
          </a:extLst>
        </xdr:cNvPr>
        <xdr:cNvSpPr>
          <a:spLocks noChangeAspect="1" noChangeArrowheads="1"/>
        </xdr:cNvSpPr>
      </xdr:nvSpPr>
      <xdr:spPr bwMode="auto">
        <a:xfrm>
          <a:off x="333375" y="1518285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90</xdr:row>
      <xdr:rowOff>0</xdr:rowOff>
    </xdr:from>
    <xdr:ext cx="190500" cy="129540"/>
    <xdr:sp macro="" textlink="">
      <xdr:nvSpPr>
        <xdr:cNvPr id="201" name="AutoShape 15" descr="Flag of Cundinamarca.svg">
          <a:extLst>
            <a:ext uri="{FF2B5EF4-FFF2-40B4-BE49-F238E27FC236}">
              <a16:creationId xmlns:a16="http://schemas.microsoft.com/office/drawing/2014/main" id="{843A7259-075A-47DD-8AE3-AE1E65FF23E3}"/>
            </a:ext>
          </a:extLst>
        </xdr:cNvPr>
        <xdr:cNvSpPr>
          <a:spLocks noChangeAspect="1" noChangeArrowheads="1"/>
        </xdr:cNvSpPr>
      </xdr:nvSpPr>
      <xdr:spPr bwMode="auto">
        <a:xfrm>
          <a:off x="333375" y="1518285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91</xdr:row>
      <xdr:rowOff>0</xdr:rowOff>
    </xdr:from>
    <xdr:ext cx="190500" cy="129540"/>
    <xdr:sp macro="" textlink="">
      <xdr:nvSpPr>
        <xdr:cNvPr id="202" name="AutoShape 15" descr="Flag of Cundinamarca.svg">
          <a:extLst>
            <a:ext uri="{FF2B5EF4-FFF2-40B4-BE49-F238E27FC236}">
              <a16:creationId xmlns:a16="http://schemas.microsoft.com/office/drawing/2014/main" id="{94242B5C-66C3-4FED-B7BD-C291911B6F59}"/>
            </a:ext>
          </a:extLst>
        </xdr:cNvPr>
        <xdr:cNvSpPr>
          <a:spLocks noChangeAspect="1" noChangeArrowheads="1"/>
        </xdr:cNvSpPr>
      </xdr:nvSpPr>
      <xdr:spPr bwMode="auto">
        <a:xfrm>
          <a:off x="333375" y="1518285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92</xdr:row>
      <xdr:rowOff>0</xdr:rowOff>
    </xdr:from>
    <xdr:ext cx="190500" cy="129540"/>
    <xdr:sp macro="" textlink="">
      <xdr:nvSpPr>
        <xdr:cNvPr id="203" name="AutoShape 15" descr="Flag of Cundinamarca.svg">
          <a:extLst>
            <a:ext uri="{FF2B5EF4-FFF2-40B4-BE49-F238E27FC236}">
              <a16:creationId xmlns:a16="http://schemas.microsoft.com/office/drawing/2014/main" id="{C102EF12-9B65-4E03-8700-D79DCCB1495E}"/>
            </a:ext>
          </a:extLst>
        </xdr:cNvPr>
        <xdr:cNvSpPr>
          <a:spLocks noChangeAspect="1" noChangeArrowheads="1"/>
        </xdr:cNvSpPr>
      </xdr:nvSpPr>
      <xdr:spPr bwMode="auto">
        <a:xfrm>
          <a:off x="333375" y="1518285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93</xdr:row>
      <xdr:rowOff>0</xdr:rowOff>
    </xdr:from>
    <xdr:ext cx="190500" cy="129540"/>
    <xdr:sp macro="" textlink="">
      <xdr:nvSpPr>
        <xdr:cNvPr id="204" name="AutoShape 15" descr="Flag of Cundinamarca.svg">
          <a:extLst>
            <a:ext uri="{FF2B5EF4-FFF2-40B4-BE49-F238E27FC236}">
              <a16:creationId xmlns:a16="http://schemas.microsoft.com/office/drawing/2014/main" id="{FC483F97-B7F3-4A66-BE63-D4237C73DCD7}"/>
            </a:ext>
          </a:extLst>
        </xdr:cNvPr>
        <xdr:cNvSpPr>
          <a:spLocks noChangeAspect="1" noChangeArrowheads="1"/>
        </xdr:cNvSpPr>
      </xdr:nvSpPr>
      <xdr:spPr bwMode="auto">
        <a:xfrm>
          <a:off x="333375" y="1518285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94</xdr:row>
      <xdr:rowOff>0</xdr:rowOff>
    </xdr:from>
    <xdr:ext cx="190500" cy="129540"/>
    <xdr:sp macro="" textlink="">
      <xdr:nvSpPr>
        <xdr:cNvPr id="205" name="AutoShape 15" descr="Flag of Cundinamarca.svg">
          <a:extLst>
            <a:ext uri="{FF2B5EF4-FFF2-40B4-BE49-F238E27FC236}">
              <a16:creationId xmlns:a16="http://schemas.microsoft.com/office/drawing/2014/main" id="{CA1C2DAF-BD97-41CD-B16E-4A80783901A1}"/>
            </a:ext>
          </a:extLst>
        </xdr:cNvPr>
        <xdr:cNvSpPr>
          <a:spLocks noChangeAspect="1" noChangeArrowheads="1"/>
        </xdr:cNvSpPr>
      </xdr:nvSpPr>
      <xdr:spPr bwMode="auto">
        <a:xfrm>
          <a:off x="333375" y="1518285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95</xdr:row>
      <xdr:rowOff>0</xdr:rowOff>
    </xdr:from>
    <xdr:ext cx="190500" cy="129540"/>
    <xdr:sp macro="" textlink="">
      <xdr:nvSpPr>
        <xdr:cNvPr id="206" name="AutoShape 15" descr="Flag of Cundinamarca.svg">
          <a:extLst>
            <a:ext uri="{FF2B5EF4-FFF2-40B4-BE49-F238E27FC236}">
              <a16:creationId xmlns:a16="http://schemas.microsoft.com/office/drawing/2014/main" id="{7A2149CD-875D-4A91-B0ED-F113924AD747}"/>
            </a:ext>
          </a:extLst>
        </xdr:cNvPr>
        <xdr:cNvSpPr>
          <a:spLocks noChangeAspect="1" noChangeArrowheads="1"/>
        </xdr:cNvSpPr>
      </xdr:nvSpPr>
      <xdr:spPr bwMode="auto">
        <a:xfrm>
          <a:off x="333375" y="1518285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96</xdr:row>
      <xdr:rowOff>0</xdr:rowOff>
    </xdr:from>
    <xdr:ext cx="190500" cy="129540"/>
    <xdr:sp macro="" textlink="">
      <xdr:nvSpPr>
        <xdr:cNvPr id="207" name="AutoShape 15" descr="Flag of Cundinamarca.svg">
          <a:extLst>
            <a:ext uri="{FF2B5EF4-FFF2-40B4-BE49-F238E27FC236}">
              <a16:creationId xmlns:a16="http://schemas.microsoft.com/office/drawing/2014/main" id="{40B35266-204A-4015-9CEB-C701AA9B988D}"/>
            </a:ext>
          </a:extLst>
        </xdr:cNvPr>
        <xdr:cNvSpPr>
          <a:spLocks noChangeAspect="1" noChangeArrowheads="1"/>
        </xdr:cNvSpPr>
      </xdr:nvSpPr>
      <xdr:spPr bwMode="auto">
        <a:xfrm>
          <a:off x="333375" y="1518285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97</xdr:row>
      <xdr:rowOff>0</xdr:rowOff>
    </xdr:from>
    <xdr:ext cx="190500" cy="129540"/>
    <xdr:sp macro="" textlink="">
      <xdr:nvSpPr>
        <xdr:cNvPr id="208" name="AutoShape 15" descr="Flag of Cundinamarca.svg">
          <a:extLst>
            <a:ext uri="{FF2B5EF4-FFF2-40B4-BE49-F238E27FC236}">
              <a16:creationId xmlns:a16="http://schemas.microsoft.com/office/drawing/2014/main" id="{409CB43E-161A-41A9-8F17-3A2279D132F7}"/>
            </a:ext>
          </a:extLst>
        </xdr:cNvPr>
        <xdr:cNvSpPr>
          <a:spLocks noChangeAspect="1" noChangeArrowheads="1"/>
        </xdr:cNvSpPr>
      </xdr:nvSpPr>
      <xdr:spPr bwMode="auto">
        <a:xfrm>
          <a:off x="333375" y="1518285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101</xdr:row>
      <xdr:rowOff>0</xdr:rowOff>
    </xdr:from>
    <xdr:ext cx="190500" cy="129540"/>
    <xdr:sp macro="" textlink="">
      <xdr:nvSpPr>
        <xdr:cNvPr id="209" name="AutoShape 18" descr="Flag of Huila.svg">
          <a:extLst>
            <a:ext uri="{FF2B5EF4-FFF2-40B4-BE49-F238E27FC236}">
              <a16:creationId xmlns:a16="http://schemas.microsoft.com/office/drawing/2014/main" id="{A147F61B-1BD6-4A08-8477-03EDC5AC8C5F}"/>
            </a:ext>
          </a:extLst>
        </xdr:cNvPr>
        <xdr:cNvSpPr>
          <a:spLocks noChangeAspect="1" noChangeArrowheads="1"/>
        </xdr:cNvSpPr>
      </xdr:nvSpPr>
      <xdr:spPr bwMode="auto">
        <a:xfrm>
          <a:off x="333375" y="18354675"/>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102</xdr:row>
      <xdr:rowOff>0</xdr:rowOff>
    </xdr:from>
    <xdr:ext cx="190500" cy="129540"/>
    <xdr:sp macro="" textlink="">
      <xdr:nvSpPr>
        <xdr:cNvPr id="210" name="AutoShape 18" descr="Flag of Huila.svg">
          <a:extLst>
            <a:ext uri="{FF2B5EF4-FFF2-40B4-BE49-F238E27FC236}">
              <a16:creationId xmlns:a16="http://schemas.microsoft.com/office/drawing/2014/main" id="{CFC8851E-2E7F-4985-913A-105C57DC6F79}"/>
            </a:ext>
          </a:extLst>
        </xdr:cNvPr>
        <xdr:cNvSpPr>
          <a:spLocks noChangeAspect="1" noChangeArrowheads="1"/>
        </xdr:cNvSpPr>
      </xdr:nvSpPr>
      <xdr:spPr bwMode="auto">
        <a:xfrm>
          <a:off x="333375" y="18354675"/>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103</xdr:row>
      <xdr:rowOff>0</xdr:rowOff>
    </xdr:from>
    <xdr:ext cx="190500" cy="129540"/>
    <xdr:sp macro="" textlink="">
      <xdr:nvSpPr>
        <xdr:cNvPr id="211" name="AutoShape 18" descr="Flag of Huila.svg">
          <a:extLst>
            <a:ext uri="{FF2B5EF4-FFF2-40B4-BE49-F238E27FC236}">
              <a16:creationId xmlns:a16="http://schemas.microsoft.com/office/drawing/2014/main" id="{3428C9A3-8637-4043-B3CB-E61944D81E26}"/>
            </a:ext>
          </a:extLst>
        </xdr:cNvPr>
        <xdr:cNvSpPr>
          <a:spLocks noChangeAspect="1" noChangeArrowheads="1"/>
        </xdr:cNvSpPr>
      </xdr:nvSpPr>
      <xdr:spPr bwMode="auto">
        <a:xfrm>
          <a:off x="333375" y="18354675"/>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105</xdr:row>
      <xdr:rowOff>0</xdr:rowOff>
    </xdr:from>
    <xdr:ext cx="190500" cy="133350"/>
    <xdr:sp macro="" textlink="">
      <xdr:nvSpPr>
        <xdr:cNvPr id="212" name="AutoShape 19" descr="Flag of La Guajira.svg">
          <a:extLst>
            <a:ext uri="{FF2B5EF4-FFF2-40B4-BE49-F238E27FC236}">
              <a16:creationId xmlns:a16="http://schemas.microsoft.com/office/drawing/2014/main" id="{76BA7170-EB4D-45C1-B713-7C08E801ABEA}"/>
            </a:ext>
          </a:extLst>
        </xdr:cNvPr>
        <xdr:cNvSpPr>
          <a:spLocks noChangeAspect="1" noChangeArrowheads="1"/>
        </xdr:cNvSpPr>
      </xdr:nvSpPr>
      <xdr:spPr bwMode="auto">
        <a:xfrm>
          <a:off x="333375" y="19078575"/>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107</xdr:row>
      <xdr:rowOff>0</xdr:rowOff>
    </xdr:from>
    <xdr:ext cx="190500" cy="133350"/>
    <xdr:sp macro="" textlink="">
      <xdr:nvSpPr>
        <xdr:cNvPr id="213" name="AutoShape 20" descr="Flag of Magdalena.svg">
          <a:extLst>
            <a:ext uri="{FF2B5EF4-FFF2-40B4-BE49-F238E27FC236}">
              <a16:creationId xmlns:a16="http://schemas.microsoft.com/office/drawing/2014/main" id="{897B105D-3058-41FA-BA37-D75B88133A1B}"/>
            </a:ext>
          </a:extLst>
        </xdr:cNvPr>
        <xdr:cNvSpPr>
          <a:spLocks noChangeAspect="1" noChangeArrowheads="1"/>
        </xdr:cNvSpPr>
      </xdr:nvSpPr>
      <xdr:spPr bwMode="auto">
        <a:xfrm>
          <a:off x="333375" y="19440525"/>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108</xdr:row>
      <xdr:rowOff>0</xdr:rowOff>
    </xdr:from>
    <xdr:ext cx="190500" cy="133350"/>
    <xdr:sp macro="" textlink="">
      <xdr:nvSpPr>
        <xdr:cNvPr id="214" name="AutoShape 20" descr="Flag of Magdalena.svg">
          <a:extLst>
            <a:ext uri="{FF2B5EF4-FFF2-40B4-BE49-F238E27FC236}">
              <a16:creationId xmlns:a16="http://schemas.microsoft.com/office/drawing/2014/main" id="{DC8E5F43-730C-43A0-8DCB-8AA1661017E3}"/>
            </a:ext>
          </a:extLst>
        </xdr:cNvPr>
        <xdr:cNvSpPr>
          <a:spLocks noChangeAspect="1" noChangeArrowheads="1"/>
        </xdr:cNvSpPr>
      </xdr:nvSpPr>
      <xdr:spPr bwMode="auto">
        <a:xfrm>
          <a:off x="333375" y="19440525"/>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109</xdr:row>
      <xdr:rowOff>0</xdr:rowOff>
    </xdr:from>
    <xdr:ext cx="190500" cy="133350"/>
    <xdr:sp macro="" textlink="">
      <xdr:nvSpPr>
        <xdr:cNvPr id="215" name="AutoShape 20" descr="Flag of Magdalena.svg">
          <a:extLst>
            <a:ext uri="{FF2B5EF4-FFF2-40B4-BE49-F238E27FC236}">
              <a16:creationId xmlns:a16="http://schemas.microsoft.com/office/drawing/2014/main" id="{3D07DFFD-6FBA-497B-B405-A07437A129B8}"/>
            </a:ext>
          </a:extLst>
        </xdr:cNvPr>
        <xdr:cNvSpPr>
          <a:spLocks noChangeAspect="1" noChangeArrowheads="1"/>
        </xdr:cNvSpPr>
      </xdr:nvSpPr>
      <xdr:spPr bwMode="auto">
        <a:xfrm>
          <a:off x="333375" y="19440525"/>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110</xdr:row>
      <xdr:rowOff>0</xdr:rowOff>
    </xdr:from>
    <xdr:ext cx="190500" cy="133350"/>
    <xdr:sp macro="" textlink="">
      <xdr:nvSpPr>
        <xdr:cNvPr id="216" name="AutoShape 20" descr="Flag of Magdalena.svg">
          <a:extLst>
            <a:ext uri="{FF2B5EF4-FFF2-40B4-BE49-F238E27FC236}">
              <a16:creationId xmlns:a16="http://schemas.microsoft.com/office/drawing/2014/main" id="{44962FAE-8F16-40CF-853D-BA09B15E8C93}"/>
            </a:ext>
          </a:extLst>
        </xdr:cNvPr>
        <xdr:cNvSpPr>
          <a:spLocks noChangeAspect="1" noChangeArrowheads="1"/>
        </xdr:cNvSpPr>
      </xdr:nvSpPr>
      <xdr:spPr bwMode="auto">
        <a:xfrm>
          <a:off x="333375" y="19440525"/>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112</xdr:row>
      <xdr:rowOff>0</xdr:rowOff>
    </xdr:from>
    <xdr:ext cx="190500" cy="129540"/>
    <xdr:sp macro="" textlink="">
      <xdr:nvSpPr>
        <xdr:cNvPr id="217" name="AutoShape 21" descr="Flag of Meta.svg">
          <a:extLst>
            <a:ext uri="{FF2B5EF4-FFF2-40B4-BE49-F238E27FC236}">
              <a16:creationId xmlns:a16="http://schemas.microsoft.com/office/drawing/2014/main" id="{6460782B-CA1B-4002-9C1E-1FD9F948902F}"/>
            </a:ext>
          </a:extLst>
        </xdr:cNvPr>
        <xdr:cNvSpPr>
          <a:spLocks noChangeAspect="1" noChangeArrowheads="1"/>
        </xdr:cNvSpPr>
      </xdr:nvSpPr>
      <xdr:spPr bwMode="auto">
        <a:xfrm>
          <a:off x="333375" y="2034540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113</xdr:row>
      <xdr:rowOff>0</xdr:rowOff>
    </xdr:from>
    <xdr:ext cx="190500" cy="129540"/>
    <xdr:sp macro="" textlink="">
      <xdr:nvSpPr>
        <xdr:cNvPr id="218" name="AutoShape 21" descr="Flag of Meta.svg">
          <a:extLst>
            <a:ext uri="{FF2B5EF4-FFF2-40B4-BE49-F238E27FC236}">
              <a16:creationId xmlns:a16="http://schemas.microsoft.com/office/drawing/2014/main" id="{C7AB472A-3F5A-459A-BA0E-14F1FB920DFC}"/>
            </a:ext>
          </a:extLst>
        </xdr:cNvPr>
        <xdr:cNvSpPr>
          <a:spLocks noChangeAspect="1" noChangeArrowheads="1"/>
        </xdr:cNvSpPr>
      </xdr:nvSpPr>
      <xdr:spPr bwMode="auto">
        <a:xfrm>
          <a:off x="333375" y="2034540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114</xdr:row>
      <xdr:rowOff>0</xdr:rowOff>
    </xdr:from>
    <xdr:ext cx="190500" cy="129540"/>
    <xdr:sp macro="" textlink="">
      <xdr:nvSpPr>
        <xdr:cNvPr id="219" name="AutoShape 21" descr="Flag of Meta.svg">
          <a:extLst>
            <a:ext uri="{FF2B5EF4-FFF2-40B4-BE49-F238E27FC236}">
              <a16:creationId xmlns:a16="http://schemas.microsoft.com/office/drawing/2014/main" id="{75D2DE34-682F-42FD-AD0C-F98F8BCB7D21}"/>
            </a:ext>
          </a:extLst>
        </xdr:cNvPr>
        <xdr:cNvSpPr>
          <a:spLocks noChangeAspect="1" noChangeArrowheads="1"/>
        </xdr:cNvSpPr>
      </xdr:nvSpPr>
      <xdr:spPr bwMode="auto">
        <a:xfrm>
          <a:off x="333375" y="20345400"/>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116</xdr:row>
      <xdr:rowOff>0</xdr:rowOff>
    </xdr:from>
    <xdr:ext cx="190500" cy="133350"/>
    <xdr:sp macro="" textlink="">
      <xdr:nvSpPr>
        <xdr:cNvPr id="220" name="AutoShape 22" descr="Flag of Nariño.svg">
          <a:extLst>
            <a:ext uri="{FF2B5EF4-FFF2-40B4-BE49-F238E27FC236}">
              <a16:creationId xmlns:a16="http://schemas.microsoft.com/office/drawing/2014/main" id="{C32D9B26-971C-453F-B045-938C2FE2C2AA}"/>
            </a:ext>
          </a:extLst>
        </xdr:cNvPr>
        <xdr:cNvSpPr>
          <a:spLocks noChangeAspect="1" noChangeArrowheads="1"/>
        </xdr:cNvSpPr>
      </xdr:nvSpPr>
      <xdr:spPr bwMode="auto">
        <a:xfrm>
          <a:off x="333375" y="21069300"/>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117</xdr:row>
      <xdr:rowOff>0</xdr:rowOff>
    </xdr:from>
    <xdr:ext cx="190500" cy="133350"/>
    <xdr:sp macro="" textlink="">
      <xdr:nvSpPr>
        <xdr:cNvPr id="221" name="AutoShape 22" descr="Flag of Nariño.svg">
          <a:extLst>
            <a:ext uri="{FF2B5EF4-FFF2-40B4-BE49-F238E27FC236}">
              <a16:creationId xmlns:a16="http://schemas.microsoft.com/office/drawing/2014/main" id="{CDB44D73-924B-4B7A-B705-5E9833FC0743}"/>
            </a:ext>
          </a:extLst>
        </xdr:cNvPr>
        <xdr:cNvSpPr>
          <a:spLocks noChangeAspect="1" noChangeArrowheads="1"/>
        </xdr:cNvSpPr>
      </xdr:nvSpPr>
      <xdr:spPr bwMode="auto">
        <a:xfrm>
          <a:off x="333375" y="21069300"/>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118</xdr:row>
      <xdr:rowOff>0</xdr:rowOff>
    </xdr:from>
    <xdr:ext cx="190500" cy="133350"/>
    <xdr:sp macro="" textlink="">
      <xdr:nvSpPr>
        <xdr:cNvPr id="222" name="AutoShape 22" descr="Flag of Nariño.svg">
          <a:extLst>
            <a:ext uri="{FF2B5EF4-FFF2-40B4-BE49-F238E27FC236}">
              <a16:creationId xmlns:a16="http://schemas.microsoft.com/office/drawing/2014/main" id="{7F475674-5F21-452E-AEBF-F8AC15D74293}"/>
            </a:ext>
          </a:extLst>
        </xdr:cNvPr>
        <xdr:cNvSpPr>
          <a:spLocks noChangeAspect="1" noChangeArrowheads="1"/>
        </xdr:cNvSpPr>
      </xdr:nvSpPr>
      <xdr:spPr bwMode="auto">
        <a:xfrm>
          <a:off x="333375" y="21069300"/>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119</xdr:row>
      <xdr:rowOff>0</xdr:rowOff>
    </xdr:from>
    <xdr:ext cx="190500" cy="133350"/>
    <xdr:sp macro="" textlink="">
      <xdr:nvSpPr>
        <xdr:cNvPr id="223" name="AutoShape 22" descr="Flag of Nariño.svg">
          <a:extLst>
            <a:ext uri="{FF2B5EF4-FFF2-40B4-BE49-F238E27FC236}">
              <a16:creationId xmlns:a16="http://schemas.microsoft.com/office/drawing/2014/main" id="{6F96DAD4-B7F5-4BB3-B7C8-668E28675DA8}"/>
            </a:ext>
          </a:extLst>
        </xdr:cNvPr>
        <xdr:cNvSpPr>
          <a:spLocks noChangeAspect="1" noChangeArrowheads="1"/>
        </xdr:cNvSpPr>
      </xdr:nvSpPr>
      <xdr:spPr bwMode="auto">
        <a:xfrm>
          <a:off x="333375" y="21069300"/>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121</xdr:row>
      <xdr:rowOff>0</xdr:rowOff>
    </xdr:from>
    <xdr:ext cx="190500" cy="129540"/>
    <xdr:sp macro="" textlink="">
      <xdr:nvSpPr>
        <xdr:cNvPr id="224" name="AutoShape 23" descr="Flag of Norte de Santander.svg">
          <a:extLst>
            <a:ext uri="{FF2B5EF4-FFF2-40B4-BE49-F238E27FC236}">
              <a16:creationId xmlns:a16="http://schemas.microsoft.com/office/drawing/2014/main" id="{D25E3C37-805F-40C0-91F5-2AE50BE77127}"/>
            </a:ext>
          </a:extLst>
        </xdr:cNvPr>
        <xdr:cNvSpPr>
          <a:spLocks noChangeAspect="1" noChangeArrowheads="1"/>
        </xdr:cNvSpPr>
      </xdr:nvSpPr>
      <xdr:spPr bwMode="auto">
        <a:xfrm>
          <a:off x="333375" y="21974175"/>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122</xdr:row>
      <xdr:rowOff>0</xdr:rowOff>
    </xdr:from>
    <xdr:ext cx="190500" cy="129540"/>
    <xdr:sp macro="" textlink="">
      <xdr:nvSpPr>
        <xdr:cNvPr id="225" name="AutoShape 23" descr="Flag of Norte de Santander.svg">
          <a:extLst>
            <a:ext uri="{FF2B5EF4-FFF2-40B4-BE49-F238E27FC236}">
              <a16:creationId xmlns:a16="http://schemas.microsoft.com/office/drawing/2014/main" id="{7A060576-48AB-430B-B489-B253B3499515}"/>
            </a:ext>
          </a:extLst>
        </xdr:cNvPr>
        <xdr:cNvSpPr>
          <a:spLocks noChangeAspect="1" noChangeArrowheads="1"/>
        </xdr:cNvSpPr>
      </xdr:nvSpPr>
      <xdr:spPr bwMode="auto">
        <a:xfrm>
          <a:off x="333375" y="21974175"/>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123</xdr:row>
      <xdr:rowOff>0</xdr:rowOff>
    </xdr:from>
    <xdr:ext cx="190500" cy="129540"/>
    <xdr:sp macro="" textlink="">
      <xdr:nvSpPr>
        <xdr:cNvPr id="226" name="AutoShape 23" descr="Flag of Norte de Santander.svg">
          <a:extLst>
            <a:ext uri="{FF2B5EF4-FFF2-40B4-BE49-F238E27FC236}">
              <a16:creationId xmlns:a16="http://schemas.microsoft.com/office/drawing/2014/main" id="{EB3B9133-744A-476D-979E-EA6D366F15E5}"/>
            </a:ext>
          </a:extLst>
        </xdr:cNvPr>
        <xdr:cNvSpPr>
          <a:spLocks noChangeAspect="1" noChangeArrowheads="1"/>
        </xdr:cNvSpPr>
      </xdr:nvSpPr>
      <xdr:spPr bwMode="auto">
        <a:xfrm>
          <a:off x="333375" y="21974175"/>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124</xdr:row>
      <xdr:rowOff>0</xdr:rowOff>
    </xdr:from>
    <xdr:ext cx="190500" cy="129540"/>
    <xdr:sp macro="" textlink="">
      <xdr:nvSpPr>
        <xdr:cNvPr id="227" name="AutoShape 23" descr="Flag of Norte de Santander.svg">
          <a:extLst>
            <a:ext uri="{FF2B5EF4-FFF2-40B4-BE49-F238E27FC236}">
              <a16:creationId xmlns:a16="http://schemas.microsoft.com/office/drawing/2014/main" id="{DE8EFCD5-DDC3-4F86-A684-2B94F5DF0922}"/>
            </a:ext>
          </a:extLst>
        </xdr:cNvPr>
        <xdr:cNvSpPr>
          <a:spLocks noChangeAspect="1" noChangeArrowheads="1"/>
        </xdr:cNvSpPr>
      </xdr:nvSpPr>
      <xdr:spPr bwMode="auto">
        <a:xfrm>
          <a:off x="333375" y="21974175"/>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125</xdr:row>
      <xdr:rowOff>0</xdr:rowOff>
    </xdr:from>
    <xdr:ext cx="190500" cy="129540"/>
    <xdr:sp macro="" textlink="">
      <xdr:nvSpPr>
        <xdr:cNvPr id="228" name="AutoShape 23" descr="Flag of Norte de Santander.svg">
          <a:extLst>
            <a:ext uri="{FF2B5EF4-FFF2-40B4-BE49-F238E27FC236}">
              <a16:creationId xmlns:a16="http://schemas.microsoft.com/office/drawing/2014/main" id="{AFAF7FCA-874F-487C-B58F-80DF56FE3A08}"/>
            </a:ext>
          </a:extLst>
        </xdr:cNvPr>
        <xdr:cNvSpPr>
          <a:spLocks noChangeAspect="1" noChangeArrowheads="1"/>
        </xdr:cNvSpPr>
      </xdr:nvSpPr>
      <xdr:spPr bwMode="auto">
        <a:xfrm>
          <a:off x="333375" y="21974175"/>
          <a:ext cx="190500"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133</xdr:row>
      <xdr:rowOff>0</xdr:rowOff>
    </xdr:from>
    <xdr:ext cx="190500" cy="133350"/>
    <xdr:sp macro="" textlink="">
      <xdr:nvSpPr>
        <xdr:cNvPr id="229" name="AutoShape 26" descr="Flag of Risaralda.svg">
          <a:extLst>
            <a:ext uri="{FF2B5EF4-FFF2-40B4-BE49-F238E27FC236}">
              <a16:creationId xmlns:a16="http://schemas.microsoft.com/office/drawing/2014/main" id="{7C31A3BA-B7ED-4CA9-8F05-E254F25B563D}"/>
            </a:ext>
          </a:extLst>
        </xdr:cNvPr>
        <xdr:cNvSpPr>
          <a:spLocks noChangeAspect="1" noChangeArrowheads="1"/>
        </xdr:cNvSpPr>
      </xdr:nvSpPr>
      <xdr:spPr bwMode="auto">
        <a:xfrm>
          <a:off x="335280" y="24452580"/>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134</xdr:row>
      <xdr:rowOff>0</xdr:rowOff>
    </xdr:from>
    <xdr:ext cx="190500" cy="133350"/>
    <xdr:sp macro="" textlink="">
      <xdr:nvSpPr>
        <xdr:cNvPr id="230" name="AutoShape 26" descr="Flag of Risaralda.svg">
          <a:extLst>
            <a:ext uri="{FF2B5EF4-FFF2-40B4-BE49-F238E27FC236}">
              <a16:creationId xmlns:a16="http://schemas.microsoft.com/office/drawing/2014/main" id="{A547982B-AF60-46AE-9FE7-A48D99D43C29}"/>
            </a:ext>
          </a:extLst>
        </xdr:cNvPr>
        <xdr:cNvSpPr>
          <a:spLocks noChangeAspect="1" noChangeArrowheads="1"/>
        </xdr:cNvSpPr>
      </xdr:nvSpPr>
      <xdr:spPr bwMode="auto">
        <a:xfrm>
          <a:off x="335280" y="24452580"/>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137</xdr:row>
      <xdr:rowOff>0</xdr:rowOff>
    </xdr:from>
    <xdr:ext cx="190500" cy="133350"/>
    <xdr:sp macro="" textlink="">
      <xdr:nvSpPr>
        <xdr:cNvPr id="231" name="AutoShape 28" descr="Flag of Santander Department.svg">
          <a:extLst>
            <a:ext uri="{FF2B5EF4-FFF2-40B4-BE49-F238E27FC236}">
              <a16:creationId xmlns:a16="http://schemas.microsoft.com/office/drawing/2014/main" id="{7A2401F1-784E-4777-9A6C-6A76DDDE060D}"/>
            </a:ext>
          </a:extLst>
        </xdr:cNvPr>
        <xdr:cNvSpPr>
          <a:spLocks noChangeAspect="1" noChangeArrowheads="1"/>
        </xdr:cNvSpPr>
      </xdr:nvSpPr>
      <xdr:spPr bwMode="auto">
        <a:xfrm>
          <a:off x="335280" y="25458420"/>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138</xdr:row>
      <xdr:rowOff>0</xdr:rowOff>
    </xdr:from>
    <xdr:ext cx="190500" cy="133350"/>
    <xdr:sp macro="" textlink="">
      <xdr:nvSpPr>
        <xdr:cNvPr id="232" name="AutoShape 28" descr="Flag of Santander Department.svg">
          <a:extLst>
            <a:ext uri="{FF2B5EF4-FFF2-40B4-BE49-F238E27FC236}">
              <a16:creationId xmlns:a16="http://schemas.microsoft.com/office/drawing/2014/main" id="{67CCD57D-32D0-4865-8E9C-1AB9CAF5FFFD}"/>
            </a:ext>
          </a:extLst>
        </xdr:cNvPr>
        <xdr:cNvSpPr>
          <a:spLocks noChangeAspect="1" noChangeArrowheads="1"/>
        </xdr:cNvSpPr>
      </xdr:nvSpPr>
      <xdr:spPr bwMode="auto">
        <a:xfrm>
          <a:off x="335280" y="25458420"/>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139</xdr:row>
      <xdr:rowOff>0</xdr:rowOff>
    </xdr:from>
    <xdr:ext cx="190500" cy="133350"/>
    <xdr:sp macro="" textlink="">
      <xdr:nvSpPr>
        <xdr:cNvPr id="233" name="AutoShape 28" descr="Flag of Santander Department.svg">
          <a:extLst>
            <a:ext uri="{FF2B5EF4-FFF2-40B4-BE49-F238E27FC236}">
              <a16:creationId xmlns:a16="http://schemas.microsoft.com/office/drawing/2014/main" id="{51CA8433-BED9-4079-BEA2-B1EC732E6DD5}"/>
            </a:ext>
          </a:extLst>
        </xdr:cNvPr>
        <xdr:cNvSpPr>
          <a:spLocks noChangeAspect="1" noChangeArrowheads="1"/>
        </xdr:cNvSpPr>
      </xdr:nvSpPr>
      <xdr:spPr bwMode="auto">
        <a:xfrm>
          <a:off x="335280" y="25458420"/>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140</xdr:row>
      <xdr:rowOff>0</xdr:rowOff>
    </xdr:from>
    <xdr:ext cx="190500" cy="133350"/>
    <xdr:sp macro="" textlink="">
      <xdr:nvSpPr>
        <xdr:cNvPr id="234" name="AutoShape 28" descr="Flag of Santander Department.svg">
          <a:extLst>
            <a:ext uri="{FF2B5EF4-FFF2-40B4-BE49-F238E27FC236}">
              <a16:creationId xmlns:a16="http://schemas.microsoft.com/office/drawing/2014/main" id="{D7EF2018-3725-401A-AE3E-BFCC9A36496B}"/>
            </a:ext>
          </a:extLst>
        </xdr:cNvPr>
        <xdr:cNvSpPr>
          <a:spLocks noChangeAspect="1" noChangeArrowheads="1"/>
        </xdr:cNvSpPr>
      </xdr:nvSpPr>
      <xdr:spPr bwMode="auto">
        <a:xfrm>
          <a:off x="335280" y="25458420"/>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141</xdr:row>
      <xdr:rowOff>0</xdr:rowOff>
    </xdr:from>
    <xdr:ext cx="190500" cy="133350"/>
    <xdr:sp macro="" textlink="">
      <xdr:nvSpPr>
        <xdr:cNvPr id="235" name="AutoShape 28" descr="Flag of Santander Department.svg">
          <a:extLst>
            <a:ext uri="{FF2B5EF4-FFF2-40B4-BE49-F238E27FC236}">
              <a16:creationId xmlns:a16="http://schemas.microsoft.com/office/drawing/2014/main" id="{2811A90A-521F-4EB0-872D-FC9F9BEBD7F0}"/>
            </a:ext>
          </a:extLst>
        </xdr:cNvPr>
        <xdr:cNvSpPr>
          <a:spLocks noChangeAspect="1" noChangeArrowheads="1"/>
        </xdr:cNvSpPr>
      </xdr:nvSpPr>
      <xdr:spPr bwMode="auto">
        <a:xfrm>
          <a:off x="335280" y="25458420"/>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143</xdr:row>
      <xdr:rowOff>0</xdr:rowOff>
    </xdr:from>
    <xdr:ext cx="190500" cy="133350"/>
    <xdr:sp macro="" textlink="">
      <xdr:nvSpPr>
        <xdr:cNvPr id="236" name="AutoShape 29" descr="Flag of Sucre (Colombia).svg">
          <a:extLst>
            <a:ext uri="{FF2B5EF4-FFF2-40B4-BE49-F238E27FC236}">
              <a16:creationId xmlns:a16="http://schemas.microsoft.com/office/drawing/2014/main" id="{91E7E437-3AAA-4FF5-A7AE-E34ED214353C}"/>
            </a:ext>
          </a:extLst>
        </xdr:cNvPr>
        <xdr:cNvSpPr>
          <a:spLocks noChangeAspect="1" noChangeArrowheads="1"/>
        </xdr:cNvSpPr>
      </xdr:nvSpPr>
      <xdr:spPr bwMode="auto">
        <a:xfrm>
          <a:off x="335280" y="26555700"/>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144</xdr:row>
      <xdr:rowOff>0</xdr:rowOff>
    </xdr:from>
    <xdr:ext cx="190500" cy="133350"/>
    <xdr:sp macro="" textlink="">
      <xdr:nvSpPr>
        <xdr:cNvPr id="237" name="AutoShape 29" descr="Flag of Sucre (Colombia).svg">
          <a:extLst>
            <a:ext uri="{FF2B5EF4-FFF2-40B4-BE49-F238E27FC236}">
              <a16:creationId xmlns:a16="http://schemas.microsoft.com/office/drawing/2014/main" id="{CC0A8F56-1235-4B63-808D-51E132DF4A4F}"/>
            </a:ext>
          </a:extLst>
        </xdr:cNvPr>
        <xdr:cNvSpPr>
          <a:spLocks noChangeAspect="1" noChangeArrowheads="1"/>
        </xdr:cNvSpPr>
      </xdr:nvSpPr>
      <xdr:spPr bwMode="auto">
        <a:xfrm>
          <a:off x="335280" y="26555700"/>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145</xdr:row>
      <xdr:rowOff>0</xdr:rowOff>
    </xdr:from>
    <xdr:ext cx="190500" cy="133350"/>
    <xdr:sp macro="" textlink="">
      <xdr:nvSpPr>
        <xdr:cNvPr id="238" name="AutoShape 29" descr="Flag of Sucre (Colombia).svg">
          <a:extLst>
            <a:ext uri="{FF2B5EF4-FFF2-40B4-BE49-F238E27FC236}">
              <a16:creationId xmlns:a16="http://schemas.microsoft.com/office/drawing/2014/main" id="{C3AA9D83-DAF7-407F-BC21-EE9AAD047A09}"/>
            </a:ext>
          </a:extLst>
        </xdr:cNvPr>
        <xdr:cNvSpPr>
          <a:spLocks noChangeAspect="1" noChangeArrowheads="1"/>
        </xdr:cNvSpPr>
      </xdr:nvSpPr>
      <xdr:spPr bwMode="auto">
        <a:xfrm>
          <a:off x="335280" y="26555700"/>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146</xdr:row>
      <xdr:rowOff>0</xdr:rowOff>
    </xdr:from>
    <xdr:ext cx="190500" cy="133350"/>
    <xdr:sp macro="" textlink="">
      <xdr:nvSpPr>
        <xdr:cNvPr id="239" name="AutoShape 29" descr="Flag of Sucre (Colombia).svg">
          <a:extLst>
            <a:ext uri="{FF2B5EF4-FFF2-40B4-BE49-F238E27FC236}">
              <a16:creationId xmlns:a16="http://schemas.microsoft.com/office/drawing/2014/main" id="{C7A865D9-A63F-4351-B620-B03B099A03C5}"/>
            </a:ext>
          </a:extLst>
        </xdr:cNvPr>
        <xdr:cNvSpPr>
          <a:spLocks noChangeAspect="1" noChangeArrowheads="1"/>
        </xdr:cNvSpPr>
      </xdr:nvSpPr>
      <xdr:spPr bwMode="auto">
        <a:xfrm>
          <a:off x="335280" y="26555700"/>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148</xdr:row>
      <xdr:rowOff>0</xdr:rowOff>
    </xdr:from>
    <xdr:ext cx="190500" cy="133350"/>
    <xdr:sp macro="" textlink="">
      <xdr:nvSpPr>
        <xdr:cNvPr id="240" name="AutoShape 30" descr="Flag of Tolima.svg">
          <a:extLst>
            <a:ext uri="{FF2B5EF4-FFF2-40B4-BE49-F238E27FC236}">
              <a16:creationId xmlns:a16="http://schemas.microsoft.com/office/drawing/2014/main" id="{1A56B391-211D-482C-AF43-F2A1FE000B81}"/>
            </a:ext>
          </a:extLst>
        </xdr:cNvPr>
        <xdr:cNvSpPr>
          <a:spLocks noChangeAspect="1" noChangeArrowheads="1"/>
        </xdr:cNvSpPr>
      </xdr:nvSpPr>
      <xdr:spPr bwMode="auto">
        <a:xfrm>
          <a:off x="335280" y="27470100"/>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149</xdr:row>
      <xdr:rowOff>0</xdr:rowOff>
    </xdr:from>
    <xdr:ext cx="190500" cy="133350"/>
    <xdr:sp macro="" textlink="">
      <xdr:nvSpPr>
        <xdr:cNvPr id="241" name="AutoShape 30" descr="Flag of Tolima.svg">
          <a:extLst>
            <a:ext uri="{FF2B5EF4-FFF2-40B4-BE49-F238E27FC236}">
              <a16:creationId xmlns:a16="http://schemas.microsoft.com/office/drawing/2014/main" id="{A978D563-28C1-4B71-90E3-CD4B020B13EC}"/>
            </a:ext>
          </a:extLst>
        </xdr:cNvPr>
        <xdr:cNvSpPr>
          <a:spLocks noChangeAspect="1" noChangeArrowheads="1"/>
        </xdr:cNvSpPr>
      </xdr:nvSpPr>
      <xdr:spPr bwMode="auto">
        <a:xfrm>
          <a:off x="335280" y="27470100"/>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150</xdr:row>
      <xdr:rowOff>0</xdr:rowOff>
    </xdr:from>
    <xdr:ext cx="190500" cy="133350"/>
    <xdr:sp macro="" textlink="">
      <xdr:nvSpPr>
        <xdr:cNvPr id="242" name="AutoShape 30" descr="Flag of Tolima.svg">
          <a:extLst>
            <a:ext uri="{FF2B5EF4-FFF2-40B4-BE49-F238E27FC236}">
              <a16:creationId xmlns:a16="http://schemas.microsoft.com/office/drawing/2014/main" id="{A454554B-9A01-43CF-A004-313E56742CF8}"/>
            </a:ext>
          </a:extLst>
        </xdr:cNvPr>
        <xdr:cNvSpPr>
          <a:spLocks noChangeAspect="1" noChangeArrowheads="1"/>
        </xdr:cNvSpPr>
      </xdr:nvSpPr>
      <xdr:spPr bwMode="auto">
        <a:xfrm>
          <a:off x="335280" y="27470100"/>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151</xdr:row>
      <xdr:rowOff>0</xdr:rowOff>
    </xdr:from>
    <xdr:ext cx="190500" cy="133350"/>
    <xdr:sp macro="" textlink="">
      <xdr:nvSpPr>
        <xdr:cNvPr id="243" name="AutoShape 30" descr="Flag of Tolima.svg">
          <a:extLst>
            <a:ext uri="{FF2B5EF4-FFF2-40B4-BE49-F238E27FC236}">
              <a16:creationId xmlns:a16="http://schemas.microsoft.com/office/drawing/2014/main" id="{C613F711-8A6D-475C-938B-90D42901D1F9}"/>
            </a:ext>
          </a:extLst>
        </xdr:cNvPr>
        <xdr:cNvSpPr>
          <a:spLocks noChangeAspect="1" noChangeArrowheads="1"/>
        </xdr:cNvSpPr>
      </xdr:nvSpPr>
      <xdr:spPr bwMode="auto">
        <a:xfrm>
          <a:off x="335280" y="27470100"/>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152</xdr:row>
      <xdr:rowOff>0</xdr:rowOff>
    </xdr:from>
    <xdr:ext cx="190500" cy="133350"/>
    <xdr:sp macro="" textlink="">
      <xdr:nvSpPr>
        <xdr:cNvPr id="244" name="AutoShape 30" descr="Flag of Tolima.svg">
          <a:extLst>
            <a:ext uri="{FF2B5EF4-FFF2-40B4-BE49-F238E27FC236}">
              <a16:creationId xmlns:a16="http://schemas.microsoft.com/office/drawing/2014/main" id="{AC3F08F1-FC0F-427D-91EE-14928374CF8E}"/>
            </a:ext>
          </a:extLst>
        </xdr:cNvPr>
        <xdr:cNvSpPr>
          <a:spLocks noChangeAspect="1" noChangeArrowheads="1"/>
        </xdr:cNvSpPr>
      </xdr:nvSpPr>
      <xdr:spPr bwMode="auto">
        <a:xfrm>
          <a:off x="335280" y="27470100"/>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154</xdr:row>
      <xdr:rowOff>0</xdr:rowOff>
    </xdr:from>
    <xdr:ext cx="190500" cy="133350"/>
    <xdr:sp macro="" textlink="">
      <xdr:nvSpPr>
        <xdr:cNvPr id="245" name="AutoShape 31" descr="Flag of Valle del Cauca.svg">
          <a:extLst>
            <a:ext uri="{FF2B5EF4-FFF2-40B4-BE49-F238E27FC236}">
              <a16:creationId xmlns:a16="http://schemas.microsoft.com/office/drawing/2014/main" id="{CD0EEF9C-9F7A-449B-93FF-49771064B92E}"/>
            </a:ext>
          </a:extLst>
        </xdr:cNvPr>
        <xdr:cNvSpPr>
          <a:spLocks noChangeAspect="1" noChangeArrowheads="1"/>
        </xdr:cNvSpPr>
      </xdr:nvSpPr>
      <xdr:spPr bwMode="auto">
        <a:xfrm>
          <a:off x="335280" y="28567380"/>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155</xdr:row>
      <xdr:rowOff>0</xdr:rowOff>
    </xdr:from>
    <xdr:ext cx="190500" cy="133350"/>
    <xdr:sp macro="" textlink="">
      <xdr:nvSpPr>
        <xdr:cNvPr id="246" name="AutoShape 31" descr="Flag of Valle del Cauca.svg">
          <a:extLst>
            <a:ext uri="{FF2B5EF4-FFF2-40B4-BE49-F238E27FC236}">
              <a16:creationId xmlns:a16="http://schemas.microsoft.com/office/drawing/2014/main" id="{205FB0BC-150C-4CDA-9470-6B3EBC740068}"/>
            </a:ext>
          </a:extLst>
        </xdr:cNvPr>
        <xdr:cNvSpPr>
          <a:spLocks noChangeAspect="1" noChangeArrowheads="1"/>
        </xdr:cNvSpPr>
      </xdr:nvSpPr>
      <xdr:spPr bwMode="auto">
        <a:xfrm>
          <a:off x="335280" y="28567380"/>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156</xdr:row>
      <xdr:rowOff>0</xdr:rowOff>
    </xdr:from>
    <xdr:ext cx="190500" cy="133350"/>
    <xdr:sp macro="" textlink="">
      <xdr:nvSpPr>
        <xdr:cNvPr id="247" name="AutoShape 31" descr="Flag of Valle del Cauca.svg">
          <a:extLst>
            <a:ext uri="{FF2B5EF4-FFF2-40B4-BE49-F238E27FC236}">
              <a16:creationId xmlns:a16="http://schemas.microsoft.com/office/drawing/2014/main" id="{DF847199-1F2C-4884-AF03-5A2770AD7FC9}"/>
            </a:ext>
          </a:extLst>
        </xdr:cNvPr>
        <xdr:cNvSpPr>
          <a:spLocks noChangeAspect="1" noChangeArrowheads="1"/>
        </xdr:cNvSpPr>
      </xdr:nvSpPr>
      <xdr:spPr bwMode="auto">
        <a:xfrm>
          <a:off x="335280" y="28567380"/>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157</xdr:row>
      <xdr:rowOff>0</xdr:rowOff>
    </xdr:from>
    <xdr:ext cx="190500" cy="133350"/>
    <xdr:sp macro="" textlink="">
      <xdr:nvSpPr>
        <xdr:cNvPr id="248" name="AutoShape 31" descr="Flag of Valle del Cauca.svg">
          <a:extLst>
            <a:ext uri="{FF2B5EF4-FFF2-40B4-BE49-F238E27FC236}">
              <a16:creationId xmlns:a16="http://schemas.microsoft.com/office/drawing/2014/main" id="{8D06D65F-F03D-4333-86B2-F9417999A0D1}"/>
            </a:ext>
          </a:extLst>
        </xdr:cNvPr>
        <xdr:cNvSpPr>
          <a:spLocks noChangeAspect="1" noChangeArrowheads="1"/>
        </xdr:cNvSpPr>
      </xdr:nvSpPr>
      <xdr:spPr bwMode="auto">
        <a:xfrm>
          <a:off x="335280" y="28567380"/>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13</xdr:col>
      <xdr:colOff>262890</xdr:colOff>
      <xdr:row>17</xdr:row>
      <xdr:rowOff>137160</xdr:rowOff>
    </xdr:from>
    <xdr:to>
      <xdr:col>27</xdr:col>
      <xdr:colOff>409597</xdr:colOff>
      <xdr:row>43</xdr:row>
      <xdr:rowOff>141456</xdr:rowOff>
    </xdr:to>
    <xdr:pic>
      <xdr:nvPicPr>
        <xdr:cNvPr id="2" name="Imagen 1">
          <a:extLst>
            <a:ext uri="{FF2B5EF4-FFF2-40B4-BE49-F238E27FC236}">
              <a16:creationId xmlns:a16="http://schemas.microsoft.com/office/drawing/2014/main" id="{1958F60B-1C3C-1332-0CA1-BFDDD2B17F54}"/>
            </a:ext>
          </a:extLst>
        </xdr:cNvPr>
        <xdr:cNvPicPr>
          <a:picLocks noChangeAspect="1"/>
        </xdr:cNvPicPr>
      </xdr:nvPicPr>
      <xdr:blipFill>
        <a:blip xmlns:r="http://schemas.openxmlformats.org/officeDocument/2006/relationships" r:embed="rId1"/>
        <a:stretch>
          <a:fillRect/>
        </a:stretch>
      </xdr:blipFill>
      <xdr:spPr>
        <a:xfrm>
          <a:off x="19350990" y="502920"/>
          <a:ext cx="11241427" cy="5262096"/>
        </a:xfrm>
        <a:prstGeom prst="rect">
          <a:avLst/>
        </a:prstGeom>
      </xdr:spPr>
    </xdr:pic>
    <xdr:clientData/>
  </xdr:twoCellAnchor>
  <xdr:twoCellAnchor>
    <xdr:from>
      <xdr:col>1</xdr:col>
      <xdr:colOff>388620</xdr:colOff>
      <xdr:row>201</xdr:row>
      <xdr:rowOff>51432</xdr:rowOff>
    </xdr:from>
    <xdr:to>
      <xdr:col>10</xdr:col>
      <xdr:colOff>664844</xdr:colOff>
      <xdr:row>274</xdr:row>
      <xdr:rowOff>66675</xdr:rowOff>
    </xdr:to>
    <xdr:graphicFrame macro="">
      <xdr:nvGraphicFramePr>
        <xdr:cNvPr id="4" name="Gráfico 3">
          <a:extLst>
            <a:ext uri="{FF2B5EF4-FFF2-40B4-BE49-F238E27FC236}">
              <a16:creationId xmlns:a16="http://schemas.microsoft.com/office/drawing/2014/main" id="{F6543F5B-B7A0-6893-D002-9EBF4A4B4E5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1348740</xdr:colOff>
      <xdr:row>201</xdr:row>
      <xdr:rowOff>0</xdr:rowOff>
    </xdr:from>
    <xdr:to>
      <xdr:col>26</xdr:col>
      <xdr:colOff>733424</xdr:colOff>
      <xdr:row>273</xdr:row>
      <xdr:rowOff>7622</xdr:rowOff>
    </xdr:to>
    <xdr:graphicFrame macro="">
      <xdr:nvGraphicFramePr>
        <xdr:cNvPr id="3" name="Gráfico 2">
          <a:extLst>
            <a:ext uri="{FF2B5EF4-FFF2-40B4-BE49-F238E27FC236}">
              <a16:creationId xmlns:a16="http://schemas.microsoft.com/office/drawing/2014/main" id="{8CFD9F3D-D42F-4389-9CB3-A100FF0B48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7620</xdr:colOff>
      <xdr:row>1</xdr:row>
      <xdr:rowOff>18506</xdr:rowOff>
    </xdr:from>
    <xdr:to>
      <xdr:col>2</xdr:col>
      <xdr:colOff>1397724</xdr:colOff>
      <xdr:row>3</xdr:row>
      <xdr:rowOff>41366</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49FEEFE4-6DAC-44B0-A0FD-B1104E4196DF}"/>
            </a:ext>
          </a:extLst>
        </xdr:cNvPr>
        <xdr:cNvSpPr/>
      </xdr:nvSpPr>
      <xdr:spPr>
        <a:xfrm>
          <a:off x="1973580" y="285206"/>
          <a:ext cx="1390104" cy="556260"/>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050" b="1">
              <a:solidFill>
                <a:schemeClr val="dk1"/>
              </a:solidFill>
              <a:effectLst/>
              <a:latin typeface="+mj-lt"/>
              <a:ea typeface="+mn-ea"/>
              <a:cs typeface="+mn-cs"/>
            </a:rPr>
            <a:t>ALTERNATIVAS DE MEJORAMIENTO</a:t>
          </a:r>
          <a:endParaRPr lang="es-CO" sz="1050">
            <a:effectLst/>
            <a:latin typeface="+mj-lt"/>
          </a:endParaRPr>
        </a:p>
      </xdr:txBody>
    </xdr:sp>
    <xdr:clientData/>
  </xdr:twoCellAnchor>
  <xdr:twoCellAnchor>
    <xdr:from>
      <xdr:col>3</xdr:col>
      <xdr:colOff>26126</xdr:colOff>
      <xdr:row>1</xdr:row>
      <xdr:rowOff>6530</xdr:rowOff>
    </xdr:from>
    <xdr:to>
      <xdr:col>3</xdr:col>
      <xdr:colOff>1431471</xdr:colOff>
      <xdr:row>3</xdr:row>
      <xdr:rowOff>29390</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6CB81603-4B69-4A85-96A6-EEB0A4BBD4D9}"/>
            </a:ext>
          </a:extLst>
        </xdr:cNvPr>
        <xdr:cNvSpPr/>
      </xdr:nvSpPr>
      <xdr:spPr>
        <a:xfrm>
          <a:off x="3531326" y="273230"/>
          <a:ext cx="1405345" cy="556260"/>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050" b="1">
              <a:effectLst/>
              <a:latin typeface="+mj-lt"/>
            </a:rPr>
            <a:t>DATOS REQUERIDOS</a:t>
          </a:r>
          <a:r>
            <a:rPr lang="es-CO" sz="1050" b="1" baseline="0">
              <a:effectLst/>
              <a:latin typeface="+mj-lt"/>
            </a:rPr>
            <a:t> PARA EL DISEÑO</a:t>
          </a:r>
          <a:endParaRPr lang="es-CO" sz="1050" b="1">
            <a:effectLst/>
            <a:latin typeface="+mj-lt"/>
          </a:endParaRPr>
        </a:p>
      </xdr:txBody>
    </xdr:sp>
    <xdr:clientData/>
  </xdr:twoCellAnchor>
  <xdr:twoCellAnchor>
    <xdr:from>
      <xdr:col>4</xdr:col>
      <xdr:colOff>46809</xdr:colOff>
      <xdr:row>1</xdr:row>
      <xdr:rowOff>7621</xdr:rowOff>
    </xdr:from>
    <xdr:to>
      <xdr:col>4</xdr:col>
      <xdr:colOff>1461951</xdr:colOff>
      <xdr:row>3</xdr:row>
      <xdr:rowOff>23948</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C4E08E14-10B0-489D-90AE-12B9C30FD366}"/>
            </a:ext>
          </a:extLst>
        </xdr:cNvPr>
        <xdr:cNvSpPr/>
      </xdr:nvSpPr>
      <xdr:spPr>
        <a:xfrm>
          <a:off x="5114109" y="274321"/>
          <a:ext cx="1415142" cy="549727"/>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050" b="1">
              <a:effectLst/>
              <a:latin typeface="+mj-lt"/>
            </a:rPr>
            <a:t>PRESUPUESTOS</a:t>
          </a:r>
          <a:r>
            <a:rPr lang="es-CO" sz="1050" b="1" baseline="0">
              <a:effectLst/>
              <a:latin typeface="+mj-lt"/>
            </a:rPr>
            <a:t> DE MEJORAMIENTOS</a:t>
          </a:r>
          <a:endParaRPr lang="es-CO" sz="1050" b="1">
            <a:effectLst/>
            <a:latin typeface="+mj-lt"/>
          </a:endParaRPr>
        </a:p>
      </xdr:txBody>
    </xdr:sp>
    <xdr:clientData/>
  </xdr:twoCellAnchor>
  <xdr:twoCellAnchor>
    <xdr:from>
      <xdr:col>5</xdr:col>
      <xdr:colOff>68578</xdr:colOff>
      <xdr:row>1</xdr:row>
      <xdr:rowOff>9797</xdr:rowOff>
    </xdr:from>
    <xdr:to>
      <xdr:col>5</xdr:col>
      <xdr:colOff>1472835</xdr:colOff>
      <xdr:row>3</xdr:row>
      <xdr:rowOff>20683</xdr:rowOff>
    </xdr:to>
    <xdr:sp macro="" textlink="">
      <xdr:nvSpPr>
        <xdr:cNvPr id="8" name="Rectángulo: esquinas redondeadas 7">
          <a:hlinkClick xmlns:r="http://schemas.openxmlformats.org/officeDocument/2006/relationships" r:id="rId7"/>
          <a:extLst>
            <a:ext uri="{FF2B5EF4-FFF2-40B4-BE49-F238E27FC236}">
              <a16:creationId xmlns:a16="http://schemas.microsoft.com/office/drawing/2014/main" id="{600DB7F2-0BE1-4E48-9484-220FCFC710EA}"/>
            </a:ext>
          </a:extLst>
        </xdr:cNvPr>
        <xdr:cNvSpPr/>
      </xdr:nvSpPr>
      <xdr:spPr>
        <a:xfrm>
          <a:off x="6697978" y="276497"/>
          <a:ext cx="1404257" cy="544286"/>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050" b="1" baseline="0">
              <a:effectLst/>
              <a:latin typeface="+mj-lt"/>
            </a:rPr>
            <a:t>COSTOS DE TRANSPORTE</a:t>
          </a:r>
          <a:endParaRPr lang="es-CO" sz="1050" b="1">
            <a:effectLst/>
            <a:latin typeface="+mj-lt"/>
          </a:endParaRPr>
        </a:p>
      </xdr:txBody>
    </xdr:sp>
    <xdr:clientData/>
  </xdr:twoCellAnchor>
  <xdr:twoCellAnchor>
    <xdr:from>
      <xdr:col>6</xdr:col>
      <xdr:colOff>68579</xdr:colOff>
      <xdr:row>0</xdr:row>
      <xdr:rowOff>265611</xdr:rowOff>
    </xdr:from>
    <xdr:to>
      <xdr:col>6</xdr:col>
      <xdr:colOff>1542505</xdr:colOff>
      <xdr:row>3</xdr:row>
      <xdr:rowOff>9797</xdr:rowOff>
    </xdr:to>
    <xdr:sp macro="" textlink="">
      <xdr:nvSpPr>
        <xdr:cNvPr id="9" name="Rectángulo: esquinas redondeadas 8">
          <a:hlinkClick xmlns:r="http://schemas.openxmlformats.org/officeDocument/2006/relationships" r:id="rId8"/>
          <a:extLst>
            <a:ext uri="{FF2B5EF4-FFF2-40B4-BE49-F238E27FC236}">
              <a16:creationId xmlns:a16="http://schemas.microsoft.com/office/drawing/2014/main" id="{3C99647D-74CC-4012-9207-A022FB9F07C9}"/>
            </a:ext>
          </a:extLst>
        </xdr:cNvPr>
        <xdr:cNvSpPr/>
      </xdr:nvSpPr>
      <xdr:spPr>
        <a:xfrm>
          <a:off x="8260079" y="265611"/>
          <a:ext cx="1473926" cy="544286"/>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050" b="1">
              <a:effectLst/>
              <a:latin typeface="+mj-lt"/>
            </a:rPr>
            <a:t>ANALISIS GENERAL</a:t>
          </a:r>
          <a:r>
            <a:rPr lang="es-CO" sz="1050" b="1" baseline="0">
              <a:effectLst/>
              <a:latin typeface="+mj-lt"/>
            </a:rPr>
            <a:t> DE COSTOS </a:t>
          </a:r>
          <a:endParaRPr lang="es-CO" sz="1050" b="1">
            <a:effectLst/>
            <a:latin typeface="+mj-lt"/>
          </a:endParaRPr>
        </a:p>
      </xdr:txBody>
    </xdr:sp>
    <xdr:clientData/>
  </xdr:twoCellAnchor>
  <xdr:twoCellAnchor>
    <xdr:from>
      <xdr:col>7</xdr:col>
      <xdr:colOff>175260</xdr:colOff>
      <xdr:row>0</xdr:row>
      <xdr:rowOff>259080</xdr:rowOff>
    </xdr:from>
    <xdr:to>
      <xdr:col>8</xdr:col>
      <xdr:colOff>76200</xdr:colOff>
      <xdr:row>3</xdr:row>
      <xdr:rowOff>8708</xdr:rowOff>
    </xdr:to>
    <xdr:sp macro="" textlink="">
      <xdr:nvSpPr>
        <xdr:cNvPr id="10" name="Rectángulo: esquinas redondeadas 9">
          <a:hlinkClick xmlns:r="http://schemas.openxmlformats.org/officeDocument/2006/relationships" r:id="rId9"/>
          <a:extLst>
            <a:ext uri="{FF2B5EF4-FFF2-40B4-BE49-F238E27FC236}">
              <a16:creationId xmlns:a16="http://schemas.microsoft.com/office/drawing/2014/main" id="{CFAEC732-92EF-4FBD-93EA-8A467F62754C}"/>
            </a:ext>
          </a:extLst>
        </xdr:cNvPr>
        <xdr:cNvSpPr/>
      </xdr:nvSpPr>
      <xdr:spPr>
        <a:xfrm>
          <a:off x="9928860" y="259080"/>
          <a:ext cx="1463040" cy="549728"/>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050" b="1">
              <a:effectLst/>
              <a:latin typeface="+mj-lt"/>
            </a:rPr>
            <a:t>ANALISIS DE</a:t>
          </a:r>
          <a:r>
            <a:rPr lang="es-CO" sz="1050" b="1" baseline="0">
              <a:effectLst/>
              <a:latin typeface="+mj-lt"/>
            </a:rPr>
            <a:t> COSTOS, CASO DE ESTUDIO</a:t>
          </a:r>
          <a:endParaRPr lang="es-CO" sz="1050" b="1">
            <a:effectLst/>
            <a:latin typeface="+mj-lt"/>
          </a:endParaRPr>
        </a:p>
      </xdr:txBody>
    </xdr:sp>
    <xdr:clientData/>
  </xdr:twoCellAnchor>
  <xdr:twoCellAnchor>
    <xdr:from>
      <xdr:col>1</xdr:col>
      <xdr:colOff>0</xdr:colOff>
      <xdr:row>1</xdr:row>
      <xdr:rowOff>0</xdr:rowOff>
    </xdr:from>
    <xdr:to>
      <xdr:col>1</xdr:col>
      <xdr:colOff>1390104</xdr:colOff>
      <xdr:row>3</xdr:row>
      <xdr:rowOff>22860</xdr:rowOff>
    </xdr:to>
    <xdr:sp macro="" textlink="">
      <xdr:nvSpPr>
        <xdr:cNvPr id="11" name="Rectángulo: esquinas redondeadas 10">
          <a:hlinkClick xmlns:r="http://schemas.openxmlformats.org/officeDocument/2006/relationships" r:id="rId10"/>
          <a:extLst>
            <a:ext uri="{FF2B5EF4-FFF2-40B4-BE49-F238E27FC236}">
              <a16:creationId xmlns:a16="http://schemas.microsoft.com/office/drawing/2014/main" id="{D641FFBB-47E2-4EEF-BB2B-F30B6D37DB13}"/>
            </a:ext>
          </a:extLst>
        </xdr:cNvPr>
        <xdr:cNvSpPr/>
      </xdr:nvSpPr>
      <xdr:spPr>
        <a:xfrm>
          <a:off x="396240" y="266700"/>
          <a:ext cx="1390104" cy="556260"/>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050" b="1">
              <a:solidFill>
                <a:schemeClr val="dk1"/>
              </a:solidFill>
              <a:effectLst/>
              <a:latin typeface="+mj-lt"/>
              <a:ea typeface="+mn-ea"/>
              <a:cs typeface="+mn-cs"/>
            </a:rPr>
            <a:t>PORTADA</a:t>
          </a:r>
          <a:endParaRPr lang="es-CO" sz="1050">
            <a:effectLst/>
            <a:latin typeface="+mj-l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36</xdr:row>
      <xdr:rowOff>60960</xdr:rowOff>
    </xdr:from>
    <xdr:to>
      <xdr:col>5</xdr:col>
      <xdr:colOff>508634</xdr:colOff>
      <xdr:row>57</xdr:row>
      <xdr:rowOff>99060</xdr:rowOff>
    </xdr:to>
    <xdr:graphicFrame macro="">
      <xdr:nvGraphicFramePr>
        <xdr:cNvPr id="2" name="Gráfico 1">
          <a:extLst>
            <a:ext uri="{FF2B5EF4-FFF2-40B4-BE49-F238E27FC236}">
              <a16:creationId xmlns:a16="http://schemas.microsoft.com/office/drawing/2014/main" id="{16CF4076-7638-B9AC-D34A-3588CBC2B1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PrintsWithSheet="0"/>
  </xdr:twoCellAnchor>
  <xdr:twoCellAnchor>
    <xdr:from>
      <xdr:col>1</xdr:col>
      <xdr:colOff>464820</xdr:colOff>
      <xdr:row>73</xdr:row>
      <xdr:rowOff>166493</xdr:rowOff>
    </xdr:from>
    <xdr:to>
      <xdr:col>5</xdr:col>
      <xdr:colOff>255068</xdr:colOff>
      <xdr:row>100</xdr:row>
      <xdr:rowOff>150830</xdr:rowOff>
    </xdr:to>
    <xdr:graphicFrame macro="">
      <xdr:nvGraphicFramePr>
        <xdr:cNvPr id="3" name="Gráfico 2">
          <a:extLst>
            <a:ext uri="{FF2B5EF4-FFF2-40B4-BE49-F238E27FC236}">
              <a16:creationId xmlns:a16="http://schemas.microsoft.com/office/drawing/2014/main" id="{6FBA61D6-2BAD-4BB8-8857-5EF14E41F5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PrintsWithSheet="0"/>
  </xdr:twoCellAnchor>
  <xdr:twoCellAnchor>
    <xdr:from>
      <xdr:col>4</xdr:col>
      <xdr:colOff>464820</xdr:colOff>
      <xdr:row>9</xdr:row>
      <xdr:rowOff>0</xdr:rowOff>
    </xdr:from>
    <xdr:to>
      <xdr:col>5</xdr:col>
      <xdr:colOff>121920</xdr:colOff>
      <xdr:row>21</xdr:row>
      <xdr:rowOff>137160</xdr:rowOff>
    </xdr:to>
    <xdr:sp macro="" textlink="">
      <xdr:nvSpPr>
        <xdr:cNvPr id="4" name="CuadroTexto 3">
          <a:extLst>
            <a:ext uri="{FF2B5EF4-FFF2-40B4-BE49-F238E27FC236}">
              <a16:creationId xmlns:a16="http://schemas.microsoft.com/office/drawing/2014/main" id="{3D0917AC-F9F2-BC8F-D222-564EE3E083CF}"/>
            </a:ext>
          </a:extLst>
        </xdr:cNvPr>
        <xdr:cNvSpPr txBox="1"/>
      </xdr:nvSpPr>
      <xdr:spPr>
        <a:xfrm>
          <a:off x="4427220" y="2049780"/>
          <a:ext cx="7894320" cy="24841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lvl="0" indent="-171450">
            <a:buFont typeface="Arial" panose="020B0604020202020204" pitchFamily="34" charset="0"/>
            <a:buChar char="•"/>
          </a:pPr>
          <a:r>
            <a:rPr lang="es-CO" sz="1100" b="0">
              <a:solidFill>
                <a:schemeClr val="dk1"/>
              </a:solidFill>
              <a:effectLst/>
              <a:latin typeface="+mj-lt"/>
              <a:ea typeface="+mn-ea"/>
              <a:cs typeface="+mn-cs"/>
            </a:rPr>
            <a:t>La longitud de la vía corresponde al tramo final del corredor y fue cuantificada en el inventario vial del proyecto de investigación general al que pertenece este estudio.</a:t>
          </a:r>
        </a:p>
        <a:p>
          <a:pPr marL="171450" lvl="0" indent="-171450">
            <a:buFont typeface="Arial" panose="020B0604020202020204" pitchFamily="34" charset="0"/>
            <a:buChar char="•"/>
          </a:pPr>
          <a:r>
            <a:rPr lang="es-CO" sz="1100" b="0">
              <a:solidFill>
                <a:schemeClr val="dk1"/>
              </a:solidFill>
              <a:effectLst/>
              <a:latin typeface="+mj-lt"/>
              <a:ea typeface="+mn-ea"/>
              <a:cs typeface="+mn-cs"/>
            </a:rPr>
            <a:t>Las coordenadas geográficas (latitud y longitud) fueron obtenidas mediante la herramienta de georreferenciación de Google Earth.</a:t>
          </a:r>
        </a:p>
        <a:p>
          <a:pPr marL="171450" lvl="0" indent="-171450">
            <a:buFont typeface="Arial" panose="020B0604020202020204" pitchFamily="34" charset="0"/>
            <a:buChar char="•"/>
          </a:pPr>
          <a:r>
            <a:rPr lang="es-CO" sz="1100" b="0">
              <a:solidFill>
                <a:schemeClr val="dk1"/>
              </a:solidFill>
              <a:effectLst/>
              <a:latin typeface="+mj-lt"/>
              <a:ea typeface="+mn-ea"/>
              <a:cs typeface="+mn-cs"/>
            </a:rPr>
            <a:t>El intervalo de temperatura de la zona de estudio se estableció con datos del IDEAM, tomando como referencia las estaciones climatológicas más cercanas. La temperatura mínima promedio es de 20°C y la máxima de 26°C.</a:t>
          </a:r>
        </a:p>
        <a:p>
          <a:pPr marL="171450" lvl="0" indent="-171450">
            <a:buFont typeface="Arial" panose="020B0604020202020204" pitchFamily="34" charset="0"/>
            <a:buChar char="•"/>
          </a:pPr>
          <a:r>
            <a:rPr lang="es-CO" sz="1100" b="0">
              <a:solidFill>
                <a:schemeClr val="dk1"/>
              </a:solidFill>
              <a:effectLst/>
              <a:latin typeface="+mj-lt"/>
              <a:ea typeface="+mn-ea"/>
              <a:cs typeface="+mn-cs"/>
            </a:rPr>
            <a:t>La precipitación anual se determinó con información de las estaciones pluviométricas del IDEAM mas cercanas</a:t>
          </a:r>
          <a:r>
            <a:rPr lang="es-CO" sz="1100" b="0" baseline="0">
              <a:solidFill>
                <a:schemeClr val="dk1"/>
              </a:solidFill>
              <a:effectLst/>
              <a:latin typeface="+mj-lt"/>
              <a:ea typeface="+mn-ea"/>
              <a:cs typeface="+mn-cs"/>
            </a:rPr>
            <a:t> a la zona</a:t>
          </a:r>
          <a:r>
            <a:rPr lang="es-CO" sz="1100" b="0">
              <a:solidFill>
                <a:schemeClr val="dk1"/>
              </a:solidFill>
              <a:effectLst/>
              <a:latin typeface="+mj-lt"/>
              <a:ea typeface="+mn-ea"/>
              <a:cs typeface="+mn-cs"/>
            </a:rPr>
            <a:t>, registrando un valor de 1153.30 mm/año.</a:t>
          </a:r>
        </a:p>
        <a:p>
          <a:pPr marL="171450" lvl="0" indent="-171450">
            <a:buFont typeface="Arial" panose="020B0604020202020204" pitchFamily="34" charset="0"/>
            <a:buChar char="•"/>
          </a:pPr>
          <a:r>
            <a:rPr lang="es-CO" sz="1100" b="0">
              <a:solidFill>
                <a:schemeClr val="dk1"/>
              </a:solidFill>
              <a:effectLst/>
              <a:latin typeface="+mj-lt"/>
              <a:ea typeface="+mn-ea"/>
              <a:cs typeface="+mn-cs"/>
            </a:rPr>
            <a:t>Para prevenir la erosión superficial y la socavación en los bordes de la vía, se asignaron condiciones de drenaje.</a:t>
          </a:r>
        </a:p>
        <a:p>
          <a:pPr marL="171450" lvl="0" indent="-171450">
            <a:buFont typeface="Arial" panose="020B0604020202020204" pitchFamily="34" charset="0"/>
            <a:buChar char="•"/>
          </a:pPr>
          <a:r>
            <a:rPr lang="es-CO" sz="1100" b="0">
              <a:solidFill>
                <a:schemeClr val="dk1"/>
              </a:solidFill>
              <a:effectLst/>
              <a:latin typeface="+mj-lt"/>
              <a:ea typeface="+mn-ea"/>
              <a:cs typeface="+mn-cs"/>
            </a:rPr>
            <a:t>En el caso de pavimentos rígidos, se incorporaron dovelas y confinamiento para mejorar la eficiencia estructural y garantizar la durabilidad del sistema.</a:t>
          </a:r>
        </a:p>
        <a:p>
          <a:pPr marL="171450" lvl="0" indent="-171450">
            <a:buFont typeface="Arial" panose="020B0604020202020204" pitchFamily="34" charset="0"/>
            <a:buChar char="•"/>
          </a:pPr>
          <a:r>
            <a:rPr lang="es-CO" sz="1100" b="0">
              <a:solidFill>
                <a:schemeClr val="dk1"/>
              </a:solidFill>
              <a:effectLst/>
              <a:latin typeface="+mj-lt"/>
              <a:ea typeface="+mn-ea"/>
              <a:cs typeface="+mn-cs"/>
            </a:rPr>
            <a:t>Se considero la implementación de un pavimento flexible con subrasante tratada con cemento debido a que es la alternativa con el promedio más económico a nivel nacional.</a:t>
          </a:r>
        </a:p>
        <a:p>
          <a:pPr marL="171450" lvl="0" indent="-171450">
            <a:buFont typeface="Arial" panose="020B0604020202020204" pitchFamily="34" charset="0"/>
            <a:buChar char="•"/>
          </a:pPr>
          <a:r>
            <a:rPr lang="es-CO" sz="1100" b="0">
              <a:solidFill>
                <a:schemeClr val="dk1"/>
              </a:solidFill>
              <a:effectLst/>
              <a:latin typeface="+mj-lt"/>
              <a:ea typeface="+mn-ea"/>
              <a:cs typeface="+mn-cs"/>
            </a:rPr>
            <a:t>Los valores</a:t>
          </a:r>
          <a:r>
            <a:rPr lang="es-CO" sz="1100" b="0" baseline="0">
              <a:solidFill>
                <a:schemeClr val="dk1"/>
              </a:solidFill>
              <a:effectLst/>
              <a:latin typeface="+mj-lt"/>
              <a:ea typeface="+mn-ea"/>
              <a:cs typeface="+mn-cs"/>
            </a:rPr>
            <a:t> de CBR, Carga de ejes equivalentes y % De cemento en la mezcla de Suelo-Cemento son v</a:t>
          </a:r>
          <a:r>
            <a:rPr lang="es-CO" sz="1100" b="0">
              <a:solidFill>
                <a:schemeClr val="dk1"/>
              </a:solidFill>
              <a:effectLst/>
              <a:latin typeface="+mj-lt"/>
              <a:ea typeface="+mn-ea"/>
              <a:cs typeface="+mn-cs"/>
            </a:rPr>
            <a:t>alores estimados basados en referencias de proyectos similares</a:t>
          </a:r>
          <a:r>
            <a:rPr lang="es-CO" sz="1100" b="0" baseline="0">
              <a:solidFill>
                <a:schemeClr val="dk1"/>
              </a:solidFill>
              <a:effectLst/>
              <a:latin typeface="+mj-lt"/>
              <a:ea typeface="+mn-ea"/>
              <a:cs typeface="+mn-cs"/>
            </a:rPr>
            <a:t> </a:t>
          </a:r>
          <a:r>
            <a:rPr lang="es-CO" sz="1100" b="0">
              <a:solidFill>
                <a:schemeClr val="dk1"/>
              </a:solidFill>
              <a:effectLst/>
              <a:latin typeface="+mj-lt"/>
              <a:ea typeface="+mn-ea"/>
              <a:cs typeface="+mn-cs"/>
            </a:rPr>
            <a:t>a falta de estudios de Campo.</a:t>
          </a:r>
        </a:p>
        <a:p>
          <a:pPr marL="171450" lvl="0" indent="-171450">
            <a:buFont typeface="Arial" panose="020B0604020202020204" pitchFamily="34" charset="0"/>
            <a:buChar char="•"/>
          </a:pPr>
          <a:endParaRPr lang="es-CO" sz="1100" b="0">
            <a:solidFill>
              <a:schemeClr val="dk1"/>
            </a:solidFill>
            <a:effectLst/>
            <a:latin typeface="+mj-lt"/>
            <a:ea typeface="+mn-ea"/>
            <a:cs typeface="+mn-cs"/>
          </a:endParaRPr>
        </a:p>
      </xdr:txBody>
    </xdr:sp>
    <xdr:clientData/>
  </xdr:twoCellAnchor>
  <xdr:twoCellAnchor>
    <xdr:from>
      <xdr:col>2</xdr:col>
      <xdr:colOff>425450</xdr:colOff>
      <xdr:row>0</xdr:row>
      <xdr:rowOff>248376</xdr:rowOff>
    </xdr:from>
    <xdr:to>
      <xdr:col>3</xdr:col>
      <xdr:colOff>742404</xdr:colOff>
      <xdr:row>3</xdr:row>
      <xdr:rowOff>4536</xdr:rowOff>
    </xdr:to>
    <xdr:sp macro="" textlink="">
      <xdr:nvSpPr>
        <xdr:cNvPr id="12" name="Rectángulo: esquinas redondeadas 11">
          <a:hlinkClick xmlns:r="http://schemas.openxmlformats.org/officeDocument/2006/relationships" r:id="rId3"/>
          <a:extLst>
            <a:ext uri="{FF2B5EF4-FFF2-40B4-BE49-F238E27FC236}">
              <a16:creationId xmlns:a16="http://schemas.microsoft.com/office/drawing/2014/main" id="{0957D994-3082-44F0-9B4F-44E982DC439C}"/>
            </a:ext>
          </a:extLst>
        </xdr:cNvPr>
        <xdr:cNvSpPr/>
      </xdr:nvSpPr>
      <xdr:spPr>
        <a:xfrm>
          <a:off x="1972310" y="248376"/>
          <a:ext cx="1391374" cy="556260"/>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050" b="1">
              <a:solidFill>
                <a:schemeClr val="dk1"/>
              </a:solidFill>
              <a:effectLst/>
              <a:latin typeface="+mj-lt"/>
              <a:ea typeface="+mn-ea"/>
              <a:cs typeface="+mn-cs"/>
            </a:rPr>
            <a:t>ALTERNATIVAS DE MEJORAMIENTO</a:t>
          </a:r>
          <a:endParaRPr lang="es-CO" sz="1050">
            <a:effectLst/>
            <a:latin typeface="+mj-lt"/>
          </a:endParaRPr>
        </a:p>
      </xdr:txBody>
    </xdr:sp>
    <xdr:clientData/>
  </xdr:twoCellAnchor>
  <xdr:twoCellAnchor>
    <xdr:from>
      <xdr:col>3</xdr:col>
      <xdr:colOff>910046</xdr:colOff>
      <xdr:row>0</xdr:row>
      <xdr:rowOff>236400</xdr:rowOff>
    </xdr:from>
    <xdr:to>
      <xdr:col>4</xdr:col>
      <xdr:colOff>975541</xdr:colOff>
      <xdr:row>2</xdr:row>
      <xdr:rowOff>259260</xdr:rowOff>
    </xdr:to>
    <xdr:sp macro="" textlink="">
      <xdr:nvSpPr>
        <xdr:cNvPr id="13" name="Rectángulo: esquinas redondeadas 12">
          <a:hlinkClick xmlns:r="http://schemas.openxmlformats.org/officeDocument/2006/relationships" r:id="rId4"/>
          <a:extLst>
            <a:ext uri="{FF2B5EF4-FFF2-40B4-BE49-F238E27FC236}">
              <a16:creationId xmlns:a16="http://schemas.microsoft.com/office/drawing/2014/main" id="{706118A6-11A2-4D67-B70C-9EDBD07D5C4E}"/>
            </a:ext>
          </a:extLst>
        </xdr:cNvPr>
        <xdr:cNvSpPr/>
      </xdr:nvSpPr>
      <xdr:spPr>
        <a:xfrm>
          <a:off x="3531326" y="236400"/>
          <a:ext cx="1406615" cy="556260"/>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050" b="1">
              <a:effectLst/>
              <a:latin typeface="+mj-lt"/>
            </a:rPr>
            <a:t>DATOS REQUERIDOS</a:t>
          </a:r>
          <a:r>
            <a:rPr lang="es-CO" sz="1050" b="1" baseline="0">
              <a:effectLst/>
              <a:latin typeface="+mj-lt"/>
            </a:rPr>
            <a:t> PARA EL DISEÑO</a:t>
          </a:r>
          <a:endParaRPr lang="es-CO" sz="1050" b="1">
            <a:effectLst/>
            <a:latin typeface="+mj-lt"/>
          </a:endParaRPr>
        </a:p>
      </xdr:txBody>
    </xdr:sp>
    <xdr:clientData/>
  </xdr:twoCellAnchor>
  <xdr:twoCellAnchor>
    <xdr:from>
      <xdr:col>4</xdr:col>
      <xdr:colOff>1152979</xdr:colOff>
      <xdr:row>0</xdr:row>
      <xdr:rowOff>237491</xdr:rowOff>
    </xdr:from>
    <xdr:to>
      <xdr:col>4</xdr:col>
      <xdr:colOff>2569391</xdr:colOff>
      <xdr:row>2</xdr:row>
      <xdr:rowOff>253818</xdr:rowOff>
    </xdr:to>
    <xdr:sp macro="" textlink="">
      <xdr:nvSpPr>
        <xdr:cNvPr id="14" name="Rectángulo: esquinas redondeadas 13">
          <a:hlinkClick xmlns:r="http://schemas.openxmlformats.org/officeDocument/2006/relationships" r:id="rId5"/>
          <a:extLst>
            <a:ext uri="{FF2B5EF4-FFF2-40B4-BE49-F238E27FC236}">
              <a16:creationId xmlns:a16="http://schemas.microsoft.com/office/drawing/2014/main" id="{1887EC30-098B-4050-A2A4-8D4E7A96D242}"/>
            </a:ext>
          </a:extLst>
        </xdr:cNvPr>
        <xdr:cNvSpPr/>
      </xdr:nvSpPr>
      <xdr:spPr>
        <a:xfrm>
          <a:off x="5115379" y="237491"/>
          <a:ext cx="1416412" cy="549727"/>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050" b="1">
              <a:effectLst/>
              <a:latin typeface="+mj-lt"/>
            </a:rPr>
            <a:t>PRESUPUESTOS</a:t>
          </a:r>
          <a:r>
            <a:rPr lang="es-CO" sz="1050" b="1" baseline="0">
              <a:effectLst/>
              <a:latin typeface="+mj-lt"/>
            </a:rPr>
            <a:t> DE MEJORAMIENTOS</a:t>
          </a:r>
          <a:endParaRPr lang="es-CO" sz="1050" b="1">
            <a:effectLst/>
            <a:latin typeface="+mj-lt"/>
          </a:endParaRPr>
        </a:p>
      </xdr:txBody>
    </xdr:sp>
    <xdr:clientData/>
  </xdr:twoCellAnchor>
  <xdr:twoCellAnchor>
    <xdr:from>
      <xdr:col>4</xdr:col>
      <xdr:colOff>2738118</xdr:colOff>
      <xdr:row>0</xdr:row>
      <xdr:rowOff>239667</xdr:rowOff>
    </xdr:from>
    <xdr:to>
      <xdr:col>4</xdr:col>
      <xdr:colOff>4142375</xdr:colOff>
      <xdr:row>2</xdr:row>
      <xdr:rowOff>250553</xdr:rowOff>
    </xdr:to>
    <xdr:sp macro="" textlink="">
      <xdr:nvSpPr>
        <xdr:cNvPr id="15" name="Rectángulo: esquinas redondeadas 14">
          <a:hlinkClick xmlns:r="http://schemas.openxmlformats.org/officeDocument/2006/relationships" r:id="rId6"/>
          <a:extLst>
            <a:ext uri="{FF2B5EF4-FFF2-40B4-BE49-F238E27FC236}">
              <a16:creationId xmlns:a16="http://schemas.microsoft.com/office/drawing/2014/main" id="{88735FC8-C629-4820-BEEB-E6ECB84FFD72}"/>
            </a:ext>
          </a:extLst>
        </xdr:cNvPr>
        <xdr:cNvSpPr/>
      </xdr:nvSpPr>
      <xdr:spPr>
        <a:xfrm>
          <a:off x="6700518" y="239667"/>
          <a:ext cx="1404257" cy="544286"/>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050" b="1" baseline="0">
              <a:effectLst/>
              <a:latin typeface="+mj-lt"/>
            </a:rPr>
            <a:t>COSTOS DE TRANSPORTE</a:t>
          </a:r>
          <a:endParaRPr lang="es-CO" sz="1050" b="1">
            <a:effectLst/>
            <a:latin typeface="+mj-lt"/>
          </a:endParaRPr>
        </a:p>
      </xdr:txBody>
    </xdr:sp>
    <xdr:clientData/>
  </xdr:twoCellAnchor>
  <xdr:twoCellAnchor>
    <xdr:from>
      <xdr:col>4</xdr:col>
      <xdr:colOff>4300219</xdr:colOff>
      <xdr:row>0</xdr:row>
      <xdr:rowOff>241481</xdr:rowOff>
    </xdr:from>
    <xdr:to>
      <xdr:col>4</xdr:col>
      <xdr:colOff>5774145</xdr:colOff>
      <xdr:row>2</xdr:row>
      <xdr:rowOff>252367</xdr:rowOff>
    </xdr:to>
    <xdr:sp macro="" textlink="">
      <xdr:nvSpPr>
        <xdr:cNvPr id="16" name="Rectángulo: esquinas redondeadas 15">
          <a:hlinkClick xmlns:r="http://schemas.openxmlformats.org/officeDocument/2006/relationships" r:id="rId7"/>
          <a:extLst>
            <a:ext uri="{FF2B5EF4-FFF2-40B4-BE49-F238E27FC236}">
              <a16:creationId xmlns:a16="http://schemas.microsoft.com/office/drawing/2014/main" id="{C4AB1D6A-B885-4E7A-8BFD-97F747889EA9}"/>
            </a:ext>
          </a:extLst>
        </xdr:cNvPr>
        <xdr:cNvSpPr/>
      </xdr:nvSpPr>
      <xdr:spPr>
        <a:xfrm>
          <a:off x="8262619" y="241481"/>
          <a:ext cx="1473926" cy="544286"/>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050" b="1">
              <a:effectLst/>
              <a:latin typeface="+mj-lt"/>
            </a:rPr>
            <a:t>ANALISIS GENERAL</a:t>
          </a:r>
          <a:r>
            <a:rPr lang="es-CO" sz="1050" b="1" baseline="0">
              <a:effectLst/>
              <a:latin typeface="+mj-lt"/>
            </a:rPr>
            <a:t> DE COSTOS </a:t>
          </a:r>
          <a:endParaRPr lang="es-CO" sz="1050" b="1">
            <a:effectLst/>
            <a:latin typeface="+mj-lt"/>
          </a:endParaRPr>
        </a:p>
      </xdr:txBody>
    </xdr:sp>
    <xdr:clientData/>
  </xdr:twoCellAnchor>
  <xdr:twoCellAnchor>
    <xdr:from>
      <xdr:col>4</xdr:col>
      <xdr:colOff>5953760</xdr:colOff>
      <xdr:row>0</xdr:row>
      <xdr:rowOff>226060</xdr:rowOff>
    </xdr:from>
    <xdr:to>
      <xdr:col>4</xdr:col>
      <xdr:colOff>7416800</xdr:colOff>
      <xdr:row>2</xdr:row>
      <xdr:rowOff>242388</xdr:rowOff>
    </xdr:to>
    <xdr:sp macro="" textlink="">
      <xdr:nvSpPr>
        <xdr:cNvPr id="17" name="Rectángulo: esquinas redondeadas 16">
          <a:hlinkClick xmlns:r="http://schemas.openxmlformats.org/officeDocument/2006/relationships" r:id="rId8"/>
          <a:extLst>
            <a:ext uri="{FF2B5EF4-FFF2-40B4-BE49-F238E27FC236}">
              <a16:creationId xmlns:a16="http://schemas.microsoft.com/office/drawing/2014/main" id="{E89A75DF-D51F-4027-9F39-22B90F5AD818}"/>
            </a:ext>
          </a:extLst>
        </xdr:cNvPr>
        <xdr:cNvSpPr/>
      </xdr:nvSpPr>
      <xdr:spPr>
        <a:xfrm>
          <a:off x="9916160" y="226060"/>
          <a:ext cx="1463040" cy="549728"/>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es-CO" sz="1050" b="1">
              <a:effectLst/>
              <a:latin typeface="+mj-lt"/>
            </a:rPr>
            <a:t>ANALISIS DE</a:t>
          </a:r>
          <a:r>
            <a:rPr lang="es-CO" sz="1050" b="1" baseline="0">
              <a:effectLst/>
              <a:latin typeface="+mj-lt"/>
            </a:rPr>
            <a:t> COSTOS, CASO DE ESTUDIO</a:t>
          </a:r>
          <a:endParaRPr lang="es-CO" sz="1050" b="1">
            <a:effectLst/>
            <a:latin typeface="+mj-lt"/>
          </a:endParaRPr>
        </a:p>
      </xdr:txBody>
    </xdr:sp>
    <xdr:clientData/>
  </xdr:twoCellAnchor>
  <xdr:twoCellAnchor>
    <xdr:from>
      <xdr:col>1</xdr:col>
      <xdr:colOff>0</xdr:colOff>
      <xdr:row>1</xdr:row>
      <xdr:rowOff>0</xdr:rowOff>
    </xdr:from>
    <xdr:to>
      <xdr:col>2</xdr:col>
      <xdr:colOff>239484</xdr:colOff>
      <xdr:row>3</xdr:row>
      <xdr:rowOff>22860</xdr:rowOff>
    </xdr:to>
    <xdr:sp macro="" textlink="">
      <xdr:nvSpPr>
        <xdr:cNvPr id="5" name="Rectángulo: esquinas redondeadas 4">
          <a:hlinkClick xmlns:r="http://schemas.openxmlformats.org/officeDocument/2006/relationships" r:id="rId9"/>
          <a:extLst>
            <a:ext uri="{FF2B5EF4-FFF2-40B4-BE49-F238E27FC236}">
              <a16:creationId xmlns:a16="http://schemas.microsoft.com/office/drawing/2014/main" id="{97D05EFD-223E-41F2-968F-999309356C57}"/>
            </a:ext>
          </a:extLst>
        </xdr:cNvPr>
        <xdr:cNvSpPr/>
      </xdr:nvSpPr>
      <xdr:spPr>
        <a:xfrm>
          <a:off x="396240" y="266700"/>
          <a:ext cx="1390104" cy="556260"/>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050" b="1">
              <a:solidFill>
                <a:schemeClr val="dk1"/>
              </a:solidFill>
              <a:effectLst/>
              <a:latin typeface="+mj-lt"/>
              <a:ea typeface="+mn-ea"/>
              <a:cs typeface="+mn-cs"/>
            </a:rPr>
            <a:t>PORTADA</a:t>
          </a:r>
          <a:endParaRPr lang="es-CO" sz="1050">
            <a:effectLst/>
            <a:latin typeface="+mj-lt"/>
          </a:endParaRPr>
        </a:p>
      </xdr:txBody>
    </xdr:sp>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11-18T20:50:09.065"/>
    </inkml:context>
    <inkml:brush xml:id="br0">
      <inkml:brushProperty name="width" value="0.035" units="cm"/>
      <inkml:brushProperty name="height" value="0.035" units="cm"/>
      <inkml:brushProperty name="color" value="#E71224"/>
    </inkml:brush>
  </inkml:definitions>
  <inkml:trace contextRef="#ctx0" brushRef="#br0">11 1 24575,'-4'0'0,"-1"4"0,4 1 0,2 4 0,1 0-8191</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11-18T20:50:09.066"/>
    </inkml:context>
    <inkml:brush xml:id="br0">
      <inkml:brushProperty name="width" value="0.035" units="cm"/>
      <inkml:brushProperty name="height" value="0.035" units="cm"/>
      <inkml:brushProperty name="color" value="#E71224"/>
    </inkml:brush>
  </inkml:definitions>
  <inkml:trace contextRef="#ctx0" brushRef="#br0">11 1 24575,'-4'0'0,"-1"4"0,4 1 0,2 4 0,1 0-8191</inkml:trace>
</inkm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D72421A-2769-4281-B312-29AAD62F2DF0}" name="Tabla12" displayName="Tabla12" ref="N4:Y220" totalsRowShown="0" headerRowDxfId="152" dataDxfId="150" headerRowBorderDxfId="151" tableBorderDxfId="149" totalsRowBorderDxfId="148">
  <autoFilter ref="N4:Y220" xr:uid="{DD72421A-2769-4281-B312-29AAD62F2DF0}"/>
  <tableColumns count="12">
    <tableColumn id="1" xr3:uid="{82DBFE2A-3548-4255-8E76-4FEFBCE33B98}" name="CÓDIGO / CAPA" dataDxfId="147"/>
    <tableColumn id="2" xr3:uid="{3D769A81-353C-4BE9-A2F8-A22BB7B0C84F}" name="SCE+TSD/TSA" dataDxfId="146"/>
    <tableColumn id="3" xr3:uid="{BEABD81F-3218-4D4A-B23A-A35C7B42D780}" name="CA" dataDxfId="145"/>
    <tableColumn id="4" xr3:uid="{BF0FFD4B-75AE-4D4F-A467-D62A55BC3FC4}" name="BG" dataDxfId="144"/>
    <tableColumn id="5" xr3:uid="{7675A282-3973-4F6C-BEBE-71E7CB74963A}" name="CA2" dataDxfId="143"/>
    <tableColumn id="6" xr3:uid="{69509C68-84AF-4773-A98C-4A82A4F74DC3}" name="BG3" dataDxfId="142"/>
    <tableColumn id="7" xr3:uid="{37422062-E088-4902-BFE5-52E0D9FB46CE}" name="SBG" dataDxfId="141"/>
    <tableColumn id="8" xr3:uid="{0162DDCA-2ED5-4222-B557-5EFECC584DD8}" name="CA4" dataDxfId="140"/>
    <tableColumn id="9" xr3:uid="{7120C0B0-7C2A-42D6-AC51-1A3E0D32A5CC}" name="SCE" dataDxfId="139"/>
    <tableColumn id="10" xr3:uid="{FD909D98-9343-4365-95B9-6B79555AFE48}" name="CA5" dataDxfId="138"/>
    <tableColumn id="11" xr3:uid="{1277E35C-FAD4-415D-965D-5AE197E29959}" name="BG6" dataDxfId="137"/>
    <tableColumn id="12" xr3:uid="{F0D1CCDF-B084-41E7-AD35-1EA8E0118293}" name="SCA" dataDxfId="136"/>
  </tableColumns>
  <tableStyleInfo name="Estilo de tabla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5E9E6B2-6EF8-4B34-AD10-423EEB59FC1B}" name="Tabla9" displayName="Tabla9" ref="B3:I3644" totalsRowShown="0" headerRowDxfId="25" headerRowBorderDxfId="24" tableBorderDxfId="23" totalsRowBorderDxfId="22" headerRowCellStyle="Total">
  <autoFilter ref="B3:I3644" xr:uid="{35E9E6B2-6EF8-4B34-AD10-423EEB59FC1B}">
    <filterColumn colId="0">
      <filters>
        <filter val="LA_GUAJIRA"/>
      </filters>
    </filterColumn>
  </autoFilter>
  <tableColumns count="8">
    <tableColumn id="1" xr3:uid="{EC83D301-E04A-4D6B-A0FF-B61051F9A606}" name="Departamento " dataDxfId="21"/>
    <tableColumn id="2" xr3:uid="{F9204EFB-504C-4CD5-B550-75CE7E24CBF4}" name="Provincia" dataDxfId="20"/>
    <tableColumn id="3" xr3:uid="{1FD33EE1-BDC6-47D7-B0C5-A8E649159259}" name="#" dataDxfId="19"/>
    <tableColumn id="4" xr3:uid="{9A0DB8AD-2DC4-4675-8822-7C636EF74DD1}" name="Código" dataDxfId="18"/>
    <tableColumn id="9" xr3:uid="{C5490D44-01FB-450C-B99E-8C8FF125A50B}" name="unidad" dataDxfId="17"/>
    <tableColumn id="6" xr3:uid="{C226BAC3-3734-49C1-B54A-2B98430B6B29}" name="Insumo" dataDxfId="16"/>
    <tableColumn id="8" xr3:uid="{5CC918A9-EDE3-4C7D-93F6-9135DA8677FB}" name="CLASIFICACIÓN" dataDxfId="15"/>
    <tableColumn id="10" xr3:uid="{1F1F12B8-9DC7-4479-B9E4-AF75ED88143C}" name="Precio ($ COP)" dataDxfId="14"/>
  </tableColumns>
  <tableStyleInfo name="Estilo de tabla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17A878F-FDEF-4AFE-AFDA-009C723BB74F}" name="Tabla8" displayName="Tabla8" ref="B3:I5043" totalsRowShown="0" headerRowDxfId="13" headerRowBorderDxfId="12" tableBorderDxfId="11" totalsRowBorderDxfId="10">
  <autoFilter ref="B3:I5043" xr:uid="{E17A878F-FDEF-4AFE-AFDA-009C723BB74F}"/>
  <tableColumns count="8">
    <tableColumn id="1" xr3:uid="{A9731EFD-1DDD-4871-9855-50EB79F3694E}" name="Departamento " dataDxfId="9"/>
    <tableColumn id="2" xr3:uid="{2B7B99DA-1515-40B6-BA3B-A459193E5B23}" name="Provincia" dataDxfId="8"/>
    <tableColumn id="3" xr3:uid="{1C39B43C-C097-4CA4-A62B-DE777875CEAA}" name="#" dataDxfId="7"/>
    <tableColumn id="4" xr3:uid="{AACCEF3D-B4E8-4C16-85F8-4B17A4655F79}" name="Código" dataDxfId="6"/>
    <tableColumn id="9" xr3:uid="{663CCB95-1FCD-42CC-8542-99835C748EA3}" name="Unidad" dataDxfId="5"/>
    <tableColumn id="6" xr3:uid="{B6C02BBE-7A44-4386-81BB-C5B68F0CA153}" name="Insumo" dataDxfId="4"/>
    <tableColumn id="7" xr3:uid="{AB37DD77-92D7-4BBE-AD23-ACF6B5645ECD}" name="Precio ($ COP)" dataDxfId="3"/>
    <tableColumn id="8" xr3:uid="{E9E10109-2B83-4E91-AA56-E49F44479C66}" name="CATEGORÍA" dataDxfId="2"/>
  </tableColumns>
  <tableStyleInfo name="Estilo de tabla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536E223-0655-4CFF-9679-DF9E95F7866C}" name="equipo" displayName="equipo" ref="C1:C27" totalsRowShown="0" tableBorderDxfId="1">
  <autoFilter ref="C1:C27" xr:uid="{C5FD2B8E-863F-438C-8723-3120B5B66CA5}"/>
  <tableColumns count="1">
    <tableColumn id="1" xr3:uid="{AA2BBF79-17F0-40D7-8641-D8A2492A8080}" name="EQUIPO" dataDxfId="0"/>
  </tableColumns>
  <tableStyleInfo name="Estilo de tabla 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B57E603-13AF-424D-8E6A-F42568AB96F4}" name="materiales" displayName="materiales" ref="B1:B37" totalsRowShown="0">
  <autoFilter ref="B1:B37" xr:uid="{8A8D96E1-54F1-4D5D-9E49-526E54AD7A2B}"/>
  <tableColumns count="1">
    <tableColumn id="1" xr3:uid="{D0951BD7-0AAD-402C-A118-A1275EF6D491}" name="MATERIALES"/>
  </tableColumns>
  <tableStyleInfo name="Estilo de tabla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4993B95-8735-4038-92B0-CB8F12A899F6}" name="manodeobra" displayName="manodeobra" ref="A1:A9" totalsRowShown="0">
  <autoFilter ref="A1:A9" xr:uid="{1D4CA1EF-B991-423A-B387-3413DD1E4DF5}"/>
  <tableColumns count="1">
    <tableColumn id="1" xr3:uid="{50B5E722-8896-48A9-9A73-8335A3B3C3AE}" name="MANO DE OBRA"/>
  </tableColumns>
  <tableStyleInfo name="Estilo de tabla 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777EC79-6935-4BA2-A748-23702AB8174E}" name="transporte" displayName="transporte" ref="D1:D8" totalsRowShown="0">
  <autoFilter ref="D1:D8" xr:uid="{A35D23A8-96BF-427D-9D65-71D4CBD9C432}"/>
  <tableColumns count="1">
    <tableColumn id="1" xr3:uid="{DB8EDFC2-FBBC-4ACD-9DA4-8AC678118831}" name="TRANSPORTE"/>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E9BB094-80F1-41FF-B20A-AAA38B1C741C}" name="Tabla1" displayName="Tabla1" ref="D10:P116" totalsRowShown="0" headerRowDxfId="135" dataDxfId="133" headerRowBorderDxfId="134" tableBorderDxfId="132" totalsRowBorderDxfId="131" headerRowCellStyle="Total" dataCellStyle="Normal 4 8">
  <autoFilter ref="D10:P116" xr:uid="{A6A31D57-2048-4F34-B13B-26B3765BCD62}"/>
  <tableColumns count="13">
    <tableColumn id="1" xr3:uid="{BC59CF4D-0DF4-4732-B381-8AEAB71BEBB4}" name="ALTERNATIVA " dataDxfId="130" dataCellStyle="Normal 4 8"/>
    <tableColumn id="3" xr3:uid="{CCA9C18A-D622-4953-B445-F26ED9F10FF2}" name="ÍTEM" dataDxfId="129"/>
    <tableColumn id="4" xr3:uid="{6C96EDD9-6F4B-4C2E-83DF-E8E836D19672}" name="UNIDAD" dataDxfId="128" dataCellStyle="Normal 4 8"/>
    <tableColumn id="5" xr3:uid="{A332CBBC-0C3B-4C52-8D2B-50EFDA779647}" name="DESCRIPCIÓN ACTIVIDAD" dataDxfId="127" dataCellStyle="Normal 4 8"/>
    <tableColumn id="6" xr3:uid="{9ADB6D6C-4AA8-4861-9614-2E9E3DADDD6B}" name="SUBTOTAL MANO DE OBRA" dataDxfId="126" dataCellStyle="Normal 4 8">
      <calculatedColumnFormula>SUMIFS(Tabla712[[#All],[SUBTOTAL MANO DE OBRA]],Tabla712[[#All],[ALTERNATIVA]],Tabla1[[#This Row],[ALTERNATIVA ]],Tabla712[[#All],[ITEM]],Tabla1[[#This Row],[ÍTEM]])</calculatedColumnFormula>
    </tableColumn>
    <tableColumn id="7" xr3:uid="{297CB0A2-F223-499D-9F55-8ABAF7020188}" name="SUBTOTAL MATERIALES" dataDxfId="125" dataCellStyle="Normal 4 8">
      <calculatedColumnFormula>SUMIFS(Tabla712[[#All],[SUBTOTAL MATERIAL]],Tabla712[[#All],[ALTERNATIVA]],Tabla1[[#This Row],[ALTERNATIVA ]],Tabla712[[#All],[ITEM]],Tabla1[[#This Row],[ÍTEM]])</calculatedColumnFormula>
    </tableColumn>
    <tableColumn id="8" xr3:uid="{5A2846FE-6025-4018-BDED-F2EBF036738E}" name="SUBTOTAL EQUIPO" dataDxfId="124" dataCellStyle="Normal 4 8">
      <calculatedColumnFormula>SUMIFS(Tabla712[[#All],[SUBTOTAL EQUIPO]],Tabla712[[#All],[ALTERNATIVA]],Tabla1[[#This Row],[ALTERNATIVA ]],Tabla712[[#All],[ITEM]],Tabla1[[#This Row],[ÍTEM]])</calculatedColumnFormula>
    </tableColumn>
    <tableColumn id="9" xr3:uid="{993140A3-B24B-40AC-BE64-465578BC70BC}" name="SUBTOTAL TRANSPORTE" dataDxfId="123" dataCellStyle="Normal 4 8"/>
    <tableColumn id="10" xr3:uid="{9C8671B4-A539-4AC6-BEC1-A702A7665AC7}" name="COSTO DIRECTO" dataDxfId="122" dataCellStyle="Normal 4 8">
      <calculatedColumnFormula>Tabla1[[#This Row],[SUBTOTAL MANO DE OBRA]]+Tabla1[[#This Row],[SUBTOTAL MATERIALES]]+Tabla1[[#This Row],[SUBTOTAL EQUIPO]]+Tabla1[[#This Row],[SUBTOTAL TRANSPORTE]]+(5%*Tabla1[[#This Row],[SUBTOTAL MANO DE OBRA]])</calculatedColumnFormula>
    </tableColumn>
    <tableColumn id="12" xr3:uid="{F66948F8-BB82-4FAC-8890-8E2D78E80C00}" name="COSTOS INDIRECTOS" dataDxfId="121" dataCellStyle="Normal 4 8">
      <calculatedColumnFormula>(Tabla1[[#This Row],[COSTO DIRECTO]]*20%)+(Tabla1[[#This Row],[COSTO DIRECTO]]*5%)+(Tabla1[[#This Row],[COSTO DIRECTO]]*5%)</calculatedColumnFormula>
    </tableColumn>
    <tableColumn id="11" xr3:uid="{1B075BA0-A4F5-4682-A7F9-E5D43BB72EC3}" name="PRECIO UNITARIO TOTAL ($ COP)" dataDxfId="120" dataCellStyle="Normal 4 8">
      <calculatedColumnFormula>Tabla1[[#This Row],[COSTO DIRECTO]]+Tabla1[[#This Row],[COSTOS INDIRECTOS]]</calculatedColumnFormula>
    </tableColumn>
    <tableColumn id="13" xr3:uid="{8DB7034A-C36B-4910-BF1E-CB932818A70F}" name="CANTIDAD" dataDxfId="119" dataCellStyle="Normal 4 8">
      <calculatedColumnFormula>'DATOS DISEÑO'!$C$16*'DATOS DISEÑO'!$C$17*'DATOS DISEÑO'!$F$17/100</calculatedColumnFormula>
    </tableColumn>
    <tableColumn id="14" xr3:uid="{0D879A4B-2DA4-4722-A2C2-7A79CBE201F8}" name="COSTO POR KM" dataDxfId="118" dataCellStyle="Normal 4 8">
      <calculatedColumnFormula>Tabla1[[#This Row],[PRECIO UNITARIO TOTAL ($ COP)]]*O11</calculatedColumnFormula>
    </tableColumn>
  </tableColumns>
  <tableStyleInfo name="Estilo de tabla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AFAF5149-E93A-4FB9-8FC1-96C270F72385}" name="Tabla6" displayName="Tabla6" ref="B9:I14" totalsRowShown="0" headerRowDxfId="117" dataDxfId="115" headerRowBorderDxfId="116" tableBorderDxfId="114" totalsRowBorderDxfId="113">
  <autoFilter ref="B9:I14" xr:uid="{AFAF5149-E93A-4FB9-8FC1-96C270F72385}"/>
  <tableColumns count="8">
    <tableColumn id="1" xr3:uid="{39D5D17B-13DF-4711-9286-7299C5DC4A6F}" name="DISTANCIA (km)" dataDxfId="112">
      <calculatedColumnFormula>SMALL(Tabla14[DISTANCIA (Km)],1)</calculatedColumnFormula>
    </tableColumn>
    <tableColumn id="2" xr3:uid="{5A068E5A-F8F4-4D27-BB46-46FB1908CF42}" name="LATITUD" dataDxfId="111">
      <calculatedColumnFormula>VLOOKUP(Tabla6[[#This Row],[DISTANCIA (km)]],Tabla14[#All],2,FALSE)</calculatedColumnFormula>
    </tableColumn>
    <tableColumn id="3" xr3:uid="{FFF1FC8B-22C7-4844-A4A6-1133C2B8BCB5}" name="LONGITUD" dataDxfId="110">
      <calculatedColumnFormula>VLOOKUP(Tabla6[[#This Row],[DISTANCIA (km)]],Tabla14[#All],3,FALSE)</calculatedColumnFormula>
    </tableColumn>
    <tableColumn id="10" xr3:uid="{378C91AD-E717-437F-B281-3052ED841D11}" name="DEPARTAMENTO" dataDxfId="109">
      <calculatedColumnFormula>VLOOKUP(Tabla6[[#This Row],[DISTANCIA (km)]],Tabla14[#All],8,FALSE)</calculatedColumnFormula>
    </tableColumn>
    <tableColumn id="8" xr3:uid="{EC744561-31CC-4459-9F78-6708429F39CC}" name="MUNICIPIO" dataDxfId="108">
      <calculatedColumnFormula>VLOOKUP(Tabla6[[#This Row],[DISTANCIA (km)]],Tabla14[#All],7,FALSE)</calculatedColumnFormula>
    </tableColumn>
    <tableColumn id="4" xr3:uid="{1A1C7912-610B-4CC8-BDD0-2A37025C949D}" name="MINERALES" dataDxfId="107">
      <calculatedColumnFormula>VLOOKUP(Tabla6[[#This Row],[DISTANCIA (km)]],Tabla14[#All],13,FALSE)</calculatedColumnFormula>
    </tableColumn>
    <tableColumn id="5" xr3:uid="{CA2E34C2-D819-420A-90CD-C423CE6BABF8}" name="TARIFA ($/km)" dataDxfId="106">
      <calculatedColumnFormula array="1">INDEX(Tabla10[[#All],[Departamento]:[Precio ($ COP)]],MATCH(Departamento1&amp;$B$27&amp;'DATOS DISEÑO'!$C$10,Tabla10[[#All],[Departamento]]&amp;Tabla10[[#All],[Código]]&amp;Tabla10[[#All],[Provincia]],0),7)</calculatedColumnFormula>
    </tableColumn>
    <tableColumn id="6" xr3:uid="{9EC6BE9C-12A3-42F7-9022-D61102C6FEFE}" name="TARIFA ESTIMADO POR VIAJE " dataDxfId="105">
      <calculatedColumnFormula>Tabla6[[#This Row],[DISTANCIA (km)]]*Tabla6[[#This Row],[TARIFA ($/km)]]*1.03385769230769</calculatedColumnFormula>
    </tableColumn>
  </tableColumns>
  <tableStyleInfo name="Estilo de tabla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31EDCC32-DB45-48A2-B777-CA12831558FA}" name="Tabla17" displayName="Tabla17" ref="B20:L160" totalsRowShown="0" headerRowDxfId="104" dataDxfId="102" headerRowBorderDxfId="103" tableBorderDxfId="101">
  <autoFilter ref="B20:L160" xr:uid="{31EDCC32-DB45-48A2-B777-CA12831558FA}"/>
  <tableColumns count="11">
    <tableColumn id="1" xr3:uid="{C139CCD0-AEBB-4ACA-9D50-09EF4D7DB383}" name="DEPARTAMENTO " dataDxfId="100"/>
    <tableColumn id="2" xr3:uid="{F6A7F9E8-9E5E-4EF3-978F-8750C1E12FFD}" name="PROVINCIA" dataDxfId="99"/>
    <tableColumn id="3" xr3:uid="{8DBD90F9-F3EB-4BFC-8B22-332240DE949B}" name="1. Con subrasante estabilizada con CAL" dataDxfId="98" dataCellStyle="Moneda"/>
    <tableColumn id="4" xr3:uid="{AAA36893-835F-4B41-9E42-7CDACDCF683B}" name="2. Con base granular" dataDxfId="97" dataCellStyle="Moneda"/>
    <tableColumn id="5" xr3:uid="{DD0C7F3D-9FA2-4815-B2C4-B0312C927592}" name="3. Con subbase y base granular" dataDxfId="96" dataCellStyle="Moneda"/>
    <tableColumn id="6" xr3:uid="{EC88C22F-FD32-4F2C-B108-08717FFD04F7}" name="4. Con subrasante estabilizada con Cemento" dataDxfId="95" dataCellStyle="Moneda"/>
    <tableColumn id="7" xr3:uid="{552D525E-9E95-4868-B2BA-6D78CA400091}" name="5. Con subrasante estabilizada con CAL y subbase granular " dataDxfId="94" dataCellStyle="Moneda"/>
    <tableColumn id="8" xr3:uid="{C4408B9A-1DBC-4D0B-9828-E93199D454B3}" name="6. Sobre subrasante" dataDxfId="93" dataCellStyle="Moneda"/>
    <tableColumn id="9" xr3:uid="{D7EB28B4-777A-4797-8F87-47C1E3553C5A}" name="7. Con subbase granular " dataDxfId="92" dataCellStyle="Moneda"/>
    <tableColumn id="10" xr3:uid="{F2589CC8-772C-4941-AA19-C3F708B73EAE}" name="8. Con subbase granular " dataDxfId="91" dataCellStyle="Moneda"/>
    <tableColumn id="11" xr3:uid="{2571E863-ACA8-4383-9C9B-E55002976A70}" name="9. Placa huella de 500m de longitud" dataDxfId="90" dataCellStyle="Moneda"/>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D4D9DA-2B32-4479-8C0C-62B2E872D43A}" name="Tabla19" displayName="Tabla19" ref="B167:M199" totalsRowShown="0" headerRowDxfId="89" dataDxfId="87" headerRowBorderDxfId="88" tableBorderDxfId="86" totalsRowBorderDxfId="85">
  <autoFilter ref="B167:M199" xr:uid="{00D4D9DA-2B32-4479-8C0C-62B2E872D43A}"/>
  <sortState xmlns:xlrd2="http://schemas.microsoft.com/office/spreadsheetml/2017/richdata2" ref="B168:M199">
    <sortCondition ref="L167:L199"/>
  </sortState>
  <tableColumns count="12">
    <tableColumn id="1" xr3:uid="{730E2EAB-83E4-4DF3-8823-A7A670A4E2A0}" name="DEPARTAMENTO " dataDxfId="84"/>
    <tableColumn id="2" xr3:uid="{E47BBA06-5A5C-4F28-ACA1-8C6CE4397746}" name="1. Con subbase y  subrasante estabilizada con CAL" dataDxfId="83" dataCellStyle="Moneda"/>
    <tableColumn id="3" xr3:uid="{78177C24-AB67-4497-A80E-BDD56B982595}" name="2. Con base granular" dataDxfId="82" dataCellStyle="Moneda"/>
    <tableColumn id="4" xr3:uid="{330CDB45-7DE2-4599-9B91-F8353BEC27BD}" name="3. Con subbase y base granular" dataDxfId="81" dataCellStyle="Moneda"/>
    <tableColumn id="5" xr3:uid="{9CE930B9-E7A5-4A45-B1DE-7426CE49344C}" name="4. Con subrasante estabilizada con Cemento" dataDxfId="80" dataCellStyle="Moneda"/>
    <tableColumn id="6" xr3:uid="{CBAC32B7-8DBF-460D-ADFC-15ED95374761}" name="5. Con subrasante estabilizada con CAL y subbase granular " dataDxfId="79" dataCellStyle="Moneda"/>
    <tableColumn id="7" xr3:uid="{3ED55DDA-D4A4-4EB4-A818-94A040C38B6C}" name="6. Sobre subrasante" dataDxfId="78" dataCellStyle="Moneda"/>
    <tableColumn id="8" xr3:uid="{4CFCD1C3-67DD-42D2-8887-8319FE247D25}" name="7. Con subbase granular " dataDxfId="77" dataCellStyle="Moneda"/>
    <tableColumn id="9" xr3:uid="{0C8B2018-2356-44BC-A07F-A6ACBE2268EB}" name="8. Con subbase granular " dataDxfId="76" dataCellStyle="Moneda"/>
    <tableColumn id="10" xr3:uid="{9A0523B2-3432-4C86-818A-C11EB2387E31}" name="9. Placa huella de 500m de longitud" dataDxfId="75" dataCellStyle="Moneda"/>
    <tableColumn id="11" xr3:uid="{DFDB27C5-72EA-446F-831E-0C1658FE9597}" name="VALOR PROMEDIO PARA PAVIMENTOS FLEXIBLES" dataDxfId="74" dataCellStyle="Moneda">
      <calculatedColumnFormula>AVERAGE(Tabla19[[#This Row],[1. Con subbase y  subrasante estabilizada con CAL]:[5. Con subrasante estabilizada con CAL y subbase granular ]])</calculatedColumnFormula>
    </tableColumn>
    <tableColumn id="12" xr3:uid="{EAF5A335-A439-4C2A-820E-3E3043FF209E}" name="VALOR PROMEDIO PARA PAVIMENTO RIGIDO " dataDxfId="73" dataCellStyle="Moneda">
      <calculatedColumnFormula>AVERAGE(Tabla19[[#This Row],[6. Sobre subrasante]:[8. Con subbase granular ]])</calculatedColumnFormula>
    </tableColumn>
  </tableColumns>
  <tableStyleInfo name="Estilo de tabla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AFF1F21-46BC-4383-A855-BC23749D3FE6}" name="Tabla10" displayName="Tabla10" ref="B3:H983" totalsRowShown="0" headerRowDxfId="72" headerRowBorderDxfId="71" tableBorderDxfId="70" totalsRowBorderDxfId="69" headerRowCellStyle="Total">
  <autoFilter ref="B3:H983" xr:uid="{FAFF1F21-46BC-4383-A855-BC23749D3FE6}"/>
  <tableColumns count="7">
    <tableColumn id="1" xr3:uid="{A3B1A5A0-F8F2-42E5-8ACD-208E82E56575}" name="Departamento" dataDxfId="68"/>
    <tableColumn id="2" xr3:uid="{E2BCDB58-7469-409E-BA9A-49012A912598}" name="Provincia" dataDxfId="67"/>
    <tableColumn id="3" xr3:uid="{0D0D3969-B83E-46CA-9E7F-11E656130188}" name="#" dataDxfId="66"/>
    <tableColumn id="4" xr3:uid="{47CA7749-06C9-48CE-BCE3-2DB38119C8CB}" name="Código" dataDxfId="65"/>
    <tableColumn id="8" xr3:uid="{57E6DAAA-2518-4AA1-86C7-1C934C18F3D2}" name="unidad" dataDxfId="64"/>
    <tableColumn id="6" xr3:uid="{9596CC58-7541-4671-B98D-23AC140E556F}" name="Insumo" dataDxfId="63"/>
    <tableColumn id="7" xr3:uid="{F4AD2501-0DF4-43BF-A816-B1DFA3F8E8ED}" name="Precio ($ COP)" dataDxfId="62"/>
  </tableColumns>
  <tableStyleInfo name="Estilo de tabla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7686194-543A-40D1-80C1-B150C6F13605}" name="Tabla14" displayName="Tabla14" ref="A1:N6600" totalsRowShown="0" headerRowDxfId="61">
  <autoFilter ref="A1:N6600" xr:uid="{87686194-543A-40D1-80C1-B150C6F13605}"/>
  <sortState xmlns:xlrd2="http://schemas.microsoft.com/office/spreadsheetml/2017/richdata2" ref="A2:N6600">
    <sortCondition ref="A1:A6600"/>
  </sortState>
  <tableColumns count="14">
    <tableColumn id="1" xr3:uid="{33573D44-391F-4FE6-9BF4-2F950EA54E01}" name="DISTANCIA (Km)" dataDxfId="60">
      <calculatedColumnFormula>6371*ACOS(SIN(RADIANS(LAT))*SIN(RADIANS(B2))+COS(RADIANS(LAT))*COS(RADIANS(B2))*COS(RADIANS(C2-LONG)))</calculatedColumnFormula>
    </tableColumn>
    <tableColumn id="2" xr3:uid="{FD5B6CC5-4274-44CC-9161-D7CB5793F98F}" name="LATITUD" dataDxfId="59"/>
    <tableColumn id="3" xr3:uid="{0273CC0E-924C-417F-B7C9-780E13E3A901}" name="LONGITUD" dataDxfId="58"/>
    <tableColumn id="4" xr3:uid="{8C869A73-21AB-4CF2-9B2C-5B47D0A98ACE}" name="CODIGO_EXP"/>
    <tableColumn id="5" xr3:uid="{04EAC485-A290-45FF-AC0F-1D67EBBB98B4}" name="TITULO_EST"/>
    <tableColumn id="6" xr3:uid="{0F537B8C-E400-4A3A-A0F5-AD1928420305}" name="MODALIDAD"/>
    <tableColumn id="7" xr3:uid="{2040D5CC-5CB9-4011-A6FF-B46163D3DC49}" name="MUNICIPIO"/>
    <tableColumn id="8" xr3:uid="{A8B7B3A6-C9D9-4E8F-A83E-72F116E6EA46}" name="DEPARTAMENTO "/>
    <tableColumn id="9" xr3:uid="{AD699D39-27DB-47A5-87B8-1AF43868F92C}" name="AREA_HA"/>
    <tableColumn id="10" xr3:uid="{70171E04-FFED-4A35-88B4-DC2DAEFD4F58}" name="CLASIFICAC"/>
    <tableColumn id="11" xr3:uid="{DB20A11B-20C3-4151-ACBF-D820C2C20072}" name="ETAPA"/>
    <tableColumn id="12" xr3:uid="{8D5E75BF-7723-4B63-9EDB-9B4AA890B0F7}" name="SOLICITANTE"/>
    <tableColumn id="13" xr3:uid="{EAEC0A7D-1183-426D-9F9F-B1EAACE026BA}" name="MINERALES"/>
    <tableColumn id="14" xr3:uid="{FEFB3C08-64E3-4B05-865C-D916CCB3A4A1}" name="MINERALES2"/>
  </tableColumns>
  <tableStyleInfo name="Estilo de tabla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7C35BFE-352F-49FA-BFBF-0CF33AFAE3B1}" name="Tabla712" displayName="Tabla712" ref="B2:V858" totalsRowShown="0" headerRowDxfId="57">
  <autoFilter ref="B2:V858" xr:uid="{5B734402-3D9C-4740-8352-FE45CBC42773}"/>
  <sortState xmlns:xlrd2="http://schemas.microsoft.com/office/spreadsheetml/2017/richdata2" ref="B4:V849">
    <sortCondition ref="D2:D858"/>
  </sortState>
  <tableColumns count="21">
    <tableColumn id="21" xr3:uid="{18E9971D-1BB9-4F5E-B501-42D3078B86BF}" name="DEPARTAMENTO" dataDxfId="56">
      <calculatedColumnFormula>'DATOS DISEÑO'!$C$9</calculatedColumnFormula>
    </tableColumn>
    <tableColumn id="1" xr3:uid="{CAF86C8F-5EB0-4710-82D6-D021DDF6ACE2}" name="PROVINCIA" dataDxfId="55">
      <calculatedColumnFormula>'DATOS DISEÑO'!$C$10</calculatedColumnFormula>
    </tableColumn>
    <tableColumn id="6" xr3:uid="{6D7379FF-B484-48C0-9D7A-4AA2948D597E}" name="ALTERNATIVA" dataDxfId="54"/>
    <tableColumn id="2" xr3:uid="{906CBDF5-57B7-4A48-8310-78889A7AFED1}" name="ITEM" dataDxfId="53"/>
    <tableColumn id="20" xr3:uid="{4B8B6344-1DC4-446D-A31B-BA727B6B9191}" name="Nombre de Actividad" dataDxfId="52">
      <calculatedColumnFormula>VLOOKUP(Tabla712[[#This Row],[ITEM]],Tabla1[[#All],[ÍTEM]:[DESCRIPCIÓN ACTIVIDAD]],3,FALSE)</calculatedColumnFormula>
    </tableColumn>
    <tableColumn id="3" xr3:uid="{242A36A8-5A97-410D-90D1-6DB0B7EF2E09}" name="CODIGO" dataDxfId="51"/>
    <tableColumn id="11" xr3:uid="{D867096A-0397-4AF2-812E-D7C68228AE3D}" name="INSUMO"/>
    <tableColumn id="10" xr3:uid="{C6BF1586-EBD7-4BE0-832C-0E9AB45D6903}" name="UNIDAD" dataDxfId="50"/>
    <tableColumn id="13" xr3:uid="{98303B21-E8C5-4CD2-957F-06987F0944B7}" name="VALOR ECONOMICO " dataDxfId="49">
      <calculatedColumnFormula array="1">INDEX(Tabla5[[#All],[Provincia]:[Precio ($ COP)]],MATCH(Tabla712[[#This Row],[CODIGO]]&amp;Tabla712[[#This Row],[PROVINCIA]],Tabla5[[#All],[Código]]&amp;Tabla5[[#All],[Provincia]],0),5)</calculatedColumnFormula>
    </tableColumn>
    <tableColumn id="8" xr3:uid="{911A6066-C4CF-45ED-BEE3-C95103E49581}" name="JORNAL " dataDxfId="48"/>
    <tableColumn id="12" xr3:uid="{1B585DEF-EC2D-41C8-9FE3-1B6E03BF891F}" name="PRESTACIONES [%]" dataDxfId="47"/>
    <tableColumn id="14" xr3:uid="{67BC7C6B-C315-4661-836D-F3AD05CDC2E7}" name="RENDIMIENTO" dataDxfId="46"/>
    <tableColumn id="16" xr3:uid="{C9122854-8967-41F9-AD9D-81293762BC6D}" name="SUBTOTAL MANO DE OBRA" dataDxfId="45">
      <calculatedColumnFormula>Tabla712[[#This Row],[VALOR ECONOMICO ]]/Tabla712[[#This Row],[RENDIMIENTO]]</calculatedColumnFormula>
    </tableColumn>
    <tableColumn id="4" xr3:uid="{F56BBA6D-F937-456F-81F4-AB975DC77BDF}" name="CANTIDAD DE MATERIAL" dataDxfId="44"/>
    <tableColumn id="17" xr3:uid="{1831A057-5FAE-4C4F-8AC5-2DC5D619E456}" name="SUBTOTAL MATERIAL" dataDxfId="43">
      <calculatedColumnFormula>Tabla712[[#This Row],[CANTIDAD DE MATERIAL]]*Tabla712[[#This Row],[VALOR ECONOMICO ]]</calculatedColumnFormula>
    </tableColumn>
    <tableColumn id="5" xr3:uid="{04D0967B-B29F-47DE-824C-AFAF42B2A272}" name="RENDIMIENTO EQUIPO" dataDxfId="42"/>
    <tableColumn id="18" xr3:uid="{9AAB50AB-9CFF-46B8-BB62-03E6FF3A2F2F}" name="SUBTOTAL EQUIPO" dataDxfId="41">
      <calculatedColumnFormula>Tabla712[[#This Row],[VALOR ECONOMICO ]]*Tabla712[[#This Row],[RENDIMIENTO EQUIPO]]</calculatedColumnFormula>
    </tableColumn>
    <tableColumn id="7" xr3:uid="{82E895A8-C3DE-481C-B220-75F4B4802B05}" name="CANTIDAD TRANSPORTE" dataDxfId="40"/>
    <tableColumn id="9" xr3:uid="{28C57323-4E0A-4911-84ED-645AE33FD868}" name="DISTANCIA DE TRANSPORTE" dataDxfId="39"/>
    <tableColumn id="15" xr3:uid="{DD05EDE2-D725-44F8-B96E-5120871DDC82}" name="CANTIDAD TRANSPORTE*DISTANCIA DE TRANSPORTE" dataDxfId="38"/>
    <tableColumn id="19" xr3:uid="{A3B0E362-342B-4F12-A75C-389E11F3955F}" name="SUBTOTAL TRANSPORTE" dataDxfId="37"/>
  </tableColumns>
  <tableStyleInfo name="Estilo de tabla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F2626A6-E103-44BF-AA32-3DC4AC0FB106}" name="Tabla5" displayName="Tabla5" ref="B12:H1132" totalsRowShown="0" headerRowDxfId="36" headerRowBorderDxfId="35" tableBorderDxfId="34" totalsRowBorderDxfId="33" headerRowCellStyle="Total">
  <autoFilter ref="B12:H1132" xr:uid="{7F2626A6-E103-44BF-AA32-3DC4AC0FB106}"/>
  <tableColumns count="7">
    <tableColumn id="1" xr3:uid="{2E650C44-2542-422A-A3A3-92047E1FE7B2}" name="Departamento" dataDxfId="32"/>
    <tableColumn id="2" xr3:uid="{58F59557-4A38-4D25-8546-CC1A4E037876}" name="Provincia" dataDxfId="31"/>
    <tableColumn id="3" xr3:uid="{6F096CCB-D341-4322-BDBE-A89A3A1E04B2}" name="Código" dataDxfId="30"/>
    <tableColumn id="8" xr3:uid="{82020315-25DA-4516-97E7-88C9E952E638}" name="Unidad" dataDxfId="29"/>
    <tableColumn id="4" xr3:uid="{C4C5CEFA-F9DF-49AE-BFE5-19EE2DE16DCF}" name="Insumo" dataDxfId="28"/>
    <tableColumn id="6" xr3:uid="{B14E24BF-83DA-4AA7-B1AF-979D1992ABE7}" name="Precio ($ COP)" dataDxfId="27">
      <calculatedColumnFormula>$F$9*H13</calculatedColumnFormula>
    </tableColumn>
    <tableColumn id="7" xr3:uid="{028BA9B4-4D6D-4A49-B29E-3A8E666BB3FF}" name="Factor de Jornal 2024" dataDxfId="26"/>
  </tableColumns>
  <tableStyleInfo name="Estilo de tabla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table" Target="../tables/table12.xml"/><Relationship Id="rId4" Type="http://schemas.openxmlformats.org/officeDocument/2006/relationships/table" Target="../tables/table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7F310-02DA-4E8F-BED1-C52F85DEF11C}">
  <dimension ref="A1:M65"/>
  <sheetViews>
    <sheetView showGridLines="0" tabSelected="1" topLeftCell="A3" zoomScale="110" zoomScaleNormal="360" workbookViewId="0"/>
  </sheetViews>
  <sheetFormatPr baseColWidth="10" defaultRowHeight="15.6" x14ac:dyDescent="0.3"/>
  <cols>
    <col min="1" max="1" width="5.77734375" style="244" customWidth="1"/>
    <col min="2" max="3" width="14.33203125" style="244" customWidth="1"/>
    <col min="4" max="4" width="12.109375" style="244" customWidth="1"/>
    <col min="5" max="5" width="5.6640625" style="244" customWidth="1"/>
    <col min="6" max="6" width="14.33203125" style="244" customWidth="1"/>
    <col min="7" max="11" width="17.21875" style="244" customWidth="1"/>
    <col min="12" max="16384" width="11.5546875" style="244"/>
  </cols>
  <sheetData>
    <row r="1" spans="2:11" ht="10.8" customHeight="1" thickBot="1" x14ac:dyDescent="0.35"/>
    <row r="2" spans="2:11" ht="25.8" customHeight="1" x14ac:dyDescent="0.3">
      <c r="B2" s="344"/>
      <c r="C2" s="345"/>
      <c r="D2" s="364" t="s">
        <v>14205</v>
      </c>
      <c r="E2" s="364"/>
      <c r="F2" s="364"/>
      <c r="G2" s="364"/>
      <c r="H2" s="364"/>
      <c r="I2" s="364"/>
      <c r="J2" s="345"/>
      <c r="K2" s="346"/>
    </row>
    <row r="3" spans="2:11" ht="25.8" customHeight="1" thickBot="1" x14ac:dyDescent="0.35">
      <c r="B3" s="349"/>
      <c r="C3" s="347"/>
      <c r="D3" s="365"/>
      <c r="E3" s="365"/>
      <c r="F3" s="365"/>
      <c r="G3" s="365"/>
      <c r="H3" s="365"/>
      <c r="I3" s="365"/>
      <c r="J3" s="347"/>
      <c r="K3" s="348"/>
    </row>
    <row r="4" spans="2:11" ht="10.8" customHeight="1" x14ac:dyDescent="0.3">
      <c r="C4" s="245"/>
      <c r="D4" s="245"/>
      <c r="E4" s="245"/>
      <c r="F4" s="245"/>
      <c r="G4" s="245"/>
      <c r="H4" s="245"/>
      <c r="I4" s="245"/>
      <c r="J4" s="245"/>
      <c r="K4" s="245"/>
    </row>
    <row r="5" spans="2:11" ht="14.4" customHeight="1" x14ac:dyDescent="0.3">
      <c r="B5" s="361" t="s">
        <v>14158</v>
      </c>
      <c r="C5" s="361"/>
      <c r="D5" s="361"/>
      <c r="E5" s="361"/>
      <c r="F5" s="361"/>
      <c r="G5" s="361"/>
      <c r="H5" s="361"/>
      <c r="I5" s="361"/>
      <c r="J5" s="361"/>
      <c r="K5" s="361"/>
    </row>
    <row r="6" spans="2:11" ht="14.4" customHeight="1" x14ac:dyDescent="0.3">
      <c r="B6" s="361"/>
      <c r="C6" s="361"/>
      <c r="D6" s="361"/>
      <c r="E6" s="361"/>
      <c r="F6" s="361"/>
      <c r="G6" s="361"/>
      <c r="H6" s="361"/>
      <c r="I6" s="361"/>
      <c r="J6" s="361"/>
      <c r="K6" s="361"/>
    </row>
    <row r="7" spans="2:11" x14ac:dyDescent="0.3">
      <c r="B7" s="361"/>
      <c r="C7" s="361"/>
      <c r="D7" s="361"/>
      <c r="E7" s="361"/>
      <c r="F7" s="361"/>
      <c r="G7" s="361"/>
      <c r="H7" s="361"/>
      <c r="I7" s="361"/>
      <c r="J7" s="361"/>
      <c r="K7" s="361"/>
    </row>
    <row r="8" spans="2:11" x14ac:dyDescent="0.3">
      <c r="B8" s="243"/>
      <c r="C8" s="243"/>
      <c r="D8" s="243"/>
      <c r="E8" s="243"/>
      <c r="F8" s="243"/>
      <c r="G8" s="243"/>
      <c r="H8" s="243"/>
      <c r="I8" s="243"/>
      <c r="J8" s="243"/>
      <c r="K8" s="243"/>
    </row>
    <row r="9" spans="2:11" x14ac:dyDescent="0.3">
      <c r="B9" s="363" t="s">
        <v>14211</v>
      </c>
      <c r="C9" s="363"/>
      <c r="D9" s="363"/>
      <c r="E9" s="363"/>
      <c r="F9" s="363"/>
      <c r="G9" s="363"/>
      <c r="H9" s="363"/>
      <c r="I9" s="363"/>
      <c r="J9" s="363"/>
      <c r="K9" s="363"/>
    </row>
    <row r="10" spans="2:11" ht="12.6" customHeight="1" x14ac:dyDescent="0.3"/>
    <row r="11" spans="2:11" ht="15.6" customHeight="1" x14ac:dyDescent="0.3">
      <c r="F11" s="361" t="s">
        <v>14178</v>
      </c>
      <c r="G11" s="361"/>
      <c r="H11" s="361"/>
      <c r="I11" s="361"/>
      <c r="J11" s="361"/>
      <c r="K11" s="361"/>
    </row>
    <row r="12" spans="2:11" x14ac:dyDescent="0.3">
      <c r="F12" s="361"/>
      <c r="G12" s="361"/>
      <c r="H12" s="361"/>
      <c r="I12" s="361"/>
      <c r="J12" s="361"/>
      <c r="K12" s="361"/>
    </row>
    <row r="13" spans="2:11" ht="15.6" customHeight="1" x14ac:dyDescent="0.3">
      <c r="F13" s="243"/>
      <c r="G13" s="243"/>
      <c r="H13" s="243"/>
      <c r="I13" s="243"/>
      <c r="J13" s="243"/>
      <c r="K13" s="243"/>
    </row>
    <row r="14" spans="2:11" ht="15.6" customHeight="1" x14ac:dyDescent="0.3">
      <c r="F14" s="246"/>
      <c r="G14" s="246"/>
      <c r="H14" s="246"/>
      <c r="I14" s="246"/>
      <c r="J14" s="105"/>
      <c r="K14" s="105"/>
    </row>
    <row r="15" spans="2:11" ht="15.6" customHeight="1" x14ac:dyDescent="0.3">
      <c r="F15" s="362" t="s">
        <v>14174</v>
      </c>
      <c r="G15" s="362"/>
      <c r="H15" s="362"/>
      <c r="I15" s="362"/>
      <c r="J15" s="362"/>
      <c r="K15" s="362"/>
    </row>
    <row r="16" spans="2:11" x14ac:dyDescent="0.3">
      <c r="F16" s="362"/>
      <c r="G16" s="362"/>
      <c r="H16" s="362"/>
      <c r="I16" s="362"/>
      <c r="J16" s="362"/>
      <c r="K16" s="362"/>
    </row>
    <row r="17" spans="6:11" x14ac:dyDescent="0.3">
      <c r="F17" s="362"/>
      <c r="G17" s="362"/>
      <c r="H17" s="362"/>
      <c r="I17" s="362"/>
      <c r="J17" s="362"/>
      <c r="K17" s="362"/>
    </row>
    <row r="18" spans="6:11" ht="10.8" customHeight="1" x14ac:dyDescent="0.3">
      <c r="F18" s="247"/>
      <c r="G18" s="247"/>
      <c r="H18" s="247"/>
      <c r="I18" s="247"/>
      <c r="J18" s="247"/>
      <c r="K18" s="247"/>
    </row>
    <row r="19" spans="6:11" ht="10.8" customHeight="1" x14ac:dyDescent="0.3">
      <c r="F19" s="105"/>
      <c r="G19" s="105"/>
      <c r="H19" s="105"/>
      <c r="I19" s="105"/>
      <c r="J19" s="105"/>
      <c r="K19" s="105"/>
    </row>
    <row r="20" spans="6:11" x14ac:dyDescent="0.3">
      <c r="F20" s="362" t="s">
        <v>14159</v>
      </c>
      <c r="G20" s="362"/>
      <c r="H20" s="362"/>
      <c r="I20" s="362"/>
      <c r="J20" s="362"/>
      <c r="K20" s="362"/>
    </row>
    <row r="21" spans="6:11" x14ac:dyDescent="0.3">
      <c r="F21" s="362"/>
      <c r="G21" s="362"/>
      <c r="H21" s="362"/>
      <c r="I21" s="362"/>
      <c r="J21" s="362"/>
      <c r="K21" s="362"/>
    </row>
    <row r="22" spans="6:11" ht="12.6" customHeight="1" x14ac:dyDescent="0.3"/>
    <row r="23" spans="6:11" ht="12.6" customHeight="1" x14ac:dyDescent="0.3"/>
    <row r="24" spans="6:11" ht="15.6" customHeight="1" x14ac:dyDescent="0.3">
      <c r="F24" s="362" t="s">
        <v>14177</v>
      </c>
      <c r="G24" s="362"/>
      <c r="H24" s="362"/>
      <c r="I24" s="362"/>
      <c r="J24" s="362"/>
      <c r="K24" s="362"/>
    </row>
    <row r="25" spans="6:11" x14ac:dyDescent="0.3">
      <c r="F25" s="362"/>
      <c r="G25" s="362"/>
      <c r="H25" s="362"/>
      <c r="I25" s="362"/>
      <c r="J25" s="362"/>
      <c r="K25" s="362"/>
    </row>
    <row r="26" spans="6:11" x14ac:dyDescent="0.3">
      <c r="F26" s="362"/>
      <c r="G26" s="362"/>
      <c r="H26" s="362"/>
      <c r="I26" s="362"/>
      <c r="J26" s="362"/>
      <c r="K26" s="362"/>
    </row>
    <row r="27" spans="6:11" x14ac:dyDescent="0.3">
      <c r="F27" s="362"/>
      <c r="G27" s="362"/>
      <c r="H27" s="362"/>
      <c r="I27" s="362"/>
      <c r="J27" s="362"/>
      <c r="K27" s="362"/>
    </row>
    <row r="28" spans="6:11" ht="10.8" customHeight="1" x14ac:dyDescent="0.3"/>
    <row r="29" spans="6:11" ht="10.8" customHeight="1" x14ac:dyDescent="0.3"/>
    <row r="30" spans="6:11" ht="15.6" customHeight="1" x14ac:dyDescent="0.3">
      <c r="F30" s="362" t="s">
        <v>14175</v>
      </c>
      <c r="G30" s="362"/>
      <c r="H30" s="362"/>
      <c r="I30" s="362"/>
      <c r="J30" s="362"/>
      <c r="K30" s="362"/>
    </row>
    <row r="31" spans="6:11" x14ac:dyDescent="0.3">
      <c r="F31" s="362"/>
      <c r="G31" s="362"/>
      <c r="H31" s="362"/>
      <c r="I31" s="362"/>
      <c r="J31" s="362"/>
      <c r="K31" s="362"/>
    </row>
    <row r="32" spans="6:11" ht="12.6" customHeight="1" x14ac:dyDescent="0.3">
      <c r="F32" s="248"/>
      <c r="G32" s="248"/>
      <c r="H32" s="248"/>
      <c r="I32" s="248"/>
      <c r="J32" s="248"/>
      <c r="K32" s="248"/>
    </row>
    <row r="33" spans="1:11" ht="12.6" customHeight="1" x14ac:dyDescent="0.3"/>
    <row r="34" spans="1:11" ht="15.6" customHeight="1" x14ac:dyDescent="0.3">
      <c r="F34" s="362" t="s">
        <v>14176</v>
      </c>
      <c r="G34" s="362"/>
      <c r="H34" s="362"/>
      <c r="I34" s="362"/>
      <c r="J34" s="362"/>
      <c r="K34" s="362"/>
    </row>
    <row r="35" spans="1:11" x14ac:dyDescent="0.3">
      <c r="F35" s="362"/>
      <c r="G35" s="362"/>
      <c r="H35" s="362"/>
      <c r="I35" s="362"/>
      <c r="J35" s="362"/>
      <c r="K35" s="362"/>
    </row>
    <row r="36" spans="1:11" x14ac:dyDescent="0.3">
      <c r="F36" s="362"/>
      <c r="G36" s="362"/>
      <c r="H36" s="362"/>
      <c r="I36" s="362"/>
      <c r="J36" s="362"/>
      <c r="K36" s="362"/>
    </row>
    <row r="37" spans="1:11" x14ac:dyDescent="0.3">
      <c r="F37" s="362"/>
      <c r="G37" s="362"/>
      <c r="H37" s="362"/>
      <c r="I37" s="362"/>
      <c r="J37" s="362"/>
      <c r="K37" s="362"/>
    </row>
    <row r="38" spans="1:11" x14ac:dyDescent="0.3">
      <c r="F38" s="245"/>
      <c r="G38" s="245"/>
      <c r="H38" s="245"/>
      <c r="I38" s="245"/>
      <c r="J38" s="245"/>
      <c r="K38" s="245"/>
    </row>
    <row r="39" spans="1:11" x14ac:dyDescent="0.3">
      <c r="F39" s="245"/>
      <c r="G39" s="245"/>
      <c r="H39" s="245"/>
      <c r="I39" s="245"/>
      <c r="J39" s="245"/>
      <c r="K39" s="245"/>
    </row>
    <row r="40" spans="1:11" x14ac:dyDescent="0.3">
      <c r="B40" s="204" t="s">
        <v>14204</v>
      </c>
      <c r="F40" s="245"/>
      <c r="G40" s="245"/>
      <c r="H40" s="245"/>
      <c r="I40" s="245"/>
      <c r="J40" s="245"/>
      <c r="K40" s="245"/>
    </row>
    <row r="41" spans="1:11" ht="28.2" customHeight="1" x14ac:dyDescent="0.3">
      <c r="A41" s="350">
        <v>1</v>
      </c>
      <c r="B41" s="366" t="s">
        <v>14212</v>
      </c>
      <c r="C41" s="366"/>
      <c r="D41" s="366"/>
      <c r="E41" s="366"/>
      <c r="F41" s="366"/>
      <c r="G41" s="366"/>
      <c r="H41" s="366"/>
      <c r="I41" s="366"/>
      <c r="J41" s="366"/>
      <c r="K41" s="366"/>
    </row>
    <row r="42" spans="1:11" ht="28.2" customHeight="1" x14ac:dyDescent="0.3">
      <c r="A42" s="350">
        <v>2</v>
      </c>
      <c r="B42" s="366" t="s">
        <v>14199</v>
      </c>
      <c r="C42" s="366"/>
      <c r="D42" s="366"/>
      <c r="E42" s="366"/>
      <c r="F42" s="366"/>
      <c r="G42" s="366"/>
      <c r="H42" s="366"/>
      <c r="I42" s="366"/>
      <c r="J42" s="366"/>
      <c r="K42" s="366"/>
    </row>
    <row r="43" spans="1:11" ht="28.2" customHeight="1" x14ac:dyDescent="0.3">
      <c r="A43" s="350">
        <v>3</v>
      </c>
      <c r="B43" s="367" t="s">
        <v>14200</v>
      </c>
      <c r="C43" s="367"/>
      <c r="D43" s="367"/>
      <c r="E43" s="367"/>
      <c r="F43" s="367"/>
      <c r="G43" s="367"/>
      <c r="H43" s="367"/>
      <c r="I43" s="367"/>
      <c r="J43" s="367"/>
      <c r="K43" s="367"/>
    </row>
    <row r="44" spans="1:11" ht="28.2" customHeight="1" x14ac:dyDescent="0.3">
      <c r="A44" s="350">
        <v>4</v>
      </c>
      <c r="B44" s="366" t="s">
        <v>14201</v>
      </c>
      <c r="C44" s="366"/>
      <c r="D44" s="366"/>
      <c r="E44" s="366"/>
      <c r="F44" s="366"/>
      <c r="G44" s="366"/>
      <c r="H44" s="366"/>
      <c r="I44" s="366"/>
      <c r="J44" s="366"/>
      <c r="K44" s="366"/>
    </row>
    <row r="45" spans="1:11" x14ac:dyDescent="0.3">
      <c r="B45" s="220"/>
    </row>
    <row r="46" spans="1:11" x14ac:dyDescent="0.3">
      <c r="B46" s="204" t="s">
        <v>14187</v>
      </c>
    </row>
    <row r="47" spans="1:11" ht="29.4" customHeight="1" x14ac:dyDescent="0.3">
      <c r="A47" s="350">
        <v>1</v>
      </c>
      <c r="B47" s="359" t="s">
        <v>14210</v>
      </c>
      <c r="C47" s="359"/>
      <c r="D47" s="359"/>
      <c r="E47" s="359"/>
      <c r="F47" s="359"/>
      <c r="G47" s="359"/>
      <c r="H47" s="359"/>
      <c r="I47" s="359"/>
      <c r="J47" s="359"/>
      <c r="K47" s="359"/>
    </row>
    <row r="48" spans="1:11" ht="28.8" customHeight="1" x14ac:dyDescent="0.3">
      <c r="A48" s="350">
        <v>2</v>
      </c>
      <c r="B48" s="359" t="s">
        <v>14206</v>
      </c>
      <c r="C48" s="359"/>
      <c r="D48" s="359"/>
      <c r="E48" s="359"/>
      <c r="F48" s="359"/>
      <c r="G48" s="359"/>
      <c r="H48" s="359"/>
      <c r="I48" s="359"/>
      <c r="J48" s="359"/>
      <c r="K48" s="359"/>
    </row>
    <row r="49" spans="1:13" ht="28.8" customHeight="1" x14ac:dyDescent="0.3">
      <c r="A49" s="350">
        <v>3</v>
      </c>
      <c r="B49" s="359" t="s">
        <v>14207</v>
      </c>
      <c r="C49" s="359"/>
      <c r="D49" s="359"/>
      <c r="E49" s="359"/>
      <c r="F49" s="359"/>
      <c r="G49" s="359"/>
      <c r="H49" s="359"/>
      <c r="I49" s="359"/>
      <c r="J49" s="359"/>
      <c r="K49" s="359"/>
    </row>
    <row r="50" spans="1:13" s="249" customFormat="1" ht="37.200000000000003" customHeight="1" x14ac:dyDescent="0.3">
      <c r="A50" s="350">
        <v>4</v>
      </c>
      <c r="B50" s="359" t="s">
        <v>14188</v>
      </c>
      <c r="C50" s="359"/>
      <c r="D50" s="359"/>
      <c r="E50" s="359"/>
      <c r="F50" s="359"/>
      <c r="G50" s="359"/>
      <c r="H50" s="359"/>
      <c r="I50" s="359"/>
      <c r="J50" s="359"/>
      <c r="K50" s="359"/>
      <c r="L50" s="248"/>
      <c r="M50" s="248"/>
    </row>
    <row r="51" spans="1:13" ht="27.6" customHeight="1" x14ac:dyDescent="0.3">
      <c r="A51" s="350">
        <v>5</v>
      </c>
      <c r="B51" s="360" t="s">
        <v>14198</v>
      </c>
      <c r="C51" s="360"/>
      <c r="D51" s="360"/>
      <c r="E51" s="360"/>
      <c r="F51" s="360"/>
      <c r="G51" s="360"/>
      <c r="H51" s="360"/>
      <c r="I51" s="360"/>
      <c r="J51" s="360"/>
      <c r="K51" s="360"/>
      <c r="L51" s="245"/>
    </row>
    <row r="52" spans="1:13" ht="27.6" customHeight="1" x14ac:dyDescent="0.3">
      <c r="A52" s="350">
        <v>6</v>
      </c>
      <c r="B52" s="360" t="s">
        <v>14202</v>
      </c>
      <c r="C52" s="360"/>
      <c r="D52" s="360"/>
      <c r="E52" s="360"/>
      <c r="F52" s="360"/>
      <c r="G52" s="360"/>
      <c r="H52" s="360"/>
      <c r="I52" s="360"/>
      <c r="J52" s="360"/>
      <c r="K52" s="360"/>
      <c r="L52" s="245"/>
    </row>
    <row r="53" spans="1:13" ht="27.6" customHeight="1" x14ac:dyDescent="0.3">
      <c r="A53" s="350">
        <v>7</v>
      </c>
      <c r="B53" s="360" t="s">
        <v>14209</v>
      </c>
      <c r="C53" s="360"/>
      <c r="D53" s="360"/>
      <c r="E53" s="360"/>
      <c r="F53" s="360"/>
      <c r="G53" s="360"/>
      <c r="H53" s="360"/>
      <c r="I53" s="360"/>
      <c r="J53" s="360"/>
      <c r="K53" s="360"/>
      <c r="L53" s="245"/>
    </row>
    <row r="54" spans="1:13" ht="27.6" customHeight="1" x14ac:dyDescent="0.3">
      <c r="A54" s="350">
        <v>8</v>
      </c>
      <c r="B54" s="366" t="s">
        <v>14208</v>
      </c>
      <c r="C54" s="366"/>
      <c r="D54" s="366"/>
      <c r="E54" s="366"/>
      <c r="F54" s="366"/>
      <c r="G54" s="366"/>
      <c r="H54" s="366"/>
      <c r="I54" s="366"/>
      <c r="J54" s="366"/>
      <c r="K54" s="366"/>
      <c r="L54" s="245"/>
    </row>
    <row r="56" spans="1:13" x14ac:dyDescent="0.3">
      <c r="B56" s="204" t="s">
        <v>14203</v>
      </c>
    </row>
    <row r="57" spans="1:13" s="249" customFormat="1" x14ac:dyDescent="0.3">
      <c r="A57" s="350">
        <v>1</v>
      </c>
      <c r="B57" s="358" t="s">
        <v>14189</v>
      </c>
      <c r="C57" s="358"/>
      <c r="D57" s="358"/>
      <c r="E57" s="358"/>
      <c r="F57" s="358"/>
      <c r="G57" s="358"/>
      <c r="H57" s="358"/>
      <c r="I57" s="358"/>
      <c r="J57" s="358"/>
      <c r="K57" s="358"/>
    </row>
    <row r="58" spans="1:13" s="249" customFormat="1" x14ac:dyDescent="0.3">
      <c r="A58" s="350">
        <v>2</v>
      </c>
      <c r="B58" s="358" t="s">
        <v>14190</v>
      </c>
      <c r="C58" s="358"/>
      <c r="D58" s="358"/>
      <c r="E58" s="358"/>
      <c r="F58" s="358"/>
      <c r="G58" s="358"/>
      <c r="H58" s="358"/>
      <c r="I58" s="358"/>
      <c r="J58" s="358"/>
      <c r="K58" s="358"/>
    </row>
    <row r="59" spans="1:13" s="249" customFormat="1" x14ac:dyDescent="0.3">
      <c r="A59" s="350">
        <v>3</v>
      </c>
      <c r="B59" s="358" t="s">
        <v>14191</v>
      </c>
      <c r="C59" s="358"/>
      <c r="D59" s="358"/>
      <c r="E59" s="358"/>
      <c r="F59" s="358"/>
      <c r="G59" s="358"/>
      <c r="H59" s="358"/>
      <c r="I59" s="358"/>
      <c r="J59" s="358"/>
      <c r="K59" s="358"/>
    </row>
    <row r="60" spans="1:13" s="249" customFormat="1" x14ac:dyDescent="0.3">
      <c r="A60" s="350">
        <v>4</v>
      </c>
      <c r="B60" s="358" t="s">
        <v>14192</v>
      </c>
      <c r="C60" s="358"/>
      <c r="D60" s="358"/>
      <c r="E60" s="358"/>
      <c r="F60" s="358"/>
      <c r="G60" s="358"/>
      <c r="H60" s="358"/>
      <c r="I60" s="358"/>
      <c r="J60" s="358"/>
      <c r="K60" s="358"/>
    </row>
    <row r="61" spans="1:13" s="249" customFormat="1" x14ac:dyDescent="0.3">
      <c r="A61" s="350">
        <v>5</v>
      </c>
      <c r="B61" s="358" t="s">
        <v>14193</v>
      </c>
      <c r="C61" s="358"/>
      <c r="D61" s="358"/>
      <c r="E61" s="358"/>
      <c r="F61" s="358"/>
      <c r="G61" s="358"/>
      <c r="H61" s="358"/>
      <c r="I61" s="358"/>
      <c r="J61" s="358"/>
      <c r="K61" s="358"/>
    </row>
    <row r="62" spans="1:13" s="249" customFormat="1" x14ac:dyDescent="0.3">
      <c r="A62" s="350">
        <v>6</v>
      </c>
      <c r="B62" s="358" t="s">
        <v>14194</v>
      </c>
      <c r="C62" s="358"/>
      <c r="D62" s="358"/>
      <c r="E62" s="358"/>
      <c r="F62" s="358"/>
      <c r="G62" s="358"/>
      <c r="H62" s="358"/>
      <c r="I62" s="358"/>
      <c r="J62" s="358"/>
      <c r="K62" s="358"/>
    </row>
    <row r="63" spans="1:13" s="249" customFormat="1" x14ac:dyDescent="0.3">
      <c r="A63" s="350">
        <v>7</v>
      </c>
      <c r="B63" s="358" t="s">
        <v>14195</v>
      </c>
      <c r="C63" s="358"/>
      <c r="D63" s="358"/>
      <c r="E63" s="358"/>
      <c r="F63" s="358"/>
      <c r="G63" s="358"/>
      <c r="H63" s="358"/>
      <c r="I63" s="358"/>
      <c r="J63" s="358"/>
      <c r="K63" s="358"/>
    </row>
    <row r="64" spans="1:13" s="249" customFormat="1" x14ac:dyDescent="0.3">
      <c r="A64" s="350">
        <v>8</v>
      </c>
      <c r="B64" s="359" t="s">
        <v>14196</v>
      </c>
      <c r="C64" s="359"/>
      <c r="D64" s="359"/>
      <c r="E64" s="359"/>
      <c r="F64" s="359"/>
      <c r="G64" s="359"/>
      <c r="H64" s="359"/>
      <c r="I64" s="359"/>
      <c r="J64" s="359"/>
      <c r="K64" s="359"/>
    </row>
    <row r="65" spans="1:11" x14ac:dyDescent="0.3">
      <c r="A65" s="350">
        <v>9</v>
      </c>
      <c r="B65" s="358" t="s">
        <v>14197</v>
      </c>
      <c r="C65" s="358"/>
      <c r="D65" s="358"/>
      <c r="E65" s="358"/>
      <c r="F65" s="358"/>
      <c r="G65" s="358"/>
      <c r="H65" s="358"/>
      <c r="I65" s="358"/>
      <c r="J65" s="358"/>
      <c r="K65" s="358"/>
    </row>
  </sheetData>
  <sheetProtection algorithmName="SHA-512" hashValue="rtv95DJ940kUxbDrKpdvtJnvZ9Ukac49nor2XtuyoJYmD63dBkyPhZRKK6s1lxa2C5pk7bp+1wRRJ7CQp62hJg==" saltValue="enXcpyV2cg6f1HyxbHVP+g==" spinCount="100000" sheet="1" objects="1" scenarios="1"/>
  <mergeCells count="30">
    <mergeCell ref="B42:K42"/>
    <mergeCell ref="B41:K41"/>
    <mergeCell ref="B43:K43"/>
    <mergeCell ref="B44:K44"/>
    <mergeCell ref="B54:K54"/>
    <mergeCell ref="B48:K48"/>
    <mergeCell ref="B49:K49"/>
    <mergeCell ref="B47:K47"/>
    <mergeCell ref="B50:K50"/>
    <mergeCell ref="B5:K7"/>
    <mergeCell ref="F34:K37"/>
    <mergeCell ref="B9:K9"/>
    <mergeCell ref="D2:I3"/>
    <mergeCell ref="F30:K31"/>
    <mergeCell ref="F11:K12"/>
    <mergeCell ref="F20:K21"/>
    <mergeCell ref="F15:K17"/>
    <mergeCell ref="F24:K27"/>
    <mergeCell ref="B63:K63"/>
    <mergeCell ref="B64:K64"/>
    <mergeCell ref="B65:K65"/>
    <mergeCell ref="B51:K51"/>
    <mergeCell ref="B52:K52"/>
    <mergeCell ref="B57:K57"/>
    <mergeCell ref="B58:K58"/>
    <mergeCell ref="B59:K59"/>
    <mergeCell ref="B60:K60"/>
    <mergeCell ref="B61:K61"/>
    <mergeCell ref="B53:K53"/>
    <mergeCell ref="B62:K62"/>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49669-4656-4027-A3E1-C955CC866C40}">
  <dimension ref="A1:N6600"/>
  <sheetViews>
    <sheetView workbookViewId="0">
      <selection activeCell="C5" sqref="C5"/>
    </sheetView>
  </sheetViews>
  <sheetFormatPr baseColWidth="10" defaultRowHeight="14.4" x14ac:dyDescent="0.3"/>
  <cols>
    <col min="1" max="1" width="18" customWidth="1"/>
    <col min="2" max="2" width="10.44140625" bestFit="1" customWidth="1"/>
    <col min="3" max="3" width="12.33203125" bestFit="1" customWidth="1"/>
    <col min="4" max="4" width="15.6640625" bestFit="1" customWidth="1"/>
    <col min="5" max="5" width="38.88671875" bestFit="1" customWidth="1"/>
    <col min="6" max="6" width="43.5546875" bestFit="1" customWidth="1"/>
    <col min="7" max="7" width="111.33203125" bestFit="1" customWidth="1"/>
    <col min="8" max="8" width="37.109375" bestFit="1" customWidth="1"/>
    <col min="9" max="9" width="11.21875" bestFit="1" customWidth="1"/>
    <col min="10" max="10" width="12.88671875" bestFit="1" customWidth="1"/>
    <col min="11" max="11" width="21.33203125" bestFit="1" customWidth="1"/>
    <col min="12" max="12" width="255.77734375" bestFit="1" customWidth="1"/>
    <col min="13" max="13" width="129" customWidth="1"/>
    <col min="14" max="14" width="87.6640625" customWidth="1"/>
  </cols>
  <sheetData>
    <row r="1" spans="1:14" s="137" customFormat="1" ht="28.2" customHeight="1" x14ac:dyDescent="0.3">
      <c r="A1" s="137" t="s">
        <v>14073</v>
      </c>
      <c r="B1" s="137" t="s">
        <v>863</v>
      </c>
      <c r="C1" s="137" t="s">
        <v>864</v>
      </c>
      <c r="D1" s="137" t="s">
        <v>865</v>
      </c>
      <c r="E1" s="137" t="s">
        <v>866</v>
      </c>
      <c r="F1" s="137" t="s">
        <v>867</v>
      </c>
      <c r="G1" s="137" t="s">
        <v>868</v>
      </c>
      <c r="H1" s="137" t="s">
        <v>869</v>
      </c>
      <c r="I1" s="137" t="s">
        <v>870</v>
      </c>
      <c r="J1" s="137" t="s">
        <v>871</v>
      </c>
      <c r="K1" s="137" t="s">
        <v>872</v>
      </c>
      <c r="L1" s="137" t="s">
        <v>873</v>
      </c>
      <c r="M1" s="137" t="s">
        <v>874</v>
      </c>
      <c r="N1" s="137" t="s">
        <v>14075</v>
      </c>
    </row>
    <row r="2" spans="1:14" x14ac:dyDescent="0.3">
      <c r="A2" s="134">
        <f t="shared" ref="A2:A65" si="0">6371*ACOS(SIN(RADIANS(LAT))*SIN(RADIANS(B2))+COS(RADIANS(LAT))*COS(RADIANS(B2))*COS(RADIANS(C2-LONG)))</f>
        <v>9.0242211482419368</v>
      </c>
      <c r="B2" s="134">
        <v>7.0129999999999999</v>
      </c>
      <c r="C2" s="134">
        <v>-72.995000000000005</v>
      </c>
      <c r="D2" t="s">
        <v>11173</v>
      </c>
      <c r="E2" t="s">
        <v>968</v>
      </c>
      <c r="F2" t="s">
        <v>877</v>
      </c>
      <c r="G2" t="s">
        <v>10922</v>
      </c>
      <c r="H2" t="s">
        <v>170</v>
      </c>
      <c r="I2">
        <v>869.86479999999995</v>
      </c>
      <c r="J2" t="s">
        <v>889</v>
      </c>
      <c r="L2" t="s">
        <v>2659</v>
      </c>
      <c r="M2" t="s">
        <v>4586</v>
      </c>
      <c r="N2" t="s">
        <v>4586</v>
      </c>
    </row>
    <row r="3" spans="1:14" x14ac:dyDescent="0.3">
      <c r="A3" s="134">
        <f t="shared" si="0"/>
        <v>9.8796854265525909</v>
      </c>
      <c r="B3" s="134">
        <v>7.1825000000000001</v>
      </c>
      <c r="C3" s="134">
        <v>-72.991</v>
      </c>
      <c r="D3" t="s">
        <v>11479</v>
      </c>
      <c r="E3" t="s">
        <v>883</v>
      </c>
      <c r="F3" t="s">
        <v>981</v>
      </c>
      <c r="G3" t="s">
        <v>11480</v>
      </c>
      <c r="H3" t="s">
        <v>170</v>
      </c>
      <c r="I3">
        <v>96.344399999999993</v>
      </c>
      <c r="J3" t="s">
        <v>889</v>
      </c>
      <c r="L3" t="s">
        <v>9939</v>
      </c>
      <c r="M3" t="s">
        <v>1686</v>
      </c>
      <c r="N3" t="s">
        <v>1686</v>
      </c>
    </row>
    <row r="4" spans="1:14" x14ac:dyDescent="0.3">
      <c r="A4" s="134">
        <f t="shared" si="0"/>
        <v>11.318615373843555</v>
      </c>
      <c r="B4" s="134">
        <v>7.0102900000000004</v>
      </c>
      <c r="C4" s="134">
        <v>-73.057680000000005</v>
      </c>
      <c r="D4" t="s">
        <v>11101</v>
      </c>
      <c r="E4" t="s">
        <v>892</v>
      </c>
      <c r="F4" t="s">
        <v>877</v>
      </c>
      <c r="G4" t="s">
        <v>10922</v>
      </c>
      <c r="H4" t="s">
        <v>170</v>
      </c>
      <c r="I4">
        <v>34.484000000000002</v>
      </c>
      <c r="J4" t="s">
        <v>894</v>
      </c>
      <c r="K4" t="s">
        <v>879</v>
      </c>
      <c r="L4" t="s">
        <v>11018</v>
      </c>
      <c r="M4" t="s">
        <v>899</v>
      </c>
      <c r="N4" t="s">
        <v>899</v>
      </c>
    </row>
    <row r="5" spans="1:14" x14ac:dyDescent="0.3">
      <c r="A5" s="134">
        <f t="shared" si="0"/>
        <v>11.49641382014455</v>
      </c>
      <c r="B5" s="134">
        <v>7.1602499999999996</v>
      </c>
      <c r="C5" s="134">
        <v>-73.079409999999996</v>
      </c>
      <c r="D5" t="s">
        <v>11286</v>
      </c>
      <c r="E5" t="s">
        <v>892</v>
      </c>
      <c r="F5" t="s">
        <v>896</v>
      </c>
      <c r="G5" t="s">
        <v>11096</v>
      </c>
      <c r="H5" t="s">
        <v>170</v>
      </c>
      <c r="I5">
        <v>98.811499999999995</v>
      </c>
      <c r="J5" t="s">
        <v>889</v>
      </c>
      <c r="K5" t="s">
        <v>903</v>
      </c>
      <c r="L5" t="s">
        <v>11287</v>
      </c>
      <c r="M5" t="s">
        <v>949</v>
      </c>
      <c r="N5" t="s">
        <v>949</v>
      </c>
    </row>
    <row r="6" spans="1:14" x14ac:dyDescent="0.3">
      <c r="A6" s="134">
        <f t="shared" si="0"/>
        <v>12.438088571420627</v>
      </c>
      <c r="B6" s="134">
        <v>6.9901099999999996</v>
      </c>
      <c r="C6" s="134">
        <v>-73.041060000000002</v>
      </c>
      <c r="D6" t="s">
        <v>11082</v>
      </c>
      <c r="E6" t="s">
        <v>892</v>
      </c>
      <c r="F6" t="s">
        <v>877</v>
      </c>
      <c r="G6" t="s">
        <v>10922</v>
      </c>
      <c r="H6" t="s">
        <v>170</v>
      </c>
      <c r="I6">
        <v>16.125299999999999</v>
      </c>
      <c r="J6" t="s">
        <v>889</v>
      </c>
      <c r="K6" t="s">
        <v>879</v>
      </c>
      <c r="L6" t="s">
        <v>11018</v>
      </c>
      <c r="M6" t="s">
        <v>1482</v>
      </c>
      <c r="N6" t="s">
        <v>1482</v>
      </c>
    </row>
    <row r="7" spans="1:14" x14ac:dyDescent="0.3">
      <c r="A7" s="134">
        <f t="shared" si="0"/>
        <v>13.232556976032887</v>
      </c>
      <c r="B7" s="134">
        <v>7.1786599999999998</v>
      </c>
      <c r="C7" s="134">
        <v>-73.083709999999996</v>
      </c>
      <c r="D7" t="s">
        <v>11320</v>
      </c>
      <c r="E7" t="s">
        <v>892</v>
      </c>
      <c r="F7" t="s">
        <v>1593</v>
      </c>
      <c r="G7" t="s">
        <v>11096</v>
      </c>
      <c r="H7" t="s">
        <v>170</v>
      </c>
      <c r="I7">
        <v>1.6518999999999999</v>
      </c>
      <c r="J7" t="s">
        <v>889</v>
      </c>
      <c r="K7" t="s">
        <v>879</v>
      </c>
      <c r="L7" t="s">
        <v>11321</v>
      </c>
      <c r="M7" t="s">
        <v>899</v>
      </c>
      <c r="N7" t="s">
        <v>899</v>
      </c>
    </row>
    <row r="8" spans="1:14" x14ac:dyDescent="0.3">
      <c r="A8" s="134">
        <f t="shared" si="0"/>
        <v>13.536868968770602</v>
      </c>
      <c r="B8" s="134">
        <v>7.1867599999999996</v>
      </c>
      <c r="C8" s="134">
        <v>-73.078890000000001</v>
      </c>
      <c r="D8" t="s">
        <v>11359</v>
      </c>
      <c r="E8" t="s">
        <v>892</v>
      </c>
      <c r="F8" t="s">
        <v>877</v>
      </c>
      <c r="G8" t="s">
        <v>11360</v>
      </c>
      <c r="H8" t="s">
        <v>170</v>
      </c>
      <c r="I8">
        <v>59.2761</v>
      </c>
      <c r="J8" t="s">
        <v>1069</v>
      </c>
      <c r="K8" t="s">
        <v>879</v>
      </c>
      <c r="L8" t="s">
        <v>11321</v>
      </c>
      <c r="M8" t="s">
        <v>1718</v>
      </c>
      <c r="N8" t="s">
        <v>1718</v>
      </c>
    </row>
    <row r="9" spans="1:14" x14ac:dyDescent="0.3">
      <c r="A9" s="134">
        <f t="shared" si="0"/>
        <v>13.662611962606123</v>
      </c>
      <c r="B9" s="134">
        <v>6.9773899999999998</v>
      </c>
      <c r="C9" s="134">
        <v>-72.960489999999993</v>
      </c>
      <c r="D9" t="s">
        <v>11156</v>
      </c>
      <c r="E9" t="s">
        <v>892</v>
      </c>
      <c r="F9" t="s">
        <v>877</v>
      </c>
      <c r="G9" t="s">
        <v>10922</v>
      </c>
      <c r="H9" t="s">
        <v>170</v>
      </c>
      <c r="I9">
        <v>38.623100000000001</v>
      </c>
      <c r="J9" t="s">
        <v>889</v>
      </c>
      <c r="K9" t="s">
        <v>879</v>
      </c>
      <c r="L9" t="s">
        <v>11157</v>
      </c>
      <c r="M9" t="s">
        <v>3113</v>
      </c>
      <c r="N9" t="s">
        <v>3113</v>
      </c>
    </row>
    <row r="10" spans="1:14" x14ac:dyDescent="0.3">
      <c r="A10" s="134">
        <f t="shared" si="0"/>
        <v>13.861686333736889</v>
      </c>
      <c r="B10" s="134">
        <v>6.9973599999999996</v>
      </c>
      <c r="C10" s="134">
        <v>-73.078680000000006</v>
      </c>
      <c r="D10" t="s">
        <v>11051</v>
      </c>
      <c r="E10" t="s">
        <v>892</v>
      </c>
      <c r="F10" t="s">
        <v>877</v>
      </c>
      <c r="G10" t="s">
        <v>10922</v>
      </c>
      <c r="H10" t="s">
        <v>170</v>
      </c>
      <c r="I10">
        <v>21.836400000000001</v>
      </c>
      <c r="J10" t="s">
        <v>894</v>
      </c>
      <c r="K10" t="s">
        <v>879</v>
      </c>
      <c r="L10" t="s">
        <v>11052</v>
      </c>
      <c r="M10" t="s">
        <v>899</v>
      </c>
      <c r="N10" t="s">
        <v>899</v>
      </c>
    </row>
    <row r="11" spans="1:14" x14ac:dyDescent="0.3">
      <c r="A11" s="134">
        <f t="shared" si="0"/>
        <v>14.206895363290322</v>
      </c>
      <c r="B11" s="134">
        <v>7.1551499999999999</v>
      </c>
      <c r="C11" s="134">
        <v>-73.112459999999999</v>
      </c>
      <c r="D11" t="s">
        <v>11232</v>
      </c>
      <c r="E11" t="s">
        <v>892</v>
      </c>
      <c r="F11" t="s">
        <v>1593</v>
      </c>
      <c r="G11" t="s">
        <v>11096</v>
      </c>
      <c r="H11" t="s">
        <v>170</v>
      </c>
      <c r="I11">
        <v>1.4105000000000001</v>
      </c>
      <c r="J11" t="s">
        <v>894</v>
      </c>
      <c r="K11" t="s">
        <v>879</v>
      </c>
      <c r="L11" t="s">
        <v>11233</v>
      </c>
      <c r="M11" t="s">
        <v>1718</v>
      </c>
      <c r="N11" t="s">
        <v>1718</v>
      </c>
    </row>
    <row r="12" spans="1:14" x14ac:dyDescent="0.3">
      <c r="A12" s="134">
        <f t="shared" si="0"/>
        <v>14.525149077331164</v>
      </c>
      <c r="B12" s="134">
        <v>7.2069999999999999</v>
      </c>
      <c r="C12" s="134">
        <v>-73.0655</v>
      </c>
      <c r="D12" t="s">
        <v>11430</v>
      </c>
      <c r="E12" t="s">
        <v>883</v>
      </c>
      <c r="F12" t="s">
        <v>877</v>
      </c>
      <c r="G12" t="s">
        <v>11431</v>
      </c>
      <c r="H12" t="s">
        <v>170</v>
      </c>
      <c r="I12">
        <v>71.9499</v>
      </c>
      <c r="J12" t="s">
        <v>894</v>
      </c>
      <c r="L12" t="s">
        <v>11432</v>
      </c>
      <c r="M12" t="s">
        <v>957</v>
      </c>
      <c r="N12" t="s">
        <v>957</v>
      </c>
    </row>
    <row r="13" spans="1:14" x14ac:dyDescent="0.3">
      <c r="A13" s="134">
        <f t="shared" si="0"/>
        <v>14.604377146607531</v>
      </c>
      <c r="B13" s="134">
        <v>6.9677300000000004</v>
      </c>
      <c r="C13" s="134">
        <v>-72.96311</v>
      </c>
      <c r="D13" t="s">
        <v>11147</v>
      </c>
      <c r="E13" t="s">
        <v>892</v>
      </c>
      <c r="F13" t="s">
        <v>877</v>
      </c>
      <c r="G13" t="s">
        <v>10922</v>
      </c>
      <c r="H13" t="s">
        <v>170</v>
      </c>
      <c r="I13">
        <v>7.9626999999999999</v>
      </c>
      <c r="J13" t="s">
        <v>894</v>
      </c>
      <c r="K13" t="s">
        <v>879</v>
      </c>
      <c r="L13" t="s">
        <v>11018</v>
      </c>
      <c r="M13" t="s">
        <v>887</v>
      </c>
      <c r="N13" t="s">
        <v>887</v>
      </c>
    </row>
    <row r="14" spans="1:14" x14ac:dyDescent="0.3">
      <c r="A14" s="134">
        <f t="shared" si="0"/>
        <v>14.646800007791629</v>
      </c>
      <c r="B14" s="134">
        <v>7.0635000000000003</v>
      </c>
      <c r="C14" s="134">
        <v>-73.128500000000003</v>
      </c>
      <c r="D14" t="s">
        <v>11090</v>
      </c>
      <c r="E14" t="s">
        <v>883</v>
      </c>
      <c r="F14" t="s">
        <v>877</v>
      </c>
      <c r="G14" t="s">
        <v>11066</v>
      </c>
      <c r="H14" t="s">
        <v>170</v>
      </c>
      <c r="I14">
        <v>43.915100000000002</v>
      </c>
      <c r="J14" t="s">
        <v>894</v>
      </c>
      <c r="L14" t="s">
        <v>11091</v>
      </c>
      <c r="M14" t="s">
        <v>957</v>
      </c>
      <c r="N14" t="s">
        <v>957</v>
      </c>
    </row>
    <row r="15" spans="1:14" x14ac:dyDescent="0.3">
      <c r="A15" s="134">
        <f t="shared" si="0"/>
        <v>14.724548388089998</v>
      </c>
      <c r="B15" s="134">
        <v>7.0716999999999999</v>
      </c>
      <c r="C15" s="134">
        <v>-73.13091</v>
      </c>
      <c r="D15" t="s">
        <v>11112</v>
      </c>
      <c r="E15" t="s">
        <v>892</v>
      </c>
      <c r="F15" t="s">
        <v>877</v>
      </c>
      <c r="G15" t="s">
        <v>10961</v>
      </c>
      <c r="H15" t="s">
        <v>170</v>
      </c>
      <c r="I15">
        <v>5.3451000000000004</v>
      </c>
      <c r="J15" t="s">
        <v>889</v>
      </c>
      <c r="K15" t="s">
        <v>879</v>
      </c>
      <c r="L15" t="s">
        <v>11113</v>
      </c>
      <c r="M15" t="s">
        <v>899</v>
      </c>
      <c r="N15" t="s">
        <v>899</v>
      </c>
    </row>
    <row r="16" spans="1:14" x14ac:dyDescent="0.3">
      <c r="A16" s="134">
        <f t="shared" si="0"/>
        <v>14.88029788695526</v>
      </c>
      <c r="B16" s="134">
        <v>7.1528400000000003</v>
      </c>
      <c r="C16" s="134">
        <v>-73.120530000000002</v>
      </c>
      <c r="D16" t="s">
        <v>11221</v>
      </c>
      <c r="E16" t="s">
        <v>892</v>
      </c>
      <c r="F16" t="s">
        <v>877</v>
      </c>
      <c r="G16" t="s">
        <v>11096</v>
      </c>
      <c r="H16" t="s">
        <v>170</v>
      </c>
      <c r="I16">
        <v>2.0691999999999999</v>
      </c>
      <c r="J16" t="s">
        <v>894</v>
      </c>
      <c r="K16" t="s">
        <v>879</v>
      </c>
      <c r="L16" t="s">
        <v>11222</v>
      </c>
      <c r="M16" t="s">
        <v>899</v>
      </c>
      <c r="N16" t="s">
        <v>899</v>
      </c>
    </row>
    <row r="17" spans="1:14" x14ac:dyDescent="0.3">
      <c r="A17" s="134">
        <f t="shared" si="0"/>
        <v>14.930197013819027</v>
      </c>
      <c r="B17" s="134">
        <v>6.9635300000000004</v>
      </c>
      <c r="C17" s="134">
        <v>-72.967590000000001</v>
      </c>
      <c r="D17" t="s">
        <v>11137</v>
      </c>
      <c r="E17" t="s">
        <v>892</v>
      </c>
      <c r="F17" t="s">
        <v>877</v>
      </c>
      <c r="G17" t="s">
        <v>10922</v>
      </c>
      <c r="H17" t="s">
        <v>170</v>
      </c>
      <c r="I17">
        <v>16.4404</v>
      </c>
      <c r="J17" t="s">
        <v>889</v>
      </c>
      <c r="K17" t="s">
        <v>879</v>
      </c>
      <c r="L17" t="s">
        <v>11138</v>
      </c>
      <c r="M17" t="s">
        <v>899</v>
      </c>
      <c r="N17" t="s">
        <v>899</v>
      </c>
    </row>
    <row r="18" spans="1:14" x14ac:dyDescent="0.3">
      <c r="A18" s="134">
        <f t="shared" si="0"/>
        <v>15.719406077746871</v>
      </c>
      <c r="B18" s="134">
        <v>6.9602899999999996</v>
      </c>
      <c r="C18" s="134">
        <v>-73.045509999999993</v>
      </c>
      <c r="D18" t="s">
        <v>11030</v>
      </c>
      <c r="E18" t="s">
        <v>892</v>
      </c>
      <c r="F18" t="s">
        <v>877</v>
      </c>
      <c r="G18" t="s">
        <v>10922</v>
      </c>
      <c r="H18" t="s">
        <v>170</v>
      </c>
      <c r="I18">
        <v>27.713000000000001</v>
      </c>
      <c r="J18" t="s">
        <v>894</v>
      </c>
      <c r="K18" t="s">
        <v>879</v>
      </c>
      <c r="L18" t="s">
        <v>11018</v>
      </c>
      <c r="M18" t="s">
        <v>899</v>
      </c>
      <c r="N18" t="s">
        <v>899</v>
      </c>
    </row>
    <row r="19" spans="1:14" x14ac:dyDescent="0.3">
      <c r="A19" s="134">
        <f t="shared" si="0"/>
        <v>16.01528355268508</v>
      </c>
      <c r="B19" s="134">
        <v>6.9677800000000003</v>
      </c>
      <c r="C19" s="134">
        <v>-73.069209999999998</v>
      </c>
      <c r="D19" t="s">
        <v>11017</v>
      </c>
      <c r="E19" t="s">
        <v>892</v>
      </c>
      <c r="F19" t="s">
        <v>877</v>
      </c>
      <c r="G19" t="s">
        <v>10922</v>
      </c>
      <c r="H19" t="s">
        <v>170</v>
      </c>
      <c r="I19">
        <v>28.2148</v>
      </c>
      <c r="J19" t="s">
        <v>894</v>
      </c>
      <c r="K19" t="s">
        <v>879</v>
      </c>
      <c r="L19" t="s">
        <v>11018</v>
      </c>
      <c r="M19" t="s">
        <v>1482</v>
      </c>
      <c r="N19" t="s">
        <v>1482</v>
      </c>
    </row>
    <row r="20" spans="1:14" x14ac:dyDescent="0.3">
      <c r="A20" s="134">
        <f t="shared" si="0"/>
        <v>16.456867931413395</v>
      </c>
      <c r="B20" s="134">
        <v>7.17387</v>
      </c>
      <c r="C20" s="134">
        <v>-73.124979999999994</v>
      </c>
      <c r="D20" t="s">
        <v>11252</v>
      </c>
      <c r="E20" t="s">
        <v>892</v>
      </c>
      <c r="F20" t="s">
        <v>877</v>
      </c>
      <c r="G20" t="s">
        <v>11096</v>
      </c>
      <c r="H20" t="s">
        <v>170</v>
      </c>
      <c r="I20">
        <v>494.07479999999998</v>
      </c>
      <c r="J20" t="s">
        <v>889</v>
      </c>
      <c r="K20" t="s">
        <v>879</v>
      </c>
      <c r="L20" t="s">
        <v>942</v>
      </c>
      <c r="M20" t="s">
        <v>906</v>
      </c>
      <c r="N20" t="s">
        <v>906</v>
      </c>
    </row>
    <row r="21" spans="1:14" x14ac:dyDescent="0.3">
      <c r="A21" s="134">
        <f t="shared" si="0"/>
        <v>16.753559803463752</v>
      </c>
      <c r="B21" s="134">
        <v>7.0598599999999996</v>
      </c>
      <c r="C21" s="134">
        <v>-73.14725</v>
      </c>
      <c r="D21" t="s">
        <v>11065</v>
      </c>
      <c r="E21" t="s">
        <v>892</v>
      </c>
      <c r="F21" t="s">
        <v>877</v>
      </c>
      <c r="G21" t="s">
        <v>11066</v>
      </c>
      <c r="H21" t="s">
        <v>170</v>
      </c>
      <c r="I21">
        <v>109.4524</v>
      </c>
      <c r="J21" t="s">
        <v>894</v>
      </c>
      <c r="K21" t="s">
        <v>879</v>
      </c>
      <c r="L21" t="s">
        <v>11067</v>
      </c>
      <c r="M21" t="s">
        <v>1482</v>
      </c>
      <c r="N21" t="s">
        <v>1482</v>
      </c>
    </row>
    <row r="22" spans="1:14" x14ac:dyDescent="0.3">
      <c r="A22" s="134">
        <f t="shared" si="0"/>
        <v>16.776764266905595</v>
      </c>
      <c r="B22" s="134">
        <v>6.9456699999999998</v>
      </c>
      <c r="C22" s="134">
        <v>-73.026979999999995</v>
      </c>
      <c r="D22" t="s">
        <v>11034</v>
      </c>
      <c r="E22" t="s">
        <v>892</v>
      </c>
      <c r="F22" t="s">
        <v>877</v>
      </c>
      <c r="G22" t="s">
        <v>10922</v>
      </c>
      <c r="H22" t="s">
        <v>170</v>
      </c>
      <c r="I22">
        <v>50.886400000000002</v>
      </c>
      <c r="J22" t="s">
        <v>894</v>
      </c>
      <c r="K22" t="s">
        <v>879</v>
      </c>
      <c r="L22" t="s">
        <v>11035</v>
      </c>
      <c r="M22" t="s">
        <v>1482</v>
      </c>
      <c r="N22" t="s">
        <v>1482</v>
      </c>
    </row>
    <row r="23" spans="1:14" x14ac:dyDescent="0.3">
      <c r="A23" s="134">
        <f t="shared" si="0"/>
        <v>17.162303124447384</v>
      </c>
      <c r="B23" s="134">
        <v>7.2373200000000004</v>
      </c>
      <c r="C23" s="134">
        <v>-73.057220000000001</v>
      </c>
      <c r="D23" t="s">
        <v>11485</v>
      </c>
      <c r="E23" t="s">
        <v>892</v>
      </c>
      <c r="F23" t="s">
        <v>877</v>
      </c>
      <c r="G23" t="s">
        <v>11486</v>
      </c>
      <c r="H23" t="s">
        <v>170</v>
      </c>
      <c r="I23">
        <v>89.932299999999998</v>
      </c>
      <c r="J23" t="s">
        <v>889</v>
      </c>
      <c r="K23" t="s">
        <v>879</v>
      </c>
      <c r="L23" t="s">
        <v>11487</v>
      </c>
      <c r="M23" t="s">
        <v>1482</v>
      </c>
      <c r="N23" t="s">
        <v>1482</v>
      </c>
    </row>
    <row r="24" spans="1:14" x14ac:dyDescent="0.3">
      <c r="A24" s="134">
        <f t="shared" si="0"/>
        <v>17.665488508595448</v>
      </c>
      <c r="B24" s="134">
        <v>7.1593400000000003</v>
      </c>
      <c r="C24" s="134">
        <v>-73.145340000000004</v>
      </c>
      <c r="D24" t="s">
        <v>11212</v>
      </c>
      <c r="E24" t="s">
        <v>892</v>
      </c>
      <c r="F24" t="s">
        <v>877</v>
      </c>
      <c r="G24" t="s">
        <v>11094</v>
      </c>
      <c r="H24" t="s">
        <v>170</v>
      </c>
      <c r="I24">
        <v>34.120800000000003</v>
      </c>
      <c r="J24" t="s">
        <v>894</v>
      </c>
      <c r="K24" t="s">
        <v>879</v>
      </c>
      <c r="L24" t="s">
        <v>11213</v>
      </c>
      <c r="M24" t="s">
        <v>899</v>
      </c>
      <c r="N24" t="s">
        <v>899</v>
      </c>
    </row>
    <row r="25" spans="1:14" x14ac:dyDescent="0.3">
      <c r="A25" s="134">
        <f t="shared" si="0"/>
        <v>17.820301906612006</v>
      </c>
      <c r="B25" s="134">
        <v>7.1489099999999999</v>
      </c>
      <c r="C25" s="134">
        <v>-73.151129999999995</v>
      </c>
      <c r="D25" t="s">
        <v>11183</v>
      </c>
      <c r="E25" t="s">
        <v>892</v>
      </c>
      <c r="F25" t="s">
        <v>877</v>
      </c>
      <c r="G25" t="s">
        <v>11094</v>
      </c>
      <c r="H25" t="s">
        <v>170</v>
      </c>
      <c r="I25">
        <v>135.4564</v>
      </c>
      <c r="J25" t="s">
        <v>894</v>
      </c>
      <c r="K25" t="s">
        <v>879</v>
      </c>
      <c r="L25" t="s">
        <v>942</v>
      </c>
      <c r="M25" t="s">
        <v>899</v>
      </c>
      <c r="N25" t="s">
        <v>899</v>
      </c>
    </row>
    <row r="26" spans="1:14" x14ac:dyDescent="0.3">
      <c r="A26" s="136">
        <f t="shared" si="0"/>
        <v>17.936229595923045</v>
      </c>
      <c r="B26" s="134">
        <v>7.1334999999999997</v>
      </c>
      <c r="C26" s="134">
        <v>-73.156999999999996</v>
      </c>
      <c r="D26" t="s">
        <v>11158</v>
      </c>
      <c r="E26" t="s">
        <v>883</v>
      </c>
      <c r="F26" t="s">
        <v>877</v>
      </c>
      <c r="G26" t="s">
        <v>11094</v>
      </c>
      <c r="H26" t="s">
        <v>170</v>
      </c>
      <c r="I26">
        <v>29.272500000000001</v>
      </c>
      <c r="J26" t="s">
        <v>894</v>
      </c>
      <c r="L26" t="s">
        <v>11159</v>
      </c>
      <c r="M26" t="s">
        <v>1019</v>
      </c>
      <c r="N26" t="s">
        <v>1019</v>
      </c>
    </row>
    <row r="27" spans="1:14" x14ac:dyDescent="0.3">
      <c r="A27" s="136">
        <f t="shared" si="0"/>
        <v>18.213529825466715</v>
      </c>
      <c r="B27" s="134">
        <v>7.1165000000000003</v>
      </c>
      <c r="C27" s="134">
        <v>-73.162890000000004</v>
      </c>
      <c r="D27" t="s">
        <v>11135</v>
      </c>
      <c r="E27" t="s">
        <v>892</v>
      </c>
      <c r="F27" t="s">
        <v>877</v>
      </c>
      <c r="G27" t="s">
        <v>11094</v>
      </c>
      <c r="H27" t="s">
        <v>170</v>
      </c>
      <c r="I27">
        <v>181.4188</v>
      </c>
      <c r="J27" t="s">
        <v>889</v>
      </c>
      <c r="K27" t="s">
        <v>879</v>
      </c>
      <c r="L27" t="s">
        <v>11136</v>
      </c>
      <c r="M27" t="s">
        <v>899</v>
      </c>
      <c r="N27" t="s">
        <v>899</v>
      </c>
    </row>
    <row r="28" spans="1:14" x14ac:dyDescent="0.3">
      <c r="A28" s="136">
        <f t="shared" si="0"/>
        <v>18.277811215569859</v>
      </c>
      <c r="B28" s="134">
        <v>7.1458599999999999</v>
      </c>
      <c r="C28" s="134">
        <v>-73.156589999999994</v>
      </c>
      <c r="D28" t="s">
        <v>11176</v>
      </c>
      <c r="E28" t="s">
        <v>892</v>
      </c>
      <c r="F28" t="s">
        <v>877</v>
      </c>
      <c r="G28" t="s">
        <v>11094</v>
      </c>
      <c r="H28" t="s">
        <v>170</v>
      </c>
      <c r="I28">
        <v>5.1866000000000003</v>
      </c>
      <c r="J28" t="s">
        <v>894</v>
      </c>
      <c r="K28" t="s">
        <v>879</v>
      </c>
      <c r="L28" t="s">
        <v>11177</v>
      </c>
      <c r="M28" t="s">
        <v>899</v>
      </c>
      <c r="N28" t="s">
        <v>899</v>
      </c>
    </row>
    <row r="29" spans="1:14" x14ac:dyDescent="0.3">
      <c r="A29" s="136">
        <f t="shared" si="0"/>
        <v>19.029600070511115</v>
      </c>
      <c r="B29" s="134">
        <v>7.1021200000000002</v>
      </c>
      <c r="C29" s="134">
        <v>-73.17165</v>
      </c>
      <c r="D29" t="s">
        <v>11114</v>
      </c>
      <c r="E29" t="s">
        <v>892</v>
      </c>
      <c r="F29" t="s">
        <v>877</v>
      </c>
      <c r="G29" t="s">
        <v>11094</v>
      </c>
      <c r="H29" t="s">
        <v>170</v>
      </c>
      <c r="I29">
        <v>2.0301999999999998</v>
      </c>
      <c r="J29" t="s">
        <v>894</v>
      </c>
      <c r="K29" t="s">
        <v>879</v>
      </c>
      <c r="L29" t="s">
        <v>11115</v>
      </c>
      <c r="M29" t="s">
        <v>1252</v>
      </c>
      <c r="N29" t="s">
        <v>1252</v>
      </c>
    </row>
    <row r="30" spans="1:14" x14ac:dyDescent="0.3">
      <c r="A30" s="136">
        <f t="shared" si="0"/>
        <v>19.105111890935525</v>
      </c>
      <c r="B30" s="134">
        <v>7.0970000000000004</v>
      </c>
      <c r="C30" s="134">
        <v>-73.172499999999999</v>
      </c>
      <c r="D30" t="s">
        <v>11093</v>
      </c>
      <c r="E30" t="s">
        <v>883</v>
      </c>
      <c r="F30" t="s">
        <v>877</v>
      </c>
      <c r="G30" t="s">
        <v>11094</v>
      </c>
      <c r="H30" t="s">
        <v>170</v>
      </c>
      <c r="I30">
        <v>46.351799999999997</v>
      </c>
      <c r="J30" t="s">
        <v>894</v>
      </c>
      <c r="L30" t="s">
        <v>11095</v>
      </c>
      <c r="M30" t="s">
        <v>957</v>
      </c>
      <c r="N30" t="s">
        <v>957</v>
      </c>
    </row>
    <row r="31" spans="1:14" x14ac:dyDescent="0.3">
      <c r="A31" s="136">
        <f t="shared" si="0"/>
        <v>19.148678763311985</v>
      </c>
      <c r="B31" s="134">
        <v>7.0876700000000001</v>
      </c>
      <c r="C31" s="134">
        <v>-73.172799999999995</v>
      </c>
      <c r="D31" t="s">
        <v>11075</v>
      </c>
      <c r="E31" t="s">
        <v>892</v>
      </c>
      <c r="F31" t="s">
        <v>877</v>
      </c>
      <c r="G31" t="s">
        <v>10961</v>
      </c>
      <c r="H31" t="s">
        <v>170</v>
      </c>
      <c r="I31">
        <v>19.154699999999998</v>
      </c>
      <c r="J31" t="s">
        <v>889</v>
      </c>
      <c r="K31" t="s">
        <v>879</v>
      </c>
      <c r="L31" t="s">
        <v>11076</v>
      </c>
      <c r="M31" t="s">
        <v>899</v>
      </c>
      <c r="N31" t="s">
        <v>899</v>
      </c>
    </row>
    <row r="32" spans="1:14" x14ac:dyDescent="0.3">
      <c r="A32" s="136">
        <f t="shared" si="0"/>
        <v>19.616706521383477</v>
      </c>
      <c r="B32" s="134">
        <v>6.9180000000000001</v>
      </c>
      <c r="C32" s="134">
        <v>-73.010999999999996</v>
      </c>
      <c r="D32" t="s">
        <v>11012</v>
      </c>
      <c r="E32" t="s">
        <v>883</v>
      </c>
      <c r="F32" t="s">
        <v>877</v>
      </c>
      <c r="G32" t="s">
        <v>10922</v>
      </c>
      <c r="H32" t="s">
        <v>170</v>
      </c>
      <c r="I32">
        <v>194.01650000000001</v>
      </c>
      <c r="J32" t="s">
        <v>889</v>
      </c>
      <c r="L32" t="s">
        <v>1005</v>
      </c>
      <c r="M32" t="s">
        <v>11013</v>
      </c>
      <c r="N32" t="s">
        <v>11013</v>
      </c>
    </row>
    <row r="33" spans="1:14" x14ac:dyDescent="0.3">
      <c r="A33" s="136">
        <f t="shared" si="0"/>
        <v>20.011422726238866</v>
      </c>
      <c r="B33" s="134">
        <v>7.274</v>
      </c>
      <c r="C33" s="134">
        <v>-73.001000000000005</v>
      </c>
      <c r="D33" t="s">
        <v>11566</v>
      </c>
      <c r="E33" t="s">
        <v>883</v>
      </c>
      <c r="F33" t="s">
        <v>877</v>
      </c>
      <c r="G33" t="s">
        <v>11486</v>
      </c>
      <c r="H33" t="s">
        <v>170</v>
      </c>
      <c r="I33">
        <v>808.40260000000001</v>
      </c>
      <c r="J33" t="s">
        <v>889</v>
      </c>
      <c r="L33" t="s">
        <v>10773</v>
      </c>
      <c r="M33" t="s">
        <v>906</v>
      </c>
      <c r="N33" t="s">
        <v>906</v>
      </c>
    </row>
    <row r="34" spans="1:14" x14ac:dyDescent="0.3">
      <c r="A34" s="136">
        <f t="shared" si="0"/>
        <v>20.218625929240531</v>
      </c>
      <c r="B34" s="134">
        <v>7.2703699999999998</v>
      </c>
      <c r="C34" s="134">
        <v>-73.044120000000007</v>
      </c>
      <c r="D34" t="s">
        <v>11526</v>
      </c>
      <c r="E34" t="s">
        <v>892</v>
      </c>
      <c r="F34" t="s">
        <v>926</v>
      </c>
      <c r="G34" t="s">
        <v>11486</v>
      </c>
      <c r="H34" t="s">
        <v>170</v>
      </c>
      <c r="I34">
        <v>94.349100000000007</v>
      </c>
      <c r="J34" t="s">
        <v>894</v>
      </c>
      <c r="K34" t="s">
        <v>879</v>
      </c>
      <c r="L34" t="s">
        <v>11527</v>
      </c>
      <c r="M34" t="s">
        <v>957</v>
      </c>
      <c r="N34" t="s">
        <v>957</v>
      </c>
    </row>
    <row r="35" spans="1:14" x14ac:dyDescent="0.3">
      <c r="A35" s="136">
        <f t="shared" si="0"/>
        <v>20.517875047852982</v>
      </c>
      <c r="B35" s="134">
        <v>7.2175599999999998</v>
      </c>
      <c r="C35" s="134">
        <v>-73.137540000000001</v>
      </c>
      <c r="D35" t="s">
        <v>11316</v>
      </c>
      <c r="E35" t="s">
        <v>892</v>
      </c>
      <c r="F35" t="s">
        <v>1593</v>
      </c>
      <c r="G35" t="s">
        <v>6198</v>
      </c>
      <c r="H35" t="s">
        <v>170</v>
      </c>
      <c r="I35">
        <v>3.7044999999999999</v>
      </c>
      <c r="J35" t="s">
        <v>894</v>
      </c>
      <c r="K35" t="s">
        <v>879</v>
      </c>
      <c r="L35" t="s">
        <v>11317</v>
      </c>
      <c r="M35" t="s">
        <v>1482</v>
      </c>
      <c r="N35" t="s">
        <v>1482</v>
      </c>
    </row>
    <row r="36" spans="1:14" x14ac:dyDescent="0.3">
      <c r="A36" s="136">
        <f t="shared" si="0"/>
        <v>20.799160135260017</v>
      </c>
      <c r="B36" s="134">
        <v>6.9683700000000002</v>
      </c>
      <c r="C36" s="134">
        <v>-73.138980000000004</v>
      </c>
      <c r="D36" t="s">
        <v>10969</v>
      </c>
      <c r="E36" t="s">
        <v>892</v>
      </c>
      <c r="F36" t="s">
        <v>877</v>
      </c>
      <c r="G36" t="s">
        <v>10961</v>
      </c>
      <c r="H36" t="s">
        <v>170</v>
      </c>
      <c r="I36">
        <v>88.682900000000004</v>
      </c>
      <c r="J36" t="s">
        <v>894</v>
      </c>
      <c r="K36" t="s">
        <v>879</v>
      </c>
      <c r="L36" t="s">
        <v>10970</v>
      </c>
      <c r="M36" t="s">
        <v>899</v>
      </c>
      <c r="N36" t="s">
        <v>899</v>
      </c>
    </row>
    <row r="37" spans="1:14" x14ac:dyDescent="0.3">
      <c r="A37" s="136">
        <f t="shared" si="0"/>
        <v>20.907704187356956</v>
      </c>
      <c r="B37" s="134">
        <v>7.2054999999999998</v>
      </c>
      <c r="C37" s="134">
        <v>-73.152000000000001</v>
      </c>
      <c r="D37" t="s">
        <v>11275</v>
      </c>
      <c r="E37" t="s">
        <v>883</v>
      </c>
      <c r="F37" t="s">
        <v>963</v>
      </c>
      <c r="G37" t="s">
        <v>11096</v>
      </c>
      <c r="H37" t="s">
        <v>170</v>
      </c>
      <c r="I37">
        <v>14.634</v>
      </c>
      <c r="L37" t="s">
        <v>11276</v>
      </c>
      <c r="M37" t="s">
        <v>1019</v>
      </c>
      <c r="N37" t="s">
        <v>1019</v>
      </c>
    </row>
    <row r="38" spans="1:14" x14ac:dyDescent="0.3">
      <c r="A38" s="136">
        <f t="shared" si="0"/>
        <v>21.239085801267723</v>
      </c>
      <c r="B38" s="134">
        <v>7.28451</v>
      </c>
      <c r="C38" s="134">
        <v>-73.013819999999996</v>
      </c>
      <c r="D38" t="s">
        <v>11567</v>
      </c>
      <c r="E38" t="s">
        <v>892</v>
      </c>
      <c r="F38" t="s">
        <v>877</v>
      </c>
      <c r="G38" t="s">
        <v>11486</v>
      </c>
      <c r="H38" t="s">
        <v>170</v>
      </c>
      <c r="I38">
        <v>87.632000000000005</v>
      </c>
      <c r="J38" t="s">
        <v>894</v>
      </c>
      <c r="K38" t="s">
        <v>879</v>
      </c>
      <c r="L38" t="s">
        <v>11527</v>
      </c>
      <c r="M38" t="s">
        <v>1718</v>
      </c>
      <c r="N38" t="s">
        <v>1718</v>
      </c>
    </row>
    <row r="39" spans="1:14" x14ac:dyDescent="0.3">
      <c r="A39" s="136">
        <f t="shared" si="0"/>
        <v>21.818448320909081</v>
      </c>
      <c r="B39" s="134">
        <v>7.2309999999999999</v>
      </c>
      <c r="C39" s="134">
        <v>-73.141000000000005</v>
      </c>
      <c r="D39" t="s">
        <v>11355</v>
      </c>
      <c r="E39" t="s">
        <v>883</v>
      </c>
      <c r="F39" t="s">
        <v>884</v>
      </c>
      <c r="G39" t="s">
        <v>6198</v>
      </c>
      <c r="H39" t="s">
        <v>170</v>
      </c>
      <c r="I39">
        <v>29.266300000000001</v>
      </c>
      <c r="L39" t="s">
        <v>11356</v>
      </c>
      <c r="M39" t="s">
        <v>906</v>
      </c>
      <c r="N39" t="s">
        <v>906</v>
      </c>
    </row>
    <row r="40" spans="1:14" x14ac:dyDescent="0.3">
      <c r="A40" s="136">
        <f t="shared" si="0"/>
        <v>21.895292188072471</v>
      </c>
      <c r="B40" s="134">
        <v>7.2141400000000004</v>
      </c>
      <c r="C40" s="134">
        <v>-73.156649999999999</v>
      </c>
      <c r="D40" t="s">
        <v>11282</v>
      </c>
      <c r="E40" t="s">
        <v>892</v>
      </c>
      <c r="F40" t="s">
        <v>877</v>
      </c>
      <c r="G40" t="s">
        <v>11094</v>
      </c>
      <c r="H40" t="s">
        <v>170</v>
      </c>
      <c r="I40">
        <v>1.2152000000000001</v>
      </c>
      <c r="J40" t="s">
        <v>889</v>
      </c>
      <c r="K40" t="s">
        <v>879</v>
      </c>
      <c r="L40" t="s">
        <v>11283</v>
      </c>
      <c r="M40" t="s">
        <v>1686</v>
      </c>
      <c r="N40" t="s">
        <v>1686</v>
      </c>
    </row>
    <row r="41" spans="1:14" x14ac:dyDescent="0.3">
      <c r="A41" s="136">
        <f t="shared" si="0"/>
        <v>22.032678369084365</v>
      </c>
      <c r="B41" s="134">
        <v>7.2229999999999999</v>
      </c>
      <c r="C41" s="134">
        <v>-73.150999999999996</v>
      </c>
      <c r="D41" t="s">
        <v>11306</v>
      </c>
      <c r="E41" t="s">
        <v>883</v>
      </c>
      <c r="F41" t="s">
        <v>877</v>
      </c>
      <c r="G41" t="s">
        <v>6198</v>
      </c>
      <c r="H41" t="s">
        <v>170</v>
      </c>
      <c r="I41">
        <v>8.5361999999999991</v>
      </c>
      <c r="J41" t="s">
        <v>894</v>
      </c>
      <c r="L41" t="s">
        <v>10763</v>
      </c>
      <c r="M41" t="s">
        <v>887</v>
      </c>
      <c r="N41" t="s">
        <v>887</v>
      </c>
    </row>
    <row r="42" spans="1:14" x14ac:dyDescent="0.3">
      <c r="A42" s="136">
        <f t="shared" si="0"/>
        <v>22.06150768963014</v>
      </c>
      <c r="B42" s="134">
        <v>7.2157499999999999</v>
      </c>
      <c r="C42" s="134">
        <v>-73.157300000000006</v>
      </c>
      <c r="D42" t="s">
        <v>11284</v>
      </c>
      <c r="E42" t="s">
        <v>892</v>
      </c>
      <c r="F42" t="s">
        <v>877</v>
      </c>
      <c r="G42" t="s">
        <v>11285</v>
      </c>
      <c r="H42" t="s">
        <v>170</v>
      </c>
      <c r="I42">
        <v>11.1569</v>
      </c>
      <c r="J42" t="s">
        <v>889</v>
      </c>
      <c r="K42" t="s">
        <v>879</v>
      </c>
      <c r="L42" t="s">
        <v>11283</v>
      </c>
      <c r="M42" t="s">
        <v>1686</v>
      </c>
      <c r="N42" t="s">
        <v>1686</v>
      </c>
    </row>
    <row r="43" spans="1:14" x14ac:dyDescent="0.3">
      <c r="A43" s="136">
        <f t="shared" si="0"/>
        <v>22.075402348156022</v>
      </c>
      <c r="B43" s="134">
        <v>7.2910399999999997</v>
      </c>
      <c r="C43" s="134">
        <v>-73.024169999999998</v>
      </c>
      <c r="D43" t="s">
        <v>11563</v>
      </c>
      <c r="E43" t="s">
        <v>892</v>
      </c>
      <c r="F43" t="s">
        <v>877</v>
      </c>
      <c r="G43" t="s">
        <v>11564</v>
      </c>
      <c r="H43" t="s">
        <v>170</v>
      </c>
      <c r="I43">
        <v>4.7262000000000004</v>
      </c>
      <c r="J43" t="s">
        <v>894</v>
      </c>
      <c r="K43" t="s">
        <v>879</v>
      </c>
      <c r="L43" t="s">
        <v>11565</v>
      </c>
      <c r="M43" t="s">
        <v>906</v>
      </c>
      <c r="N43" t="s">
        <v>906</v>
      </c>
    </row>
    <row r="44" spans="1:14" x14ac:dyDescent="0.3">
      <c r="A44" s="136">
        <f t="shared" si="0"/>
        <v>22.115579687232771</v>
      </c>
      <c r="B44" s="134">
        <v>6.9785000000000004</v>
      </c>
      <c r="C44" s="134">
        <v>-73.162499999999994</v>
      </c>
      <c r="D44" t="s">
        <v>10960</v>
      </c>
      <c r="E44" t="s">
        <v>883</v>
      </c>
      <c r="F44" t="s">
        <v>981</v>
      </c>
      <c r="G44" t="s">
        <v>10961</v>
      </c>
      <c r="H44" t="s">
        <v>170</v>
      </c>
      <c r="I44">
        <v>98.827699999999993</v>
      </c>
      <c r="J44" t="s">
        <v>894</v>
      </c>
      <c r="L44" t="s">
        <v>10962</v>
      </c>
      <c r="M44" t="s">
        <v>957</v>
      </c>
      <c r="N44" t="s">
        <v>957</v>
      </c>
    </row>
    <row r="45" spans="1:14" x14ac:dyDescent="0.3">
      <c r="A45" s="136">
        <f t="shared" si="0"/>
        <v>22.547179563143075</v>
      </c>
      <c r="B45" s="134">
        <v>7.2175000000000002</v>
      </c>
      <c r="C45" s="134">
        <v>-73.161500000000004</v>
      </c>
      <c r="D45" t="s">
        <v>11281</v>
      </c>
      <c r="E45" t="s">
        <v>883</v>
      </c>
      <c r="F45" t="s">
        <v>877</v>
      </c>
      <c r="G45" t="s">
        <v>6198</v>
      </c>
      <c r="H45" t="s">
        <v>170</v>
      </c>
      <c r="I45">
        <v>10.975199999999999</v>
      </c>
      <c r="J45" t="s">
        <v>894</v>
      </c>
      <c r="L45" t="s">
        <v>942</v>
      </c>
      <c r="M45" t="s">
        <v>1965</v>
      </c>
      <c r="N45" t="s">
        <v>1965</v>
      </c>
    </row>
    <row r="46" spans="1:14" x14ac:dyDescent="0.3">
      <c r="A46" s="136">
        <f t="shared" si="0"/>
        <v>23.506245474933348</v>
      </c>
      <c r="B46" s="134">
        <v>7.2460000000000004</v>
      </c>
      <c r="C46" s="134">
        <v>-73.147499999999994</v>
      </c>
      <c r="D46" t="s">
        <v>11371</v>
      </c>
      <c r="E46" t="s">
        <v>883</v>
      </c>
      <c r="F46" t="s">
        <v>981</v>
      </c>
      <c r="G46" t="s">
        <v>6198</v>
      </c>
      <c r="H46" t="s">
        <v>170</v>
      </c>
      <c r="I46">
        <v>46.3369</v>
      </c>
      <c r="J46" t="s">
        <v>894</v>
      </c>
      <c r="L46" t="s">
        <v>11372</v>
      </c>
      <c r="M46" t="s">
        <v>957</v>
      </c>
      <c r="N46" t="s">
        <v>957</v>
      </c>
    </row>
    <row r="47" spans="1:14" x14ac:dyDescent="0.3">
      <c r="A47" s="136">
        <f t="shared" si="0"/>
        <v>25.269262684013182</v>
      </c>
      <c r="B47" s="134">
        <v>6.867</v>
      </c>
      <c r="C47" s="134">
        <v>-72.989500000000007</v>
      </c>
      <c r="D47" t="s">
        <v>10985</v>
      </c>
      <c r="E47" t="s">
        <v>883</v>
      </c>
      <c r="F47" t="s">
        <v>877</v>
      </c>
      <c r="G47" t="s">
        <v>10922</v>
      </c>
      <c r="H47" t="s">
        <v>170</v>
      </c>
      <c r="I47">
        <v>78.102800000000002</v>
      </c>
      <c r="J47" t="s">
        <v>894</v>
      </c>
      <c r="L47" t="s">
        <v>10986</v>
      </c>
      <c r="M47" t="s">
        <v>10987</v>
      </c>
      <c r="N47" t="s">
        <v>10987</v>
      </c>
    </row>
    <row r="48" spans="1:14" x14ac:dyDescent="0.3">
      <c r="A48" s="136">
        <f t="shared" si="0"/>
        <v>27.074078371518659</v>
      </c>
      <c r="B48" s="134">
        <v>7.3375000000000004</v>
      </c>
      <c r="C48" s="134">
        <v>-72.995999999999995</v>
      </c>
      <c r="D48" t="s">
        <v>11648</v>
      </c>
      <c r="E48" t="s">
        <v>883</v>
      </c>
      <c r="F48" t="s">
        <v>877</v>
      </c>
      <c r="G48" t="s">
        <v>11649</v>
      </c>
      <c r="H48" t="s">
        <v>170</v>
      </c>
      <c r="I48">
        <v>1778.7326</v>
      </c>
      <c r="J48" t="s">
        <v>889</v>
      </c>
      <c r="L48" t="s">
        <v>10773</v>
      </c>
      <c r="M48" t="s">
        <v>11650</v>
      </c>
      <c r="N48" t="s">
        <v>11650</v>
      </c>
    </row>
    <row r="49" spans="1:14" x14ac:dyDescent="0.3">
      <c r="A49" s="136">
        <f t="shared" si="0"/>
        <v>28.126933697205622</v>
      </c>
      <c r="B49" s="134">
        <v>7.1868400000000001</v>
      </c>
      <c r="C49" s="134">
        <v>-72.762230000000002</v>
      </c>
      <c r="D49" t="s">
        <v>11679</v>
      </c>
      <c r="E49" t="s">
        <v>892</v>
      </c>
      <c r="F49" t="s">
        <v>877</v>
      </c>
      <c r="G49" t="s">
        <v>11680</v>
      </c>
      <c r="H49" t="s">
        <v>11647</v>
      </c>
      <c r="I49">
        <v>287.25229999999999</v>
      </c>
      <c r="J49" t="s">
        <v>894</v>
      </c>
      <c r="K49" t="s">
        <v>879</v>
      </c>
      <c r="L49" t="s">
        <v>11681</v>
      </c>
      <c r="M49" t="s">
        <v>906</v>
      </c>
      <c r="N49" t="s">
        <v>906</v>
      </c>
    </row>
    <row r="50" spans="1:14" x14ac:dyDescent="0.3">
      <c r="A50" s="136">
        <f t="shared" si="0"/>
        <v>29.081491404120072</v>
      </c>
      <c r="B50" s="134">
        <v>6.8330200000000003</v>
      </c>
      <c r="C50" s="134">
        <v>-72.982839999999996</v>
      </c>
      <c r="D50" t="s">
        <v>10966</v>
      </c>
      <c r="E50" t="s">
        <v>892</v>
      </c>
      <c r="F50" t="s">
        <v>896</v>
      </c>
      <c r="G50" t="s">
        <v>10911</v>
      </c>
      <c r="H50" t="s">
        <v>170</v>
      </c>
      <c r="I50">
        <v>729.14610000000005</v>
      </c>
      <c r="J50" t="s">
        <v>889</v>
      </c>
      <c r="K50" t="s">
        <v>903</v>
      </c>
      <c r="L50" t="s">
        <v>10914</v>
      </c>
      <c r="M50" t="s">
        <v>899</v>
      </c>
      <c r="N50" t="s">
        <v>899</v>
      </c>
    </row>
    <row r="51" spans="1:14" x14ac:dyDescent="0.3">
      <c r="A51" s="136">
        <f t="shared" si="0"/>
        <v>30.444908231511036</v>
      </c>
      <c r="B51" s="134">
        <v>6.8202499999999997</v>
      </c>
      <c r="C51" s="134">
        <v>-73.001429999999999</v>
      </c>
      <c r="D51" t="s">
        <v>10906</v>
      </c>
      <c r="E51" t="s">
        <v>892</v>
      </c>
      <c r="F51" t="s">
        <v>926</v>
      </c>
      <c r="G51" t="s">
        <v>10907</v>
      </c>
      <c r="H51" t="s">
        <v>170</v>
      </c>
      <c r="I51">
        <v>150.6294</v>
      </c>
      <c r="J51" t="s">
        <v>889</v>
      </c>
      <c r="K51" t="s">
        <v>879</v>
      </c>
      <c r="L51" t="s">
        <v>10734</v>
      </c>
      <c r="M51" t="s">
        <v>899</v>
      </c>
      <c r="N51" t="s">
        <v>899</v>
      </c>
    </row>
    <row r="52" spans="1:14" x14ac:dyDescent="0.3">
      <c r="A52" s="136">
        <f t="shared" si="0"/>
        <v>30.737006585078117</v>
      </c>
      <c r="B52" s="134">
        <v>6.8176600000000001</v>
      </c>
      <c r="C52" s="134">
        <v>-72.994389999999996</v>
      </c>
      <c r="D52" t="s">
        <v>10921</v>
      </c>
      <c r="E52" t="s">
        <v>892</v>
      </c>
      <c r="F52" t="s">
        <v>877</v>
      </c>
      <c r="G52" t="s">
        <v>10922</v>
      </c>
      <c r="H52" t="s">
        <v>170</v>
      </c>
      <c r="I52">
        <v>0.58420000000000005</v>
      </c>
      <c r="J52" t="s">
        <v>894</v>
      </c>
      <c r="K52" t="s">
        <v>879</v>
      </c>
      <c r="L52" t="s">
        <v>10919</v>
      </c>
      <c r="M52" t="s">
        <v>899</v>
      </c>
      <c r="N52" t="s">
        <v>899</v>
      </c>
    </row>
    <row r="53" spans="1:14" x14ac:dyDescent="0.3">
      <c r="A53" s="136">
        <f t="shared" si="0"/>
        <v>30.990756020879413</v>
      </c>
      <c r="B53" s="134">
        <v>6.8154199999999996</v>
      </c>
      <c r="C53" s="134">
        <v>-72.99239</v>
      </c>
      <c r="D53" t="s">
        <v>10920</v>
      </c>
      <c r="E53" t="s">
        <v>892</v>
      </c>
      <c r="F53" t="s">
        <v>877</v>
      </c>
      <c r="G53" t="s">
        <v>10911</v>
      </c>
      <c r="H53" t="s">
        <v>170</v>
      </c>
      <c r="I53">
        <v>1.2804</v>
      </c>
      <c r="J53" t="s">
        <v>889</v>
      </c>
      <c r="K53" t="s">
        <v>879</v>
      </c>
      <c r="L53" t="s">
        <v>10914</v>
      </c>
      <c r="M53" t="s">
        <v>1270</v>
      </c>
      <c r="N53" t="s">
        <v>1270</v>
      </c>
    </row>
    <row r="54" spans="1:14" x14ac:dyDescent="0.3">
      <c r="A54" s="136">
        <f t="shared" si="0"/>
        <v>31.039475464141034</v>
      </c>
      <c r="B54" s="134">
        <v>6.8149800000000003</v>
      </c>
      <c r="C54" s="134">
        <v>-72.992459999999994</v>
      </c>
      <c r="D54" t="s">
        <v>10918</v>
      </c>
      <c r="E54" t="s">
        <v>892</v>
      </c>
      <c r="F54" t="s">
        <v>877</v>
      </c>
      <c r="G54" t="s">
        <v>10911</v>
      </c>
      <c r="H54" t="s">
        <v>170</v>
      </c>
      <c r="I54">
        <v>1.3332999999999999</v>
      </c>
      <c r="J54" t="s">
        <v>894</v>
      </c>
      <c r="K54" t="s">
        <v>879</v>
      </c>
      <c r="L54" t="s">
        <v>10919</v>
      </c>
      <c r="M54" t="s">
        <v>949</v>
      </c>
      <c r="N54" t="s">
        <v>949</v>
      </c>
    </row>
    <row r="55" spans="1:14" x14ac:dyDescent="0.3">
      <c r="A55" s="136">
        <f t="shared" si="0"/>
        <v>31.235309605763977</v>
      </c>
      <c r="B55" s="134">
        <v>6.8132200000000003</v>
      </c>
      <c r="C55" s="134">
        <v>-72.99239</v>
      </c>
      <c r="D55" t="s">
        <v>10913</v>
      </c>
      <c r="E55" t="s">
        <v>892</v>
      </c>
      <c r="F55" t="s">
        <v>877</v>
      </c>
      <c r="G55" t="s">
        <v>10911</v>
      </c>
      <c r="H55" t="s">
        <v>170</v>
      </c>
      <c r="I55">
        <v>2.7858000000000001</v>
      </c>
      <c r="J55" t="s">
        <v>894</v>
      </c>
      <c r="K55" t="s">
        <v>879</v>
      </c>
      <c r="L55" t="s">
        <v>10914</v>
      </c>
      <c r="M55" t="s">
        <v>899</v>
      </c>
      <c r="N55" t="s">
        <v>899</v>
      </c>
    </row>
    <row r="56" spans="1:14" x14ac:dyDescent="0.3">
      <c r="A56" s="136">
        <f t="shared" si="0"/>
        <v>31.791316798560974</v>
      </c>
      <c r="B56" s="134">
        <v>6.8083999999999998</v>
      </c>
      <c r="C56" s="134">
        <v>-72.986959999999996</v>
      </c>
      <c r="D56" t="s">
        <v>10910</v>
      </c>
      <c r="E56" t="s">
        <v>892</v>
      </c>
      <c r="F56" t="s">
        <v>877</v>
      </c>
      <c r="G56" t="s">
        <v>10911</v>
      </c>
      <c r="H56" t="s">
        <v>170</v>
      </c>
      <c r="I56">
        <v>18.695399999999999</v>
      </c>
      <c r="J56" t="s">
        <v>894</v>
      </c>
      <c r="K56" t="s">
        <v>879</v>
      </c>
      <c r="L56" t="s">
        <v>10912</v>
      </c>
      <c r="M56" t="s">
        <v>899</v>
      </c>
      <c r="N56" t="s">
        <v>899</v>
      </c>
    </row>
    <row r="57" spans="1:14" x14ac:dyDescent="0.3">
      <c r="A57" s="136">
        <f t="shared" si="0"/>
        <v>31.813699306195652</v>
      </c>
      <c r="B57" s="134">
        <v>6.8082399999999996</v>
      </c>
      <c r="C57" s="134">
        <v>-73.012739999999994</v>
      </c>
      <c r="D57" t="s">
        <v>10869</v>
      </c>
      <c r="E57" t="s">
        <v>892</v>
      </c>
      <c r="F57" t="s">
        <v>877</v>
      </c>
      <c r="G57" t="s">
        <v>10684</v>
      </c>
      <c r="H57" t="s">
        <v>170</v>
      </c>
      <c r="I57">
        <v>117.5562</v>
      </c>
      <c r="J57" t="s">
        <v>889</v>
      </c>
      <c r="K57" t="s">
        <v>879</v>
      </c>
      <c r="L57" t="s">
        <v>10215</v>
      </c>
      <c r="M57" t="s">
        <v>899</v>
      </c>
      <c r="N57" t="s">
        <v>899</v>
      </c>
    </row>
    <row r="58" spans="1:14" x14ac:dyDescent="0.3">
      <c r="A58" s="136">
        <f t="shared" si="0"/>
        <v>31.932477614953839</v>
      </c>
      <c r="B58" s="134">
        <v>7.1734999999999998</v>
      </c>
      <c r="C58" s="134">
        <v>-73.277500000000003</v>
      </c>
      <c r="D58" t="s">
        <v>11102</v>
      </c>
      <c r="E58" t="s">
        <v>968</v>
      </c>
      <c r="F58" t="s">
        <v>877</v>
      </c>
      <c r="G58" t="s">
        <v>11020</v>
      </c>
      <c r="H58" t="s">
        <v>170</v>
      </c>
      <c r="I58">
        <v>51.223199999999999</v>
      </c>
      <c r="J58" t="s">
        <v>894</v>
      </c>
      <c r="L58" t="s">
        <v>11103</v>
      </c>
      <c r="M58" t="s">
        <v>1019</v>
      </c>
      <c r="N58" t="s">
        <v>1019</v>
      </c>
    </row>
    <row r="59" spans="1:14" x14ac:dyDescent="0.3">
      <c r="A59" s="136">
        <f t="shared" si="0"/>
        <v>32.098527356130738</v>
      </c>
      <c r="B59" s="134">
        <v>7.3819999999999997</v>
      </c>
      <c r="C59" s="134">
        <v>-72.978999999999999</v>
      </c>
      <c r="D59" t="s">
        <v>11696</v>
      </c>
      <c r="E59" t="s">
        <v>883</v>
      </c>
      <c r="F59" t="s">
        <v>877</v>
      </c>
      <c r="G59" t="s">
        <v>11697</v>
      </c>
      <c r="H59" t="s">
        <v>170</v>
      </c>
      <c r="I59">
        <v>588.79060000000004</v>
      </c>
      <c r="J59" t="s">
        <v>889</v>
      </c>
      <c r="L59" t="s">
        <v>11698</v>
      </c>
      <c r="M59" t="s">
        <v>11699</v>
      </c>
      <c r="N59" t="s">
        <v>11699</v>
      </c>
    </row>
    <row r="60" spans="1:14" x14ac:dyDescent="0.3">
      <c r="A60" s="136">
        <f t="shared" si="0"/>
        <v>32.126202151560733</v>
      </c>
      <c r="B60" s="134">
        <v>6.80572</v>
      </c>
      <c r="C60" s="134">
        <v>-72.980670000000003</v>
      </c>
      <c r="D60" t="s">
        <v>10923</v>
      </c>
      <c r="E60" t="s">
        <v>892</v>
      </c>
      <c r="F60" t="s">
        <v>893</v>
      </c>
      <c r="G60" t="s">
        <v>10922</v>
      </c>
      <c r="H60" t="s">
        <v>170</v>
      </c>
      <c r="I60">
        <v>34.931100000000001</v>
      </c>
      <c r="J60" t="s">
        <v>894</v>
      </c>
      <c r="K60" t="s">
        <v>879</v>
      </c>
      <c r="L60" t="s">
        <v>10734</v>
      </c>
      <c r="M60" t="s">
        <v>8712</v>
      </c>
      <c r="N60" t="s">
        <v>8712</v>
      </c>
    </row>
    <row r="61" spans="1:14" x14ac:dyDescent="0.3">
      <c r="A61" s="136">
        <f t="shared" si="0"/>
        <v>32.441705348023163</v>
      </c>
      <c r="B61" s="134">
        <v>7.1710000000000003</v>
      </c>
      <c r="C61" s="134">
        <v>-73.283000000000001</v>
      </c>
      <c r="D61" t="s">
        <v>11083</v>
      </c>
      <c r="E61" t="s">
        <v>883</v>
      </c>
      <c r="F61" t="s">
        <v>877</v>
      </c>
      <c r="G61" t="s">
        <v>11020</v>
      </c>
      <c r="H61" t="s">
        <v>170</v>
      </c>
      <c r="I61">
        <v>57.321899999999999</v>
      </c>
      <c r="J61" t="s">
        <v>894</v>
      </c>
      <c r="L61" t="s">
        <v>11084</v>
      </c>
      <c r="M61" t="s">
        <v>1019</v>
      </c>
      <c r="N61" t="s">
        <v>1019</v>
      </c>
    </row>
    <row r="62" spans="1:14" x14ac:dyDescent="0.3">
      <c r="A62" s="136">
        <f t="shared" si="0"/>
        <v>32.4579856778711</v>
      </c>
      <c r="B62" s="134">
        <v>7.3840000000000003</v>
      </c>
      <c r="C62" s="134">
        <v>-72.965500000000006</v>
      </c>
      <c r="D62" t="s">
        <v>11705</v>
      </c>
      <c r="E62" t="s">
        <v>883</v>
      </c>
      <c r="F62" t="s">
        <v>877</v>
      </c>
      <c r="G62" t="s">
        <v>11697</v>
      </c>
      <c r="H62" t="s">
        <v>170</v>
      </c>
      <c r="I62">
        <v>121.90179999999999</v>
      </c>
      <c r="J62" t="s">
        <v>1069</v>
      </c>
      <c r="L62" t="s">
        <v>11698</v>
      </c>
      <c r="M62" t="s">
        <v>906</v>
      </c>
      <c r="N62" t="s">
        <v>906</v>
      </c>
    </row>
    <row r="63" spans="1:14" x14ac:dyDescent="0.3">
      <c r="A63" s="136">
        <f t="shared" si="0"/>
        <v>33.107880807138095</v>
      </c>
      <c r="B63" s="134">
        <v>6.7970199999999998</v>
      </c>
      <c r="C63" s="134">
        <v>-73.020319999999998</v>
      </c>
      <c r="D63" t="s">
        <v>10845</v>
      </c>
      <c r="E63" t="s">
        <v>892</v>
      </c>
      <c r="F63" t="s">
        <v>893</v>
      </c>
      <c r="G63" t="s">
        <v>10684</v>
      </c>
      <c r="H63" t="s">
        <v>170</v>
      </c>
      <c r="I63">
        <v>67.73</v>
      </c>
      <c r="J63" t="s">
        <v>894</v>
      </c>
      <c r="K63" t="s">
        <v>879</v>
      </c>
      <c r="L63" t="s">
        <v>10839</v>
      </c>
      <c r="M63" t="s">
        <v>1482</v>
      </c>
      <c r="N63" t="s">
        <v>1482</v>
      </c>
    </row>
    <row r="64" spans="1:14" x14ac:dyDescent="0.3">
      <c r="A64" s="136">
        <f t="shared" si="0"/>
        <v>33.280595240864287</v>
      </c>
      <c r="B64" s="134">
        <v>6.7955800000000002</v>
      </c>
      <c r="C64" s="134">
        <v>-73.021950000000004</v>
      </c>
      <c r="D64" t="s">
        <v>10838</v>
      </c>
      <c r="E64" t="s">
        <v>892</v>
      </c>
      <c r="F64" t="s">
        <v>877</v>
      </c>
      <c r="G64" t="s">
        <v>10684</v>
      </c>
      <c r="H64" t="s">
        <v>170</v>
      </c>
      <c r="I64">
        <v>22.208600000000001</v>
      </c>
      <c r="J64" t="s">
        <v>889</v>
      </c>
      <c r="K64" t="s">
        <v>879</v>
      </c>
      <c r="L64" t="s">
        <v>10839</v>
      </c>
      <c r="M64" t="s">
        <v>899</v>
      </c>
      <c r="N64" t="s">
        <v>899</v>
      </c>
    </row>
    <row r="65" spans="1:14" x14ac:dyDescent="0.3">
      <c r="A65" s="136">
        <f t="shared" si="0"/>
        <v>33.960657930424361</v>
      </c>
      <c r="B65" s="134">
        <v>6.7891300000000001</v>
      </c>
      <c r="C65" s="134">
        <v>-72.98169</v>
      </c>
      <c r="D65" t="s">
        <v>10884</v>
      </c>
      <c r="E65" t="s">
        <v>892</v>
      </c>
      <c r="F65" t="s">
        <v>877</v>
      </c>
      <c r="G65" t="s">
        <v>10885</v>
      </c>
      <c r="H65" t="s">
        <v>170</v>
      </c>
      <c r="I65">
        <v>215.70840000000001</v>
      </c>
      <c r="J65" t="s">
        <v>889</v>
      </c>
      <c r="K65" t="s">
        <v>879</v>
      </c>
      <c r="L65" t="s">
        <v>10886</v>
      </c>
      <c r="M65" t="s">
        <v>899</v>
      </c>
      <c r="N65" t="s">
        <v>899</v>
      </c>
    </row>
    <row r="66" spans="1:14" x14ac:dyDescent="0.3">
      <c r="A66" s="136">
        <f t="shared" ref="A66:A129" si="1">6371*ACOS(SIN(RADIANS(LAT))*SIN(RADIANS(B66))+COS(RADIANS(LAT))*COS(RADIANS(B66))*COS(RADIANS(C66-LONG)))</f>
        <v>34.107364522656283</v>
      </c>
      <c r="B66" s="134">
        <v>7.1785800000000002</v>
      </c>
      <c r="C66" s="134">
        <v>-73.296539999999993</v>
      </c>
      <c r="D66" t="s">
        <v>11080</v>
      </c>
      <c r="E66" t="s">
        <v>892</v>
      </c>
      <c r="F66" t="s">
        <v>926</v>
      </c>
      <c r="G66" t="s">
        <v>11020</v>
      </c>
      <c r="H66" t="s">
        <v>170</v>
      </c>
      <c r="I66">
        <v>94.084500000000006</v>
      </c>
      <c r="J66" t="s">
        <v>894</v>
      </c>
      <c r="K66" t="s">
        <v>879</v>
      </c>
      <c r="L66" t="s">
        <v>11081</v>
      </c>
      <c r="M66" t="s">
        <v>4159</v>
      </c>
      <c r="N66" t="s">
        <v>4159</v>
      </c>
    </row>
    <row r="67" spans="1:14" x14ac:dyDescent="0.3">
      <c r="A67" s="136">
        <f t="shared" si="1"/>
        <v>34.375971597875022</v>
      </c>
      <c r="B67" s="134">
        <v>7.3654999999999999</v>
      </c>
      <c r="C67" s="134">
        <v>-73.148499999999999</v>
      </c>
      <c r="D67" t="s">
        <v>11546</v>
      </c>
      <c r="E67" t="s">
        <v>883</v>
      </c>
      <c r="F67" t="s">
        <v>884</v>
      </c>
      <c r="G67" t="s">
        <v>6198</v>
      </c>
      <c r="H67" t="s">
        <v>170</v>
      </c>
      <c r="I67">
        <v>1917.6021000000001</v>
      </c>
      <c r="L67" t="s">
        <v>886</v>
      </c>
      <c r="M67" t="s">
        <v>887</v>
      </c>
      <c r="N67" t="s">
        <v>887</v>
      </c>
    </row>
    <row r="68" spans="1:14" x14ac:dyDescent="0.3">
      <c r="A68" s="136">
        <f t="shared" si="1"/>
        <v>34.407473994580862</v>
      </c>
      <c r="B68" s="134">
        <v>6.7855100000000004</v>
      </c>
      <c r="C68" s="134">
        <v>-73.02319</v>
      </c>
      <c r="D68" t="s">
        <v>10799</v>
      </c>
      <c r="E68" t="s">
        <v>892</v>
      </c>
      <c r="F68" t="s">
        <v>877</v>
      </c>
      <c r="G68" t="s">
        <v>10684</v>
      </c>
      <c r="H68" t="s">
        <v>170</v>
      </c>
      <c r="I68">
        <v>43.953099999999999</v>
      </c>
      <c r="J68" t="s">
        <v>889</v>
      </c>
      <c r="K68" t="s">
        <v>879</v>
      </c>
      <c r="L68" t="s">
        <v>10800</v>
      </c>
      <c r="M68" t="s">
        <v>1718</v>
      </c>
      <c r="N68" t="s">
        <v>1718</v>
      </c>
    </row>
    <row r="69" spans="1:14" x14ac:dyDescent="0.3">
      <c r="A69" s="136">
        <f t="shared" si="1"/>
        <v>35.339106410640966</v>
      </c>
      <c r="B69" s="134">
        <v>6.7774999999999999</v>
      </c>
      <c r="C69" s="134">
        <v>-73.028000000000006</v>
      </c>
      <c r="D69" t="s">
        <v>10733</v>
      </c>
      <c r="E69" t="s">
        <v>883</v>
      </c>
      <c r="F69" t="s">
        <v>877</v>
      </c>
      <c r="G69" t="s">
        <v>10684</v>
      </c>
      <c r="H69" t="s">
        <v>170</v>
      </c>
      <c r="I69">
        <v>12.2058</v>
      </c>
      <c r="J69" t="s">
        <v>894</v>
      </c>
      <c r="L69" t="s">
        <v>10734</v>
      </c>
      <c r="M69" t="s">
        <v>7150</v>
      </c>
      <c r="N69" t="s">
        <v>7150</v>
      </c>
    </row>
    <row r="70" spans="1:14" x14ac:dyDescent="0.3">
      <c r="A70" s="136">
        <f t="shared" si="1"/>
        <v>35.598492924139784</v>
      </c>
      <c r="B70" s="134">
        <v>7.1529999999999996</v>
      </c>
      <c r="C70" s="134">
        <v>-73.316500000000005</v>
      </c>
      <c r="D70" t="s">
        <v>11019</v>
      </c>
      <c r="E70" t="s">
        <v>883</v>
      </c>
      <c r="F70" t="s">
        <v>877</v>
      </c>
      <c r="G70" t="s">
        <v>11020</v>
      </c>
      <c r="H70" t="s">
        <v>170</v>
      </c>
      <c r="I70">
        <v>1023.2996000000001</v>
      </c>
      <c r="J70" t="s">
        <v>889</v>
      </c>
      <c r="L70" t="s">
        <v>1005</v>
      </c>
      <c r="M70" t="s">
        <v>1086</v>
      </c>
      <c r="N70" t="s">
        <v>1086</v>
      </c>
    </row>
    <row r="71" spans="1:14" x14ac:dyDescent="0.3">
      <c r="A71" s="136">
        <f t="shared" si="1"/>
        <v>36.095845795724138</v>
      </c>
      <c r="B71" s="134">
        <v>6.7711699999999997</v>
      </c>
      <c r="C71" s="134">
        <v>-73.033270000000002</v>
      </c>
      <c r="D71" t="s">
        <v>10704</v>
      </c>
      <c r="E71" t="s">
        <v>892</v>
      </c>
      <c r="F71" t="s">
        <v>877</v>
      </c>
      <c r="G71" t="s">
        <v>10684</v>
      </c>
      <c r="H71" t="s">
        <v>170</v>
      </c>
      <c r="I71">
        <v>37.482999999999997</v>
      </c>
      <c r="J71" t="s">
        <v>894</v>
      </c>
      <c r="K71" t="s">
        <v>879</v>
      </c>
      <c r="L71" t="s">
        <v>10705</v>
      </c>
      <c r="M71" t="s">
        <v>899</v>
      </c>
      <c r="N71" t="s">
        <v>899</v>
      </c>
    </row>
    <row r="72" spans="1:14" x14ac:dyDescent="0.3">
      <c r="A72" s="136">
        <f t="shared" si="1"/>
        <v>36.240785845707769</v>
      </c>
      <c r="B72" s="134">
        <v>7.2904999999999998</v>
      </c>
      <c r="C72" s="134">
        <v>-73.261499999999998</v>
      </c>
      <c r="D72" t="s">
        <v>11291</v>
      </c>
      <c r="E72" t="s">
        <v>883</v>
      </c>
      <c r="F72" t="s">
        <v>884</v>
      </c>
      <c r="G72" t="s">
        <v>11292</v>
      </c>
      <c r="H72" t="s">
        <v>170</v>
      </c>
      <c r="I72">
        <v>163.38579999999999</v>
      </c>
      <c r="L72" t="s">
        <v>11293</v>
      </c>
      <c r="M72" t="s">
        <v>957</v>
      </c>
      <c r="N72" t="s">
        <v>957</v>
      </c>
    </row>
    <row r="73" spans="1:14" x14ac:dyDescent="0.3">
      <c r="A73" s="136">
        <f t="shared" si="1"/>
        <v>37.066575653703921</v>
      </c>
      <c r="B73" s="134">
        <v>7.3757799999999998</v>
      </c>
      <c r="C73" s="134">
        <v>-73.178979999999996</v>
      </c>
      <c r="D73" t="s">
        <v>11538</v>
      </c>
      <c r="E73" t="s">
        <v>892</v>
      </c>
      <c r="F73" t="s">
        <v>877</v>
      </c>
      <c r="G73" t="s">
        <v>6198</v>
      </c>
      <c r="H73" t="s">
        <v>170</v>
      </c>
      <c r="I73">
        <v>33.768300000000004</v>
      </c>
      <c r="J73" t="s">
        <v>894</v>
      </c>
      <c r="K73" t="s">
        <v>879</v>
      </c>
      <c r="L73" t="s">
        <v>11539</v>
      </c>
      <c r="M73" t="s">
        <v>899</v>
      </c>
      <c r="N73" t="s">
        <v>899</v>
      </c>
    </row>
    <row r="74" spans="1:14" x14ac:dyDescent="0.3">
      <c r="A74" s="134">
        <f t="shared" si="1"/>
        <v>37.542939720596138</v>
      </c>
      <c r="B74" s="134">
        <v>6.7572900000000002</v>
      </c>
      <c r="C74" s="134">
        <v>-72.974819999999994</v>
      </c>
      <c r="D74" t="s">
        <v>10848</v>
      </c>
      <c r="E74" t="s">
        <v>892</v>
      </c>
      <c r="F74" t="s">
        <v>877</v>
      </c>
      <c r="G74" t="s">
        <v>10749</v>
      </c>
      <c r="H74" t="s">
        <v>170</v>
      </c>
      <c r="I74">
        <v>181.33869999999999</v>
      </c>
      <c r="J74" t="s">
        <v>889</v>
      </c>
      <c r="K74" t="s">
        <v>879</v>
      </c>
      <c r="L74" t="s">
        <v>10849</v>
      </c>
      <c r="M74" t="s">
        <v>1686</v>
      </c>
      <c r="N74" t="s">
        <v>1686</v>
      </c>
    </row>
    <row r="75" spans="1:14" x14ac:dyDescent="0.3">
      <c r="A75" s="136">
        <f t="shared" si="1"/>
        <v>37.576419079904866</v>
      </c>
      <c r="B75" s="134">
        <v>6.7595000000000001</v>
      </c>
      <c r="C75" s="134">
        <v>-73.047499999999999</v>
      </c>
      <c r="D75" t="s">
        <v>10683</v>
      </c>
      <c r="E75" t="s">
        <v>883</v>
      </c>
      <c r="F75" t="s">
        <v>981</v>
      </c>
      <c r="G75" t="s">
        <v>10684</v>
      </c>
      <c r="H75" t="s">
        <v>170</v>
      </c>
      <c r="I75">
        <v>56.148699999999998</v>
      </c>
      <c r="J75" t="s">
        <v>894</v>
      </c>
      <c r="L75" t="s">
        <v>10685</v>
      </c>
      <c r="M75" t="s">
        <v>957</v>
      </c>
      <c r="N75" t="s">
        <v>957</v>
      </c>
    </row>
    <row r="76" spans="1:14" x14ac:dyDescent="0.3">
      <c r="A76" s="136">
        <f t="shared" si="1"/>
        <v>37.706056607784959</v>
      </c>
      <c r="B76" s="134">
        <v>6.7575000000000003</v>
      </c>
      <c r="C76" s="134">
        <v>-72.957499999999996</v>
      </c>
      <c r="D76" t="s">
        <v>10866</v>
      </c>
      <c r="E76" t="s">
        <v>968</v>
      </c>
      <c r="F76" t="s">
        <v>1214</v>
      </c>
      <c r="G76" t="s">
        <v>10867</v>
      </c>
      <c r="H76" t="s">
        <v>170</v>
      </c>
      <c r="I76">
        <v>32.957000000000001</v>
      </c>
      <c r="L76" t="s">
        <v>10868</v>
      </c>
      <c r="M76" t="s">
        <v>1310</v>
      </c>
      <c r="N76" t="s">
        <v>1310</v>
      </c>
    </row>
    <row r="77" spans="1:14" x14ac:dyDescent="0.3">
      <c r="A77" s="136">
        <f t="shared" si="1"/>
        <v>38.209423103601438</v>
      </c>
      <c r="B77" s="134">
        <v>7.327</v>
      </c>
      <c r="C77" s="134">
        <v>-73.254000000000005</v>
      </c>
      <c r="D77" t="s">
        <v>11396</v>
      </c>
      <c r="E77" t="s">
        <v>883</v>
      </c>
      <c r="F77" t="s">
        <v>877</v>
      </c>
      <c r="G77" t="s">
        <v>6198</v>
      </c>
      <c r="H77" t="s">
        <v>170</v>
      </c>
      <c r="I77">
        <v>1100.9268</v>
      </c>
      <c r="J77" t="s">
        <v>889</v>
      </c>
      <c r="L77" t="s">
        <v>1005</v>
      </c>
      <c r="M77" t="s">
        <v>1086</v>
      </c>
      <c r="N77" t="s">
        <v>1086</v>
      </c>
    </row>
    <row r="78" spans="1:14" x14ac:dyDescent="0.3">
      <c r="A78" s="136">
        <f t="shared" si="1"/>
        <v>38.829287995604261</v>
      </c>
      <c r="B78" s="134">
        <v>6.7835000000000001</v>
      </c>
      <c r="C78" s="134">
        <v>-72.838499999999996</v>
      </c>
      <c r="D78" t="s">
        <v>11041</v>
      </c>
      <c r="E78" t="s">
        <v>892</v>
      </c>
      <c r="F78" t="s">
        <v>1214</v>
      </c>
      <c r="G78" t="s">
        <v>8818</v>
      </c>
      <c r="H78" t="s">
        <v>170</v>
      </c>
      <c r="I78">
        <v>61.028700000000001</v>
      </c>
      <c r="L78" t="s">
        <v>11042</v>
      </c>
      <c r="M78" t="s">
        <v>957</v>
      </c>
      <c r="N78" t="s">
        <v>957</v>
      </c>
    </row>
    <row r="79" spans="1:14" x14ac:dyDescent="0.3">
      <c r="A79" s="136">
        <f t="shared" si="1"/>
        <v>39.531635582263668</v>
      </c>
      <c r="B79" s="134">
        <v>6.7439999999999998</v>
      </c>
      <c r="C79" s="134">
        <v>-73.061999999999998</v>
      </c>
      <c r="D79" t="s">
        <v>10650</v>
      </c>
      <c r="E79" t="s">
        <v>883</v>
      </c>
      <c r="F79" t="s">
        <v>877</v>
      </c>
      <c r="G79" t="s">
        <v>10651</v>
      </c>
      <c r="H79" t="s">
        <v>170</v>
      </c>
      <c r="I79">
        <v>131.83150000000001</v>
      </c>
      <c r="J79" t="s">
        <v>894</v>
      </c>
      <c r="L79" t="s">
        <v>10652</v>
      </c>
      <c r="M79" t="s">
        <v>957</v>
      </c>
      <c r="N79" t="s">
        <v>957</v>
      </c>
    </row>
    <row r="80" spans="1:14" x14ac:dyDescent="0.3">
      <c r="A80" s="136">
        <f t="shared" si="1"/>
        <v>39.62334554857577</v>
      </c>
      <c r="B80" s="134">
        <v>7.1825000000000001</v>
      </c>
      <c r="C80" s="134">
        <v>-72.651499999999999</v>
      </c>
      <c r="D80" t="s">
        <v>11746</v>
      </c>
      <c r="E80" t="s">
        <v>883</v>
      </c>
      <c r="F80" t="s">
        <v>981</v>
      </c>
      <c r="G80" t="s">
        <v>11747</v>
      </c>
      <c r="H80" t="s">
        <v>11647</v>
      </c>
      <c r="I80">
        <v>82.932699999999997</v>
      </c>
      <c r="J80" t="s">
        <v>894</v>
      </c>
      <c r="L80" t="s">
        <v>11748</v>
      </c>
      <c r="M80" t="s">
        <v>957</v>
      </c>
      <c r="N80" t="s">
        <v>957</v>
      </c>
    </row>
    <row r="81" spans="1:14" x14ac:dyDescent="0.3">
      <c r="A81" s="136">
        <f t="shared" si="1"/>
        <v>39.69553459928035</v>
      </c>
      <c r="B81" s="134">
        <v>6.7385000000000002</v>
      </c>
      <c r="C81" s="134">
        <v>-72.966999999999999</v>
      </c>
      <c r="D81" t="s">
        <v>10815</v>
      </c>
      <c r="E81" t="s">
        <v>883</v>
      </c>
      <c r="F81" t="s">
        <v>877</v>
      </c>
      <c r="G81" t="s">
        <v>10749</v>
      </c>
      <c r="H81" t="s">
        <v>170</v>
      </c>
      <c r="I81">
        <v>58.592399999999998</v>
      </c>
      <c r="J81" t="s">
        <v>894</v>
      </c>
      <c r="L81" t="s">
        <v>10776</v>
      </c>
      <c r="M81" t="s">
        <v>1019</v>
      </c>
      <c r="N81" t="s">
        <v>1019</v>
      </c>
    </row>
    <row r="82" spans="1:14" x14ac:dyDescent="0.3">
      <c r="A82" s="136">
        <f t="shared" si="1"/>
        <v>39.917292786108483</v>
      </c>
      <c r="B82" s="134">
        <v>7.4024999999999999</v>
      </c>
      <c r="C82" s="134">
        <v>-73.1845</v>
      </c>
      <c r="D82" t="s">
        <v>11558</v>
      </c>
      <c r="E82" t="s">
        <v>883</v>
      </c>
      <c r="F82" t="s">
        <v>877</v>
      </c>
      <c r="G82" t="s">
        <v>11559</v>
      </c>
      <c r="H82" t="s">
        <v>170</v>
      </c>
      <c r="I82">
        <v>53.634900000000002</v>
      </c>
      <c r="J82" t="s">
        <v>894</v>
      </c>
      <c r="L82" t="s">
        <v>11560</v>
      </c>
      <c r="M82" t="s">
        <v>957</v>
      </c>
      <c r="N82" t="s">
        <v>957</v>
      </c>
    </row>
    <row r="83" spans="1:14" x14ac:dyDescent="0.3">
      <c r="A83" s="136">
        <f t="shared" si="1"/>
        <v>41.140238882057105</v>
      </c>
      <c r="B83" s="134">
        <v>6.7255000000000003</v>
      </c>
      <c r="C83" s="134">
        <v>-72.966499999999996</v>
      </c>
      <c r="D83" t="s">
        <v>10748</v>
      </c>
      <c r="E83" t="s">
        <v>883</v>
      </c>
      <c r="F83" t="s">
        <v>877</v>
      </c>
      <c r="G83" t="s">
        <v>10749</v>
      </c>
      <c r="H83" t="s">
        <v>170</v>
      </c>
      <c r="I83">
        <v>130.61580000000001</v>
      </c>
      <c r="J83" t="s">
        <v>894</v>
      </c>
      <c r="L83" t="s">
        <v>10750</v>
      </c>
      <c r="M83" t="s">
        <v>957</v>
      </c>
      <c r="N83" t="s">
        <v>957</v>
      </c>
    </row>
    <row r="84" spans="1:14" x14ac:dyDescent="0.3">
      <c r="A84" s="136">
        <f t="shared" si="1"/>
        <v>42.239496891651292</v>
      </c>
      <c r="B84" s="134">
        <v>6.7619999999999996</v>
      </c>
      <c r="C84" s="134">
        <v>-72.813500000000005</v>
      </c>
      <c r="D84" t="s">
        <v>11049</v>
      </c>
      <c r="E84" t="s">
        <v>892</v>
      </c>
      <c r="F84" t="s">
        <v>1214</v>
      </c>
      <c r="G84" t="s">
        <v>8818</v>
      </c>
      <c r="H84" t="s">
        <v>170</v>
      </c>
      <c r="I84">
        <v>40.280700000000003</v>
      </c>
      <c r="L84" t="s">
        <v>11050</v>
      </c>
      <c r="M84" t="s">
        <v>957</v>
      </c>
      <c r="N84" t="s">
        <v>957</v>
      </c>
    </row>
    <row r="85" spans="1:14" x14ac:dyDescent="0.3">
      <c r="A85" s="136">
        <f t="shared" si="1"/>
        <v>44.075190420797419</v>
      </c>
      <c r="B85" s="134">
        <v>7.3414999999999999</v>
      </c>
      <c r="C85" s="134">
        <v>-73.311499999999995</v>
      </c>
      <c r="D85" t="s">
        <v>11335</v>
      </c>
      <c r="E85" t="s">
        <v>968</v>
      </c>
      <c r="F85" t="s">
        <v>877</v>
      </c>
      <c r="G85" t="s">
        <v>11292</v>
      </c>
      <c r="H85" t="s">
        <v>170</v>
      </c>
      <c r="I85">
        <v>466.94319999999999</v>
      </c>
      <c r="J85" t="s">
        <v>889</v>
      </c>
      <c r="L85" t="s">
        <v>11336</v>
      </c>
      <c r="M85" t="s">
        <v>11337</v>
      </c>
      <c r="N85" t="s">
        <v>11337</v>
      </c>
    </row>
    <row r="86" spans="1:14" x14ac:dyDescent="0.3">
      <c r="A86" s="136">
        <f t="shared" si="1"/>
        <v>46.913347897247533</v>
      </c>
      <c r="B86" s="134">
        <v>7.3513400000000004</v>
      </c>
      <c r="C86" s="134">
        <v>-73.336420000000004</v>
      </c>
      <c r="D86" t="s">
        <v>11318</v>
      </c>
      <c r="E86" t="s">
        <v>892</v>
      </c>
      <c r="F86" t="s">
        <v>877</v>
      </c>
      <c r="G86" t="s">
        <v>11292</v>
      </c>
      <c r="H86" t="s">
        <v>170</v>
      </c>
      <c r="I86">
        <v>466.09210000000002</v>
      </c>
      <c r="J86" t="s">
        <v>889</v>
      </c>
      <c r="K86" t="s">
        <v>879</v>
      </c>
      <c r="L86" t="s">
        <v>11319</v>
      </c>
      <c r="M86" t="s">
        <v>1482</v>
      </c>
      <c r="N86" t="s">
        <v>1482</v>
      </c>
    </row>
    <row r="87" spans="1:14" x14ac:dyDescent="0.3">
      <c r="A87" s="136">
        <f t="shared" si="1"/>
        <v>47.025803077758809</v>
      </c>
      <c r="B87" s="134">
        <v>7.1118300000000003</v>
      </c>
      <c r="C87" s="134">
        <v>-73.425190000000001</v>
      </c>
      <c r="D87" t="s">
        <v>10857</v>
      </c>
      <c r="E87" t="s">
        <v>892</v>
      </c>
      <c r="F87" t="s">
        <v>926</v>
      </c>
      <c r="G87" t="s">
        <v>10775</v>
      </c>
      <c r="H87" t="s">
        <v>170</v>
      </c>
      <c r="I87">
        <v>44.642299999999999</v>
      </c>
      <c r="J87" t="s">
        <v>889</v>
      </c>
      <c r="K87" t="s">
        <v>879</v>
      </c>
      <c r="L87" t="s">
        <v>1558</v>
      </c>
      <c r="M87" t="s">
        <v>1482</v>
      </c>
      <c r="N87" t="s">
        <v>1482</v>
      </c>
    </row>
    <row r="88" spans="1:14" x14ac:dyDescent="0.3">
      <c r="A88" s="136">
        <f t="shared" si="1"/>
        <v>47.639329936833711</v>
      </c>
      <c r="B88" s="134">
        <v>6.6736700000000004</v>
      </c>
      <c r="C88" s="134">
        <v>-73.082700000000003</v>
      </c>
      <c r="D88" t="s">
        <v>10505</v>
      </c>
      <c r="E88" t="s">
        <v>892</v>
      </c>
      <c r="F88" t="s">
        <v>893</v>
      </c>
      <c r="G88" t="s">
        <v>10386</v>
      </c>
      <c r="H88" t="s">
        <v>170</v>
      </c>
      <c r="I88">
        <v>54.896000000000001</v>
      </c>
      <c r="J88" t="s">
        <v>894</v>
      </c>
      <c r="K88" t="s">
        <v>879</v>
      </c>
      <c r="L88" t="s">
        <v>10057</v>
      </c>
      <c r="M88" t="s">
        <v>906</v>
      </c>
      <c r="N88" t="s">
        <v>906</v>
      </c>
    </row>
    <row r="89" spans="1:14" x14ac:dyDescent="0.3">
      <c r="A89" s="136">
        <f t="shared" si="1"/>
        <v>48.472113248404355</v>
      </c>
      <c r="B89" s="134">
        <v>6.9574999999999996</v>
      </c>
      <c r="C89" s="134">
        <v>-73.416499999999999</v>
      </c>
      <c r="D89" t="s">
        <v>10553</v>
      </c>
      <c r="E89" t="s">
        <v>883</v>
      </c>
      <c r="F89" t="s">
        <v>877</v>
      </c>
      <c r="G89" t="s">
        <v>10554</v>
      </c>
      <c r="H89" t="s">
        <v>170</v>
      </c>
      <c r="I89">
        <v>1470.3249000000001</v>
      </c>
      <c r="J89" t="s">
        <v>889</v>
      </c>
      <c r="L89" t="s">
        <v>1005</v>
      </c>
      <c r="M89" t="s">
        <v>1086</v>
      </c>
      <c r="N89" t="s">
        <v>1086</v>
      </c>
    </row>
    <row r="90" spans="1:14" x14ac:dyDescent="0.3">
      <c r="A90" s="136">
        <f t="shared" si="1"/>
        <v>49.062727932847977</v>
      </c>
      <c r="B90" s="134">
        <v>6.6587199999999998</v>
      </c>
      <c r="C90" s="134">
        <v>-73.071889999999996</v>
      </c>
      <c r="D90" t="s">
        <v>10497</v>
      </c>
      <c r="E90" t="s">
        <v>892</v>
      </c>
      <c r="F90" t="s">
        <v>877</v>
      </c>
      <c r="G90" t="s">
        <v>10386</v>
      </c>
      <c r="H90" t="s">
        <v>170</v>
      </c>
      <c r="I90">
        <v>99.8095</v>
      </c>
      <c r="J90" t="s">
        <v>889</v>
      </c>
      <c r="K90" t="s">
        <v>879</v>
      </c>
      <c r="L90" t="s">
        <v>10498</v>
      </c>
      <c r="M90" t="s">
        <v>906</v>
      </c>
      <c r="N90" t="s">
        <v>906</v>
      </c>
    </row>
    <row r="91" spans="1:14" x14ac:dyDescent="0.3">
      <c r="A91" s="136">
        <f t="shared" si="1"/>
        <v>49.153225009439467</v>
      </c>
      <c r="B91" s="134">
        <v>7.1284999999999998</v>
      </c>
      <c r="C91" s="134">
        <v>-73.4435</v>
      </c>
      <c r="D91" t="s">
        <v>10864</v>
      </c>
      <c r="E91" t="s">
        <v>883</v>
      </c>
      <c r="F91" t="s">
        <v>877</v>
      </c>
      <c r="G91" t="s">
        <v>10775</v>
      </c>
      <c r="H91" t="s">
        <v>170</v>
      </c>
      <c r="I91">
        <v>193.94210000000001</v>
      </c>
      <c r="J91" t="s">
        <v>889</v>
      </c>
      <c r="L91" t="s">
        <v>10819</v>
      </c>
      <c r="M91" t="s">
        <v>957</v>
      </c>
      <c r="N91" t="s">
        <v>957</v>
      </c>
    </row>
    <row r="92" spans="1:14" x14ac:dyDescent="0.3">
      <c r="A92" s="136">
        <f t="shared" si="1"/>
        <v>49.27065679691357</v>
      </c>
      <c r="B92" s="134">
        <v>7.3075000000000001</v>
      </c>
      <c r="C92" s="134">
        <v>-72.608000000000004</v>
      </c>
      <c r="D92" t="s">
        <v>11843</v>
      </c>
      <c r="E92" t="s">
        <v>980</v>
      </c>
      <c r="F92" t="s">
        <v>981</v>
      </c>
      <c r="G92" t="s">
        <v>11781</v>
      </c>
      <c r="H92" t="s">
        <v>11647</v>
      </c>
      <c r="I92">
        <v>14.6313</v>
      </c>
      <c r="J92" t="s">
        <v>894</v>
      </c>
      <c r="L92" t="s">
        <v>11844</v>
      </c>
      <c r="M92" t="s">
        <v>949</v>
      </c>
      <c r="N92" t="s">
        <v>949</v>
      </c>
    </row>
    <row r="93" spans="1:14" x14ac:dyDescent="0.3">
      <c r="A93" s="136">
        <f t="shared" si="1"/>
        <v>49.408962067246463</v>
      </c>
      <c r="B93" s="134">
        <v>6.7714999999999996</v>
      </c>
      <c r="C93" s="134">
        <v>-72.691500000000005</v>
      </c>
      <c r="D93" t="s">
        <v>11214</v>
      </c>
      <c r="E93" t="s">
        <v>883</v>
      </c>
      <c r="F93" t="s">
        <v>877</v>
      </c>
      <c r="G93" t="s">
        <v>7246</v>
      </c>
      <c r="H93" t="s">
        <v>170</v>
      </c>
      <c r="I93">
        <v>51.266100000000002</v>
      </c>
      <c r="J93" t="s">
        <v>894</v>
      </c>
      <c r="L93" t="s">
        <v>11215</v>
      </c>
      <c r="M93" t="s">
        <v>957</v>
      </c>
      <c r="N93" t="s">
        <v>957</v>
      </c>
    </row>
    <row r="94" spans="1:14" x14ac:dyDescent="0.3">
      <c r="A94" s="136">
        <f t="shared" si="1"/>
        <v>49.601709589837213</v>
      </c>
      <c r="B94" s="134">
        <v>6.7889999999999997</v>
      </c>
      <c r="C94" s="134">
        <v>-72.671499999999995</v>
      </c>
      <c r="D94" t="s">
        <v>11264</v>
      </c>
      <c r="E94" t="s">
        <v>883</v>
      </c>
      <c r="F94" t="s">
        <v>877</v>
      </c>
      <c r="G94" t="s">
        <v>11265</v>
      </c>
      <c r="H94" t="s">
        <v>170</v>
      </c>
      <c r="I94">
        <v>4204.9646000000002</v>
      </c>
      <c r="J94" t="s">
        <v>889</v>
      </c>
      <c r="L94" t="s">
        <v>4322</v>
      </c>
      <c r="M94" t="s">
        <v>11266</v>
      </c>
      <c r="N94" t="s">
        <v>11266</v>
      </c>
    </row>
    <row r="95" spans="1:14" x14ac:dyDescent="0.3">
      <c r="A95" s="136">
        <f t="shared" si="1"/>
        <v>50.048144001887884</v>
      </c>
      <c r="B95" s="134">
        <v>7.2595000000000001</v>
      </c>
      <c r="C95" s="134">
        <v>-72.577500000000001</v>
      </c>
      <c r="D95" t="s">
        <v>11832</v>
      </c>
      <c r="E95" t="s">
        <v>883</v>
      </c>
      <c r="F95" t="s">
        <v>981</v>
      </c>
      <c r="G95" t="s">
        <v>11833</v>
      </c>
      <c r="H95" t="s">
        <v>11647</v>
      </c>
      <c r="I95">
        <v>39.021099999999997</v>
      </c>
      <c r="J95" t="s">
        <v>894</v>
      </c>
      <c r="L95" t="s">
        <v>11834</v>
      </c>
      <c r="M95" t="s">
        <v>957</v>
      </c>
      <c r="N95" t="s">
        <v>957</v>
      </c>
    </row>
    <row r="96" spans="1:14" x14ac:dyDescent="0.3">
      <c r="A96" s="136">
        <f t="shared" si="1"/>
        <v>50.337109361774701</v>
      </c>
      <c r="B96" s="134">
        <v>6.6455000000000002</v>
      </c>
      <c r="C96" s="134">
        <v>-73.061000000000007</v>
      </c>
      <c r="D96" t="s">
        <v>10496</v>
      </c>
      <c r="E96" t="s">
        <v>883</v>
      </c>
      <c r="F96" t="s">
        <v>877</v>
      </c>
      <c r="G96" t="s">
        <v>10386</v>
      </c>
      <c r="H96" t="s">
        <v>170</v>
      </c>
      <c r="I96">
        <v>30.522500000000001</v>
      </c>
      <c r="J96" t="s">
        <v>894</v>
      </c>
      <c r="L96" t="s">
        <v>8239</v>
      </c>
      <c r="M96" t="s">
        <v>906</v>
      </c>
      <c r="N96" t="s">
        <v>906</v>
      </c>
    </row>
    <row r="97" spans="1:14" x14ac:dyDescent="0.3">
      <c r="A97" s="136">
        <f t="shared" si="1"/>
        <v>50.353740641279096</v>
      </c>
      <c r="B97" s="134">
        <v>6.6874599999999997</v>
      </c>
      <c r="C97" s="134">
        <v>-73.200230000000005</v>
      </c>
      <c r="D97" t="s">
        <v>10368</v>
      </c>
      <c r="E97" t="s">
        <v>892</v>
      </c>
      <c r="F97" t="s">
        <v>877</v>
      </c>
      <c r="G97" t="s">
        <v>10369</v>
      </c>
      <c r="H97" t="s">
        <v>170</v>
      </c>
      <c r="I97">
        <v>19.9636</v>
      </c>
      <c r="J97" t="s">
        <v>894</v>
      </c>
      <c r="K97" t="s">
        <v>879</v>
      </c>
      <c r="L97" t="s">
        <v>10370</v>
      </c>
      <c r="M97" t="s">
        <v>906</v>
      </c>
      <c r="N97" t="s">
        <v>906</v>
      </c>
    </row>
    <row r="98" spans="1:14" x14ac:dyDescent="0.3">
      <c r="A98" s="136">
        <f t="shared" si="1"/>
        <v>50.684731185222823</v>
      </c>
      <c r="B98" s="134">
        <v>6.6429900000000002</v>
      </c>
      <c r="C98" s="134">
        <v>-73.065619999999996</v>
      </c>
      <c r="D98" t="s">
        <v>10486</v>
      </c>
      <c r="E98" t="s">
        <v>892</v>
      </c>
      <c r="F98" t="s">
        <v>877</v>
      </c>
      <c r="G98" t="s">
        <v>10386</v>
      </c>
      <c r="H98" t="s">
        <v>170</v>
      </c>
      <c r="I98">
        <v>14.971299999999999</v>
      </c>
      <c r="J98" t="s">
        <v>894</v>
      </c>
      <c r="K98" t="s">
        <v>879</v>
      </c>
      <c r="L98" t="s">
        <v>10487</v>
      </c>
      <c r="M98" t="s">
        <v>906</v>
      </c>
      <c r="N98" t="s">
        <v>906</v>
      </c>
    </row>
    <row r="99" spans="1:14" x14ac:dyDescent="0.3">
      <c r="A99" s="136">
        <f t="shared" si="1"/>
        <v>50.719011737257055</v>
      </c>
      <c r="B99" s="134">
        <v>6.6424399999999997</v>
      </c>
      <c r="C99" s="134">
        <v>-73.063950000000006</v>
      </c>
      <c r="D99" t="s">
        <v>10488</v>
      </c>
      <c r="E99" t="s">
        <v>892</v>
      </c>
      <c r="F99" t="s">
        <v>877</v>
      </c>
      <c r="G99" t="s">
        <v>10386</v>
      </c>
      <c r="H99" t="s">
        <v>170</v>
      </c>
      <c r="I99">
        <v>7.5454999999999997</v>
      </c>
      <c r="J99" t="s">
        <v>889</v>
      </c>
      <c r="K99" t="s">
        <v>879</v>
      </c>
      <c r="L99" t="s">
        <v>10487</v>
      </c>
      <c r="M99" t="s">
        <v>906</v>
      </c>
      <c r="N99" t="s">
        <v>906</v>
      </c>
    </row>
    <row r="100" spans="1:14" x14ac:dyDescent="0.3">
      <c r="A100" s="136">
        <f t="shared" si="1"/>
        <v>50.886597041383652</v>
      </c>
      <c r="B100" s="134">
        <v>6.6364299999999998</v>
      </c>
      <c r="C100" s="134">
        <v>-73.004109999999997</v>
      </c>
      <c r="D100" t="s">
        <v>10585</v>
      </c>
      <c r="E100" t="s">
        <v>892</v>
      </c>
      <c r="F100" t="s">
        <v>877</v>
      </c>
      <c r="G100" t="s">
        <v>10386</v>
      </c>
      <c r="H100" t="s">
        <v>170</v>
      </c>
      <c r="I100">
        <v>29.7471</v>
      </c>
      <c r="J100" t="s">
        <v>894</v>
      </c>
      <c r="K100" t="s">
        <v>879</v>
      </c>
      <c r="L100" t="s">
        <v>10586</v>
      </c>
      <c r="M100" t="s">
        <v>1754</v>
      </c>
      <c r="N100" t="s">
        <v>1754</v>
      </c>
    </row>
    <row r="101" spans="1:14" x14ac:dyDescent="0.3">
      <c r="A101" s="136">
        <f t="shared" si="1"/>
        <v>50.895445663304841</v>
      </c>
      <c r="B101" s="134">
        <v>6.9074999999999998</v>
      </c>
      <c r="C101" s="134">
        <v>-73.420500000000004</v>
      </c>
      <c r="D101" t="s">
        <v>10448</v>
      </c>
      <c r="E101" t="s">
        <v>883</v>
      </c>
      <c r="F101" t="s">
        <v>877</v>
      </c>
      <c r="G101" t="s">
        <v>9938</v>
      </c>
      <c r="H101" t="s">
        <v>170</v>
      </c>
      <c r="I101">
        <v>18.3048</v>
      </c>
      <c r="J101" t="s">
        <v>894</v>
      </c>
      <c r="L101" t="s">
        <v>10362</v>
      </c>
      <c r="M101" t="s">
        <v>957</v>
      </c>
      <c r="N101" t="s">
        <v>957</v>
      </c>
    </row>
    <row r="102" spans="1:14" x14ac:dyDescent="0.3">
      <c r="A102" s="136">
        <f t="shared" si="1"/>
        <v>51.068172643212513</v>
      </c>
      <c r="B102" s="134">
        <v>6.6390000000000002</v>
      </c>
      <c r="C102" s="134">
        <v>-73.061999999999998</v>
      </c>
      <c r="D102" t="s">
        <v>10485</v>
      </c>
      <c r="E102" t="s">
        <v>883</v>
      </c>
      <c r="F102" t="s">
        <v>877</v>
      </c>
      <c r="G102" t="s">
        <v>10386</v>
      </c>
      <c r="H102" t="s">
        <v>170</v>
      </c>
      <c r="I102">
        <v>119.65</v>
      </c>
      <c r="J102" t="s">
        <v>894</v>
      </c>
      <c r="L102" t="s">
        <v>8239</v>
      </c>
      <c r="M102" t="s">
        <v>906</v>
      </c>
      <c r="N102" t="s">
        <v>906</v>
      </c>
    </row>
    <row r="103" spans="1:14" x14ac:dyDescent="0.3">
      <c r="A103" s="136">
        <f t="shared" si="1"/>
        <v>51.202360281010783</v>
      </c>
      <c r="B103" s="134">
        <v>7.1360000000000001</v>
      </c>
      <c r="C103" s="134">
        <v>-73.461500000000001</v>
      </c>
      <c r="D103" t="s">
        <v>10858</v>
      </c>
      <c r="E103" t="s">
        <v>883</v>
      </c>
      <c r="F103" t="s">
        <v>877</v>
      </c>
      <c r="G103" t="s">
        <v>6601</v>
      </c>
      <c r="H103" t="s">
        <v>170</v>
      </c>
      <c r="I103">
        <v>36.592500000000001</v>
      </c>
      <c r="J103" t="s">
        <v>894</v>
      </c>
      <c r="L103" t="s">
        <v>10859</v>
      </c>
      <c r="M103" t="s">
        <v>957</v>
      </c>
      <c r="N103" t="s">
        <v>957</v>
      </c>
    </row>
    <row r="104" spans="1:14" x14ac:dyDescent="0.3">
      <c r="A104" s="136">
        <f t="shared" si="1"/>
        <v>51.250812904816705</v>
      </c>
      <c r="B104" s="134">
        <v>6.7404999999999999</v>
      </c>
      <c r="C104" s="134">
        <v>-72.701499999999996</v>
      </c>
      <c r="D104" t="s">
        <v>11165</v>
      </c>
      <c r="E104" t="s">
        <v>883</v>
      </c>
      <c r="F104" t="s">
        <v>877</v>
      </c>
      <c r="G104" t="s">
        <v>11166</v>
      </c>
      <c r="H104" t="s">
        <v>170</v>
      </c>
      <c r="I104">
        <v>264.89299999999997</v>
      </c>
      <c r="J104" t="s">
        <v>889</v>
      </c>
      <c r="L104" t="s">
        <v>11167</v>
      </c>
      <c r="M104" t="s">
        <v>11168</v>
      </c>
      <c r="N104" t="s">
        <v>11168</v>
      </c>
    </row>
    <row r="105" spans="1:14" x14ac:dyDescent="0.3">
      <c r="A105" s="136">
        <f t="shared" si="1"/>
        <v>51.39392595164388</v>
      </c>
      <c r="B105" s="134">
        <v>6.6319999999999997</v>
      </c>
      <c r="C105" s="134">
        <v>-73.011499999999998</v>
      </c>
      <c r="D105" t="s">
        <v>10559</v>
      </c>
      <c r="E105" t="s">
        <v>883</v>
      </c>
      <c r="F105" t="s">
        <v>884</v>
      </c>
      <c r="G105" t="s">
        <v>10386</v>
      </c>
      <c r="H105" t="s">
        <v>170</v>
      </c>
      <c r="I105">
        <v>79.360500000000002</v>
      </c>
      <c r="L105" t="s">
        <v>10560</v>
      </c>
      <c r="M105" t="s">
        <v>899</v>
      </c>
      <c r="N105" t="s">
        <v>899</v>
      </c>
    </row>
    <row r="106" spans="1:14" x14ac:dyDescent="0.3">
      <c r="A106" s="136">
        <f t="shared" si="1"/>
        <v>51.481820762314236</v>
      </c>
      <c r="B106" s="134">
        <v>7.4095000000000004</v>
      </c>
      <c r="C106" s="134">
        <v>-73.340999999999994</v>
      </c>
      <c r="D106" t="s">
        <v>11453</v>
      </c>
      <c r="E106" t="s">
        <v>883</v>
      </c>
      <c r="F106" t="s">
        <v>877</v>
      </c>
      <c r="G106" t="s">
        <v>11292</v>
      </c>
      <c r="H106" t="s">
        <v>170</v>
      </c>
      <c r="I106">
        <v>174.3143</v>
      </c>
      <c r="J106" t="s">
        <v>889</v>
      </c>
      <c r="L106" t="s">
        <v>11454</v>
      </c>
      <c r="M106" t="s">
        <v>899</v>
      </c>
      <c r="N106" t="s">
        <v>899</v>
      </c>
    </row>
    <row r="107" spans="1:14" x14ac:dyDescent="0.3">
      <c r="A107" s="136">
        <f t="shared" si="1"/>
        <v>51.566261081600949</v>
      </c>
      <c r="B107" s="134">
        <v>7.3869999999999996</v>
      </c>
      <c r="C107" s="134">
        <v>-72.637</v>
      </c>
      <c r="D107" t="s">
        <v>11890</v>
      </c>
      <c r="E107" t="s">
        <v>883</v>
      </c>
      <c r="F107" t="s">
        <v>963</v>
      </c>
      <c r="G107" t="s">
        <v>11889</v>
      </c>
      <c r="H107" t="s">
        <v>11647</v>
      </c>
      <c r="I107">
        <v>19.504899999999999</v>
      </c>
      <c r="L107" t="s">
        <v>11891</v>
      </c>
      <c r="M107" t="s">
        <v>1019</v>
      </c>
      <c r="N107" t="s">
        <v>1019</v>
      </c>
    </row>
    <row r="108" spans="1:14" x14ac:dyDescent="0.3">
      <c r="A108" s="136">
        <f t="shared" si="1"/>
        <v>52.197837566240814</v>
      </c>
      <c r="B108" s="134">
        <v>6.8935000000000004</v>
      </c>
      <c r="C108" s="134">
        <v>-73.427000000000007</v>
      </c>
      <c r="D108" t="s">
        <v>10416</v>
      </c>
      <c r="E108" t="s">
        <v>883</v>
      </c>
      <c r="F108" t="s">
        <v>877</v>
      </c>
      <c r="G108" t="s">
        <v>9938</v>
      </c>
      <c r="H108" t="s">
        <v>170</v>
      </c>
      <c r="I108">
        <v>63.458599999999997</v>
      </c>
      <c r="J108" t="s">
        <v>894</v>
      </c>
      <c r="L108" t="s">
        <v>10383</v>
      </c>
      <c r="M108" t="s">
        <v>3443</v>
      </c>
      <c r="N108" t="s">
        <v>3443</v>
      </c>
    </row>
    <row r="109" spans="1:14" x14ac:dyDescent="0.3">
      <c r="A109" s="136">
        <f t="shared" si="1"/>
        <v>52.222717631262761</v>
      </c>
      <c r="B109" s="134">
        <v>6.6289999999999996</v>
      </c>
      <c r="C109" s="134">
        <v>-73.0655</v>
      </c>
      <c r="D109" t="s">
        <v>10461</v>
      </c>
      <c r="E109" t="s">
        <v>883</v>
      </c>
      <c r="F109" t="s">
        <v>877</v>
      </c>
      <c r="G109" t="s">
        <v>10386</v>
      </c>
      <c r="H109" t="s">
        <v>170</v>
      </c>
      <c r="I109">
        <v>108.6635</v>
      </c>
      <c r="J109" t="s">
        <v>894</v>
      </c>
      <c r="L109" t="s">
        <v>9081</v>
      </c>
      <c r="M109" t="s">
        <v>1019</v>
      </c>
      <c r="N109" t="s">
        <v>1019</v>
      </c>
    </row>
    <row r="110" spans="1:14" x14ac:dyDescent="0.3">
      <c r="A110" s="136">
        <f t="shared" si="1"/>
        <v>52.225018278425289</v>
      </c>
      <c r="B110" s="134">
        <v>6.74</v>
      </c>
      <c r="C110" s="134">
        <v>-72.688500000000005</v>
      </c>
      <c r="D110" t="s">
        <v>11174</v>
      </c>
      <c r="E110" t="s">
        <v>892</v>
      </c>
      <c r="F110" t="s">
        <v>1214</v>
      </c>
      <c r="G110" t="s">
        <v>7246</v>
      </c>
      <c r="H110" t="s">
        <v>170</v>
      </c>
      <c r="I110">
        <v>10.9864</v>
      </c>
      <c r="J110" t="s">
        <v>986</v>
      </c>
      <c r="K110" t="s">
        <v>879</v>
      </c>
      <c r="L110" t="s">
        <v>11175</v>
      </c>
      <c r="M110" t="s">
        <v>931</v>
      </c>
      <c r="N110" t="s">
        <v>931</v>
      </c>
    </row>
    <row r="111" spans="1:14" x14ac:dyDescent="0.3">
      <c r="A111" s="136">
        <f t="shared" si="1"/>
        <v>52.862229782182297</v>
      </c>
      <c r="B111" s="134">
        <v>6.6238799999999998</v>
      </c>
      <c r="C111" s="134">
        <v>-73.07029</v>
      </c>
      <c r="D111" t="s">
        <v>10446</v>
      </c>
      <c r="E111" t="s">
        <v>892</v>
      </c>
      <c r="F111" t="s">
        <v>877</v>
      </c>
      <c r="G111" t="s">
        <v>10386</v>
      </c>
      <c r="H111" t="s">
        <v>170</v>
      </c>
      <c r="I111">
        <v>53.558399999999999</v>
      </c>
      <c r="J111" t="s">
        <v>894</v>
      </c>
      <c r="K111" t="s">
        <v>879</v>
      </c>
      <c r="L111" t="s">
        <v>9112</v>
      </c>
      <c r="M111" t="s">
        <v>906</v>
      </c>
      <c r="N111" t="s">
        <v>906</v>
      </c>
    </row>
    <row r="112" spans="1:14" x14ac:dyDescent="0.3">
      <c r="A112" s="136">
        <f t="shared" si="1"/>
        <v>53.094445871482677</v>
      </c>
      <c r="B112" s="134">
        <v>6.8925000000000001</v>
      </c>
      <c r="C112" s="134">
        <v>-73.435500000000005</v>
      </c>
      <c r="D112" t="s">
        <v>10396</v>
      </c>
      <c r="E112" t="s">
        <v>883</v>
      </c>
      <c r="F112" t="s">
        <v>877</v>
      </c>
      <c r="G112" t="s">
        <v>9938</v>
      </c>
      <c r="H112" t="s">
        <v>170</v>
      </c>
      <c r="I112">
        <v>26.847999999999999</v>
      </c>
      <c r="J112" t="s">
        <v>894</v>
      </c>
      <c r="L112" t="s">
        <v>10362</v>
      </c>
      <c r="M112" t="s">
        <v>957</v>
      </c>
      <c r="N112" t="s">
        <v>957</v>
      </c>
    </row>
    <row r="113" spans="1:14" x14ac:dyDescent="0.3">
      <c r="A113" s="136">
        <f t="shared" si="1"/>
        <v>53.495517998631158</v>
      </c>
      <c r="B113" s="134">
        <v>6.6184200000000004</v>
      </c>
      <c r="C113" s="134">
        <v>-73.072289999999995</v>
      </c>
      <c r="D113" t="s">
        <v>10433</v>
      </c>
      <c r="E113" t="s">
        <v>892</v>
      </c>
      <c r="F113" t="s">
        <v>877</v>
      </c>
      <c r="G113" t="s">
        <v>10386</v>
      </c>
      <c r="H113" t="s">
        <v>170</v>
      </c>
      <c r="I113">
        <v>50.197000000000003</v>
      </c>
      <c r="J113" t="s">
        <v>889</v>
      </c>
      <c r="K113" t="s">
        <v>879</v>
      </c>
      <c r="L113" t="s">
        <v>10434</v>
      </c>
      <c r="M113" t="s">
        <v>906</v>
      </c>
      <c r="N113" t="s">
        <v>906</v>
      </c>
    </row>
    <row r="114" spans="1:14" x14ac:dyDescent="0.3">
      <c r="A114" s="136">
        <f t="shared" si="1"/>
        <v>53.548121654312446</v>
      </c>
      <c r="B114" s="134">
        <v>6.88</v>
      </c>
      <c r="C114" s="134">
        <v>-73.433999999999997</v>
      </c>
      <c r="D114" t="s">
        <v>10382</v>
      </c>
      <c r="E114" t="s">
        <v>883</v>
      </c>
      <c r="F114" t="s">
        <v>877</v>
      </c>
      <c r="G114" t="s">
        <v>9938</v>
      </c>
      <c r="H114" t="s">
        <v>170</v>
      </c>
      <c r="I114">
        <v>73.223399999999998</v>
      </c>
      <c r="J114" t="s">
        <v>894</v>
      </c>
      <c r="L114" t="s">
        <v>10383</v>
      </c>
      <c r="M114" t="s">
        <v>3303</v>
      </c>
      <c r="N114" t="s">
        <v>3303</v>
      </c>
    </row>
    <row r="115" spans="1:14" x14ac:dyDescent="0.3">
      <c r="A115" s="136">
        <f t="shared" si="1"/>
        <v>53.816719200050137</v>
      </c>
      <c r="B115" s="134">
        <v>6.6444999999999999</v>
      </c>
      <c r="C115" s="134">
        <v>-73.180000000000007</v>
      </c>
      <c r="D115" t="s">
        <v>10336</v>
      </c>
      <c r="E115" t="s">
        <v>968</v>
      </c>
      <c r="F115" t="s">
        <v>981</v>
      </c>
      <c r="G115" t="s">
        <v>7986</v>
      </c>
      <c r="H115" t="s">
        <v>170</v>
      </c>
      <c r="I115">
        <v>21.976500000000001</v>
      </c>
      <c r="J115" t="s">
        <v>894</v>
      </c>
      <c r="L115" t="s">
        <v>10337</v>
      </c>
      <c r="M115" t="s">
        <v>906</v>
      </c>
      <c r="N115" t="s">
        <v>906</v>
      </c>
    </row>
    <row r="116" spans="1:14" x14ac:dyDescent="0.3">
      <c r="A116" s="136">
        <f t="shared" si="1"/>
        <v>54.641699423455762</v>
      </c>
      <c r="B116" s="134">
        <v>6.6092899999999997</v>
      </c>
      <c r="C116" s="134">
        <v>-73.080560000000006</v>
      </c>
      <c r="D116" t="s">
        <v>10401</v>
      </c>
      <c r="E116" t="s">
        <v>892</v>
      </c>
      <c r="F116" t="s">
        <v>926</v>
      </c>
      <c r="G116" t="s">
        <v>10386</v>
      </c>
      <c r="H116" t="s">
        <v>170</v>
      </c>
      <c r="I116">
        <v>134.74350000000001</v>
      </c>
      <c r="J116" t="s">
        <v>889</v>
      </c>
      <c r="K116" t="s">
        <v>879</v>
      </c>
      <c r="L116" t="s">
        <v>1794</v>
      </c>
      <c r="M116" t="s">
        <v>906</v>
      </c>
      <c r="N116" t="s">
        <v>906</v>
      </c>
    </row>
    <row r="117" spans="1:14" x14ac:dyDescent="0.3">
      <c r="A117" s="136">
        <f t="shared" si="1"/>
        <v>54.793551315210856</v>
      </c>
      <c r="B117" s="134">
        <v>6.867</v>
      </c>
      <c r="C117" s="134">
        <v>-73.44</v>
      </c>
      <c r="D117" t="s">
        <v>10361</v>
      </c>
      <c r="E117" t="s">
        <v>883</v>
      </c>
      <c r="F117" t="s">
        <v>877</v>
      </c>
      <c r="G117" t="s">
        <v>9938</v>
      </c>
      <c r="H117" t="s">
        <v>170</v>
      </c>
      <c r="I117">
        <v>26.849399999999999</v>
      </c>
      <c r="J117" t="s">
        <v>894</v>
      </c>
      <c r="L117" t="s">
        <v>10362</v>
      </c>
      <c r="M117" t="s">
        <v>957</v>
      </c>
      <c r="N117" t="s">
        <v>957</v>
      </c>
    </row>
    <row r="118" spans="1:14" x14ac:dyDescent="0.3">
      <c r="A118" s="136">
        <f t="shared" si="1"/>
        <v>54.862291569579007</v>
      </c>
      <c r="B118" s="134">
        <v>7.1460100000000004</v>
      </c>
      <c r="C118" s="134">
        <v>-73.493840000000006</v>
      </c>
      <c r="D118" t="s">
        <v>10841</v>
      </c>
      <c r="E118" t="s">
        <v>892</v>
      </c>
      <c r="F118" t="s">
        <v>877</v>
      </c>
      <c r="G118" t="s">
        <v>10775</v>
      </c>
      <c r="H118" t="s">
        <v>170</v>
      </c>
      <c r="I118">
        <v>374.38940000000002</v>
      </c>
      <c r="J118" t="s">
        <v>889</v>
      </c>
      <c r="K118" t="s">
        <v>879</v>
      </c>
      <c r="L118" t="s">
        <v>10842</v>
      </c>
      <c r="M118" t="s">
        <v>1482</v>
      </c>
      <c r="N118" t="s">
        <v>1482</v>
      </c>
    </row>
    <row r="119" spans="1:14" x14ac:dyDescent="0.3">
      <c r="A119" s="136">
        <f t="shared" si="1"/>
        <v>54.928089812234319</v>
      </c>
      <c r="B119" s="134">
        <v>7.4089999999999998</v>
      </c>
      <c r="C119" s="134">
        <v>-73.382999999999996</v>
      </c>
      <c r="D119" t="s">
        <v>11397</v>
      </c>
      <c r="E119" t="s">
        <v>883</v>
      </c>
      <c r="F119" t="s">
        <v>877</v>
      </c>
      <c r="G119" t="s">
        <v>11398</v>
      </c>
      <c r="H119" t="s">
        <v>170</v>
      </c>
      <c r="I119">
        <v>114.58629999999999</v>
      </c>
      <c r="J119" t="s">
        <v>894</v>
      </c>
      <c r="L119" t="s">
        <v>11399</v>
      </c>
      <c r="M119" t="s">
        <v>957</v>
      </c>
      <c r="N119" t="s">
        <v>957</v>
      </c>
    </row>
    <row r="120" spans="1:14" x14ac:dyDescent="0.3">
      <c r="A120" s="136">
        <f t="shared" si="1"/>
        <v>54.952768844693153</v>
      </c>
      <c r="B120" s="134">
        <v>7.1885000000000003</v>
      </c>
      <c r="C120" s="134">
        <v>-72.510499999999993</v>
      </c>
      <c r="D120" t="s">
        <v>11823</v>
      </c>
      <c r="E120" t="s">
        <v>883</v>
      </c>
      <c r="F120" t="s">
        <v>877</v>
      </c>
      <c r="G120" t="s">
        <v>11824</v>
      </c>
      <c r="H120" t="s">
        <v>11647</v>
      </c>
      <c r="I120">
        <v>698.83939999999996</v>
      </c>
      <c r="J120" t="s">
        <v>889</v>
      </c>
      <c r="L120" t="s">
        <v>11278</v>
      </c>
      <c r="M120" t="s">
        <v>11825</v>
      </c>
      <c r="N120" t="s">
        <v>11825</v>
      </c>
    </row>
    <row r="121" spans="1:14" x14ac:dyDescent="0.3">
      <c r="A121" s="136">
        <f t="shared" si="1"/>
        <v>55.107402024345092</v>
      </c>
      <c r="B121" s="134">
        <v>6.6064999999999996</v>
      </c>
      <c r="C121" s="134">
        <v>-73.088999999999999</v>
      </c>
      <c r="D121" t="s">
        <v>10385</v>
      </c>
      <c r="E121" t="s">
        <v>883</v>
      </c>
      <c r="F121" t="s">
        <v>877</v>
      </c>
      <c r="G121" t="s">
        <v>10386</v>
      </c>
      <c r="H121" t="s">
        <v>170</v>
      </c>
      <c r="I121">
        <v>129.42580000000001</v>
      </c>
      <c r="J121" t="s">
        <v>894</v>
      </c>
      <c r="L121" t="s">
        <v>9081</v>
      </c>
      <c r="M121" t="s">
        <v>1019</v>
      </c>
      <c r="N121" t="s">
        <v>1019</v>
      </c>
    </row>
    <row r="122" spans="1:14" x14ac:dyDescent="0.3">
      <c r="A122" s="136">
        <f t="shared" si="1"/>
        <v>55.435507540030628</v>
      </c>
      <c r="B122" s="134">
        <v>7.1387799999999997</v>
      </c>
      <c r="C122" s="134">
        <v>-73.499769999999998</v>
      </c>
      <c r="D122" t="s">
        <v>10805</v>
      </c>
      <c r="E122" t="s">
        <v>892</v>
      </c>
      <c r="F122" t="s">
        <v>877</v>
      </c>
      <c r="G122" t="s">
        <v>10806</v>
      </c>
      <c r="H122" t="s">
        <v>170</v>
      </c>
      <c r="I122">
        <v>993.69449999999995</v>
      </c>
      <c r="J122" t="s">
        <v>889</v>
      </c>
      <c r="K122" t="s">
        <v>879</v>
      </c>
      <c r="L122" t="s">
        <v>10807</v>
      </c>
      <c r="M122" t="s">
        <v>6291</v>
      </c>
      <c r="N122" t="s">
        <v>6291</v>
      </c>
    </row>
    <row r="123" spans="1:14" x14ac:dyDescent="0.3">
      <c r="A123" s="136">
        <f t="shared" si="1"/>
        <v>55.590200255198532</v>
      </c>
      <c r="B123" s="134">
        <v>6.5984999999999996</v>
      </c>
      <c r="C123" s="134">
        <v>-73.066000000000003</v>
      </c>
      <c r="D123" t="s">
        <v>10407</v>
      </c>
      <c r="E123" t="s">
        <v>883</v>
      </c>
      <c r="F123" t="s">
        <v>981</v>
      </c>
      <c r="G123" t="s">
        <v>10386</v>
      </c>
      <c r="H123" t="s">
        <v>170</v>
      </c>
      <c r="I123">
        <v>37.851500000000001</v>
      </c>
      <c r="J123" t="s">
        <v>894</v>
      </c>
      <c r="L123" t="s">
        <v>10408</v>
      </c>
      <c r="M123" t="s">
        <v>906</v>
      </c>
      <c r="N123" t="s">
        <v>906</v>
      </c>
    </row>
    <row r="124" spans="1:14" x14ac:dyDescent="0.3">
      <c r="A124" s="136">
        <f t="shared" si="1"/>
        <v>56.030522975389736</v>
      </c>
      <c r="B124" s="134">
        <v>7.1660000000000004</v>
      </c>
      <c r="C124" s="134">
        <v>-73.501999999999995</v>
      </c>
      <c r="D124" t="s">
        <v>10865</v>
      </c>
      <c r="E124" t="s">
        <v>892</v>
      </c>
      <c r="F124" t="s">
        <v>1214</v>
      </c>
      <c r="G124" t="s">
        <v>10785</v>
      </c>
      <c r="H124" t="s">
        <v>170</v>
      </c>
      <c r="I124">
        <v>96.355000000000004</v>
      </c>
      <c r="L124" t="s">
        <v>5924</v>
      </c>
      <c r="M124" t="s">
        <v>957</v>
      </c>
      <c r="N124" t="s">
        <v>957</v>
      </c>
    </row>
    <row r="125" spans="1:14" x14ac:dyDescent="0.3">
      <c r="A125" s="136">
        <f t="shared" si="1"/>
        <v>56.369043204077173</v>
      </c>
      <c r="B125" s="134">
        <v>7.4515099999999999</v>
      </c>
      <c r="C125" s="134">
        <v>-72.637020000000007</v>
      </c>
      <c r="D125" t="s">
        <v>11942</v>
      </c>
      <c r="E125" t="s">
        <v>892</v>
      </c>
      <c r="F125" t="s">
        <v>877</v>
      </c>
      <c r="G125" t="s">
        <v>11917</v>
      </c>
      <c r="H125" t="s">
        <v>11647</v>
      </c>
      <c r="I125">
        <v>69.369500000000002</v>
      </c>
      <c r="J125" t="s">
        <v>894</v>
      </c>
      <c r="K125" t="s">
        <v>879</v>
      </c>
      <c r="L125" t="s">
        <v>11943</v>
      </c>
      <c r="M125" t="s">
        <v>957</v>
      </c>
      <c r="N125" t="s">
        <v>957</v>
      </c>
    </row>
    <row r="126" spans="1:14" x14ac:dyDescent="0.3">
      <c r="A126" s="136">
        <f t="shared" si="1"/>
        <v>56.487673751091272</v>
      </c>
      <c r="B126" s="134">
        <v>7.4035000000000002</v>
      </c>
      <c r="C126" s="134">
        <v>-73.405500000000004</v>
      </c>
      <c r="D126" t="s">
        <v>11353</v>
      </c>
      <c r="E126" t="s">
        <v>883</v>
      </c>
      <c r="F126" t="s">
        <v>877</v>
      </c>
      <c r="G126" t="s">
        <v>11354</v>
      </c>
      <c r="H126" t="s">
        <v>170</v>
      </c>
      <c r="I126">
        <v>10.9712</v>
      </c>
      <c r="J126" t="s">
        <v>894</v>
      </c>
      <c r="L126" t="s">
        <v>2821</v>
      </c>
      <c r="M126" t="s">
        <v>899</v>
      </c>
      <c r="N126" t="s">
        <v>899</v>
      </c>
    </row>
    <row r="127" spans="1:14" x14ac:dyDescent="0.3">
      <c r="A127" s="136">
        <f t="shared" si="1"/>
        <v>56.60885230214032</v>
      </c>
      <c r="B127" s="134">
        <v>6.5881800000000004</v>
      </c>
      <c r="C127" s="134">
        <v>-73.057100000000005</v>
      </c>
      <c r="D127" t="s">
        <v>10402</v>
      </c>
      <c r="E127" t="s">
        <v>892</v>
      </c>
      <c r="F127" t="s">
        <v>877</v>
      </c>
      <c r="G127" t="s">
        <v>10386</v>
      </c>
      <c r="H127" t="s">
        <v>170</v>
      </c>
      <c r="I127">
        <v>83.839100000000002</v>
      </c>
      <c r="J127" t="s">
        <v>894</v>
      </c>
      <c r="K127" t="s">
        <v>879</v>
      </c>
      <c r="L127" t="s">
        <v>10403</v>
      </c>
      <c r="M127" t="s">
        <v>906</v>
      </c>
      <c r="N127" t="s">
        <v>906</v>
      </c>
    </row>
    <row r="128" spans="1:14" x14ac:dyDescent="0.3">
      <c r="A128" s="136">
        <f t="shared" si="1"/>
        <v>57.11077210430367</v>
      </c>
      <c r="B128" s="134">
        <v>7.2775800000000004</v>
      </c>
      <c r="C128" s="134">
        <v>-72.515889999999999</v>
      </c>
      <c r="D128" t="s">
        <v>11880</v>
      </c>
      <c r="E128" t="s">
        <v>892</v>
      </c>
      <c r="F128" t="s">
        <v>877</v>
      </c>
      <c r="G128" t="s">
        <v>11824</v>
      </c>
      <c r="H128" t="s">
        <v>11647</v>
      </c>
      <c r="I128">
        <v>105.9384</v>
      </c>
      <c r="J128" t="s">
        <v>894</v>
      </c>
      <c r="K128" t="s">
        <v>879</v>
      </c>
      <c r="L128" t="s">
        <v>11881</v>
      </c>
      <c r="M128" t="s">
        <v>957</v>
      </c>
      <c r="N128" t="s">
        <v>957</v>
      </c>
    </row>
    <row r="129" spans="1:14" x14ac:dyDescent="0.3">
      <c r="A129" s="136">
        <f t="shared" si="1"/>
        <v>57.212093277051615</v>
      </c>
      <c r="B129" s="134">
        <v>7.1631999999999998</v>
      </c>
      <c r="C129" s="134">
        <v>-72.485560000000007</v>
      </c>
      <c r="D129" t="s">
        <v>11816</v>
      </c>
      <c r="E129" t="s">
        <v>892</v>
      </c>
      <c r="F129" t="s">
        <v>877</v>
      </c>
      <c r="G129" t="s">
        <v>11817</v>
      </c>
      <c r="H129" t="s">
        <v>11647</v>
      </c>
      <c r="I129">
        <v>718.26329999999996</v>
      </c>
      <c r="J129" t="s">
        <v>889</v>
      </c>
      <c r="K129" t="s">
        <v>879</v>
      </c>
      <c r="L129" t="s">
        <v>11818</v>
      </c>
      <c r="M129" t="s">
        <v>11819</v>
      </c>
      <c r="N129" t="s">
        <v>11819</v>
      </c>
    </row>
    <row r="130" spans="1:14" x14ac:dyDescent="0.3">
      <c r="A130" s="136">
        <f t="shared" ref="A130:A193" si="2">6371*ACOS(SIN(RADIANS(LAT))*SIN(RADIANS(B130))+COS(RADIANS(LAT))*COS(RADIANS(B130))*COS(RADIANS(C130-LONG)))</f>
        <v>57.979762281466087</v>
      </c>
      <c r="B130" s="134">
        <v>7.1537300000000004</v>
      </c>
      <c r="C130" s="134">
        <v>-73.521410000000003</v>
      </c>
      <c r="D130" t="s">
        <v>10813</v>
      </c>
      <c r="E130" t="s">
        <v>892</v>
      </c>
      <c r="F130" t="s">
        <v>877</v>
      </c>
      <c r="G130" t="s">
        <v>10775</v>
      </c>
      <c r="H130" t="s">
        <v>170</v>
      </c>
      <c r="I130">
        <v>189.04249999999999</v>
      </c>
      <c r="J130" t="s">
        <v>889</v>
      </c>
      <c r="K130" t="s">
        <v>879</v>
      </c>
      <c r="L130" t="s">
        <v>10814</v>
      </c>
      <c r="M130" t="s">
        <v>1482</v>
      </c>
      <c r="N130" t="s">
        <v>1482</v>
      </c>
    </row>
    <row r="131" spans="1:14" x14ac:dyDescent="0.3">
      <c r="A131" s="136">
        <f t="shared" si="2"/>
        <v>58.293563674965085</v>
      </c>
      <c r="B131" s="134">
        <v>7.4740900000000003</v>
      </c>
      <c r="C131" s="134">
        <v>-72.635339999999999</v>
      </c>
      <c r="D131" t="s">
        <v>11968</v>
      </c>
      <c r="E131" t="s">
        <v>892</v>
      </c>
      <c r="F131" t="s">
        <v>877</v>
      </c>
      <c r="G131" t="s">
        <v>11917</v>
      </c>
      <c r="H131" t="s">
        <v>11647</v>
      </c>
      <c r="I131">
        <v>85.413499999999999</v>
      </c>
      <c r="J131" t="s">
        <v>894</v>
      </c>
      <c r="K131" t="s">
        <v>879</v>
      </c>
      <c r="L131" t="s">
        <v>11943</v>
      </c>
      <c r="M131" t="s">
        <v>957</v>
      </c>
      <c r="N131" t="s">
        <v>957</v>
      </c>
    </row>
    <row r="132" spans="1:14" x14ac:dyDescent="0.3">
      <c r="A132" s="136">
        <f t="shared" si="2"/>
        <v>58.545787330645304</v>
      </c>
      <c r="B132" s="134">
        <v>7.3267600000000002</v>
      </c>
      <c r="C132" s="134">
        <v>-73.475440000000006</v>
      </c>
      <c r="D132" t="s">
        <v>11141</v>
      </c>
      <c r="E132" t="s">
        <v>892</v>
      </c>
      <c r="F132" t="s">
        <v>877</v>
      </c>
      <c r="G132" t="s">
        <v>10756</v>
      </c>
      <c r="H132" t="s">
        <v>170</v>
      </c>
      <c r="I132">
        <v>27.176300000000001</v>
      </c>
      <c r="J132" t="s">
        <v>894</v>
      </c>
      <c r="K132" t="s">
        <v>879</v>
      </c>
      <c r="L132" t="s">
        <v>11142</v>
      </c>
      <c r="M132" t="s">
        <v>931</v>
      </c>
      <c r="N132" t="s">
        <v>931</v>
      </c>
    </row>
    <row r="133" spans="1:14" x14ac:dyDescent="0.3">
      <c r="A133" s="136">
        <f t="shared" si="2"/>
        <v>59.223913816805485</v>
      </c>
      <c r="B133" s="134">
        <v>6.5620000000000003</v>
      </c>
      <c r="C133" s="134">
        <v>-72.974500000000006</v>
      </c>
      <c r="D133" t="s">
        <v>10493</v>
      </c>
      <c r="E133" t="s">
        <v>883</v>
      </c>
      <c r="F133" t="s">
        <v>963</v>
      </c>
      <c r="G133" t="s">
        <v>10494</v>
      </c>
      <c r="H133" t="s">
        <v>170</v>
      </c>
      <c r="I133">
        <v>649.6259</v>
      </c>
      <c r="L133" t="s">
        <v>10495</v>
      </c>
      <c r="M133" t="s">
        <v>1673</v>
      </c>
      <c r="N133" t="s">
        <v>1673</v>
      </c>
    </row>
    <row r="134" spans="1:14" x14ac:dyDescent="0.3">
      <c r="A134" s="136">
        <f t="shared" si="2"/>
        <v>59.321875925236952</v>
      </c>
      <c r="B134" s="134">
        <v>6.63</v>
      </c>
      <c r="C134" s="134">
        <v>-73.264499999999998</v>
      </c>
      <c r="D134" t="s">
        <v>10213</v>
      </c>
      <c r="E134" t="s">
        <v>883</v>
      </c>
      <c r="F134" t="s">
        <v>877</v>
      </c>
      <c r="G134" t="s">
        <v>10214</v>
      </c>
      <c r="H134" t="s">
        <v>170</v>
      </c>
      <c r="I134">
        <v>70.815899999999999</v>
      </c>
      <c r="J134" t="s">
        <v>894</v>
      </c>
      <c r="L134" t="s">
        <v>10215</v>
      </c>
      <c r="M134" t="s">
        <v>957</v>
      </c>
      <c r="N134" t="s">
        <v>957</v>
      </c>
    </row>
    <row r="135" spans="1:14" x14ac:dyDescent="0.3">
      <c r="A135" s="136">
        <f t="shared" si="2"/>
        <v>59.546603128664721</v>
      </c>
      <c r="B135" s="134">
        <v>7.1555</v>
      </c>
      <c r="C135" s="134">
        <v>-73.535499999999999</v>
      </c>
      <c r="D135" t="s">
        <v>10774</v>
      </c>
      <c r="E135" t="s">
        <v>883</v>
      </c>
      <c r="F135" t="s">
        <v>877</v>
      </c>
      <c r="G135" t="s">
        <v>10775</v>
      </c>
      <c r="H135" t="s">
        <v>170</v>
      </c>
      <c r="I135">
        <v>10.977499999999999</v>
      </c>
      <c r="J135" t="s">
        <v>894</v>
      </c>
      <c r="L135" t="s">
        <v>10776</v>
      </c>
      <c r="M135" t="s">
        <v>957</v>
      </c>
      <c r="N135" t="s">
        <v>957</v>
      </c>
    </row>
    <row r="136" spans="1:14" x14ac:dyDescent="0.3">
      <c r="A136" s="136">
        <f t="shared" si="2"/>
        <v>59.628214949360519</v>
      </c>
      <c r="B136" s="134">
        <v>6.6260000000000003</v>
      </c>
      <c r="C136" s="134">
        <v>-73.263000000000005</v>
      </c>
      <c r="D136" t="s">
        <v>10207</v>
      </c>
      <c r="E136" t="s">
        <v>892</v>
      </c>
      <c r="F136" t="s">
        <v>1214</v>
      </c>
      <c r="G136" t="s">
        <v>10208</v>
      </c>
      <c r="H136" t="s">
        <v>170</v>
      </c>
      <c r="I136">
        <v>87.9101</v>
      </c>
      <c r="J136" t="s">
        <v>986</v>
      </c>
      <c r="K136" t="s">
        <v>879</v>
      </c>
      <c r="L136" t="s">
        <v>10209</v>
      </c>
      <c r="M136" t="s">
        <v>899</v>
      </c>
      <c r="N136" t="s">
        <v>899</v>
      </c>
    </row>
    <row r="137" spans="1:14" x14ac:dyDescent="0.3">
      <c r="A137" s="136">
        <f t="shared" si="2"/>
        <v>59.638727931660299</v>
      </c>
      <c r="B137" s="134">
        <v>7.1494999999999997</v>
      </c>
      <c r="C137" s="134">
        <v>-73.537000000000006</v>
      </c>
      <c r="D137" t="s">
        <v>10721</v>
      </c>
      <c r="E137" t="s">
        <v>883</v>
      </c>
      <c r="F137" t="s">
        <v>884</v>
      </c>
      <c r="G137" t="s">
        <v>10722</v>
      </c>
      <c r="H137" t="s">
        <v>170</v>
      </c>
      <c r="I137">
        <v>8.5381999999999998</v>
      </c>
      <c r="L137" t="s">
        <v>10723</v>
      </c>
      <c r="M137" t="s">
        <v>957</v>
      </c>
      <c r="N137" t="s">
        <v>957</v>
      </c>
    </row>
    <row r="138" spans="1:14" x14ac:dyDescent="0.3">
      <c r="A138" s="136">
        <f t="shared" si="2"/>
        <v>59.8033487202052</v>
      </c>
      <c r="B138" s="134">
        <v>7.1494999999999997</v>
      </c>
      <c r="C138" s="134">
        <v>-73.538499999999999</v>
      </c>
      <c r="D138" t="s">
        <v>10719</v>
      </c>
      <c r="E138" t="s">
        <v>883</v>
      </c>
      <c r="F138" t="s">
        <v>981</v>
      </c>
      <c r="G138" t="s">
        <v>9938</v>
      </c>
      <c r="H138" t="s">
        <v>170</v>
      </c>
      <c r="I138">
        <v>8.5381999999999998</v>
      </c>
      <c r="J138" t="s">
        <v>894</v>
      </c>
      <c r="L138" t="s">
        <v>10720</v>
      </c>
      <c r="M138" t="s">
        <v>957</v>
      </c>
      <c r="N138" t="s">
        <v>957</v>
      </c>
    </row>
    <row r="139" spans="1:14" x14ac:dyDescent="0.3">
      <c r="A139" s="136">
        <f t="shared" si="2"/>
        <v>60.074772592689769</v>
      </c>
      <c r="B139" s="134">
        <v>7.1569500000000001</v>
      </c>
      <c r="C139" s="134">
        <v>-73.540149999999997</v>
      </c>
      <c r="D139" t="s">
        <v>10766</v>
      </c>
      <c r="E139" t="s">
        <v>892</v>
      </c>
      <c r="F139" t="s">
        <v>877</v>
      </c>
      <c r="G139" t="s">
        <v>10767</v>
      </c>
      <c r="H139" t="s">
        <v>170</v>
      </c>
      <c r="I139">
        <v>58.841799999999999</v>
      </c>
      <c r="J139" t="s">
        <v>889</v>
      </c>
      <c r="K139" t="s">
        <v>879</v>
      </c>
      <c r="L139" t="s">
        <v>10768</v>
      </c>
      <c r="M139" t="s">
        <v>1482</v>
      </c>
      <c r="N139" t="s">
        <v>1482</v>
      </c>
    </row>
    <row r="140" spans="1:14" x14ac:dyDescent="0.3">
      <c r="A140" s="136">
        <f t="shared" si="2"/>
        <v>60.375118657705706</v>
      </c>
      <c r="B140" s="134">
        <v>7.1515000000000004</v>
      </c>
      <c r="C140" s="134">
        <v>-73.543499999999995</v>
      </c>
      <c r="D140" t="s">
        <v>10714</v>
      </c>
      <c r="E140" t="s">
        <v>883</v>
      </c>
      <c r="F140" t="s">
        <v>981</v>
      </c>
      <c r="G140" t="s">
        <v>10619</v>
      </c>
      <c r="H140" t="s">
        <v>170</v>
      </c>
      <c r="I140">
        <v>23.1751</v>
      </c>
      <c r="J140" t="s">
        <v>894</v>
      </c>
      <c r="L140" t="s">
        <v>10715</v>
      </c>
      <c r="M140" t="s">
        <v>957</v>
      </c>
      <c r="N140" t="s">
        <v>957</v>
      </c>
    </row>
    <row r="141" spans="1:14" x14ac:dyDescent="0.3">
      <c r="A141" s="136">
        <f t="shared" si="2"/>
        <v>60.473050612083881</v>
      </c>
      <c r="B141" s="134">
        <v>7.5019400000000003</v>
      </c>
      <c r="C141" s="134">
        <v>-72.636740000000003</v>
      </c>
      <c r="D141" t="s">
        <v>11981</v>
      </c>
      <c r="E141" t="s">
        <v>892</v>
      </c>
      <c r="F141" t="s">
        <v>877</v>
      </c>
      <c r="G141" t="s">
        <v>11917</v>
      </c>
      <c r="H141" t="s">
        <v>11647</v>
      </c>
      <c r="I141">
        <v>171.6233</v>
      </c>
      <c r="J141" t="s">
        <v>894</v>
      </c>
      <c r="K141" t="s">
        <v>879</v>
      </c>
      <c r="L141" t="s">
        <v>11982</v>
      </c>
      <c r="M141" t="s">
        <v>957</v>
      </c>
      <c r="N141" t="s">
        <v>957</v>
      </c>
    </row>
    <row r="142" spans="1:14" x14ac:dyDescent="0.3">
      <c r="A142" s="136">
        <f t="shared" si="2"/>
        <v>60.516066832815952</v>
      </c>
      <c r="B142" s="134">
        <v>7.1624999999999996</v>
      </c>
      <c r="C142" s="134">
        <v>-73.543499999999995</v>
      </c>
      <c r="D142" t="s">
        <v>10784</v>
      </c>
      <c r="E142" t="s">
        <v>883</v>
      </c>
      <c r="F142" t="s">
        <v>884</v>
      </c>
      <c r="G142" t="s">
        <v>10785</v>
      </c>
      <c r="H142" t="s">
        <v>170</v>
      </c>
      <c r="I142">
        <v>43.909399999999998</v>
      </c>
      <c r="L142" t="s">
        <v>10786</v>
      </c>
      <c r="M142" t="s">
        <v>957</v>
      </c>
      <c r="N142" t="s">
        <v>957</v>
      </c>
    </row>
    <row r="143" spans="1:14" x14ac:dyDescent="0.3">
      <c r="A143" s="136">
        <f t="shared" si="2"/>
        <v>60.697624749524842</v>
      </c>
      <c r="B143" s="134">
        <v>7.1555</v>
      </c>
      <c r="C143" s="134">
        <v>-73.546000000000006</v>
      </c>
      <c r="D143" t="s">
        <v>10727</v>
      </c>
      <c r="E143" t="s">
        <v>883</v>
      </c>
      <c r="F143" t="s">
        <v>981</v>
      </c>
      <c r="G143" t="s">
        <v>10170</v>
      </c>
      <c r="H143" t="s">
        <v>170</v>
      </c>
      <c r="I143">
        <v>8.5381</v>
      </c>
      <c r="J143" t="s">
        <v>894</v>
      </c>
      <c r="L143" t="s">
        <v>10728</v>
      </c>
      <c r="M143" t="s">
        <v>957</v>
      </c>
      <c r="N143" t="s">
        <v>957</v>
      </c>
    </row>
    <row r="144" spans="1:14" x14ac:dyDescent="0.3">
      <c r="A144" s="136">
        <f t="shared" si="2"/>
        <v>60.792079319519551</v>
      </c>
      <c r="B144" s="134">
        <v>7.1665000000000001</v>
      </c>
      <c r="C144" s="134">
        <v>-73.545500000000004</v>
      </c>
      <c r="D144" t="s">
        <v>10803</v>
      </c>
      <c r="E144" t="s">
        <v>883</v>
      </c>
      <c r="F144" t="s">
        <v>877</v>
      </c>
      <c r="G144" t="s">
        <v>10756</v>
      </c>
      <c r="H144" t="s">
        <v>170</v>
      </c>
      <c r="I144">
        <v>1.2197</v>
      </c>
      <c r="J144" t="s">
        <v>894</v>
      </c>
      <c r="L144" t="s">
        <v>10804</v>
      </c>
      <c r="M144" t="s">
        <v>1019</v>
      </c>
      <c r="N144" t="s">
        <v>1019</v>
      </c>
    </row>
    <row r="145" spans="1:14" x14ac:dyDescent="0.3">
      <c r="A145" s="136">
        <f t="shared" si="2"/>
        <v>60.933421066668799</v>
      </c>
      <c r="B145" s="134">
        <v>7.1609999999999996</v>
      </c>
      <c r="C145" s="134">
        <v>-73.547499999999999</v>
      </c>
      <c r="D145" t="s">
        <v>10761</v>
      </c>
      <c r="E145" t="s">
        <v>883</v>
      </c>
      <c r="F145" t="s">
        <v>981</v>
      </c>
      <c r="G145" t="s">
        <v>10762</v>
      </c>
      <c r="H145" t="s">
        <v>170</v>
      </c>
      <c r="I145">
        <v>98.796999999999997</v>
      </c>
      <c r="J145" t="s">
        <v>889</v>
      </c>
      <c r="L145" t="s">
        <v>10763</v>
      </c>
      <c r="M145" t="s">
        <v>957</v>
      </c>
      <c r="N145" t="s">
        <v>957</v>
      </c>
    </row>
    <row r="146" spans="1:14" x14ac:dyDescent="0.3">
      <c r="A146" s="136">
        <f t="shared" si="2"/>
        <v>61.09517881863475</v>
      </c>
      <c r="B146" s="134">
        <v>6.55098</v>
      </c>
      <c r="C146" s="134">
        <v>-73.083479999999994</v>
      </c>
      <c r="D146" t="s">
        <v>10328</v>
      </c>
      <c r="E146" t="s">
        <v>892</v>
      </c>
      <c r="F146" t="s">
        <v>877</v>
      </c>
      <c r="G146" t="s">
        <v>10247</v>
      </c>
      <c r="H146" t="s">
        <v>170</v>
      </c>
      <c r="I146">
        <v>38.117400000000004</v>
      </c>
      <c r="J146" t="s">
        <v>894</v>
      </c>
      <c r="K146" t="s">
        <v>879</v>
      </c>
      <c r="L146" t="s">
        <v>10329</v>
      </c>
      <c r="M146" t="s">
        <v>899</v>
      </c>
      <c r="N146" t="s">
        <v>899</v>
      </c>
    </row>
    <row r="147" spans="1:14" x14ac:dyDescent="0.3">
      <c r="A147" s="136">
        <f t="shared" si="2"/>
        <v>61.259083034022034</v>
      </c>
      <c r="B147" s="134">
        <v>7.1684999999999999</v>
      </c>
      <c r="C147" s="134">
        <v>-73.549499999999995</v>
      </c>
      <c r="D147" t="s">
        <v>10798</v>
      </c>
      <c r="E147" t="s">
        <v>892</v>
      </c>
      <c r="F147" t="s">
        <v>1214</v>
      </c>
      <c r="G147" t="s">
        <v>10756</v>
      </c>
      <c r="H147" t="s">
        <v>170</v>
      </c>
      <c r="I147">
        <v>35.371200000000002</v>
      </c>
      <c r="K147" t="s">
        <v>879</v>
      </c>
      <c r="L147" t="s">
        <v>5924</v>
      </c>
      <c r="M147" t="s">
        <v>1019</v>
      </c>
      <c r="N147" t="s">
        <v>1019</v>
      </c>
    </row>
    <row r="148" spans="1:14" x14ac:dyDescent="0.3">
      <c r="A148" s="136">
        <f t="shared" si="2"/>
        <v>61.284082094839363</v>
      </c>
      <c r="B148" s="134">
        <v>7.27311</v>
      </c>
      <c r="C148" s="134">
        <v>-72.474019999999996</v>
      </c>
      <c r="D148" t="s">
        <v>11915</v>
      </c>
      <c r="E148" t="s">
        <v>892</v>
      </c>
      <c r="F148" t="s">
        <v>1593</v>
      </c>
      <c r="G148" t="s">
        <v>11902</v>
      </c>
      <c r="H148" t="s">
        <v>11647</v>
      </c>
      <c r="I148">
        <v>7.0353000000000003</v>
      </c>
      <c r="J148" t="s">
        <v>894</v>
      </c>
      <c r="K148" t="s">
        <v>879</v>
      </c>
      <c r="L148" t="s">
        <v>11916</v>
      </c>
      <c r="M148" t="s">
        <v>899</v>
      </c>
      <c r="N148" t="s">
        <v>899</v>
      </c>
    </row>
    <row r="149" spans="1:14" x14ac:dyDescent="0.3">
      <c r="A149" s="136">
        <f t="shared" si="2"/>
        <v>61.612499098733736</v>
      </c>
      <c r="B149" s="134">
        <v>7.1585000000000001</v>
      </c>
      <c r="C149" s="134">
        <v>-73.554000000000002</v>
      </c>
      <c r="D149" t="s">
        <v>10718</v>
      </c>
      <c r="E149" t="s">
        <v>892</v>
      </c>
      <c r="F149" t="s">
        <v>1214</v>
      </c>
      <c r="G149" t="s">
        <v>10170</v>
      </c>
      <c r="H149" t="s">
        <v>170</v>
      </c>
      <c r="I149">
        <v>15.856400000000001</v>
      </c>
      <c r="J149" t="s">
        <v>986</v>
      </c>
      <c r="K149" t="s">
        <v>879</v>
      </c>
      <c r="L149" t="s">
        <v>5924</v>
      </c>
      <c r="M149" t="s">
        <v>1019</v>
      </c>
      <c r="N149" t="s">
        <v>1019</v>
      </c>
    </row>
    <row r="150" spans="1:14" x14ac:dyDescent="0.3">
      <c r="A150" s="136">
        <f t="shared" si="2"/>
        <v>61.754650971939242</v>
      </c>
      <c r="B150" s="134">
        <v>7.2545000000000002</v>
      </c>
      <c r="C150" s="134">
        <v>-72.463499999999996</v>
      </c>
      <c r="D150" t="s">
        <v>11907</v>
      </c>
      <c r="E150" t="s">
        <v>968</v>
      </c>
      <c r="F150" t="s">
        <v>877</v>
      </c>
      <c r="G150" t="s">
        <v>11902</v>
      </c>
      <c r="H150" t="s">
        <v>11647</v>
      </c>
      <c r="I150">
        <v>68.290199999999999</v>
      </c>
      <c r="J150" t="s">
        <v>894</v>
      </c>
      <c r="L150" t="s">
        <v>11883</v>
      </c>
      <c r="M150" t="s">
        <v>957</v>
      </c>
      <c r="N150" t="s">
        <v>957</v>
      </c>
    </row>
    <row r="151" spans="1:14" x14ac:dyDescent="0.3">
      <c r="A151" s="136">
        <f t="shared" si="2"/>
        <v>61.944337477141893</v>
      </c>
      <c r="B151" s="134">
        <v>7.2435</v>
      </c>
      <c r="C151" s="134">
        <v>-72.458500000000001</v>
      </c>
      <c r="D151" t="s">
        <v>11901</v>
      </c>
      <c r="E151" t="s">
        <v>883</v>
      </c>
      <c r="F151" t="s">
        <v>963</v>
      </c>
      <c r="G151" t="s">
        <v>11902</v>
      </c>
      <c r="H151" t="s">
        <v>11647</v>
      </c>
      <c r="I151">
        <v>3.6585000000000001</v>
      </c>
      <c r="L151" t="s">
        <v>11903</v>
      </c>
      <c r="M151" t="s">
        <v>1019</v>
      </c>
      <c r="N151" t="s">
        <v>1019</v>
      </c>
    </row>
    <row r="152" spans="1:14" x14ac:dyDescent="0.3">
      <c r="A152" s="136">
        <f t="shared" si="2"/>
        <v>62.139915541024536</v>
      </c>
      <c r="B152" s="134">
        <v>7.4385000000000003</v>
      </c>
      <c r="C152" s="134">
        <v>-73.442999999999998</v>
      </c>
      <c r="D152" t="s">
        <v>11380</v>
      </c>
      <c r="E152" t="s">
        <v>883</v>
      </c>
      <c r="F152" t="s">
        <v>877</v>
      </c>
      <c r="G152" t="s">
        <v>11354</v>
      </c>
      <c r="H152" t="s">
        <v>170</v>
      </c>
      <c r="I152">
        <v>65.822900000000004</v>
      </c>
      <c r="J152" t="s">
        <v>894</v>
      </c>
      <c r="L152" t="s">
        <v>11381</v>
      </c>
      <c r="M152" t="s">
        <v>1909</v>
      </c>
      <c r="N152" t="s">
        <v>1909</v>
      </c>
    </row>
    <row r="153" spans="1:14" x14ac:dyDescent="0.3">
      <c r="A153" s="136">
        <f t="shared" si="2"/>
        <v>62.326999615958123</v>
      </c>
      <c r="B153" s="134">
        <v>7.3354999999999997</v>
      </c>
      <c r="C153" s="134">
        <v>-72.489500000000007</v>
      </c>
      <c r="D153" t="s">
        <v>11960</v>
      </c>
      <c r="E153" t="s">
        <v>883</v>
      </c>
      <c r="F153" t="s">
        <v>884</v>
      </c>
      <c r="G153" t="s">
        <v>11902</v>
      </c>
      <c r="H153" t="s">
        <v>11647</v>
      </c>
      <c r="I153">
        <v>3738.2808</v>
      </c>
      <c r="L153" t="s">
        <v>10143</v>
      </c>
      <c r="M153" t="s">
        <v>11961</v>
      </c>
      <c r="N153" t="s">
        <v>11961</v>
      </c>
    </row>
    <row r="154" spans="1:14" x14ac:dyDescent="0.3">
      <c r="A154" s="136">
        <f t="shared" si="2"/>
        <v>62.639373575102624</v>
      </c>
      <c r="B154" s="134">
        <v>7.1691200000000004</v>
      </c>
      <c r="C154" s="134">
        <v>-73.562039999999996</v>
      </c>
      <c r="D154" t="s">
        <v>10755</v>
      </c>
      <c r="E154" t="s">
        <v>892</v>
      </c>
      <c r="F154" t="s">
        <v>1593</v>
      </c>
      <c r="G154" t="s">
        <v>10756</v>
      </c>
      <c r="H154" t="s">
        <v>170</v>
      </c>
      <c r="I154">
        <v>3.8786999999999998</v>
      </c>
      <c r="J154" t="s">
        <v>894</v>
      </c>
      <c r="K154" t="s">
        <v>879</v>
      </c>
      <c r="L154" t="s">
        <v>10757</v>
      </c>
      <c r="M154" t="s">
        <v>899</v>
      </c>
      <c r="N154" t="s">
        <v>899</v>
      </c>
    </row>
    <row r="155" spans="1:14" x14ac:dyDescent="0.3">
      <c r="A155" s="136">
        <f t="shared" si="2"/>
        <v>62.703879354120495</v>
      </c>
      <c r="B155" s="134">
        <v>7.1894999999999998</v>
      </c>
      <c r="C155" s="134">
        <v>-73.5595</v>
      </c>
      <c r="D155" t="s">
        <v>10854</v>
      </c>
      <c r="E155" t="s">
        <v>883</v>
      </c>
      <c r="F155" t="s">
        <v>877</v>
      </c>
      <c r="G155" t="s">
        <v>10756</v>
      </c>
      <c r="H155" t="s">
        <v>170</v>
      </c>
      <c r="I155">
        <v>37.809100000000001</v>
      </c>
      <c r="J155" t="s">
        <v>894</v>
      </c>
      <c r="L155" t="s">
        <v>10819</v>
      </c>
      <c r="M155" t="s">
        <v>931</v>
      </c>
      <c r="N155" t="s">
        <v>931</v>
      </c>
    </row>
    <row r="156" spans="1:14" x14ac:dyDescent="0.3">
      <c r="A156" s="136">
        <f t="shared" si="2"/>
        <v>62.712320333658766</v>
      </c>
      <c r="B156" s="134">
        <v>7.5288300000000001</v>
      </c>
      <c r="C156" s="134">
        <v>-72.637219999999999</v>
      </c>
      <c r="D156" t="s">
        <v>12005</v>
      </c>
      <c r="E156" t="s">
        <v>892</v>
      </c>
      <c r="F156" t="s">
        <v>877</v>
      </c>
      <c r="G156" t="s">
        <v>11917</v>
      </c>
      <c r="H156" t="s">
        <v>11647</v>
      </c>
      <c r="I156">
        <v>56.449399999999997</v>
      </c>
      <c r="J156" t="s">
        <v>894</v>
      </c>
      <c r="K156" t="s">
        <v>879</v>
      </c>
      <c r="L156" t="s">
        <v>11943</v>
      </c>
      <c r="M156" t="s">
        <v>957</v>
      </c>
      <c r="N156" t="s">
        <v>957</v>
      </c>
    </row>
    <row r="157" spans="1:14" x14ac:dyDescent="0.3">
      <c r="A157" s="136">
        <f t="shared" si="2"/>
        <v>62.736639383399243</v>
      </c>
      <c r="B157" s="134">
        <v>7.2104999999999997</v>
      </c>
      <c r="C157" s="134">
        <v>-72.442999999999998</v>
      </c>
      <c r="D157" t="s">
        <v>11882</v>
      </c>
      <c r="E157" t="s">
        <v>968</v>
      </c>
      <c r="F157" t="s">
        <v>877</v>
      </c>
      <c r="G157" t="s">
        <v>9466</v>
      </c>
      <c r="H157" t="s">
        <v>11647</v>
      </c>
      <c r="I157">
        <v>91.469399999999993</v>
      </c>
      <c r="J157" t="s">
        <v>894</v>
      </c>
      <c r="L157" t="s">
        <v>11883</v>
      </c>
      <c r="M157" t="s">
        <v>957</v>
      </c>
      <c r="N157" t="s">
        <v>957</v>
      </c>
    </row>
    <row r="158" spans="1:14" x14ac:dyDescent="0.3">
      <c r="A158" s="136">
        <f t="shared" si="2"/>
        <v>62.842532344384914</v>
      </c>
      <c r="B158" s="134">
        <v>7.5545</v>
      </c>
      <c r="C158" s="134">
        <v>-72.668999999999997</v>
      </c>
      <c r="D158" t="s">
        <v>12006</v>
      </c>
      <c r="E158" t="s">
        <v>883</v>
      </c>
      <c r="F158" t="s">
        <v>877</v>
      </c>
      <c r="G158" t="s">
        <v>12007</v>
      </c>
      <c r="H158" t="s">
        <v>11647</v>
      </c>
      <c r="I158">
        <v>59.711100000000002</v>
      </c>
      <c r="J158" t="s">
        <v>894</v>
      </c>
      <c r="L158" t="s">
        <v>12008</v>
      </c>
      <c r="M158" t="s">
        <v>3535</v>
      </c>
      <c r="N158" t="s">
        <v>3535</v>
      </c>
    </row>
    <row r="159" spans="1:14" x14ac:dyDescent="0.3">
      <c r="A159" s="136">
        <f t="shared" si="2"/>
        <v>62.843272599572572</v>
      </c>
      <c r="B159" s="134">
        <v>6.52888</v>
      </c>
      <c r="C159" s="134">
        <v>-72.997519999999994</v>
      </c>
      <c r="D159" t="s">
        <v>10397</v>
      </c>
      <c r="E159" t="s">
        <v>892</v>
      </c>
      <c r="F159" t="s">
        <v>877</v>
      </c>
      <c r="G159" t="s">
        <v>10377</v>
      </c>
      <c r="H159" t="s">
        <v>170</v>
      </c>
      <c r="I159">
        <v>11.4499</v>
      </c>
      <c r="J159" t="s">
        <v>894</v>
      </c>
      <c r="K159" t="s">
        <v>879</v>
      </c>
      <c r="L159" t="s">
        <v>10378</v>
      </c>
      <c r="M159" t="s">
        <v>899</v>
      </c>
      <c r="N159" t="s">
        <v>899</v>
      </c>
    </row>
    <row r="160" spans="1:14" x14ac:dyDescent="0.3">
      <c r="A160" s="136">
        <f t="shared" si="2"/>
        <v>63.062706877645212</v>
      </c>
      <c r="B160" s="134">
        <v>7.1806799999999997</v>
      </c>
      <c r="C160" s="134">
        <v>-73.564239999999998</v>
      </c>
      <c r="D160" t="s">
        <v>10816</v>
      </c>
      <c r="E160" t="s">
        <v>892</v>
      </c>
      <c r="F160" t="s">
        <v>877</v>
      </c>
      <c r="G160" t="s">
        <v>10756</v>
      </c>
      <c r="H160" t="s">
        <v>170</v>
      </c>
      <c r="I160">
        <v>21.627800000000001</v>
      </c>
      <c r="J160" t="s">
        <v>894</v>
      </c>
      <c r="K160" t="s">
        <v>1058</v>
      </c>
      <c r="L160" t="s">
        <v>10817</v>
      </c>
      <c r="M160" t="s">
        <v>949</v>
      </c>
      <c r="N160" t="s">
        <v>949</v>
      </c>
    </row>
    <row r="161" spans="1:14" x14ac:dyDescent="0.3">
      <c r="A161" s="136">
        <f t="shared" si="2"/>
        <v>63.15282512306834</v>
      </c>
      <c r="B161" s="134">
        <v>7.2041000000000004</v>
      </c>
      <c r="C161" s="134">
        <v>-73.560929999999999</v>
      </c>
      <c r="D161" t="s">
        <v>10872</v>
      </c>
      <c r="E161" t="s">
        <v>892</v>
      </c>
      <c r="F161" t="s">
        <v>877</v>
      </c>
      <c r="G161" t="s">
        <v>10756</v>
      </c>
      <c r="H161" t="s">
        <v>170</v>
      </c>
      <c r="I161">
        <v>27.0002</v>
      </c>
      <c r="J161" t="s">
        <v>894</v>
      </c>
      <c r="K161" t="s">
        <v>1058</v>
      </c>
      <c r="L161" t="s">
        <v>10817</v>
      </c>
      <c r="M161" t="s">
        <v>949</v>
      </c>
      <c r="N161" t="s">
        <v>949</v>
      </c>
    </row>
    <row r="162" spans="1:14" x14ac:dyDescent="0.3">
      <c r="A162" s="136">
        <f t="shared" si="2"/>
        <v>63.154968679039534</v>
      </c>
      <c r="B162" s="134">
        <v>7.1710000000000003</v>
      </c>
      <c r="C162" s="134">
        <v>-73.566500000000005</v>
      </c>
      <c r="D162" t="s">
        <v>10751</v>
      </c>
      <c r="E162" t="s">
        <v>883</v>
      </c>
      <c r="F162" t="s">
        <v>877</v>
      </c>
      <c r="G162" t="s">
        <v>10752</v>
      </c>
      <c r="H162" t="s">
        <v>170</v>
      </c>
      <c r="I162">
        <v>284.18860000000001</v>
      </c>
      <c r="J162" t="s">
        <v>889</v>
      </c>
      <c r="L162" t="s">
        <v>6214</v>
      </c>
      <c r="M162" t="s">
        <v>957</v>
      </c>
      <c r="N162" t="s">
        <v>957</v>
      </c>
    </row>
    <row r="163" spans="1:14" x14ac:dyDescent="0.3">
      <c r="A163" s="136">
        <f t="shared" si="2"/>
        <v>63.207163329182009</v>
      </c>
      <c r="B163" s="134">
        <v>7.1680799999999998</v>
      </c>
      <c r="C163" s="134">
        <v>-73.567369999999997</v>
      </c>
      <c r="D163" t="s">
        <v>10725</v>
      </c>
      <c r="E163" t="s">
        <v>892</v>
      </c>
      <c r="F163" t="s">
        <v>877</v>
      </c>
      <c r="G163" t="s">
        <v>10170</v>
      </c>
      <c r="H163" t="s">
        <v>170</v>
      </c>
      <c r="I163">
        <v>59.503399999999999</v>
      </c>
      <c r="J163" t="s">
        <v>889</v>
      </c>
      <c r="K163" t="s">
        <v>879</v>
      </c>
      <c r="L163" t="s">
        <v>10726</v>
      </c>
      <c r="M163" t="s">
        <v>1482</v>
      </c>
      <c r="N163" t="s">
        <v>1482</v>
      </c>
    </row>
    <row r="164" spans="1:14" x14ac:dyDescent="0.3">
      <c r="A164" s="136">
        <f t="shared" si="2"/>
        <v>63.741974655286718</v>
      </c>
      <c r="B164" s="134">
        <v>7.2910000000000004</v>
      </c>
      <c r="C164" s="134">
        <v>-73.542000000000002</v>
      </c>
      <c r="D164" t="s">
        <v>11016</v>
      </c>
      <c r="E164" t="s">
        <v>892</v>
      </c>
      <c r="F164" t="s">
        <v>1214</v>
      </c>
      <c r="G164" t="s">
        <v>10756</v>
      </c>
      <c r="H164" t="s">
        <v>170</v>
      </c>
      <c r="I164">
        <v>240.2166</v>
      </c>
      <c r="J164" t="s">
        <v>986</v>
      </c>
      <c r="K164" t="s">
        <v>879</v>
      </c>
      <c r="L164" t="s">
        <v>10788</v>
      </c>
      <c r="M164" t="s">
        <v>1019</v>
      </c>
      <c r="N164" t="s">
        <v>1019</v>
      </c>
    </row>
    <row r="165" spans="1:14" x14ac:dyDescent="0.3">
      <c r="A165" s="136">
        <f t="shared" si="2"/>
        <v>63.83332847491851</v>
      </c>
      <c r="B165" s="134">
        <v>7.2525000000000004</v>
      </c>
      <c r="C165" s="134">
        <v>-73.555499999999995</v>
      </c>
      <c r="D165" t="s">
        <v>10975</v>
      </c>
      <c r="E165" t="s">
        <v>892</v>
      </c>
      <c r="F165" t="s">
        <v>1214</v>
      </c>
      <c r="G165" t="s">
        <v>10756</v>
      </c>
      <c r="H165" t="s">
        <v>170</v>
      </c>
      <c r="I165">
        <v>86.583100000000002</v>
      </c>
      <c r="J165" t="s">
        <v>986</v>
      </c>
      <c r="K165" t="s">
        <v>879</v>
      </c>
      <c r="L165" t="s">
        <v>10788</v>
      </c>
      <c r="M165" t="s">
        <v>1019</v>
      </c>
      <c r="N165" t="s">
        <v>1019</v>
      </c>
    </row>
    <row r="166" spans="1:14" x14ac:dyDescent="0.3">
      <c r="A166" s="136">
        <f t="shared" si="2"/>
        <v>63.904289219695315</v>
      </c>
      <c r="B166" s="134">
        <v>7.2725</v>
      </c>
      <c r="C166" s="134">
        <v>-73.55</v>
      </c>
      <c r="D166" t="s">
        <v>10991</v>
      </c>
      <c r="E166" t="s">
        <v>980</v>
      </c>
      <c r="F166" t="s">
        <v>981</v>
      </c>
      <c r="G166" t="s">
        <v>10756</v>
      </c>
      <c r="H166" t="s">
        <v>170</v>
      </c>
      <c r="I166">
        <v>98.773399999999995</v>
      </c>
      <c r="L166" t="s">
        <v>10992</v>
      </c>
      <c r="M166" t="s">
        <v>881</v>
      </c>
      <c r="N166" t="s">
        <v>881</v>
      </c>
    </row>
    <row r="167" spans="1:14" x14ac:dyDescent="0.3">
      <c r="A167" s="136">
        <f t="shared" si="2"/>
        <v>64.057231993876854</v>
      </c>
      <c r="B167" s="134">
        <v>6.5324200000000001</v>
      </c>
      <c r="C167" s="134">
        <v>-73.128559999999993</v>
      </c>
      <c r="D167" t="s">
        <v>10246</v>
      </c>
      <c r="E167" t="s">
        <v>892</v>
      </c>
      <c r="F167" t="s">
        <v>877</v>
      </c>
      <c r="G167" t="s">
        <v>10247</v>
      </c>
      <c r="H167" t="s">
        <v>170</v>
      </c>
      <c r="I167">
        <v>66.713200000000001</v>
      </c>
      <c r="J167" t="s">
        <v>894</v>
      </c>
      <c r="K167" t="s">
        <v>879</v>
      </c>
      <c r="L167" t="s">
        <v>10203</v>
      </c>
      <c r="M167" t="s">
        <v>887</v>
      </c>
      <c r="N167" t="s">
        <v>887</v>
      </c>
    </row>
    <row r="168" spans="1:14" x14ac:dyDescent="0.3">
      <c r="A168" s="136">
        <f t="shared" si="2"/>
        <v>64.096479116641135</v>
      </c>
      <c r="B168" s="134">
        <v>7.5404999999999998</v>
      </c>
      <c r="C168" s="134">
        <v>-73.367000000000004</v>
      </c>
      <c r="D168" t="s">
        <v>11610</v>
      </c>
      <c r="E168" t="s">
        <v>883</v>
      </c>
      <c r="F168" t="s">
        <v>884</v>
      </c>
      <c r="G168" t="s">
        <v>11611</v>
      </c>
      <c r="H168" t="s">
        <v>11612</v>
      </c>
      <c r="I168">
        <v>4144.6210000000001</v>
      </c>
      <c r="L168" t="s">
        <v>11613</v>
      </c>
      <c r="M168" t="s">
        <v>11614</v>
      </c>
      <c r="N168" t="s">
        <v>11614</v>
      </c>
    </row>
    <row r="169" spans="1:14" x14ac:dyDescent="0.3">
      <c r="A169" s="136">
        <f t="shared" si="2"/>
        <v>64.177317421054823</v>
      </c>
      <c r="B169" s="134">
        <v>6.67</v>
      </c>
      <c r="C169" s="134">
        <v>-72.605000000000004</v>
      </c>
      <c r="D169" t="s">
        <v>11204</v>
      </c>
      <c r="E169" t="s">
        <v>883</v>
      </c>
      <c r="F169" t="s">
        <v>884</v>
      </c>
      <c r="G169" t="s">
        <v>11163</v>
      </c>
      <c r="H169" t="s">
        <v>170</v>
      </c>
      <c r="I169">
        <v>582.36419999999998</v>
      </c>
      <c r="L169" t="s">
        <v>11205</v>
      </c>
      <c r="M169" t="s">
        <v>11206</v>
      </c>
      <c r="N169" t="s">
        <v>11206</v>
      </c>
    </row>
    <row r="170" spans="1:14" x14ac:dyDescent="0.3">
      <c r="A170" s="136">
        <f t="shared" si="2"/>
        <v>64.305020562063788</v>
      </c>
      <c r="B170" s="134">
        <v>7.1835300000000002</v>
      </c>
      <c r="C170" s="134">
        <v>-73.575190000000006</v>
      </c>
      <c r="D170" t="s">
        <v>10795</v>
      </c>
      <c r="E170" t="s">
        <v>892</v>
      </c>
      <c r="F170" t="s">
        <v>877</v>
      </c>
      <c r="G170" t="s">
        <v>10796</v>
      </c>
      <c r="H170" t="s">
        <v>170</v>
      </c>
      <c r="I170">
        <v>187.14340000000001</v>
      </c>
      <c r="J170" t="s">
        <v>889</v>
      </c>
      <c r="K170" t="s">
        <v>879</v>
      </c>
      <c r="L170" t="s">
        <v>10797</v>
      </c>
      <c r="M170" t="s">
        <v>1482</v>
      </c>
      <c r="N170" t="s">
        <v>1482</v>
      </c>
    </row>
    <row r="171" spans="1:14" x14ac:dyDescent="0.3">
      <c r="A171" s="136">
        <f t="shared" si="2"/>
        <v>64.430306231991409</v>
      </c>
      <c r="B171" s="134">
        <v>7.1825000000000001</v>
      </c>
      <c r="C171" s="134">
        <v>-73.576499999999996</v>
      </c>
      <c r="D171" t="s">
        <v>10787</v>
      </c>
      <c r="E171" t="s">
        <v>892</v>
      </c>
      <c r="F171" t="s">
        <v>1214</v>
      </c>
      <c r="G171" t="s">
        <v>10476</v>
      </c>
      <c r="H171" t="s">
        <v>170</v>
      </c>
      <c r="I171">
        <v>15.855700000000001</v>
      </c>
      <c r="J171" t="s">
        <v>986</v>
      </c>
      <c r="K171" t="s">
        <v>879</v>
      </c>
      <c r="L171" t="s">
        <v>10788</v>
      </c>
      <c r="M171" t="s">
        <v>957</v>
      </c>
      <c r="N171" t="s">
        <v>957</v>
      </c>
    </row>
    <row r="172" spans="1:14" x14ac:dyDescent="0.3">
      <c r="A172" s="136">
        <f t="shared" si="2"/>
        <v>64.436342247079139</v>
      </c>
      <c r="B172" s="134">
        <v>7.3109999999999999</v>
      </c>
      <c r="C172" s="134">
        <v>-73.540999999999997</v>
      </c>
      <c r="D172" t="s">
        <v>11053</v>
      </c>
      <c r="E172" t="s">
        <v>892</v>
      </c>
      <c r="F172" t="s">
        <v>1214</v>
      </c>
      <c r="G172" t="s">
        <v>10756</v>
      </c>
      <c r="H172" t="s">
        <v>170</v>
      </c>
      <c r="I172">
        <v>135.34450000000001</v>
      </c>
      <c r="J172" t="s">
        <v>986</v>
      </c>
      <c r="K172" t="s">
        <v>879</v>
      </c>
      <c r="L172" t="s">
        <v>10788</v>
      </c>
      <c r="M172" t="s">
        <v>1019</v>
      </c>
      <c r="N172" t="s">
        <v>1019</v>
      </c>
    </row>
    <row r="173" spans="1:14" x14ac:dyDescent="0.3">
      <c r="A173" s="136">
        <f t="shared" si="2"/>
        <v>64.60743552315374</v>
      </c>
      <c r="B173" s="134">
        <v>7.2619999999999996</v>
      </c>
      <c r="C173" s="134">
        <v>-73.56</v>
      </c>
      <c r="D173" t="s">
        <v>10981</v>
      </c>
      <c r="E173" t="s">
        <v>883</v>
      </c>
      <c r="F173" t="s">
        <v>877</v>
      </c>
      <c r="G173" t="s">
        <v>10756</v>
      </c>
      <c r="H173" t="s">
        <v>170</v>
      </c>
      <c r="I173">
        <v>76.825800000000001</v>
      </c>
      <c r="J173" t="s">
        <v>894</v>
      </c>
      <c r="L173" t="s">
        <v>10982</v>
      </c>
      <c r="M173" t="s">
        <v>1410</v>
      </c>
      <c r="N173" t="s">
        <v>1410</v>
      </c>
    </row>
    <row r="174" spans="1:14" x14ac:dyDescent="0.3">
      <c r="A174" s="136">
        <f t="shared" si="2"/>
        <v>64.69581810896851</v>
      </c>
      <c r="B174" s="134">
        <v>7.4074999999999998</v>
      </c>
      <c r="C174" s="134">
        <v>-73.493499999999997</v>
      </c>
      <c r="D174" t="s">
        <v>11249</v>
      </c>
      <c r="E174" t="s">
        <v>883</v>
      </c>
      <c r="F174" t="s">
        <v>884</v>
      </c>
      <c r="G174" t="s">
        <v>10756</v>
      </c>
      <c r="H174" t="s">
        <v>170</v>
      </c>
      <c r="I174">
        <v>114.5902</v>
      </c>
      <c r="L174" t="s">
        <v>4224</v>
      </c>
      <c r="M174" t="s">
        <v>887</v>
      </c>
      <c r="N174" t="s">
        <v>887</v>
      </c>
    </row>
    <row r="175" spans="1:14" x14ac:dyDescent="0.3">
      <c r="A175" s="136">
        <f t="shared" si="2"/>
        <v>64.714534179686794</v>
      </c>
      <c r="B175" s="134">
        <v>7.5516800000000002</v>
      </c>
      <c r="C175" s="134">
        <v>-72.636870000000002</v>
      </c>
      <c r="D175" t="s">
        <v>12026</v>
      </c>
      <c r="E175" t="s">
        <v>892</v>
      </c>
      <c r="F175" t="s">
        <v>1199</v>
      </c>
      <c r="G175" t="s">
        <v>11917</v>
      </c>
      <c r="H175" t="s">
        <v>11647</v>
      </c>
      <c r="I175">
        <v>98.427300000000002</v>
      </c>
      <c r="K175" t="s">
        <v>879</v>
      </c>
      <c r="L175" t="s">
        <v>12027</v>
      </c>
      <c r="M175" t="s">
        <v>957</v>
      </c>
      <c r="N175" t="s">
        <v>957</v>
      </c>
    </row>
    <row r="176" spans="1:14" x14ac:dyDescent="0.3">
      <c r="A176" s="136">
        <f t="shared" si="2"/>
        <v>64.790863400056011</v>
      </c>
      <c r="B176" s="134">
        <v>6.5679999999999996</v>
      </c>
      <c r="C176" s="134">
        <v>-72.747</v>
      </c>
      <c r="D176" t="s">
        <v>10892</v>
      </c>
      <c r="E176" t="s">
        <v>883</v>
      </c>
      <c r="F176" t="s">
        <v>877</v>
      </c>
      <c r="G176" t="s">
        <v>10893</v>
      </c>
      <c r="H176" t="s">
        <v>6702</v>
      </c>
      <c r="I176">
        <v>183.16640000000001</v>
      </c>
      <c r="J176" t="s">
        <v>889</v>
      </c>
      <c r="L176" t="s">
        <v>10894</v>
      </c>
      <c r="M176" t="s">
        <v>1019</v>
      </c>
      <c r="N176" t="s">
        <v>1019</v>
      </c>
    </row>
    <row r="177" spans="1:14" x14ac:dyDescent="0.3">
      <c r="A177" s="136">
        <f t="shared" si="2"/>
        <v>65.269314514508608</v>
      </c>
      <c r="B177" s="134">
        <v>6.5093399999999999</v>
      </c>
      <c r="C177" s="134">
        <v>-72.947320000000005</v>
      </c>
      <c r="D177" t="s">
        <v>10452</v>
      </c>
      <c r="E177" t="s">
        <v>892</v>
      </c>
      <c r="F177" t="s">
        <v>877</v>
      </c>
      <c r="G177" t="s">
        <v>10377</v>
      </c>
      <c r="H177" t="s">
        <v>170</v>
      </c>
      <c r="I177">
        <v>99.019900000000007</v>
      </c>
      <c r="J177" t="s">
        <v>894</v>
      </c>
      <c r="K177" t="s">
        <v>879</v>
      </c>
      <c r="L177" t="s">
        <v>10453</v>
      </c>
      <c r="M177" t="s">
        <v>1718</v>
      </c>
      <c r="N177" t="s">
        <v>1718</v>
      </c>
    </row>
    <row r="178" spans="1:14" x14ac:dyDescent="0.3">
      <c r="A178" s="136">
        <f t="shared" si="2"/>
        <v>65.309009933346019</v>
      </c>
      <c r="B178" s="134">
        <v>6.6479999999999997</v>
      </c>
      <c r="C178" s="134">
        <v>-72.614500000000007</v>
      </c>
      <c r="D178" t="s">
        <v>11162</v>
      </c>
      <c r="E178" t="s">
        <v>883</v>
      </c>
      <c r="F178" t="s">
        <v>877</v>
      </c>
      <c r="G178" t="s">
        <v>11163</v>
      </c>
      <c r="H178" t="s">
        <v>170</v>
      </c>
      <c r="I178">
        <v>871.76440000000002</v>
      </c>
      <c r="J178" t="s">
        <v>889</v>
      </c>
      <c r="L178" t="s">
        <v>10161</v>
      </c>
      <c r="M178" t="s">
        <v>11164</v>
      </c>
      <c r="N178" t="s">
        <v>11164</v>
      </c>
    </row>
    <row r="179" spans="1:14" x14ac:dyDescent="0.3">
      <c r="A179" s="136">
        <f t="shared" si="2"/>
        <v>65.751657283060609</v>
      </c>
      <c r="B179" s="134">
        <v>7.5659999999999998</v>
      </c>
      <c r="C179" s="134">
        <v>-72.640199999999993</v>
      </c>
      <c r="D179" t="s">
        <v>12030</v>
      </c>
      <c r="E179" t="s">
        <v>892</v>
      </c>
      <c r="F179" t="s">
        <v>877</v>
      </c>
      <c r="G179" t="s">
        <v>12031</v>
      </c>
      <c r="H179" t="s">
        <v>11647</v>
      </c>
      <c r="I179">
        <v>20.525099999999998</v>
      </c>
      <c r="J179" t="s">
        <v>894</v>
      </c>
      <c r="K179" t="s">
        <v>879</v>
      </c>
      <c r="L179" t="s">
        <v>12032</v>
      </c>
      <c r="M179" t="s">
        <v>957</v>
      </c>
      <c r="N179" t="s">
        <v>957</v>
      </c>
    </row>
    <row r="180" spans="1:14" x14ac:dyDescent="0.3">
      <c r="A180" s="136">
        <f t="shared" si="2"/>
        <v>65.896346784111856</v>
      </c>
      <c r="B180" s="134">
        <v>7.6475</v>
      </c>
      <c r="C180" s="134">
        <v>-73.212999999999994</v>
      </c>
      <c r="D180" t="s">
        <v>11784</v>
      </c>
      <c r="E180" t="s">
        <v>892</v>
      </c>
      <c r="F180" t="s">
        <v>981</v>
      </c>
      <c r="G180" t="s">
        <v>11707</v>
      </c>
      <c r="H180" t="s">
        <v>11647</v>
      </c>
      <c r="I180">
        <v>76.753699999999995</v>
      </c>
      <c r="J180" t="s">
        <v>894</v>
      </c>
      <c r="K180" t="s">
        <v>903</v>
      </c>
      <c r="L180" t="s">
        <v>11785</v>
      </c>
      <c r="M180" t="s">
        <v>957</v>
      </c>
      <c r="N180" t="s">
        <v>957</v>
      </c>
    </row>
    <row r="181" spans="1:14" x14ac:dyDescent="0.3">
      <c r="A181" s="136">
        <f t="shared" si="2"/>
        <v>66.059455298486682</v>
      </c>
      <c r="B181" s="134">
        <v>7.3574400000000004</v>
      </c>
      <c r="C181" s="134">
        <v>-73.536150000000006</v>
      </c>
      <c r="D181" t="s">
        <v>11134</v>
      </c>
      <c r="E181" t="s">
        <v>892</v>
      </c>
      <c r="F181" t="s">
        <v>877</v>
      </c>
      <c r="G181" t="s">
        <v>10756</v>
      </c>
      <c r="H181" t="s">
        <v>170</v>
      </c>
      <c r="I181">
        <v>267.96719999999999</v>
      </c>
      <c r="J181" t="s">
        <v>894</v>
      </c>
      <c r="K181" t="s">
        <v>879</v>
      </c>
      <c r="L181" t="s">
        <v>1794</v>
      </c>
      <c r="M181" t="s">
        <v>1754</v>
      </c>
      <c r="N181" t="s">
        <v>1754</v>
      </c>
    </row>
    <row r="182" spans="1:14" x14ac:dyDescent="0.3">
      <c r="A182" s="136">
        <f t="shared" si="2"/>
        <v>66.217793755597455</v>
      </c>
      <c r="B182" s="134">
        <v>7.1830800000000004</v>
      </c>
      <c r="C182" s="134">
        <v>-73.592799999999997</v>
      </c>
      <c r="D182" t="s">
        <v>10729</v>
      </c>
      <c r="E182" t="s">
        <v>892</v>
      </c>
      <c r="F182" t="s">
        <v>877</v>
      </c>
      <c r="G182" t="s">
        <v>10476</v>
      </c>
      <c r="H182" t="s">
        <v>170</v>
      </c>
      <c r="I182">
        <v>267.10890000000001</v>
      </c>
      <c r="J182" t="s">
        <v>889</v>
      </c>
      <c r="K182" t="s">
        <v>879</v>
      </c>
      <c r="L182" t="s">
        <v>10730</v>
      </c>
      <c r="M182" t="s">
        <v>1482</v>
      </c>
      <c r="N182" t="s">
        <v>1482</v>
      </c>
    </row>
    <row r="183" spans="1:14" x14ac:dyDescent="0.3">
      <c r="A183" s="136">
        <f t="shared" si="2"/>
        <v>66.375340045665837</v>
      </c>
      <c r="B183" s="134">
        <v>7.5768700000000004</v>
      </c>
      <c r="C183" s="134">
        <v>-72.645489999999995</v>
      </c>
      <c r="D183" t="s">
        <v>12044</v>
      </c>
      <c r="E183" t="s">
        <v>892</v>
      </c>
      <c r="F183" t="s">
        <v>877</v>
      </c>
      <c r="G183" t="s">
        <v>12045</v>
      </c>
      <c r="H183" t="s">
        <v>11647</v>
      </c>
      <c r="I183">
        <v>112.0431</v>
      </c>
      <c r="J183" t="s">
        <v>894</v>
      </c>
      <c r="K183" t="s">
        <v>879</v>
      </c>
      <c r="L183" t="s">
        <v>12046</v>
      </c>
      <c r="M183" t="s">
        <v>1754</v>
      </c>
      <c r="N183" t="s">
        <v>1754</v>
      </c>
    </row>
    <row r="184" spans="1:14" x14ac:dyDescent="0.3">
      <c r="A184" s="136">
        <f t="shared" si="2"/>
        <v>66.393442945901896</v>
      </c>
      <c r="B184" s="134">
        <v>6.8860000000000001</v>
      </c>
      <c r="C184" s="134">
        <v>-73.563249999999996</v>
      </c>
      <c r="D184" t="s">
        <v>10259</v>
      </c>
      <c r="E184" t="s">
        <v>892</v>
      </c>
      <c r="F184" t="s">
        <v>877</v>
      </c>
      <c r="G184" t="s">
        <v>9938</v>
      </c>
      <c r="H184" t="s">
        <v>170</v>
      </c>
      <c r="I184">
        <v>15.289400000000001</v>
      </c>
      <c r="J184" t="s">
        <v>894</v>
      </c>
      <c r="K184" t="s">
        <v>879</v>
      </c>
      <c r="L184" t="s">
        <v>10260</v>
      </c>
      <c r="M184" t="s">
        <v>1718</v>
      </c>
      <c r="N184" t="s">
        <v>1718</v>
      </c>
    </row>
    <row r="185" spans="1:14" x14ac:dyDescent="0.3">
      <c r="A185" s="136">
        <f t="shared" si="2"/>
        <v>66.488341075041149</v>
      </c>
      <c r="B185" s="134">
        <v>7.5726800000000001</v>
      </c>
      <c r="C185" s="134">
        <v>-72.638040000000004</v>
      </c>
      <c r="D185" t="s">
        <v>12049</v>
      </c>
      <c r="E185" t="s">
        <v>892</v>
      </c>
      <c r="F185" t="s">
        <v>877</v>
      </c>
      <c r="G185" t="s">
        <v>12050</v>
      </c>
      <c r="H185" t="s">
        <v>11647</v>
      </c>
      <c r="I185">
        <v>9.3295999999999992</v>
      </c>
      <c r="J185" t="s">
        <v>894</v>
      </c>
      <c r="K185" t="s">
        <v>879</v>
      </c>
      <c r="L185" t="s">
        <v>12046</v>
      </c>
      <c r="M185" t="s">
        <v>957</v>
      </c>
      <c r="N185" t="s">
        <v>957</v>
      </c>
    </row>
    <row r="186" spans="1:14" x14ac:dyDescent="0.3">
      <c r="A186" s="136">
        <f t="shared" si="2"/>
        <v>66.575615602932942</v>
      </c>
      <c r="B186" s="134">
        <v>7.1109999999999998</v>
      </c>
      <c r="C186" s="134">
        <v>-73.602500000000006</v>
      </c>
      <c r="D186" t="s">
        <v>10618</v>
      </c>
      <c r="E186" t="s">
        <v>892</v>
      </c>
      <c r="F186" t="s">
        <v>1214</v>
      </c>
      <c r="G186" t="s">
        <v>10619</v>
      </c>
      <c r="H186" t="s">
        <v>170</v>
      </c>
      <c r="I186">
        <v>2278.6995999999999</v>
      </c>
      <c r="L186" t="s">
        <v>5924</v>
      </c>
      <c r="M186" t="s">
        <v>1019</v>
      </c>
      <c r="N186" t="s">
        <v>1019</v>
      </c>
    </row>
    <row r="187" spans="1:14" x14ac:dyDescent="0.3">
      <c r="A187" s="136">
        <f t="shared" si="2"/>
        <v>67.122967433691798</v>
      </c>
      <c r="B187" s="134">
        <v>7.5789200000000001</v>
      </c>
      <c r="C187" s="134">
        <v>-72.636849999999995</v>
      </c>
      <c r="D187" t="s">
        <v>12056</v>
      </c>
      <c r="E187" t="s">
        <v>892</v>
      </c>
      <c r="F187" t="s">
        <v>877</v>
      </c>
      <c r="G187" t="s">
        <v>12050</v>
      </c>
      <c r="H187" t="s">
        <v>11647</v>
      </c>
      <c r="I187">
        <v>12.8575</v>
      </c>
      <c r="J187" t="s">
        <v>894</v>
      </c>
      <c r="K187" t="s">
        <v>879</v>
      </c>
      <c r="L187" t="s">
        <v>12057</v>
      </c>
      <c r="M187" t="s">
        <v>957</v>
      </c>
      <c r="N187" t="s">
        <v>957</v>
      </c>
    </row>
    <row r="188" spans="1:14" x14ac:dyDescent="0.3">
      <c r="A188" s="136">
        <f t="shared" si="2"/>
        <v>67.174406054334511</v>
      </c>
      <c r="B188" s="134">
        <v>6.5214999999999996</v>
      </c>
      <c r="C188" s="134">
        <v>-73.1935</v>
      </c>
      <c r="D188" t="s">
        <v>10158</v>
      </c>
      <c r="E188" t="s">
        <v>883</v>
      </c>
      <c r="F188" t="s">
        <v>877</v>
      </c>
      <c r="G188" t="s">
        <v>10153</v>
      </c>
      <c r="H188" t="s">
        <v>170</v>
      </c>
      <c r="I188">
        <v>3.6636000000000002</v>
      </c>
      <c r="J188" t="s">
        <v>894</v>
      </c>
      <c r="L188" t="s">
        <v>10139</v>
      </c>
      <c r="M188" t="s">
        <v>906</v>
      </c>
      <c r="N188" t="s">
        <v>906</v>
      </c>
    </row>
    <row r="189" spans="1:14" x14ac:dyDescent="0.3">
      <c r="A189" s="136">
        <f t="shared" si="2"/>
        <v>67.222627986508726</v>
      </c>
      <c r="B189" s="134">
        <v>6.5216399999999997</v>
      </c>
      <c r="C189" s="134">
        <v>-73.195279999999997</v>
      </c>
      <c r="D189" t="s">
        <v>10156</v>
      </c>
      <c r="E189" t="s">
        <v>892</v>
      </c>
      <c r="F189" t="s">
        <v>926</v>
      </c>
      <c r="G189" t="s">
        <v>10153</v>
      </c>
      <c r="H189" t="s">
        <v>170</v>
      </c>
      <c r="I189">
        <v>51.225700000000003</v>
      </c>
      <c r="J189" t="s">
        <v>889</v>
      </c>
      <c r="K189" t="s">
        <v>879</v>
      </c>
      <c r="L189" t="s">
        <v>10157</v>
      </c>
      <c r="M189" t="s">
        <v>906</v>
      </c>
      <c r="N189" t="s">
        <v>906</v>
      </c>
    </row>
    <row r="190" spans="1:14" x14ac:dyDescent="0.3">
      <c r="A190" s="136">
        <f t="shared" si="2"/>
        <v>67.289282251095528</v>
      </c>
      <c r="B190" s="134">
        <v>6.4904999999999999</v>
      </c>
      <c r="C190" s="134">
        <v>-72.954999999999998</v>
      </c>
      <c r="D190" t="s">
        <v>10409</v>
      </c>
      <c r="E190" t="s">
        <v>883</v>
      </c>
      <c r="F190" t="s">
        <v>963</v>
      </c>
      <c r="G190" t="s">
        <v>10377</v>
      </c>
      <c r="H190" t="s">
        <v>170</v>
      </c>
      <c r="I190">
        <v>532.47059999999999</v>
      </c>
      <c r="J190" t="s">
        <v>894</v>
      </c>
      <c r="L190" t="s">
        <v>10410</v>
      </c>
      <c r="M190" t="s">
        <v>1019</v>
      </c>
      <c r="N190" t="s">
        <v>1019</v>
      </c>
    </row>
    <row r="191" spans="1:14" x14ac:dyDescent="0.3">
      <c r="A191" s="136">
        <f t="shared" si="2"/>
        <v>67.313036258297359</v>
      </c>
      <c r="B191" s="134">
        <v>6.5228200000000003</v>
      </c>
      <c r="C191" s="134">
        <v>-73.201229999999995</v>
      </c>
      <c r="D191" t="s">
        <v>10152</v>
      </c>
      <c r="E191" t="s">
        <v>892</v>
      </c>
      <c r="F191" t="s">
        <v>877</v>
      </c>
      <c r="G191" t="s">
        <v>10153</v>
      </c>
      <c r="H191" t="s">
        <v>170</v>
      </c>
      <c r="I191">
        <v>70.151899999999998</v>
      </c>
      <c r="J191" t="s">
        <v>889</v>
      </c>
      <c r="K191" t="s">
        <v>879</v>
      </c>
      <c r="L191" t="s">
        <v>10154</v>
      </c>
      <c r="M191" t="s">
        <v>906</v>
      </c>
      <c r="N191" t="s">
        <v>906</v>
      </c>
    </row>
    <row r="192" spans="1:14" x14ac:dyDescent="0.3">
      <c r="A192" s="136">
        <f t="shared" si="2"/>
        <v>67.603559478116395</v>
      </c>
      <c r="B192" s="134">
        <v>7.49</v>
      </c>
      <c r="C192" s="134">
        <v>-73.464500000000001</v>
      </c>
      <c r="D192" t="s">
        <v>11471</v>
      </c>
      <c r="E192" t="s">
        <v>968</v>
      </c>
      <c r="F192" t="s">
        <v>877</v>
      </c>
      <c r="G192" t="s">
        <v>11354</v>
      </c>
      <c r="H192" t="s">
        <v>170</v>
      </c>
      <c r="I192">
        <v>441.21069999999997</v>
      </c>
      <c r="J192" t="s">
        <v>889</v>
      </c>
      <c r="L192" t="s">
        <v>11472</v>
      </c>
      <c r="M192" t="s">
        <v>1909</v>
      </c>
      <c r="N192" t="s">
        <v>1909</v>
      </c>
    </row>
    <row r="193" spans="1:14" x14ac:dyDescent="0.3">
      <c r="A193" s="136">
        <f t="shared" si="2"/>
        <v>67.77576873166683</v>
      </c>
      <c r="B193" s="134">
        <v>7.5845000000000002</v>
      </c>
      <c r="C193" s="134">
        <v>-72.634500000000003</v>
      </c>
      <c r="D193" t="s">
        <v>12062</v>
      </c>
      <c r="E193" t="s">
        <v>883</v>
      </c>
      <c r="F193" t="s">
        <v>877</v>
      </c>
      <c r="G193" t="s">
        <v>12050</v>
      </c>
      <c r="H193" t="s">
        <v>11647</v>
      </c>
      <c r="I193">
        <v>7.3110999999999997</v>
      </c>
      <c r="J193" t="s">
        <v>894</v>
      </c>
      <c r="L193" t="s">
        <v>12046</v>
      </c>
      <c r="M193" t="s">
        <v>1686</v>
      </c>
      <c r="N193" t="s">
        <v>1686</v>
      </c>
    </row>
    <row r="194" spans="1:14" x14ac:dyDescent="0.3">
      <c r="A194" s="136">
        <f t="shared" ref="A194:A257" si="3">6371*ACOS(SIN(RADIANS(LAT))*SIN(RADIANS(B194))+COS(RADIANS(LAT))*COS(RADIANS(B194))*COS(RADIANS(C194-LONG)))</f>
        <v>68.191654743998868</v>
      </c>
      <c r="B194" s="134">
        <v>6.5170000000000003</v>
      </c>
      <c r="C194" s="134">
        <v>-73.208500000000001</v>
      </c>
      <c r="D194" t="s">
        <v>10137</v>
      </c>
      <c r="E194" t="s">
        <v>883</v>
      </c>
      <c r="F194" t="s">
        <v>877</v>
      </c>
      <c r="G194" t="s">
        <v>10138</v>
      </c>
      <c r="H194" t="s">
        <v>170</v>
      </c>
      <c r="I194">
        <v>112.3527</v>
      </c>
      <c r="J194" t="s">
        <v>894</v>
      </c>
      <c r="L194" t="s">
        <v>10139</v>
      </c>
      <c r="M194" t="s">
        <v>906</v>
      </c>
      <c r="N194" t="s">
        <v>906</v>
      </c>
    </row>
    <row r="195" spans="1:14" x14ac:dyDescent="0.3">
      <c r="A195" s="136">
        <f t="shared" si="3"/>
        <v>68.529488672358511</v>
      </c>
      <c r="B195" s="134">
        <v>6.4883899999999999</v>
      </c>
      <c r="C195" s="134">
        <v>-73.114270000000005</v>
      </c>
      <c r="D195" t="s">
        <v>10201</v>
      </c>
      <c r="E195" t="s">
        <v>892</v>
      </c>
      <c r="F195" t="s">
        <v>877</v>
      </c>
      <c r="G195" t="s">
        <v>10202</v>
      </c>
      <c r="H195" t="s">
        <v>170</v>
      </c>
      <c r="I195">
        <v>65.025999999999996</v>
      </c>
      <c r="J195" t="s">
        <v>894</v>
      </c>
      <c r="K195" t="s">
        <v>879</v>
      </c>
      <c r="L195" t="s">
        <v>10203</v>
      </c>
      <c r="M195" t="s">
        <v>957</v>
      </c>
      <c r="N195" t="s">
        <v>957</v>
      </c>
    </row>
    <row r="196" spans="1:14" x14ac:dyDescent="0.3">
      <c r="A196" s="136">
        <f t="shared" si="3"/>
        <v>68.615738668314322</v>
      </c>
      <c r="B196" s="134">
        <v>7.5934999999999997</v>
      </c>
      <c r="C196" s="134">
        <v>-72.634</v>
      </c>
      <c r="D196" t="s">
        <v>12073</v>
      </c>
      <c r="E196" t="s">
        <v>883</v>
      </c>
      <c r="F196" t="s">
        <v>981</v>
      </c>
      <c r="G196" t="s">
        <v>12050</v>
      </c>
      <c r="H196" t="s">
        <v>11647</v>
      </c>
      <c r="I196">
        <v>75.546800000000005</v>
      </c>
      <c r="J196" t="s">
        <v>894</v>
      </c>
      <c r="L196" t="s">
        <v>12074</v>
      </c>
      <c r="M196" t="s">
        <v>957</v>
      </c>
      <c r="N196" t="s">
        <v>957</v>
      </c>
    </row>
    <row r="197" spans="1:14" x14ac:dyDescent="0.3">
      <c r="A197" s="136">
        <f t="shared" si="3"/>
        <v>69.192434448258965</v>
      </c>
      <c r="B197" s="134">
        <v>7.3787799999999999</v>
      </c>
      <c r="C197" s="134">
        <v>-73.557119999999998</v>
      </c>
      <c r="D197" t="s">
        <v>11150</v>
      </c>
      <c r="E197" t="s">
        <v>892</v>
      </c>
      <c r="F197" t="s">
        <v>877</v>
      </c>
      <c r="G197" t="s">
        <v>10756</v>
      </c>
      <c r="H197" t="s">
        <v>170</v>
      </c>
      <c r="I197">
        <v>42.692</v>
      </c>
      <c r="J197" t="s">
        <v>894</v>
      </c>
      <c r="K197" t="s">
        <v>879</v>
      </c>
      <c r="L197" t="s">
        <v>11142</v>
      </c>
      <c r="M197" t="s">
        <v>1754</v>
      </c>
      <c r="N197" t="s">
        <v>1754</v>
      </c>
    </row>
    <row r="198" spans="1:14" x14ac:dyDescent="0.3">
      <c r="A198" s="136">
        <f t="shared" si="3"/>
        <v>69.334271157402242</v>
      </c>
      <c r="B198" s="134">
        <v>7.6138000000000003</v>
      </c>
      <c r="C198" s="134">
        <v>-72.652069999999995</v>
      </c>
      <c r="D198" t="s">
        <v>12085</v>
      </c>
      <c r="E198" t="s">
        <v>892</v>
      </c>
      <c r="F198" t="s">
        <v>877</v>
      </c>
      <c r="G198" t="s">
        <v>12045</v>
      </c>
      <c r="H198" t="s">
        <v>11647</v>
      </c>
      <c r="I198">
        <v>18.261600000000001</v>
      </c>
      <c r="J198" t="s">
        <v>894</v>
      </c>
      <c r="K198" t="s">
        <v>879</v>
      </c>
      <c r="L198" t="s">
        <v>12086</v>
      </c>
      <c r="M198" t="s">
        <v>2944</v>
      </c>
      <c r="N198" t="s">
        <v>2944</v>
      </c>
    </row>
    <row r="199" spans="1:14" x14ac:dyDescent="0.3">
      <c r="A199" s="136">
        <f t="shared" si="3"/>
        <v>69.351025197750289</v>
      </c>
      <c r="B199" s="134">
        <v>7.43283</v>
      </c>
      <c r="C199" s="134">
        <v>-73.527270000000001</v>
      </c>
      <c r="D199" t="s">
        <v>11261</v>
      </c>
      <c r="E199" t="s">
        <v>892</v>
      </c>
      <c r="F199" t="s">
        <v>877</v>
      </c>
      <c r="G199" t="s">
        <v>10756</v>
      </c>
      <c r="H199" t="s">
        <v>170</v>
      </c>
      <c r="I199">
        <v>6.4913999999999996</v>
      </c>
      <c r="J199" t="s">
        <v>894</v>
      </c>
      <c r="K199" t="s">
        <v>879</v>
      </c>
      <c r="L199" t="s">
        <v>11262</v>
      </c>
      <c r="M199" t="s">
        <v>1718</v>
      </c>
      <c r="N199" t="s">
        <v>1718</v>
      </c>
    </row>
    <row r="200" spans="1:14" x14ac:dyDescent="0.3">
      <c r="A200" s="136">
        <f t="shared" si="3"/>
        <v>69.459116097487581</v>
      </c>
      <c r="B200" s="134">
        <v>7.21</v>
      </c>
      <c r="C200" s="134">
        <v>-73.617999999999995</v>
      </c>
      <c r="D200" t="s">
        <v>10811</v>
      </c>
      <c r="E200" t="s">
        <v>883</v>
      </c>
      <c r="F200" t="s">
        <v>963</v>
      </c>
      <c r="G200" t="s">
        <v>10476</v>
      </c>
      <c r="H200" t="s">
        <v>170</v>
      </c>
      <c r="I200">
        <v>4.8784999999999998</v>
      </c>
      <c r="L200" t="s">
        <v>10812</v>
      </c>
      <c r="M200" t="s">
        <v>1019</v>
      </c>
      <c r="N200" t="s">
        <v>1019</v>
      </c>
    </row>
    <row r="201" spans="1:14" x14ac:dyDescent="0.3">
      <c r="A201" s="136">
        <f t="shared" si="3"/>
        <v>69.627786559966282</v>
      </c>
      <c r="B201" s="134">
        <v>7.6040000000000001</v>
      </c>
      <c r="C201" s="134">
        <v>-72.632999999999996</v>
      </c>
      <c r="D201" t="s">
        <v>12095</v>
      </c>
      <c r="E201" t="s">
        <v>883</v>
      </c>
      <c r="F201" t="s">
        <v>877</v>
      </c>
      <c r="G201" t="s">
        <v>12050</v>
      </c>
      <c r="H201" t="s">
        <v>11647</v>
      </c>
      <c r="I201">
        <v>67.015600000000006</v>
      </c>
      <c r="J201" t="s">
        <v>894</v>
      </c>
      <c r="L201" t="s">
        <v>12096</v>
      </c>
      <c r="M201" t="s">
        <v>1019</v>
      </c>
      <c r="N201" t="s">
        <v>1019</v>
      </c>
    </row>
    <row r="202" spans="1:14" x14ac:dyDescent="0.3">
      <c r="A202" s="136">
        <f t="shared" si="3"/>
        <v>69.803896835371972</v>
      </c>
      <c r="B202" s="134">
        <v>7.1999599999999999</v>
      </c>
      <c r="C202" s="134">
        <v>-73.622990000000001</v>
      </c>
      <c r="D202" t="s">
        <v>10724</v>
      </c>
      <c r="E202" t="s">
        <v>892</v>
      </c>
      <c r="F202" t="s">
        <v>877</v>
      </c>
      <c r="G202" t="s">
        <v>10476</v>
      </c>
      <c r="H202" t="s">
        <v>170</v>
      </c>
      <c r="I202">
        <v>778.30920000000003</v>
      </c>
      <c r="J202" t="s">
        <v>889</v>
      </c>
      <c r="K202" t="s">
        <v>879</v>
      </c>
      <c r="L202" t="s">
        <v>10285</v>
      </c>
      <c r="M202" t="s">
        <v>1482</v>
      </c>
      <c r="N202" t="s">
        <v>1482</v>
      </c>
    </row>
    <row r="203" spans="1:14" x14ac:dyDescent="0.3">
      <c r="A203" s="136">
        <f t="shared" si="3"/>
        <v>70.01916147443383</v>
      </c>
      <c r="B203" s="134">
        <v>6.4660799999999998</v>
      </c>
      <c r="C203" s="134">
        <v>-72.952309999999997</v>
      </c>
      <c r="D203" t="s">
        <v>10376</v>
      </c>
      <c r="E203" t="s">
        <v>892</v>
      </c>
      <c r="F203" t="s">
        <v>877</v>
      </c>
      <c r="G203" t="s">
        <v>10377</v>
      </c>
      <c r="H203" t="s">
        <v>170</v>
      </c>
      <c r="I203">
        <v>2.5366</v>
      </c>
      <c r="J203" t="s">
        <v>894</v>
      </c>
      <c r="K203" t="s">
        <v>879</v>
      </c>
      <c r="L203" t="s">
        <v>10378</v>
      </c>
      <c r="M203" t="s">
        <v>1718</v>
      </c>
      <c r="N203" t="s">
        <v>1718</v>
      </c>
    </row>
    <row r="204" spans="1:14" x14ac:dyDescent="0.3">
      <c r="A204" s="136">
        <f t="shared" si="3"/>
        <v>70.209543172708834</v>
      </c>
      <c r="B204" s="134">
        <v>7.5972299999999997</v>
      </c>
      <c r="C204" s="134">
        <v>-72.614810000000006</v>
      </c>
      <c r="D204" t="s">
        <v>12103</v>
      </c>
      <c r="E204" t="s">
        <v>892</v>
      </c>
      <c r="F204" t="s">
        <v>1593</v>
      </c>
      <c r="G204" t="s">
        <v>12010</v>
      </c>
      <c r="H204" t="s">
        <v>11647</v>
      </c>
      <c r="I204">
        <v>9.9779999999999998</v>
      </c>
      <c r="J204" t="s">
        <v>894</v>
      </c>
      <c r="K204" t="s">
        <v>879</v>
      </c>
      <c r="L204" t="s">
        <v>12104</v>
      </c>
      <c r="M204" t="s">
        <v>899</v>
      </c>
      <c r="N204" t="s">
        <v>899</v>
      </c>
    </row>
    <row r="205" spans="1:14" x14ac:dyDescent="0.3">
      <c r="A205" s="136">
        <f t="shared" si="3"/>
        <v>70.226528721826398</v>
      </c>
      <c r="B205" s="134">
        <v>7.6223400000000003</v>
      </c>
      <c r="C205" s="134">
        <v>-72.65043</v>
      </c>
      <c r="D205" t="s">
        <v>12100</v>
      </c>
      <c r="E205" t="s">
        <v>892</v>
      </c>
      <c r="F205" t="s">
        <v>877</v>
      </c>
      <c r="G205" t="s">
        <v>12045</v>
      </c>
      <c r="H205" t="s">
        <v>11647</v>
      </c>
      <c r="I205">
        <v>88.568200000000004</v>
      </c>
      <c r="J205" t="s">
        <v>894</v>
      </c>
      <c r="K205" t="s">
        <v>879</v>
      </c>
      <c r="L205" t="s">
        <v>12101</v>
      </c>
      <c r="M205" t="s">
        <v>1754</v>
      </c>
      <c r="N205" t="s">
        <v>1754</v>
      </c>
    </row>
    <row r="206" spans="1:14" x14ac:dyDescent="0.3">
      <c r="A206" s="136">
        <f t="shared" si="3"/>
        <v>70.308534307692952</v>
      </c>
      <c r="B206" s="134">
        <v>7.6094900000000001</v>
      </c>
      <c r="C206" s="134">
        <v>-72.630129999999994</v>
      </c>
      <c r="D206" t="s">
        <v>12105</v>
      </c>
      <c r="E206" t="s">
        <v>892</v>
      </c>
      <c r="F206" t="s">
        <v>877</v>
      </c>
      <c r="G206" t="s">
        <v>12050</v>
      </c>
      <c r="H206" t="s">
        <v>11647</v>
      </c>
      <c r="I206">
        <v>36.170999999999999</v>
      </c>
      <c r="J206" t="s">
        <v>894</v>
      </c>
      <c r="K206" t="s">
        <v>879</v>
      </c>
      <c r="L206" t="s">
        <v>12106</v>
      </c>
      <c r="M206" t="s">
        <v>957</v>
      </c>
      <c r="N206" t="s">
        <v>957</v>
      </c>
    </row>
    <row r="207" spans="1:14" x14ac:dyDescent="0.3">
      <c r="A207" s="136">
        <f t="shared" si="3"/>
        <v>70.324615139873131</v>
      </c>
      <c r="B207" s="134">
        <v>6.4635400000000001</v>
      </c>
      <c r="C207" s="134">
        <v>-72.949479999999994</v>
      </c>
      <c r="D207" t="s">
        <v>10379</v>
      </c>
      <c r="E207" t="s">
        <v>892</v>
      </c>
      <c r="F207" t="s">
        <v>877</v>
      </c>
      <c r="G207" t="s">
        <v>10377</v>
      </c>
      <c r="H207" t="s">
        <v>170</v>
      </c>
      <c r="I207">
        <v>5.4105999999999996</v>
      </c>
      <c r="J207" t="s">
        <v>894</v>
      </c>
      <c r="K207" t="s">
        <v>879</v>
      </c>
      <c r="L207" t="s">
        <v>10378</v>
      </c>
      <c r="M207" t="s">
        <v>1718</v>
      </c>
      <c r="N207" t="s">
        <v>1718</v>
      </c>
    </row>
    <row r="208" spans="1:14" x14ac:dyDescent="0.3">
      <c r="A208" s="136">
        <f t="shared" si="3"/>
        <v>70.562901130142663</v>
      </c>
      <c r="B208" s="134">
        <v>6.5187900000000001</v>
      </c>
      <c r="C208" s="134">
        <v>-73.269220000000004</v>
      </c>
      <c r="D208" t="s">
        <v>10052</v>
      </c>
      <c r="E208" t="s">
        <v>892</v>
      </c>
      <c r="F208" t="s">
        <v>877</v>
      </c>
      <c r="G208" t="s">
        <v>10053</v>
      </c>
      <c r="H208" t="s">
        <v>170</v>
      </c>
      <c r="I208">
        <v>189.1609</v>
      </c>
      <c r="J208" t="s">
        <v>889</v>
      </c>
      <c r="K208" t="s">
        <v>879</v>
      </c>
      <c r="L208" t="s">
        <v>10054</v>
      </c>
      <c r="M208" t="s">
        <v>899</v>
      </c>
      <c r="N208" t="s">
        <v>899</v>
      </c>
    </row>
    <row r="209" spans="1:14" x14ac:dyDescent="0.3">
      <c r="A209" s="136">
        <f t="shared" si="3"/>
        <v>71.124563893749297</v>
      </c>
      <c r="B209" s="134">
        <v>6.468</v>
      </c>
      <c r="C209" s="134">
        <v>-73.131500000000003</v>
      </c>
      <c r="D209" t="s">
        <v>10162</v>
      </c>
      <c r="E209" t="s">
        <v>883</v>
      </c>
      <c r="F209" t="s">
        <v>877</v>
      </c>
      <c r="G209" t="s">
        <v>10079</v>
      </c>
      <c r="H209" t="s">
        <v>170</v>
      </c>
      <c r="I209">
        <v>81.829099999999997</v>
      </c>
      <c r="J209" t="s">
        <v>894</v>
      </c>
      <c r="L209" t="s">
        <v>5958</v>
      </c>
      <c r="M209" t="s">
        <v>957</v>
      </c>
      <c r="N209" t="s">
        <v>957</v>
      </c>
    </row>
    <row r="210" spans="1:14" x14ac:dyDescent="0.3">
      <c r="A210" s="136">
        <f t="shared" si="3"/>
        <v>71.345126591327343</v>
      </c>
      <c r="B210" s="134">
        <v>6.5106299999999999</v>
      </c>
      <c r="C210" s="134">
        <v>-73.268320000000003</v>
      </c>
      <c r="D210" t="s">
        <v>10040</v>
      </c>
      <c r="E210" t="s">
        <v>892</v>
      </c>
      <c r="F210" t="s">
        <v>1593</v>
      </c>
      <c r="G210" t="s">
        <v>10041</v>
      </c>
      <c r="H210" t="s">
        <v>170</v>
      </c>
      <c r="I210">
        <v>5.7156000000000002</v>
      </c>
      <c r="J210" t="s">
        <v>894</v>
      </c>
      <c r="K210" t="s">
        <v>879</v>
      </c>
      <c r="L210" t="s">
        <v>10042</v>
      </c>
      <c r="M210" t="s">
        <v>1718</v>
      </c>
      <c r="N210" t="s">
        <v>1718</v>
      </c>
    </row>
    <row r="211" spans="1:14" x14ac:dyDescent="0.3">
      <c r="A211" s="136">
        <f t="shared" si="3"/>
        <v>71.35104980771635</v>
      </c>
      <c r="B211" s="134">
        <v>7.2149999999999999</v>
      </c>
      <c r="C211" s="134">
        <v>-73.634500000000003</v>
      </c>
      <c r="D211" t="s">
        <v>10782</v>
      </c>
      <c r="E211" t="s">
        <v>883</v>
      </c>
      <c r="F211" t="s">
        <v>877</v>
      </c>
      <c r="G211" t="s">
        <v>10476</v>
      </c>
      <c r="H211" t="s">
        <v>170</v>
      </c>
      <c r="I211">
        <v>34.149099999999997</v>
      </c>
      <c r="J211" t="s">
        <v>894</v>
      </c>
      <c r="L211" t="s">
        <v>10783</v>
      </c>
      <c r="M211" t="s">
        <v>957</v>
      </c>
      <c r="N211" t="s">
        <v>957</v>
      </c>
    </row>
    <row r="212" spans="1:14" x14ac:dyDescent="0.3">
      <c r="A212" s="136">
        <f t="shared" si="3"/>
        <v>71.427461992931924</v>
      </c>
      <c r="B212" s="134">
        <v>6.4549500000000002</v>
      </c>
      <c r="C212" s="134">
        <v>-72.934169999999995</v>
      </c>
      <c r="D212" t="s">
        <v>10388</v>
      </c>
      <c r="E212" t="s">
        <v>892</v>
      </c>
      <c r="F212" t="s">
        <v>877</v>
      </c>
      <c r="G212" t="s">
        <v>10377</v>
      </c>
      <c r="H212" t="s">
        <v>170</v>
      </c>
      <c r="I212">
        <v>39.720100000000002</v>
      </c>
      <c r="J212" t="s">
        <v>894</v>
      </c>
      <c r="K212" t="s">
        <v>879</v>
      </c>
      <c r="L212" t="s">
        <v>10378</v>
      </c>
      <c r="M212" t="s">
        <v>1718</v>
      </c>
      <c r="N212" t="s">
        <v>1718</v>
      </c>
    </row>
    <row r="213" spans="1:14" x14ac:dyDescent="0.3">
      <c r="A213" s="136">
        <f t="shared" si="3"/>
        <v>71.45390300706309</v>
      </c>
      <c r="B213" s="134">
        <v>7.4420000000000002</v>
      </c>
      <c r="C213" s="134">
        <v>-73.543999999999997</v>
      </c>
      <c r="D213" t="s">
        <v>11260</v>
      </c>
      <c r="E213" t="s">
        <v>892</v>
      </c>
      <c r="F213" t="s">
        <v>1214</v>
      </c>
      <c r="G213" t="s">
        <v>10756</v>
      </c>
      <c r="H213" t="s">
        <v>170</v>
      </c>
      <c r="I213">
        <v>71.919200000000004</v>
      </c>
      <c r="L213" t="s">
        <v>10788</v>
      </c>
      <c r="M213" t="s">
        <v>1019</v>
      </c>
      <c r="N213" t="s">
        <v>1019</v>
      </c>
    </row>
    <row r="214" spans="1:14" x14ac:dyDescent="0.3">
      <c r="A214" s="136">
        <f t="shared" si="3"/>
        <v>71.567505715656338</v>
      </c>
      <c r="B214" s="134">
        <v>7.1591399999999998</v>
      </c>
      <c r="C214" s="134">
        <v>-73.644689999999997</v>
      </c>
      <c r="D214" t="s">
        <v>10655</v>
      </c>
      <c r="E214" t="s">
        <v>892</v>
      </c>
      <c r="F214" t="s">
        <v>877</v>
      </c>
      <c r="G214" t="s">
        <v>10170</v>
      </c>
      <c r="H214" t="s">
        <v>170</v>
      </c>
      <c r="I214">
        <v>171.06739999999999</v>
      </c>
      <c r="J214" t="s">
        <v>889</v>
      </c>
      <c r="K214" t="s">
        <v>879</v>
      </c>
      <c r="L214" t="s">
        <v>10656</v>
      </c>
      <c r="M214" t="s">
        <v>931</v>
      </c>
      <c r="N214" t="s">
        <v>931</v>
      </c>
    </row>
    <row r="215" spans="1:14" x14ac:dyDescent="0.3">
      <c r="A215" s="136">
        <f t="shared" si="3"/>
        <v>71.629990034855354</v>
      </c>
      <c r="B215" s="134">
        <v>6.4963800000000003</v>
      </c>
      <c r="C215" s="134">
        <v>-73.24145</v>
      </c>
      <c r="D215" t="s">
        <v>10055</v>
      </c>
      <c r="E215" t="s">
        <v>876</v>
      </c>
      <c r="F215" t="s">
        <v>926</v>
      </c>
      <c r="G215" t="s">
        <v>10056</v>
      </c>
      <c r="H215" t="s">
        <v>170</v>
      </c>
      <c r="I215">
        <v>92.283100000000005</v>
      </c>
      <c r="J215" t="s">
        <v>889</v>
      </c>
      <c r="K215" t="s">
        <v>879</v>
      </c>
      <c r="L215" t="s">
        <v>10057</v>
      </c>
      <c r="M215" t="s">
        <v>906</v>
      </c>
      <c r="N215" t="s">
        <v>906</v>
      </c>
    </row>
    <row r="216" spans="1:14" x14ac:dyDescent="0.3">
      <c r="A216" s="136">
        <f t="shared" si="3"/>
        <v>72.082658344988616</v>
      </c>
      <c r="B216" s="134">
        <v>7.1965000000000003</v>
      </c>
      <c r="C216" s="134">
        <v>-73.644499999999994</v>
      </c>
      <c r="D216" t="s">
        <v>10698</v>
      </c>
      <c r="E216" t="s">
        <v>883</v>
      </c>
      <c r="F216" t="s">
        <v>877</v>
      </c>
      <c r="G216" t="s">
        <v>10170</v>
      </c>
      <c r="H216" t="s">
        <v>170</v>
      </c>
      <c r="I216">
        <v>395.173</v>
      </c>
      <c r="J216" t="s">
        <v>889</v>
      </c>
      <c r="L216" t="s">
        <v>9509</v>
      </c>
      <c r="M216" t="s">
        <v>957</v>
      </c>
      <c r="N216" t="s">
        <v>957</v>
      </c>
    </row>
    <row r="217" spans="1:14" x14ac:dyDescent="0.3">
      <c r="A217" s="136">
        <f t="shared" si="3"/>
        <v>72.088030535577701</v>
      </c>
      <c r="B217" s="134">
        <v>7.6290399999999998</v>
      </c>
      <c r="C217" s="134">
        <v>-72.630179999999996</v>
      </c>
      <c r="D217" t="s">
        <v>12117</v>
      </c>
      <c r="E217" t="s">
        <v>892</v>
      </c>
      <c r="F217" t="s">
        <v>877</v>
      </c>
      <c r="G217" t="s">
        <v>12050</v>
      </c>
      <c r="H217" t="s">
        <v>11647</v>
      </c>
      <c r="I217">
        <v>55.5655</v>
      </c>
      <c r="J217" t="s">
        <v>894</v>
      </c>
      <c r="K217" t="s">
        <v>879</v>
      </c>
      <c r="L217" t="s">
        <v>12118</v>
      </c>
      <c r="M217" t="s">
        <v>957</v>
      </c>
      <c r="N217" t="s">
        <v>957</v>
      </c>
    </row>
    <row r="218" spans="1:14" x14ac:dyDescent="0.3">
      <c r="A218" s="136">
        <f t="shared" si="3"/>
        <v>72.238765758196834</v>
      </c>
      <c r="B218" s="134">
        <v>7.2160000000000002</v>
      </c>
      <c r="C218" s="134">
        <v>-73.642499999999998</v>
      </c>
      <c r="D218" t="s">
        <v>10764</v>
      </c>
      <c r="E218" t="s">
        <v>883</v>
      </c>
      <c r="F218" t="s">
        <v>877</v>
      </c>
      <c r="G218" t="s">
        <v>10170</v>
      </c>
      <c r="H218" t="s">
        <v>170</v>
      </c>
      <c r="I218">
        <v>147.57380000000001</v>
      </c>
      <c r="J218" t="s">
        <v>889</v>
      </c>
      <c r="L218" t="s">
        <v>10765</v>
      </c>
      <c r="M218" t="s">
        <v>957</v>
      </c>
      <c r="N218" t="s">
        <v>957</v>
      </c>
    </row>
    <row r="219" spans="1:14" x14ac:dyDescent="0.3">
      <c r="A219" s="136">
        <f t="shared" si="3"/>
        <v>72.284432906299131</v>
      </c>
      <c r="B219" s="134">
        <v>6.4485200000000003</v>
      </c>
      <c r="C219" s="134">
        <v>-72.922070000000005</v>
      </c>
      <c r="D219" t="s">
        <v>10393</v>
      </c>
      <c r="E219" t="s">
        <v>892</v>
      </c>
      <c r="F219" t="s">
        <v>877</v>
      </c>
      <c r="G219" t="s">
        <v>10377</v>
      </c>
      <c r="H219" t="s">
        <v>170</v>
      </c>
      <c r="I219">
        <v>2.1019000000000001</v>
      </c>
      <c r="J219" t="s">
        <v>894</v>
      </c>
      <c r="K219" t="s">
        <v>879</v>
      </c>
      <c r="L219" t="s">
        <v>10378</v>
      </c>
      <c r="M219" t="s">
        <v>899</v>
      </c>
      <c r="N219" t="s">
        <v>899</v>
      </c>
    </row>
    <row r="220" spans="1:14" x14ac:dyDescent="0.3">
      <c r="A220" s="136">
        <f t="shared" si="3"/>
        <v>72.301553906068023</v>
      </c>
      <c r="B220" s="134">
        <v>7.2214999999999998</v>
      </c>
      <c r="C220" s="134">
        <v>-73.641999999999996</v>
      </c>
      <c r="D220" t="s">
        <v>10793</v>
      </c>
      <c r="E220" t="s">
        <v>883</v>
      </c>
      <c r="F220" t="s">
        <v>877</v>
      </c>
      <c r="G220" t="s">
        <v>10476</v>
      </c>
      <c r="H220" t="s">
        <v>170</v>
      </c>
      <c r="I220">
        <v>60.9801</v>
      </c>
      <c r="J220" t="s">
        <v>894</v>
      </c>
      <c r="L220" t="s">
        <v>10794</v>
      </c>
      <c r="M220" t="s">
        <v>957</v>
      </c>
      <c r="N220" t="s">
        <v>957</v>
      </c>
    </row>
    <row r="221" spans="1:14" x14ac:dyDescent="0.3">
      <c r="A221" s="136">
        <f t="shared" si="3"/>
        <v>72.459170081287269</v>
      </c>
      <c r="B221" s="134">
        <v>7.5065</v>
      </c>
      <c r="C221" s="134">
        <v>-73.507999999999996</v>
      </c>
      <c r="D221" t="s">
        <v>11457</v>
      </c>
      <c r="E221" t="s">
        <v>883</v>
      </c>
      <c r="F221" t="s">
        <v>981</v>
      </c>
      <c r="G221" t="s">
        <v>11354</v>
      </c>
      <c r="H221" t="s">
        <v>170</v>
      </c>
      <c r="I221">
        <v>28.0319</v>
      </c>
      <c r="J221" t="s">
        <v>894</v>
      </c>
      <c r="L221" t="s">
        <v>11458</v>
      </c>
      <c r="M221" t="s">
        <v>957</v>
      </c>
      <c r="N221" t="s">
        <v>957</v>
      </c>
    </row>
    <row r="222" spans="1:14" x14ac:dyDescent="0.3">
      <c r="A222" s="136">
        <f t="shared" si="3"/>
        <v>72.486255022738916</v>
      </c>
      <c r="B222" s="134">
        <v>6.4470000000000001</v>
      </c>
      <c r="C222" s="134">
        <v>-72.919499999999999</v>
      </c>
      <c r="D222" t="s">
        <v>10394</v>
      </c>
      <c r="E222" t="s">
        <v>892</v>
      </c>
      <c r="F222" t="s">
        <v>1214</v>
      </c>
      <c r="G222" t="s">
        <v>10377</v>
      </c>
      <c r="H222" t="s">
        <v>170</v>
      </c>
      <c r="I222">
        <v>4.8855000000000004</v>
      </c>
      <c r="J222" t="s">
        <v>986</v>
      </c>
      <c r="K222" t="s">
        <v>879</v>
      </c>
      <c r="L222" t="s">
        <v>10395</v>
      </c>
      <c r="M222" t="s">
        <v>957</v>
      </c>
      <c r="N222" t="s">
        <v>957</v>
      </c>
    </row>
    <row r="223" spans="1:14" x14ac:dyDescent="0.3">
      <c r="A223" s="136">
        <f t="shared" si="3"/>
        <v>72.697475465573604</v>
      </c>
      <c r="B223" s="134">
        <v>6.4560000000000004</v>
      </c>
      <c r="C223" s="134">
        <v>-73.143000000000001</v>
      </c>
      <c r="D223" t="s">
        <v>10136</v>
      </c>
      <c r="E223" t="s">
        <v>883</v>
      </c>
      <c r="F223" t="s">
        <v>877</v>
      </c>
      <c r="G223" t="s">
        <v>10079</v>
      </c>
      <c r="H223" t="s">
        <v>170</v>
      </c>
      <c r="I223">
        <v>19.541699999999999</v>
      </c>
      <c r="J223" t="s">
        <v>894</v>
      </c>
      <c r="L223" t="s">
        <v>9933</v>
      </c>
      <c r="M223" t="s">
        <v>957</v>
      </c>
      <c r="N223" t="s">
        <v>957</v>
      </c>
    </row>
    <row r="224" spans="1:14" x14ac:dyDescent="0.3">
      <c r="A224" s="136">
        <f t="shared" si="3"/>
        <v>72.745018154181594</v>
      </c>
      <c r="B224" s="134">
        <v>7.4465000000000003</v>
      </c>
      <c r="C224" s="134">
        <v>-73.555000000000007</v>
      </c>
      <c r="D224" t="s">
        <v>11253</v>
      </c>
      <c r="E224" t="s">
        <v>892</v>
      </c>
      <c r="F224" t="s">
        <v>1214</v>
      </c>
      <c r="G224" t="s">
        <v>10756</v>
      </c>
      <c r="H224" t="s">
        <v>170</v>
      </c>
      <c r="I224">
        <v>70.699799999999996</v>
      </c>
      <c r="L224" t="s">
        <v>10788</v>
      </c>
      <c r="M224" t="s">
        <v>1019</v>
      </c>
      <c r="N224" t="s">
        <v>1019</v>
      </c>
    </row>
    <row r="225" spans="1:14" x14ac:dyDescent="0.3">
      <c r="A225" s="136">
        <f t="shared" si="3"/>
        <v>72.770217294596961</v>
      </c>
      <c r="B225" s="134">
        <v>7.7145000000000001</v>
      </c>
      <c r="C225" s="134">
        <v>-72.789500000000004</v>
      </c>
      <c r="D225" t="s">
        <v>12075</v>
      </c>
      <c r="E225" t="s">
        <v>883</v>
      </c>
      <c r="F225" t="s">
        <v>884</v>
      </c>
      <c r="G225" t="s">
        <v>12076</v>
      </c>
      <c r="H225" t="s">
        <v>11647</v>
      </c>
      <c r="I225">
        <v>84.050899999999999</v>
      </c>
      <c r="L225" t="s">
        <v>12077</v>
      </c>
      <c r="M225" t="s">
        <v>12078</v>
      </c>
      <c r="N225" t="s">
        <v>12078</v>
      </c>
    </row>
    <row r="226" spans="1:14" x14ac:dyDescent="0.3">
      <c r="A226" s="136">
        <f t="shared" si="3"/>
        <v>72.836736422274072</v>
      </c>
      <c r="B226" s="134">
        <v>7.1959999999999997</v>
      </c>
      <c r="C226" s="134">
        <v>-73.651499999999999</v>
      </c>
      <c r="D226" t="s">
        <v>10692</v>
      </c>
      <c r="E226" t="s">
        <v>883</v>
      </c>
      <c r="F226" t="s">
        <v>981</v>
      </c>
      <c r="G226" t="s">
        <v>10170</v>
      </c>
      <c r="H226" t="s">
        <v>170</v>
      </c>
      <c r="I226">
        <v>97.573800000000006</v>
      </c>
      <c r="J226" t="s">
        <v>894</v>
      </c>
      <c r="L226" t="s">
        <v>10693</v>
      </c>
      <c r="M226" t="s">
        <v>1173</v>
      </c>
      <c r="N226" t="s">
        <v>1173</v>
      </c>
    </row>
    <row r="227" spans="1:14" x14ac:dyDescent="0.3">
      <c r="A227" s="136">
        <f t="shared" si="3"/>
        <v>73.194949521253946</v>
      </c>
      <c r="B227" s="134">
        <v>6.7309999999999999</v>
      </c>
      <c r="C227" s="134">
        <v>-73.552499999999995</v>
      </c>
      <c r="D227" t="s">
        <v>10036</v>
      </c>
      <c r="E227" t="s">
        <v>883</v>
      </c>
      <c r="F227" t="s">
        <v>877</v>
      </c>
      <c r="G227" t="s">
        <v>5616</v>
      </c>
      <c r="H227" t="s">
        <v>170</v>
      </c>
      <c r="I227">
        <v>57.377800000000001</v>
      </c>
      <c r="J227" t="s">
        <v>894</v>
      </c>
      <c r="L227" t="s">
        <v>10037</v>
      </c>
      <c r="M227" t="s">
        <v>957</v>
      </c>
      <c r="N227" t="s">
        <v>957</v>
      </c>
    </row>
    <row r="228" spans="1:14" x14ac:dyDescent="0.3">
      <c r="A228" s="136">
        <f t="shared" si="3"/>
        <v>73.578341899917973</v>
      </c>
      <c r="B228" s="134">
        <v>7.2229999999999999</v>
      </c>
      <c r="C228" s="134">
        <v>-73.653499999999994</v>
      </c>
      <c r="D228" t="s">
        <v>10772</v>
      </c>
      <c r="E228" t="s">
        <v>883</v>
      </c>
      <c r="F228" t="s">
        <v>877</v>
      </c>
      <c r="G228" t="s">
        <v>10476</v>
      </c>
      <c r="H228" t="s">
        <v>170</v>
      </c>
      <c r="I228">
        <v>126.8381</v>
      </c>
      <c r="J228" t="s">
        <v>894</v>
      </c>
      <c r="L228" t="s">
        <v>10773</v>
      </c>
      <c r="M228" t="s">
        <v>957</v>
      </c>
      <c r="N228" t="s">
        <v>957</v>
      </c>
    </row>
    <row r="229" spans="1:14" x14ac:dyDescent="0.3">
      <c r="A229" s="136">
        <f t="shared" si="3"/>
        <v>73.621057667504729</v>
      </c>
      <c r="B229" s="134">
        <v>6.7140000000000004</v>
      </c>
      <c r="C229" s="134">
        <v>-73.545500000000004</v>
      </c>
      <c r="D229" t="s">
        <v>10007</v>
      </c>
      <c r="E229" t="s">
        <v>883</v>
      </c>
      <c r="F229" t="s">
        <v>877</v>
      </c>
      <c r="G229" t="s">
        <v>5616</v>
      </c>
      <c r="H229" t="s">
        <v>170</v>
      </c>
      <c r="I229">
        <v>68.3673</v>
      </c>
      <c r="J229" t="s">
        <v>894</v>
      </c>
      <c r="L229" t="s">
        <v>9509</v>
      </c>
      <c r="M229" t="s">
        <v>957</v>
      </c>
      <c r="N229" t="s">
        <v>957</v>
      </c>
    </row>
    <row r="230" spans="1:14" x14ac:dyDescent="0.3">
      <c r="A230" s="136">
        <f t="shared" si="3"/>
        <v>73.70231191403046</v>
      </c>
      <c r="B230" s="134">
        <v>6.7515000000000001</v>
      </c>
      <c r="C230" s="134">
        <v>-73.570999999999998</v>
      </c>
      <c r="D230" t="s">
        <v>10049</v>
      </c>
      <c r="E230" t="s">
        <v>980</v>
      </c>
      <c r="F230" t="s">
        <v>981</v>
      </c>
      <c r="G230" t="s">
        <v>5616</v>
      </c>
      <c r="H230" t="s">
        <v>170</v>
      </c>
      <c r="I230">
        <v>98.881699999999995</v>
      </c>
      <c r="J230" t="s">
        <v>889</v>
      </c>
      <c r="L230" t="s">
        <v>10050</v>
      </c>
      <c r="M230" t="s">
        <v>949</v>
      </c>
      <c r="N230" t="s">
        <v>949</v>
      </c>
    </row>
    <row r="231" spans="1:14" x14ac:dyDescent="0.3">
      <c r="A231" s="136">
        <f t="shared" si="3"/>
        <v>73.947569881644952</v>
      </c>
      <c r="B231" s="134">
        <v>7.4264999999999999</v>
      </c>
      <c r="C231" s="134">
        <v>-73.58</v>
      </c>
      <c r="D231" t="s">
        <v>11200</v>
      </c>
      <c r="E231" t="s">
        <v>883</v>
      </c>
      <c r="F231" t="s">
        <v>877</v>
      </c>
      <c r="G231" t="s">
        <v>10756</v>
      </c>
      <c r="H231" t="s">
        <v>170</v>
      </c>
      <c r="I231">
        <v>3885.0293999999999</v>
      </c>
      <c r="J231" t="s">
        <v>889</v>
      </c>
      <c r="L231" t="s">
        <v>4298</v>
      </c>
      <c r="M231" t="s">
        <v>1410</v>
      </c>
      <c r="N231" t="s">
        <v>1410</v>
      </c>
    </row>
    <row r="232" spans="1:14" x14ac:dyDescent="0.3">
      <c r="A232" s="136">
        <f t="shared" si="3"/>
        <v>74.030481980346465</v>
      </c>
      <c r="B232" s="134">
        <v>7.6459999999999999</v>
      </c>
      <c r="C232" s="134">
        <v>-72.623999999999995</v>
      </c>
      <c r="D232" t="s">
        <v>12138</v>
      </c>
      <c r="E232" t="s">
        <v>883</v>
      </c>
      <c r="F232" t="s">
        <v>877</v>
      </c>
      <c r="G232" t="s">
        <v>12050</v>
      </c>
      <c r="H232" t="s">
        <v>11647</v>
      </c>
      <c r="I232">
        <v>37.768900000000002</v>
      </c>
      <c r="J232" t="s">
        <v>894</v>
      </c>
      <c r="L232" t="s">
        <v>12139</v>
      </c>
      <c r="M232" t="s">
        <v>1019</v>
      </c>
      <c r="N232" t="s">
        <v>1019</v>
      </c>
    </row>
    <row r="233" spans="1:14" x14ac:dyDescent="0.3">
      <c r="A233" s="136">
        <f t="shared" si="3"/>
        <v>74.097409315535018</v>
      </c>
      <c r="B233" s="134">
        <v>6.5039999999999996</v>
      </c>
      <c r="C233" s="134">
        <v>-72.6875</v>
      </c>
      <c r="D233" t="s">
        <v>10896</v>
      </c>
      <c r="E233" t="s">
        <v>883</v>
      </c>
      <c r="F233" t="s">
        <v>963</v>
      </c>
      <c r="G233" t="s">
        <v>10897</v>
      </c>
      <c r="H233" t="s">
        <v>6702</v>
      </c>
      <c r="I233">
        <v>225.93600000000001</v>
      </c>
      <c r="L233" t="s">
        <v>10898</v>
      </c>
      <c r="M233" t="s">
        <v>1019</v>
      </c>
      <c r="N233" t="s">
        <v>1019</v>
      </c>
    </row>
    <row r="234" spans="1:14" x14ac:dyDescent="0.3">
      <c r="A234" s="136">
        <f t="shared" si="3"/>
        <v>74.332134569052215</v>
      </c>
      <c r="B234" s="134">
        <v>7.6484300000000003</v>
      </c>
      <c r="C234" s="134">
        <v>-72.622739999999993</v>
      </c>
      <c r="D234" t="s">
        <v>12143</v>
      </c>
      <c r="E234" t="s">
        <v>892</v>
      </c>
      <c r="F234" t="s">
        <v>877</v>
      </c>
      <c r="G234" t="s">
        <v>12050</v>
      </c>
      <c r="H234" t="s">
        <v>11647</v>
      </c>
      <c r="I234">
        <v>8.5778999999999996</v>
      </c>
      <c r="J234" t="s">
        <v>894</v>
      </c>
      <c r="K234" t="s">
        <v>1058</v>
      </c>
      <c r="L234" t="s">
        <v>12144</v>
      </c>
      <c r="M234" t="s">
        <v>949</v>
      </c>
      <c r="N234" t="s">
        <v>949</v>
      </c>
    </row>
    <row r="235" spans="1:14" x14ac:dyDescent="0.3">
      <c r="A235" s="136">
        <f t="shared" si="3"/>
        <v>74.509983960918305</v>
      </c>
      <c r="B235" s="134">
        <v>7.2285000000000004</v>
      </c>
      <c r="C235" s="134">
        <v>-73.661000000000001</v>
      </c>
      <c r="D235" t="s">
        <v>10777</v>
      </c>
      <c r="E235" t="s">
        <v>883</v>
      </c>
      <c r="F235" t="s">
        <v>963</v>
      </c>
      <c r="G235" t="s">
        <v>10476</v>
      </c>
      <c r="H235" t="s">
        <v>170</v>
      </c>
      <c r="I235">
        <v>21.9526</v>
      </c>
      <c r="L235" t="s">
        <v>10778</v>
      </c>
      <c r="M235" t="s">
        <v>1019</v>
      </c>
      <c r="N235" t="s">
        <v>1019</v>
      </c>
    </row>
    <row r="236" spans="1:14" x14ac:dyDescent="0.3">
      <c r="A236" s="136">
        <f t="shared" si="3"/>
        <v>74.721220881417281</v>
      </c>
      <c r="B236" s="134">
        <v>6.4844999999999997</v>
      </c>
      <c r="C236" s="134">
        <v>-72.714500000000001</v>
      </c>
      <c r="D236" t="s">
        <v>10828</v>
      </c>
      <c r="E236" t="s">
        <v>883</v>
      </c>
      <c r="F236" t="s">
        <v>884</v>
      </c>
      <c r="G236" t="s">
        <v>10829</v>
      </c>
      <c r="H236" t="s">
        <v>291</v>
      </c>
      <c r="I236">
        <v>464.09930000000003</v>
      </c>
      <c r="L236" t="s">
        <v>10830</v>
      </c>
      <c r="M236" t="s">
        <v>906</v>
      </c>
      <c r="N236" t="s">
        <v>906</v>
      </c>
    </row>
    <row r="237" spans="1:14" x14ac:dyDescent="0.3">
      <c r="A237" s="136">
        <f t="shared" si="3"/>
        <v>75.009396449326729</v>
      </c>
      <c r="B237" s="134">
        <v>7.2314999999999996</v>
      </c>
      <c r="C237" s="134">
        <v>-73.665000000000006</v>
      </c>
      <c r="D237" t="s">
        <v>10779</v>
      </c>
      <c r="E237" t="s">
        <v>883</v>
      </c>
      <c r="F237" t="s">
        <v>877</v>
      </c>
      <c r="G237" t="s">
        <v>10476</v>
      </c>
      <c r="H237" t="s">
        <v>170</v>
      </c>
      <c r="I237">
        <v>56.100900000000003</v>
      </c>
      <c r="J237" t="s">
        <v>894</v>
      </c>
      <c r="L237" t="s">
        <v>10754</v>
      </c>
      <c r="M237" t="s">
        <v>957</v>
      </c>
      <c r="N237" t="s">
        <v>957</v>
      </c>
    </row>
    <row r="238" spans="1:14" x14ac:dyDescent="0.3">
      <c r="A238" s="136">
        <f t="shared" si="3"/>
        <v>75.229178011495378</v>
      </c>
      <c r="B238" s="134">
        <v>6.7670000000000003</v>
      </c>
      <c r="C238" s="134">
        <v>-73.596000000000004</v>
      </c>
      <c r="D238" t="s">
        <v>10047</v>
      </c>
      <c r="E238" t="s">
        <v>883</v>
      </c>
      <c r="F238" t="s">
        <v>877</v>
      </c>
      <c r="G238" t="s">
        <v>5616</v>
      </c>
      <c r="H238" t="s">
        <v>170</v>
      </c>
      <c r="I238">
        <v>139.1634</v>
      </c>
      <c r="J238" t="s">
        <v>894</v>
      </c>
      <c r="L238" t="s">
        <v>10048</v>
      </c>
      <c r="M238" t="s">
        <v>1173</v>
      </c>
      <c r="N238" t="s">
        <v>1173</v>
      </c>
    </row>
    <row r="239" spans="1:14" x14ac:dyDescent="0.3">
      <c r="A239" s="136">
        <f t="shared" si="3"/>
        <v>75.436110550018881</v>
      </c>
      <c r="B239" s="134">
        <v>6.4329999999999998</v>
      </c>
      <c r="C239" s="134">
        <v>-73.153000000000006</v>
      </c>
      <c r="D239" t="s">
        <v>10078</v>
      </c>
      <c r="E239" t="s">
        <v>883</v>
      </c>
      <c r="F239" t="s">
        <v>877</v>
      </c>
      <c r="G239" t="s">
        <v>10079</v>
      </c>
      <c r="H239" t="s">
        <v>170</v>
      </c>
      <c r="I239">
        <v>96.491600000000005</v>
      </c>
      <c r="J239" t="s">
        <v>894</v>
      </c>
      <c r="L239" t="s">
        <v>9880</v>
      </c>
      <c r="M239" t="s">
        <v>957</v>
      </c>
      <c r="N239" t="s">
        <v>957</v>
      </c>
    </row>
    <row r="240" spans="1:14" x14ac:dyDescent="0.3">
      <c r="A240" s="136">
        <f t="shared" si="3"/>
        <v>75.677490529207049</v>
      </c>
      <c r="B240" s="134">
        <v>7.2275</v>
      </c>
      <c r="C240" s="134">
        <v>-73.671999999999997</v>
      </c>
      <c r="D240" t="s">
        <v>10731</v>
      </c>
      <c r="E240" t="s">
        <v>883</v>
      </c>
      <c r="F240" t="s">
        <v>963</v>
      </c>
      <c r="G240" t="s">
        <v>10170</v>
      </c>
      <c r="H240" t="s">
        <v>170</v>
      </c>
      <c r="I240">
        <v>95.129000000000005</v>
      </c>
      <c r="L240" t="s">
        <v>10732</v>
      </c>
      <c r="M240" t="s">
        <v>1019</v>
      </c>
      <c r="N240" t="s">
        <v>1019</v>
      </c>
    </row>
    <row r="241" spans="1:14" x14ac:dyDescent="0.3">
      <c r="A241" s="136">
        <f t="shared" si="3"/>
        <v>75.755588917078242</v>
      </c>
      <c r="B241" s="134">
        <v>6.4790000000000001</v>
      </c>
      <c r="C241" s="134">
        <v>-73.294499999999999</v>
      </c>
      <c r="D241" t="s">
        <v>9924</v>
      </c>
      <c r="E241" t="s">
        <v>883</v>
      </c>
      <c r="F241" t="s">
        <v>877</v>
      </c>
      <c r="G241" t="s">
        <v>9925</v>
      </c>
      <c r="H241" t="s">
        <v>170</v>
      </c>
      <c r="I241">
        <v>216.1755</v>
      </c>
      <c r="J241" t="s">
        <v>889</v>
      </c>
      <c r="L241" t="s">
        <v>9926</v>
      </c>
      <c r="M241" t="s">
        <v>957</v>
      </c>
      <c r="N241" t="s">
        <v>957</v>
      </c>
    </row>
    <row r="242" spans="1:14" x14ac:dyDescent="0.3">
      <c r="A242" s="136">
        <f t="shared" si="3"/>
        <v>75.792391360999972</v>
      </c>
      <c r="B242" s="134">
        <v>7.6804199999999998</v>
      </c>
      <c r="C242" s="134">
        <v>-73.349800000000002</v>
      </c>
      <c r="D242" t="s">
        <v>11749</v>
      </c>
      <c r="E242" t="s">
        <v>892</v>
      </c>
      <c r="F242" t="s">
        <v>877</v>
      </c>
      <c r="G242" t="s">
        <v>11651</v>
      </c>
      <c r="H242" t="s">
        <v>11647</v>
      </c>
      <c r="I242">
        <v>10.247199999999999</v>
      </c>
      <c r="J242" t="s">
        <v>894</v>
      </c>
      <c r="K242" t="s">
        <v>879</v>
      </c>
      <c r="L242" t="s">
        <v>11731</v>
      </c>
      <c r="M242" t="s">
        <v>899</v>
      </c>
      <c r="N242" t="s">
        <v>899</v>
      </c>
    </row>
    <row r="243" spans="1:14" x14ac:dyDescent="0.3">
      <c r="A243" s="136">
        <f t="shared" si="3"/>
        <v>76.046968396756682</v>
      </c>
      <c r="B243" s="134">
        <v>7.2320000000000002</v>
      </c>
      <c r="C243" s="134">
        <v>-73.674499999999995</v>
      </c>
      <c r="D243" t="s">
        <v>10753</v>
      </c>
      <c r="E243" t="s">
        <v>892</v>
      </c>
      <c r="F243" t="s">
        <v>877</v>
      </c>
      <c r="G243" t="s">
        <v>10170</v>
      </c>
      <c r="H243" t="s">
        <v>170</v>
      </c>
      <c r="I243">
        <v>147.5701</v>
      </c>
      <c r="J243" t="s">
        <v>889</v>
      </c>
      <c r="K243" t="s">
        <v>903</v>
      </c>
      <c r="L243" t="s">
        <v>10754</v>
      </c>
      <c r="M243" t="s">
        <v>957</v>
      </c>
      <c r="N243" t="s">
        <v>957</v>
      </c>
    </row>
    <row r="244" spans="1:14" x14ac:dyDescent="0.3">
      <c r="A244" s="136">
        <f t="shared" si="3"/>
        <v>76.378768906924279</v>
      </c>
      <c r="B244" s="134">
        <v>7.6631099999999996</v>
      </c>
      <c r="C244" s="134">
        <v>-72.611490000000003</v>
      </c>
      <c r="D244" t="s">
        <v>12155</v>
      </c>
      <c r="E244" t="s">
        <v>892</v>
      </c>
      <c r="F244" t="s">
        <v>877</v>
      </c>
      <c r="G244" t="s">
        <v>12050</v>
      </c>
      <c r="H244" t="s">
        <v>11647</v>
      </c>
      <c r="I244">
        <v>30.2514</v>
      </c>
      <c r="J244" t="s">
        <v>894</v>
      </c>
      <c r="K244" t="s">
        <v>1058</v>
      </c>
      <c r="L244" t="s">
        <v>12144</v>
      </c>
      <c r="M244" t="s">
        <v>949</v>
      </c>
      <c r="N244" t="s">
        <v>949</v>
      </c>
    </row>
    <row r="245" spans="1:14" x14ac:dyDescent="0.3">
      <c r="A245" s="136">
        <f t="shared" si="3"/>
        <v>76.477854526805658</v>
      </c>
      <c r="B245" s="134">
        <v>7.6859999999999999</v>
      </c>
      <c r="C245" s="134">
        <v>-73.352500000000006</v>
      </c>
      <c r="D245" t="s">
        <v>11750</v>
      </c>
      <c r="E245" t="s">
        <v>892</v>
      </c>
      <c r="F245" t="s">
        <v>1214</v>
      </c>
      <c r="G245" t="s">
        <v>11651</v>
      </c>
      <c r="H245" t="s">
        <v>11647</v>
      </c>
      <c r="I245">
        <v>216.84520000000001</v>
      </c>
      <c r="L245" t="s">
        <v>10788</v>
      </c>
      <c r="M245" t="s">
        <v>1019</v>
      </c>
      <c r="N245" t="s">
        <v>1019</v>
      </c>
    </row>
    <row r="246" spans="1:14" x14ac:dyDescent="0.3">
      <c r="A246" s="136">
        <f t="shared" si="3"/>
        <v>76.49696305989751</v>
      </c>
      <c r="B246" s="134">
        <v>6.4234999999999998</v>
      </c>
      <c r="C246" s="134">
        <v>-72.844499999999996</v>
      </c>
      <c r="D246" t="s">
        <v>10491</v>
      </c>
      <c r="E246" t="s">
        <v>883</v>
      </c>
      <c r="F246" t="s">
        <v>877</v>
      </c>
      <c r="G246" t="s">
        <v>10465</v>
      </c>
      <c r="H246" t="s">
        <v>170</v>
      </c>
      <c r="I246">
        <v>9.7714999999999996</v>
      </c>
      <c r="J246" t="s">
        <v>894</v>
      </c>
      <c r="L246" t="s">
        <v>10492</v>
      </c>
      <c r="M246" t="s">
        <v>957</v>
      </c>
      <c r="N246" t="s">
        <v>957</v>
      </c>
    </row>
    <row r="247" spans="1:14" x14ac:dyDescent="0.3">
      <c r="A247" s="136">
        <f t="shared" si="3"/>
        <v>76.661454726925157</v>
      </c>
      <c r="B247" s="134">
        <v>7.2445000000000004</v>
      </c>
      <c r="C247" s="134">
        <v>-73.677499999999995</v>
      </c>
      <c r="D247" t="s">
        <v>10818</v>
      </c>
      <c r="E247" t="s">
        <v>883</v>
      </c>
      <c r="F247" t="s">
        <v>877</v>
      </c>
      <c r="G247" t="s">
        <v>10476</v>
      </c>
      <c r="H247" t="s">
        <v>170</v>
      </c>
      <c r="I247">
        <v>159.76179999999999</v>
      </c>
      <c r="J247" t="s">
        <v>889</v>
      </c>
      <c r="L247" t="s">
        <v>10819</v>
      </c>
      <c r="M247" t="s">
        <v>1173</v>
      </c>
      <c r="N247" t="s">
        <v>1173</v>
      </c>
    </row>
    <row r="248" spans="1:14" x14ac:dyDescent="0.3">
      <c r="A248" s="136">
        <f t="shared" si="3"/>
        <v>76.962153608255718</v>
      </c>
      <c r="B248" s="134">
        <v>7.2480000000000002</v>
      </c>
      <c r="C248" s="134">
        <v>-73.679500000000004</v>
      </c>
      <c r="D248" t="s">
        <v>10831</v>
      </c>
      <c r="E248" t="s">
        <v>968</v>
      </c>
      <c r="F248" t="s">
        <v>981</v>
      </c>
      <c r="G248" t="s">
        <v>10476</v>
      </c>
      <c r="H248" t="s">
        <v>170</v>
      </c>
      <c r="I248">
        <v>9.7563999999999993</v>
      </c>
      <c r="J248" t="s">
        <v>894</v>
      </c>
      <c r="L248" t="s">
        <v>10710</v>
      </c>
      <c r="M248" t="s">
        <v>957</v>
      </c>
      <c r="N248" t="s">
        <v>957</v>
      </c>
    </row>
    <row r="249" spans="1:14" x14ac:dyDescent="0.3">
      <c r="A249" s="136">
        <f t="shared" si="3"/>
        <v>77.118064944914238</v>
      </c>
      <c r="B249" s="134">
        <v>6.4829999999999997</v>
      </c>
      <c r="C249" s="134">
        <v>-72.668999999999997</v>
      </c>
      <c r="D249" t="s">
        <v>10899</v>
      </c>
      <c r="E249" t="s">
        <v>883</v>
      </c>
      <c r="F249" t="s">
        <v>981</v>
      </c>
      <c r="G249" t="s">
        <v>10900</v>
      </c>
      <c r="H249" t="s">
        <v>6702</v>
      </c>
      <c r="I249">
        <v>98.927999999999997</v>
      </c>
      <c r="J249" t="s">
        <v>889</v>
      </c>
      <c r="L249" t="s">
        <v>10901</v>
      </c>
      <c r="M249" t="s">
        <v>10902</v>
      </c>
      <c r="N249" t="s">
        <v>10902</v>
      </c>
    </row>
    <row r="250" spans="1:14" x14ac:dyDescent="0.3">
      <c r="A250" s="136">
        <f t="shared" si="3"/>
        <v>77.20879638807132</v>
      </c>
      <c r="B250" s="134">
        <v>6.4154999999999998</v>
      </c>
      <c r="C250" s="134">
        <v>-72.850999999999999</v>
      </c>
      <c r="D250" t="s">
        <v>10464</v>
      </c>
      <c r="E250" t="s">
        <v>883</v>
      </c>
      <c r="F250" t="s">
        <v>981</v>
      </c>
      <c r="G250" t="s">
        <v>10465</v>
      </c>
      <c r="H250" t="s">
        <v>170</v>
      </c>
      <c r="I250">
        <v>34.200699999999998</v>
      </c>
      <c r="J250" t="s">
        <v>894</v>
      </c>
      <c r="L250" t="s">
        <v>10466</v>
      </c>
      <c r="M250" t="s">
        <v>1686</v>
      </c>
      <c r="N250" t="s">
        <v>1686</v>
      </c>
    </row>
    <row r="251" spans="1:14" x14ac:dyDescent="0.3">
      <c r="A251" s="136">
        <f t="shared" si="3"/>
        <v>77.236197020654089</v>
      </c>
      <c r="B251" s="134">
        <v>7.2270000000000003</v>
      </c>
      <c r="C251" s="134">
        <v>-73.686499999999995</v>
      </c>
      <c r="D251" t="s">
        <v>10709</v>
      </c>
      <c r="E251" t="s">
        <v>968</v>
      </c>
      <c r="F251" t="s">
        <v>877</v>
      </c>
      <c r="G251" t="s">
        <v>10170</v>
      </c>
      <c r="H251" t="s">
        <v>170</v>
      </c>
      <c r="I251">
        <v>120.74120000000001</v>
      </c>
      <c r="J251" t="s">
        <v>894</v>
      </c>
      <c r="L251" t="s">
        <v>10710</v>
      </c>
      <c r="M251" t="s">
        <v>957</v>
      </c>
      <c r="N251" t="s">
        <v>957</v>
      </c>
    </row>
    <row r="252" spans="1:14" x14ac:dyDescent="0.3">
      <c r="A252" s="136">
        <f t="shared" si="3"/>
        <v>77.312396560541146</v>
      </c>
      <c r="B252" s="134">
        <v>7.7614999999999998</v>
      </c>
      <c r="C252" s="134">
        <v>-72.802999999999997</v>
      </c>
      <c r="D252" t="s">
        <v>12125</v>
      </c>
      <c r="E252" t="s">
        <v>883</v>
      </c>
      <c r="F252" t="s">
        <v>877</v>
      </c>
      <c r="G252" t="s">
        <v>12093</v>
      </c>
      <c r="H252" t="s">
        <v>11647</v>
      </c>
      <c r="I252">
        <v>73.079499999999996</v>
      </c>
      <c r="J252" t="s">
        <v>894</v>
      </c>
      <c r="L252" t="s">
        <v>12126</v>
      </c>
      <c r="M252" t="s">
        <v>931</v>
      </c>
      <c r="N252" t="s">
        <v>931</v>
      </c>
    </row>
    <row r="253" spans="1:14" x14ac:dyDescent="0.3">
      <c r="A253" s="136">
        <f t="shared" si="3"/>
        <v>77.419684188007494</v>
      </c>
      <c r="B253" s="134">
        <v>6.4820399999999996</v>
      </c>
      <c r="C253" s="134">
        <v>-72.665040000000005</v>
      </c>
      <c r="D253" t="s">
        <v>10903</v>
      </c>
      <c r="E253" t="s">
        <v>892</v>
      </c>
      <c r="F253" t="s">
        <v>877</v>
      </c>
      <c r="G253" t="s">
        <v>10904</v>
      </c>
      <c r="H253" t="s">
        <v>170</v>
      </c>
      <c r="I253">
        <v>97.288300000000007</v>
      </c>
      <c r="J253" t="s">
        <v>894</v>
      </c>
      <c r="K253" t="s">
        <v>879</v>
      </c>
      <c r="L253" t="s">
        <v>10905</v>
      </c>
      <c r="M253" t="s">
        <v>989</v>
      </c>
      <c r="N253" t="s">
        <v>989</v>
      </c>
    </row>
    <row r="254" spans="1:14" x14ac:dyDescent="0.3">
      <c r="A254" s="136">
        <f t="shared" si="3"/>
        <v>77.967967788088714</v>
      </c>
      <c r="B254" s="134">
        <v>7.6740000000000004</v>
      </c>
      <c r="C254" s="134">
        <v>-72.602000000000004</v>
      </c>
      <c r="D254" t="s">
        <v>12172</v>
      </c>
      <c r="E254" t="s">
        <v>883</v>
      </c>
      <c r="F254" t="s">
        <v>877</v>
      </c>
      <c r="G254" t="s">
        <v>12010</v>
      </c>
      <c r="H254" t="s">
        <v>11647</v>
      </c>
      <c r="I254">
        <v>144.9761</v>
      </c>
      <c r="J254" t="s">
        <v>894</v>
      </c>
      <c r="L254" t="s">
        <v>2472</v>
      </c>
      <c r="M254" t="s">
        <v>1173</v>
      </c>
      <c r="N254" t="s">
        <v>1173</v>
      </c>
    </row>
    <row r="255" spans="1:14" x14ac:dyDescent="0.3">
      <c r="A255" s="136">
        <f t="shared" si="3"/>
        <v>78.160332747641945</v>
      </c>
      <c r="B255" s="134">
        <v>7.7054999999999998</v>
      </c>
      <c r="C255" s="134">
        <v>-73.349000000000004</v>
      </c>
      <c r="D255" t="s">
        <v>11768</v>
      </c>
      <c r="E255" t="s">
        <v>883</v>
      </c>
      <c r="F255" t="s">
        <v>877</v>
      </c>
      <c r="G255" t="s">
        <v>11651</v>
      </c>
      <c r="H255" t="s">
        <v>11647</v>
      </c>
      <c r="I255">
        <v>242.41820000000001</v>
      </c>
      <c r="J255" t="s">
        <v>889</v>
      </c>
      <c r="L255" t="s">
        <v>11769</v>
      </c>
      <c r="M255" t="s">
        <v>1019</v>
      </c>
      <c r="N255" t="s">
        <v>1019</v>
      </c>
    </row>
    <row r="256" spans="1:14" x14ac:dyDescent="0.3">
      <c r="A256" s="136">
        <f t="shared" si="3"/>
        <v>78.433625800428274</v>
      </c>
      <c r="B256" s="134">
        <v>7.2614999999999998</v>
      </c>
      <c r="C256" s="134">
        <v>-73.69</v>
      </c>
      <c r="D256" t="s">
        <v>10852</v>
      </c>
      <c r="E256" t="s">
        <v>883</v>
      </c>
      <c r="F256" t="s">
        <v>877</v>
      </c>
      <c r="G256" t="s">
        <v>10476</v>
      </c>
      <c r="H256" t="s">
        <v>170</v>
      </c>
      <c r="I256">
        <v>625.59960000000001</v>
      </c>
      <c r="J256" t="s">
        <v>889</v>
      </c>
      <c r="L256" t="s">
        <v>10853</v>
      </c>
      <c r="M256" t="s">
        <v>1019</v>
      </c>
      <c r="N256" t="s">
        <v>1019</v>
      </c>
    </row>
    <row r="257" spans="1:14" x14ac:dyDescent="0.3">
      <c r="A257" s="136">
        <f t="shared" si="3"/>
        <v>78.465364580157583</v>
      </c>
      <c r="B257" s="134">
        <v>7.7374999999999998</v>
      </c>
      <c r="C257" s="134">
        <v>-73.291499999999999</v>
      </c>
      <c r="D257" t="s">
        <v>11806</v>
      </c>
      <c r="E257" t="s">
        <v>883</v>
      </c>
      <c r="F257" t="s">
        <v>877</v>
      </c>
      <c r="G257" t="s">
        <v>11651</v>
      </c>
      <c r="H257" t="s">
        <v>11647</v>
      </c>
      <c r="I257">
        <v>380.0394</v>
      </c>
      <c r="J257" t="s">
        <v>889</v>
      </c>
      <c r="L257" t="s">
        <v>11807</v>
      </c>
      <c r="M257" t="s">
        <v>887</v>
      </c>
      <c r="N257" t="s">
        <v>887</v>
      </c>
    </row>
    <row r="258" spans="1:14" x14ac:dyDescent="0.3">
      <c r="A258" s="136">
        <f t="shared" ref="A258:A321" si="4">6371*ACOS(SIN(RADIANS(LAT))*SIN(RADIANS(B258))+COS(RADIANS(LAT))*COS(RADIANS(B258))*COS(RADIANS(C258-LONG)))</f>
        <v>78.75136417555224</v>
      </c>
      <c r="B258" s="134">
        <v>7.1515000000000004</v>
      </c>
      <c r="C258" s="134">
        <v>-72.287999999999997</v>
      </c>
      <c r="D258" t="s">
        <v>11967</v>
      </c>
      <c r="E258" t="s">
        <v>883</v>
      </c>
      <c r="F258" t="s">
        <v>877</v>
      </c>
      <c r="G258" t="s">
        <v>9466</v>
      </c>
      <c r="H258" t="s">
        <v>11647</v>
      </c>
      <c r="I258">
        <v>900.21050000000002</v>
      </c>
      <c r="J258" t="s">
        <v>889</v>
      </c>
      <c r="L258" t="s">
        <v>11797</v>
      </c>
      <c r="M258" t="s">
        <v>1718</v>
      </c>
      <c r="N258" t="s">
        <v>1718</v>
      </c>
    </row>
    <row r="259" spans="1:14" x14ac:dyDescent="0.3">
      <c r="A259" s="136">
        <f t="shared" si="4"/>
        <v>78.83984525989132</v>
      </c>
      <c r="B259" s="134">
        <v>7.2454999999999998</v>
      </c>
      <c r="C259" s="134">
        <v>-73.697500000000005</v>
      </c>
      <c r="D259" t="s">
        <v>10759</v>
      </c>
      <c r="E259" t="s">
        <v>883</v>
      </c>
      <c r="F259" t="s">
        <v>877</v>
      </c>
      <c r="G259" t="s">
        <v>10170</v>
      </c>
      <c r="H259" t="s">
        <v>170</v>
      </c>
      <c r="I259">
        <v>150.0061</v>
      </c>
      <c r="J259" t="s">
        <v>889</v>
      </c>
      <c r="L259" t="s">
        <v>10760</v>
      </c>
      <c r="M259" t="s">
        <v>1686</v>
      </c>
      <c r="N259" t="s">
        <v>1686</v>
      </c>
    </row>
    <row r="260" spans="1:14" x14ac:dyDescent="0.3">
      <c r="A260" s="136">
        <f t="shared" si="4"/>
        <v>78.993212170241378</v>
      </c>
      <c r="B260" s="134">
        <v>7.0940000000000003</v>
      </c>
      <c r="C260" s="134">
        <v>-72.283500000000004</v>
      </c>
      <c r="D260" t="s">
        <v>11921</v>
      </c>
      <c r="E260" t="s">
        <v>883</v>
      </c>
      <c r="F260" t="s">
        <v>963</v>
      </c>
      <c r="G260" t="s">
        <v>9466</v>
      </c>
      <c r="H260" t="s">
        <v>11647</v>
      </c>
      <c r="I260">
        <v>13.419700000000001</v>
      </c>
      <c r="L260" t="s">
        <v>11922</v>
      </c>
      <c r="M260" t="s">
        <v>1019</v>
      </c>
      <c r="N260" t="s">
        <v>1019</v>
      </c>
    </row>
    <row r="261" spans="1:14" x14ac:dyDescent="0.3">
      <c r="A261" s="136">
        <f t="shared" si="4"/>
        <v>79.290307009175663</v>
      </c>
      <c r="B261" s="134">
        <v>6.7694999999999999</v>
      </c>
      <c r="C261" s="134">
        <v>-73.638999999999996</v>
      </c>
      <c r="D261" t="s">
        <v>9990</v>
      </c>
      <c r="E261" t="s">
        <v>883</v>
      </c>
      <c r="F261" t="s">
        <v>877</v>
      </c>
      <c r="G261" t="s">
        <v>9964</v>
      </c>
      <c r="H261" t="s">
        <v>170</v>
      </c>
      <c r="I261">
        <v>58.5959</v>
      </c>
      <c r="J261" t="s">
        <v>894</v>
      </c>
      <c r="L261" t="s">
        <v>9965</v>
      </c>
      <c r="M261" t="s">
        <v>957</v>
      </c>
      <c r="N261" t="s">
        <v>957</v>
      </c>
    </row>
    <row r="262" spans="1:14" x14ac:dyDescent="0.3">
      <c r="A262" s="136">
        <f t="shared" si="4"/>
        <v>79.555102499531813</v>
      </c>
      <c r="B262" s="134">
        <v>7.2549999999999999</v>
      </c>
      <c r="C262" s="134">
        <v>-73.701999999999998</v>
      </c>
      <c r="D262" t="s">
        <v>10808</v>
      </c>
      <c r="E262" t="s">
        <v>883</v>
      </c>
      <c r="F262" t="s">
        <v>884</v>
      </c>
      <c r="G262" t="s">
        <v>10476</v>
      </c>
      <c r="H262" t="s">
        <v>170</v>
      </c>
      <c r="I262">
        <v>57.318399999999997</v>
      </c>
      <c r="L262" t="s">
        <v>10129</v>
      </c>
      <c r="M262" t="s">
        <v>10809</v>
      </c>
      <c r="N262" t="s">
        <v>10809</v>
      </c>
    </row>
    <row r="263" spans="1:14" x14ac:dyDescent="0.3">
      <c r="A263" s="136">
        <f t="shared" si="4"/>
        <v>79.692856374279103</v>
      </c>
      <c r="B263" s="134">
        <v>6.3954399999999998</v>
      </c>
      <c r="C263" s="134">
        <v>-73.160529999999994</v>
      </c>
      <c r="D263" t="s">
        <v>10010</v>
      </c>
      <c r="E263" t="s">
        <v>892</v>
      </c>
      <c r="F263" t="s">
        <v>893</v>
      </c>
      <c r="G263" t="s">
        <v>10011</v>
      </c>
      <c r="H263" t="s">
        <v>170</v>
      </c>
      <c r="I263">
        <v>38.207900000000002</v>
      </c>
      <c r="J263" t="s">
        <v>894</v>
      </c>
      <c r="K263" t="s">
        <v>879</v>
      </c>
      <c r="L263" t="s">
        <v>10012</v>
      </c>
      <c r="M263" t="s">
        <v>899</v>
      </c>
      <c r="N263" t="s">
        <v>899</v>
      </c>
    </row>
    <row r="264" spans="1:14" x14ac:dyDescent="0.3">
      <c r="A264" s="136">
        <f t="shared" si="4"/>
        <v>80.007351991445788</v>
      </c>
      <c r="B264" s="134">
        <v>7.7134999999999998</v>
      </c>
      <c r="C264" s="134">
        <v>-73.368499999999997</v>
      </c>
      <c r="D264" t="s">
        <v>11765</v>
      </c>
      <c r="E264" t="s">
        <v>883</v>
      </c>
      <c r="F264" t="s">
        <v>877</v>
      </c>
      <c r="G264" t="s">
        <v>11651</v>
      </c>
      <c r="H264" t="s">
        <v>11647</v>
      </c>
      <c r="I264">
        <v>382.50240000000002</v>
      </c>
      <c r="J264" t="s">
        <v>889</v>
      </c>
      <c r="L264" t="s">
        <v>11766</v>
      </c>
      <c r="M264" t="s">
        <v>4145</v>
      </c>
      <c r="N264" t="s">
        <v>4145</v>
      </c>
    </row>
    <row r="265" spans="1:14" x14ac:dyDescent="0.3">
      <c r="A265" s="136">
        <f t="shared" si="4"/>
        <v>80.359611398621027</v>
      </c>
      <c r="B265" s="134">
        <v>7.7584999999999997</v>
      </c>
      <c r="C265" s="134">
        <v>-73.286000000000001</v>
      </c>
      <c r="D265" t="s">
        <v>11826</v>
      </c>
      <c r="E265" t="s">
        <v>883</v>
      </c>
      <c r="F265" t="s">
        <v>877</v>
      </c>
      <c r="G265" t="s">
        <v>11651</v>
      </c>
      <c r="H265" t="s">
        <v>11647</v>
      </c>
      <c r="I265">
        <v>1550.5219</v>
      </c>
      <c r="J265" t="s">
        <v>889</v>
      </c>
      <c r="L265" t="s">
        <v>11807</v>
      </c>
      <c r="M265" t="s">
        <v>887</v>
      </c>
      <c r="N265" t="s">
        <v>887</v>
      </c>
    </row>
    <row r="266" spans="1:14" x14ac:dyDescent="0.3">
      <c r="A266" s="136">
        <f t="shared" si="4"/>
        <v>80.428430908282422</v>
      </c>
      <c r="B266" s="134">
        <v>6.4405000000000001</v>
      </c>
      <c r="C266" s="134">
        <v>-73.311499999999995</v>
      </c>
      <c r="D266" t="s">
        <v>9812</v>
      </c>
      <c r="E266" t="s">
        <v>883</v>
      </c>
      <c r="F266" t="s">
        <v>981</v>
      </c>
      <c r="G266" t="s">
        <v>9813</v>
      </c>
      <c r="H266" t="s">
        <v>170</v>
      </c>
      <c r="I266">
        <v>48.856999999999999</v>
      </c>
      <c r="J266" t="s">
        <v>894</v>
      </c>
      <c r="L266" t="s">
        <v>9814</v>
      </c>
      <c r="M266" t="s">
        <v>1686</v>
      </c>
      <c r="N266" t="s">
        <v>1686</v>
      </c>
    </row>
    <row r="267" spans="1:14" x14ac:dyDescent="0.3">
      <c r="A267" s="136">
        <f t="shared" si="4"/>
        <v>81.209705100514711</v>
      </c>
      <c r="B267" s="134">
        <v>7.25</v>
      </c>
      <c r="C267" s="134">
        <v>-73.718500000000006</v>
      </c>
      <c r="D267" t="s">
        <v>10716</v>
      </c>
      <c r="E267" t="s">
        <v>883</v>
      </c>
      <c r="F267" t="s">
        <v>981</v>
      </c>
      <c r="G267" t="s">
        <v>10476</v>
      </c>
      <c r="H267" t="s">
        <v>170</v>
      </c>
      <c r="I267">
        <v>97.564499999999995</v>
      </c>
      <c r="J267" t="s">
        <v>889</v>
      </c>
      <c r="L267" t="s">
        <v>10717</v>
      </c>
      <c r="M267" t="s">
        <v>1686</v>
      </c>
      <c r="N267" t="s">
        <v>1686</v>
      </c>
    </row>
    <row r="268" spans="1:14" x14ac:dyDescent="0.3">
      <c r="A268" s="136">
        <f t="shared" si="4"/>
        <v>81.33127046541783</v>
      </c>
      <c r="B268" s="134">
        <v>6.3810000000000002</v>
      </c>
      <c r="C268" s="134">
        <v>-73.163499999999999</v>
      </c>
      <c r="D268" t="s">
        <v>9972</v>
      </c>
      <c r="E268" t="s">
        <v>883</v>
      </c>
      <c r="F268" t="s">
        <v>877</v>
      </c>
      <c r="G268" t="s">
        <v>9932</v>
      </c>
      <c r="H268" t="s">
        <v>170</v>
      </c>
      <c r="I268">
        <v>18.323</v>
      </c>
      <c r="J268" t="s">
        <v>894</v>
      </c>
      <c r="L268" t="s">
        <v>9933</v>
      </c>
      <c r="M268" t="s">
        <v>957</v>
      </c>
      <c r="N268" t="s">
        <v>957</v>
      </c>
    </row>
    <row r="269" spans="1:14" x14ac:dyDescent="0.3">
      <c r="A269" s="136">
        <f t="shared" si="4"/>
        <v>81.768763916419331</v>
      </c>
      <c r="B269" s="134">
        <v>6.9660000000000002</v>
      </c>
      <c r="C269" s="134">
        <v>-73.728999999999999</v>
      </c>
      <c r="D269" t="s">
        <v>10225</v>
      </c>
      <c r="E269" t="s">
        <v>883</v>
      </c>
      <c r="F269" t="s">
        <v>981</v>
      </c>
      <c r="G269" t="s">
        <v>10170</v>
      </c>
      <c r="H269" t="s">
        <v>170</v>
      </c>
      <c r="I269">
        <v>96.4041</v>
      </c>
      <c r="J269" t="s">
        <v>894</v>
      </c>
      <c r="L269" t="s">
        <v>10226</v>
      </c>
      <c r="M269" t="s">
        <v>931</v>
      </c>
      <c r="N269" t="s">
        <v>931</v>
      </c>
    </row>
    <row r="270" spans="1:14" x14ac:dyDescent="0.3">
      <c r="A270" s="136">
        <f t="shared" si="4"/>
        <v>81.839928408359157</v>
      </c>
      <c r="B270" s="134">
        <v>6.7770000000000001</v>
      </c>
      <c r="C270" s="134">
        <v>-73.668499999999995</v>
      </c>
      <c r="D270" t="s">
        <v>9963</v>
      </c>
      <c r="E270" t="s">
        <v>883</v>
      </c>
      <c r="F270" t="s">
        <v>877</v>
      </c>
      <c r="G270" t="s">
        <v>9964</v>
      </c>
      <c r="H270" t="s">
        <v>170</v>
      </c>
      <c r="I270">
        <v>114.74979999999999</v>
      </c>
      <c r="J270" t="s">
        <v>894</v>
      </c>
      <c r="L270" t="s">
        <v>9965</v>
      </c>
      <c r="M270" t="s">
        <v>957</v>
      </c>
      <c r="N270" t="s">
        <v>957</v>
      </c>
    </row>
    <row r="271" spans="1:14" x14ac:dyDescent="0.3">
      <c r="A271" s="136">
        <f t="shared" si="4"/>
        <v>82.195857098072409</v>
      </c>
      <c r="B271" s="134">
        <v>7.7065000000000001</v>
      </c>
      <c r="C271" s="134">
        <v>-72.581999999999994</v>
      </c>
      <c r="D271" t="s">
        <v>12241</v>
      </c>
      <c r="E271" t="s">
        <v>883</v>
      </c>
      <c r="F271" t="s">
        <v>884</v>
      </c>
      <c r="G271" t="s">
        <v>12242</v>
      </c>
      <c r="H271" t="s">
        <v>11647</v>
      </c>
      <c r="I271">
        <v>47.509599999999999</v>
      </c>
      <c r="L271" t="s">
        <v>12162</v>
      </c>
      <c r="M271" t="s">
        <v>1008</v>
      </c>
      <c r="N271" t="s">
        <v>1008</v>
      </c>
    </row>
    <row r="272" spans="1:14" x14ac:dyDescent="0.3">
      <c r="A272" s="136">
        <f t="shared" si="4"/>
        <v>82.225060199515269</v>
      </c>
      <c r="B272" s="134">
        <v>6.7815000000000003</v>
      </c>
      <c r="C272" s="134">
        <v>-73.674499999999995</v>
      </c>
      <c r="D272" t="s">
        <v>9968</v>
      </c>
      <c r="E272" t="s">
        <v>883</v>
      </c>
      <c r="F272" t="s">
        <v>884</v>
      </c>
      <c r="G272" t="s">
        <v>9938</v>
      </c>
      <c r="H272" t="s">
        <v>170</v>
      </c>
      <c r="I272">
        <v>1.2206999999999999</v>
      </c>
      <c r="L272" t="s">
        <v>9962</v>
      </c>
      <c r="M272" t="s">
        <v>957</v>
      </c>
      <c r="N272" t="s">
        <v>957</v>
      </c>
    </row>
    <row r="273" spans="1:14" x14ac:dyDescent="0.3">
      <c r="A273" s="136">
        <f t="shared" si="4"/>
        <v>82.459237361351597</v>
      </c>
      <c r="B273" s="134">
        <v>7.7398400000000001</v>
      </c>
      <c r="C273" s="134">
        <v>-73.366979999999998</v>
      </c>
      <c r="D273" t="s">
        <v>11787</v>
      </c>
      <c r="E273" t="s">
        <v>892</v>
      </c>
      <c r="F273" t="s">
        <v>877</v>
      </c>
      <c r="G273" t="s">
        <v>11651</v>
      </c>
      <c r="H273" t="s">
        <v>11647</v>
      </c>
      <c r="I273">
        <v>40.815600000000003</v>
      </c>
      <c r="J273" t="s">
        <v>894</v>
      </c>
      <c r="K273" t="s">
        <v>879</v>
      </c>
      <c r="L273" t="s">
        <v>11788</v>
      </c>
      <c r="M273" t="s">
        <v>957</v>
      </c>
      <c r="N273" t="s">
        <v>957</v>
      </c>
    </row>
    <row r="274" spans="1:14" x14ac:dyDescent="0.3">
      <c r="A274" s="136">
        <f t="shared" si="4"/>
        <v>82.686891560461561</v>
      </c>
      <c r="B274" s="134">
        <v>6.3685</v>
      </c>
      <c r="C274" s="134">
        <v>-73.163499999999999</v>
      </c>
      <c r="D274" t="s">
        <v>9950</v>
      </c>
      <c r="E274" t="s">
        <v>883</v>
      </c>
      <c r="F274" t="s">
        <v>877</v>
      </c>
      <c r="G274" t="s">
        <v>9932</v>
      </c>
      <c r="H274" t="s">
        <v>170</v>
      </c>
      <c r="I274">
        <v>25.652799999999999</v>
      </c>
      <c r="J274" t="s">
        <v>894</v>
      </c>
      <c r="L274" t="s">
        <v>9933</v>
      </c>
      <c r="M274" t="s">
        <v>957</v>
      </c>
      <c r="N274" t="s">
        <v>957</v>
      </c>
    </row>
    <row r="275" spans="1:14" x14ac:dyDescent="0.3">
      <c r="A275" s="136">
        <f t="shared" si="4"/>
        <v>82.832863299087506</v>
      </c>
      <c r="B275" s="134">
        <v>6.7835000000000001</v>
      </c>
      <c r="C275" s="134">
        <v>-73.6815</v>
      </c>
      <c r="D275" t="s">
        <v>9961</v>
      </c>
      <c r="E275" t="s">
        <v>883</v>
      </c>
      <c r="F275" t="s">
        <v>884</v>
      </c>
      <c r="G275" t="s">
        <v>9938</v>
      </c>
      <c r="H275" t="s">
        <v>170</v>
      </c>
      <c r="I275">
        <v>53.712299999999999</v>
      </c>
      <c r="L275" t="s">
        <v>9962</v>
      </c>
      <c r="M275" t="s">
        <v>957</v>
      </c>
      <c r="N275" t="s">
        <v>957</v>
      </c>
    </row>
    <row r="276" spans="1:14" x14ac:dyDescent="0.3">
      <c r="A276" s="136">
        <f t="shared" si="4"/>
        <v>83.084854302101149</v>
      </c>
      <c r="B276" s="134">
        <v>6.4364999999999997</v>
      </c>
      <c r="C276" s="134">
        <v>-72.641999999999996</v>
      </c>
      <c r="D276" t="s">
        <v>10879</v>
      </c>
      <c r="E276" t="s">
        <v>968</v>
      </c>
      <c r="F276" t="s">
        <v>877</v>
      </c>
      <c r="G276" t="s">
        <v>10880</v>
      </c>
      <c r="H276" t="s">
        <v>6702</v>
      </c>
      <c r="I276">
        <v>218.6387</v>
      </c>
      <c r="J276" t="s">
        <v>889</v>
      </c>
      <c r="L276" t="s">
        <v>10881</v>
      </c>
      <c r="M276" t="s">
        <v>957</v>
      </c>
      <c r="N276" t="s">
        <v>957</v>
      </c>
    </row>
    <row r="277" spans="1:14" x14ac:dyDescent="0.3">
      <c r="A277" s="136">
        <f t="shared" si="4"/>
        <v>83.302810344655612</v>
      </c>
      <c r="B277" s="134">
        <v>7.7164999999999999</v>
      </c>
      <c r="C277" s="134">
        <v>-72.578999999999994</v>
      </c>
      <c r="D277" t="s">
        <v>12252</v>
      </c>
      <c r="E277" t="s">
        <v>883</v>
      </c>
      <c r="F277" t="s">
        <v>877</v>
      </c>
      <c r="G277" t="s">
        <v>12253</v>
      </c>
      <c r="H277" t="s">
        <v>11647</v>
      </c>
      <c r="I277">
        <v>48.726799999999997</v>
      </c>
      <c r="J277" t="s">
        <v>894</v>
      </c>
      <c r="L277" t="s">
        <v>12254</v>
      </c>
      <c r="M277" t="s">
        <v>1686</v>
      </c>
      <c r="N277" t="s">
        <v>1686</v>
      </c>
    </row>
    <row r="278" spans="1:14" x14ac:dyDescent="0.3">
      <c r="A278" s="136">
        <f t="shared" si="4"/>
        <v>83.315509264290213</v>
      </c>
      <c r="B278" s="134">
        <v>7.7084999999999999</v>
      </c>
      <c r="C278" s="134">
        <v>-72.566999999999993</v>
      </c>
      <c r="D278" t="s">
        <v>12255</v>
      </c>
      <c r="E278" t="s">
        <v>883</v>
      </c>
      <c r="F278" t="s">
        <v>877</v>
      </c>
      <c r="G278" t="s">
        <v>12256</v>
      </c>
      <c r="H278" t="s">
        <v>11647</v>
      </c>
      <c r="I278">
        <v>935.57360000000006</v>
      </c>
      <c r="J278" t="s">
        <v>889</v>
      </c>
      <c r="L278" t="s">
        <v>12221</v>
      </c>
      <c r="M278" t="s">
        <v>1974</v>
      </c>
      <c r="N278" t="s">
        <v>1974</v>
      </c>
    </row>
    <row r="279" spans="1:14" x14ac:dyDescent="0.3">
      <c r="A279" s="136">
        <f t="shared" si="4"/>
        <v>83.425179310484509</v>
      </c>
      <c r="B279" s="134">
        <v>7.2380000000000004</v>
      </c>
      <c r="C279" s="134">
        <v>-73.741500000000002</v>
      </c>
      <c r="D279" t="s">
        <v>10690</v>
      </c>
      <c r="E279" t="s">
        <v>883</v>
      </c>
      <c r="F279" t="s">
        <v>877</v>
      </c>
      <c r="G279" t="s">
        <v>10476</v>
      </c>
      <c r="H279" t="s">
        <v>170</v>
      </c>
      <c r="I279">
        <v>226.8476</v>
      </c>
      <c r="J279" t="s">
        <v>889</v>
      </c>
      <c r="L279" t="s">
        <v>10691</v>
      </c>
      <c r="M279" t="s">
        <v>957</v>
      </c>
      <c r="N279" t="s">
        <v>957</v>
      </c>
    </row>
    <row r="280" spans="1:14" x14ac:dyDescent="0.3">
      <c r="A280" s="136">
        <f t="shared" si="4"/>
        <v>83.566697068960906</v>
      </c>
      <c r="B280" s="134">
        <v>7.7445000000000004</v>
      </c>
      <c r="C280" s="134">
        <v>-73.379000000000005</v>
      </c>
      <c r="D280" t="s">
        <v>11786</v>
      </c>
      <c r="E280" t="s">
        <v>892</v>
      </c>
      <c r="F280" t="s">
        <v>1214</v>
      </c>
      <c r="G280" t="s">
        <v>11651</v>
      </c>
      <c r="H280" t="s">
        <v>11647</v>
      </c>
      <c r="I280">
        <v>336.18810000000002</v>
      </c>
      <c r="L280" t="s">
        <v>10788</v>
      </c>
      <c r="M280" t="s">
        <v>1019</v>
      </c>
      <c r="N280" t="s">
        <v>1019</v>
      </c>
    </row>
    <row r="281" spans="1:14" x14ac:dyDescent="0.3">
      <c r="A281" s="136">
        <f t="shared" si="4"/>
        <v>83.591317174403926</v>
      </c>
      <c r="B281" s="134">
        <v>7.6739100000000002</v>
      </c>
      <c r="C281" s="134">
        <v>-72.516959999999997</v>
      </c>
      <c r="D281" t="s">
        <v>12266</v>
      </c>
      <c r="E281" t="s">
        <v>892</v>
      </c>
      <c r="F281" t="s">
        <v>926</v>
      </c>
      <c r="G281" t="s">
        <v>12267</v>
      </c>
      <c r="H281" t="s">
        <v>11647</v>
      </c>
      <c r="I281">
        <v>93.298699999999997</v>
      </c>
      <c r="J281" t="s">
        <v>894</v>
      </c>
      <c r="K281" t="s">
        <v>879</v>
      </c>
      <c r="L281" t="s">
        <v>942</v>
      </c>
      <c r="M281" t="s">
        <v>906</v>
      </c>
      <c r="N281" t="s">
        <v>906</v>
      </c>
    </row>
    <row r="282" spans="1:14" x14ac:dyDescent="0.3">
      <c r="A282" s="136">
        <f t="shared" si="4"/>
        <v>83.604267870124133</v>
      </c>
      <c r="B282" s="134">
        <v>6.3594999999999997</v>
      </c>
      <c r="C282" s="134">
        <v>-73.161000000000001</v>
      </c>
      <c r="D282" t="s">
        <v>9931</v>
      </c>
      <c r="E282" t="s">
        <v>883</v>
      </c>
      <c r="F282" t="s">
        <v>877</v>
      </c>
      <c r="G282" t="s">
        <v>9932</v>
      </c>
      <c r="H282" t="s">
        <v>170</v>
      </c>
      <c r="I282">
        <v>7.3295000000000003</v>
      </c>
      <c r="J282" t="s">
        <v>894</v>
      </c>
      <c r="L282" t="s">
        <v>9933</v>
      </c>
      <c r="M282" t="s">
        <v>957</v>
      </c>
      <c r="N282" t="s">
        <v>957</v>
      </c>
    </row>
    <row r="283" spans="1:14" x14ac:dyDescent="0.3">
      <c r="A283" s="136">
        <f t="shared" si="4"/>
        <v>83.892285937262571</v>
      </c>
      <c r="B283" s="134">
        <v>6.7845000000000004</v>
      </c>
      <c r="C283" s="134">
        <v>-73.692499999999995</v>
      </c>
      <c r="D283" t="s">
        <v>9945</v>
      </c>
      <c r="E283" t="s">
        <v>883</v>
      </c>
      <c r="F283" t="s">
        <v>877</v>
      </c>
      <c r="G283" t="s">
        <v>9938</v>
      </c>
      <c r="H283" t="s">
        <v>170</v>
      </c>
      <c r="I283">
        <v>25.6355</v>
      </c>
      <c r="J283" t="s">
        <v>894</v>
      </c>
      <c r="L283" t="s">
        <v>2021</v>
      </c>
      <c r="M283" t="s">
        <v>957</v>
      </c>
      <c r="N283" t="s">
        <v>957</v>
      </c>
    </row>
    <row r="284" spans="1:14" x14ac:dyDescent="0.3">
      <c r="A284" s="136">
        <f t="shared" si="4"/>
        <v>84.303007581308663</v>
      </c>
      <c r="B284" s="134">
        <v>7.7406699999999997</v>
      </c>
      <c r="C284" s="134">
        <v>-73.398539999999997</v>
      </c>
      <c r="D284" t="s">
        <v>11777</v>
      </c>
      <c r="E284" t="s">
        <v>892</v>
      </c>
      <c r="F284" t="s">
        <v>877</v>
      </c>
      <c r="G284" t="s">
        <v>11676</v>
      </c>
      <c r="H284" t="s">
        <v>11677</v>
      </c>
      <c r="I284">
        <v>327.08769999999998</v>
      </c>
      <c r="J284" t="s">
        <v>889</v>
      </c>
      <c r="K284" t="s">
        <v>879</v>
      </c>
      <c r="L284" t="s">
        <v>11778</v>
      </c>
      <c r="M284" t="s">
        <v>957</v>
      </c>
      <c r="N284" t="s">
        <v>957</v>
      </c>
    </row>
    <row r="285" spans="1:14" x14ac:dyDescent="0.3">
      <c r="A285" s="136">
        <f t="shared" si="4"/>
        <v>84.480057995977575</v>
      </c>
      <c r="B285" s="134">
        <v>7.2074999999999996</v>
      </c>
      <c r="C285" s="134">
        <v>-73.756500000000003</v>
      </c>
      <c r="D285" t="s">
        <v>10640</v>
      </c>
      <c r="E285" t="s">
        <v>883</v>
      </c>
      <c r="F285" t="s">
        <v>981</v>
      </c>
      <c r="G285" t="s">
        <v>10170</v>
      </c>
      <c r="H285" t="s">
        <v>170</v>
      </c>
      <c r="I285">
        <v>84.158900000000003</v>
      </c>
      <c r="J285" t="s">
        <v>894</v>
      </c>
      <c r="L285" t="s">
        <v>10641</v>
      </c>
      <c r="M285" t="s">
        <v>931</v>
      </c>
      <c r="N285" t="s">
        <v>931</v>
      </c>
    </row>
    <row r="286" spans="1:14" x14ac:dyDescent="0.3">
      <c r="A286" s="136">
        <f t="shared" si="4"/>
        <v>84.538658206535359</v>
      </c>
      <c r="B286" s="134">
        <v>7.6769999999999996</v>
      </c>
      <c r="C286" s="134">
        <v>-73.491500000000002</v>
      </c>
      <c r="D286" t="s">
        <v>11675</v>
      </c>
      <c r="E286" t="s">
        <v>892</v>
      </c>
      <c r="F286" t="s">
        <v>1214</v>
      </c>
      <c r="G286" t="s">
        <v>11676</v>
      </c>
      <c r="H286" t="s">
        <v>11677</v>
      </c>
      <c r="I286">
        <v>52.387</v>
      </c>
      <c r="L286" t="s">
        <v>10788</v>
      </c>
      <c r="M286" t="s">
        <v>957</v>
      </c>
      <c r="N286" t="s">
        <v>957</v>
      </c>
    </row>
    <row r="287" spans="1:14" x14ac:dyDescent="0.3">
      <c r="A287" s="136">
        <f t="shared" si="4"/>
        <v>84.64297704455889</v>
      </c>
      <c r="B287" s="134">
        <v>7.7270700000000003</v>
      </c>
      <c r="C287" s="134">
        <v>-72.573070000000001</v>
      </c>
      <c r="D287" t="s">
        <v>12272</v>
      </c>
      <c r="E287" t="s">
        <v>892</v>
      </c>
      <c r="F287" t="s">
        <v>877</v>
      </c>
      <c r="G287" t="s">
        <v>12273</v>
      </c>
      <c r="H287" t="s">
        <v>11647</v>
      </c>
      <c r="I287">
        <v>43.588000000000001</v>
      </c>
      <c r="J287" t="s">
        <v>894</v>
      </c>
      <c r="K287" t="s">
        <v>879</v>
      </c>
      <c r="L287" t="s">
        <v>12274</v>
      </c>
      <c r="M287" t="s">
        <v>1270</v>
      </c>
      <c r="N287" t="s">
        <v>1270</v>
      </c>
    </row>
    <row r="288" spans="1:14" x14ac:dyDescent="0.3">
      <c r="A288" s="136">
        <f t="shared" si="4"/>
        <v>85.134299729571765</v>
      </c>
      <c r="B288" s="134">
        <v>7.7576099999999997</v>
      </c>
      <c r="C288" s="134">
        <v>-73.384540000000001</v>
      </c>
      <c r="D288" t="s">
        <v>11789</v>
      </c>
      <c r="E288" t="s">
        <v>892</v>
      </c>
      <c r="F288" t="s">
        <v>877</v>
      </c>
      <c r="G288" t="s">
        <v>11676</v>
      </c>
      <c r="H288" t="s">
        <v>11677</v>
      </c>
      <c r="I288">
        <v>21.276399999999999</v>
      </c>
      <c r="J288" t="s">
        <v>889</v>
      </c>
      <c r="K288" t="s">
        <v>879</v>
      </c>
      <c r="L288" t="s">
        <v>11790</v>
      </c>
      <c r="M288" t="s">
        <v>899</v>
      </c>
      <c r="N288" t="s">
        <v>899</v>
      </c>
    </row>
    <row r="289" spans="1:14" x14ac:dyDescent="0.3">
      <c r="A289" s="136">
        <f t="shared" si="4"/>
        <v>85.28863015008487</v>
      </c>
      <c r="B289" s="134">
        <v>6.7939999999999996</v>
      </c>
      <c r="C289" s="134">
        <v>-73.710499999999996</v>
      </c>
      <c r="D289" t="s">
        <v>9937</v>
      </c>
      <c r="E289" t="s">
        <v>883</v>
      </c>
      <c r="F289" t="s">
        <v>877</v>
      </c>
      <c r="G289" t="s">
        <v>9938</v>
      </c>
      <c r="H289" t="s">
        <v>170</v>
      </c>
      <c r="I289">
        <v>183.1088</v>
      </c>
      <c r="J289" t="s">
        <v>889</v>
      </c>
      <c r="L289" t="s">
        <v>9939</v>
      </c>
      <c r="M289" t="s">
        <v>1965</v>
      </c>
      <c r="N289" t="s">
        <v>1965</v>
      </c>
    </row>
    <row r="290" spans="1:14" x14ac:dyDescent="0.3">
      <c r="A290" s="136">
        <f t="shared" si="4"/>
        <v>85.358205325155723</v>
      </c>
      <c r="B290" s="134">
        <v>7.7415000000000003</v>
      </c>
      <c r="C290" s="134">
        <v>-72.583500000000001</v>
      </c>
      <c r="D290" t="s">
        <v>12276</v>
      </c>
      <c r="E290" t="s">
        <v>883</v>
      </c>
      <c r="F290" t="s">
        <v>877</v>
      </c>
      <c r="G290" t="s">
        <v>12277</v>
      </c>
      <c r="H290" t="s">
        <v>11647</v>
      </c>
      <c r="I290">
        <v>126.6819</v>
      </c>
      <c r="J290" t="s">
        <v>894</v>
      </c>
      <c r="L290" t="s">
        <v>12278</v>
      </c>
      <c r="M290" t="s">
        <v>1718</v>
      </c>
      <c r="N290" t="s">
        <v>1718</v>
      </c>
    </row>
    <row r="291" spans="1:14" x14ac:dyDescent="0.3">
      <c r="A291" s="136">
        <f t="shared" si="4"/>
        <v>85.832551774075654</v>
      </c>
      <c r="B291" s="134">
        <v>6.8884999999999996</v>
      </c>
      <c r="C291" s="134">
        <v>-73.748999999999995</v>
      </c>
      <c r="D291" t="s">
        <v>10091</v>
      </c>
      <c r="E291" t="s">
        <v>892</v>
      </c>
      <c r="F291" t="s">
        <v>1214</v>
      </c>
      <c r="G291" t="s">
        <v>10092</v>
      </c>
      <c r="H291" t="s">
        <v>170</v>
      </c>
      <c r="I291">
        <v>6789.6746999999996</v>
      </c>
      <c r="L291" t="s">
        <v>5924</v>
      </c>
      <c r="M291" t="s">
        <v>1019</v>
      </c>
      <c r="N291" t="s">
        <v>1019</v>
      </c>
    </row>
    <row r="292" spans="1:14" x14ac:dyDescent="0.3">
      <c r="A292" s="136">
        <f t="shared" si="4"/>
        <v>86.016448786755603</v>
      </c>
      <c r="B292" s="134">
        <v>7.7722800000000003</v>
      </c>
      <c r="C292" s="134">
        <v>-73.374549999999999</v>
      </c>
      <c r="D292" t="s">
        <v>11800</v>
      </c>
      <c r="E292" t="s">
        <v>892</v>
      </c>
      <c r="F292" t="s">
        <v>877</v>
      </c>
      <c r="G292" t="s">
        <v>11676</v>
      </c>
      <c r="H292" t="s">
        <v>11677</v>
      </c>
      <c r="I292">
        <v>102.5879</v>
      </c>
      <c r="J292" t="s">
        <v>889</v>
      </c>
      <c r="K292" t="s">
        <v>879</v>
      </c>
      <c r="L292" t="s">
        <v>11778</v>
      </c>
      <c r="M292" t="s">
        <v>957</v>
      </c>
      <c r="N292" t="s">
        <v>957</v>
      </c>
    </row>
    <row r="293" spans="1:14" x14ac:dyDescent="0.3">
      <c r="A293" s="136">
        <f t="shared" si="4"/>
        <v>86.251687246237097</v>
      </c>
      <c r="B293" s="134">
        <v>6.8150000000000004</v>
      </c>
      <c r="C293" s="134">
        <v>-73.728499999999997</v>
      </c>
      <c r="D293" t="s">
        <v>9966</v>
      </c>
      <c r="E293" t="s">
        <v>883</v>
      </c>
      <c r="F293" t="s">
        <v>877</v>
      </c>
      <c r="G293" t="s">
        <v>9938</v>
      </c>
      <c r="H293" t="s">
        <v>170</v>
      </c>
      <c r="I293">
        <v>104.9785</v>
      </c>
      <c r="J293" t="s">
        <v>894</v>
      </c>
      <c r="L293" t="s">
        <v>9967</v>
      </c>
      <c r="M293" t="s">
        <v>957</v>
      </c>
      <c r="N293" t="s">
        <v>957</v>
      </c>
    </row>
    <row r="294" spans="1:14" x14ac:dyDescent="0.3">
      <c r="A294" s="136">
        <f t="shared" si="4"/>
        <v>86.314882087078303</v>
      </c>
      <c r="B294" s="134">
        <v>7.2415000000000003</v>
      </c>
      <c r="C294" s="134">
        <v>-73.767499999999998</v>
      </c>
      <c r="D294" t="s">
        <v>10673</v>
      </c>
      <c r="E294" t="s">
        <v>883</v>
      </c>
      <c r="F294" t="s">
        <v>981</v>
      </c>
      <c r="G294" t="s">
        <v>10476</v>
      </c>
      <c r="H294" t="s">
        <v>170</v>
      </c>
      <c r="I294">
        <v>90.251000000000005</v>
      </c>
      <c r="J294" t="s">
        <v>894</v>
      </c>
      <c r="L294" t="s">
        <v>10674</v>
      </c>
      <c r="M294" t="s">
        <v>957</v>
      </c>
      <c r="N294" t="s">
        <v>957</v>
      </c>
    </row>
    <row r="295" spans="1:14" x14ac:dyDescent="0.3">
      <c r="A295" s="136">
        <f t="shared" si="4"/>
        <v>86.350568063175302</v>
      </c>
      <c r="B295" s="134">
        <v>6.8075000000000001</v>
      </c>
      <c r="C295" s="134">
        <v>-73.726500000000001</v>
      </c>
      <c r="D295" t="s">
        <v>9947</v>
      </c>
      <c r="E295" t="s">
        <v>883</v>
      </c>
      <c r="F295" t="s">
        <v>884</v>
      </c>
      <c r="G295" t="s">
        <v>9938</v>
      </c>
      <c r="H295" t="s">
        <v>170</v>
      </c>
      <c r="I295">
        <v>28.0761</v>
      </c>
      <c r="L295" t="s">
        <v>9948</v>
      </c>
      <c r="M295" t="s">
        <v>957</v>
      </c>
      <c r="N295" t="s">
        <v>957</v>
      </c>
    </row>
    <row r="296" spans="1:14" x14ac:dyDescent="0.3">
      <c r="A296" s="136">
        <f t="shared" si="4"/>
        <v>86.608698786229411</v>
      </c>
      <c r="B296" s="134">
        <v>7.7859999999999996</v>
      </c>
      <c r="C296" s="134">
        <v>-73.36</v>
      </c>
      <c r="D296" t="s">
        <v>11815</v>
      </c>
      <c r="E296" t="s">
        <v>892</v>
      </c>
      <c r="F296" t="s">
        <v>1214</v>
      </c>
      <c r="G296" t="s">
        <v>11676</v>
      </c>
      <c r="H296" t="s">
        <v>11677</v>
      </c>
      <c r="I296">
        <v>43.846400000000003</v>
      </c>
      <c r="J296" t="s">
        <v>986</v>
      </c>
      <c r="K296" t="s">
        <v>879</v>
      </c>
      <c r="L296" t="s">
        <v>10788</v>
      </c>
      <c r="M296" t="s">
        <v>957</v>
      </c>
      <c r="N296" t="s">
        <v>957</v>
      </c>
    </row>
    <row r="297" spans="1:14" x14ac:dyDescent="0.3">
      <c r="A297" s="136">
        <f t="shared" si="4"/>
        <v>86.633761685946084</v>
      </c>
      <c r="B297" s="134">
        <v>6.3277000000000001</v>
      </c>
      <c r="C297" s="134">
        <v>-73.140870000000007</v>
      </c>
      <c r="D297" t="s">
        <v>9918</v>
      </c>
      <c r="E297" t="s">
        <v>892</v>
      </c>
      <c r="F297" t="s">
        <v>877</v>
      </c>
      <c r="G297" t="s">
        <v>9860</v>
      </c>
      <c r="H297" t="s">
        <v>170</v>
      </c>
      <c r="I297">
        <v>2.1070000000000002</v>
      </c>
      <c r="J297" t="s">
        <v>894</v>
      </c>
      <c r="K297" t="s">
        <v>879</v>
      </c>
      <c r="L297" t="s">
        <v>9861</v>
      </c>
      <c r="M297" t="s">
        <v>1686</v>
      </c>
      <c r="N297" t="s">
        <v>1686</v>
      </c>
    </row>
    <row r="298" spans="1:14" x14ac:dyDescent="0.3">
      <c r="A298" s="136">
        <f t="shared" si="4"/>
        <v>86.898631170742775</v>
      </c>
      <c r="B298" s="134">
        <v>7.7100400000000002</v>
      </c>
      <c r="C298" s="134">
        <v>-72.514420000000001</v>
      </c>
      <c r="D298" t="s">
        <v>12295</v>
      </c>
      <c r="E298" t="s">
        <v>892</v>
      </c>
      <c r="F298" t="s">
        <v>893</v>
      </c>
      <c r="G298" t="s">
        <v>12256</v>
      </c>
      <c r="H298" t="s">
        <v>11647</v>
      </c>
      <c r="I298">
        <v>29.935500000000001</v>
      </c>
      <c r="J298" t="s">
        <v>889</v>
      </c>
      <c r="K298" t="s">
        <v>879</v>
      </c>
      <c r="L298" t="s">
        <v>12296</v>
      </c>
      <c r="M298" t="s">
        <v>906</v>
      </c>
      <c r="N298" t="s">
        <v>906</v>
      </c>
    </row>
    <row r="299" spans="1:14" x14ac:dyDescent="0.3">
      <c r="A299" s="136">
        <f t="shared" si="4"/>
        <v>86.917798060298168</v>
      </c>
      <c r="B299" s="134">
        <v>6.8230000000000004</v>
      </c>
      <c r="C299" s="134">
        <v>-73.738</v>
      </c>
      <c r="D299" t="s">
        <v>9969</v>
      </c>
      <c r="E299" t="s">
        <v>883</v>
      </c>
      <c r="F299" t="s">
        <v>884</v>
      </c>
      <c r="G299" t="s">
        <v>9938</v>
      </c>
      <c r="H299" t="s">
        <v>170</v>
      </c>
      <c r="I299">
        <v>109.8599</v>
      </c>
      <c r="L299" t="s">
        <v>9970</v>
      </c>
      <c r="M299" t="s">
        <v>957</v>
      </c>
      <c r="N299" t="s">
        <v>957</v>
      </c>
    </row>
    <row r="300" spans="1:14" x14ac:dyDescent="0.3">
      <c r="A300" s="136">
        <f t="shared" si="4"/>
        <v>86.930502453156393</v>
      </c>
      <c r="B300" s="134">
        <v>7.0472999999999999</v>
      </c>
      <c r="C300" s="134">
        <v>-73.785749999999993</v>
      </c>
      <c r="D300" t="s">
        <v>10319</v>
      </c>
      <c r="E300" t="s">
        <v>892</v>
      </c>
      <c r="F300" t="s">
        <v>877</v>
      </c>
      <c r="G300" t="s">
        <v>10170</v>
      </c>
      <c r="H300" t="s">
        <v>170</v>
      </c>
      <c r="I300">
        <v>44.337800000000001</v>
      </c>
      <c r="J300" t="s">
        <v>889</v>
      </c>
      <c r="K300" t="s">
        <v>879</v>
      </c>
      <c r="L300" t="s">
        <v>9509</v>
      </c>
      <c r="M300" t="s">
        <v>3113</v>
      </c>
      <c r="N300" t="s">
        <v>3113</v>
      </c>
    </row>
    <row r="301" spans="1:14" x14ac:dyDescent="0.3">
      <c r="A301" s="136">
        <f t="shared" si="4"/>
        <v>86.973209990273673</v>
      </c>
      <c r="B301" s="134">
        <v>7.7402499999999996</v>
      </c>
      <c r="C301" s="134">
        <v>-72.55498</v>
      </c>
      <c r="D301" t="s">
        <v>12292</v>
      </c>
      <c r="E301" t="s">
        <v>892</v>
      </c>
      <c r="F301" t="s">
        <v>877</v>
      </c>
      <c r="G301" t="s">
        <v>12273</v>
      </c>
      <c r="H301" t="s">
        <v>11647</v>
      </c>
      <c r="I301">
        <v>160.9487</v>
      </c>
      <c r="J301" t="s">
        <v>894</v>
      </c>
      <c r="K301" t="s">
        <v>879</v>
      </c>
      <c r="L301" t="s">
        <v>12144</v>
      </c>
      <c r="M301" t="s">
        <v>957</v>
      </c>
      <c r="N301" t="s">
        <v>957</v>
      </c>
    </row>
    <row r="302" spans="1:14" x14ac:dyDescent="0.3">
      <c r="A302" s="136">
        <f t="shared" si="4"/>
        <v>87.047876316122085</v>
      </c>
      <c r="B302" s="134">
        <v>7.7096400000000003</v>
      </c>
      <c r="C302" s="134">
        <v>-72.511709999999994</v>
      </c>
      <c r="D302" t="s">
        <v>12298</v>
      </c>
      <c r="E302" t="s">
        <v>892</v>
      </c>
      <c r="F302" t="s">
        <v>877</v>
      </c>
      <c r="G302" t="s">
        <v>12256</v>
      </c>
      <c r="H302" t="s">
        <v>11647</v>
      </c>
      <c r="I302">
        <v>28.5777</v>
      </c>
      <c r="J302" t="s">
        <v>894</v>
      </c>
      <c r="K302" t="s">
        <v>879</v>
      </c>
      <c r="L302" t="s">
        <v>12299</v>
      </c>
      <c r="M302" t="s">
        <v>906</v>
      </c>
      <c r="N302" t="s">
        <v>906</v>
      </c>
    </row>
    <row r="303" spans="1:14" x14ac:dyDescent="0.3">
      <c r="A303" s="136">
        <f t="shared" si="4"/>
        <v>87.151819972091019</v>
      </c>
      <c r="B303" s="134">
        <v>7.8040000000000003</v>
      </c>
      <c r="C303" s="134">
        <v>-72.664500000000004</v>
      </c>
      <c r="D303" t="s">
        <v>12281</v>
      </c>
      <c r="E303" t="s">
        <v>883</v>
      </c>
      <c r="F303" t="s">
        <v>877</v>
      </c>
      <c r="G303" t="s">
        <v>12271</v>
      </c>
      <c r="H303" t="s">
        <v>11647</v>
      </c>
      <c r="I303">
        <v>148.58430000000001</v>
      </c>
      <c r="J303" t="s">
        <v>894</v>
      </c>
      <c r="L303" t="s">
        <v>12282</v>
      </c>
      <c r="M303" t="s">
        <v>7513</v>
      </c>
      <c r="N303" t="s">
        <v>7513</v>
      </c>
    </row>
    <row r="304" spans="1:14" x14ac:dyDescent="0.3">
      <c r="A304" s="136">
        <f t="shared" si="4"/>
        <v>87.166384796500452</v>
      </c>
      <c r="B304" s="134">
        <v>7.6150000000000002</v>
      </c>
      <c r="C304" s="134">
        <v>-73.59</v>
      </c>
      <c r="D304" t="s">
        <v>11537</v>
      </c>
      <c r="E304" t="s">
        <v>892</v>
      </c>
      <c r="F304" t="s">
        <v>1214</v>
      </c>
      <c r="G304" t="s">
        <v>6198</v>
      </c>
      <c r="H304" t="s">
        <v>170</v>
      </c>
      <c r="I304">
        <v>110.8848</v>
      </c>
      <c r="L304" t="s">
        <v>10788</v>
      </c>
      <c r="M304" t="s">
        <v>1019</v>
      </c>
      <c r="N304" t="s">
        <v>1019</v>
      </c>
    </row>
    <row r="305" spans="1:14" x14ac:dyDescent="0.3">
      <c r="A305" s="136">
        <f t="shared" si="4"/>
        <v>87.52088713329114</v>
      </c>
      <c r="B305" s="134">
        <v>6.8014999999999999</v>
      </c>
      <c r="C305" s="134">
        <v>-73.735500000000002</v>
      </c>
      <c r="D305" t="s">
        <v>9920</v>
      </c>
      <c r="E305" t="s">
        <v>892</v>
      </c>
      <c r="F305" t="s">
        <v>1214</v>
      </c>
      <c r="G305" t="s">
        <v>9921</v>
      </c>
      <c r="H305" t="s">
        <v>170</v>
      </c>
      <c r="I305">
        <v>626.23090000000002</v>
      </c>
      <c r="J305" t="s">
        <v>986</v>
      </c>
      <c r="K305" t="s">
        <v>879</v>
      </c>
      <c r="L305" t="s">
        <v>5924</v>
      </c>
      <c r="M305" t="s">
        <v>1019</v>
      </c>
      <c r="N305" t="s">
        <v>1019</v>
      </c>
    </row>
    <row r="306" spans="1:14" x14ac:dyDescent="0.3">
      <c r="A306" s="136">
        <f t="shared" si="4"/>
        <v>87.536471215044813</v>
      </c>
      <c r="B306" s="134">
        <v>7.0503400000000003</v>
      </c>
      <c r="C306" s="134">
        <v>-73.791430000000005</v>
      </c>
      <c r="D306" t="s">
        <v>10317</v>
      </c>
      <c r="E306" t="s">
        <v>892</v>
      </c>
      <c r="F306" t="s">
        <v>877</v>
      </c>
      <c r="G306" t="s">
        <v>10170</v>
      </c>
      <c r="H306" t="s">
        <v>170</v>
      </c>
      <c r="I306">
        <v>99.868799999999993</v>
      </c>
      <c r="J306" t="s">
        <v>889</v>
      </c>
      <c r="K306" t="s">
        <v>879</v>
      </c>
      <c r="L306" t="s">
        <v>10318</v>
      </c>
      <c r="M306" t="s">
        <v>2393</v>
      </c>
      <c r="N306" t="s">
        <v>2393</v>
      </c>
    </row>
    <row r="307" spans="1:14" x14ac:dyDescent="0.3">
      <c r="A307" s="136">
        <f t="shared" si="4"/>
        <v>87.651608435737657</v>
      </c>
      <c r="B307" s="134">
        <v>7.8354999999999997</v>
      </c>
      <c r="C307" s="134">
        <v>-72.729500000000002</v>
      </c>
      <c r="D307" t="s">
        <v>12268</v>
      </c>
      <c r="E307" t="s">
        <v>883</v>
      </c>
      <c r="F307" t="s">
        <v>877</v>
      </c>
      <c r="G307" t="s">
        <v>10628</v>
      </c>
      <c r="H307" t="s">
        <v>11647</v>
      </c>
      <c r="I307">
        <v>401.87299999999999</v>
      </c>
      <c r="J307" t="s">
        <v>889</v>
      </c>
      <c r="L307" t="s">
        <v>12269</v>
      </c>
      <c r="M307" t="s">
        <v>12270</v>
      </c>
      <c r="N307" t="s">
        <v>12270</v>
      </c>
    </row>
    <row r="308" spans="1:14" x14ac:dyDescent="0.3">
      <c r="A308" s="136">
        <f t="shared" si="4"/>
        <v>87.780919589935976</v>
      </c>
      <c r="B308" s="134">
        <v>6.8360000000000003</v>
      </c>
      <c r="C308" s="134">
        <v>-73.751000000000005</v>
      </c>
      <c r="D308" t="s">
        <v>9978</v>
      </c>
      <c r="E308" t="s">
        <v>908</v>
      </c>
      <c r="F308" t="s">
        <v>877</v>
      </c>
      <c r="G308" t="s">
        <v>9938</v>
      </c>
      <c r="H308" t="s">
        <v>170</v>
      </c>
      <c r="I308">
        <v>103.75449999999999</v>
      </c>
      <c r="J308" t="s">
        <v>894</v>
      </c>
      <c r="L308" t="s">
        <v>2273</v>
      </c>
      <c r="M308" t="s">
        <v>1173</v>
      </c>
      <c r="N308" t="s">
        <v>1173</v>
      </c>
    </row>
    <row r="309" spans="1:14" x14ac:dyDescent="0.3">
      <c r="A309" s="136">
        <f t="shared" si="4"/>
        <v>87.816736564308982</v>
      </c>
      <c r="B309" s="134">
        <v>6.3170000000000002</v>
      </c>
      <c r="C309" s="134">
        <v>-73.141499999999994</v>
      </c>
      <c r="D309" t="s">
        <v>9906</v>
      </c>
      <c r="E309" t="s">
        <v>883</v>
      </c>
      <c r="F309" t="s">
        <v>877</v>
      </c>
      <c r="G309" t="s">
        <v>9860</v>
      </c>
      <c r="H309" t="s">
        <v>170</v>
      </c>
      <c r="I309">
        <v>98.956500000000005</v>
      </c>
      <c r="J309" t="s">
        <v>894</v>
      </c>
      <c r="L309" t="s">
        <v>9880</v>
      </c>
      <c r="M309" t="s">
        <v>957</v>
      </c>
      <c r="N309" t="s">
        <v>957</v>
      </c>
    </row>
    <row r="310" spans="1:14" x14ac:dyDescent="0.3">
      <c r="A310" s="136">
        <f t="shared" si="4"/>
        <v>88.004401816395202</v>
      </c>
      <c r="B310" s="134">
        <v>7.0371600000000001</v>
      </c>
      <c r="C310" s="134">
        <v>-73.794820000000001</v>
      </c>
      <c r="D310" t="s">
        <v>10284</v>
      </c>
      <c r="E310" t="s">
        <v>892</v>
      </c>
      <c r="F310" t="s">
        <v>877</v>
      </c>
      <c r="G310" t="s">
        <v>10170</v>
      </c>
      <c r="H310" t="s">
        <v>170</v>
      </c>
      <c r="I310">
        <v>24.963999999999999</v>
      </c>
      <c r="J310" t="s">
        <v>889</v>
      </c>
      <c r="K310" t="s">
        <v>879</v>
      </c>
      <c r="L310" t="s">
        <v>10285</v>
      </c>
      <c r="M310" t="s">
        <v>2393</v>
      </c>
      <c r="N310" t="s">
        <v>2393</v>
      </c>
    </row>
    <row r="311" spans="1:14" x14ac:dyDescent="0.3">
      <c r="A311" s="136">
        <f t="shared" si="4"/>
        <v>88.186303969391602</v>
      </c>
      <c r="B311" s="134">
        <v>7.0534999999999997</v>
      </c>
      <c r="C311" s="134">
        <v>-73.797499999999999</v>
      </c>
      <c r="D311" t="s">
        <v>10316</v>
      </c>
      <c r="E311" t="s">
        <v>883</v>
      </c>
      <c r="F311" t="s">
        <v>877</v>
      </c>
      <c r="G311" t="s">
        <v>10170</v>
      </c>
      <c r="H311" t="s">
        <v>170</v>
      </c>
      <c r="I311">
        <v>61.006</v>
      </c>
      <c r="J311" t="s">
        <v>894</v>
      </c>
      <c r="L311" t="s">
        <v>9509</v>
      </c>
      <c r="M311" t="s">
        <v>1232</v>
      </c>
      <c r="N311" t="s">
        <v>1232</v>
      </c>
    </row>
    <row r="312" spans="1:14" x14ac:dyDescent="0.3">
      <c r="A312" s="136">
        <f t="shared" si="4"/>
        <v>88.236267384347315</v>
      </c>
      <c r="B312" s="134">
        <v>7.8647</v>
      </c>
      <c r="C312" s="134">
        <v>-72.808629999999994</v>
      </c>
      <c r="D312" t="s">
        <v>12235</v>
      </c>
      <c r="E312" t="s">
        <v>892</v>
      </c>
      <c r="F312" t="s">
        <v>877</v>
      </c>
      <c r="G312" t="s">
        <v>12236</v>
      </c>
      <c r="H312" t="s">
        <v>11647</v>
      </c>
      <c r="I312">
        <v>95.892700000000005</v>
      </c>
      <c r="J312" t="s">
        <v>894</v>
      </c>
      <c r="K312" t="s">
        <v>879</v>
      </c>
      <c r="L312" t="s">
        <v>12237</v>
      </c>
      <c r="M312" t="s">
        <v>906</v>
      </c>
      <c r="N312" t="s">
        <v>906</v>
      </c>
    </row>
    <row r="313" spans="1:14" x14ac:dyDescent="0.3">
      <c r="A313" s="136">
        <f t="shared" si="4"/>
        <v>88.276884855278425</v>
      </c>
      <c r="B313" s="134">
        <v>7.8494999999999999</v>
      </c>
      <c r="C313" s="134">
        <v>-72.753270000000001</v>
      </c>
      <c r="D313" t="s">
        <v>12261</v>
      </c>
      <c r="E313" t="s">
        <v>892</v>
      </c>
      <c r="F313" t="s">
        <v>926</v>
      </c>
      <c r="G313" t="s">
        <v>12262</v>
      </c>
      <c r="H313" t="s">
        <v>11647</v>
      </c>
      <c r="I313">
        <v>24.929300000000001</v>
      </c>
      <c r="J313" t="s">
        <v>894</v>
      </c>
      <c r="K313" t="s">
        <v>879</v>
      </c>
      <c r="L313" t="s">
        <v>12263</v>
      </c>
      <c r="M313" t="s">
        <v>906</v>
      </c>
      <c r="N313" t="s">
        <v>906</v>
      </c>
    </row>
    <row r="314" spans="1:14" x14ac:dyDescent="0.3">
      <c r="A314" s="136">
        <f t="shared" si="4"/>
        <v>88.299114346785501</v>
      </c>
      <c r="B314" s="134">
        <v>7.2404999999999999</v>
      </c>
      <c r="C314" s="134">
        <v>-73.786000000000001</v>
      </c>
      <c r="D314" t="s">
        <v>10663</v>
      </c>
      <c r="E314" t="s">
        <v>883</v>
      </c>
      <c r="F314" t="s">
        <v>884</v>
      </c>
      <c r="G314" t="s">
        <v>10476</v>
      </c>
      <c r="H314" t="s">
        <v>170</v>
      </c>
      <c r="I314">
        <v>82.934299999999993</v>
      </c>
      <c r="L314" t="s">
        <v>10129</v>
      </c>
      <c r="M314" t="s">
        <v>10664</v>
      </c>
      <c r="N314" t="s">
        <v>10664</v>
      </c>
    </row>
    <row r="315" spans="1:14" x14ac:dyDescent="0.3">
      <c r="A315" s="136">
        <f t="shared" si="4"/>
        <v>88.735081019048792</v>
      </c>
      <c r="B315" s="134">
        <v>7.7112699999999998</v>
      </c>
      <c r="C315" s="134">
        <v>-72.489310000000003</v>
      </c>
      <c r="D315" t="s">
        <v>12322</v>
      </c>
      <c r="E315" t="s">
        <v>892</v>
      </c>
      <c r="F315" t="s">
        <v>877</v>
      </c>
      <c r="G315" t="s">
        <v>12323</v>
      </c>
      <c r="H315" t="s">
        <v>11647</v>
      </c>
      <c r="I315">
        <v>217.24430000000001</v>
      </c>
      <c r="J315" t="s">
        <v>894</v>
      </c>
      <c r="K315" t="s">
        <v>879</v>
      </c>
      <c r="L315" t="s">
        <v>12324</v>
      </c>
      <c r="M315" t="s">
        <v>906</v>
      </c>
      <c r="N315" t="s">
        <v>906</v>
      </c>
    </row>
    <row r="316" spans="1:14" x14ac:dyDescent="0.3">
      <c r="A316" s="136">
        <f t="shared" si="4"/>
        <v>88.812485344922337</v>
      </c>
      <c r="B316" s="134">
        <v>6.48</v>
      </c>
      <c r="C316" s="134">
        <v>-72.484999999999999</v>
      </c>
      <c r="D316" t="s">
        <v>11143</v>
      </c>
      <c r="E316" t="s">
        <v>883</v>
      </c>
      <c r="F316" t="s">
        <v>877</v>
      </c>
      <c r="G316" t="s">
        <v>11144</v>
      </c>
      <c r="H316" t="s">
        <v>291</v>
      </c>
      <c r="I316">
        <v>15.8781</v>
      </c>
      <c r="J316" t="s">
        <v>894</v>
      </c>
      <c r="L316" t="s">
        <v>11145</v>
      </c>
      <c r="M316" t="s">
        <v>11146</v>
      </c>
      <c r="N316" t="s">
        <v>11146</v>
      </c>
    </row>
    <row r="317" spans="1:14" x14ac:dyDescent="0.3">
      <c r="A317" s="136">
        <f t="shared" si="4"/>
        <v>88.972502312243165</v>
      </c>
      <c r="B317" s="134">
        <v>7.0510000000000002</v>
      </c>
      <c r="C317" s="134">
        <v>-73.804500000000004</v>
      </c>
      <c r="D317" t="s">
        <v>10307</v>
      </c>
      <c r="E317" t="s">
        <v>892</v>
      </c>
      <c r="F317" t="s">
        <v>877</v>
      </c>
      <c r="G317" t="s">
        <v>10170</v>
      </c>
      <c r="H317" t="s">
        <v>170</v>
      </c>
      <c r="I317">
        <v>25.622699999999998</v>
      </c>
      <c r="J317" t="s">
        <v>894</v>
      </c>
      <c r="K317" t="s">
        <v>903</v>
      </c>
      <c r="L317" t="s">
        <v>9509</v>
      </c>
      <c r="M317" t="s">
        <v>1019</v>
      </c>
      <c r="N317" t="s">
        <v>1019</v>
      </c>
    </row>
    <row r="318" spans="1:14" x14ac:dyDescent="0.3">
      <c r="A318" s="136">
        <f t="shared" si="4"/>
        <v>89.296351688815591</v>
      </c>
      <c r="B318" s="134">
        <v>6.9589999999999996</v>
      </c>
      <c r="C318" s="134">
        <v>-73.796999999999997</v>
      </c>
      <c r="D318" t="s">
        <v>10169</v>
      </c>
      <c r="E318" t="s">
        <v>892</v>
      </c>
      <c r="F318" t="s">
        <v>877</v>
      </c>
      <c r="G318" t="s">
        <v>10170</v>
      </c>
      <c r="H318" t="s">
        <v>170</v>
      </c>
      <c r="I318">
        <v>468.61790000000002</v>
      </c>
      <c r="J318" t="s">
        <v>889</v>
      </c>
      <c r="K318" t="s">
        <v>903</v>
      </c>
      <c r="L318" t="s">
        <v>9509</v>
      </c>
      <c r="M318" t="s">
        <v>3778</v>
      </c>
      <c r="N318" t="s">
        <v>3778</v>
      </c>
    </row>
    <row r="319" spans="1:14" x14ac:dyDescent="0.3">
      <c r="A319" s="136">
        <f t="shared" si="4"/>
        <v>89.370345752180029</v>
      </c>
      <c r="B319" s="134">
        <v>7.7552399999999997</v>
      </c>
      <c r="C319" s="134">
        <v>-72.538579999999996</v>
      </c>
      <c r="D319" t="s">
        <v>12329</v>
      </c>
      <c r="E319" t="s">
        <v>892</v>
      </c>
      <c r="F319" t="s">
        <v>926</v>
      </c>
      <c r="G319" t="s">
        <v>12273</v>
      </c>
      <c r="H319" t="s">
        <v>11647</v>
      </c>
      <c r="I319">
        <v>89.564899999999994</v>
      </c>
      <c r="J319" t="s">
        <v>894</v>
      </c>
      <c r="K319" t="s">
        <v>879</v>
      </c>
      <c r="L319" t="s">
        <v>12330</v>
      </c>
      <c r="M319" t="s">
        <v>957</v>
      </c>
      <c r="N319" t="s">
        <v>957</v>
      </c>
    </row>
    <row r="320" spans="1:14" x14ac:dyDescent="0.3">
      <c r="A320" s="136">
        <f t="shared" si="4"/>
        <v>89.396621467232393</v>
      </c>
      <c r="B320" s="134">
        <v>7.7195</v>
      </c>
      <c r="C320" s="134">
        <v>-72.489999999999995</v>
      </c>
      <c r="D320" t="s">
        <v>12335</v>
      </c>
      <c r="E320" t="s">
        <v>883</v>
      </c>
      <c r="F320" t="s">
        <v>884</v>
      </c>
      <c r="G320" t="s">
        <v>12323</v>
      </c>
      <c r="H320" t="s">
        <v>11647</v>
      </c>
      <c r="I320">
        <v>80.400199999999998</v>
      </c>
      <c r="L320" t="s">
        <v>12336</v>
      </c>
      <c r="M320" t="s">
        <v>906</v>
      </c>
      <c r="N320" t="s">
        <v>906</v>
      </c>
    </row>
    <row r="321" spans="1:14" x14ac:dyDescent="0.3">
      <c r="A321" s="136">
        <f t="shared" si="4"/>
        <v>89.403962095561383</v>
      </c>
      <c r="B321" s="134">
        <v>7.00922</v>
      </c>
      <c r="C321" s="134">
        <v>-73.805019999999999</v>
      </c>
      <c r="D321" t="s">
        <v>10230</v>
      </c>
      <c r="E321" t="s">
        <v>892</v>
      </c>
      <c r="F321" t="s">
        <v>877</v>
      </c>
      <c r="G321" t="s">
        <v>10170</v>
      </c>
      <c r="H321" t="s">
        <v>170</v>
      </c>
      <c r="I321">
        <v>147.60910000000001</v>
      </c>
      <c r="J321" t="s">
        <v>889</v>
      </c>
      <c r="K321" t="s">
        <v>879</v>
      </c>
      <c r="L321" t="s">
        <v>10231</v>
      </c>
      <c r="M321" t="s">
        <v>2393</v>
      </c>
      <c r="N321" t="s">
        <v>2393</v>
      </c>
    </row>
    <row r="322" spans="1:14" x14ac:dyDescent="0.3">
      <c r="A322" s="136">
        <f t="shared" ref="A322:A385" si="5">6371*ACOS(SIN(RADIANS(LAT))*SIN(RADIANS(B322))+COS(RADIANS(LAT))*COS(RADIANS(B322))*COS(RADIANS(C322-LONG)))</f>
        <v>89.407496952238972</v>
      </c>
      <c r="B322" s="134">
        <v>7.8540000000000001</v>
      </c>
      <c r="C322" s="134">
        <v>-72.734499999999997</v>
      </c>
      <c r="D322" t="s">
        <v>12279</v>
      </c>
      <c r="E322" t="s">
        <v>883</v>
      </c>
      <c r="F322" t="s">
        <v>877</v>
      </c>
      <c r="G322" t="s">
        <v>10628</v>
      </c>
      <c r="H322" t="s">
        <v>11647</v>
      </c>
      <c r="I322">
        <v>135.16919999999999</v>
      </c>
      <c r="J322" t="s">
        <v>894</v>
      </c>
      <c r="L322" t="s">
        <v>12280</v>
      </c>
      <c r="M322" t="s">
        <v>906</v>
      </c>
      <c r="N322" t="s">
        <v>906</v>
      </c>
    </row>
    <row r="323" spans="1:14" x14ac:dyDescent="0.3">
      <c r="A323" s="136">
        <f t="shared" si="5"/>
        <v>89.54139770255091</v>
      </c>
      <c r="B323" s="134">
        <v>7.0486399999999998</v>
      </c>
      <c r="C323" s="134">
        <v>-73.809529999999995</v>
      </c>
      <c r="D323" t="s">
        <v>10295</v>
      </c>
      <c r="E323" t="s">
        <v>892</v>
      </c>
      <c r="F323" t="s">
        <v>926</v>
      </c>
      <c r="G323" t="s">
        <v>10170</v>
      </c>
      <c r="H323" t="s">
        <v>170</v>
      </c>
      <c r="I323">
        <v>37.516399999999997</v>
      </c>
      <c r="J323" t="s">
        <v>889</v>
      </c>
      <c r="K323" t="s">
        <v>879</v>
      </c>
      <c r="L323" t="s">
        <v>10296</v>
      </c>
      <c r="M323" t="s">
        <v>2393</v>
      </c>
      <c r="N323" t="s">
        <v>2393</v>
      </c>
    </row>
    <row r="324" spans="1:14" x14ac:dyDescent="0.3">
      <c r="A324" s="136">
        <f t="shared" si="5"/>
        <v>89.659849331298432</v>
      </c>
      <c r="B324" s="134">
        <v>6.2886499999999996</v>
      </c>
      <c r="C324" s="134">
        <v>-73.038579999999996</v>
      </c>
      <c r="D324" t="s">
        <v>10044</v>
      </c>
      <c r="E324" t="s">
        <v>892</v>
      </c>
      <c r="F324" t="s">
        <v>877</v>
      </c>
      <c r="G324" t="s">
        <v>10045</v>
      </c>
      <c r="H324" t="s">
        <v>170</v>
      </c>
      <c r="I324">
        <v>8.4507999999999992</v>
      </c>
      <c r="J324" t="s">
        <v>894</v>
      </c>
      <c r="K324" t="s">
        <v>879</v>
      </c>
      <c r="L324" t="s">
        <v>10046</v>
      </c>
      <c r="M324" t="s">
        <v>899</v>
      </c>
      <c r="N324" t="s">
        <v>899</v>
      </c>
    </row>
    <row r="325" spans="1:14" x14ac:dyDescent="0.3">
      <c r="A325" s="136">
        <f t="shared" si="5"/>
        <v>89.661280600112221</v>
      </c>
      <c r="B325" s="134">
        <v>6.3006799999999998</v>
      </c>
      <c r="C325" s="134">
        <v>-73.144490000000005</v>
      </c>
      <c r="D325" t="s">
        <v>9879</v>
      </c>
      <c r="E325" t="s">
        <v>892</v>
      </c>
      <c r="F325" t="s">
        <v>877</v>
      </c>
      <c r="G325" t="s">
        <v>9860</v>
      </c>
      <c r="H325" t="s">
        <v>170</v>
      </c>
      <c r="I325">
        <v>7.657</v>
      </c>
      <c r="J325" t="s">
        <v>894</v>
      </c>
      <c r="K325" t="s">
        <v>879</v>
      </c>
      <c r="L325" t="s">
        <v>9880</v>
      </c>
      <c r="M325" t="s">
        <v>1686</v>
      </c>
      <c r="N325" t="s">
        <v>1686</v>
      </c>
    </row>
    <row r="326" spans="1:14" x14ac:dyDescent="0.3">
      <c r="A326" s="136">
        <f t="shared" si="5"/>
        <v>89.843439461905604</v>
      </c>
      <c r="B326" s="134">
        <v>7.2335000000000003</v>
      </c>
      <c r="C326" s="134">
        <v>-73.801500000000004</v>
      </c>
      <c r="D326" t="s">
        <v>10645</v>
      </c>
      <c r="E326" t="s">
        <v>883</v>
      </c>
      <c r="F326" t="s">
        <v>981</v>
      </c>
      <c r="G326" t="s">
        <v>10476</v>
      </c>
      <c r="H326" t="s">
        <v>170</v>
      </c>
      <c r="I326">
        <v>97.572199999999995</v>
      </c>
      <c r="J326" t="s">
        <v>894</v>
      </c>
      <c r="L326" t="s">
        <v>10646</v>
      </c>
      <c r="M326" t="s">
        <v>957</v>
      </c>
      <c r="N326" t="s">
        <v>957</v>
      </c>
    </row>
    <row r="327" spans="1:14" x14ac:dyDescent="0.3">
      <c r="A327" s="136">
        <f t="shared" si="5"/>
        <v>89.883551890024521</v>
      </c>
      <c r="B327" s="134">
        <v>6.3410000000000002</v>
      </c>
      <c r="C327" s="134">
        <v>-72.703500000000005</v>
      </c>
      <c r="D327" t="s">
        <v>10610</v>
      </c>
      <c r="E327" t="s">
        <v>883</v>
      </c>
      <c r="F327" t="s">
        <v>877</v>
      </c>
      <c r="G327" t="s">
        <v>10557</v>
      </c>
      <c r="H327" t="s">
        <v>291</v>
      </c>
      <c r="I327">
        <v>57.4176</v>
      </c>
      <c r="J327" t="s">
        <v>894</v>
      </c>
      <c r="L327" t="s">
        <v>10611</v>
      </c>
      <c r="M327" t="s">
        <v>1019</v>
      </c>
      <c r="N327" t="s">
        <v>1019</v>
      </c>
    </row>
    <row r="328" spans="1:14" x14ac:dyDescent="0.3">
      <c r="A328" s="136">
        <f t="shared" si="5"/>
        <v>89.913495848493611</v>
      </c>
      <c r="B328" s="134">
        <v>7.7569999999999997</v>
      </c>
      <c r="C328" s="134">
        <v>-72.532499999999999</v>
      </c>
      <c r="D328" t="s">
        <v>12342</v>
      </c>
      <c r="E328" t="s">
        <v>883</v>
      </c>
      <c r="F328" t="s">
        <v>877</v>
      </c>
      <c r="G328" t="s">
        <v>12273</v>
      </c>
      <c r="H328" t="s">
        <v>11647</v>
      </c>
      <c r="I328">
        <v>23.1434</v>
      </c>
      <c r="J328" t="s">
        <v>894</v>
      </c>
      <c r="L328" t="s">
        <v>11795</v>
      </c>
      <c r="M328" t="s">
        <v>1686</v>
      </c>
      <c r="N328" t="s">
        <v>1686</v>
      </c>
    </row>
    <row r="329" spans="1:14" x14ac:dyDescent="0.3">
      <c r="A329" s="136">
        <f t="shared" si="5"/>
        <v>90.008365229210213</v>
      </c>
      <c r="B329" s="134">
        <v>7.8010000000000002</v>
      </c>
      <c r="C329" s="134">
        <v>-73.397000000000006</v>
      </c>
      <c r="D329" t="s">
        <v>11811</v>
      </c>
      <c r="E329" t="s">
        <v>892</v>
      </c>
      <c r="F329" t="s">
        <v>1214</v>
      </c>
      <c r="G329" t="s">
        <v>11812</v>
      </c>
      <c r="H329" t="s">
        <v>294</v>
      </c>
      <c r="I329">
        <v>58.460299999999997</v>
      </c>
      <c r="J329" t="s">
        <v>986</v>
      </c>
      <c r="K329" t="s">
        <v>879</v>
      </c>
      <c r="L329" t="s">
        <v>10788</v>
      </c>
      <c r="M329" t="s">
        <v>1019</v>
      </c>
      <c r="N329" t="s">
        <v>1019</v>
      </c>
    </row>
    <row r="330" spans="1:14" x14ac:dyDescent="0.3">
      <c r="A330" s="136">
        <f t="shared" si="5"/>
        <v>90.196668311319314</v>
      </c>
      <c r="B330" s="134">
        <v>7.0647500000000001</v>
      </c>
      <c r="C330" s="134">
        <v>-73.816239999999993</v>
      </c>
      <c r="D330" t="s">
        <v>10320</v>
      </c>
      <c r="E330" t="s">
        <v>892</v>
      </c>
      <c r="F330" t="s">
        <v>926</v>
      </c>
      <c r="G330" t="s">
        <v>10170</v>
      </c>
      <c r="H330" t="s">
        <v>170</v>
      </c>
      <c r="I330">
        <v>46.561300000000003</v>
      </c>
      <c r="J330" t="s">
        <v>889</v>
      </c>
      <c r="K330" t="s">
        <v>879</v>
      </c>
      <c r="L330" t="s">
        <v>10321</v>
      </c>
      <c r="M330" t="s">
        <v>931</v>
      </c>
      <c r="N330" t="s">
        <v>931</v>
      </c>
    </row>
    <row r="331" spans="1:14" x14ac:dyDescent="0.3">
      <c r="A331" s="136">
        <f t="shared" si="5"/>
        <v>90.216833418124111</v>
      </c>
      <c r="B331" s="134">
        <v>7.0597300000000001</v>
      </c>
      <c r="C331" s="134">
        <v>-73.816220000000001</v>
      </c>
      <c r="D331" t="s">
        <v>10310</v>
      </c>
      <c r="E331" t="s">
        <v>892</v>
      </c>
      <c r="F331" t="s">
        <v>877</v>
      </c>
      <c r="G331" t="s">
        <v>10170</v>
      </c>
      <c r="H331" t="s">
        <v>170</v>
      </c>
      <c r="I331">
        <v>34.0426</v>
      </c>
      <c r="J331" t="s">
        <v>894</v>
      </c>
      <c r="K331" t="s">
        <v>879</v>
      </c>
      <c r="L331" t="s">
        <v>10311</v>
      </c>
      <c r="M331" t="s">
        <v>931</v>
      </c>
      <c r="N331" t="s">
        <v>931</v>
      </c>
    </row>
    <row r="332" spans="1:14" x14ac:dyDescent="0.3">
      <c r="A332" s="136">
        <f t="shared" si="5"/>
        <v>90.231262389112629</v>
      </c>
      <c r="B332" s="134">
        <v>7.0539800000000001</v>
      </c>
      <c r="C332" s="134">
        <v>-73.816079999999999</v>
      </c>
      <c r="D332" t="s">
        <v>10297</v>
      </c>
      <c r="E332" t="s">
        <v>892</v>
      </c>
      <c r="F332" t="s">
        <v>926</v>
      </c>
      <c r="G332" t="s">
        <v>10170</v>
      </c>
      <c r="H332" t="s">
        <v>170</v>
      </c>
      <c r="I332">
        <v>70.272199999999998</v>
      </c>
      <c r="J332" t="s">
        <v>889</v>
      </c>
      <c r="K332" t="s">
        <v>879</v>
      </c>
      <c r="L332" t="s">
        <v>10298</v>
      </c>
      <c r="M332" t="s">
        <v>2393</v>
      </c>
      <c r="N332" t="s">
        <v>2393</v>
      </c>
    </row>
    <row r="333" spans="1:14" x14ac:dyDescent="0.3">
      <c r="A333" s="136">
        <f t="shared" si="5"/>
        <v>90.351992227336623</v>
      </c>
      <c r="B333" s="134">
        <v>6.2945399999999996</v>
      </c>
      <c r="C333" s="134">
        <v>-73.145449999999997</v>
      </c>
      <c r="D333" t="s">
        <v>9859</v>
      </c>
      <c r="E333" t="s">
        <v>892</v>
      </c>
      <c r="F333" t="s">
        <v>877</v>
      </c>
      <c r="G333" t="s">
        <v>9860</v>
      </c>
      <c r="H333" t="s">
        <v>170</v>
      </c>
      <c r="I333">
        <v>5.7289000000000003</v>
      </c>
      <c r="J333" t="s">
        <v>894</v>
      </c>
      <c r="K333" t="s">
        <v>879</v>
      </c>
      <c r="L333" t="s">
        <v>9861</v>
      </c>
      <c r="M333" t="s">
        <v>1686</v>
      </c>
      <c r="N333" t="s">
        <v>1686</v>
      </c>
    </row>
    <row r="334" spans="1:14" x14ac:dyDescent="0.3">
      <c r="A334" s="136">
        <f t="shared" si="5"/>
        <v>90.377929922539181</v>
      </c>
      <c r="B334" s="134">
        <v>7.2210000000000001</v>
      </c>
      <c r="C334" s="134">
        <v>-73.808499999999995</v>
      </c>
      <c r="D334" t="s">
        <v>10612</v>
      </c>
      <c r="E334" t="s">
        <v>883</v>
      </c>
      <c r="F334" t="s">
        <v>877</v>
      </c>
      <c r="G334" t="s">
        <v>10476</v>
      </c>
      <c r="H334" t="s">
        <v>170</v>
      </c>
      <c r="I334">
        <v>424.45389999999998</v>
      </c>
      <c r="J334" t="s">
        <v>889</v>
      </c>
      <c r="L334" t="s">
        <v>10282</v>
      </c>
      <c r="M334" t="s">
        <v>957</v>
      </c>
      <c r="N334" t="s">
        <v>957</v>
      </c>
    </row>
    <row r="335" spans="1:14" x14ac:dyDescent="0.3">
      <c r="A335" s="136">
        <f t="shared" si="5"/>
        <v>90.381472332613953</v>
      </c>
      <c r="B335" s="134">
        <v>7.0317499999999997</v>
      </c>
      <c r="C335" s="134">
        <v>-73.816010000000006</v>
      </c>
      <c r="D335" t="s">
        <v>10257</v>
      </c>
      <c r="E335" t="s">
        <v>892</v>
      </c>
      <c r="F335" t="s">
        <v>877</v>
      </c>
      <c r="G335" t="s">
        <v>10170</v>
      </c>
      <c r="H335" t="s">
        <v>170</v>
      </c>
      <c r="I335">
        <v>137.233</v>
      </c>
      <c r="J335" t="s">
        <v>894</v>
      </c>
      <c r="K335" t="s">
        <v>879</v>
      </c>
      <c r="L335" t="s">
        <v>10258</v>
      </c>
      <c r="M335" t="s">
        <v>931</v>
      </c>
      <c r="N335" t="s">
        <v>931</v>
      </c>
    </row>
    <row r="336" spans="1:14" x14ac:dyDescent="0.3">
      <c r="A336" s="136">
        <f t="shared" si="5"/>
        <v>90.562853930322902</v>
      </c>
      <c r="B336" s="134">
        <v>6.29129</v>
      </c>
      <c r="C336" s="134">
        <v>-73.137889999999999</v>
      </c>
      <c r="D336" t="s">
        <v>9867</v>
      </c>
      <c r="E336" t="s">
        <v>892</v>
      </c>
      <c r="F336" t="s">
        <v>877</v>
      </c>
      <c r="G336" t="s">
        <v>9860</v>
      </c>
      <c r="H336" t="s">
        <v>170</v>
      </c>
      <c r="I336">
        <v>27.4741</v>
      </c>
      <c r="J336" t="s">
        <v>894</v>
      </c>
      <c r="K336" t="s">
        <v>879</v>
      </c>
      <c r="L336" t="s">
        <v>9626</v>
      </c>
      <c r="M336" t="s">
        <v>1686</v>
      </c>
      <c r="N336" t="s">
        <v>1686</v>
      </c>
    </row>
    <row r="337" spans="1:14" x14ac:dyDescent="0.3">
      <c r="A337" s="136">
        <f t="shared" si="5"/>
        <v>90.587950448603792</v>
      </c>
      <c r="B337" s="134">
        <v>7.6154999999999999</v>
      </c>
      <c r="C337" s="134">
        <v>-73.630499999999998</v>
      </c>
      <c r="D337" t="s">
        <v>11516</v>
      </c>
      <c r="E337" t="s">
        <v>892</v>
      </c>
      <c r="F337" t="s">
        <v>1214</v>
      </c>
      <c r="G337" t="s">
        <v>6198</v>
      </c>
      <c r="H337" t="s">
        <v>170</v>
      </c>
      <c r="I337">
        <v>43.867199999999997</v>
      </c>
      <c r="J337" t="s">
        <v>986</v>
      </c>
      <c r="K337" t="s">
        <v>879</v>
      </c>
      <c r="L337" t="s">
        <v>10788</v>
      </c>
      <c r="M337" t="s">
        <v>1019</v>
      </c>
      <c r="N337" t="s">
        <v>1019</v>
      </c>
    </row>
    <row r="338" spans="1:14" x14ac:dyDescent="0.3">
      <c r="A338" s="136">
        <f t="shared" si="5"/>
        <v>90.654457090950416</v>
      </c>
      <c r="B338" s="134">
        <v>7.0606799999999996</v>
      </c>
      <c r="C338" s="134">
        <v>-73.820229999999995</v>
      </c>
      <c r="D338" t="s">
        <v>10308</v>
      </c>
      <c r="E338" t="s">
        <v>892</v>
      </c>
      <c r="F338" t="s">
        <v>877</v>
      </c>
      <c r="G338" t="s">
        <v>10170</v>
      </c>
      <c r="H338" t="s">
        <v>170</v>
      </c>
      <c r="I338">
        <v>18.804400000000001</v>
      </c>
      <c r="J338" t="s">
        <v>889</v>
      </c>
      <c r="K338" t="s">
        <v>879</v>
      </c>
      <c r="L338" t="s">
        <v>9509</v>
      </c>
      <c r="M338" t="s">
        <v>931</v>
      </c>
      <c r="N338" t="s">
        <v>931</v>
      </c>
    </row>
    <row r="339" spans="1:14" x14ac:dyDescent="0.3">
      <c r="A339" s="136">
        <f t="shared" si="5"/>
        <v>90.670077275914679</v>
      </c>
      <c r="B339" s="134">
        <v>6.2895300000000001</v>
      </c>
      <c r="C339" s="134">
        <v>-73.133210000000005</v>
      </c>
      <c r="D339" t="s">
        <v>9882</v>
      </c>
      <c r="E339" t="s">
        <v>892</v>
      </c>
      <c r="F339" t="s">
        <v>877</v>
      </c>
      <c r="G339" t="s">
        <v>9860</v>
      </c>
      <c r="H339" t="s">
        <v>170</v>
      </c>
      <c r="I339">
        <v>61.123399999999997</v>
      </c>
      <c r="J339" t="s">
        <v>894</v>
      </c>
      <c r="K339" t="s">
        <v>879</v>
      </c>
      <c r="L339" t="s">
        <v>9883</v>
      </c>
      <c r="M339" t="s">
        <v>899</v>
      </c>
      <c r="N339" t="s">
        <v>899</v>
      </c>
    </row>
    <row r="340" spans="1:14" x14ac:dyDescent="0.3">
      <c r="A340" s="136">
        <f t="shared" si="5"/>
        <v>90.672754573489271</v>
      </c>
      <c r="B340" s="134">
        <v>7.7645400000000002</v>
      </c>
      <c r="C340" s="134">
        <v>-72.531369999999995</v>
      </c>
      <c r="D340" t="s">
        <v>12351</v>
      </c>
      <c r="E340" t="s">
        <v>892</v>
      </c>
      <c r="F340" t="s">
        <v>877</v>
      </c>
      <c r="G340" t="s">
        <v>12273</v>
      </c>
      <c r="H340" t="s">
        <v>11647</v>
      </c>
      <c r="I340">
        <v>19.2179</v>
      </c>
      <c r="J340" t="s">
        <v>894</v>
      </c>
      <c r="K340" t="s">
        <v>879</v>
      </c>
      <c r="L340" t="s">
        <v>942</v>
      </c>
      <c r="M340" t="s">
        <v>957</v>
      </c>
      <c r="N340" t="s">
        <v>957</v>
      </c>
    </row>
    <row r="341" spans="1:14" x14ac:dyDescent="0.3">
      <c r="A341" s="136">
        <f t="shared" si="5"/>
        <v>91.093571589104073</v>
      </c>
      <c r="B341" s="134">
        <v>6.4009999999999998</v>
      </c>
      <c r="C341" s="134">
        <v>-72.5595</v>
      </c>
      <c r="D341" t="s">
        <v>10974</v>
      </c>
      <c r="E341" t="s">
        <v>883</v>
      </c>
      <c r="F341" t="s">
        <v>877</v>
      </c>
      <c r="G341" t="s">
        <v>10931</v>
      </c>
      <c r="H341" t="s">
        <v>291</v>
      </c>
      <c r="I341">
        <v>142.92140000000001</v>
      </c>
      <c r="J341" t="s">
        <v>894</v>
      </c>
      <c r="L341" t="s">
        <v>4409</v>
      </c>
      <c r="M341" t="s">
        <v>10940</v>
      </c>
      <c r="N341" t="s">
        <v>10940</v>
      </c>
    </row>
    <row r="342" spans="1:14" x14ac:dyDescent="0.3">
      <c r="A342" s="136">
        <f t="shared" si="5"/>
        <v>91.336491183957094</v>
      </c>
      <c r="B342" s="134">
        <v>7.8365</v>
      </c>
      <c r="C342" s="134">
        <v>-72.644999999999996</v>
      </c>
      <c r="D342" t="s">
        <v>12332</v>
      </c>
      <c r="E342" t="s">
        <v>883</v>
      </c>
      <c r="F342" t="s">
        <v>877</v>
      </c>
      <c r="G342" t="s">
        <v>12302</v>
      </c>
      <c r="H342" t="s">
        <v>11647</v>
      </c>
      <c r="I342">
        <v>26.791799999999999</v>
      </c>
      <c r="J342" t="s">
        <v>894</v>
      </c>
      <c r="L342" t="s">
        <v>12333</v>
      </c>
      <c r="M342" t="s">
        <v>957</v>
      </c>
      <c r="N342" t="s">
        <v>957</v>
      </c>
    </row>
    <row r="343" spans="1:14" x14ac:dyDescent="0.3">
      <c r="A343" s="136">
        <f t="shared" si="5"/>
        <v>91.520978833718232</v>
      </c>
      <c r="B343" s="134">
        <v>6.9935</v>
      </c>
      <c r="C343" s="134">
        <v>-73.822500000000005</v>
      </c>
      <c r="D343" t="s">
        <v>10193</v>
      </c>
      <c r="E343" t="s">
        <v>892</v>
      </c>
      <c r="F343" t="s">
        <v>877</v>
      </c>
      <c r="G343" t="s">
        <v>10170</v>
      </c>
      <c r="H343" t="s">
        <v>170</v>
      </c>
      <c r="I343">
        <v>461.27</v>
      </c>
      <c r="J343" t="s">
        <v>889</v>
      </c>
      <c r="K343" t="s">
        <v>903</v>
      </c>
      <c r="L343" t="s">
        <v>9509</v>
      </c>
      <c r="M343" t="s">
        <v>1410</v>
      </c>
      <c r="N343" t="s">
        <v>1410</v>
      </c>
    </row>
    <row r="344" spans="1:14" x14ac:dyDescent="0.3">
      <c r="A344" s="136">
        <f t="shared" si="5"/>
        <v>91.640510231895831</v>
      </c>
      <c r="B344" s="134">
        <v>6.4109999999999996</v>
      </c>
      <c r="C344" s="134">
        <v>-72.534999999999997</v>
      </c>
      <c r="D344" t="s">
        <v>10995</v>
      </c>
      <c r="E344" t="s">
        <v>883</v>
      </c>
      <c r="F344" t="s">
        <v>877</v>
      </c>
      <c r="G344" t="s">
        <v>10931</v>
      </c>
      <c r="H344" t="s">
        <v>291</v>
      </c>
      <c r="I344">
        <v>233.31389999999999</v>
      </c>
      <c r="J344" t="s">
        <v>889</v>
      </c>
      <c r="L344" t="s">
        <v>10996</v>
      </c>
      <c r="M344" t="s">
        <v>10997</v>
      </c>
      <c r="N344" t="s">
        <v>10997</v>
      </c>
    </row>
    <row r="345" spans="1:14" x14ac:dyDescent="0.3">
      <c r="A345" s="136">
        <f t="shared" si="5"/>
        <v>91.646895612210827</v>
      </c>
      <c r="B345" s="134">
        <v>7.7498699999999996</v>
      </c>
      <c r="C345" s="134">
        <v>-72.49597</v>
      </c>
      <c r="D345" t="s">
        <v>12362</v>
      </c>
      <c r="E345" t="s">
        <v>892</v>
      </c>
      <c r="F345" t="s">
        <v>877</v>
      </c>
      <c r="G345" t="s">
        <v>12267</v>
      </c>
      <c r="H345" t="s">
        <v>11647</v>
      </c>
      <c r="I345">
        <v>997.87180000000001</v>
      </c>
      <c r="J345" t="s">
        <v>889</v>
      </c>
      <c r="K345" t="s">
        <v>879</v>
      </c>
      <c r="L345" t="s">
        <v>942</v>
      </c>
      <c r="M345" t="s">
        <v>906</v>
      </c>
      <c r="N345" t="s">
        <v>906</v>
      </c>
    </row>
    <row r="346" spans="1:14" x14ac:dyDescent="0.3">
      <c r="A346" s="136">
        <f t="shared" si="5"/>
        <v>91.783152370168722</v>
      </c>
      <c r="B346" s="134">
        <v>6.2774999999999999</v>
      </c>
      <c r="C346" s="134">
        <v>-73.120999999999995</v>
      </c>
      <c r="D346" t="s">
        <v>9884</v>
      </c>
      <c r="E346" t="s">
        <v>883</v>
      </c>
      <c r="F346" t="s">
        <v>877</v>
      </c>
      <c r="G346" t="s">
        <v>9603</v>
      </c>
      <c r="H346" t="s">
        <v>170</v>
      </c>
      <c r="I346">
        <v>84.302099999999996</v>
      </c>
      <c r="J346" t="s">
        <v>894</v>
      </c>
      <c r="L346" t="s">
        <v>9880</v>
      </c>
      <c r="M346" t="s">
        <v>957</v>
      </c>
      <c r="N346" t="s">
        <v>957</v>
      </c>
    </row>
    <row r="347" spans="1:14" x14ac:dyDescent="0.3">
      <c r="A347" s="136">
        <f t="shared" si="5"/>
        <v>92.120517034941642</v>
      </c>
      <c r="B347" s="134">
        <v>6.2744200000000001</v>
      </c>
      <c r="C347" s="134">
        <v>-73.120909999999995</v>
      </c>
      <c r="D347" t="s">
        <v>9870</v>
      </c>
      <c r="E347" t="s">
        <v>892</v>
      </c>
      <c r="F347" t="s">
        <v>877</v>
      </c>
      <c r="G347" t="s">
        <v>9603</v>
      </c>
      <c r="H347" t="s">
        <v>170</v>
      </c>
      <c r="I347">
        <v>1.6933</v>
      </c>
      <c r="J347" t="s">
        <v>894</v>
      </c>
      <c r="K347" t="s">
        <v>879</v>
      </c>
      <c r="L347" t="s">
        <v>9861</v>
      </c>
      <c r="M347" t="s">
        <v>1718</v>
      </c>
      <c r="N347" t="s">
        <v>1718</v>
      </c>
    </row>
    <row r="348" spans="1:14" x14ac:dyDescent="0.3">
      <c r="A348" s="136">
        <f t="shared" si="5"/>
        <v>92.25909256527423</v>
      </c>
      <c r="B348" s="134">
        <v>6.4200400000000002</v>
      </c>
      <c r="C348" s="134">
        <v>-72.512119999999996</v>
      </c>
      <c r="D348" t="s">
        <v>11028</v>
      </c>
      <c r="E348" t="s">
        <v>876</v>
      </c>
      <c r="F348" t="s">
        <v>877</v>
      </c>
      <c r="G348" t="s">
        <v>11029</v>
      </c>
      <c r="H348" t="s">
        <v>291</v>
      </c>
      <c r="I348">
        <v>492.68450000000001</v>
      </c>
      <c r="K348" t="s">
        <v>879</v>
      </c>
      <c r="L348" t="s">
        <v>6584</v>
      </c>
      <c r="M348" t="s">
        <v>881</v>
      </c>
      <c r="N348" t="s">
        <v>881</v>
      </c>
    </row>
    <row r="349" spans="1:14" x14ac:dyDescent="0.3">
      <c r="A349" s="136">
        <f t="shared" si="5"/>
        <v>92.275372410325758</v>
      </c>
      <c r="B349" s="134">
        <v>7.7789700000000002</v>
      </c>
      <c r="C349" s="134">
        <v>-72.526870000000002</v>
      </c>
      <c r="D349" t="s">
        <v>12369</v>
      </c>
      <c r="E349" t="s">
        <v>892</v>
      </c>
      <c r="F349" t="s">
        <v>877</v>
      </c>
      <c r="G349" t="s">
        <v>12273</v>
      </c>
      <c r="H349" t="s">
        <v>11647</v>
      </c>
      <c r="I349">
        <v>149.2268</v>
      </c>
      <c r="J349" t="s">
        <v>894</v>
      </c>
      <c r="K349" t="s">
        <v>879</v>
      </c>
      <c r="L349" t="s">
        <v>12370</v>
      </c>
      <c r="M349" t="s">
        <v>957</v>
      </c>
      <c r="N349" t="s">
        <v>957</v>
      </c>
    </row>
    <row r="350" spans="1:14" x14ac:dyDescent="0.3">
      <c r="A350" s="136">
        <f t="shared" si="5"/>
        <v>92.325008598720828</v>
      </c>
      <c r="B350" s="134">
        <v>6.2720000000000002</v>
      </c>
      <c r="C350" s="134">
        <v>-73.117000000000004</v>
      </c>
      <c r="D350" t="s">
        <v>9876</v>
      </c>
      <c r="E350" t="s">
        <v>883</v>
      </c>
      <c r="F350" t="s">
        <v>877</v>
      </c>
      <c r="G350" t="s">
        <v>9603</v>
      </c>
      <c r="H350" t="s">
        <v>170</v>
      </c>
      <c r="I350">
        <v>10.9961</v>
      </c>
      <c r="J350" t="s">
        <v>894</v>
      </c>
      <c r="L350" t="s">
        <v>9861</v>
      </c>
      <c r="M350" t="s">
        <v>957</v>
      </c>
      <c r="N350" t="s">
        <v>957</v>
      </c>
    </row>
    <row r="351" spans="1:14" x14ac:dyDescent="0.3">
      <c r="A351" s="136">
        <f t="shared" si="5"/>
        <v>92.481505370120459</v>
      </c>
      <c r="B351" s="134">
        <v>6.2686599999999997</v>
      </c>
      <c r="C351" s="134">
        <v>-73.102469999999997</v>
      </c>
      <c r="D351" t="s">
        <v>9897</v>
      </c>
      <c r="E351" t="s">
        <v>892</v>
      </c>
      <c r="F351" t="s">
        <v>877</v>
      </c>
      <c r="G351" t="s">
        <v>9888</v>
      </c>
      <c r="H351" t="s">
        <v>170</v>
      </c>
      <c r="I351">
        <v>29.9434</v>
      </c>
      <c r="J351" t="s">
        <v>894</v>
      </c>
      <c r="K351" t="s">
        <v>879</v>
      </c>
      <c r="L351" t="s">
        <v>9898</v>
      </c>
      <c r="M351" t="s">
        <v>899</v>
      </c>
      <c r="N351" t="s">
        <v>899</v>
      </c>
    </row>
    <row r="352" spans="1:14" x14ac:dyDescent="0.3">
      <c r="A352" s="136">
        <f t="shared" si="5"/>
        <v>92.60665076092782</v>
      </c>
      <c r="B352" s="134">
        <v>7.8254999999999999</v>
      </c>
      <c r="C352" s="134">
        <v>-73.400999999999996</v>
      </c>
      <c r="D352" t="s">
        <v>11829</v>
      </c>
      <c r="E352" t="s">
        <v>892</v>
      </c>
      <c r="F352" t="s">
        <v>877</v>
      </c>
      <c r="G352" t="s">
        <v>11812</v>
      </c>
      <c r="H352" t="s">
        <v>294</v>
      </c>
      <c r="I352">
        <v>37.753500000000003</v>
      </c>
      <c r="J352" t="s">
        <v>986</v>
      </c>
      <c r="K352" t="s">
        <v>879</v>
      </c>
      <c r="L352" t="s">
        <v>11830</v>
      </c>
      <c r="M352" t="s">
        <v>1019</v>
      </c>
      <c r="N352" t="s">
        <v>1019</v>
      </c>
    </row>
    <row r="353" spans="1:14" x14ac:dyDescent="0.3">
      <c r="A353" s="136">
        <f t="shared" si="5"/>
        <v>92.666148577241415</v>
      </c>
      <c r="B353" s="134">
        <v>6.2681800000000001</v>
      </c>
      <c r="C353" s="134">
        <v>-73.111750000000001</v>
      </c>
      <c r="D353" t="s">
        <v>9887</v>
      </c>
      <c r="E353" t="s">
        <v>892</v>
      </c>
      <c r="F353" t="s">
        <v>877</v>
      </c>
      <c r="G353" t="s">
        <v>9888</v>
      </c>
      <c r="H353" t="s">
        <v>170</v>
      </c>
      <c r="I353">
        <v>16.3416</v>
      </c>
      <c r="J353" t="s">
        <v>894</v>
      </c>
      <c r="K353" t="s">
        <v>879</v>
      </c>
      <c r="L353" t="s">
        <v>9626</v>
      </c>
      <c r="M353" t="s">
        <v>949</v>
      </c>
      <c r="N353" t="s">
        <v>949</v>
      </c>
    </row>
    <row r="354" spans="1:14" x14ac:dyDescent="0.3">
      <c r="A354" s="136">
        <f t="shared" si="5"/>
        <v>92.705572460699202</v>
      </c>
      <c r="B354" s="134">
        <v>6.367</v>
      </c>
      <c r="C354" s="134">
        <v>-72.588499999999996</v>
      </c>
      <c r="D354" t="s">
        <v>10873</v>
      </c>
      <c r="E354" t="s">
        <v>883</v>
      </c>
      <c r="F354" t="s">
        <v>877</v>
      </c>
      <c r="G354" t="s">
        <v>10874</v>
      </c>
      <c r="H354" t="s">
        <v>291</v>
      </c>
      <c r="I354">
        <v>487.42559999999997</v>
      </c>
      <c r="J354" t="s">
        <v>889</v>
      </c>
      <c r="L354" t="s">
        <v>10875</v>
      </c>
      <c r="M354" t="s">
        <v>6890</v>
      </c>
      <c r="N354" t="s">
        <v>6890</v>
      </c>
    </row>
    <row r="355" spans="1:14" x14ac:dyDescent="0.3">
      <c r="A355" s="136">
        <f t="shared" si="5"/>
        <v>93.094577672921048</v>
      </c>
      <c r="B355" s="134">
        <v>7.1626099999999999</v>
      </c>
      <c r="C355" s="134">
        <v>-73.840289999999996</v>
      </c>
      <c r="D355" t="s">
        <v>10460</v>
      </c>
      <c r="E355" t="s">
        <v>892</v>
      </c>
      <c r="F355" t="s">
        <v>877</v>
      </c>
      <c r="G355" t="s">
        <v>10170</v>
      </c>
      <c r="H355" t="s">
        <v>170</v>
      </c>
      <c r="I355">
        <v>174.84350000000001</v>
      </c>
      <c r="J355" t="s">
        <v>894</v>
      </c>
      <c r="K355" t="s">
        <v>879</v>
      </c>
      <c r="L355" t="s">
        <v>10048</v>
      </c>
      <c r="M355" t="s">
        <v>931</v>
      </c>
      <c r="N355" t="s">
        <v>931</v>
      </c>
    </row>
    <row r="356" spans="1:14" x14ac:dyDescent="0.3">
      <c r="A356" s="136">
        <f t="shared" si="5"/>
        <v>93.171358301637326</v>
      </c>
      <c r="B356" s="134">
        <v>7.2249999999999996</v>
      </c>
      <c r="C356" s="134">
        <v>-73.833500000000001</v>
      </c>
      <c r="D356" t="s">
        <v>10600</v>
      </c>
      <c r="E356" t="s">
        <v>883</v>
      </c>
      <c r="F356" t="s">
        <v>884</v>
      </c>
      <c r="G356" t="s">
        <v>10476</v>
      </c>
      <c r="H356" t="s">
        <v>170</v>
      </c>
      <c r="I356">
        <v>237.84059999999999</v>
      </c>
      <c r="L356" t="s">
        <v>10129</v>
      </c>
      <c r="M356" t="s">
        <v>10601</v>
      </c>
      <c r="N356" t="s">
        <v>10601</v>
      </c>
    </row>
    <row r="357" spans="1:14" x14ac:dyDescent="0.3">
      <c r="A357" s="136">
        <f t="shared" si="5"/>
        <v>93.419233641835731</v>
      </c>
      <c r="B357" s="134">
        <v>6.3754999999999997</v>
      </c>
      <c r="C357" s="134">
        <v>-72.561000000000007</v>
      </c>
      <c r="D357" t="s">
        <v>10939</v>
      </c>
      <c r="E357" t="s">
        <v>883</v>
      </c>
      <c r="F357" t="s">
        <v>877</v>
      </c>
      <c r="G357" t="s">
        <v>10931</v>
      </c>
      <c r="H357" t="s">
        <v>291</v>
      </c>
      <c r="I357">
        <v>80.626499999999993</v>
      </c>
      <c r="J357" t="s">
        <v>894</v>
      </c>
      <c r="L357" t="s">
        <v>9374</v>
      </c>
      <c r="M357" t="s">
        <v>10940</v>
      </c>
      <c r="N357" t="s">
        <v>10940</v>
      </c>
    </row>
    <row r="358" spans="1:14" x14ac:dyDescent="0.3">
      <c r="A358" s="136">
        <f t="shared" si="5"/>
        <v>93.553017437935694</v>
      </c>
      <c r="B358" s="134">
        <v>7.8834999999999997</v>
      </c>
      <c r="C358" s="134">
        <v>-72.706000000000003</v>
      </c>
      <c r="D358" t="s">
        <v>12341</v>
      </c>
      <c r="E358" t="s">
        <v>883</v>
      </c>
      <c r="F358" t="s">
        <v>877</v>
      </c>
      <c r="G358" t="s">
        <v>10628</v>
      </c>
      <c r="H358" t="s">
        <v>11647</v>
      </c>
      <c r="I358">
        <v>49.923999999999999</v>
      </c>
      <c r="J358" t="s">
        <v>894</v>
      </c>
      <c r="L358" t="s">
        <v>11834</v>
      </c>
      <c r="M358" t="s">
        <v>957</v>
      </c>
      <c r="N358" t="s">
        <v>957</v>
      </c>
    </row>
    <row r="359" spans="1:14" x14ac:dyDescent="0.3">
      <c r="A359" s="136">
        <f t="shared" si="5"/>
        <v>93.582804821938439</v>
      </c>
      <c r="B359" s="134">
        <v>7.8525</v>
      </c>
      <c r="C359" s="134">
        <v>-72.631500000000003</v>
      </c>
      <c r="D359" t="s">
        <v>12359</v>
      </c>
      <c r="E359" t="s">
        <v>883</v>
      </c>
      <c r="F359" t="s">
        <v>877</v>
      </c>
      <c r="G359" t="s">
        <v>5016</v>
      </c>
      <c r="H359" t="s">
        <v>11647</v>
      </c>
      <c r="I359">
        <v>43.839700000000001</v>
      </c>
      <c r="J359" t="s">
        <v>894</v>
      </c>
      <c r="L359" t="s">
        <v>12360</v>
      </c>
      <c r="M359" t="s">
        <v>957</v>
      </c>
      <c r="N359" t="s">
        <v>957</v>
      </c>
    </row>
    <row r="360" spans="1:14" x14ac:dyDescent="0.3">
      <c r="A360" s="136">
        <f t="shared" si="5"/>
        <v>93.915023726743485</v>
      </c>
      <c r="B360" s="134">
        <v>7.7947899999999999</v>
      </c>
      <c r="C360" s="134">
        <v>-72.523889999999994</v>
      </c>
      <c r="D360" t="s">
        <v>12379</v>
      </c>
      <c r="E360" t="s">
        <v>892</v>
      </c>
      <c r="F360" t="s">
        <v>877</v>
      </c>
      <c r="G360" t="s">
        <v>12273</v>
      </c>
      <c r="H360" t="s">
        <v>11647</v>
      </c>
      <c r="I360">
        <v>135.61699999999999</v>
      </c>
      <c r="J360" t="s">
        <v>894</v>
      </c>
      <c r="K360" t="s">
        <v>879</v>
      </c>
      <c r="L360" t="s">
        <v>12118</v>
      </c>
      <c r="M360" t="s">
        <v>957</v>
      </c>
      <c r="N360" t="s">
        <v>957</v>
      </c>
    </row>
    <row r="361" spans="1:14" x14ac:dyDescent="0.3">
      <c r="A361" s="136">
        <f t="shared" si="5"/>
        <v>94.594148470014957</v>
      </c>
      <c r="B361" s="134">
        <v>6.2590000000000003</v>
      </c>
      <c r="C361" s="134">
        <v>-73.162999999999997</v>
      </c>
      <c r="D361" t="s">
        <v>9757</v>
      </c>
      <c r="E361" t="s">
        <v>883</v>
      </c>
      <c r="F361" t="s">
        <v>877</v>
      </c>
      <c r="G361" t="s">
        <v>9603</v>
      </c>
      <c r="H361" t="s">
        <v>170</v>
      </c>
      <c r="I361">
        <v>80.640199999999993</v>
      </c>
      <c r="J361" t="s">
        <v>894</v>
      </c>
      <c r="L361" t="s">
        <v>9758</v>
      </c>
      <c r="M361" t="s">
        <v>957</v>
      </c>
      <c r="N361" t="s">
        <v>957</v>
      </c>
    </row>
    <row r="362" spans="1:14" x14ac:dyDescent="0.3">
      <c r="A362" s="136">
        <f t="shared" si="5"/>
        <v>94.660414148991066</v>
      </c>
      <c r="B362" s="134">
        <v>6.4709399999999997</v>
      </c>
      <c r="C362" s="134">
        <v>-72.415239999999997</v>
      </c>
      <c r="D362" t="s">
        <v>11225</v>
      </c>
      <c r="E362" t="s">
        <v>892</v>
      </c>
      <c r="F362" t="s">
        <v>877</v>
      </c>
      <c r="G362" t="s">
        <v>11226</v>
      </c>
      <c r="H362" t="s">
        <v>291</v>
      </c>
      <c r="I362">
        <v>3.7342</v>
      </c>
      <c r="J362" t="s">
        <v>894</v>
      </c>
      <c r="K362" t="s">
        <v>879</v>
      </c>
      <c r="L362" t="s">
        <v>11227</v>
      </c>
      <c r="M362" t="s">
        <v>887</v>
      </c>
      <c r="N362" t="s">
        <v>887</v>
      </c>
    </row>
    <row r="363" spans="1:14" x14ac:dyDescent="0.3">
      <c r="A363" s="136">
        <f t="shared" si="5"/>
        <v>94.982143396239096</v>
      </c>
      <c r="B363" s="134">
        <v>6.3155000000000001</v>
      </c>
      <c r="C363" s="134">
        <v>-72.645499999999998</v>
      </c>
      <c r="D363" t="s">
        <v>10660</v>
      </c>
      <c r="E363" t="s">
        <v>883</v>
      </c>
      <c r="F363" t="s">
        <v>981</v>
      </c>
      <c r="G363" t="s">
        <v>10661</v>
      </c>
      <c r="H363" t="s">
        <v>291</v>
      </c>
      <c r="I363">
        <v>24.4345</v>
      </c>
      <c r="J363" t="s">
        <v>894</v>
      </c>
      <c r="L363" t="s">
        <v>10662</v>
      </c>
      <c r="M363" t="s">
        <v>957</v>
      </c>
      <c r="N363" t="s">
        <v>957</v>
      </c>
    </row>
    <row r="364" spans="1:14" x14ac:dyDescent="0.3">
      <c r="A364" s="136">
        <f t="shared" si="5"/>
        <v>95.511315914996601</v>
      </c>
      <c r="B364" s="134">
        <v>6.8274999999999997</v>
      </c>
      <c r="C364" s="134">
        <v>-73.822000000000003</v>
      </c>
      <c r="D364" t="s">
        <v>9891</v>
      </c>
      <c r="E364" t="s">
        <v>968</v>
      </c>
      <c r="F364" t="s">
        <v>877</v>
      </c>
      <c r="G364" t="s">
        <v>9532</v>
      </c>
      <c r="H364" t="s">
        <v>170</v>
      </c>
      <c r="I364">
        <v>65.918000000000006</v>
      </c>
      <c r="J364" t="s">
        <v>894</v>
      </c>
      <c r="K364" t="s">
        <v>903</v>
      </c>
      <c r="L364" t="s">
        <v>9509</v>
      </c>
      <c r="M364" t="s">
        <v>1232</v>
      </c>
      <c r="N364" t="s">
        <v>1232</v>
      </c>
    </row>
    <row r="365" spans="1:14" x14ac:dyDescent="0.3">
      <c r="A365" s="136">
        <f t="shared" si="5"/>
        <v>95.529897921873726</v>
      </c>
      <c r="B365" s="134">
        <v>6.2898899999999998</v>
      </c>
      <c r="C365" s="134">
        <v>-72.694929999999999</v>
      </c>
      <c r="D365" t="s">
        <v>10556</v>
      </c>
      <c r="E365" t="s">
        <v>892</v>
      </c>
      <c r="F365" t="s">
        <v>877</v>
      </c>
      <c r="G365" t="s">
        <v>10557</v>
      </c>
      <c r="H365" t="s">
        <v>291</v>
      </c>
      <c r="I365">
        <v>199.56880000000001</v>
      </c>
      <c r="J365" t="s">
        <v>894</v>
      </c>
      <c r="K365" t="s">
        <v>879</v>
      </c>
      <c r="L365" t="s">
        <v>10558</v>
      </c>
      <c r="M365" t="s">
        <v>887</v>
      </c>
      <c r="N365" t="s">
        <v>887</v>
      </c>
    </row>
    <row r="366" spans="1:14" x14ac:dyDescent="0.3">
      <c r="A366" s="136">
        <f t="shared" si="5"/>
        <v>95.611266533497712</v>
      </c>
      <c r="B366" s="134">
        <v>7.8994299999999997</v>
      </c>
      <c r="C366" s="134">
        <v>-72.695629999999994</v>
      </c>
      <c r="D366" t="s">
        <v>12363</v>
      </c>
      <c r="E366" t="s">
        <v>892</v>
      </c>
      <c r="F366" t="s">
        <v>877</v>
      </c>
      <c r="G366" t="s">
        <v>10628</v>
      </c>
      <c r="H366" t="s">
        <v>11647</v>
      </c>
      <c r="I366">
        <v>24.4693</v>
      </c>
      <c r="J366" t="s">
        <v>894</v>
      </c>
      <c r="K366" t="s">
        <v>879</v>
      </c>
      <c r="L366" t="s">
        <v>12364</v>
      </c>
      <c r="M366" t="s">
        <v>957</v>
      </c>
      <c r="N366" t="s">
        <v>957</v>
      </c>
    </row>
    <row r="367" spans="1:14" x14ac:dyDescent="0.3">
      <c r="A367" s="136">
        <f t="shared" si="5"/>
        <v>95.620992490855315</v>
      </c>
      <c r="B367" s="134">
        <v>7.7745100000000003</v>
      </c>
      <c r="C367" s="134">
        <v>-72.469130000000007</v>
      </c>
      <c r="D367" t="s">
        <v>12396</v>
      </c>
      <c r="E367" t="s">
        <v>892</v>
      </c>
      <c r="F367" t="s">
        <v>877</v>
      </c>
      <c r="G367" t="s">
        <v>12323</v>
      </c>
      <c r="H367" t="s">
        <v>11647</v>
      </c>
      <c r="I367">
        <v>38.096800000000002</v>
      </c>
      <c r="J367" t="s">
        <v>889</v>
      </c>
      <c r="K367" t="s">
        <v>879</v>
      </c>
      <c r="L367" t="s">
        <v>12397</v>
      </c>
      <c r="M367" t="s">
        <v>1686</v>
      </c>
      <c r="N367" t="s">
        <v>1686</v>
      </c>
    </row>
    <row r="368" spans="1:14" x14ac:dyDescent="0.3">
      <c r="A368" s="136">
        <f t="shared" si="5"/>
        <v>95.719367790721194</v>
      </c>
      <c r="B368" s="134">
        <v>7.0503499999999999</v>
      </c>
      <c r="C368" s="134">
        <v>-73.865690000000001</v>
      </c>
      <c r="D368" t="s">
        <v>10250</v>
      </c>
      <c r="E368" t="s">
        <v>892</v>
      </c>
      <c r="F368" t="s">
        <v>877</v>
      </c>
      <c r="G368" t="s">
        <v>10170</v>
      </c>
      <c r="H368" t="s">
        <v>170</v>
      </c>
      <c r="I368">
        <v>71.900000000000006</v>
      </c>
      <c r="J368" t="s">
        <v>894</v>
      </c>
      <c r="K368" t="s">
        <v>879</v>
      </c>
      <c r="L368" t="s">
        <v>10198</v>
      </c>
      <c r="M368" t="s">
        <v>887</v>
      </c>
      <c r="N368" t="s">
        <v>887</v>
      </c>
    </row>
    <row r="369" spans="1:14" x14ac:dyDescent="0.3">
      <c r="A369" s="136">
        <f t="shared" si="5"/>
        <v>95.897279783470339</v>
      </c>
      <c r="B369" s="134">
        <v>7.0379699999999996</v>
      </c>
      <c r="C369" s="134">
        <v>-73.866569999999996</v>
      </c>
      <c r="D369" t="s">
        <v>10218</v>
      </c>
      <c r="E369" t="s">
        <v>892</v>
      </c>
      <c r="F369" t="s">
        <v>877</v>
      </c>
      <c r="G369" t="s">
        <v>10170</v>
      </c>
      <c r="H369" t="s">
        <v>170</v>
      </c>
      <c r="I369">
        <v>92.353200000000001</v>
      </c>
      <c r="J369" t="s">
        <v>894</v>
      </c>
      <c r="K369" t="s">
        <v>879</v>
      </c>
      <c r="L369" t="s">
        <v>10219</v>
      </c>
      <c r="M369" t="s">
        <v>1008</v>
      </c>
      <c r="N369" t="s">
        <v>1008</v>
      </c>
    </row>
    <row r="370" spans="1:14" x14ac:dyDescent="0.3">
      <c r="A370" s="136">
        <f t="shared" si="5"/>
        <v>95.94732504189794</v>
      </c>
      <c r="B370" s="134">
        <v>7.2110000000000003</v>
      </c>
      <c r="C370" s="134">
        <v>-73.861000000000004</v>
      </c>
      <c r="D370" t="s">
        <v>10538</v>
      </c>
      <c r="E370" t="s">
        <v>968</v>
      </c>
      <c r="F370" t="s">
        <v>877</v>
      </c>
      <c r="G370" t="s">
        <v>10476</v>
      </c>
      <c r="H370" t="s">
        <v>170</v>
      </c>
      <c r="I370">
        <v>140.27119999999999</v>
      </c>
      <c r="J370" t="s">
        <v>894</v>
      </c>
      <c r="L370" t="s">
        <v>10539</v>
      </c>
      <c r="M370" t="s">
        <v>957</v>
      </c>
      <c r="N370" t="s">
        <v>957</v>
      </c>
    </row>
    <row r="371" spans="1:14" x14ac:dyDescent="0.3">
      <c r="A371" s="136">
        <f t="shared" si="5"/>
        <v>96.040289428864185</v>
      </c>
      <c r="B371" s="134">
        <v>7.8169500000000003</v>
      </c>
      <c r="C371" s="134">
        <v>-72.5227</v>
      </c>
      <c r="D371" t="s">
        <v>12398</v>
      </c>
      <c r="E371" t="s">
        <v>892</v>
      </c>
      <c r="F371" t="s">
        <v>877</v>
      </c>
      <c r="G371" t="s">
        <v>12273</v>
      </c>
      <c r="H371" t="s">
        <v>11647</v>
      </c>
      <c r="I371">
        <v>182.28489999999999</v>
      </c>
      <c r="J371" t="s">
        <v>894</v>
      </c>
      <c r="K371" t="s">
        <v>879</v>
      </c>
      <c r="L371" t="s">
        <v>12144</v>
      </c>
      <c r="M371" t="s">
        <v>957</v>
      </c>
      <c r="N371" t="s">
        <v>957</v>
      </c>
    </row>
    <row r="372" spans="1:14" x14ac:dyDescent="0.3">
      <c r="A372" s="136">
        <f t="shared" si="5"/>
        <v>96.059772492039812</v>
      </c>
      <c r="B372" s="134">
        <v>6.5205000000000002</v>
      </c>
      <c r="C372" s="134">
        <v>-73.650000000000006</v>
      </c>
      <c r="D372" t="s">
        <v>9459</v>
      </c>
      <c r="E372" t="s">
        <v>883</v>
      </c>
      <c r="F372" t="s">
        <v>877</v>
      </c>
      <c r="G372" t="s">
        <v>9460</v>
      </c>
      <c r="H372" t="s">
        <v>170</v>
      </c>
      <c r="I372">
        <v>792.63130000000001</v>
      </c>
      <c r="J372" t="s">
        <v>889</v>
      </c>
      <c r="L372" t="s">
        <v>9211</v>
      </c>
      <c r="M372" t="s">
        <v>1086</v>
      </c>
      <c r="N372" t="s">
        <v>1086</v>
      </c>
    </row>
    <row r="373" spans="1:14" x14ac:dyDescent="0.3">
      <c r="A373" s="136">
        <f t="shared" si="5"/>
        <v>96.10352656672498</v>
      </c>
      <c r="B373" s="134">
        <v>7.8174999999999999</v>
      </c>
      <c r="C373" s="134">
        <v>-72.522499999999994</v>
      </c>
      <c r="D373" t="s">
        <v>12399</v>
      </c>
      <c r="E373" t="s">
        <v>908</v>
      </c>
      <c r="F373" t="s">
        <v>877</v>
      </c>
      <c r="G373" t="s">
        <v>12273</v>
      </c>
      <c r="H373" t="s">
        <v>11647</v>
      </c>
      <c r="I373">
        <v>3.6537000000000002</v>
      </c>
      <c r="J373" t="s">
        <v>894</v>
      </c>
      <c r="L373" t="s">
        <v>12400</v>
      </c>
      <c r="M373" t="s">
        <v>957</v>
      </c>
      <c r="N373" t="s">
        <v>957</v>
      </c>
    </row>
    <row r="374" spans="1:14" x14ac:dyDescent="0.3">
      <c r="A374" s="136">
        <f t="shared" si="5"/>
        <v>96.106428771420426</v>
      </c>
      <c r="B374" s="134">
        <v>7.383</v>
      </c>
      <c r="C374" s="134">
        <v>-73.820499999999996</v>
      </c>
      <c r="D374" t="s">
        <v>10967</v>
      </c>
      <c r="E374" t="s">
        <v>883</v>
      </c>
      <c r="F374" t="s">
        <v>877</v>
      </c>
      <c r="G374" t="s">
        <v>10968</v>
      </c>
      <c r="H374" t="s">
        <v>170</v>
      </c>
      <c r="I374">
        <v>7271.7170999999998</v>
      </c>
      <c r="J374" t="s">
        <v>1069</v>
      </c>
      <c r="L374" t="s">
        <v>2659</v>
      </c>
      <c r="M374" t="s">
        <v>3225</v>
      </c>
      <c r="N374" t="s">
        <v>3225</v>
      </c>
    </row>
    <row r="375" spans="1:14" x14ac:dyDescent="0.3">
      <c r="A375" s="136">
        <f t="shared" si="5"/>
        <v>96.114335206131912</v>
      </c>
      <c r="B375" s="134">
        <v>7.8585000000000003</v>
      </c>
      <c r="C375" s="134">
        <v>-72.592500000000001</v>
      </c>
      <c r="D375" t="s">
        <v>12386</v>
      </c>
      <c r="E375" t="s">
        <v>883</v>
      </c>
      <c r="F375" t="s">
        <v>877</v>
      </c>
      <c r="G375" t="s">
        <v>5016</v>
      </c>
      <c r="H375" t="s">
        <v>11647</v>
      </c>
      <c r="I375">
        <v>890.18560000000002</v>
      </c>
      <c r="J375" t="s">
        <v>889</v>
      </c>
      <c r="L375" t="s">
        <v>2784</v>
      </c>
      <c r="M375" t="s">
        <v>1410</v>
      </c>
      <c r="N375" t="s">
        <v>1410</v>
      </c>
    </row>
    <row r="376" spans="1:14" x14ac:dyDescent="0.3">
      <c r="A376" s="136">
        <f t="shared" si="5"/>
        <v>96.380662909067553</v>
      </c>
      <c r="B376" s="134">
        <v>7.8600599999999998</v>
      </c>
      <c r="C376" s="134">
        <v>-73.408460000000005</v>
      </c>
      <c r="D376" t="s">
        <v>11847</v>
      </c>
      <c r="E376" t="s">
        <v>892</v>
      </c>
      <c r="F376" t="s">
        <v>877</v>
      </c>
      <c r="G376" t="s">
        <v>11812</v>
      </c>
      <c r="H376" t="s">
        <v>294</v>
      </c>
      <c r="I376">
        <v>41.136400000000002</v>
      </c>
      <c r="J376" t="s">
        <v>889</v>
      </c>
      <c r="K376" t="s">
        <v>879</v>
      </c>
      <c r="L376" t="s">
        <v>11778</v>
      </c>
      <c r="M376" t="s">
        <v>931</v>
      </c>
      <c r="N376" t="s">
        <v>931</v>
      </c>
    </row>
    <row r="377" spans="1:14" x14ac:dyDescent="0.3">
      <c r="A377" s="136">
        <f t="shared" si="5"/>
        <v>96.443600597683869</v>
      </c>
      <c r="B377" s="134">
        <v>7.8758699999999999</v>
      </c>
      <c r="C377" s="134">
        <v>-72.620630000000006</v>
      </c>
      <c r="D377" t="s">
        <v>12384</v>
      </c>
      <c r="E377" t="s">
        <v>892</v>
      </c>
      <c r="F377" t="s">
        <v>877</v>
      </c>
      <c r="G377" t="s">
        <v>5016</v>
      </c>
      <c r="H377" t="s">
        <v>11647</v>
      </c>
      <c r="I377">
        <v>314.97030000000001</v>
      </c>
      <c r="J377" t="s">
        <v>889</v>
      </c>
      <c r="K377" t="s">
        <v>879</v>
      </c>
      <c r="L377" t="s">
        <v>12385</v>
      </c>
      <c r="M377" t="s">
        <v>949</v>
      </c>
      <c r="N377" t="s">
        <v>949</v>
      </c>
    </row>
    <row r="378" spans="1:14" x14ac:dyDescent="0.3">
      <c r="A378" s="136">
        <f t="shared" si="5"/>
        <v>96.455003051197124</v>
      </c>
      <c r="B378" s="134">
        <v>7.8210100000000002</v>
      </c>
      <c r="C378" s="134">
        <v>-72.522090000000006</v>
      </c>
      <c r="D378" t="s">
        <v>12401</v>
      </c>
      <c r="E378" t="s">
        <v>892</v>
      </c>
      <c r="F378" t="s">
        <v>1593</v>
      </c>
      <c r="G378" t="s">
        <v>12273</v>
      </c>
      <c r="H378" t="s">
        <v>11647</v>
      </c>
      <c r="I378">
        <v>9.9784000000000006</v>
      </c>
      <c r="J378" t="s">
        <v>894</v>
      </c>
      <c r="K378" t="s">
        <v>879</v>
      </c>
      <c r="L378" t="s">
        <v>12402</v>
      </c>
      <c r="M378" t="s">
        <v>957</v>
      </c>
      <c r="N378" t="s">
        <v>957</v>
      </c>
    </row>
    <row r="379" spans="1:14" x14ac:dyDescent="0.3">
      <c r="A379" s="136">
        <f t="shared" si="5"/>
        <v>96.611452660906039</v>
      </c>
      <c r="B379" s="134">
        <v>6.3346499999999999</v>
      </c>
      <c r="C379" s="134">
        <v>-72.574299999999994</v>
      </c>
      <c r="D379" t="s">
        <v>10855</v>
      </c>
      <c r="E379" t="s">
        <v>892</v>
      </c>
      <c r="F379" t="s">
        <v>1944</v>
      </c>
      <c r="G379" t="s">
        <v>10616</v>
      </c>
      <c r="H379" t="s">
        <v>291</v>
      </c>
      <c r="I379">
        <v>11.181100000000001</v>
      </c>
      <c r="K379" t="s">
        <v>879</v>
      </c>
      <c r="L379" t="s">
        <v>10856</v>
      </c>
      <c r="M379" t="s">
        <v>949</v>
      </c>
      <c r="N379" t="s">
        <v>949</v>
      </c>
    </row>
    <row r="380" spans="1:14" x14ac:dyDescent="0.3">
      <c r="A380" s="136">
        <f t="shared" si="5"/>
        <v>96.625122809116505</v>
      </c>
      <c r="B380" s="134">
        <v>7.0227700000000004</v>
      </c>
      <c r="C380" s="134">
        <v>-73.872039999999998</v>
      </c>
      <c r="D380" t="s">
        <v>10197</v>
      </c>
      <c r="E380" t="s">
        <v>892</v>
      </c>
      <c r="F380" t="s">
        <v>877</v>
      </c>
      <c r="G380" t="s">
        <v>10170</v>
      </c>
      <c r="H380" t="s">
        <v>170</v>
      </c>
      <c r="I380">
        <v>101.8587</v>
      </c>
      <c r="J380" t="s">
        <v>894</v>
      </c>
      <c r="K380" t="s">
        <v>879</v>
      </c>
      <c r="L380" t="s">
        <v>10198</v>
      </c>
      <c r="M380" t="s">
        <v>1008</v>
      </c>
      <c r="N380" t="s">
        <v>1008</v>
      </c>
    </row>
    <row r="381" spans="1:14" x14ac:dyDescent="0.3">
      <c r="A381" s="136">
        <f t="shared" si="5"/>
        <v>96.64265866760482</v>
      </c>
      <c r="B381" s="134">
        <v>7.9037199999999999</v>
      </c>
      <c r="C381" s="134">
        <v>-72.68074</v>
      </c>
      <c r="D381" t="s">
        <v>12374</v>
      </c>
      <c r="E381" t="s">
        <v>892</v>
      </c>
      <c r="F381" t="s">
        <v>877</v>
      </c>
      <c r="G381" t="s">
        <v>10628</v>
      </c>
      <c r="H381" t="s">
        <v>11647</v>
      </c>
      <c r="I381">
        <v>60.776600000000002</v>
      </c>
      <c r="J381" t="s">
        <v>894</v>
      </c>
      <c r="K381" t="s">
        <v>879</v>
      </c>
      <c r="L381" t="s">
        <v>12375</v>
      </c>
      <c r="M381" t="s">
        <v>957</v>
      </c>
      <c r="N381" t="s">
        <v>957</v>
      </c>
    </row>
    <row r="382" spans="1:14" x14ac:dyDescent="0.3">
      <c r="A382" s="136">
        <f t="shared" si="5"/>
        <v>96.852472186700425</v>
      </c>
      <c r="B382" s="134">
        <v>7.86564</v>
      </c>
      <c r="C382" s="134">
        <v>-73.406959999999998</v>
      </c>
      <c r="D382" t="s">
        <v>11850</v>
      </c>
      <c r="E382" t="s">
        <v>892</v>
      </c>
      <c r="F382" t="s">
        <v>877</v>
      </c>
      <c r="G382" t="s">
        <v>11812</v>
      </c>
      <c r="H382" t="s">
        <v>294</v>
      </c>
      <c r="I382">
        <v>14.220499999999999</v>
      </c>
      <c r="J382" t="s">
        <v>889</v>
      </c>
      <c r="K382" t="s">
        <v>879</v>
      </c>
      <c r="L382" t="s">
        <v>11851</v>
      </c>
      <c r="M382" t="s">
        <v>931</v>
      </c>
      <c r="N382" t="s">
        <v>931</v>
      </c>
    </row>
    <row r="383" spans="1:14" x14ac:dyDescent="0.3">
      <c r="A383" s="136">
        <f t="shared" si="5"/>
        <v>96.984719894886823</v>
      </c>
      <c r="B383" s="134">
        <v>7.8656499999999996</v>
      </c>
      <c r="C383" s="134">
        <v>-73.409520000000001</v>
      </c>
      <c r="D383" t="s">
        <v>11848</v>
      </c>
      <c r="E383" t="s">
        <v>892</v>
      </c>
      <c r="F383" t="s">
        <v>877</v>
      </c>
      <c r="G383" t="s">
        <v>11812</v>
      </c>
      <c r="H383" t="s">
        <v>294</v>
      </c>
      <c r="I383">
        <v>2.4129999999999998</v>
      </c>
      <c r="J383" t="s">
        <v>894</v>
      </c>
      <c r="K383" t="s">
        <v>879</v>
      </c>
      <c r="L383" t="s">
        <v>11849</v>
      </c>
      <c r="M383" t="s">
        <v>931</v>
      </c>
      <c r="N383" t="s">
        <v>931</v>
      </c>
    </row>
    <row r="384" spans="1:14" x14ac:dyDescent="0.3">
      <c r="A384" s="136">
        <f t="shared" si="5"/>
        <v>97.013778790476991</v>
      </c>
      <c r="B384" s="134">
        <v>7.8544200000000002</v>
      </c>
      <c r="C384" s="134">
        <v>-73.430859999999996</v>
      </c>
      <c r="D384" t="s">
        <v>11838</v>
      </c>
      <c r="E384" t="s">
        <v>892</v>
      </c>
      <c r="F384" t="s">
        <v>877</v>
      </c>
      <c r="G384" t="s">
        <v>11812</v>
      </c>
      <c r="H384" t="s">
        <v>294</v>
      </c>
      <c r="I384">
        <v>123.91800000000001</v>
      </c>
      <c r="J384" t="s">
        <v>894</v>
      </c>
      <c r="K384" t="s">
        <v>879</v>
      </c>
      <c r="L384" t="s">
        <v>11839</v>
      </c>
      <c r="M384" t="s">
        <v>899</v>
      </c>
      <c r="N384" t="s">
        <v>899</v>
      </c>
    </row>
    <row r="385" spans="1:14" x14ac:dyDescent="0.3">
      <c r="A385" s="136">
        <f t="shared" si="5"/>
        <v>97.058246978010985</v>
      </c>
      <c r="B385" s="134">
        <v>6.2954999999999997</v>
      </c>
      <c r="C385" s="134">
        <v>-72.644499999999994</v>
      </c>
      <c r="D385" t="s">
        <v>10647</v>
      </c>
      <c r="E385" t="s">
        <v>883</v>
      </c>
      <c r="F385" t="s">
        <v>877</v>
      </c>
      <c r="G385" t="s">
        <v>10622</v>
      </c>
      <c r="H385" t="s">
        <v>291</v>
      </c>
      <c r="I385">
        <v>172.26949999999999</v>
      </c>
      <c r="J385" t="s">
        <v>889</v>
      </c>
      <c r="L385" t="s">
        <v>1148</v>
      </c>
      <c r="M385" t="s">
        <v>957</v>
      </c>
      <c r="N385" t="s">
        <v>957</v>
      </c>
    </row>
    <row r="386" spans="1:14" x14ac:dyDescent="0.3">
      <c r="A386" s="136">
        <f t="shared" ref="A386:A449" si="6">6371*ACOS(SIN(RADIANS(LAT))*SIN(RADIANS(B386))+COS(RADIANS(LAT))*COS(RADIANS(B386))*COS(RADIANS(C386-LONG)))</f>
        <v>97.134342189205171</v>
      </c>
      <c r="B386" s="134">
        <v>7.8673900000000003</v>
      </c>
      <c r="C386" s="134">
        <v>-73.409099999999995</v>
      </c>
      <c r="D386" t="s">
        <v>11852</v>
      </c>
      <c r="E386" t="s">
        <v>892</v>
      </c>
      <c r="F386" t="s">
        <v>877</v>
      </c>
      <c r="G386" t="s">
        <v>11812</v>
      </c>
      <c r="H386" t="s">
        <v>294</v>
      </c>
      <c r="I386">
        <v>4.5940000000000003</v>
      </c>
      <c r="J386" t="s">
        <v>889</v>
      </c>
      <c r="K386" t="s">
        <v>879</v>
      </c>
      <c r="L386" t="s">
        <v>11853</v>
      </c>
      <c r="M386" t="s">
        <v>931</v>
      </c>
      <c r="N386" t="s">
        <v>931</v>
      </c>
    </row>
    <row r="387" spans="1:14" x14ac:dyDescent="0.3">
      <c r="A387" s="136">
        <f t="shared" si="6"/>
        <v>97.340727309676851</v>
      </c>
      <c r="B387" s="134">
        <v>7.0464000000000002</v>
      </c>
      <c r="C387" s="134">
        <v>-73.880189999999999</v>
      </c>
      <c r="D387" t="s">
        <v>10222</v>
      </c>
      <c r="E387" t="s">
        <v>892</v>
      </c>
      <c r="F387" t="s">
        <v>877</v>
      </c>
      <c r="G387" t="s">
        <v>10170</v>
      </c>
      <c r="H387" t="s">
        <v>170</v>
      </c>
      <c r="I387">
        <v>90.347499999999997</v>
      </c>
      <c r="J387" t="s">
        <v>894</v>
      </c>
      <c r="K387" t="s">
        <v>879</v>
      </c>
      <c r="L387" t="s">
        <v>10223</v>
      </c>
      <c r="M387" t="s">
        <v>887</v>
      </c>
      <c r="N387" t="s">
        <v>887</v>
      </c>
    </row>
    <row r="388" spans="1:14" x14ac:dyDescent="0.3">
      <c r="A388" s="136">
        <f t="shared" si="6"/>
        <v>97.404356943243116</v>
      </c>
      <c r="B388" s="134">
        <v>7.8934100000000003</v>
      </c>
      <c r="C388" s="134">
        <v>-72.638040000000004</v>
      </c>
      <c r="D388" t="s">
        <v>12387</v>
      </c>
      <c r="E388" t="s">
        <v>892</v>
      </c>
      <c r="F388" t="s">
        <v>877</v>
      </c>
      <c r="G388" t="s">
        <v>5016</v>
      </c>
      <c r="H388" t="s">
        <v>11647</v>
      </c>
      <c r="I388">
        <v>59.804299999999998</v>
      </c>
      <c r="J388" t="s">
        <v>894</v>
      </c>
      <c r="K388" t="s">
        <v>879</v>
      </c>
      <c r="L388" t="s">
        <v>12388</v>
      </c>
      <c r="M388" t="s">
        <v>12389</v>
      </c>
      <c r="N388" t="s">
        <v>12389</v>
      </c>
    </row>
    <row r="389" spans="1:14" x14ac:dyDescent="0.3">
      <c r="A389" s="136">
        <f t="shared" si="6"/>
        <v>97.569319825220418</v>
      </c>
      <c r="B389" s="134">
        <v>6.2329999999999997</v>
      </c>
      <c r="C389" s="134">
        <v>-73.169499999999999</v>
      </c>
      <c r="D389" t="s">
        <v>9691</v>
      </c>
      <c r="E389" t="s">
        <v>883</v>
      </c>
      <c r="F389" t="s">
        <v>884</v>
      </c>
      <c r="G389" t="s">
        <v>9603</v>
      </c>
      <c r="H389" t="s">
        <v>170</v>
      </c>
      <c r="I389">
        <v>377.55680000000001</v>
      </c>
      <c r="L389" t="s">
        <v>9692</v>
      </c>
      <c r="M389" t="s">
        <v>957</v>
      </c>
      <c r="N389" t="s">
        <v>957</v>
      </c>
    </row>
    <row r="390" spans="1:14" x14ac:dyDescent="0.3">
      <c r="A390" s="136">
        <f t="shared" si="6"/>
        <v>97.761715922421942</v>
      </c>
      <c r="B390" s="134">
        <v>7.0110200000000003</v>
      </c>
      <c r="C390" s="134">
        <v>-73.881320000000002</v>
      </c>
      <c r="D390" t="s">
        <v>10177</v>
      </c>
      <c r="E390" t="s">
        <v>892</v>
      </c>
      <c r="F390" t="s">
        <v>877</v>
      </c>
      <c r="G390" t="s">
        <v>10128</v>
      </c>
      <c r="H390" t="s">
        <v>8389</v>
      </c>
      <c r="I390">
        <v>98.863699999999994</v>
      </c>
      <c r="J390" t="s">
        <v>894</v>
      </c>
      <c r="K390" t="s">
        <v>879</v>
      </c>
      <c r="L390" t="s">
        <v>10178</v>
      </c>
      <c r="M390" t="s">
        <v>1482</v>
      </c>
      <c r="N390" t="s">
        <v>1482</v>
      </c>
    </row>
    <row r="391" spans="1:14" x14ac:dyDescent="0.3">
      <c r="A391" s="136">
        <f t="shared" si="6"/>
        <v>97.81664969514523</v>
      </c>
      <c r="B391" s="134">
        <v>7.8949999999999996</v>
      </c>
      <c r="C391" s="134">
        <v>-72.632499999999993</v>
      </c>
      <c r="D391" t="s">
        <v>12392</v>
      </c>
      <c r="E391" t="s">
        <v>883</v>
      </c>
      <c r="F391" t="s">
        <v>877</v>
      </c>
      <c r="G391" t="s">
        <v>5016</v>
      </c>
      <c r="H391" t="s">
        <v>11647</v>
      </c>
      <c r="I391">
        <v>7.3059000000000003</v>
      </c>
      <c r="J391" t="s">
        <v>894</v>
      </c>
      <c r="L391" t="s">
        <v>12393</v>
      </c>
      <c r="M391" t="s">
        <v>3778</v>
      </c>
      <c r="N391" t="s">
        <v>3778</v>
      </c>
    </row>
    <row r="392" spans="1:14" x14ac:dyDescent="0.3">
      <c r="A392" s="136">
        <f t="shared" si="6"/>
        <v>97.861002851731072</v>
      </c>
      <c r="B392" s="134">
        <v>7.1950000000000003</v>
      </c>
      <c r="C392" s="134">
        <v>-73.880499999999998</v>
      </c>
      <c r="D392" t="s">
        <v>10489</v>
      </c>
      <c r="E392" t="s">
        <v>883</v>
      </c>
      <c r="F392" t="s">
        <v>877</v>
      </c>
      <c r="G392" t="s">
        <v>10476</v>
      </c>
      <c r="H392" t="s">
        <v>170</v>
      </c>
      <c r="I392">
        <v>584.28579999999999</v>
      </c>
      <c r="J392" t="s">
        <v>889</v>
      </c>
      <c r="L392" t="s">
        <v>10490</v>
      </c>
      <c r="M392" t="s">
        <v>1173</v>
      </c>
      <c r="N392" t="s">
        <v>1173</v>
      </c>
    </row>
    <row r="393" spans="1:14" x14ac:dyDescent="0.3">
      <c r="A393" s="136">
        <f t="shared" si="6"/>
        <v>97.891686301297824</v>
      </c>
      <c r="B393" s="134">
        <v>7.8976800000000003</v>
      </c>
      <c r="C393" s="134">
        <v>-72.636840000000007</v>
      </c>
      <c r="D393" t="s">
        <v>12391</v>
      </c>
      <c r="E393" t="s">
        <v>892</v>
      </c>
      <c r="F393" t="s">
        <v>893</v>
      </c>
      <c r="G393" t="s">
        <v>5016</v>
      </c>
      <c r="H393" t="s">
        <v>11647</v>
      </c>
      <c r="I393">
        <v>2.9935</v>
      </c>
      <c r="J393" t="s">
        <v>894</v>
      </c>
      <c r="K393" t="s">
        <v>879</v>
      </c>
      <c r="L393" t="s">
        <v>12390</v>
      </c>
      <c r="M393" t="s">
        <v>12389</v>
      </c>
      <c r="N393" t="s">
        <v>12389</v>
      </c>
    </row>
    <row r="394" spans="1:14" x14ac:dyDescent="0.3">
      <c r="A394" s="136">
        <f t="shared" si="6"/>
        <v>98.020535690156606</v>
      </c>
      <c r="B394" s="134">
        <v>7.0490000000000004</v>
      </c>
      <c r="C394" s="134">
        <v>-73.886499999999998</v>
      </c>
      <c r="D394" t="s">
        <v>10220</v>
      </c>
      <c r="E394" t="s">
        <v>883</v>
      </c>
      <c r="F394" t="s">
        <v>963</v>
      </c>
      <c r="G394" t="s">
        <v>10128</v>
      </c>
      <c r="H394" t="s">
        <v>8389</v>
      </c>
      <c r="I394">
        <v>81.752399999999994</v>
      </c>
      <c r="L394" t="s">
        <v>10221</v>
      </c>
      <c r="M394" t="s">
        <v>1019</v>
      </c>
      <c r="N394" t="s">
        <v>1019</v>
      </c>
    </row>
    <row r="395" spans="1:14" x14ac:dyDescent="0.3">
      <c r="A395" s="136">
        <f t="shared" si="6"/>
        <v>98.212050416054993</v>
      </c>
      <c r="B395" s="134">
        <v>6.2275</v>
      </c>
      <c r="C395" s="134">
        <v>-73.171499999999995</v>
      </c>
      <c r="D395" t="s">
        <v>9680</v>
      </c>
      <c r="E395" t="s">
        <v>883</v>
      </c>
      <c r="F395" t="s">
        <v>877</v>
      </c>
      <c r="G395" t="s">
        <v>9603</v>
      </c>
      <c r="H395" t="s">
        <v>170</v>
      </c>
      <c r="I395">
        <v>59.872799999999998</v>
      </c>
      <c r="J395" t="s">
        <v>894</v>
      </c>
      <c r="L395" t="s">
        <v>9681</v>
      </c>
      <c r="M395" t="s">
        <v>957</v>
      </c>
      <c r="N395" t="s">
        <v>957</v>
      </c>
    </row>
    <row r="396" spans="1:14" x14ac:dyDescent="0.3">
      <c r="A396" s="136">
        <f t="shared" si="6"/>
        <v>98.311722319178017</v>
      </c>
      <c r="B396" s="134">
        <v>7.00326</v>
      </c>
      <c r="C396" s="134">
        <v>-72.113219999999998</v>
      </c>
      <c r="D396" t="s">
        <v>11986</v>
      </c>
      <c r="E396" t="s">
        <v>892</v>
      </c>
      <c r="F396" t="s">
        <v>877</v>
      </c>
      <c r="G396" t="s">
        <v>11987</v>
      </c>
      <c r="H396" t="s">
        <v>291</v>
      </c>
      <c r="I396">
        <v>97.637200000000007</v>
      </c>
      <c r="J396" t="s">
        <v>894</v>
      </c>
      <c r="K396" t="s">
        <v>879</v>
      </c>
      <c r="L396" t="s">
        <v>11988</v>
      </c>
      <c r="M396" t="s">
        <v>899</v>
      </c>
      <c r="N396" t="s">
        <v>899</v>
      </c>
    </row>
    <row r="397" spans="1:14" x14ac:dyDescent="0.3">
      <c r="A397" s="136">
        <f t="shared" si="6"/>
        <v>98.584895006459021</v>
      </c>
      <c r="B397" s="134">
        <v>7.8394700000000004</v>
      </c>
      <c r="C397" s="134">
        <v>-72.515289999999993</v>
      </c>
      <c r="D397" t="s">
        <v>12412</v>
      </c>
      <c r="E397" t="s">
        <v>892</v>
      </c>
      <c r="F397" t="s">
        <v>877</v>
      </c>
      <c r="G397" t="s">
        <v>12273</v>
      </c>
      <c r="H397" t="s">
        <v>11647</v>
      </c>
      <c r="I397">
        <v>96.754999999999995</v>
      </c>
      <c r="J397" t="s">
        <v>894</v>
      </c>
      <c r="K397" t="s">
        <v>879</v>
      </c>
      <c r="L397" t="s">
        <v>12413</v>
      </c>
      <c r="M397" t="s">
        <v>957</v>
      </c>
      <c r="N397" t="s">
        <v>957</v>
      </c>
    </row>
    <row r="398" spans="1:14" x14ac:dyDescent="0.3">
      <c r="A398" s="136">
        <f t="shared" si="6"/>
        <v>98.880317691356879</v>
      </c>
      <c r="B398" s="134">
        <v>7.0805999999999996</v>
      </c>
      <c r="C398" s="134">
        <v>-73.895380000000003</v>
      </c>
      <c r="D398" t="s">
        <v>10271</v>
      </c>
      <c r="E398" t="s">
        <v>892</v>
      </c>
      <c r="F398" t="s">
        <v>877</v>
      </c>
      <c r="G398" t="s">
        <v>10128</v>
      </c>
      <c r="H398" t="s">
        <v>8389</v>
      </c>
      <c r="I398">
        <v>162.3366</v>
      </c>
      <c r="J398" t="s">
        <v>889</v>
      </c>
      <c r="K398" t="s">
        <v>879</v>
      </c>
      <c r="L398" t="s">
        <v>10272</v>
      </c>
      <c r="M398" t="s">
        <v>887</v>
      </c>
      <c r="N398" t="s">
        <v>887</v>
      </c>
    </row>
    <row r="399" spans="1:14" x14ac:dyDescent="0.3">
      <c r="A399" s="136">
        <f t="shared" si="6"/>
        <v>99.182139834347623</v>
      </c>
      <c r="B399" s="134">
        <v>6.2664999999999997</v>
      </c>
      <c r="C399" s="134">
        <v>-73.334500000000006</v>
      </c>
      <c r="D399" t="s">
        <v>9482</v>
      </c>
      <c r="E399" t="s">
        <v>883</v>
      </c>
      <c r="F399" t="s">
        <v>877</v>
      </c>
      <c r="G399" t="s">
        <v>9483</v>
      </c>
      <c r="H399" t="s">
        <v>170</v>
      </c>
      <c r="I399">
        <v>9.7746999999999993</v>
      </c>
      <c r="J399" t="s">
        <v>894</v>
      </c>
      <c r="L399" t="s">
        <v>9484</v>
      </c>
      <c r="M399" t="s">
        <v>906</v>
      </c>
      <c r="N399" t="s">
        <v>906</v>
      </c>
    </row>
    <row r="400" spans="1:14" x14ac:dyDescent="0.3">
      <c r="A400" s="136">
        <f t="shared" si="6"/>
        <v>99.232130411658645</v>
      </c>
      <c r="B400" s="134">
        <v>6.2650100000000002</v>
      </c>
      <c r="C400" s="134">
        <v>-73.331969999999998</v>
      </c>
      <c r="D400" t="s">
        <v>9485</v>
      </c>
      <c r="E400" t="s">
        <v>892</v>
      </c>
      <c r="F400" t="s">
        <v>877</v>
      </c>
      <c r="G400" t="s">
        <v>9483</v>
      </c>
      <c r="H400" t="s">
        <v>170</v>
      </c>
      <c r="I400">
        <v>4.3421000000000003</v>
      </c>
      <c r="J400" t="s">
        <v>894</v>
      </c>
      <c r="K400" t="s">
        <v>879</v>
      </c>
      <c r="L400" t="s">
        <v>9484</v>
      </c>
      <c r="M400" t="s">
        <v>906</v>
      </c>
      <c r="N400" t="s">
        <v>906</v>
      </c>
    </row>
    <row r="401" spans="1:14" x14ac:dyDescent="0.3">
      <c r="A401" s="136">
        <f t="shared" si="6"/>
        <v>99.286945633555021</v>
      </c>
      <c r="B401" s="134">
        <v>7.101</v>
      </c>
      <c r="C401" s="134">
        <v>-73.899159999999995</v>
      </c>
      <c r="D401" t="s">
        <v>10309</v>
      </c>
      <c r="E401" t="s">
        <v>892</v>
      </c>
      <c r="F401" t="s">
        <v>877</v>
      </c>
      <c r="G401" t="s">
        <v>10170</v>
      </c>
      <c r="H401" t="s">
        <v>170</v>
      </c>
      <c r="I401">
        <v>55.9236</v>
      </c>
      <c r="J401" t="s">
        <v>894</v>
      </c>
      <c r="K401" t="s">
        <v>879</v>
      </c>
      <c r="L401" t="s">
        <v>10198</v>
      </c>
      <c r="M401" t="s">
        <v>899</v>
      </c>
      <c r="N401" t="s">
        <v>899</v>
      </c>
    </row>
    <row r="402" spans="1:14" x14ac:dyDescent="0.3">
      <c r="A402" s="136">
        <f t="shared" si="6"/>
        <v>99.440226435634287</v>
      </c>
      <c r="B402" s="134">
        <v>7.01</v>
      </c>
      <c r="C402" s="134">
        <v>-73.896500000000003</v>
      </c>
      <c r="D402" t="s">
        <v>10165</v>
      </c>
      <c r="E402" t="s">
        <v>883</v>
      </c>
      <c r="F402" t="s">
        <v>963</v>
      </c>
      <c r="G402" t="s">
        <v>10128</v>
      </c>
      <c r="H402" t="s">
        <v>8389</v>
      </c>
      <c r="I402">
        <v>320.9366</v>
      </c>
      <c r="J402" t="s">
        <v>894</v>
      </c>
      <c r="L402" t="s">
        <v>10166</v>
      </c>
      <c r="M402" t="s">
        <v>1459</v>
      </c>
      <c r="N402" t="s">
        <v>1459</v>
      </c>
    </row>
    <row r="403" spans="1:14" x14ac:dyDescent="0.3">
      <c r="A403" s="136">
        <f t="shared" si="6"/>
        <v>99.467709688230656</v>
      </c>
      <c r="B403" s="134">
        <v>6.2859999999999996</v>
      </c>
      <c r="C403" s="134">
        <v>-72.613</v>
      </c>
      <c r="D403" t="s">
        <v>10670</v>
      </c>
      <c r="E403" t="s">
        <v>883</v>
      </c>
      <c r="F403" t="s">
        <v>884</v>
      </c>
      <c r="G403" t="s">
        <v>10588</v>
      </c>
      <c r="H403" t="s">
        <v>291</v>
      </c>
      <c r="I403">
        <v>2403.2451999999998</v>
      </c>
      <c r="L403" t="s">
        <v>10668</v>
      </c>
      <c r="M403" t="s">
        <v>10671</v>
      </c>
      <c r="N403" t="s">
        <v>10671</v>
      </c>
    </row>
    <row r="404" spans="1:14" x14ac:dyDescent="0.3">
      <c r="A404" s="136">
        <f t="shared" si="6"/>
        <v>99.48437396843417</v>
      </c>
      <c r="B404" s="134">
        <v>7.09436</v>
      </c>
      <c r="C404" s="134">
        <v>-73.900970000000001</v>
      </c>
      <c r="D404" t="s">
        <v>10293</v>
      </c>
      <c r="E404" t="s">
        <v>892</v>
      </c>
      <c r="F404" t="s">
        <v>877</v>
      </c>
      <c r="G404" t="s">
        <v>10170</v>
      </c>
      <c r="H404" t="s">
        <v>170</v>
      </c>
      <c r="I404">
        <v>67.041300000000007</v>
      </c>
      <c r="J404" t="s">
        <v>894</v>
      </c>
      <c r="K404" t="s">
        <v>879</v>
      </c>
      <c r="L404" t="s">
        <v>10294</v>
      </c>
      <c r="M404" t="s">
        <v>1754</v>
      </c>
      <c r="N404" t="s">
        <v>1754</v>
      </c>
    </row>
    <row r="405" spans="1:14" x14ac:dyDescent="0.3">
      <c r="A405" s="136">
        <f t="shared" si="6"/>
        <v>99.750375484521768</v>
      </c>
      <c r="B405" s="134">
        <v>6.9885000000000002</v>
      </c>
      <c r="C405" s="134">
        <v>-73.897000000000006</v>
      </c>
      <c r="D405" t="s">
        <v>10127</v>
      </c>
      <c r="E405" t="s">
        <v>883</v>
      </c>
      <c r="F405" t="s">
        <v>884</v>
      </c>
      <c r="G405" t="s">
        <v>10128</v>
      </c>
      <c r="H405" t="s">
        <v>8389</v>
      </c>
      <c r="I405">
        <v>500.34179999999998</v>
      </c>
      <c r="L405" t="s">
        <v>10129</v>
      </c>
      <c r="M405" t="s">
        <v>4045</v>
      </c>
      <c r="N405" t="s">
        <v>4045</v>
      </c>
    </row>
    <row r="406" spans="1:14" x14ac:dyDescent="0.3">
      <c r="A406" s="136">
        <f t="shared" si="6"/>
        <v>99.753424858199082</v>
      </c>
      <c r="B406" s="134">
        <v>7.9111700000000003</v>
      </c>
      <c r="C406" s="134">
        <v>-72.625919999999994</v>
      </c>
      <c r="D406" t="s">
        <v>12408</v>
      </c>
      <c r="E406" t="s">
        <v>892</v>
      </c>
      <c r="F406" t="s">
        <v>877</v>
      </c>
      <c r="G406" t="s">
        <v>12409</v>
      </c>
      <c r="H406" t="s">
        <v>11647</v>
      </c>
      <c r="I406">
        <v>44.964199999999998</v>
      </c>
      <c r="J406" t="s">
        <v>894</v>
      </c>
      <c r="K406" t="s">
        <v>879</v>
      </c>
      <c r="L406" t="s">
        <v>12144</v>
      </c>
      <c r="M406" t="s">
        <v>957</v>
      </c>
      <c r="N406" t="s">
        <v>957</v>
      </c>
    </row>
    <row r="407" spans="1:14" x14ac:dyDescent="0.3">
      <c r="A407" s="136">
        <f t="shared" si="6"/>
        <v>99.836739841452129</v>
      </c>
      <c r="B407" s="134">
        <v>6.2130000000000001</v>
      </c>
      <c r="C407" s="134">
        <v>-73.173500000000004</v>
      </c>
      <c r="D407" t="s">
        <v>9644</v>
      </c>
      <c r="E407" t="s">
        <v>883</v>
      </c>
      <c r="F407" t="s">
        <v>877</v>
      </c>
      <c r="G407" t="s">
        <v>9603</v>
      </c>
      <c r="H407" t="s">
        <v>170</v>
      </c>
      <c r="I407">
        <v>70.871600000000001</v>
      </c>
      <c r="J407" t="s">
        <v>894</v>
      </c>
      <c r="L407" t="s">
        <v>9645</v>
      </c>
      <c r="M407" t="s">
        <v>1759</v>
      </c>
      <c r="N407" t="s">
        <v>1759</v>
      </c>
    </row>
    <row r="408" spans="1:14" x14ac:dyDescent="0.3">
      <c r="A408" s="136">
        <f t="shared" si="6"/>
        <v>99.938070171398579</v>
      </c>
      <c r="B408" s="134">
        <v>7.1070000000000002</v>
      </c>
      <c r="C408" s="134">
        <v>-73.905000000000001</v>
      </c>
      <c r="D408" t="s">
        <v>10315</v>
      </c>
      <c r="E408" t="s">
        <v>883</v>
      </c>
      <c r="F408" t="s">
        <v>877</v>
      </c>
      <c r="G408" t="s">
        <v>10170</v>
      </c>
      <c r="H408" t="s">
        <v>170</v>
      </c>
      <c r="I408">
        <v>36.601399999999998</v>
      </c>
      <c r="J408" t="s">
        <v>894</v>
      </c>
      <c r="L408" t="s">
        <v>10282</v>
      </c>
      <c r="M408" t="s">
        <v>957</v>
      </c>
      <c r="N408" t="s">
        <v>957</v>
      </c>
    </row>
    <row r="409" spans="1:14" x14ac:dyDescent="0.3">
      <c r="A409" s="136">
        <f t="shared" si="6"/>
        <v>99.950334594451576</v>
      </c>
      <c r="B409" s="134">
        <v>7.9063999999999997</v>
      </c>
      <c r="C409" s="134">
        <v>-72.611289999999997</v>
      </c>
      <c r="D409" t="s">
        <v>12410</v>
      </c>
      <c r="E409" t="s">
        <v>892</v>
      </c>
      <c r="F409" t="s">
        <v>877</v>
      </c>
      <c r="G409" t="s">
        <v>12409</v>
      </c>
      <c r="H409" t="s">
        <v>11647</v>
      </c>
      <c r="I409">
        <v>116.08459999999999</v>
      </c>
      <c r="J409" t="s">
        <v>894</v>
      </c>
      <c r="K409" t="s">
        <v>879</v>
      </c>
      <c r="L409" t="s">
        <v>12411</v>
      </c>
      <c r="M409" t="s">
        <v>957</v>
      </c>
      <c r="N409" t="s">
        <v>957</v>
      </c>
    </row>
    <row r="410" spans="1:14" x14ac:dyDescent="0.3">
      <c r="A410" s="136">
        <f t="shared" si="6"/>
        <v>99.985418159607718</v>
      </c>
      <c r="B410" s="134">
        <v>7.0904999999999996</v>
      </c>
      <c r="C410" s="134">
        <v>-73.905500000000004</v>
      </c>
      <c r="D410" t="s">
        <v>10277</v>
      </c>
      <c r="E410" t="s">
        <v>883</v>
      </c>
      <c r="F410" t="s">
        <v>981</v>
      </c>
      <c r="G410" t="s">
        <v>10128</v>
      </c>
      <c r="H410" t="s">
        <v>8389</v>
      </c>
      <c r="I410">
        <v>21.9617</v>
      </c>
      <c r="J410" t="s">
        <v>894</v>
      </c>
      <c r="L410" t="s">
        <v>10278</v>
      </c>
      <c r="M410" t="s">
        <v>1008</v>
      </c>
      <c r="N410" t="s">
        <v>1008</v>
      </c>
    </row>
    <row r="411" spans="1:14" x14ac:dyDescent="0.3">
      <c r="A411" s="136">
        <f t="shared" si="6"/>
        <v>100.53592903537158</v>
      </c>
      <c r="B411" s="134">
        <v>7.0949999999999998</v>
      </c>
      <c r="C411" s="134">
        <v>-73.910499999999999</v>
      </c>
      <c r="D411" t="s">
        <v>10281</v>
      </c>
      <c r="E411" t="s">
        <v>883</v>
      </c>
      <c r="F411" t="s">
        <v>877</v>
      </c>
      <c r="G411" t="s">
        <v>10128</v>
      </c>
      <c r="H411" t="s">
        <v>8389</v>
      </c>
      <c r="I411">
        <v>139.08920000000001</v>
      </c>
      <c r="J411" t="s">
        <v>894</v>
      </c>
      <c r="L411" t="s">
        <v>10282</v>
      </c>
      <c r="M411" t="s">
        <v>957</v>
      </c>
      <c r="N411" t="s">
        <v>957</v>
      </c>
    </row>
    <row r="412" spans="1:14" x14ac:dyDescent="0.3">
      <c r="A412" s="136">
        <f t="shared" si="6"/>
        <v>100.53846927252511</v>
      </c>
      <c r="B412" s="134">
        <v>7.0884999999999998</v>
      </c>
      <c r="C412" s="134">
        <v>-73.910499999999999</v>
      </c>
      <c r="D412" t="s">
        <v>10273</v>
      </c>
      <c r="E412" t="s">
        <v>883</v>
      </c>
      <c r="F412" t="s">
        <v>981</v>
      </c>
      <c r="G412" t="s">
        <v>10128</v>
      </c>
      <c r="H412" t="s">
        <v>8389</v>
      </c>
      <c r="I412">
        <v>56.1248</v>
      </c>
      <c r="J412" t="s">
        <v>894</v>
      </c>
      <c r="L412" t="s">
        <v>10274</v>
      </c>
      <c r="M412" t="s">
        <v>1008</v>
      </c>
      <c r="N412" t="s">
        <v>1008</v>
      </c>
    </row>
    <row r="413" spans="1:14" x14ac:dyDescent="0.3">
      <c r="A413" s="136">
        <f t="shared" si="6"/>
        <v>100.62309259475607</v>
      </c>
      <c r="B413" s="134">
        <v>7.9076700000000004</v>
      </c>
      <c r="C413" s="134">
        <v>-72.599860000000007</v>
      </c>
      <c r="D413" t="s">
        <v>12414</v>
      </c>
      <c r="E413" t="s">
        <v>892</v>
      </c>
      <c r="F413" t="s">
        <v>877</v>
      </c>
      <c r="G413" t="s">
        <v>12415</v>
      </c>
      <c r="H413" t="s">
        <v>11647</v>
      </c>
      <c r="I413">
        <v>203.3698</v>
      </c>
      <c r="J413" t="s">
        <v>894</v>
      </c>
      <c r="K413" t="s">
        <v>879</v>
      </c>
      <c r="L413" t="s">
        <v>12385</v>
      </c>
      <c r="M413" t="s">
        <v>957</v>
      </c>
      <c r="N413" t="s">
        <v>957</v>
      </c>
    </row>
    <row r="414" spans="1:14" x14ac:dyDescent="0.3">
      <c r="A414" s="136">
        <f t="shared" si="6"/>
        <v>100.88452308218183</v>
      </c>
      <c r="B414" s="134">
        <v>7.8583299999999996</v>
      </c>
      <c r="C414" s="134">
        <v>-72.506299999999996</v>
      </c>
      <c r="D414" t="s">
        <v>12431</v>
      </c>
      <c r="E414" t="s">
        <v>892</v>
      </c>
      <c r="F414" t="s">
        <v>877</v>
      </c>
      <c r="G414" t="s">
        <v>12273</v>
      </c>
      <c r="H414" t="s">
        <v>11647</v>
      </c>
      <c r="I414">
        <v>93.166600000000003</v>
      </c>
      <c r="J414" t="s">
        <v>894</v>
      </c>
      <c r="K414" t="s">
        <v>879</v>
      </c>
      <c r="L414" t="s">
        <v>12413</v>
      </c>
      <c r="M414" t="s">
        <v>949</v>
      </c>
      <c r="N414" t="s">
        <v>949</v>
      </c>
    </row>
    <row r="415" spans="1:14" x14ac:dyDescent="0.3">
      <c r="A415" s="136">
        <f t="shared" si="6"/>
        <v>100.91606168394426</v>
      </c>
      <c r="B415" s="134">
        <v>7.9077799999999998</v>
      </c>
      <c r="C415" s="134">
        <v>-72.594049999999996</v>
      </c>
      <c r="D415" t="s">
        <v>12421</v>
      </c>
      <c r="E415" t="s">
        <v>892</v>
      </c>
      <c r="F415" t="s">
        <v>877</v>
      </c>
      <c r="G415" t="s">
        <v>12357</v>
      </c>
      <c r="H415" t="s">
        <v>11647</v>
      </c>
      <c r="I415">
        <v>90.382599999999996</v>
      </c>
      <c r="J415" t="s">
        <v>894</v>
      </c>
      <c r="K415" t="s">
        <v>879</v>
      </c>
      <c r="L415" t="s">
        <v>12422</v>
      </c>
      <c r="M415" t="s">
        <v>957</v>
      </c>
      <c r="N415" t="s">
        <v>957</v>
      </c>
    </row>
    <row r="416" spans="1:14" x14ac:dyDescent="0.3">
      <c r="A416" s="136">
        <f t="shared" si="6"/>
        <v>100.99976378786691</v>
      </c>
      <c r="B416" s="134">
        <v>7.2004999999999999</v>
      </c>
      <c r="C416" s="134">
        <v>-73.908500000000004</v>
      </c>
      <c r="D416" t="s">
        <v>10475</v>
      </c>
      <c r="E416" t="s">
        <v>883</v>
      </c>
      <c r="F416" t="s">
        <v>877</v>
      </c>
      <c r="G416" t="s">
        <v>10476</v>
      </c>
      <c r="H416" t="s">
        <v>170</v>
      </c>
      <c r="I416">
        <v>785.55610000000001</v>
      </c>
      <c r="J416" t="s">
        <v>889</v>
      </c>
      <c r="L416" t="s">
        <v>10477</v>
      </c>
      <c r="M416" t="s">
        <v>5230</v>
      </c>
      <c r="N416" t="s">
        <v>5230</v>
      </c>
    </row>
    <row r="417" spans="1:14" x14ac:dyDescent="0.3">
      <c r="A417" s="136">
        <f t="shared" si="6"/>
        <v>101.0863890717452</v>
      </c>
      <c r="B417" s="134">
        <v>7.9150099999999997</v>
      </c>
      <c r="C417" s="134">
        <v>-72.605549999999994</v>
      </c>
      <c r="D417" t="s">
        <v>12416</v>
      </c>
      <c r="E417" t="s">
        <v>892</v>
      </c>
      <c r="F417" t="s">
        <v>877</v>
      </c>
      <c r="G417" t="s">
        <v>12409</v>
      </c>
      <c r="H417" t="s">
        <v>11647</v>
      </c>
      <c r="I417">
        <v>76.111999999999995</v>
      </c>
      <c r="J417" t="s">
        <v>894</v>
      </c>
      <c r="K417" t="s">
        <v>879</v>
      </c>
      <c r="L417" t="s">
        <v>12417</v>
      </c>
      <c r="M417" t="s">
        <v>899</v>
      </c>
      <c r="N417" t="s">
        <v>899</v>
      </c>
    </row>
    <row r="418" spans="1:14" x14ac:dyDescent="0.3">
      <c r="A418" s="136">
        <f t="shared" si="6"/>
        <v>101.38357867879458</v>
      </c>
      <c r="B418" s="134">
        <v>6.2</v>
      </c>
      <c r="C418" s="134">
        <v>-73.179500000000004</v>
      </c>
      <c r="D418" t="s">
        <v>9625</v>
      </c>
      <c r="E418" t="s">
        <v>883</v>
      </c>
      <c r="F418" t="s">
        <v>963</v>
      </c>
      <c r="G418" t="s">
        <v>9603</v>
      </c>
      <c r="H418" t="s">
        <v>170</v>
      </c>
      <c r="I418">
        <v>85.536799999999999</v>
      </c>
      <c r="L418" t="s">
        <v>9626</v>
      </c>
      <c r="M418" t="s">
        <v>1019</v>
      </c>
      <c r="N418" t="s">
        <v>1019</v>
      </c>
    </row>
    <row r="419" spans="1:14" x14ac:dyDescent="0.3">
      <c r="A419" s="136">
        <f t="shared" si="6"/>
        <v>101.74406839841089</v>
      </c>
      <c r="B419" s="134">
        <v>7.9015000000000004</v>
      </c>
      <c r="C419" s="134">
        <v>-73.433499999999995</v>
      </c>
      <c r="D419" t="s">
        <v>11875</v>
      </c>
      <c r="E419" t="s">
        <v>883</v>
      </c>
      <c r="F419" t="s">
        <v>877</v>
      </c>
      <c r="G419" t="s">
        <v>11876</v>
      </c>
      <c r="H419" t="s">
        <v>294</v>
      </c>
      <c r="I419">
        <v>1255.4001000000001</v>
      </c>
      <c r="J419" t="s">
        <v>889</v>
      </c>
      <c r="L419" t="s">
        <v>11877</v>
      </c>
      <c r="M419" t="s">
        <v>11878</v>
      </c>
      <c r="N419" t="s">
        <v>11878</v>
      </c>
    </row>
    <row r="420" spans="1:14" x14ac:dyDescent="0.3">
      <c r="A420" s="136">
        <f t="shared" si="6"/>
        <v>101.75148671822524</v>
      </c>
      <c r="B420" s="134">
        <v>6.6355000000000004</v>
      </c>
      <c r="C420" s="134">
        <v>-73.796999999999997</v>
      </c>
      <c r="D420" t="s">
        <v>9508</v>
      </c>
      <c r="E420" t="s">
        <v>883</v>
      </c>
      <c r="F420" t="s">
        <v>877</v>
      </c>
      <c r="G420" t="s">
        <v>9370</v>
      </c>
      <c r="H420" t="s">
        <v>170</v>
      </c>
      <c r="I420">
        <v>23.202000000000002</v>
      </c>
      <c r="J420" t="s">
        <v>894</v>
      </c>
      <c r="L420" t="s">
        <v>9509</v>
      </c>
      <c r="M420" t="s">
        <v>1173</v>
      </c>
      <c r="N420" t="s">
        <v>1173</v>
      </c>
    </row>
    <row r="421" spans="1:14" x14ac:dyDescent="0.3">
      <c r="A421" s="136">
        <f t="shared" si="6"/>
        <v>102.04159292651629</v>
      </c>
      <c r="B421" s="134">
        <v>6.6974999999999998</v>
      </c>
      <c r="C421" s="134">
        <v>-73.832999999999998</v>
      </c>
      <c r="D421" t="s">
        <v>9579</v>
      </c>
      <c r="E421" t="s">
        <v>892</v>
      </c>
      <c r="F421" t="s">
        <v>877</v>
      </c>
      <c r="G421" t="s">
        <v>9532</v>
      </c>
      <c r="H421" t="s">
        <v>170</v>
      </c>
      <c r="I421">
        <v>433.46499999999997</v>
      </c>
      <c r="J421" t="s">
        <v>889</v>
      </c>
      <c r="K421" t="s">
        <v>903</v>
      </c>
      <c r="L421" t="s">
        <v>9509</v>
      </c>
      <c r="M421" t="s">
        <v>1019</v>
      </c>
      <c r="N421" t="s">
        <v>1019</v>
      </c>
    </row>
    <row r="422" spans="1:14" x14ac:dyDescent="0.3">
      <c r="A422" s="136">
        <f t="shared" si="6"/>
        <v>102.67101983615264</v>
      </c>
      <c r="B422" s="134">
        <v>6.1879999999999997</v>
      </c>
      <c r="C422" s="134">
        <v>-73.1785</v>
      </c>
      <c r="D422" t="s">
        <v>9602</v>
      </c>
      <c r="E422" t="s">
        <v>883</v>
      </c>
      <c r="F422" t="s">
        <v>877</v>
      </c>
      <c r="G422" t="s">
        <v>9603</v>
      </c>
      <c r="H422" t="s">
        <v>170</v>
      </c>
      <c r="I422">
        <v>61.0989</v>
      </c>
      <c r="J422" t="s">
        <v>894</v>
      </c>
      <c r="L422" t="s">
        <v>9166</v>
      </c>
      <c r="M422" t="s">
        <v>9167</v>
      </c>
      <c r="N422" t="s">
        <v>9167</v>
      </c>
    </row>
    <row r="423" spans="1:14" x14ac:dyDescent="0.3">
      <c r="A423" s="136">
        <f t="shared" si="6"/>
        <v>102.80234944711931</v>
      </c>
      <c r="B423" s="134">
        <v>6.69</v>
      </c>
      <c r="C423" s="134">
        <v>-73.837000000000003</v>
      </c>
      <c r="D423" t="s">
        <v>9564</v>
      </c>
      <c r="E423" t="s">
        <v>892</v>
      </c>
      <c r="F423" t="s">
        <v>877</v>
      </c>
      <c r="G423" t="s">
        <v>9532</v>
      </c>
      <c r="H423" t="s">
        <v>170</v>
      </c>
      <c r="I423">
        <v>80.589500000000001</v>
      </c>
      <c r="J423" t="s">
        <v>889</v>
      </c>
      <c r="K423" t="s">
        <v>903</v>
      </c>
      <c r="L423" t="s">
        <v>9565</v>
      </c>
      <c r="M423" t="s">
        <v>957</v>
      </c>
      <c r="N423" t="s">
        <v>957</v>
      </c>
    </row>
    <row r="424" spans="1:14" x14ac:dyDescent="0.3">
      <c r="A424" s="136">
        <f t="shared" si="6"/>
        <v>103.12803802269397</v>
      </c>
      <c r="B424" s="134">
        <v>6.5750000000000002</v>
      </c>
      <c r="C424" s="134">
        <v>-73.773499999999999</v>
      </c>
      <c r="D424" t="s">
        <v>9371</v>
      </c>
      <c r="E424" t="s">
        <v>892</v>
      </c>
      <c r="F424" t="s">
        <v>1214</v>
      </c>
      <c r="G424" t="s">
        <v>9370</v>
      </c>
      <c r="H424" t="s">
        <v>170</v>
      </c>
      <c r="I424">
        <v>120.908</v>
      </c>
      <c r="J424" t="s">
        <v>986</v>
      </c>
      <c r="K424" t="s">
        <v>879</v>
      </c>
      <c r="L424" t="s">
        <v>5924</v>
      </c>
      <c r="M424" t="s">
        <v>957</v>
      </c>
      <c r="N424" t="s">
        <v>957</v>
      </c>
    </row>
    <row r="425" spans="1:14" x14ac:dyDescent="0.3">
      <c r="A425" s="136">
        <f t="shared" si="6"/>
        <v>103.14859687712365</v>
      </c>
      <c r="B425" s="134">
        <v>6.4809999999999999</v>
      </c>
      <c r="C425" s="134">
        <v>-73.700500000000005</v>
      </c>
      <c r="D425" t="s">
        <v>9255</v>
      </c>
      <c r="E425" t="s">
        <v>883</v>
      </c>
      <c r="F425" t="s">
        <v>877</v>
      </c>
      <c r="G425" t="s">
        <v>9256</v>
      </c>
      <c r="H425" t="s">
        <v>170</v>
      </c>
      <c r="I425">
        <v>447.0575</v>
      </c>
      <c r="J425" t="s">
        <v>889</v>
      </c>
      <c r="L425" t="s">
        <v>9211</v>
      </c>
      <c r="M425" t="s">
        <v>1086</v>
      </c>
      <c r="N425" t="s">
        <v>1086</v>
      </c>
    </row>
    <row r="426" spans="1:14" x14ac:dyDescent="0.3">
      <c r="A426" s="136">
        <f t="shared" si="6"/>
        <v>103.27362590878855</v>
      </c>
      <c r="B426" s="134">
        <v>7.9269999999999996</v>
      </c>
      <c r="C426" s="134">
        <v>-72.584999999999994</v>
      </c>
      <c r="D426" t="s">
        <v>12447</v>
      </c>
      <c r="E426" t="s">
        <v>883</v>
      </c>
      <c r="F426" t="s">
        <v>877</v>
      </c>
      <c r="G426" t="s">
        <v>12448</v>
      </c>
      <c r="H426" t="s">
        <v>11647</v>
      </c>
      <c r="I426">
        <v>8.5229999999999997</v>
      </c>
      <c r="J426" t="s">
        <v>894</v>
      </c>
      <c r="L426" t="s">
        <v>3856</v>
      </c>
      <c r="M426" t="s">
        <v>1008</v>
      </c>
      <c r="N426" t="s">
        <v>1008</v>
      </c>
    </row>
    <row r="427" spans="1:14" x14ac:dyDescent="0.3">
      <c r="A427" s="136">
        <f t="shared" si="6"/>
        <v>103.4986418153119</v>
      </c>
      <c r="B427" s="134">
        <v>7.9295</v>
      </c>
      <c r="C427" s="134">
        <v>-72.585499999999996</v>
      </c>
      <c r="D427" t="s">
        <v>12451</v>
      </c>
      <c r="E427" t="s">
        <v>968</v>
      </c>
      <c r="F427" t="s">
        <v>981</v>
      </c>
      <c r="G427" t="s">
        <v>12448</v>
      </c>
      <c r="H427" t="s">
        <v>11647</v>
      </c>
      <c r="I427">
        <v>14.6107</v>
      </c>
      <c r="J427" t="s">
        <v>894</v>
      </c>
      <c r="L427" t="s">
        <v>12452</v>
      </c>
      <c r="M427" t="s">
        <v>957</v>
      </c>
      <c r="N427" t="s">
        <v>957</v>
      </c>
    </row>
    <row r="428" spans="1:14" x14ac:dyDescent="0.3">
      <c r="A428" s="136">
        <f t="shared" si="6"/>
        <v>103.60967413851395</v>
      </c>
      <c r="B428" s="134">
        <v>6.1787599999999996</v>
      </c>
      <c r="C428" s="134">
        <v>-73.175160000000005</v>
      </c>
      <c r="D428" t="s">
        <v>9593</v>
      </c>
      <c r="E428" t="s">
        <v>892</v>
      </c>
      <c r="F428" t="s">
        <v>877</v>
      </c>
      <c r="G428" t="s">
        <v>9594</v>
      </c>
      <c r="H428" t="s">
        <v>170</v>
      </c>
      <c r="I428">
        <v>98.832300000000004</v>
      </c>
      <c r="J428" t="s">
        <v>894</v>
      </c>
      <c r="K428" t="s">
        <v>879</v>
      </c>
      <c r="L428" t="s">
        <v>9595</v>
      </c>
      <c r="M428" t="s">
        <v>1718</v>
      </c>
      <c r="N428" t="s">
        <v>1718</v>
      </c>
    </row>
    <row r="429" spans="1:14" x14ac:dyDescent="0.3">
      <c r="A429" s="136">
        <f t="shared" si="6"/>
        <v>103.69152163194221</v>
      </c>
      <c r="B429" s="134">
        <v>6.2713700000000001</v>
      </c>
      <c r="C429" s="134">
        <v>-73.441490000000002</v>
      </c>
      <c r="D429" t="s">
        <v>9229</v>
      </c>
      <c r="E429" t="s">
        <v>892</v>
      </c>
      <c r="F429" t="s">
        <v>877</v>
      </c>
      <c r="G429" t="s">
        <v>9134</v>
      </c>
      <c r="H429" t="s">
        <v>170</v>
      </c>
      <c r="I429">
        <v>19.546199999999999</v>
      </c>
      <c r="J429" t="s">
        <v>894</v>
      </c>
      <c r="K429" t="s">
        <v>879</v>
      </c>
      <c r="L429" t="s">
        <v>9230</v>
      </c>
      <c r="M429" t="s">
        <v>1482</v>
      </c>
      <c r="N429" t="s">
        <v>1482</v>
      </c>
    </row>
    <row r="430" spans="1:14" x14ac:dyDescent="0.3">
      <c r="A430" s="136">
        <f t="shared" si="6"/>
        <v>103.69870306103496</v>
      </c>
      <c r="B430" s="134">
        <v>6.7015000000000002</v>
      </c>
      <c r="C430" s="134">
        <v>-73.851500000000001</v>
      </c>
      <c r="D430" t="s">
        <v>9571</v>
      </c>
      <c r="E430" t="s">
        <v>883</v>
      </c>
      <c r="F430" t="s">
        <v>877</v>
      </c>
      <c r="G430" t="s">
        <v>9370</v>
      </c>
      <c r="H430" t="s">
        <v>170</v>
      </c>
      <c r="I430">
        <v>477.423</v>
      </c>
      <c r="J430" t="s">
        <v>889</v>
      </c>
      <c r="L430" t="s">
        <v>9509</v>
      </c>
      <c r="M430" t="s">
        <v>1173</v>
      </c>
      <c r="N430" t="s">
        <v>1173</v>
      </c>
    </row>
    <row r="431" spans="1:14" x14ac:dyDescent="0.3">
      <c r="A431" s="136">
        <f t="shared" si="6"/>
        <v>103.79934026852666</v>
      </c>
      <c r="B431" s="134">
        <v>6.6304999999999996</v>
      </c>
      <c r="C431" s="134">
        <v>-73.8155</v>
      </c>
      <c r="D431" t="s">
        <v>9458</v>
      </c>
      <c r="E431" t="s">
        <v>892</v>
      </c>
      <c r="F431" t="s">
        <v>1214</v>
      </c>
      <c r="G431" t="s">
        <v>9370</v>
      </c>
      <c r="H431" t="s">
        <v>170</v>
      </c>
      <c r="I431">
        <v>169.74440000000001</v>
      </c>
      <c r="L431" t="s">
        <v>5924</v>
      </c>
      <c r="M431" t="s">
        <v>957</v>
      </c>
      <c r="N431" t="s">
        <v>957</v>
      </c>
    </row>
    <row r="432" spans="1:14" x14ac:dyDescent="0.3">
      <c r="A432" s="136">
        <f t="shared" si="6"/>
        <v>103.88117005320753</v>
      </c>
      <c r="B432" s="134">
        <v>6.7430000000000003</v>
      </c>
      <c r="C432" s="134">
        <v>-73.871499999999997</v>
      </c>
      <c r="D432" t="s">
        <v>9622</v>
      </c>
      <c r="E432" t="s">
        <v>892</v>
      </c>
      <c r="F432" t="s">
        <v>1214</v>
      </c>
      <c r="G432" t="s">
        <v>9370</v>
      </c>
      <c r="H432" t="s">
        <v>170</v>
      </c>
      <c r="I432">
        <v>395.58640000000003</v>
      </c>
      <c r="L432" t="s">
        <v>5924</v>
      </c>
      <c r="M432" t="s">
        <v>1019</v>
      </c>
      <c r="N432" t="s">
        <v>1019</v>
      </c>
    </row>
    <row r="433" spans="1:14" x14ac:dyDescent="0.3">
      <c r="A433" s="136">
        <f t="shared" si="6"/>
        <v>104.10730028864596</v>
      </c>
      <c r="B433" s="134">
        <v>6.7305000000000001</v>
      </c>
      <c r="C433" s="134">
        <v>-73.868499999999997</v>
      </c>
      <c r="D433" t="s">
        <v>9599</v>
      </c>
      <c r="E433" t="s">
        <v>892</v>
      </c>
      <c r="F433" t="s">
        <v>1214</v>
      </c>
      <c r="G433" t="s">
        <v>9370</v>
      </c>
      <c r="H433" t="s">
        <v>170</v>
      </c>
      <c r="I433">
        <v>2159.9423999999999</v>
      </c>
      <c r="L433" t="s">
        <v>5924</v>
      </c>
      <c r="M433" t="s">
        <v>1019</v>
      </c>
      <c r="N433" t="s">
        <v>1019</v>
      </c>
    </row>
    <row r="434" spans="1:14" x14ac:dyDescent="0.3">
      <c r="A434" s="136">
        <f t="shared" si="6"/>
        <v>104.30232496439406</v>
      </c>
      <c r="B434" s="134">
        <v>6.5890000000000004</v>
      </c>
      <c r="C434" s="134">
        <v>-73.795500000000004</v>
      </c>
      <c r="D434" t="s">
        <v>9369</v>
      </c>
      <c r="E434" t="s">
        <v>892</v>
      </c>
      <c r="F434" t="s">
        <v>1214</v>
      </c>
      <c r="G434" t="s">
        <v>9370</v>
      </c>
      <c r="H434" t="s">
        <v>170</v>
      </c>
      <c r="I434">
        <v>120.9058</v>
      </c>
      <c r="J434" t="s">
        <v>986</v>
      </c>
      <c r="K434" t="s">
        <v>879</v>
      </c>
      <c r="L434" t="s">
        <v>5924</v>
      </c>
      <c r="M434" t="s">
        <v>957</v>
      </c>
      <c r="N434" t="s">
        <v>957</v>
      </c>
    </row>
    <row r="435" spans="1:14" x14ac:dyDescent="0.3">
      <c r="A435" s="136">
        <f t="shared" si="6"/>
        <v>104.48274327843897</v>
      </c>
      <c r="B435" s="134">
        <v>6.6820000000000004</v>
      </c>
      <c r="C435" s="134">
        <v>-73.849999999999994</v>
      </c>
      <c r="D435" t="s">
        <v>9530</v>
      </c>
      <c r="E435" t="s">
        <v>892</v>
      </c>
      <c r="F435" t="s">
        <v>1214</v>
      </c>
      <c r="G435" t="s">
        <v>9370</v>
      </c>
      <c r="H435" t="s">
        <v>170</v>
      </c>
      <c r="I435">
        <v>142.86619999999999</v>
      </c>
      <c r="L435" t="s">
        <v>5924</v>
      </c>
      <c r="M435" t="s">
        <v>957</v>
      </c>
      <c r="N435" t="s">
        <v>957</v>
      </c>
    </row>
    <row r="436" spans="1:14" x14ac:dyDescent="0.3">
      <c r="A436" s="136">
        <f t="shared" si="6"/>
        <v>104.80829456934708</v>
      </c>
      <c r="B436" s="134">
        <v>7.9465500000000002</v>
      </c>
      <c r="C436" s="134">
        <v>-72.593829999999997</v>
      </c>
      <c r="D436" t="s">
        <v>12455</v>
      </c>
      <c r="E436" t="s">
        <v>892</v>
      </c>
      <c r="F436" t="s">
        <v>877</v>
      </c>
      <c r="G436" t="s">
        <v>12448</v>
      </c>
      <c r="H436" t="s">
        <v>11647</v>
      </c>
      <c r="I436">
        <v>13.025600000000001</v>
      </c>
      <c r="J436" t="s">
        <v>894</v>
      </c>
      <c r="K436" t="s">
        <v>879</v>
      </c>
      <c r="L436" t="s">
        <v>12456</v>
      </c>
      <c r="M436" t="s">
        <v>957</v>
      </c>
      <c r="N436" t="s">
        <v>957</v>
      </c>
    </row>
    <row r="437" spans="1:14" x14ac:dyDescent="0.3">
      <c r="A437" s="136">
        <f t="shared" si="6"/>
        <v>104.81296498901939</v>
      </c>
      <c r="B437" s="134">
        <v>6.6635</v>
      </c>
      <c r="C437" s="134">
        <v>-73.843999999999994</v>
      </c>
      <c r="D437" t="s">
        <v>9507</v>
      </c>
      <c r="E437" t="s">
        <v>892</v>
      </c>
      <c r="F437" t="s">
        <v>1214</v>
      </c>
      <c r="G437" t="s">
        <v>9370</v>
      </c>
      <c r="H437" t="s">
        <v>170</v>
      </c>
      <c r="I437">
        <v>158.74459999999999</v>
      </c>
      <c r="L437" t="s">
        <v>5924</v>
      </c>
      <c r="M437" t="s">
        <v>957</v>
      </c>
      <c r="N437" t="s">
        <v>957</v>
      </c>
    </row>
    <row r="438" spans="1:14" x14ac:dyDescent="0.3">
      <c r="A438" s="136">
        <f t="shared" si="6"/>
        <v>104.86034705036383</v>
      </c>
      <c r="B438" s="134">
        <v>7.3760000000000003</v>
      </c>
      <c r="C438" s="134">
        <v>-73.906499999999994</v>
      </c>
      <c r="D438" t="s">
        <v>10860</v>
      </c>
      <c r="E438" t="s">
        <v>883</v>
      </c>
      <c r="F438" t="s">
        <v>884</v>
      </c>
      <c r="G438" t="s">
        <v>10861</v>
      </c>
      <c r="H438" t="s">
        <v>10862</v>
      </c>
      <c r="I438">
        <v>779.16189999999995</v>
      </c>
      <c r="L438" t="s">
        <v>10129</v>
      </c>
      <c r="M438" t="s">
        <v>3665</v>
      </c>
      <c r="N438" t="s">
        <v>3665</v>
      </c>
    </row>
    <row r="439" spans="1:14" x14ac:dyDescent="0.3">
      <c r="A439" s="136">
        <f t="shared" si="6"/>
        <v>104.93100078226541</v>
      </c>
      <c r="B439" s="134">
        <v>6.6425000000000001</v>
      </c>
      <c r="C439" s="134">
        <v>-73.834000000000003</v>
      </c>
      <c r="D439" t="s">
        <v>9463</v>
      </c>
      <c r="E439" t="s">
        <v>892</v>
      </c>
      <c r="F439" t="s">
        <v>1214</v>
      </c>
      <c r="G439" t="s">
        <v>9370</v>
      </c>
      <c r="H439" t="s">
        <v>170</v>
      </c>
      <c r="I439">
        <v>122.11660000000001</v>
      </c>
      <c r="L439" t="s">
        <v>5924</v>
      </c>
      <c r="M439" t="s">
        <v>957</v>
      </c>
      <c r="N439" t="s">
        <v>957</v>
      </c>
    </row>
    <row r="440" spans="1:14" x14ac:dyDescent="0.3">
      <c r="A440" s="136">
        <f t="shared" si="6"/>
        <v>104.93667623870829</v>
      </c>
      <c r="B440" s="134">
        <v>6.5019999999999998</v>
      </c>
      <c r="C440" s="134">
        <v>-73.739500000000007</v>
      </c>
      <c r="D440" t="s">
        <v>9210</v>
      </c>
      <c r="E440" t="s">
        <v>968</v>
      </c>
      <c r="F440" t="s">
        <v>877</v>
      </c>
      <c r="G440" t="s">
        <v>837</v>
      </c>
      <c r="H440" t="s">
        <v>170</v>
      </c>
      <c r="I440">
        <v>101.38</v>
      </c>
      <c r="J440" t="s">
        <v>894</v>
      </c>
      <c r="L440" t="s">
        <v>9211</v>
      </c>
      <c r="M440" t="s">
        <v>1086</v>
      </c>
      <c r="N440" t="s">
        <v>1086</v>
      </c>
    </row>
    <row r="441" spans="1:14" x14ac:dyDescent="0.3">
      <c r="A441" s="136">
        <f t="shared" si="6"/>
        <v>105.20449713507908</v>
      </c>
      <c r="B441" s="134">
        <v>6.7519999999999998</v>
      </c>
      <c r="C441" s="134">
        <v>-73.888000000000005</v>
      </c>
      <c r="D441" t="s">
        <v>9621</v>
      </c>
      <c r="E441" t="s">
        <v>892</v>
      </c>
      <c r="F441" t="s">
        <v>1214</v>
      </c>
      <c r="G441" t="s">
        <v>9532</v>
      </c>
      <c r="H441" t="s">
        <v>170</v>
      </c>
      <c r="I441">
        <v>19.5349</v>
      </c>
      <c r="J441" t="s">
        <v>986</v>
      </c>
      <c r="K441" t="s">
        <v>879</v>
      </c>
      <c r="L441" t="s">
        <v>5924</v>
      </c>
      <c r="M441" t="s">
        <v>1019</v>
      </c>
      <c r="N441" t="s">
        <v>1019</v>
      </c>
    </row>
    <row r="442" spans="1:14" x14ac:dyDescent="0.3">
      <c r="A442" s="136">
        <f t="shared" si="6"/>
        <v>105.25907153658605</v>
      </c>
      <c r="B442" s="134">
        <v>7.4055</v>
      </c>
      <c r="C442" s="134">
        <v>-73.900499999999994</v>
      </c>
      <c r="D442" t="s">
        <v>10938</v>
      </c>
      <c r="E442" t="s">
        <v>883</v>
      </c>
      <c r="F442" t="s">
        <v>884</v>
      </c>
      <c r="G442" t="s">
        <v>10861</v>
      </c>
      <c r="H442" t="s">
        <v>10862</v>
      </c>
      <c r="I442">
        <v>659.6173</v>
      </c>
      <c r="L442" t="s">
        <v>10129</v>
      </c>
      <c r="M442" t="s">
        <v>1759</v>
      </c>
      <c r="N442" t="s">
        <v>1759</v>
      </c>
    </row>
    <row r="443" spans="1:14" x14ac:dyDescent="0.3">
      <c r="A443" s="136">
        <f t="shared" si="6"/>
        <v>105.43687096215039</v>
      </c>
      <c r="B443" s="134">
        <v>7.9459999999999997</v>
      </c>
      <c r="C443" s="134">
        <v>-72.579499999999996</v>
      </c>
      <c r="D443" t="s">
        <v>12473</v>
      </c>
      <c r="E443" t="s">
        <v>883</v>
      </c>
      <c r="F443" t="s">
        <v>884</v>
      </c>
      <c r="G443" t="s">
        <v>12277</v>
      </c>
      <c r="H443" t="s">
        <v>11647</v>
      </c>
      <c r="I443">
        <v>174.1044</v>
      </c>
      <c r="L443" t="s">
        <v>12162</v>
      </c>
      <c r="M443" t="s">
        <v>899</v>
      </c>
      <c r="N443" t="s">
        <v>899</v>
      </c>
    </row>
    <row r="444" spans="1:14" x14ac:dyDescent="0.3">
      <c r="A444" s="136">
        <f t="shared" si="6"/>
        <v>105.56463433713424</v>
      </c>
      <c r="B444" s="134">
        <v>7.9535600000000004</v>
      </c>
      <c r="C444" s="134">
        <v>-72.592740000000006</v>
      </c>
      <c r="D444" t="s">
        <v>12470</v>
      </c>
      <c r="E444" t="s">
        <v>892</v>
      </c>
      <c r="F444" t="s">
        <v>877</v>
      </c>
      <c r="G444" t="s">
        <v>12448</v>
      </c>
      <c r="H444" t="s">
        <v>11647</v>
      </c>
      <c r="I444">
        <v>34.790999999999997</v>
      </c>
      <c r="J444" t="s">
        <v>894</v>
      </c>
      <c r="K444" t="s">
        <v>879</v>
      </c>
      <c r="L444" t="s">
        <v>12471</v>
      </c>
      <c r="M444" t="s">
        <v>957</v>
      </c>
      <c r="N444" t="s">
        <v>957</v>
      </c>
    </row>
    <row r="445" spans="1:14" x14ac:dyDescent="0.3">
      <c r="A445" s="136">
        <f t="shared" si="6"/>
        <v>105.57861975155288</v>
      </c>
      <c r="B445" s="134">
        <v>7.8730200000000004</v>
      </c>
      <c r="C445" s="134">
        <v>-72.451830000000001</v>
      </c>
      <c r="D445" t="s">
        <v>12498</v>
      </c>
      <c r="E445" t="s">
        <v>892</v>
      </c>
      <c r="F445" t="s">
        <v>926</v>
      </c>
      <c r="G445" t="s">
        <v>12323</v>
      </c>
      <c r="H445" t="s">
        <v>11647</v>
      </c>
      <c r="I445">
        <v>66.855900000000005</v>
      </c>
      <c r="J445" t="s">
        <v>894</v>
      </c>
      <c r="K445" t="s">
        <v>879</v>
      </c>
      <c r="L445" t="s">
        <v>12385</v>
      </c>
      <c r="M445" t="s">
        <v>1718</v>
      </c>
      <c r="N445" t="s">
        <v>1718</v>
      </c>
    </row>
    <row r="446" spans="1:14" x14ac:dyDescent="0.3">
      <c r="A446" s="136">
        <f t="shared" si="6"/>
        <v>106.08919157728558</v>
      </c>
      <c r="B446" s="134">
        <v>7.9770000000000003</v>
      </c>
      <c r="C446" s="134">
        <v>-73.364000000000004</v>
      </c>
      <c r="D446" t="s">
        <v>11983</v>
      </c>
      <c r="E446" t="s">
        <v>883</v>
      </c>
      <c r="F446" t="s">
        <v>877</v>
      </c>
      <c r="G446" t="s">
        <v>11984</v>
      </c>
      <c r="H446" t="s">
        <v>11677</v>
      </c>
      <c r="I446">
        <v>8616.7834000000003</v>
      </c>
      <c r="J446" t="s">
        <v>1069</v>
      </c>
      <c r="L446" t="s">
        <v>4322</v>
      </c>
      <c r="M446" t="s">
        <v>11985</v>
      </c>
      <c r="N446" t="s">
        <v>11985</v>
      </c>
    </row>
    <row r="447" spans="1:14" x14ac:dyDescent="0.3">
      <c r="A447" s="136">
        <f t="shared" si="6"/>
        <v>106.33269986644375</v>
      </c>
      <c r="B447" s="134">
        <v>8.0459700000000005</v>
      </c>
      <c r="C447" s="134">
        <v>-73.091220000000007</v>
      </c>
      <c r="D447" t="s">
        <v>12239</v>
      </c>
      <c r="E447" t="s">
        <v>892</v>
      </c>
      <c r="F447" t="s">
        <v>877</v>
      </c>
      <c r="G447" t="s">
        <v>12177</v>
      </c>
      <c r="H447" t="s">
        <v>11647</v>
      </c>
      <c r="I447">
        <v>63.312399999999997</v>
      </c>
      <c r="J447" t="s">
        <v>894</v>
      </c>
      <c r="K447" t="s">
        <v>879</v>
      </c>
      <c r="L447" t="s">
        <v>12240</v>
      </c>
      <c r="M447" t="s">
        <v>957</v>
      </c>
      <c r="N447" t="s">
        <v>957</v>
      </c>
    </row>
    <row r="448" spans="1:14" x14ac:dyDescent="0.3">
      <c r="A448" s="136">
        <f t="shared" si="6"/>
        <v>106.399678427187</v>
      </c>
      <c r="B448" s="134">
        <v>6.2474999999999996</v>
      </c>
      <c r="C448" s="134">
        <v>-73.448499999999996</v>
      </c>
      <c r="D448" t="s">
        <v>9133</v>
      </c>
      <c r="E448" t="s">
        <v>908</v>
      </c>
      <c r="F448" t="s">
        <v>877</v>
      </c>
      <c r="G448" t="s">
        <v>9134</v>
      </c>
      <c r="H448" t="s">
        <v>170</v>
      </c>
      <c r="I448">
        <v>30.547699999999999</v>
      </c>
      <c r="J448" t="s">
        <v>894</v>
      </c>
      <c r="L448" t="s">
        <v>5958</v>
      </c>
      <c r="M448" t="s">
        <v>957</v>
      </c>
      <c r="N448" t="s">
        <v>957</v>
      </c>
    </row>
    <row r="449" spans="1:14" x14ac:dyDescent="0.3">
      <c r="A449" s="136">
        <f t="shared" si="6"/>
        <v>106.47548894730846</v>
      </c>
      <c r="B449" s="134">
        <v>7.9450000000000003</v>
      </c>
      <c r="C449" s="134">
        <v>-72.5565</v>
      </c>
      <c r="D449" t="s">
        <v>12489</v>
      </c>
      <c r="E449" t="s">
        <v>883</v>
      </c>
      <c r="F449" t="s">
        <v>877</v>
      </c>
      <c r="G449" t="s">
        <v>12277</v>
      </c>
      <c r="H449" t="s">
        <v>11647</v>
      </c>
      <c r="I449">
        <v>373.78019999999998</v>
      </c>
      <c r="J449" t="s">
        <v>889</v>
      </c>
      <c r="L449" t="s">
        <v>12490</v>
      </c>
      <c r="M449" t="s">
        <v>1232</v>
      </c>
      <c r="N449" t="s">
        <v>1232</v>
      </c>
    </row>
    <row r="450" spans="1:14" x14ac:dyDescent="0.3">
      <c r="A450" s="136">
        <f t="shared" ref="A450:A513" si="7">6371*ACOS(SIN(RADIANS(LAT))*SIN(RADIANS(B450))+COS(RADIANS(LAT))*COS(RADIANS(B450))*COS(RADIANS(C450-LONG)))</f>
        <v>106.48746076356672</v>
      </c>
      <c r="B450" s="134">
        <v>7.9212100000000003</v>
      </c>
      <c r="C450" s="134">
        <v>-73.486170000000001</v>
      </c>
      <c r="D450" t="s">
        <v>11858</v>
      </c>
      <c r="E450" t="s">
        <v>892</v>
      </c>
      <c r="F450" t="s">
        <v>877</v>
      </c>
      <c r="G450" t="s">
        <v>4974</v>
      </c>
      <c r="H450" t="s">
        <v>294</v>
      </c>
      <c r="I450">
        <v>113.291</v>
      </c>
      <c r="J450" t="s">
        <v>889</v>
      </c>
      <c r="K450" t="s">
        <v>879</v>
      </c>
      <c r="L450" t="s">
        <v>11859</v>
      </c>
      <c r="M450" t="s">
        <v>957</v>
      </c>
      <c r="N450" t="s">
        <v>957</v>
      </c>
    </row>
    <row r="451" spans="1:14" x14ac:dyDescent="0.3">
      <c r="A451" s="136">
        <f t="shared" si="7"/>
        <v>106.60280603161877</v>
      </c>
      <c r="B451" s="134">
        <v>7.9294599999999997</v>
      </c>
      <c r="C451" s="134">
        <v>-73.473759999999999</v>
      </c>
      <c r="D451" t="s">
        <v>11886</v>
      </c>
      <c r="E451" t="s">
        <v>892</v>
      </c>
      <c r="F451" t="s">
        <v>877</v>
      </c>
      <c r="G451" t="s">
        <v>4974</v>
      </c>
      <c r="H451" t="s">
        <v>294</v>
      </c>
      <c r="I451">
        <v>40.621000000000002</v>
      </c>
      <c r="J451" t="s">
        <v>889</v>
      </c>
      <c r="K451" t="s">
        <v>879</v>
      </c>
      <c r="L451" t="s">
        <v>11887</v>
      </c>
      <c r="M451" t="s">
        <v>957</v>
      </c>
      <c r="N451" t="s">
        <v>957</v>
      </c>
    </row>
    <row r="452" spans="1:14" x14ac:dyDescent="0.3">
      <c r="A452" s="136">
        <f t="shared" si="7"/>
        <v>106.68462465085808</v>
      </c>
      <c r="B452" s="134">
        <v>7.9361300000000004</v>
      </c>
      <c r="C452" s="134">
        <v>-73.463160000000002</v>
      </c>
      <c r="D452" t="s">
        <v>11897</v>
      </c>
      <c r="E452" t="s">
        <v>892</v>
      </c>
      <c r="F452" t="s">
        <v>926</v>
      </c>
      <c r="G452" t="s">
        <v>4974</v>
      </c>
      <c r="H452" t="s">
        <v>294</v>
      </c>
      <c r="I452">
        <v>68.266199999999998</v>
      </c>
      <c r="J452" t="s">
        <v>894</v>
      </c>
      <c r="K452" t="s">
        <v>879</v>
      </c>
      <c r="L452" t="s">
        <v>11898</v>
      </c>
      <c r="M452" t="s">
        <v>957</v>
      </c>
      <c r="N452" t="s">
        <v>957</v>
      </c>
    </row>
    <row r="453" spans="1:14" x14ac:dyDescent="0.3">
      <c r="A453" s="136">
        <f t="shared" si="7"/>
        <v>106.75325140974637</v>
      </c>
      <c r="B453" s="134">
        <v>7.9663199999999996</v>
      </c>
      <c r="C453" s="134">
        <v>-72.594849999999994</v>
      </c>
      <c r="D453" t="s">
        <v>12478</v>
      </c>
      <c r="E453" t="s">
        <v>892</v>
      </c>
      <c r="F453" t="s">
        <v>877</v>
      </c>
      <c r="G453" t="s">
        <v>12448</v>
      </c>
      <c r="H453" t="s">
        <v>11647</v>
      </c>
      <c r="I453">
        <v>287.83929999999998</v>
      </c>
      <c r="J453" t="s">
        <v>894</v>
      </c>
      <c r="K453" t="s">
        <v>879</v>
      </c>
      <c r="L453" t="s">
        <v>12411</v>
      </c>
      <c r="M453" t="s">
        <v>1718</v>
      </c>
      <c r="N453" t="s">
        <v>1718</v>
      </c>
    </row>
    <row r="454" spans="1:14" x14ac:dyDescent="0.3">
      <c r="A454" s="136">
        <f t="shared" si="7"/>
        <v>106.93570035120206</v>
      </c>
      <c r="B454" s="134">
        <v>7.9416700000000002</v>
      </c>
      <c r="C454" s="134">
        <v>-73.457620000000006</v>
      </c>
      <c r="D454" t="s">
        <v>11908</v>
      </c>
      <c r="E454" t="s">
        <v>892</v>
      </c>
      <c r="F454" t="s">
        <v>877</v>
      </c>
      <c r="G454" t="s">
        <v>4974</v>
      </c>
      <c r="H454" t="s">
        <v>294</v>
      </c>
      <c r="I454">
        <v>10.4444</v>
      </c>
      <c r="J454" t="s">
        <v>889</v>
      </c>
      <c r="K454" t="s">
        <v>879</v>
      </c>
      <c r="L454" t="s">
        <v>11909</v>
      </c>
      <c r="M454" t="s">
        <v>899</v>
      </c>
      <c r="N454" t="s">
        <v>899</v>
      </c>
    </row>
    <row r="455" spans="1:14" x14ac:dyDescent="0.3">
      <c r="A455" s="136">
        <f t="shared" si="7"/>
        <v>106.99727377267364</v>
      </c>
      <c r="B455" s="134">
        <v>7.9457399999999998</v>
      </c>
      <c r="C455" s="134">
        <v>-73.451080000000005</v>
      </c>
      <c r="D455" t="s">
        <v>11918</v>
      </c>
      <c r="E455" t="s">
        <v>892</v>
      </c>
      <c r="F455" t="s">
        <v>877</v>
      </c>
      <c r="G455" t="s">
        <v>4974</v>
      </c>
      <c r="H455" t="s">
        <v>294</v>
      </c>
      <c r="I455">
        <v>32.115099999999998</v>
      </c>
      <c r="J455" t="s">
        <v>894</v>
      </c>
      <c r="K455" t="s">
        <v>879</v>
      </c>
      <c r="L455" t="s">
        <v>11909</v>
      </c>
      <c r="M455" t="s">
        <v>957</v>
      </c>
      <c r="N455" t="s">
        <v>957</v>
      </c>
    </row>
    <row r="456" spans="1:14" x14ac:dyDescent="0.3">
      <c r="A456" s="136">
        <f t="shared" si="7"/>
        <v>107.32671604738077</v>
      </c>
      <c r="B456" s="134">
        <v>7.9545000000000003</v>
      </c>
      <c r="C456" s="134">
        <v>-73.4405</v>
      </c>
      <c r="D456" t="s">
        <v>11935</v>
      </c>
      <c r="E456" t="s">
        <v>883</v>
      </c>
      <c r="F456" t="s">
        <v>981</v>
      </c>
      <c r="G456" t="s">
        <v>4974</v>
      </c>
      <c r="H456" t="s">
        <v>294</v>
      </c>
      <c r="I456">
        <v>48.6999</v>
      </c>
      <c r="J456" t="s">
        <v>894</v>
      </c>
      <c r="L456" t="s">
        <v>11936</v>
      </c>
      <c r="M456" t="s">
        <v>957</v>
      </c>
      <c r="N456" t="s">
        <v>957</v>
      </c>
    </row>
    <row r="457" spans="1:14" x14ac:dyDescent="0.3">
      <c r="A457" s="136">
        <f t="shared" si="7"/>
        <v>107.45185964134276</v>
      </c>
      <c r="B457" s="134">
        <v>7.9756499999999999</v>
      </c>
      <c r="C457" s="134">
        <v>-72.600239999999999</v>
      </c>
      <c r="D457" t="s">
        <v>12483</v>
      </c>
      <c r="E457" t="s">
        <v>892</v>
      </c>
      <c r="F457" t="s">
        <v>877</v>
      </c>
      <c r="G457" t="s">
        <v>12407</v>
      </c>
      <c r="H457" t="s">
        <v>11647</v>
      </c>
      <c r="I457">
        <v>60.852600000000002</v>
      </c>
      <c r="J457" t="s">
        <v>894</v>
      </c>
      <c r="K457" t="s">
        <v>1058</v>
      </c>
      <c r="L457" t="s">
        <v>12484</v>
      </c>
      <c r="M457" t="s">
        <v>1326</v>
      </c>
      <c r="N457" t="s">
        <v>1326</v>
      </c>
    </row>
    <row r="458" spans="1:14" x14ac:dyDescent="0.3">
      <c r="A458" s="136">
        <f t="shared" si="7"/>
        <v>107.69458402214171</v>
      </c>
      <c r="B458" s="134">
        <v>7.4584999999999999</v>
      </c>
      <c r="C458" s="134">
        <v>-73.903999999999996</v>
      </c>
      <c r="D458" t="s">
        <v>11003</v>
      </c>
      <c r="E458" t="s">
        <v>883</v>
      </c>
      <c r="F458" t="s">
        <v>884</v>
      </c>
      <c r="G458" t="s">
        <v>11004</v>
      </c>
      <c r="H458" t="s">
        <v>10862</v>
      </c>
      <c r="I458">
        <v>886.30079999999998</v>
      </c>
      <c r="L458" t="s">
        <v>10129</v>
      </c>
      <c r="M458" t="s">
        <v>1759</v>
      </c>
      <c r="N458" t="s">
        <v>1759</v>
      </c>
    </row>
    <row r="459" spans="1:14" x14ac:dyDescent="0.3">
      <c r="A459" s="136">
        <f t="shared" si="7"/>
        <v>107.72045050947517</v>
      </c>
      <c r="B459" s="134">
        <v>6.1914999999999996</v>
      </c>
      <c r="C459" s="134">
        <v>-72.644999999999996</v>
      </c>
      <c r="D459" t="s">
        <v>10499</v>
      </c>
      <c r="E459" t="s">
        <v>883</v>
      </c>
      <c r="F459" t="s">
        <v>877</v>
      </c>
      <c r="G459" t="s">
        <v>10500</v>
      </c>
      <c r="H459" t="s">
        <v>291</v>
      </c>
      <c r="I459">
        <v>97.760800000000003</v>
      </c>
      <c r="J459" t="s">
        <v>894</v>
      </c>
      <c r="L459" t="s">
        <v>10501</v>
      </c>
      <c r="M459" t="s">
        <v>1974</v>
      </c>
      <c r="N459" t="s">
        <v>1974</v>
      </c>
    </row>
    <row r="460" spans="1:14" x14ac:dyDescent="0.3">
      <c r="A460" s="136">
        <f t="shared" si="7"/>
        <v>107.78064517988632</v>
      </c>
      <c r="B460" s="134">
        <v>6.1309800000000001</v>
      </c>
      <c r="C460" s="134">
        <v>-73.109880000000004</v>
      </c>
      <c r="D460" t="s">
        <v>9635</v>
      </c>
      <c r="E460" t="s">
        <v>876</v>
      </c>
      <c r="F460" t="s">
        <v>877</v>
      </c>
      <c r="G460" t="s">
        <v>9636</v>
      </c>
      <c r="H460" t="s">
        <v>170</v>
      </c>
      <c r="I460">
        <v>2.2370000000000001</v>
      </c>
      <c r="J460" t="s">
        <v>894</v>
      </c>
      <c r="K460" t="s">
        <v>879</v>
      </c>
      <c r="L460" t="s">
        <v>9637</v>
      </c>
      <c r="M460" t="s">
        <v>949</v>
      </c>
      <c r="N460" t="s">
        <v>949</v>
      </c>
    </row>
    <row r="461" spans="1:14" x14ac:dyDescent="0.3">
      <c r="A461" s="136">
        <f t="shared" si="7"/>
        <v>107.8020663505558</v>
      </c>
      <c r="B461" s="134">
        <v>7.9036099999999996</v>
      </c>
      <c r="C461" s="134">
        <v>-72.461389999999994</v>
      </c>
      <c r="D461" t="s">
        <v>12509</v>
      </c>
      <c r="E461" t="s">
        <v>892</v>
      </c>
      <c r="F461" t="s">
        <v>877</v>
      </c>
      <c r="G461" t="s">
        <v>12510</v>
      </c>
      <c r="H461" t="s">
        <v>11647</v>
      </c>
      <c r="I461">
        <v>22.027000000000001</v>
      </c>
      <c r="J461" t="s">
        <v>894</v>
      </c>
      <c r="K461" t="s">
        <v>879</v>
      </c>
      <c r="L461" t="s">
        <v>12385</v>
      </c>
      <c r="M461" t="s">
        <v>1686</v>
      </c>
      <c r="N461" t="s">
        <v>1686</v>
      </c>
    </row>
    <row r="462" spans="1:14" x14ac:dyDescent="0.3">
      <c r="A462" s="136">
        <f t="shared" si="7"/>
        <v>108.05746096818365</v>
      </c>
      <c r="B462" s="134">
        <v>7.9578699999999998</v>
      </c>
      <c r="C462" s="134">
        <v>-73.448409999999996</v>
      </c>
      <c r="D462" t="s">
        <v>11932</v>
      </c>
      <c r="E462" t="s">
        <v>892</v>
      </c>
      <c r="F462" t="s">
        <v>877</v>
      </c>
      <c r="G462" t="s">
        <v>4974</v>
      </c>
      <c r="H462" t="s">
        <v>294</v>
      </c>
      <c r="I462">
        <v>51.850499999999997</v>
      </c>
      <c r="J462" t="s">
        <v>889</v>
      </c>
      <c r="K462" t="s">
        <v>879</v>
      </c>
      <c r="L462" t="s">
        <v>11933</v>
      </c>
      <c r="M462" t="s">
        <v>11934</v>
      </c>
      <c r="N462" t="s">
        <v>11934</v>
      </c>
    </row>
    <row r="463" spans="1:14" x14ac:dyDescent="0.3">
      <c r="A463" s="136">
        <f t="shared" si="7"/>
        <v>108.58737225728788</v>
      </c>
      <c r="B463" s="134">
        <v>7.2590000000000003</v>
      </c>
      <c r="C463" s="134">
        <v>-73.969499999999996</v>
      </c>
      <c r="D463" t="s">
        <v>10528</v>
      </c>
      <c r="E463" t="s">
        <v>883</v>
      </c>
      <c r="F463" t="s">
        <v>877</v>
      </c>
      <c r="G463" t="s">
        <v>10529</v>
      </c>
      <c r="H463" t="s">
        <v>10530</v>
      </c>
      <c r="I463">
        <v>451.28789999999998</v>
      </c>
      <c r="J463" t="s">
        <v>889</v>
      </c>
      <c r="L463" t="s">
        <v>10531</v>
      </c>
      <c r="M463" t="s">
        <v>1019</v>
      </c>
      <c r="N463" t="s">
        <v>1019</v>
      </c>
    </row>
    <row r="464" spans="1:14" x14ac:dyDescent="0.3">
      <c r="A464" s="136">
        <f t="shared" si="7"/>
        <v>108.63562356735278</v>
      </c>
      <c r="B464" s="134">
        <v>7.9119999999999999</v>
      </c>
      <c r="C464" s="134">
        <v>-72.460499999999996</v>
      </c>
      <c r="D464" t="s">
        <v>12518</v>
      </c>
      <c r="E464" t="s">
        <v>883</v>
      </c>
      <c r="F464" t="s">
        <v>877</v>
      </c>
      <c r="G464" t="s">
        <v>12277</v>
      </c>
      <c r="H464" t="s">
        <v>11647</v>
      </c>
      <c r="I464">
        <v>20.700099999999999</v>
      </c>
      <c r="J464" t="s">
        <v>894</v>
      </c>
      <c r="L464" t="s">
        <v>12519</v>
      </c>
      <c r="M464" t="s">
        <v>1173</v>
      </c>
      <c r="N464" t="s">
        <v>1173</v>
      </c>
    </row>
    <row r="465" spans="1:14" x14ac:dyDescent="0.3">
      <c r="A465" s="136">
        <f t="shared" si="7"/>
        <v>108.79081881816819</v>
      </c>
      <c r="B465" s="134">
        <v>7.9217599999999999</v>
      </c>
      <c r="C465" s="134">
        <v>-72.473230000000001</v>
      </c>
      <c r="D465" t="s">
        <v>12520</v>
      </c>
      <c r="E465" t="s">
        <v>892</v>
      </c>
      <c r="F465" t="s">
        <v>877</v>
      </c>
      <c r="G465" t="s">
        <v>12277</v>
      </c>
      <c r="H465" t="s">
        <v>11647</v>
      </c>
      <c r="I465">
        <v>37.823300000000003</v>
      </c>
      <c r="J465" t="s">
        <v>894</v>
      </c>
      <c r="K465" t="s">
        <v>879</v>
      </c>
      <c r="L465" t="s">
        <v>12139</v>
      </c>
      <c r="M465" t="s">
        <v>957</v>
      </c>
      <c r="N465" t="s">
        <v>957</v>
      </c>
    </row>
    <row r="466" spans="1:14" x14ac:dyDescent="0.3">
      <c r="A466" s="136">
        <f t="shared" si="7"/>
        <v>108.90922936941732</v>
      </c>
      <c r="B466" s="134">
        <v>7.9270100000000001</v>
      </c>
      <c r="C466" s="134">
        <v>-72.479680000000002</v>
      </c>
      <c r="D466" t="s">
        <v>12521</v>
      </c>
      <c r="E466" t="s">
        <v>892</v>
      </c>
      <c r="F466" t="s">
        <v>877</v>
      </c>
      <c r="G466" t="s">
        <v>12277</v>
      </c>
      <c r="H466" t="s">
        <v>11647</v>
      </c>
      <c r="I466">
        <v>24.6266</v>
      </c>
      <c r="J466" t="s">
        <v>894</v>
      </c>
      <c r="K466" t="s">
        <v>879</v>
      </c>
      <c r="L466" t="s">
        <v>12522</v>
      </c>
      <c r="M466" t="s">
        <v>957</v>
      </c>
      <c r="N466" t="s">
        <v>957</v>
      </c>
    </row>
    <row r="467" spans="1:14" x14ac:dyDescent="0.3">
      <c r="A467" s="136">
        <f t="shared" si="7"/>
        <v>108.95804983813763</v>
      </c>
      <c r="B467" s="134">
        <v>7.9874999999999998</v>
      </c>
      <c r="C467" s="134">
        <v>-72.593500000000006</v>
      </c>
      <c r="D467" t="s">
        <v>12502</v>
      </c>
      <c r="E467" t="s">
        <v>883</v>
      </c>
      <c r="F467" t="s">
        <v>877</v>
      </c>
      <c r="G467" t="s">
        <v>12448</v>
      </c>
      <c r="H467" t="s">
        <v>11647</v>
      </c>
      <c r="I467">
        <v>41.391300000000001</v>
      </c>
      <c r="J467" t="s">
        <v>894</v>
      </c>
      <c r="L467" t="s">
        <v>12503</v>
      </c>
      <c r="M467" t="s">
        <v>1686</v>
      </c>
      <c r="N467" t="s">
        <v>1686</v>
      </c>
    </row>
    <row r="468" spans="1:14" x14ac:dyDescent="0.3">
      <c r="A468" s="136">
        <f t="shared" si="7"/>
        <v>108.98326257451652</v>
      </c>
      <c r="B468" s="134">
        <v>7.9235499999999996</v>
      </c>
      <c r="C468" s="134">
        <v>-72.472819999999999</v>
      </c>
      <c r="D468" t="s">
        <v>12523</v>
      </c>
      <c r="E468" t="s">
        <v>892</v>
      </c>
      <c r="F468" t="s">
        <v>877</v>
      </c>
      <c r="G468" t="s">
        <v>12277</v>
      </c>
      <c r="H468" t="s">
        <v>11647</v>
      </c>
      <c r="I468">
        <v>51.162100000000002</v>
      </c>
      <c r="J468" t="s">
        <v>894</v>
      </c>
      <c r="K468" t="s">
        <v>879</v>
      </c>
      <c r="L468" t="s">
        <v>12144</v>
      </c>
      <c r="M468" t="s">
        <v>957</v>
      </c>
      <c r="N468" t="s">
        <v>957</v>
      </c>
    </row>
    <row r="469" spans="1:14" x14ac:dyDescent="0.3">
      <c r="A469" s="136">
        <f t="shared" si="7"/>
        <v>109.24662308582249</v>
      </c>
      <c r="B469" s="134">
        <v>6.9770000000000003</v>
      </c>
      <c r="C469" s="134">
        <v>-72.016499999999994</v>
      </c>
      <c r="D469" t="s">
        <v>12051</v>
      </c>
      <c r="E469" t="s">
        <v>883</v>
      </c>
      <c r="F469" t="s">
        <v>877</v>
      </c>
      <c r="G469" t="s">
        <v>11987</v>
      </c>
      <c r="H469" t="s">
        <v>291</v>
      </c>
      <c r="I469">
        <v>41.494799999999998</v>
      </c>
      <c r="J469" t="s">
        <v>894</v>
      </c>
      <c r="L469" t="s">
        <v>11988</v>
      </c>
      <c r="M469" t="s">
        <v>12052</v>
      </c>
      <c r="N469" t="s">
        <v>12052</v>
      </c>
    </row>
    <row r="470" spans="1:14" x14ac:dyDescent="0.3">
      <c r="A470" s="136">
        <f t="shared" si="7"/>
        <v>109.45172727341368</v>
      </c>
      <c r="B470" s="134">
        <v>7.9360099999999996</v>
      </c>
      <c r="C470" s="134">
        <v>-72.485079999999996</v>
      </c>
      <c r="D470" t="s">
        <v>12528</v>
      </c>
      <c r="E470" t="s">
        <v>892</v>
      </c>
      <c r="F470" t="s">
        <v>877</v>
      </c>
      <c r="G470" t="s">
        <v>12277</v>
      </c>
      <c r="H470" t="s">
        <v>11647</v>
      </c>
      <c r="I470">
        <v>27.778500000000001</v>
      </c>
      <c r="J470" t="s">
        <v>894</v>
      </c>
      <c r="K470" t="s">
        <v>879</v>
      </c>
      <c r="L470" t="s">
        <v>12118</v>
      </c>
      <c r="M470" t="s">
        <v>957</v>
      </c>
      <c r="N470" t="s">
        <v>957</v>
      </c>
    </row>
    <row r="471" spans="1:14" x14ac:dyDescent="0.3">
      <c r="A471" s="136">
        <f t="shared" si="7"/>
        <v>109.5226925578806</v>
      </c>
      <c r="B471" s="134">
        <v>7.9942299999999999</v>
      </c>
      <c r="C471" s="134">
        <v>-72.596130000000002</v>
      </c>
      <c r="D471" t="s">
        <v>12505</v>
      </c>
      <c r="E471" t="s">
        <v>892</v>
      </c>
      <c r="F471" t="s">
        <v>877</v>
      </c>
      <c r="G471" t="s">
        <v>12448</v>
      </c>
      <c r="H471" t="s">
        <v>11647</v>
      </c>
      <c r="I471">
        <v>48.436799999999998</v>
      </c>
      <c r="J471" t="s">
        <v>894</v>
      </c>
      <c r="K471" t="s">
        <v>879</v>
      </c>
      <c r="L471" t="s">
        <v>12506</v>
      </c>
      <c r="M471" t="s">
        <v>957</v>
      </c>
      <c r="N471" t="s">
        <v>957</v>
      </c>
    </row>
    <row r="472" spans="1:14" x14ac:dyDescent="0.3">
      <c r="A472" s="136">
        <f t="shared" si="7"/>
        <v>109.56155424608782</v>
      </c>
      <c r="B472" s="134">
        <v>7.9764999999999997</v>
      </c>
      <c r="C472" s="134">
        <v>-73.441500000000005</v>
      </c>
      <c r="D472" t="s">
        <v>11951</v>
      </c>
      <c r="E472" t="s">
        <v>892</v>
      </c>
      <c r="F472" t="s">
        <v>1214</v>
      </c>
      <c r="G472" t="s">
        <v>4974</v>
      </c>
      <c r="H472" t="s">
        <v>294</v>
      </c>
      <c r="I472">
        <v>199.65950000000001</v>
      </c>
      <c r="J472" t="s">
        <v>986</v>
      </c>
      <c r="K472" t="s">
        <v>879</v>
      </c>
      <c r="L472" t="s">
        <v>10788</v>
      </c>
      <c r="M472" t="s">
        <v>957</v>
      </c>
      <c r="N472" t="s">
        <v>957</v>
      </c>
    </row>
    <row r="473" spans="1:14" x14ac:dyDescent="0.3">
      <c r="A473" s="136">
        <f t="shared" si="7"/>
        <v>109.56416137204853</v>
      </c>
      <c r="B473" s="134">
        <v>7.9381199999999996</v>
      </c>
      <c r="C473" s="134">
        <v>-72.486630000000005</v>
      </c>
      <c r="D473" t="s">
        <v>12529</v>
      </c>
      <c r="E473" t="s">
        <v>892</v>
      </c>
      <c r="F473" t="s">
        <v>926</v>
      </c>
      <c r="H473" t="s">
        <v>7920</v>
      </c>
      <c r="I473">
        <v>5.4840999999999998</v>
      </c>
      <c r="J473" t="s">
        <v>894</v>
      </c>
      <c r="K473" t="s">
        <v>879</v>
      </c>
      <c r="L473" t="s">
        <v>12118</v>
      </c>
      <c r="M473" t="s">
        <v>957</v>
      </c>
      <c r="N473" t="s">
        <v>957</v>
      </c>
    </row>
    <row r="474" spans="1:14" x14ac:dyDescent="0.3">
      <c r="A474" s="136">
        <f t="shared" si="7"/>
        <v>109.64622552212649</v>
      </c>
      <c r="B474" s="134">
        <v>7.2673500000000004</v>
      </c>
      <c r="C474" s="134">
        <v>-73.977779999999996</v>
      </c>
      <c r="D474" t="s">
        <v>10542</v>
      </c>
      <c r="E474" t="s">
        <v>892</v>
      </c>
      <c r="F474" t="s">
        <v>1214</v>
      </c>
      <c r="G474" t="s">
        <v>10543</v>
      </c>
      <c r="H474" t="s">
        <v>290</v>
      </c>
      <c r="I474">
        <v>9.2748000000000008</v>
      </c>
      <c r="J474" t="s">
        <v>986</v>
      </c>
      <c r="K474" t="s">
        <v>879</v>
      </c>
      <c r="L474" t="s">
        <v>10544</v>
      </c>
      <c r="M474" t="s">
        <v>949</v>
      </c>
      <c r="N474" t="s">
        <v>949</v>
      </c>
    </row>
    <row r="475" spans="1:14" x14ac:dyDescent="0.3">
      <c r="A475" s="136">
        <f t="shared" si="7"/>
        <v>110.50116384110369</v>
      </c>
      <c r="B475" s="134">
        <v>6.7050000000000001</v>
      </c>
      <c r="C475" s="134">
        <v>-73.920500000000004</v>
      </c>
      <c r="D475" t="s">
        <v>9494</v>
      </c>
      <c r="E475" t="s">
        <v>892</v>
      </c>
      <c r="F475" t="s">
        <v>1214</v>
      </c>
      <c r="G475" t="s">
        <v>9036</v>
      </c>
      <c r="H475" t="s">
        <v>170</v>
      </c>
      <c r="I475">
        <v>7.3263999999999996</v>
      </c>
      <c r="J475" t="s">
        <v>986</v>
      </c>
      <c r="K475" t="s">
        <v>879</v>
      </c>
      <c r="L475" t="s">
        <v>5924</v>
      </c>
      <c r="M475" t="s">
        <v>1019</v>
      </c>
      <c r="N475" t="s">
        <v>1019</v>
      </c>
    </row>
    <row r="476" spans="1:14" x14ac:dyDescent="0.3">
      <c r="A476" s="136">
        <f t="shared" si="7"/>
        <v>110.60650673726424</v>
      </c>
      <c r="B476" s="134">
        <v>7.9474799999999997</v>
      </c>
      <c r="C476" s="134">
        <v>-72.483980000000003</v>
      </c>
      <c r="D476" t="s">
        <v>12537</v>
      </c>
      <c r="E476" t="s">
        <v>892</v>
      </c>
      <c r="F476" t="s">
        <v>877</v>
      </c>
      <c r="G476" t="s">
        <v>12277</v>
      </c>
      <c r="H476" t="s">
        <v>11647</v>
      </c>
      <c r="I476">
        <v>4.0717999999999996</v>
      </c>
      <c r="J476" t="s">
        <v>894</v>
      </c>
      <c r="K476" t="s">
        <v>879</v>
      </c>
      <c r="L476" t="s">
        <v>12538</v>
      </c>
      <c r="M476" t="s">
        <v>957</v>
      </c>
      <c r="N476" t="s">
        <v>957</v>
      </c>
    </row>
    <row r="477" spans="1:14" x14ac:dyDescent="0.3">
      <c r="A477" s="136">
        <f t="shared" si="7"/>
        <v>110.8502257997836</v>
      </c>
      <c r="B477" s="134">
        <v>8.0062700000000007</v>
      </c>
      <c r="C477" s="134">
        <v>-72.593810000000005</v>
      </c>
      <c r="D477" t="s">
        <v>12511</v>
      </c>
      <c r="E477" t="s">
        <v>892</v>
      </c>
      <c r="F477" t="s">
        <v>877</v>
      </c>
      <c r="G477" t="s">
        <v>12448</v>
      </c>
      <c r="H477" t="s">
        <v>11647</v>
      </c>
      <c r="I477">
        <v>237.92699999999999</v>
      </c>
      <c r="J477" t="s">
        <v>889</v>
      </c>
      <c r="K477" t="s">
        <v>879</v>
      </c>
      <c r="L477" t="s">
        <v>12512</v>
      </c>
      <c r="M477" t="s">
        <v>957</v>
      </c>
      <c r="N477" t="s">
        <v>957</v>
      </c>
    </row>
    <row r="478" spans="1:14" x14ac:dyDescent="0.3">
      <c r="A478" s="136">
        <f t="shared" si="7"/>
        <v>111.28997641536259</v>
      </c>
      <c r="B478" s="134">
        <v>7.9523900000000003</v>
      </c>
      <c r="C478" s="134">
        <v>-72.480180000000004</v>
      </c>
      <c r="D478" t="s">
        <v>12548</v>
      </c>
      <c r="E478" t="s">
        <v>892</v>
      </c>
      <c r="F478" t="s">
        <v>877</v>
      </c>
      <c r="G478" t="s">
        <v>12277</v>
      </c>
      <c r="H478" t="s">
        <v>11647</v>
      </c>
      <c r="I478">
        <v>4.0282999999999998</v>
      </c>
      <c r="J478" t="s">
        <v>894</v>
      </c>
      <c r="K478" t="s">
        <v>879</v>
      </c>
      <c r="L478" t="s">
        <v>12549</v>
      </c>
      <c r="M478" t="s">
        <v>899</v>
      </c>
      <c r="N478" t="s">
        <v>899</v>
      </c>
    </row>
    <row r="479" spans="1:14" x14ac:dyDescent="0.3">
      <c r="A479" s="136">
        <f t="shared" si="7"/>
        <v>111.5799746983247</v>
      </c>
      <c r="B479" s="134">
        <v>6.1379999999999999</v>
      </c>
      <c r="C479" s="134">
        <v>-72.692499999999995</v>
      </c>
      <c r="D479" t="s">
        <v>10354</v>
      </c>
      <c r="E479" t="s">
        <v>883</v>
      </c>
      <c r="F479" t="s">
        <v>877</v>
      </c>
      <c r="G479" t="s">
        <v>10355</v>
      </c>
      <c r="H479" t="s">
        <v>291</v>
      </c>
      <c r="I479">
        <v>14.6654</v>
      </c>
      <c r="J479" t="s">
        <v>894</v>
      </c>
      <c r="L479" t="s">
        <v>10356</v>
      </c>
      <c r="M479" t="s">
        <v>1019</v>
      </c>
      <c r="N479" t="s">
        <v>1019</v>
      </c>
    </row>
    <row r="480" spans="1:14" x14ac:dyDescent="0.3">
      <c r="A480" s="136">
        <f t="shared" si="7"/>
        <v>111.7192329266551</v>
      </c>
      <c r="B480" s="134">
        <v>7.9554</v>
      </c>
      <c r="C480" s="134">
        <v>-72.477670000000003</v>
      </c>
      <c r="D480" t="s">
        <v>12556</v>
      </c>
      <c r="E480" t="s">
        <v>892</v>
      </c>
      <c r="F480" t="s">
        <v>926</v>
      </c>
      <c r="G480" t="s">
        <v>12277</v>
      </c>
      <c r="H480" t="s">
        <v>11647</v>
      </c>
      <c r="I480">
        <v>4.4904999999999999</v>
      </c>
      <c r="J480" t="s">
        <v>894</v>
      </c>
      <c r="K480" t="s">
        <v>879</v>
      </c>
      <c r="L480" t="s">
        <v>12557</v>
      </c>
      <c r="M480" t="s">
        <v>957</v>
      </c>
      <c r="N480" t="s">
        <v>957</v>
      </c>
    </row>
    <row r="481" spans="1:14" x14ac:dyDescent="0.3">
      <c r="A481" s="136">
        <f t="shared" si="7"/>
        <v>111.91734094244681</v>
      </c>
      <c r="B481" s="134">
        <v>8.03017</v>
      </c>
      <c r="C481" s="134">
        <v>-72.626410000000007</v>
      </c>
      <c r="D481" t="s">
        <v>12513</v>
      </c>
      <c r="E481" t="s">
        <v>892</v>
      </c>
      <c r="F481" t="s">
        <v>877</v>
      </c>
      <c r="G481" t="s">
        <v>12407</v>
      </c>
      <c r="H481" t="s">
        <v>11647</v>
      </c>
      <c r="I481">
        <v>73.231200000000001</v>
      </c>
      <c r="J481" t="s">
        <v>894</v>
      </c>
      <c r="K481" t="s">
        <v>879</v>
      </c>
      <c r="L481" t="s">
        <v>12514</v>
      </c>
      <c r="M481" t="s">
        <v>1754</v>
      </c>
      <c r="N481" t="s">
        <v>1754</v>
      </c>
    </row>
    <row r="482" spans="1:14" x14ac:dyDescent="0.3">
      <c r="A482" s="136">
        <f t="shared" si="7"/>
        <v>111.92200157369699</v>
      </c>
      <c r="B482" s="134">
        <v>7.9557500000000001</v>
      </c>
      <c r="C482" s="134">
        <v>-72.474689999999995</v>
      </c>
      <c r="D482" t="s">
        <v>12559</v>
      </c>
      <c r="E482" t="s">
        <v>892</v>
      </c>
      <c r="F482" t="s">
        <v>877</v>
      </c>
      <c r="H482" t="s">
        <v>7920</v>
      </c>
      <c r="I482">
        <v>12.859400000000001</v>
      </c>
      <c r="J482" t="s">
        <v>894</v>
      </c>
      <c r="K482" t="s">
        <v>879</v>
      </c>
      <c r="L482" t="s">
        <v>12560</v>
      </c>
      <c r="M482" t="s">
        <v>957</v>
      </c>
      <c r="N482" t="s">
        <v>957</v>
      </c>
    </row>
    <row r="483" spans="1:14" x14ac:dyDescent="0.3">
      <c r="A483" s="136">
        <f t="shared" si="7"/>
        <v>112.19410601227219</v>
      </c>
      <c r="B483" s="134">
        <v>8.0883500000000002</v>
      </c>
      <c r="C483" s="134">
        <v>-72.826400000000007</v>
      </c>
      <c r="D483" t="s">
        <v>12438</v>
      </c>
      <c r="E483" t="s">
        <v>892</v>
      </c>
      <c r="F483" t="s">
        <v>877</v>
      </c>
      <c r="G483" t="s">
        <v>12439</v>
      </c>
      <c r="H483" t="s">
        <v>11647</v>
      </c>
      <c r="I483">
        <v>74.927499999999995</v>
      </c>
      <c r="J483" t="s">
        <v>894</v>
      </c>
      <c r="K483" t="s">
        <v>879</v>
      </c>
      <c r="L483" t="s">
        <v>12440</v>
      </c>
      <c r="M483" t="s">
        <v>1008</v>
      </c>
      <c r="N483" t="s">
        <v>1008</v>
      </c>
    </row>
    <row r="484" spans="1:14" x14ac:dyDescent="0.3">
      <c r="A484" s="136">
        <f t="shared" si="7"/>
        <v>112.57059099287538</v>
      </c>
      <c r="B484" s="134">
        <v>8.0284999999999993</v>
      </c>
      <c r="C484" s="134">
        <v>-72.606499999999997</v>
      </c>
      <c r="D484" t="s">
        <v>12532</v>
      </c>
      <c r="E484" t="s">
        <v>883</v>
      </c>
      <c r="F484" t="s">
        <v>884</v>
      </c>
      <c r="G484" t="s">
        <v>12407</v>
      </c>
      <c r="H484" t="s">
        <v>11647</v>
      </c>
      <c r="I484">
        <v>334.74869999999999</v>
      </c>
      <c r="L484" t="s">
        <v>12533</v>
      </c>
      <c r="M484" t="s">
        <v>2140</v>
      </c>
      <c r="N484" t="s">
        <v>2140</v>
      </c>
    </row>
    <row r="485" spans="1:14" x14ac:dyDescent="0.3">
      <c r="A485" s="136">
        <f t="shared" si="7"/>
        <v>112.6421598519329</v>
      </c>
      <c r="B485" s="134">
        <v>6.1943900000000003</v>
      </c>
      <c r="C485" s="134">
        <v>-72.53058</v>
      </c>
      <c r="D485" t="s">
        <v>10686</v>
      </c>
      <c r="E485" t="s">
        <v>892</v>
      </c>
      <c r="F485" t="s">
        <v>877</v>
      </c>
      <c r="G485" t="s">
        <v>10687</v>
      </c>
      <c r="H485" t="s">
        <v>291</v>
      </c>
      <c r="I485">
        <v>1620.6507999999999</v>
      </c>
      <c r="J485" t="s">
        <v>889</v>
      </c>
      <c r="K485" t="s">
        <v>879</v>
      </c>
      <c r="L485" t="s">
        <v>10688</v>
      </c>
      <c r="M485" t="s">
        <v>10689</v>
      </c>
      <c r="N485" t="s">
        <v>10689</v>
      </c>
    </row>
    <row r="486" spans="1:14" x14ac:dyDescent="0.3">
      <c r="A486" s="136">
        <f t="shared" si="7"/>
        <v>112.66053062091585</v>
      </c>
      <c r="B486" s="134">
        <v>6.2234999999999996</v>
      </c>
      <c r="C486" s="134">
        <v>-72.477500000000006</v>
      </c>
      <c r="D486" t="s">
        <v>10876</v>
      </c>
      <c r="E486" t="s">
        <v>883</v>
      </c>
      <c r="F486" t="s">
        <v>884</v>
      </c>
      <c r="G486" t="s">
        <v>10696</v>
      </c>
      <c r="H486" t="s">
        <v>291</v>
      </c>
      <c r="I486">
        <v>327.49250000000001</v>
      </c>
      <c r="L486" t="s">
        <v>10877</v>
      </c>
      <c r="M486" t="s">
        <v>4366</v>
      </c>
      <c r="N486" t="s">
        <v>4366</v>
      </c>
    </row>
    <row r="487" spans="1:14" x14ac:dyDescent="0.3">
      <c r="A487" s="136">
        <f t="shared" si="7"/>
        <v>112.88423485152596</v>
      </c>
      <c r="B487" s="134">
        <v>7.9524999999999997</v>
      </c>
      <c r="C487" s="134">
        <v>-73.546000000000006</v>
      </c>
      <c r="D487" t="s">
        <v>11869</v>
      </c>
      <c r="E487" t="s">
        <v>892</v>
      </c>
      <c r="F487" t="s">
        <v>1214</v>
      </c>
      <c r="G487" t="s">
        <v>4974</v>
      </c>
      <c r="H487" t="s">
        <v>294</v>
      </c>
      <c r="I487">
        <v>80.357699999999994</v>
      </c>
      <c r="L487" t="s">
        <v>10788</v>
      </c>
      <c r="M487" t="s">
        <v>957</v>
      </c>
      <c r="N487" t="s">
        <v>957</v>
      </c>
    </row>
    <row r="488" spans="1:14" x14ac:dyDescent="0.3">
      <c r="A488" s="136">
        <f t="shared" si="7"/>
        <v>112.91907379959454</v>
      </c>
      <c r="B488" s="134">
        <v>8.0244999999999997</v>
      </c>
      <c r="C488" s="134">
        <v>-72.588999999999999</v>
      </c>
      <c r="D488" t="s">
        <v>12539</v>
      </c>
      <c r="E488" t="s">
        <v>883</v>
      </c>
      <c r="F488" t="s">
        <v>877</v>
      </c>
      <c r="G488" t="s">
        <v>12448</v>
      </c>
      <c r="H488" t="s">
        <v>11647</v>
      </c>
      <c r="I488">
        <v>109.5556</v>
      </c>
      <c r="J488" t="s">
        <v>894</v>
      </c>
      <c r="L488" t="s">
        <v>11807</v>
      </c>
      <c r="M488" t="s">
        <v>1686</v>
      </c>
      <c r="N488" t="s">
        <v>1686</v>
      </c>
    </row>
    <row r="489" spans="1:14" x14ac:dyDescent="0.3">
      <c r="A489" s="136">
        <f t="shared" si="7"/>
        <v>112.96517239940957</v>
      </c>
      <c r="B489" s="134">
        <v>7.9619999999999997</v>
      </c>
      <c r="C489" s="134">
        <v>-72.466830000000002</v>
      </c>
      <c r="D489" t="s">
        <v>12570</v>
      </c>
      <c r="E489" t="s">
        <v>892</v>
      </c>
      <c r="F489" t="s">
        <v>877</v>
      </c>
      <c r="H489" t="s">
        <v>7920</v>
      </c>
      <c r="I489">
        <v>5.3712</v>
      </c>
      <c r="J489" t="s">
        <v>894</v>
      </c>
      <c r="K489" t="s">
        <v>879</v>
      </c>
      <c r="L489" t="s">
        <v>12571</v>
      </c>
      <c r="M489" t="s">
        <v>1718</v>
      </c>
      <c r="N489" t="s">
        <v>1718</v>
      </c>
    </row>
    <row r="490" spans="1:14" x14ac:dyDescent="0.3">
      <c r="A490" s="136">
        <f t="shared" si="7"/>
        <v>113.02759329891276</v>
      </c>
      <c r="B490" s="134">
        <v>6.931</v>
      </c>
      <c r="C490" s="134">
        <v>-71.988500000000002</v>
      </c>
      <c r="D490" t="s">
        <v>12035</v>
      </c>
      <c r="E490" t="s">
        <v>883</v>
      </c>
      <c r="F490" t="s">
        <v>884</v>
      </c>
      <c r="G490" t="s">
        <v>12036</v>
      </c>
      <c r="H490" t="s">
        <v>207</v>
      </c>
      <c r="I490">
        <v>43.9407</v>
      </c>
      <c r="L490" t="s">
        <v>12037</v>
      </c>
      <c r="M490" t="s">
        <v>957</v>
      </c>
      <c r="N490" t="s">
        <v>957</v>
      </c>
    </row>
    <row r="491" spans="1:14" x14ac:dyDescent="0.3">
      <c r="A491" s="136">
        <f t="shared" si="7"/>
        <v>113.24670913583728</v>
      </c>
      <c r="B491" s="134">
        <v>7.9465000000000003</v>
      </c>
      <c r="C491" s="134">
        <v>-73.561499999999995</v>
      </c>
      <c r="D491" t="s">
        <v>11855</v>
      </c>
      <c r="E491" t="s">
        <v>892</v>
      </c>
      <c r="F491" t="s">
        <v>1214</v>
      </c>
      <c r="G491" t="s">
        <v>4974</v>
      </c>
      <c r="H491" t="s">
        <v>294</v>
      </c>
      <c r="I491">
        <v>80.359300000000005</v>
      </c>
      <c r="L491" t="s">
        <v>10788</v>
      </c>
      <c r="M491" t="s">
        <v>957</v>
      </c>
      <c r="N491" t="s">
        <v>957</v>
      </c>
    </row>
    <row r="492" spans="1:14" x14ac:dyDescent="0.3">
      <c r="A492" s="136">
        <f t="shared" si="7"/>
        <v>113.2861796095126</v>
      </c>
      <c r="B492" s="134">
        <v>6.9444999999999997</v>
      </c>
      <c r="C492" s="134">
        <v>-71.983999999999995</v>
      </c>
      <c r="D492" t="s">
        <v>12058</v>
      </c>
      <c r="E492" t="s">
        <v>883</v>
      </c>
      <c r="F492" t="s">
        <v>877</v>
      </c>
      <c r="G492" t="s">
        <v>12059</v>
      </c>
      <c r="H492" t="s">
        <v>12060</v>
      </c>
      <c r="I492">
        <v>142.8032</v>
      </c>
      <c r="J492" t="s">
        <v>894</v>
      </c>
      <c r="L492" t="s">
        <v>12061</v>
      </c>
      <c r="M492" t="s">
        <v>957</v>
      </c>
      <c r="N492" t="s">
        <v>957</v>
      </c>
    </row>
    <row r="493" spans="1:14" x14ac:dyDescent="0.3">
      <c r="A493" s="136">
        <f t="shared" si="7"/>
        <v>113.3688587207885</v>
      </c>
      <c r="B493" s="134">
        <v>7.9636100000000001</v>
      </c>
      <c r="C493" s="134">
        <v>-72.462459999999993</v>
      </c>
      <c r="D493" t="s">
        <v>12572</v>
      </c>
      <c r="E493" t="s">
        <v>892</v>
      </c>
      <c r="F493" t="s">
        <v>926</v>
      </c>
      <c r="G493" t="s">
        <v>12277</v>
      </c>
      <c r="H493" t="s">
        <v>11647</v>
      </c>
      <c r="I493">
        <v>14.9716</v>
      </c>
      <c r="J493" t="s">
        <v>894</v>
      </c>
      <c r="K493" t="s">
        <v>879</v>
      </c>
      <c r="L493" t="s">
        <v>12573</v>
      </c>
      <c r="M493" t="s">
        <v>1686</v>
      </c>
      <c r="N493" t="s">
        <v>1686</v>
      </c>
    </row>
    <row r="494" spans="1:14" x14ac:dyDescent="0.3">
      <c r="A494" s="136">
        <f t="shared" si="7"/>
        <v>113.38028893744031</v>
      </c>
      <c r="B494" s="134">
        <v>8.0205500000000001</v>
      </c>
      <c r="C494" s="134">
        <v>-73.428880000000007</v>
      </c>
      <c r="D494" t="s">
        <v>11998</v>
      </c>
      <c r="E494" t="s">
        <v>892</v>
      </c>
      <c r="F494" t="s">
        <v>877</v>
      </c>
      <c r="G494" t="s">
        <v>4974</v>
      </c>
      <c r="H494" t="s">
        <v>294</v>
      </c>
      <c r="I494">
        <v>739.51030000000003</v>
      </c>
      <c r="J494" t="s">
        <v>889</v>
      </c>
      <c r="K494" t="s">
        <v>879</v>
      </c>
      <c r="L494" t="s">
        <v>11999</v>
      </c>
      <c r="M494" t="s">
        <v>12000</v>
      </c>
      <c r="N494" t="s">
        <v>12000</v>
      </c>
    </row>
    <row r="495" spans="1:14" x14ac:dyDescent="0.3">
      <c r="A495" s="136">
        <f t="shared" si="7"/>
        <v>113.6243956435886</v>
      </c>
      <c r="B495" s="134">
        <v>8.0935000000000006</v>
      </c>
      <c r="C495" s="134">
        <v>-73.213999999999999</v>
      </c>
      <c r="D495" t="s">
        <v>12210</v>
      </c>
      <c r="E495" t="s">
        <v>883</v>
      </c>
      <c r="F495" t="s">
        <v>877</v>
      </c>
      <c r="G495" t="s">
        <v>12177</v>
      </c>
      <c r="H495" t="s">
        <v>11647</v>
      </c>
      <c r="I495">
        <v>43.813299999999998</v>
      </c>
      <c r="J495" t="s">
        <v>894</v>
      </c>
      <c r="L495" t="s">
        <v>12211</v>
      </c>
      <c r="M495" t="s">
        <v>1686</v>
      </c>
      <c r="N495" t="s">
        <v>1686</v>
      </c>
    </row>
    <row r="496" spans="1:14" x14ac:dyDescent="0.3">
      <c r="A496" s="136">
        <f t="shared" si="7"/>
        <v>113.63401977908416</v>
      </c>
      <c r="B496" s="134">
        <v>8.0995000000000008</v>
      </c>
      <c r="C496" s="134">
        <v>-72.814999999999998</v>
      </c>
      <c r="D496" t="s">
        <v>12464</v>
      </c>
      <c r="E496" t="s">
        <v>883</v>
      </c>
      <c r="F496" t="s">
        <v>877</v>
      </c>
      <c r="G496" t="s">
        <v>12439</v>
      </c>
      <c r="H496" t="s">
        <v>11647</v>
      </c>
      <c r="I496">
        <v>40.161499999999997</v>
      </c>
      <c r="J496" t="s">
        <v>894</v>
      </c>
      <c r="L496" t="s">
        <v>12197</v>
      </c>
      <c r="M496" t="s">
        <v>1686</v>
      </c>
      <c r="N496" t="s">
        <v>1686</v>
      </c>
    </row>
    <row r="497" spans="1:14" x14ac:dyDescent="0.3">
      <c r="A497" s="136">
        <f t="shared" si="7"/>
        <v>113.89649486345058</v>
      </c>
      <c r="B497" s="134">
        <v>8.0984999999999996</v>
      </c>
      <c r="C497" s="134">
        <v>-72.796999999999997</v>
      </c>
      <c r="D497" t="s">
        <v>12475</v>
      </c>
      <c r="E497" t="s">
        <v>883</v>
      </c>
      <c r="F497" t="s">
        <v>877</v>
      </c>
      <c r="G497" t="s">
        <v>12439</v>
      </c>
      <c r="H497" t="s">
        <v>11647</v>
      </c>
      <c r="I497">
        <v>58.416800000000002</v>
      </c>
      <c r="J497" t="s">
        <v>894</v>
      </c>
      <c r="L497" t="s">
        <v>11807</v>
      </c>
      <c r="M497" t="s">
        <v>7150</v>
      </c>
      <c r="N497" t="s">
        <v>7150</v>
      </c>
    </row>
    <row r="498" spans="1:14" x14ac:dyDescent="0.3">
      <c r="A498" s="136">
        <f t="shared" si="7"/>
        <v>113.97264024113169</v>
      </c>
      <c r="B498" s="134">
        <v>8.1039999999999992</v>
      </c>
      <c r="C498" s="134">
        <v>-72.822999999999993</v>
      </c>
      <c r="D498" t="s">
        <v>12462</v>
      </c>
      <c r="E498" t="s">
        <v>883</v>
      </c>
      <c r="F498" t="s">
        <v>877</v>
      </c>
      <c r="G498" t="s">
        <v>12439</v>
      </c>
      <c r="H498" t="s">
        <v>11647</v>
      </c>
      <c r="I498">
        <v>86.4071</v>
      </c>
      <c r="J498" t="s">
        <v>894</v>
      </c>
      <c r="L498" t="s">
        <v>11278</v>
      </c>
      <c r="M498" t="s">
        <v>1718</v>
      </c>
      <c r="N498" t="s">
        <v>1718</v>
      </c>
    </row>
    <row r="499" spans="1:14" x14ac:dyDescent="0.3">
      <c r="A499" s="136">
        <f t="shared" si="7"/>
        <v>114.09454347672856</v>
      </c>
      <c r="B499" s="134">
        <v>8.0960000000000001</v>
      </c>
      <c r="C499" s="134">
        <v>-73.222499999999997</v>
      </c>
      <c r="D499" t="s">
        <v>12206</v>
      </c>
      <c r="E499" t="s">
        <v>892</v>
      </c>
      <c r="F499" t="s">
        <v>1214</v>
      </c>
      <c r="G499" t="s">
        <v>12177</v>
      </c>
      <c r="H499" t="s">
        <v>11647</v>
      </c>
      <c r="I499">
        <v>4.8681000000000001</v>
      </c>
      <c r="L499" t="s">
        <v>12207</v>
      </c>
      <c r="M499" t="s">
        <v>1686</v>
      </c>
      <c r="N499" t="s">
        <v>1686</v>
      </c>
    </row>
    <row r="500" spans="1:14" x14ac:dyDescent="0.3">
      <c r="A500" s="136">
        <f t="shared" si="7"/>
        <v>114.4290338553746</v>
      </c>
      <c r="B500" s="134">
        <v>8.0500699999999998</v>
      </c>
      <c r="C500" s="134">
        <v>-72.615210000000005</v>
      </c>
      <c r="D500" t="s">
        <v>12546</v>
      </c>
      <c r="E500" t="s">
        <v>892</v>
      </c>
      <c r="F500" t="s">
        <v>877</v>
      </c>
      <c r="G500" t="s">
        <v>12407</v>
      </c>
      <c r="H500" t="s">
        <v>11647</v>
      </c>
      <c r="I500">
        <v>37.309899999999999</v>
      </c>
      <c r="J500" t="s">
        <v>894</v>
      </c>
      <c r="K500" t="s">
        <v>879</v>
      </c>
      <c r="L500" t="s">
        <v>12547</v>
      </c>
      <c r="M500" t="s">
        <v>1754</v>
      </c>
      <c r="N500" t="s">
        <v>1754</v>
      </c>
    </row>
    <row r="501" spans="1:14" x14ac:dyDescent="0.3">
      <c r="A501" s="136">
        <f t="shared" si="7"/>
        <v>114.44036307276839</v>
      </c>
      <c r="B501" s="134">
        <v>7.5209999999999999</v>
      </c>
      <c r="C501" s="134">
        <v>-73.9435</v>
      </c>
      <c r="D501" t="s">
        <v>11071</v>
      </c>
      <c r="E501" t="s">
        <v>883</v>
      </c>
      <c r="F501" t="s">
        <v>884</v>
      </c>
      <c r="G501" t="s">
        <v>9658</v>
      </c>
      <c r="H501" t="s">
        <v>290</v>
      </c>
      <c r="I501">
        <v>134.08699999999999</v>
      </c>
      <c r="L501" t="s">
        <v>10129</v>
      </c>
      <c r="M501" t="s">
        <v>11072</v>
      </c>
      <c r="N501" t="s">
        <v>11072</v>
      </c>
    </row>
    <row r="502" spans="1:14" x14ac:dyDescent="0.3">
      <c r="A502" s="136">
        <f t="shared" si="7"/>
        <v>114.47030999273561</v>
      </c>
      <c r="B502" s="134">
        <v>8.0969999999999995</v>
      </c>
      <c r="C502" s="134">
        <v>-73.233500000000006</v>
      </c>
      <c r="D502" t="s">
        <v>12196</v>
      </c>
      <c r="E502" t="s">
        <v>883</v>
      </c>
      <c r="F502" t="s">
        <v>877</v>
      </c>
      <c r="G502" t="s">
        <v>12177</v>
      </c>
      <c r="H502" t="s">
        <v>11647</v>
      </c>
      <c r="I502">
        <v>209.3289</v>
      </c>
      <c r="J502" t="s">
        <v>889</v>
      </c>
      <c r="L502" t="s">
        <v>12197</v>
      </c>
      <c r="M502" t="s">
        <v>1019</v>
      </c>
      <c r="N502" t="s">
        <v>1019</v>
      </c>
    </row>
    <row r="503" spans="1:14" x14ac:dyDescent="0.3">
      <c r="A503" s="136">
        <f t="shared" si="7"/>
        <v>114.48047225331662</v>
      </c>
      <c r="B503" s="134">
        <v>6.1988200000000004</v>
      </c>
      <c r="C503" s="134">
        <v>-72.487459999999999</v>
      </c>
      <c r="D503" t="s">
        <v>10822</v>
      </c>
      <c r="E503" t="s">
        <v>876</v>
      </c>
      <c r="F503" t="s">
        <v>877</v>
      </c>
      <c r="G503" t="s">
        <v>10696</v>
      </c>
      <c r="H503" t="s">
        <v>291</v>
      </c>
      <c r="I503">
        <v>464.40699999999998</v>
      </c>
      <c r="J503" t="s">
        <v>889</v>
      </c>
      <c r="K503" t="s">
        <v>1058</v>
      </c>
      <c r="L503" t="s">
        <v>10823</v>
      </c>
      <c r="M503" t="s">
        <v>881</v>
      </c>
      <c r="N503" t="s">
        <v>881</v>
      </c>
    </row>
    <row r="504" spans="1:14" x14ac:dyDescent="0.3">
      <c r="A504" s="136">
        <f t="shared" si="7"/>
        <v>114.74990653739911</v>
      </c>
      <c r="B504" s="134">
        <v>7.9688800000000004</v>
      </c>
      <c r="C504" s="134">
        <v>-72.447239999999994</v>
      </c>
      <c r="D504" t="s">
        <v>12590</v>
      </c>
      <c r="E504" t="s">
        <v>892</v>
      </c>
      <c r="F504" t="s">
        <v>877</v>
      </c>
      <c r="G504" t="s">
        <v>12277</v>
      </c>
      <c r="H504" t="s">
        <v>11647</v>
      </c>
      <c r="I504">
        <v>32.8718</v>
      </c>
      <c r="J504" t="s">
        <v>894</v>
      </c>
      <c r="K504" t="s">
        <v>879</v>
      </c>
      <c r="L504" t="s">
        <v>12591</v>
      </c>
      <c r="M504" t="s">
        <v>957</v>
      </c>
      <c r="N504" t="s">
        <v>957</v>
      </c>
    </row>
    <row r="505" spans="1:14" x14ac:dyDescent="0.3">
      <c r="A505" s="136">
        <f t="shared" si="7"/>
        <v>114.82923098993595</v>
      </c>
      <c r="B505" s="134">
        <v>8.0432100000000002</v>
      </c>
      <c r="C505" s="134">
        <v>-72.588970000000003</v>
      </c>
      <c r="D505" t="s">
        <v>12565</v>
      </c>
      <c r="E505" t="s">
        <v>892</v>
      </c>
      <c r="F505" t="s">
        <v>877</v>
      </c>
      <c r="G505" t="s">
        <v>12448</v>
      </c>
      <c r="H505" t="s">
        <v>11647</v>
      </c>
      <c r="I505">
        <v>146.6695</v>
      </c>
      <c r="J505" t="s">
        <v>894</v>
      </c>
      <c r="K505" t="s">
        <v>879</v>
      </c>
      <c r="L505" t="s">
        <v>12566</v>
      </c>
      <c r="M505" t="s">
        <v>957</v>
      </c>
      <c r="N505" t="s">
        <v>957</v>
      </c>
    </row>
    <row r="506" spans="1:14" x14ac:dyDescent="0.3">
      <c r="A506" s="136">
        <f t="shared" si="7"/>
        <v>115.02776502168794</v>
      </c>
      <c r="B506" s="134">
        <v>7.4320000000000004</v>
      </c>
      <c r="C506" s="134">
        <v>-73.984999999999999</v>
      </c>
      <c r="D506" t="s">
        <v>10908</v>
      </c>
      <c r="E506" t="s">
        <v>883</v>
      </c>
      <c r="F506" t="s">
        <v>884</v>
      </c>
      <c r="G506" t="s">
        <v>9658</v>
      </c>
      <c r="H506" t="s">
        <v>290</v>
      </c>
      <c r="I506">
        <v>234.09479999999999</v>
      </c>
      <c r="L506" t="s">
        <v>10129</v>
      </c>
      <c r="M506" t="s">
        <v>10909</v>
      </c>
      <c r="N506" t="s">
        <v>10909</v>
      </c>
    </row>
    <row r="507" spans="1:14" x14ac:dyDescent="0.3">
      <c r="A507" s="136">
        <f t="shared" si="7"/>
        <v>115.06144109245653</v>
      </c>
      <c r="B507" s="134">
        <v>7.508</v>
      </c>
      <c r="C507" s="134">
        <v>-73.955500000000001</v>
      </c>
      <c r="D507" t="s">
        <v>11037</v>
      </c>
      <c r="E507" t="s">
        <v>883</v>
      </c>
      <c r="F507" t="s">
        <v>884</v>
      </c>
      <c r="G507" t="s">
        <v>9658</v>
      </c>
      <c r="H507" t="s">
        <v>290</v>
      </c>
      <c r="I507">
        <v>285.24979999999999</v>
      </c>
      <c r="L507" t="s">
        <v>10129</v>
      </c>
      <c r="M507" t="s">
        <v>5161</v>
      </c>
      <c r="N507" t="s">
        <v>5161</v>
      </c>
    </row>
    <row r="508" spans="1:14" x14ac:dyDescent="0.3">
      <c r="A508" s="136">
        <f t="shared" si="7"/>
        <v>115.46773355001916</v>
      </c>
      <c r="B508" s="134">
        <v>6.1349999999999998</v>
      </c>
      <c r="C508" s="134">
        <v>-72.598500000000001</v>
      </c>
      <c r="D508" t="s">
        <v>10506</v>
      </c>
      <c r="E508" t="s">
        <v>883</v>
      </c>
      <c r="F508" t="s">
        <v>877</v>
      </c>
      <c r="G508" t="s">
        <v>5128</v>
      </c>
      <c r="H508" t="s">
        <v>291</v>
      </c>
      <c r="I508">
        <v>9.7772000000000006</v>
      </c>
      <c r="L508" t="s">
        <v>10507</v>
      </c>
      <c r="M508" t="s">
        <v>887</v>
      </c>
      <c r="N508" t="s">
        <v>887</v>
      </c>
    </row>
    <row r="509" spans="1:14" x14ac:dyDescent="0.3">
      <c r="A509" s="136">
        <f t="shared" si="7"/>
        <v>115.59852733469333</v>
      </c>
      <c r="B509" s="134">
        <v>6.2089999999999996</v>
      </c>
      <c r="C509" s="134">
        <v>-73.548500000000004</v>
      </c>
      <c r="D509" t="s">
        <v>8888</v>
      </c>
      <c r="E509" t="s">
        <v>883</v>
      </c>
      <c r="F509" t="s">
        <v>877</v>
      </c>
      <c r="G509" t="s">
        <v>8754</v>
      </c>
      <c r="H509" t="s">
        <v>170</v>
      </c>
      <c r="I509">
        <v>278.62369999999999</v>
      </c>
      <c r="J509" t="s">
        <v>889</v>
      </c>
      <c r="L509" t="s">
        <v>2730</v>
      </c>
      <c r="M509" t="s">
        <v>1694</v>
      </c>
      <c r="N509" t="s">
        <v>1694</v>
      </c>
    </row>
    <row r="510" spans="1:14" x14ac:dyDescent="0.3">
      <c r="A510" s="136">
        <f t="shared" si="7"/>
        <v>115.94258127145893</v>
      </c>
      <c r="B510" s="134">
        <v>6.1059999999999999</v>
      </c>
      <c r="C510" s="134">
        <v>-72.664000000000001</v>
      </c>
      <c r="D510" t="s">
        <v>10364</v>
      </c>
      <c r="E510" t="s">
        <v>883</v>
      </c>
      <c r="F510" t="s">
        <v>877</v>
      </c>
      <c r="G510" t="s">
        <v>10365</v>
      </c>
      <c r="H510" t="s">
        <v>291</v>
      </c>
      <c r="I510">
        <v>844.54330000000004</v>
      </c>
      <c r="J510" t="s">
        <v>889</v>
      </c>
      <c r="L510" t="s">
        <v>10366</v>
      </c>
      <c r="M510" t="s">
        <v>887</v>
      </c>
      <c r="N510" t="s">
        <v>887</v>
      </c>
    </row>
    <row r="511" spans="1:14" x14ac:dyDescent="0.3">
      <c r="A511" s="136">
        <f t="shared" si="7"/>
        <v>115.98013218729167</v>
      </c>
      <c r="B511" s="134">
        <v>7.4965000000000002</v>
      </c>
      <c r="C511" s="134">
        <v>-73.969499999999996</v>
      </c>
      <c r="D511" t="s">
        <v>11010</v>
      </c>
      <c r="E511" t="s">
        <v>883</v>
      </c>
      <c r="F511" t="s">
        <v>884</v>
      </c>
      <c r="G511" t="s">
        <v>9658</v>
      </c>
      <c r="H511" t="s">
        <v>290</v>
      </c>
      <c r="I511">
        <v>237.71619999999999</v>
      </c>
      <c r="L511" t="s">
        <v>10129</v>
      </c>
      <c r="M511" t="s">
        <v>11011</v>
      </c>
      <c r="N511" t="s">
        <v>11011</v>
      </c>
    </row>
    <row r="512" spans="1:14" x14ac:dyDescent="0.3">
      <c r="A512" s="136">
        <f t="shared" si="7"/>
        <v>115.99556291440565</v>
      </c>
      <c r="B512" s="134">
        <v>6.0664999999999996</v>
      </c>
      <c r="C512" s="134">
        <v>-73.180499999999995</v>
      </c>
      <c r="D512" t="s">
        <v>9389</v>
      </c>
      <c r="E512" t="s">
        <v>883</v>
      </c>
      <c r="F512" t="s">
        <v>877</v>
      </c>
      <c r="G512" t="s">
        <v>9390</v>
      </c>
      <c r="H512" t="s">
        <v>6702</v>
      </c>
      <c r="I512">
        <v>5842.4534000000003</v>
      </c>
      <c r="J512" t="s">
        <v>1069</v>
      </c>
      <c r="L512" t="s">
        <v>9166</v>
      </c>
      <c r="M512" t="s">
        <v>9167</v>
      </c>
      <c r="N512" t="s">
        <v>9167</v>
      </c>
    </row>
    <row r="513" spans="1:14" x14ac:dyDescent="0.3">
      <c r="A513" s="136">
        <f t="shared" si="7"/>
        <v>116.02888690776187</v>
      </c>
      <c r="B513" s="134">
        <v>6.085</v>
      </c>
      <c r="C513" s="134">
        <v>-73.266999999999996</v>
      </c>
      <c r="D513" t="s">
        <v>9182</v>
      </c>
      <c r="E513" t="s">
        <v>883</v>
      </c>
      <c r="F513" t="s">
        <v>877</v>
      </c>
      <c r="G513" t="s">
        <v>9183</v>
      </c>
      <c r="H513" t="s">
        <v>170</v>
      </c>
      <c r="I513">
        <v>567.11199999999997</v>
      </c>
      <c r="J513" t="s">
        <v>889</v>
      </c>
      <c r="L513" t="s">
        <v>5271</v>
      </c>
      <c r="M513" t="s">
        <v>906</v>
      </c>
      <c r="N513" t="s">
        <v>906</v>
      </c>
    </row>
    <row r="514" spans="1:14" x14ac:dyDescent="0.3">
      <c r="A514" s="136">
        <f t="shared" ref="A514:A577" si="8">6371*ACOS(SIN(RADIANS(LAT))*SIN(RADIANS(B514))+COS(RADIANS(LAT))*COS(RADIANS(B514))*COS(RADIANS(C514-LONG)))</f>
        <v>116.51314326272555</v>
      </c>
      <c r="B514" s="134">
        <v>8.0579999999999998</v>
      </c>
      <c r="C514" s="134">
        <v>-72.584999999999994</v>
      </c>
      <c r="D514" t="s">
        <v>12583</v>
      </c>
      <c r="E514" t="s">
        <v>883</v>
      </c>
      <c r="F514" t="s">
        <v>877</v>
      </c>
      <c r="G514" t="s">
        <v>12448</v>
      </c>
      <c r="H514" t="s">
        <v>11647</v>
      </c>
      <c r="I514">
        <v>34.081299999999999</v>
      </c>
      <c r="J514" t="s">
        <v>894</v>
      </c>
      <c r="L514" t="s">
        <v>12269</v>
      </c>
      <c r="M514" t="s">
        <v>957</v>
      </c>
      <c r="N514" t="s">
        <v>957</v>
      </c>
    </row>
    <row r="515" spans="1:14" x14ac:dyDescent="0.3">
      <c r="A515" s="136">
        <f t="shared" si="8"/>
        <v>116.56449369481923</v>
      </c>
      <c r="B515" s="134">
        <v>6.1595000000000004</v>
      </c>
      <c r="C515" s="134">
        <v>-73.477500000000006</v>
      </c>
      <c r="D515" t="s">
        <v>8913</v>
      </c>
      <c r="E515" t="s">
        <v>892</v>
      </c>
      <c r="F515" t="s">
        <v>1214</v>
      </c>
      <c r="G515" t="s">
        <v>8914</v>
      </c>
      <c r="H515" t="s">
        <v>170</v>
      </c>
      <c r="I515">
        <v>106.32429999999999</v>
      </c>
      <c r="L515" t="s">
        <v>8915</v>
      </c>
      <c r="M515" t="s">
        <v>957</v>
      </c>
      <c r="N515" t="s">
        <v>957</v>
      </c>
    </row>
    <row r="516" spans="1:14" x14ac:dyDescent="0.3">
      <c r="A516" s="136">
        <f t="shared" si="8"/>
        <v>116.66538935669642</v>
      </c>
      <c r="B516" s="134">
        <v>6.1828700000000003</v>
      </c>
      <c r="C516" s="134">
        <v>-72.47569</v>
      </c>
      <c r="D516" t="s">
        <v>10824</v>
      </c>
      <c r="E516" t="s">
        <v>892</v>
      </c>
      <c r="F516" t="s">
        <v>877</v>
      </c>
      <c r="G516" t="s">
        <v>10696</v>
      </c>
      <c r="H516" t="s">
        <v>291</v>
      </c>
      <c r="I516">
        <v>4.3762999999999996</v>
      </c>
      <c r="J516" t="s">
        <v>894</v>
      </c>
      <c r="K516" t="s">
        <v>879</v>
      </c>
      <c r="L516" t="s">
        <v>10825</v>
      </c>
      <c r="M516" t="s">
        <v>931</v>
      </c>
      <c r="N516" t="s">
        <v>931</v>
      </c>
    </row>
    <row r="517" spans="1:14" x14ac:dyDescent="0.3">
      <c r="A517" s="136">
        <f t="shared" si="8"/>
        <v>116.69982232104343</v>
      </c>
      <c r="B517" s="134">
        <v>6.1635</v>
      </c>
      <c r="C517" s="134">
        <v>-73.488</v>
      </c>
      <c r="D517" t="s">
        <v>8899</v>
      </c>
      <c r="E517" t="s">
        <v>883</v>
      </c>
      <c r="F517" t="s">
        <v>884</v>
      </c>
      <c r="G517" t="s">
        <v>8879</v>
      </c>
      <c r="H517" t="s">
        <v>170</v>
      </c>
      <c r="I517">
        <v>19.553799999999999</v>
      </c>
      <c r="L517" t="s">
        <v>8900</v>
      </c>
      <c r="M517" t="s">
        <v>1008</v>
      </c>
      <c r="N517" t="s">
        <v>1008</v>
      </c>
    </row>
    <row r="518" spans="1:14" x14ac:dyDescent="0.3">
      <c r="A518" s="136">
        <f t="shared" si="8"/>
        <v>116.85883269918784</v>
      </c>
      <c r="B518" s="134">
        <v>8.0699500000000004</v>
      </c>
      <c r="C518" s="134">
        <v>-72.605980000000002</v>
      </c>
      <c r="D518" t="s">
        <v>12577</v>
      </c>
      <c r="E518" t="s">
        <v>892</v>
      </c>
      <c r="F518" t="s">
        <v>877</v>
      </c>
      <c r="G518" t="s">
        <v>12407</v>
      </c>
      <c r="H518" t="s">
        <v>11647</v>
      </c>
      <c r="I518">
        <v>105.56659999999999</v>
      </c>
      <c r="J518" t="s">
        <v>894</v>
      </c>
      <c r="K518" t="s">
        <v>879</v>
      </c>
      <c r="L518" t="s">
        <v>12578</v>
      </c>
      <c r="M518" t="s">
        <v>12389</v>
      </c>
      <c r="N518" t="s">
        <v>12389</v>
      </c>
    </row>
    <row r="519" spans="1:14" x14ac:dyDescent="0.3">
      <c r="A519" s="136">
        <f t="shared" si="8"/>
        <v>117.03268086441301</v>
      </c>
      <c r="B519" s="134">
        <v>8.1160399999999999</v>
      </c>
      <c r="C519" s="134">
        <v>-73.253159999999994</v>
      </c>
      <c r="D519" t="s">
        <v>12215</v>
      </c>
      <c r="E519" t="s">
        <v>892</v>
      </c>
      <c r="F519" t="s">
        <v>877</v>
      </c>
      <c r="G519" t="s">
        <v>12177</v>
      </c>
      <c r="H519" t="s">
        <v>11647</v>
      </c>
      <c r="I519">
        <v>4.0656999999999996</v>
      </c>
      <c r="J519" t="s">
        <v>894</v>
      </c>
      <c r="K519" t="s">
        <v>879</v>
      </c>
      <c r="L519" t="s">
        <v>12216</v>
      </c>
      <c r="M519" t="s">
        <v>957</v>
      </c>
      <c r="N519" t="s">
        <v>957</v>
      </c>
    </row>
    <row r="520" spans="1:14" x14ac:dyDescent="0.3">
      <c r="A520" s="136">
        <f t="shared" si="8"/>
        <v>117.10102097338357</v>
      </c>
      <c r="B520" s="134">
        <v>8.0649999999999995</v>
      </c>
      <c r="C520" s="134">
        <v>-72.587999999999994</v>
      </c>
      <c r="D520" t="s">
        <v>12588</v>
      </c>
      <c r="E520" t="s">
        <v>883</v>
      </c>
      <c r="F520" t="s">
        <v>877</v>
      </c>
      <c r="G520" t="s">
        <v>12448</v>
      </c>
      <c r="H520" t="s">
        <v>11647</v>
      </c>
      <c r="I520">
        <v>77.898700000000005</v>
      </c>
      <c r="J520" t="s">
        <v>894</v>
      </c>
      <c r="L520" t="s">
        <v>11807</v>
      </c>
      <c r="M520" t="s">
        <v>1686</v>
      </c>
      <c r="N520" t="s">
        <v>1686</v>
      </c>
    </row>
    <row r="521" spans="1:14" x14ac:dyDescent="0.3">
      <c r="A521" s="136">
        <f t="shared" si="8"/>
        <v>117.10826987664854</v>
      </c>
      <c r="B521" s="134">
        <v>6.1239999999999997</v>
      </c>
      <c r="C521" s="134">
        <v>-72.586500000000001</v>
      </c>
      <c r="D521" t="s">
        <v>10511</v>
      </c>
      <c r="E521" t="s">
        <v>908</v>
      </c>
      <c r="F521" t="s">
        <v>877</v>
      </c>
      <c r="G521" t="s">
        <v>5128</v>
      </c>
      <c r="H521" t="s">
        <v>291</v>
      </c>
      <c r="I521">
        <v>19.5548</v>
      </c>
      <c r="J521" t="s">
        <v>894</v>
      </c>
      <c r="L521" t="s">
        <v>5925</v>
      </c>
      <c r="M521" t="s">
        <v>10512</v>
      </c>
      <c r="N521" t="s">
        <v>10512</v>
      </c>
    </row>
    <row r="522" spans="1:14" x14ac:dyDescent="0.3">
      <c r="A522" s="136">
        <f t="shared" si="8"/>
        <v>117.73716418234702</v>
      </c>
      <c r="B522" s="134">
        <v>6.1595000000000004</v>
      </c>
      <c r="C522" s="134">
        <v>-73.500500000000002</v>
      </c>
      <c r="D522" t="s">
        <v>8878</v>
      </c>
      <c r="E522" t="s">
        <v>892</v>
      </c>
      <c r="F522" t="s">
        <v>877</v>
      </c>
      <c r="G522" t="s">
        <v>8879</v>
      </c>
      <c r="H522" t="s">
        <v>170</v>
      </c>
      <c r="I522">
        <v>145.4333</v>
      </c>
      <c r="J522" t="s">
        <v>986</v>
      </c>
      <c r="K522" t="s">
        <v>879</v>
      </c>
      <c r="L522" t="s">
        <v>8880</v>
      </c>
      <c r="M522" t="s">
        <v>1749</v>
      </c>
      <c r="N522" t="s">
        <v>1749</v>
      </c>
    </row>
    <row r="523" spans="1:14" x14ac:dyDescent="0.3">
      <c r="A523" s="136">
        <f t="shared" si="8"/>
        <v>118.20655783901667</v>
      </c>
      <c r="B523" s="134">
        <v>8.0365000000000002</v>
      </c>
      <c r="C523" s="134">
        <v>-73.495500000000007</v>
      </c>
      <c r="D523" t="s">
        <v>11980</v>
      </c>
      <c r="E523" t="s">
        <v>892</v>
      </c>
      <c r="F523" t="s">
        <v>1214</v>
      </c>
      <c r="G523" t="s">
        <v>4974</v>
      </c>
      <c r="H523" t="s">
        <v>294</v>
      </c>
      <c r="I523">
        <v>21.911000000000001</v>
      </c>
      <c r="J523" t="s">
        <v>986</v>
      </c>
      <c r="K523" t="s">
        <v>879</v>
      </c>
      <c r="L523" t="s">
        <v>10788</v>
      </c>
      <c r="M523" t="s">
        <v>1019</v>
      </c>
      <c r="N523" t="s">
        <v>1019</v>
      </c>
    </row>
    <row r="524" spans="1:14" x14ac:dyDescent="0.3">
      <c r="A524" s="136">
        <f t="shared" si="8"/>
        <v>118.22322200564955</v>
      </c>
      <c r="B524" s="134">
        <v>6.1580000000000004</v>
      </c>
      <c r="C524" s="134">
        <v>-73.507000000000005</v>
      </c>
      <c r="D524" t="s">
        <v>8865</v>
      </c>
      <c r="E524" t="s">
        <v>883</v>
      </c>
      <c r="F524" t="s">
        <v>877</v>
      </c>
      <c r="G524" t="s">
        <v>8866</v>
      </c>
      <c r="H524" t="s">
        <v>170</v>
      </c>
      <c r="I524">
        <v>15.887700000000001</v>
      </c>
      <c r="J524" t="s">
        <v>894</v>
      </c>
      <c r="L524" t="s">
        <v>4318</v>
      </c>
      <c r="M524" t="s">
        <v>8867</v>
      </c>
      <c r="N524" t="s">
        <v>8867</v>
      </c>
    </row>
    <row r="525" spans="1:14" x14ac:dyDescent="0.3">
      <c r="A525" s="136">
        <f t="shared" si="8"/>
        <v>118.24748377124102</v>
      </c>
      <c r="B525" s="134">
        <v>7.1005000000000003</v>
      </c>
      <c r="C525" s="134">
        <v>-74.070999999999998</v>
      </c>
      <c r="D525" t="s">
        <v>10179</v>
      </c>
      <c r="E525" t="s">
        <v>883</v>
      </c>
      <c r="F525" t="s">
        <v>877</v>
      </c>
      <c r="G525" t="s">
        <v>8907</v>
      </c>
      <c r="H525" t="s">
        <v>288</v>
      </c>
      <c r="I525">
        <v>1722.8974000000001</v>
      </c>
      <c r="J525" t="s">
        <v>889</v>
      </c>
      <c r="L525" t="s">
        <v>9509</v>
      </c>
      <c r="M525" t="s">
        <v>1039</v>
      </c>
      <c r="N525" t="s">
        <v>1039</v>
      </c>
    </row>
    <row r="526" spans="1:14" x14ac:dyDescent="0.3">
      <c r="A526" s="136">
        <f t="shared" si="8"/>
        <v>118.29738880044293</v>
      </c>
      <c r="B526" s="134">
        <v>8.1271100000000001</v>
      </c>
      <c r="C526" s="134">
        <v>-73.255799999999994</v>
      </c>
      <c r="D526" t="s">
        <v>12224</v>
      </c>
      <c r="E526" t="s">
        <v>892</v>
      </c>
      <c r="F526" t="s">
        <v>877</v>
      </c>
      <c r="G526" t="s">
        <v>12177</v>
      </c>
      <c r="H526" t="s">
        <v>11647</v>
      </c>
      <c r="I526">
        <v>55.987900000000003</v>
      </c>
      <c r="J526" t="s">
        <v>894</v>
      </c>
      <c r="K526" t="s">
        <v>879</v>
      </c>
      <c r="L526" t="s">
        <v>12225</v>
      </c>
      <c r="M526" t="s">
        <v>957</v>
      </c>
      <c r="N526" t="s">
        <v>957</v>
      </c>
    </row>
    <row r="527" spans="1:14" x14ac:dyDescent="0.3">
      <c r="A527" s="136">
        <f t="shared" si="8"/>
        <v>118.58316699067194</v>
      </c>
      <c r="B527" s="134">
        <v>6.4085000000000001</v>
      </c>
      <c r="C527" s="134">
        <v>-73.822000000000003</v>
      </c>
      <c r="D527" t="s">
        <v>8868</v>
      </c>
      <c r="E527" t="s">
        <v>883</v>
      </c>
      <c r="F527" t="s">
        <v>877</v>
      </c>
      <c r="G527" t="s">
        <v>8436</v>
      </c>
      <c r="H527" t="s">
        <v>170</v>
      </c>
      <c r="I527">
        <v>1984.1247000000001</v>
      </c>
      <c r="J527" t="s">
        <v>889</v>
      </c>
      <c r="L527" t="s">
        <v>8869</v>
      </c>
      <c r="M527" t="s">
        <v>6291</v>
      </c>
      <c r="N527" t="s">
        <v>6291</v>
      </c>
    </row>
    <row r="528" spans="1:14" x14ac:dyDescent="0.3">
      <c r="A528" s="136">
        <f t="shared" si="8"/>
        <v>118.89066425245778</v>
      </c>
      <c r="B528" s="134">
        <v>7.9625000000000004</v>
      </c>
      <c r="C528" s="134">
        <v>-73.628500000000003</v>
      </c>
      <c r="D528" t="s">
        <v>11845</v>
      </c>
      <c r="E528" t="s">
        <v>892</v>
      </c>
      <c r="F528" t="s">
        <v>1214</v>
      </c>
      <c r="G528" t="s">
        <v>4974</v>
      </c>
      <c r="H528" t="s">
        <v>294</v>
      </c>
      <c r="I528">
        <v>113.2321</v>
      </c>
      <c r="L528" t="s">
        <v>11846</v>
      </c>
      <c r="M528" t="s">
        <v>957</v>
      </c>
      <c r="N528" t="s">
        <v>957</v>
      </c>
    </row>
    <row r="529" spans="1:14" x14ac:dyDescent="0.3">
      <c r="A529" s="136">
        <f t="shared" si="8"/>
        <v>119.03445897128798</v>
      </c>
      <c r="B529" s="134">
        <v>8.1332900000000006</v>
      </c>
      <c r="C529" s="134">
        <v>-73.258449999999996</v>
      </c>
      <c r="D529" t="s">
        <v>12234</v>
      </c>
      <c r="E529" t="s">
        <v>892</v>
      </c>
      <c r="F529" t="s">
        <v>877</v>
      </c>
      <c r="G529" t="s">
        <v>12177</v>
      </c>
      <c r="H529" t="s">
        <v>11647</v>
      </c>
      <c r="I529">
        <v>26.182300000000001</v>
      </c>
      <c r="J529" t="s">
        <v>894</v>
      </c>
      <c r="K529" t="s">
        <v>879</v>
      </c>
      <c r="L529" t="s">
        <v>12225</v>
      </c>
      <c r="M529" t="s">
        <v>957</v>
      </c>
      <c r="N529" t="s">
        <v>957</v>
      </c>
    </row>
    <row r="530" spans="1:14" x14ac:dyDescent="0.3">
      <c r="A530" s="136">
        <f t="shared" si="8"/>
        <v>119.41836892778979</v>
      </c>
      <c r="B530" s="134">
        <v>8.0414999999999992</v>
      </c>
      <c r="C530" s="134">
        <v>-73.509500000000003</v>
      </c>
      <c r="D530" t="s">
        <v>11975</v>
      </c>
      <c r="E530" t="s">
        <v>883</v>
      </c>
      <c r="F530" t="s">
        <v>877</v>
      </c>
      <c r="G530" t="s">
        <v>4974</v>
      </c>
      <c r="H530" t="s">
        <v>294</v>
      </c>
      <c r="I530">
        <v>113.206</v>
      </c>
      <c r="J530" t="s">
        <v>894</v>
      </c>
      <c r="L530" t="s">
        <v>11976</v>
      </c>
      <c r="M530" t="s">
        <v>957</v>
      </c>
      <c r="N530" t="s">
        <v>957</v>
      </c>
    </row>
    <row r="531" spans="1:14" x14ac:dyDescent="0.3">
      <c r="A531" s="136">
        <f t="shared" si="8"/>
        <v>119.65874649128503</v>
      </c>
      <c r="B531" s="134">
        <v>8.0894999999999992</v>
      </c>
      <c r="C531" s="134">
        <v>-72.587000000000003</v>
      </c>
      <c r="D531" t="s">
        <v>12610</v>
      </c>
      <c r="E531" t="s">
        <v>883</v>
      </c>
      <c r="F531" t="s">
        <v>877</v>
      </c>
      <c r="G531" t="s">
        <v>12448</v>
      </c>
      <c r="H531" t="s">
        <v>11647</v>
      </c>
      <c r="I531">
        <v>171.61070000000001</v>
      </c>
      <c r="J531" t="s">
        <v>889</v>
      </c>
      <c r="L531" t="s">
        <v>11769</v>
      </c>
      <c r="M531" t="s">
        <v>957</v>
      </c>
      <c r="N531" t="s">
        <v>957</v>
      </c>
    </row>
    <row r="532" spans="1:14" x14ac:dyDescent="0.3">
      <c r="A532" s="136">
        <f t="shared" si="8"/>
        <v>119.74380487145326</v>
      </c>
      <c r="B532" s="134">
        <v>8.13767</v>
      </c>
      <c r="C532" s="134">
        <v>-73.267290000000003</v>
      </c>
      <c r="D532" t="s">
        <v>12233</v>
      </c>
      <c r="E532" t="s">
        <v>892</v>
      </c>
      <c r="F532" t="s">
        <v>877</v>
      </c>
      <c r="G532" t="s">
        <v>12177</v>
      </c>
      <c r="H532" t="s">
        <v>11647</v>
      </c>
      <c r="I532">
        <v>40.130699999999997</v>
      </c>
      <c r="J532" t="s">
        <v>894</v>
      </c>
      <c r="K532" t="s">
        <v>879</v>
      </c>
      <c r="L532" t="s">
        <v>12225</v>
      </c>
      <c r="M532" t="s">
        <v>957</v>
      </c>
      <c r="N532" t="s">
        <v>957</v>
      </c>
    </row>
    <row r="533" spans="1:14" x14ac:dyDescent="0.3">
      <c r="A533" s="136">
        <f t="shared" si="8"/>
        <v>119.8621631206755</v>
      </c>
      <c r="B533" s="134">
        <v>6.0202299999999997</v>
      </c>
      <c r="C533" s="134">
        <v>-72.904420000000002</v>
      </c>
      <c r="D533" t="s">
        <v>9869</v>
      </c>
      <c r="E533" t="s">
        <v>892</v>
      </c>
      <c r="F533" t="s">
        <v>926</v>
      </c>
      <c r="G533" t="s">
        <v>9716</v>
      </c>
      <c r="H533" t="s">
        <v>291</v>
      </c>
      <c r="I533">
        <v>195.7441</v>
      </c>
      <c r="J533" t="s">
        <v>894</v>
      </c>
      <c r="K533" t="s">
        <v>879</v>
      </c>
      <c r="L533" t="s">
        <v>942</v>
      </c>
      <c r="M533" t="s">
        <v>906</v>
      </c>
      <c r="N533" t="s">
        <v>906</v>
      </c>
    </row>
    <row r="534" spans="1:14" x14ac:dyDescent="0.3">
      <c r="A534" s="136">
        <f t="shared" si="8"/>
        <v>120.01812685501081</v>
      </c>
      <c r="B534" s="134">
        <v>8.1460699999999999</v>
      </c>
      <c r="C534" s="134">
        <v>-73.242840000000001</v>
      </c>
      <c r="D534" t="s">
        <v>12257</v>
      </c>
      <c r="E534" t="s">
        <v>892</v>
      </c>
      <c r="F534" t="s">
        <v>877</v>
      </c>
      <c r="G534" t="s">
        <v>12177</v>
      </c>
      <c r="H534" t="s">
        <v>11647</v>
      </c>
      <c r="I534">
        <v>29.184799999999999</v>
      </c>
      <c r="J534" t="s">
        <v>894</v>
      </c>
      <c r="K534" t="s">
        <v>1058</v>
      </c>
      <c r="L534" t="s">
        <v>12258</v>
      </c>
      <c r="M534" t="s">
        <v>12259</v>
      </c>
      <c r="N534" t="s">
        <v>12259</v>
      </c>
    </row>
    <row r="535" spans="1:14" x14ac:dyDescent="0.3">
      <c r="A535" s="136">
        <f t="shared" si="8"/>
        <v>120.05489045720039</v>
      </c>
      <c r="B535" s="134">
        <v>6.1835000000000004</v>
      </c>
      <c r="C535" s="134">
        <v>-73.583500000000001</v>
      </c>
      <c r="D535" t="s">
        <v>8794</v>
      </c>
      <c r="E535" t="s">
        <v>892</v>
      </c>
      <c r="F535" t="s">
        <v>1214</v>
      </c>
      <c r="G535" t="s">
        <v>8673</v>
      </c>
      <c r="H535" t="s">
        <v>170</v>
      </c>
      <c r="I535">
        <v>18.331600000000002</v>
      </c>
      <c r="L535" t="s">
        <v>8795</v>
      </c>
      <c r="M535" t="s">
        <v>1019</v>
      </c>
      <c r="N535" t="s">
        <v>1019</v>
      </c>
    </row>
    <row r="536" spans="1:14" x14ac:dyDescent="0.3">
      <c r="A536" s="136">
        <f t="shared" si="8"/>
        <v>120.3602802293571</v>
      </c>
      <c r="B536" s="134">
        <v>8.0555000000000003</v>
      </c>
      <c r="C536" s="134">
        <v>-73.501000000000005</v>
      </c>
      <c r="D536" t="s">
        <v>12001</v>
      </c>
      <c r="E536" t="s">
        <v>883</v>
      </c>
      <c r="F536" t="s">
        <v>877</v>
      </c>
      <c r="G536" t="s">
        <v>4974</v>
      </c>
      <c r="H536" t="s">
        <v>294</v>
      </c>
      <c r="I536">
        <v>68.164500000000004</v>
      </c>
      <c r="J536" t="s">
        <v>894</v>
      </c>
      <c r="L536" t="s">
        <v>12002</v>
      </c>
      <c r="M536" t="s">
        <v>4045</v>
      </c>
      <c r="N536" t="s">
        <v>4045</v>
      </c>
    </row>
    <row r="537" spans="1:14" x14ac:dyDescent="0.3">
      <c r="A537" s="136">
        <f t="shared" si="8"/>
        <v>120.44981266823899</v>
      </c>
      <c r="B537" s="134">
        <v>8.1419999999999995</v>
      </c>
      <c r="C537" s="134">
        <v>-73.275999999999996</v>
      </c>
      <c r="D537" t="s">
        <v>12231</v>
      </c>
      <c r="E537" t="s">
        <v>883</v>
      </c>
      <c r="F537" t="s">
        <v>877</v>
      </c>
      <c r="G537" t="s">
        <v>12230</v>
      </c>
      <c r="H537" t="s">
        <v>11647</v>
      </c>
      <c r="I537">
        <v>23.121200000000002</v>
      </c>
      <c r="J537" t="s">
        <v>894</v>
      </c>
      <c r="L537" t="s">
        <v>12225</v>
      </c>
      <c r="M537" t="s">
        <v>12232</v>
      </c>
      <c r="N537" t="s">
        <v>12232</v>
      </c>
    </row>
    <row r="538" spans="1:14" x14ac:dyDescent="0.3">
      <c r="A538" s="136">
        <f t="shared" si="8"/>
        <v>120.46239494112223</v>
      </c>
      <c r="B538" s="134">
        <v>8.0965000000000007</v>
      </c>
      <c r="C538" s="134">
        <v>-72.584999999999994</v>
      </c>
      <c r="D538" t="s">
        <v>12616</v>
      </c>
      <c r="E538" t="s">
        <v>883</v>
      </c>
      <c r="F538" t="s">
        <v>884</v>
      </c>
      <c r="G538" t="s">
        <v>12448</v>
      </c>
      <c r="H538" t="s">
        <v>11647</v>
      </c>
      <c r="I538">
        <v>21.907399999999999</v>
      </c>
      <c r="L538" t="s">
        <v>12617</v>
      </c>
      <c r="M538" t="s">
        <v>1686</v>
      </c>
      <c r="N538" t="s">
        <v>1686</v>
      </c>
    </row>
    <row r="539" spans="1:14" x14ac:dyDescent="0.3">
      <c r="A539" s="136">
        <f t="shared" si="8"/>
        <v>120.5377577205748</v>
      </c>
      <c r="B539" s="134">
        <v>8.1385299999999994</v>
      </c>
      <c r="C539" s="134">
        <v>-72.706720000000004</v>
      </c>
      <c r="D539" t="s">
        <v>12579</v>
      </c>
      <c r="E539" t="s">
        <v>892</v>
      </c>
      <c r="F539" t="s">
        <v>877</v>
      </c>
      <c r="G539" t="s">
        <v>12439</v>
      </c>
      <c r="H539" t="s">
        <v>11647</v>
      </c>
      <c r="I539">
        <v>42.5441</v>
      </c>
      <c r="J539" t="s">
        <v>894</v>
      </c>
      <c r="K539" t="s">
        <v>879</v>
      </c>
      <c r="L539" t="s">
        <v>12580</v>
      </c>
      <c r="M539" t="s">
        <v>906</v>
      </c>
      <c r="N539" t="s">
        <v>906</v>
      </c>
    </row>
    <row r="540" spans="1:14" x14ac:dyDescent="0.3">
      <c r="A540" s="136">
        <f t="shared" si="8"/>
        <v>120.87596003371317</v>
      </c>
      <c r="B540" s="134">
        <v>6.3295000000000003</v>
      </c>
      <c r="C540" s="134">
        <v>-73.777500000000003</v>
      </c>
      <c r="D540" t="s">
        <v>8769</v>
      </c>
      <c r="E540" t="s">
        <v>883</v>
      </c>
      <c r="F540" t="s">
        <v>877</v>
      </c>
      <c r="G540" t="s">
        <v>8382</v>
      </c>
      <c r="H540" t="s">
        <v>170</v>
      </c>
      <c r="I540">
        <v>2222.6185</v>
      </c>
      <c r="J540" t="s">
        <v>889</v>
      </c>
      <c r="L540" t="s">
        <v>8770</v>
      </c>
      <c r="M540" t="s">
        <v>4366</v>
      </c>
      <c r="N540" t="s">
        <v>4366</v>
      </c>
    </row>
    <row r="541" spans="1:14" x14ac:dyDescent="0.3">
      <c r="A541" s="136">
        <f t="shared" si="8"/>
        <v>120.91549022278095</v>
      </c>
      <c r="B541" s="134">
        <v>6.0324999999999998</v>
      </c>
      <c r="C541" s="134">
        <v>-72.762</v>
      </c>
      <c r="D541" t="s">
        <v>10146</v>
      </c>
      <c r="E541" t="s">
        <v>883</v>
      </c>
      <c r="F541" t="s">
        <v>877</v>
      </c>
      <c r="G541" t="s">
        <v>10028</v>
      </c>
      <c r="H541" t="s">
        <v>291</v>
      </c>
      <c r="I541">
        <v>113.6769</v>
      </c>
      <c r="J541" t="s">
        <v>894</v>
      </c>
      <c r="L541" t="s">
        <v>9181</v>
      </c>
      <c r="M541" t="s">
        <v>1019</v>
      </c>
      <c r="N541" t="s">
        <v>1019</v>
      </c>
    </row>
    <row r="542" spans="1:14" x14ac:dyDescent="0.3">
      <c r="A542" s="136">
        <f t="shared" si="8"/>
        <v>120.99760153422143</v>
      </c>
      <c r="B542" s="134">
        <v>8.1452899999999993</v>
      </c>
      <c r="C542" s="134">
        <v>-73.282889999999995</v>
      </c>
      <c r="D542" t="s">
        <v>12229</v>
      </c>
      <c r="E542" t="s">
        <v>892</v>
      </c>
      <c r="F542" t="s">
        <v>877</v>
      </c>
      <c r="G542" t="s">
        <v>12230</v>
      </c>
      <c r="H542" t="s">
        <v>11647</v>
      </c>
      <c r="I542">
        <v>9.8735999999999997</v>
      </c>
      <c r="J542" t="s">
        <v>894</v>
      </c>
      <c r="K542" t="s">
        <v>879</v>
      </c>
      <c r="L542" t="s">
        <v>12225</v>
      </c>
      <c r="M542" t="s">
        <v>957</v>
      </c>
      <c r="N542" t="s">
        <v>957</v>
      </c>
    </row>
    <row r="543" spans="1:14" x14ac:dyDescent="0.3">
      <c r="A543" s="136">
        <f t="shared" si="8"/>
        <v>121.26510216366638</v>
      </c>
      <c r="B543" s="134">
        <v>8.1044999999999998</v>
      </c>
      <c r="C543" s="134">
        <v>-72.585499999999996</v>
      </c>
      <c r="D543" t="s">
        <v>12618</v>
      </c>
      <c r="E543" t="s">
        <v>883</v>
      </c>
      <c r="F543" t="s">
        <v>884</v>
      </c>
      <c r="G543" t="s">
        <v>12448</v>
      </c>
      <c r="H543" t="s">
        <v>11647</v>
      </c>
      <c r="I543">
        <v>7.3022999999999998</v>
      </c>
      <c r="L543" t="s">
        <v>12619</v>
      </c>
      <c r="M543" t="s">
        <v>1310</v>
      </c>
      <c r="N543" t="s">
        <v>1310</v>
      </c>
    </row>
    <row r="544" spans="1:14" x14ac:dyDescent="0.3">
      <c r="A544" s="136">
        <f t="shared" si="8"/>
        <v>121.44525828199833</v>
      </c>
      <c r="B544" s="134">
        <v>6.0259999999999998</v>
      </c>
      <c r="C544" s="134">
        <v>-72.769499999999994</v>
      </c>
      <c r="D544" t="s">
        <v>10130</v>
      </c>
      <c r="E544" t="s">
        <v>892</v>
      </c>
      <c r="F544" t="s">
        <v>877</v>
      </c>
      <c r="G544" t="s">
        <v>10028</v>
      </c>
      <c r="H544" t="s">
        <v>291</v>
      </c>
      <c r="I544">
        <v>44.0045</v>
      </c>
      <c r="J544" t="s">
        <v>894</v>
      </c>
      <c r="K544" t="s">
        <v>903</v>
      </c>
      <c r="L544" t="s">
        <v>9181</v>
      </c>
      <c r="M544" t="s">
        <v>1019</v>
      </c>
      <c r="N544" t="s">
        <v>1019</v>
      </c>
    </row>
    <row r="545" spans="1:14" x14ac:dyDescent="0.3">
      <c r="A545" s="136">
        <f t="shared" si="8"/>
        <v>121.52822908634758</v>
      </c>
      <c r="B545" s="134">
        <v>6.0244999999999997</v>
      </c>
      <c r="C545" s="134">
        <v>-72.772999999999996</v>
      </c>
      <c r="D545" t="s">
        <v>10123</v>
      </c>
      <c r="E545" t="s">
        <v>892</v>
      </c>
      <c r="F545" t="s">
        <v>877</v>
      </c>
      <c r="G545" t="s">
        <v>10028</v>
      </c>
      <c r="H545" t="s">
        <v>291</v>
      </c>
      <c r="I545">
        <v>226.13460000000001</v>
      </c>
      <c r="J545" t="s">
        <v>889</v>
      </c>
      <c r="K545" t="s">
        <v>903</v>
      </c>
      <c r="L545" t="s">
        <v>9181</v>
      </c>
      <c r="M545" t="s">
        <v>1019</v>
      </c>
      <c r="N545" t="s">
        <v>1019</v>
      </c>
    </row>
    <row r="546" spans="1:14" x14ac:dyDescent="0.3">
      <c r="A546" s="136">
        <f t="shared" si="8"/>
        <v>121.60700043014815</v>
      </c>
      <c r="B546" s="134">
        <v>6.0244299999999997</v>
      </c>
      <c r="C546" s="134">
        <v>-72.769890000000004</v>
      </c>
      <c r="D546" t="s">
        <v>10125</v>
      </c>
      <c r="E546" t="s">
        <v>892</v>
      </c>
      <c r="F546" t="s">
        <v>877</v>
      </c>
      <c r="G546" t="s">
        <v>10028</v>
      </c>
      <c r="H546" t="s">
        <v>291</v>
      </c>
      <c r="I546">
        <v>3.6086999999999998</v>
      </c>
      <c r="J546" t="s">
        <v>894</v>
      </c>
      <c r="K546" t="s">
        <v>879</v>
      </c>
      <c r="L546" t="s">
        <v>10126</v>
      </c>
      <c r="M546" t="s">
        <v>949</v>
      </c>
      <c r="N546" t="s">
        <v>949</v>
      </c>
    </row>
    <row r="547" spans="1:14" x14ac:dyDescent="0.3">
      <c r="A547" s="136">
        <f t="shared" si="8"/>
        <v>121.77727361024385</v>
      </c>
      <c r="B547" s="134">
        <v>6.0220700000000003</v>
      </c>
      <c r="C547" s="134">
        <v>-72.773679999999999</v>
      </c>
      <c r="D547" t="s">
        <v>10119</v>
      </c>
      <c r="E547" t="s">
        <v>892</v>
      </c>
      <c r="F547" t="s">
        <v>877</v>
      </c>
      <c r="G547" t="s">
        <v>10028</v>
      </c>
      <c r="H547" t="s">
        <v>291</v>
      </c>
      <c r="I547">
        <v>8.9809000000000001</v>
      </c>
      <c r="J547" t="s">
        <v>894</v>
      </c>
      <c r="K547" t="s">
        <v>879</v>
      </c>
      <c r="L547" t="s">
        <v>9181</v>
      </c>
      <c r="M547" t="s">
        <v>1019</v>
      </c>
      <c r="N547" t="s">
        <v>1019</v>
      </c>
    </row>
    <row r="548" spans="1:14" x14ac:dyDescent="0.3">
      <c r="A548" s="136">
        <f t="shared" si="8"/>
        <v>122.75070948795798</v>
      </c>
      <c r="B548" s="134">
        <v>5.992</v>
      </c>
      <c r="C548" s="134">
        <v>-72.9345</v>
      </c>
      <c r="D548" t="s">
        <v>9755</v>
      </c>
      <c r="E548" t="s">
        <v>883</v>
      </c>
      <c r="F548" t="s">
        <v>963</v>
      </c>
      <c r="G548" t="s">
        <v>9716</v>
      </c>
      <c r="H548" t="s">
        <v>291</v>
      </c>
      <c r="I548">
        <v>33.004899999999999</v>
      </c>
      <c r="L548" t="s">
        <v>9756</v>
      </c>
      <c r="M548" t="s">
        <v>1019</v>
      </c>
      <c r="N548" t="s">
        <v>1019</v>
      </c>
    </row>
    <row r="549" spans="1:14" x14ac:dyDescent="0.3">
      <c r="A549" s="136">
        <f t="shared" si="8"/>
        <v>123.35924459591067</v>
      </c>
      <c r="B549" s="134">
        <v>6.0404999999999998</v>
      </c>
      <c r="C549" s="134">
        <v>-72.649500000000003</v>
      </c>
      <c r="D549" t="s">
        <v>10322</v>
      </c>
      <c r="E549" t="s">
        <v>883</v>
      </c>
      <c r="F549" t="s">
        <v>884</v>
      </c>
      <c r="G549" t="s">
        <v>10121</v>
      </c>
      <c r="H549" t="s">
        <v>291</v>
      </c>
      <c r="I549">
        <v>1.2222999999999999</v>
      </c>
      <c r="L549" t="s">
        <v>10323</v>
      </c>
      <c r="M549" t="s">
        <v>2060</v>
      </c>
      <c r="N549" t="s">
        <v>2060</v>
      </c>
    </row>
    <row r="550" spans="1:14" x14ac:dyDescent="0.3">
      <c r="A550" s="136">
        <f t="shared" si="8"/>
        <v>123.49370270323188</v>
      </c>
      <c r="B550" s="134">
        <v>5.98475</v>
      </c>
      <c r="C550" s="134">
        <v>-72.944990000000004</v>
      </c>
      <c r="D550" t="s">
        <v>9715</v>
      </c>
      <c r="E550" t="s">
        <v>892</v>
      </c>
      <c r="F550" t="s">
        <v>877</v>
      </c>
      <c r="G550" t="s">
        <v>9716</v>
      </c>
      <c r="H550" t="s">
        <v>291</v>
      </c>
      <c r="I550">
        <v>6.0648999999999997</v>
      </c>
      <c r="J550" t="s">
        <v>889</v>
      </c>
      <c r="K550" t="s">
        <v>879</v>
      </c>
      <c r="L550" t="s">
        <v>8615</v>
      </c>
      <c r="M550" t="s">
        <v>887</v>
      </c>
      <c r="N550" t="s">
        <v>887</v>
      </c>
    </row>
    <row r="551" spans="1:14" x14ac:dyDescent="0.3">
      <c r="A551" s="136">
        <f t="shared" si="8"/>
        <v>123.88310616338217</v>
      </c>
      <c r="B551" s="134">
        <v>8.1509999999999998</v>
      </c>
      <c r="C551" s="134">
        <v>-72.644000000000005</v>
      </c>
      <c r="D551" t="s">
        <v>12627</v>
      </c>
      <c r="E551" t="s">
        <v>883</v>
      </c>
      <c r="F551" t="s">
        <v>877</v>
      </c>
      <c r="G551" t="s">
        <v>12407</v>
      </c>
      <c r="H551" t="s">
        <v>11647</v>
      </c>
      <c r="I551">
        <v>14.6028</v>
      </c>
      <c r="L551" t="s">
        <v>12628</v>
      </c>
      <c r="M551" t="s">
        <v>906</v>
      </c>
      <c r="N551" t="s">
        <v>906</v>
      </c>
    </row>
    <row r="552" spans="1:14" x14ac:dyDescent="0.3">
      <c r="A552" s="136">
        <f t="shared" si="8"/>
        <v>124.15419865717102</v>
      </c>
      <c r="B552" s="134">
        <v>6.0389999999999997</v>
      </c>
      <c r="C552" s="134">
        <v>-72.631500000000003</v>
      </c>
      <c r="D552" t="s">
        <v>10342</v>
      </c>
      <c r="E552" t="s">
        <v>883</v>
      </c>
      <c r="F552" t="s">
        <v>877</v>
      </c>
      <c r="G552" t="s">
        <v>10299</v>
      </c>
      <c r="H552" t="s">
        <v>291</v>
      </c>
      <c r="I552">
        <v>97.7881</v>
      </c>
      <c r="J552" t="s">
        <v>894</v>
      </c>
      <c r="L552" t="s">
        <v>10343</v>
      </c>
      <c r="M552" t="s">
        <v>10344</v>
      </c>
      <c r="N552" t="s">
        <v>10344</v>
      </c>
    </row>
    <row r="553" spans="1:14" x14ac:dyDescent="0.3">
      <c r="A553" s="136">
        <f t="shared" si="8"/>
        <v>124.41808271640033</v>
      </c>
      <c r="B553" s="134">
        <v>6.6059999999999999</v>
      </c>
      <c r="C553" s="134">
        <v>-74.013499999999993</v>
      </c>
      <c r="D553" t="s">
        <v>9035</v>
      </c>
      <c r="E553" t="s">
        <v>883</v>
      </c>
      <c r="F553" t="s">
        <v>884</v>
      </c>
      <c r="G553" t="s">
        <v>9036</v>
      </c>
      <c r="H553" t="s">
        <v>170</v>
      </c>
      <c r="I553">
        <v>224.7321</v>
      </c>
      <c r="L553" t="s">
        <v>9037</v>
      </c>
      <c r="M553" t="s">
        <v>1019</v>
      </c>
      <c r="N553" t="s">
        <v>1019</v>
      </c>
    </row>
    <row r="554" spans="1:14" x14ac:dyDescent="0.3">
      <c r="A554" s="136">
        <f t="shared" si="8"/>
        <v>124.51133925537519</v>
      </c>
      <c r="B554" s="134">
        <v>8.1649999999999991</v>
      </c>
      <c r="C554" s="134">
        <v>-72.669499999999999</v>
      </c>
      <c r="D554" t="s">
        <v>12621</v>
      </c>
      <c r="E554" t="s">
        <v>883</v>
      </c>
      <c r="F554" t="s">
        <v>877</v>
      </c>
      <c r="G554" t="s">
        <v>12622</v>
      </c>
      <c r="H554" t="s">
        <v>11647</v>
      </c>
      <c r="I554">
        <v>3942.5473000000002</v>
      </c>
      <c r="J554" t="s">
        <v>889</v>
      </c>
      <c r="L554" t="s">
        <v>4298</v>
      </c>
      <c r="M554" t="s">
        <v>12623</v>
      </c>
      <c r="N554" t="s">
        <v>12623</v>
      </c>
    </row>
    <row r="555" spans="1:14" x14ac:dyDescent="0.3">
      <c r="A555" s="136">
        <f t="shared" si="8"/>
        <v>124.72192163935667</v>
      </c>
      <c r="B555" s="134">
        <v>6.9787100000000004</v>
      </c>
      <c r="C555" s="134">
        <v>-71.875209999999996</v>
      </c>
      <c r="D555" t="s">
        <v>12190</v>
      </c>
      <c r="E555" t="s">
        <v>892</v>
      </c>
      <c r="F555" t="s">
        <v>877</v>
      </c>
      <c r="G555" t="s">
        <v>12036</v>
      </c>
      <c r="H555" t="s">
        <v>207</v>
      </c>
      <c r="I555">
        <v>69.620199999999997</v>
      </c>
      <c r="J555" t="s">
        <v>894</v>
      </c>
      <c r="K555" t="s">
        <v>1058</v>
      </c>
      <c r="L555" t="s">
        <v>12191</v>
      </c>
      <c r="M555" t="s">
        <v>1718</v>
      </c>
      <c r="N555" t="s">
        <v>1718</v>
      </c>
    </row>
    <row r="556" spans="1:14" x14ac:dyDescent="0.3">
      <c r="A556" s="136">
        <f t="shared" si="8"/>
        <v>124.75998824048099</v>
      </c>
      <c r="B556" s="134">
        <v>7.59382</v>
      </c>
      <c r="C556" s="134">
        <v>-74.012230000000002</v>
      </c>
      <c r="D556" t="s">
        <v>11151</v>
      </c>
      <c r="E556" t="s">
        <v>892</v>
      </c>
      <c r="F556" t="s">
        <v>1214</v>
      </c>
      <c r="G556" t="s">
        <v>9658</v>
      </c>
      <c r="H556" t="s">
        <v>290</v>
      </c>
      <c r="I556">
        <v>1947.4793</v>
      </c>
      <c r="J556" t="s">
        <v>986</v>
      </c>
      <c r="K556" t="s">
        <v>879</v>
      </c>
      <c r="L556" t="s">
        <v>11152</v>
      </c>
      <c r="M556" t="s">
        <v>1326</v>
      </c>
      <c r="N556" t="s">
        <v>1326</v>
      </c>
    </row>
    <row r="557" spans="1:14" x14ac:dyDescent="0.3">
      <c r="A557" s="136">
        <f t="shared" si="8"/>
        <v>124.80937362025283</v>
      </c>
      <c r="B557" s="134">
        <v>6.5940000000000003</v>
      </c>
      <c r="C557" s="134">
        <v>-74.011499999999998</v>
      </c>
      <c r="D557" t="s">
        <v>9015</v>
      </c>
      <c r="E557" t="s">
        <v>892</v>
      </c>
      <c r="F557" t="s">
        <v>1214</v>
      </c>
      <c r="G557" t="s">
        <v>9016</v>
      </c>
      <c r="H557" t="s">
        <v>170</v>
      </c>
      <c r="I557">
        <v>3262.3658999999998</v>
      </c>
      <c r="L557" t="s">
        <v>5924</v>
      </c>
      <c r="M557" t="s">
        <v>1019</v>
      </c>
      <c r="N557" t="s">
        <v>1019</v>
      </c>
    </row>
    <row r="558" spans="1:14" x14ac:dyDescent="0.3">
      <c r="A558" s="136">
        <f t="shared" si="8"/>
        <v>124.94137029692999</v>
      </c>
      <c r="B558" s="134">
        <v>6.9802499999999998</v>
      </c>
      <c r="C558" s="134">
        <v>-71.873050000000006</v>
      </c>
      <c r="D558" t="s">
        <v>12199</v>
      </c>
      <c r="E558" t="s">
        <v>892</v>
      </c>
      <c r="F558" t="s">
        <v>877</v>
      </c>
      <c r="G558" t="s">
        <v>12036</v>
      </c>
      <c r="H558" t="s">
        <v>207</v>
      </c>
      <c r="I558">
        <v>24.415700000000001</v>
      </c>
      <c r="J558" t="s">
        <v>894</v>
      </c>
      <c r="K558" t="s">
        <v>879</v>
      </c>
      <c r="L558" t="s">
        <v>12191</v>
      </c>
      <c r="M558" t="s">
        <v>957</v>
      </c>
      <c r="N558" t="s">
        <v>957</v>
      </c>
    </row>
    <row r="559" spans="1:14" x14ac:dyDescent="0.3">
      <c r="A559" s="136">
        <f t="shared" si="8"/>
        <v>125.00428063333274</v>
      </c>
      <c r="B559" s="134">
        <v>8.1095000000000006</v>
      </c>
      <c r="C559" s="134">
        <v>-73.486000000000004</v>
      </c>
      <c r="D559" t="s">
        <v>12065</v>
      </c>
      <c r="E559" t="s">
        <v>892</v>
      </c>
      <c r="F559" t="s">
        <v>1214</v>
      </c>
      <c r="G559" t="s">
        <v>12019</v>
      </c>
      <c r="H559" t="s">
        <v>294</v>
      </c>
      <c r="I559">
        <v>38.945900000000002</v>
      </c>
      <c r="L559" t="s">
        <v>12066</v>
      </c>
      <c r="M559" t="s">
        <v>957</v>
      </c>
      <c r="N559" t="s">
        <v>957</v>
      </c>
    </row>
    <row r="560" spans="1:14" x14ac:dyDescent="0.3">
      <c r="A560" s="136">
        <f t="shared" si="8"/>
        <v>125.08363293499741</v>
      </c>
      <c r="B560" s="134">
        <v>6.1541899999999998</v>
      </c>
      <c r="C560" s="134">
        <v>-73.621679999999998</v>
      </c>
      <c r="D560" t="s">
        <v>8701</v>
      </c>
      <c r="E560" t="s">
        <v>892</v>
      </c>
      <c r="F560" t="s">
        <v>877</v>
      </c>
      <c r="G560" t="s">
        <v>8702</v>
      </c>
      <c r="H560" t="s">
        <v>170</v>
      </c>
      <c r="I560">
        <v>659.03909999999996</v>
      </c>
      <c r="J560" t="s">
        <v>889</v>
      </c>
      <c r="K560" t="s">
        <v>879</v>
      </c>
      <c r="L560" t="s">
        <v>8703</v>
      </c>
      <c r="M560" t="s">
        <v>8704</v>
      </c>
      <c r="N560" t="s">
        <v>8704</v>
      </c>
    </row>
    <row r="561" spans="1:14" x14ac:dyDescent="0.3">
      <c r="A561" s="136">
        <f t="shared" si="8"/>
        <v>125.38247905466297</v>
      </c>
      <c r="B561" s="134">
        <v>6.0584300000000004</v>
      </c>
      <c r="C561" s="134">
        <v>-73.448409999999996</v>
      </c>
      <c r="D561" t="s">
        <v>8796</v>
      </c>
      <c r="E561" t="s">
        <v>892</v>
      </c>
      <c r="F561" t="s">
        <v>877</v>
      </c>
      <c r="G561" t="s">
        <v>8797</v>
      </c>
      <c r="H561" t="s">
        <v>291</v>
      </c>
      <c r="I561">
        <v>32.685600000000001</v>
      </c>
      <c r="J561" t="s">
        <v>889</v>
      </c>
      <c r="K561" t="s">
        <v>879</v>
      </c>
      <c r="L561" t="s">
        <v>8798</v>
      </c>
      <c r="M561" t="s">
        <v>906</v>
      </c>
      <c r="N561" t="s">
        <v>906</v>
      </c>
    </row>
    <row r="562" spans="1:14" x14ac:dyDescent="0.3">
      <c r="A562" s="136">
        <f t="shared" si="8"/>
        <v>125.58183309977287</v>
      </c>
      <c r="B562" s="134">
        <v>6.9771599999999996</v>
      </c>
      <c r="C562" s="134">
        <v>-71.867540000000005</v>
      </c>
      <c r="D562" t="s">
        <v>12202</v>
      </c>
      <c r="E562" t="s">
        <v>892</v>
      </c>
      <c r="F562" t="s">
        <v>877</v>
      </c>
      <c r="G562" t="s">
        <v>12036</v>
      </c>
      <c r="H562" t="s">
        <v>207</v>
      </c>
      <c r="I562">
        <v>46.962200000000003</v>
      </c>
      <c r="J562" t="s">
        <v>889</v>
      </c>
      <c r="K562" t="s">
        <v>879</v>
      </c>
      <c r="L562" t="s">
        <v>12203</v>
      </c>
      <c r="M562" t="s">
        <v>957</v>
      </c>
      <c r="N562" t="s">
        <v>957</v>
      </c>
    </row>
    <row r="563" spans="1:14" x14ac:dyDescent="0.3">
      <c r="A563" s="136">
        <f t="shared" si="8"/>
        <v>125.69475115399189</v>
      </c>
      <c r="B563" s="134">
        <v>7.67964</v>
      </c>
      <c r="C563" s="134">
        <v>-73.974369999999993</v>
      </c>
      <c r="D563" t="s">
        <v>11344</v>
      </c>
      <c r="E563" t="s">
        <v>892</v>
      </c>
      <c r="F563" t="s">
        <v>877</v>
      </c>
      <c r="G563" t="s">
        <v>11312</v>
      </c>
      <c r="H563" t="s">
        <v>290</v>
      </c>
      <c r="I563">
        <v>1423.8616</v>
      </c>
      <c r="J563" t="s">
        <v>889</v>
      </c>
      <c r="K563" t="s">
        <v>879</v>
      </c>
      <c r="L563" t="s">
        <v>11345</v>
      </c>
      <c r="M563" t="s">
        <v>11346</v>
      </c>
      <c r="N563" t="s">
        <v>11346</v>
      </c>
    </row>
    <row r="564" spans="1:14" x14ac:dyDescent="0.3">
      <c r="A564" s="136">
        <f t="shared" si="8"/>
        <v>125.77917821487227</v>
      </c>
      <c r="B564" s="134">
        <v>8.1558600000000006</v>
      </c>
      <c r="C564" s="134">
        <v>-72.605950000000007</v>
      </c>
      <c r="D564" t="s">
        <v>12636</v>
      </c>
      <c r="E564" t="s">
        <v>892</v>
      </c>
      <c r="F564" t="s">
        <v>877</v>
      </c>
      <c r="G564" t="s">
        <v>12407</v>
      </c>
      <c r="H564" t="s">
        <v>11647</v>
      </c>
      <c r="I564">
        <v>148.173</v>
      </c>
      <c r="J564" t="s">
        <v>889</v>
      </c>
      <c r="K564" t="s">
        <v>879</v>
      </c>
      <c r="L564" t="s">
        <v>942</v>
      </c>
      <c r="M564" t="s">
        <v>906</v>
      </c>
      <c r="N564" t="s">
        <v>906</v>
      </c>
    </row>
    <row r="565" spans="1:14" x14ac:dyDescent="0.3">
      <c r="A565" s="136">
        <f t="shared" si="8"/>
        <v>125.85855807214834</v>
      </c>
      <c r="B565" s="134">
        <v>8.0694700000000008</v>
      </c>
      <c r="C565" s="134">
        <v>-72.420140000000004</v>
      </c>
      <c r="D565" t="s">
        <v>12665</v>
      </c>
      <c r="E565" t="s">
        <v>892</v>
      </c>
      <c r="F565" t="s">
        <v>926</v>
      </c>
      <c r="G565" t="s">
        <v>12277</v>
      </c>
      <c r="H565" t="s">
        <v>11647</v>
      </c>
      <c r="I565">
        <v>98.333600000000004</v>
      </c>
      <c r="J565" t="s">
        <v>894</v>
      </c>
      <c r="K565" t="s">
        <v>879</v>
      </c>
      <c r="L565" t="s">
        <v>12144</v>
      </c>
      <c r="M565" t="s">
        <v>957</v>
      </c>
      <c r="N565" t="s">
        <v>957</v>
      </c>
    </row>
    <row r="566" spans="1:14" x14ac:dyDescent="0.3">
      <c r="A566" s="136">
        <f t="shared" si="8"/>
        <v>125.86448975378431</v>
      </c>
      <c r="B566" s="134">
        <v>8.1310000000000002</v>
      </c>
      <c r="C566" s="134">
        <v>-72.541499999999999</v>
      </c>
      <c r="D566" t="s">
        <v>12645</v>
      </c>
      <c r="E566" t="s">
        <v>883</v>
      </c>
      <c r="F566" t="s">
        <v>884</v>
      </c>
      <c r="G566" t="s">
        <v>12448</v>
      </c>
      <c r="H566" t="s">
        <v>11647</v>
      </c>
      <c r="I566">
        <v>15.8208</v>
      </c>
      <c r="L566" t="s">
        <v>12646</v>
      </c>
      <c r="M566" t="s">
        <v>1310</v>
      </c>
      <c r="N566" t="s">
        <v>1310</v>
      </c>
    </row>
    <row r="567" spans="1:14" x14ac:dyDescent="0.3">
      <c r="A567" s="136">
        <f t="shared" si="8"/>
        <v>126.30398822571301</v>
      </c>
      <c r="B567" s="134">
        <v>6.1289999999999996</v>
      </c>
      <c r="C567" s="134">
        <v>-73.602500000000006</v>
      </c>
      <c r="D567" t="s">
        <v>8672</v>
      </c>
      <c r="E567" t="s">
        <v>883</v>
      </c>
      <c r="F567" t="s">
        <v>877</v>
      </c>
      <c r="G567" t="s">
        <v>8673</v>
      </c>
      <c r="H567" t="s">
        <v>170</v>
      </c>
      <c r="I567">
        <v>22.0002</v>
      </c>
      <c r="J567" t="s">
        <v>894</v>
      </c>
      <c r="L567" t="s">
        <v>4318</v>
      </c>
      <c r="M567" t="s">
        <v>1689</v>
      </c>
      <c r="N567" t="s">
        <v>1689</v>
      </c>
    </row>
    <row r="568" spans="1:14" x14ac:dyDescent="0.3">
      <c r="A568" s="136">
        <f t="shared" si="8"/>
        <v>126.45384595265168</v>
      </c>
      <c r="B568" s="134">
        <v>8.1370000000000005</v>
      </c>
      <c r="C568" s="134">
        <v>-72.542000000000002</v>
      </c>
      <c r="D568" t="s">
        <v>12655</v>
      </c>
      <c r="E568" t="s">
        <v>968</v>
      </c>
      <c r="F568" t="s">
        <v>877</v>
      </c>
      <c r="G568" t="s">
        <v>12448</v>
      </c>
      <c r="H568" t="s">
        <v>11647</v>
      </c>
      <c r="I568">
        <v>144.8194</v>
      </c>
      <c r="J568" t="s">
        <v>894</v>
      </c>
      <c r="L568" t="s">
        <v>12656</v>
      </c>
      <c r="M568" t="s">
        <v>957</v>
      </c>
      <c r="N568" t="s">
        <v>957</v>
      </c>
    </row>
    <row r="569" spans="1:14" x14ac:dyDescent="0.3">
      <c r="A569" s="136">
        <f t="shared" si="8"/>
        <v>126.67096241506776</v>
      </c>
      <c r="B569" s="134">
        <v>8.1181000000000001</v>
      </c>
      <c r="C569" s="134">
        <v>-73.502849999999995</v>
      </c>
      <c r="D569" t="s">
        <v>12068</v>
      </c>
      <c r="E569" t="s">
        <v>892</v>
      </c>
      <c r="F569" t="s">
        <v>877</v>
      </c>
      <c r="G569" t="s">
        <v>12019</v>
      </c>
      <c r="H569" t="s">
        <v>294</v>
      </c>
      <c r="I569">
        <v>88.920500000000004</v>
      </c>
      <c r="J569" t="s">
        <v>894</v>
      </c>
      <c r="K569" t="s">
        <v>879</v>
      </c>
      <c r="L569" t="s">
        <v>12069</v>
      </c>
      <c r="M569" t="s">
        <v>899</v>
      </c>
      <c r="N569" t="s">
        <v>899</v>
      </c>
    </row>
    <row r="570" spans="1:14" x14ac:dyDescent="0.3">
      <c r="A570" s="136">
        <f t="shared" si="8"/>
        <v>126.72149931341211</v>
      </c>
      <c r="B570" s="134">
        <v>8.0429999999999993</v>
      </c>
      <c r="C570" s="134">
        <v>-73.635999999999996</v>
      </c>
      <c r="D570" t="s">
        <v>11927</v>
      </c>
      <c r="E570" t="s">
        <v>892</v>
      </c>
      <c r="F570" t="s">
        <v>1214</v>
      </c>
      <c r="G570" t="s">
        <v>11885</v>
      </c>
      <c r="H570" t="s">
        <v>294</v>
      </c>
      <c r="I570">
        <v>73.039000000000001</v>
      </c>
      <c r="L570" t="s">
        <v>11846</v>
      </c>
      <c r="M570" t="s">
        <v>899</v>
      </c>
      <c r="N570" t="s">
        <v>899</v>
      </c>
    </row>
    <row r="571" spans="1:14" x14ac:dyDescent="0.3">
      <c r="A571" s="136">
        <f t="shared" si="8"/>
        <v>126.86318753745601</v>
      </c>
      <c r="B571" s="134">
        <v>6.5670000000000002</v>
      </c>
      <c r="C571" s="134">
        <v>-74.018500000000003</v>
      </c>
      <c r="D571" t="s">
        <v>8961</v>
      </c>
      <c r="E571" t="s">
        <v>892</v>
      </c>
      <c r="F571" t="s">
        <v>1214</v>
      </c>
      <c r="G571" t="s">
        <v>7624</v>
      </c>
      <c r="H571" t="s">
        <v>170</v>
      </c>
      <c r="I571">
        <v>160.01300000000001</v>
      </c>
      <c r="J571" t="s">
        <v>986</v>
      </c>
      <c r="K571" t="s">
        <v>879</v>
      </c>
      <c r="L571" t="s">
        <v>5924</v>
      </c>
      <c r="M571" t="s">
        <v>1019</v>
      </c>
      <c r="N571" t="s">
        <v>1019</v>
      </c>
    </row>
    <row r="572" spans="1:14" x14ac:dyDescent="0.3">
      <c r="A572" s="136">
        <f t="shared" si="8"/>
        <v>126.95552946575943</v>
      </c>
      <c r="B572" s="134">
        <v>8.0205000000000002</v>
      </c>
      <c r="C572" s="134">
        <v>-73.672499999999999</v>
      </c>
      <c r="D572" t="s">
        <v>11884</v>
      </c>
      <c r="E572" t="s">
        <v>892</v>
      </c>
      <c r="F572" t="s">
        <v>1214</v>
      </c>
      <c r="G572" t="s">
        <v>11885</v>
      </c>
      <c r="H572" t="s">
        <v>294</v>
      </c>
      <c r="I572">
        <v>171.65360000000001</v>
      </c>
      <c r="K572" t="s">
        <v>879</v>
      </c>
      <c r="L572" t="s">
        <v>11846</v>
      </c>
      <c r="M572" t="s">
        <v>899</v>
      </c>
      <c r="N572" t="s">
        <v>899</v>
      </c>
    </row>
    <row r="573" spans="1:14" x14ac:dyDescent="0.3">
      <c r="A573" s="136">
        <f t="shared" si="8"/>
        <v>127.13571715506134</v>
      </c>
      <c r="B573" s="134">
        <v>6.0095000000000001</v>
      </c>
      <c r="C573" s="134">
        <v>-72.635000000000005</v>
      </c>
      <c r="D573" t="s">
        <v>10312</v>
      </c>
      <c r="E573" t="s">
        <v>883</v>
      </c>
      <c r="F573" t="s">
        <v>884</v>
      </c>
      <c r="G573" t="s">
        <v>10299</v>
      </c>
      <c r="H573" t="s">
        <v>291</v>
      </c>
      <c r="I573">
        <v>85.568899999999999</v>
      </c>
      <c r="L573" t="s">
        <v>4224</v>
      </c>
      <c r="M573" t="s">
        <v>887</v>
      </c>
      <c r="N573" t="s">
        <v>887</v>
      </c>
    </row>
    <row r="574" spans="1:14" x14ac:dyDescent="0.3">
      <c r="A574" s="136">
        <f t="shared" si="8"/>
        <v>127.21303645057496</v>
      </c>
      <c r="B574" s="134">
        <v>8.0444999999999993</v>
      </c>
      <c r="C574" s="134">
        <v>-72.356999999999999</v>
      </c>
      <c r="D574" t="s">
        <v>12672</v>
      </c>
      <c r="E574" t="s">
        <v>883</v>
      </c>
      <c r="F574" t="s">
        <v>884</v>
      </c>
      <c r="G574" t="s">
        <v>12277</v>
      </c>
      <c r="H574" t="s">
        <v>11647</v>
      </c>
      <c r="I574">
        <v>94.950599999999994</v>
      </c>
      <c r="L574" t="s">
        <v>12673</v>
      </c>
      <c r="M574" t="s">
        <v>12674</v>
      </c>
      <c r="N574" t="s">
        <v>12674</v>
      </c>
    </row>
    <row r="575" spans="1:14" x14ac:dyDescent="0.3">
      <c r="A575" s="136">
        <f t="shared" si="8"/>
        <v>127.23111670721615</v>
      </c>
      <c r="B575" s="134">
        <v>5.9615</v>
      </c>
      <c r="C575" s="134">
        <v>-73.163499999999999</v>
      </c>
      <c r="D575" t="s">
        <v>9170</v>
      </c>
      <c r="E575" t="s">
        <v>883</v>
      </c>
      <c r="F575" t="s">
        <v>877</v>
      </c>
      <c r="G575" t="s">
        <v>9031</v>
      </c>
      <c r="H575" t="s">
        <v>291</v>
      </c>
      <c r="I575">
        <v>119.80289999999999</v>
      </c>
      <c r="J575" t="s">
        <v>894</v>
      </c>
      <c r="L575" t="s">
        <v>9171</v>
      </c>
      <c r="M575" t="s">
        <v>1879</v>
      </c>
      <c r="N575" t="s">
        <v>1879</v>
      </c>
    </row>
    <row r="576" spans="1:14" x14ac:dyDescent="0.3">
      <c r="A576" s="136">
        <f t="shared" si="8"/>
        <v>127.87410808029449</v>
      </c>
      <c r="B576" s="134">
        <v>6.9629399999999997</v>
      </c>
      <c r="C576" s="134">
        <v>-71.848230000000001</v>
      </c>
      <c r="D576" t="s">
        <v>12219</v>
      </c>
      <c r="E576" t="s">
        <v>892</v>
      </c>
      <c r="F576" t="s">
        <v>877</v>
      </c>
      <c r="G576" t="s">
        <v>12036</v>
      </c>
      <c r="H576" t="s">
        <v>207</v>
      </c>
      <c r="I576">
        <v>32.513500000000001</v>
      </c>
      <c r="J576" t="s">
        <v>894</v>
      </c>
      <c r="K576" t="s">
        <v>879</v>
      </c>
      <c r="L576" t="s">
        <v>12220</v>
      </c>
      <c r="M576" t="s">
        <v>949</v>
      </c>
      <c r="N576" t="s">
        <v>949</v>
      </c>
    </row>
    <row r="577" spans="1:14" x14ac:dyDescent="0.3">
      <c r="A577" s="136">
        <f t="shared" si="8"/>
        <v>127.89086751004554</v>
      </c>
      <c r="B577" s="134">
        <v>6.24</v>
      </c>
      <c r="C577" s="134">
        <v>-73.775000000000006</v>
      </c>
      <c r="D577" t="s">
        <v>8616</v>
      </c>
      <c r="E577" t="s">
        <v>883</v>
      </c>
      <c r="F577" t="s">
        <v>884</v>
      </c>
      <c r="G577" t="s">
        <v>8617</v>
      </c>
      <c r="H577" t="s">
        <v>170</v>
      </c>
      <c r="I577">
        <v>2852.3220999999999</v>
      </c>
      <c r="L577" t="s">
        <v>8618</v>
      </c>
      <c r="M577" t="s">
        <v>1451</v>
      </c>
      <c r="N577" t="s">
        <v>1451</v>
      </c>
    </row>
    <row r="578" spans="1:14" x14ac:dyDescent="0.3">
      <c r="A578" s="136">
        <f t="shared" ref="A578:A641" si="9">6371*ACOS(SIN(RADIANS(LAT))*SIN(RADIANS(B578))+COS(RADIANS(LAT))*COS(RADIANS(B578))*COS(RADIANS(C578-LONG)))</f>
        <v>127.92876987580456</v>
      </c>
      <c r="B578" s="134">
        <v>8.1159999999999997</v>
      </c>
      <c r="C578" s="134">
        <v>-73.532499999999999</v>
      </c>
      <c r="D578" t="s">
        <v>12043</v>
      </c>
      <c r="E578" t="s">
        <v>892</v>
      </c>
      <c r="F578" t="s">
        <v>1214</v>
      </c>
      <c r="G578" t="s">
        <v>12019</v>
      </c>
      <c r="H578" t="s">
        <v>294</v>
      </c>
      <c r="I578">
        <v>149.69839999999999</v>
      </c>
      <c r="K578" t="s">
        <v>879</v>
      </c>
      <c r="L578" t="s">
        <v>11846</v>
      </c>
      <c r="M578" t="s">
        <v>957</v>
      </c>
      <c r="N578" t="s">
        <v>957</v>
      </c>
    </row>
    <row r="579" spans="1:14" x14ac:dyDescent="0.3">
      <c r="A579" s="136">
        <f t="shared" si="9"/>
        <v>127.97736755357325</v>
      </c>
      <c r="B579" s="134">
        <v>6.0037799999999999</v>
      </c>
      <c r="C579" s="134">
        <v>-73.370549999999994</v>
      </c>
      <c r="D579" t="s">
        <v>8829</v>
      </c>
      <c r="E579" t="s">
        <v>892</v>
      </c>
      <c r="F579" t="s">
        <v>877</v>
      </c>
      <c r="G579" t="s">
        <v>8830</v>
      </c>
      <c r="H579" t="s">
        <v>6702</v>
      </c>
      <c r="I579">
        <v>12.835000000000001</v>
      </c>
      <c r="J579" t="s">
        <v>894</v>
      </c>
      <c r="K579" t="s">
        <v>879</v>
      </c>
      <c r="L579" t="s">
        <v>8831</v>
      </c>
      <c r="M579" t="s">
        <v>949</v>
      </c>
      <c r="N579" t="s">
        <v>949</v>
      </c>
    </row>
    <row r="580" spans="1:14" x14ac:dyDescent="0.3">
      <c r="A580" s="136">
        <f t="shared" si="9"/>
        <v>128.13891337712366</v>
      </c>
      <c r="B580" s="134">
        <v>6.0086500000000003</v>
      </c>
      <c r="C580" s="134">
        <v>-72.609650000000002</v>
      </c>
      <c r="D580" t="s">
        <v>10345</v>
      </c>
      <c r="E580" t="s">
        <v>876</v>
      </c>
      <c r="F580" t="s">
        <v>926</v>
      </c>
      <c r="G580" t="s">
        <v>10299</v>
      </c>
      <c r="H580" t="s">
        <v>291</v>
      </c>
      <c r="I580">
        <v>64.270799999999994</v>
      </c>
      <c r="J580" t="s">
        <v>894</v>
      </c>
      <c r="K580" t="s">
        <v>879</v>
      </c>
      <c r="L580" t="s">
        <v>10346</v>
      </c>
      <c r="M580" t="s">
        <v>881</v>
      </c>
      <c r="N580" t="s">
        <v>881</v>
      </c>
    </row>
    <row r="581" spans="1:14" x14ac:dyDescent="0.3">
      <c r="A581" s="136">
        <f t="shared" si="9"/>
        <v>128.1710703600435</v>
      </c>
      <c r="B581" s="134">
        <v>8.125</v>
      </c>
      <c r="C581" s="134">
        <v>-73.519499999999994</v>
      </c>
      <c r="D581" t="s">
        <v>12067</v>
      </c>
      <c r="E581" t="s">
        <v>892</v>
      </c>
      <c r="F581" t="s">
        <v>1214</v>
      </c>
      <c r="G581" t="s">
        <v>12019</v>
      </c>
      <c r="H581" t="s">
        <v>294</v>
      </c>
      <c r="I581">
        <v>34.076799999999999</v>
      </c>
      <c r="L581" t="s">
        <v>12066</v>
      </c>
      <c r="M581" t="s">
        <v>957</v>
      </c>
      <c r="N581" t="s">
        <v>957</v>
      </c>
    </row>
    <row r="582" spans="1:14" x14ac:dyDescent="0.3">
      <c r="A582" s="136">
        <f t="shared" si="9"/>
        <v>128.66300966058259</v>
      </c>
      <c r="B582" s="134">
        <v>6.4124999999999996</v>
      </c>
      <c r="C582" s="134">
        <v>-73.941000000000003</v>
      </c>
      <c r="D582" t="s">
        <v>8729</v>
      </c>
      <c r="E582" t="s">
        <v>892</v>
      </c>
      <c r="F582" t="s">
        <v>1214</v>
      </c>
      <c r="G582" t="s">
        <v>7624</v>
      </c>
      <c r="H582" t="s">
        <v>170</v>
      </c>
      <c r="I582">
        <v>65.976200000000006</v>
      </c>
      <c r="L582" t="s">
        <v>5924</v>
      </c>
      <c r="M582" t="s">
        <v>957</v>
      </c>
      <c r="N582" t="s">
        <v>957</v>
      </c>
    </row>
    <row r="583" spans="1:14" x14ac:dyDescent="0.3">
      <c r="A583" s="136">
        <f t="shared" si="9"/>
        <v>128.75930188061412</v>
      </c>
      <c r="B583" s="134">
        <v>8.1105</v>
      </c>
      <c r="C583" s="134">
        <v>-73.558999999999997</v>
      </c>
      <c r="D583" t="s">
        <v>12018</v>
      </c>
      <c r="E583" t="s">
        <v>892</v>
      </c>
      <c r="F583" t="s">
        <v>1214</v>
      </c>
      <c r="G583" t="s">
        <v>12019</v>
      </c>
      <c r="H583" t="s">
        <v>294</v>
      </c>
      <c r="I583">
        <v>96.149799999999999</v>
      </c>
      <c r="K583" t="s">
        <v>879</v>
      </c>
      <c r="L583" t="s">
        <v>11846</v>
      </c>
      <c r="M583" t="s">
        <v>957</v>
      </c>
      <c r="N583" t="s">
        <v>957</v>
      </c>
    </row>
    <row r="584" spans="1:14" x14ac:dyDescent="0.3">
      <c r="A584" s="136">
        <f t="shared" si="9"/>
        <v>128.85170065415983</v>
      </c>
      <c r="B584" s="134">
        <v>7.6825000000000001</v>
      </c>
      <c r="C584" s="134">
        <v>-74.006</v>
      </c>
      <c r="D584" t="s">
        <v>11311</v>
      </c>
      <c r="E584" t="s">
        <v>883</v>
      </c>
      <c r="F584" t="s">
        <v>884</v>
      </c>
      <c r="G584" t="s">
        <v>11312</v>
      </c>
      <c r="H584" t="s">
        <v>290</v>
      </c>
      <c r="I584">
        <v>163.2886</v>
      </c>
      <c r="L584" t="s">
        <v>10129</v>
      </c>
      <c r="M584" t="s">
        <v>4033</v>
      </c>
      <c r="N584" t="s">
        <v>4033</v>
      </c>
    </row>
    <row r="585" spans="1:14" x14ac:dyDescent="0.3">
      <c r="A585" s="136">
        <f t="shared" si="9"/>
        <v>128.97338098618084</v>
      </c>
      <c r="B585" s="134">
        <v>6.4215</v>
      </c>
      <c r="C585" s="134">
        <v>-73.950999999999993</v>
      </c>
      <c r="D585" t="s">
        <v>8738</v>
      </c>
      <c r="E585" t="s">
        <v>892</v>
      </c>
      <c r="F585" t="s">
        <v>1214</v>
      </c>
      <c r="G585" t="s">
        <v>7624</v>
      </c>
      <c r="H585" t="s">
        <v>170</v>
      </c>
      <c r="I585">
        <v>177.15610000000001</v>
      </c>
      <c r="L585" t="s">
        <v>5924</v>
      </c>
      <c r="M585" t="s">
        <v>957</v>
      </c>
      <c r="N585" t="s">
        <v>957</v>
      </c>
    </row>
    <row r="586" spans="1:14" x14ac:dyDescent="0.3">
      <c r="A586" s="136">
        <f t="shared" si="9"/>
        <v>129.04405184448083</v>
      </c>
      <c r="B586" s="134">
        <v>5.9635999999999996</v>
      </c>
      <c r="C586" s="134">
        <v>-72.735150000000004</v>
      </c>
      <c r="D586" t="s">
        <v>10114</v>
      </c>
      <c r="E586" t="s">
        <v>892</v>
      </c>
      <c r="F586" t="s">
        <v>3126</v>
      </c>
      <c r="G586" t="s">
        <v>10115</v>
      </c>
      <c r="H586" t="s">
        <v>291</v>
      </c>
      <c r="I586">
        <v>18259.288499999999</v>
      </c>
      <c r="J586" t="s">
        <v>889</v>
      </c>
      <c r="K586" t="s">
        <v>879</v>
      </c>
      <c r="L586" t="s">
        <v>6295</v>
      </c>
      <c r="M586" t="s">
        <v>6484</v>
      </c>
      <c r="N586" t="s">
        <v>6484</v>
      </c>
    </row>
    <row r="587" spans="1:14" x14ac:dyDescent="0.3">
      <c r="A587" s="136">
        <f t="shared" si="9"/>
        <v>129.73454928822343</v>
      </c>
      <c r="B587" s="134">
        <v>6.0640000000000001</v>
      </c>
      <c r="C587" s="134">
        <v>-73.551000000000002</v>
      </c>
      <c r="D587" t="s">
        <v>8636</v>
      </c>
      <c r="E587" t="s">
        <v>883</v>
      </c>
      <c r="F587" t="s">
        <v>877</v>
      </c>
      <c r="G587" t="s">
        <v>8637</v>
      </c>
      <c r="H587" t="s">
        <v>170</v>
      </c>
      <c r="I587">
        <v>110.0121</v>
      </c>
      <c r="J587" t="s">
        <v>894</v>
      </c>
      <c r="L587" t="s">
        <v>8037</v>
      </c>
      <c r="M587" t="s">
        <v>8638</v>
      </c>
      <c r="N587" t="s">
        <v>8638</v>
      </c>
    </row>
    <row r="588" spans="1:14" x14ac:dyDescent="0.3">
      <c r="A588" s="136">
        <f t="shared" si="9"/>
        <v>129.90126874371609</v>
      </c>
      <c r="B588" s="134">
        <v>5.9261999999999997</v>
      </c>
      <c r="C588" s="134">
        <v>-72.968999999999994</v>
      </c>
      <c r="D588" t="s">
        <v>9587</v>
      </c>
      <c r="E588" t="s">
        <v>892</v>
      </c>
      <c r="F588" t="s">
        <v>877</v>
      </c>
      <c r="G588" t="s">
        <v>9588</v>
      </c>
      <c r="H588" t="s">
        <v>291</v>
      </c>
      <c r="I588">
        <v>44.711500000000001</v>
      </c>
      <c r="J588" t="s">
        <v>894</v>
      </c>
      <c r="K588" t="s">
        <v>879</v>
      </c>
      <c r="L588" t="s">
        <v>9589</v>
      </c>
      <c r="M588" t="s">
        <v>9590</v>
      </c>
      <c r="N588" t="s">
        <v>9590</v>
      </c>
    </row>
    <row r="589" spans="1:14" x14ac:dyDescent="0.3">
      <c r="A589" s="136">
        <f t="shared" si="9"/>
        <v>130.22928072070178</v>
      </c>
      <c r="B589" s="134">
        <v>6.383</v>
      </c>
      <c r="C589" s="134">
        <v>-73.936499999999995</v>
      </c>
      <c r="D589" t="s">
        <v>8688</v>
      </c>
      <c r="E589" t="s">
        <v>883</v>
      </c>
      <c r="F589" t="s">
        <v>877</v>
      </c>
      <c r="G589" t="s">
        <v>7624</v>
      </c>
      <c r="H589" t="s">
        <v>170</v>
      </c>
      <c r="I589">
        <v>315.23430000000002</v>
      </c>
      <c r="J589" t="s">
        <v>889</v>
      </c>
      <c r="L589" t="s">
        <v>8689</v>
      </c>
      <c r="M589" t="s">
        <v>1019</v>
      </c>
      <c r="N589" t="s">
        <v>1019</v>
      </c>
    </row>
    <row r="590" spans="1:14" x14ac:dyDescent="0.3">
      <c r="A590" s="136">
        <f t="shared" si="9"/>
        <v>130.36219842562107</v>
      </c>
      <c r="B590" s="134">
        <v>8.1159999999999997</v>
      </c>
      <c r="C590" s="134">
        <v>-73.578999999999994</v>
      </c>
      <c r="D590" t="s">
        <v>12014</v>
      </c>
      <c r="E590" t="s">
        <v>883</v>
      </c>
      <c r="F590" t="s">
        <v>877</v>
      </c>
      <c r="G590" t="s">
        <v>11885</v>
      </c>
      <c r="H590" t="s">
        <v>294</v>
      </c>
      <c r="I590">
        <v>36.5122</v>
      </c>
      <c r="J590" t="s">
        <v>894</v>
      </c>
      <c r="L590" t="s">
        <v>12015</v>
      </c>
      <c r="M590" t="s">
        <v>957</v>
      </c>
      <c r="N590" t="s">
        <v>957</v>
      </c>
    </row>
    <row r="591" spans="1:14" x14ac:dyDescent="0.3">
      <c r="A591" s="136">
        <f t="shared" si="9"/>
        <v>130.70556327634046</v>
      </c>
      <c r="B591" s="134">
        <v>5.9269999999999996</v>
      </c>
      <c r="C591" s="134">
        <v>-72.858000000000004</v>
      </c>
      <c r="D591" t="s">
        <v>9792</v>
      </c>
      <c r="E591" t="s">
        <v>883</v>
      </c>
      <c r="F591" t="s">
        <v>877</v>
      </c>
      <c r="G591" t="s">
        <v>9793</v>
      </c>
      <c r="H591" t="s">
        <v>291</v>
      </c>
      <c r="I591">
        <v>1223.7729999999999</v>
      </c>
      <c r="J591" t="s">
        <v>889</v>
      </c>
      <c r="L591" t="s">
        <v>9794</v>
      </c>
      <c r="M591" t="s">
        <v>9795</v>
      </c>
      <c r="N591" t="s">
        <v>9795</v>
      </c>
    </row>
    <row r="592" spans="1:14" x14ac:dyDescent="0.3">
      <c r="A592" s="136">
        <f t="shared" si="9"/>
        <v>130.97459324565139</v>
      </c>
      <c r="B592" s="134">
        <v>6.0804999999999998</v>
      </c>
      <c r="C592" s="134">
        <v>-73.603499999999997</v>
      </c>
      <c r="D592" t="s">
        <v>8583</v>
      </c>
      <c r="E592" t="s">
        <v>892</v>
      </c>
      <c r="F592" t="s">
        <v>1214</v>
      </c>
      <c r="G592" t="s">
        <v>8584</v>
      </c>
      <c r="H592" t="s">
        <v>170</v>
      </c>
      <c r="I592">
        <v>11.001099999999999</v>
      </c>
      <c r="L592" t="s">
        <v>8585</v>
      </c>
      <c r="M592" t="s">
        <v>3535</v>
      </c>
      <c r="N592" t="s">
        <v>3535</v>
      </c>
    </row>
    <row r="593" spans="1:14" x14ac:dyDescent="0.3">
      <c r="A593" s="136">
        <f t="shared" si="9"/>
        <v>131.07776665596904</v>
      </c>
      <c r="B593" s="134">
        <v>5.9153799999999999</v>
      </c>
      <c r="C593" s="134">
        <v>-72.980419999999995</v>
      </c>
      <c r="D593" t="s">
        <v>9557</v>
      </c>
      <c r="E593" t="s">
        <v>892</v>
      </c>
      <c r="F593" t="s">
        <v>877</v>
      </c>
      <c r="G593" t="s">
        <v>9393</v>
      </c>
      <c r="H593" t="s">
        <v>291</v>
      </c>
      <c r="I593">
        <v>36.744199999999999</v>
      </c>
      <c r="J593" t="s">
        <v>894</v>
      </c>
      <c r="K593" t="s">
        <v>879</v>
      </c>
      <c r="L593" t="s">
        <v>9558</v>
      </c>
      <c r="M593" t="s">
        <v>1270</v>
      </c>
      <c r="N593" t="s">
        <v>1270</v>
      </c>
    </row>
    <row r="594" spans="1:14" x14ac:dyDescent="0.3">
      <c r="A594" s="136">
        <f t="shared" si="9"/>
        <v>131.34448973640286</v>
      </c>
      <c r="B594" s="134">
        <v>8.1965000000000003</v>
      </c>
      <c r="C594" s="134">
        <v>-72.5715</v>
      </c>
      <c r="D594" t="s">
        <v>12670</v>
      </c>
      <c r="E594" t="s">
        <v>883</v>
      </c>
      <c r="F594" t="s">
        <v>877</v>
      </c>
      <c r="G594" t="s">
        <v>12407</v>
      </c>
      <c r="H594" t="s">
        <v>11647</v>
      </c>
      <c r="I594">
        <v>170.34899999999999</v>
      </c>
      <c r="J594" t="s">
        <v>889</v>
      </c>
      <c r="L594" t="s">
        <v>12094</v>
      </c>
      <c r="M594" t="s">
        <v>887</v>
      </c>
      <c r="N594" t="s">
        <v>887</v>
      </c>
    </row>
    <row r="595" spans="1:14" x14ac:dyDescent="0.3">
      <c r="A595" s="136">
        <f t="shared" si="9"/>
        <v>131.66995556311869</v>
      </c>
      <c r="B595" s="134">
        <v>8.2774999999999999</v>
      </c>
      <c r="C595" s="134">
        <v>-72.959000000000003</v>
      </c>
      <c r="D595" t="s">
        <v>12563</v>
      </c>
      <c r="E595" t="s">
        <v>892</v>
      </c>
      <c r="F595" t="s">
        <v>877</v>
      </c>
      <c r="G595" t="s">
        <v>12439</v>
      </c>
      <c r="H595" t="s">
        <v>11647</v>
      </c>
      <c r="I595">
        <v>1851.4656</v>
      </c>
      <c r="J595" t="s">
        <v>889</v>
      </c>
      <c r="K595" t="s">
        <v>903</v>
      </c>
      <c r="L595" t="s">
        <v>12564</v>
      </c>
      <c r="M595" t="s">
        <v>906</v>
      </c>
      <c r="N595" t="s">
        <v>906</v>
      </c>
    </row>
    <row r="596" spans="1:14" x14ac:dyDescent="0.3">
      <c r="A596" s="136">
        <f t="shared" si="9"/>
        <v>132.40437968092243</v>
      </c>
      <c r="B596" s="134">
        <v>8.1859999999999999</v>
      </c>
      <c r="C596" s="134">
        <v>-73.478499999999997</v>
      </c>
      <c r="D596" t="s">
        <v>12154</v>
      </c>
      <c r="E596" t="s">
        <v>892</v>
      </c>
      <c r="F596" t="s">
        <v>1214</v>
      </c>
      <c r="G596" t="s">
        <v>12019</v>
      </c>
      <c r="H596" t="s">
        <v>294</v>
      </c>
      <c r="I596">
        <v>55.974299999999999</v>
      </c>
      <c r="L596" t="s">
        <v>10788</v>
      </c>
      <c r="M596" t="s">
        <v>957</v>
      </c>
      <c r="N596" t="s">
        <v>957</v>
      </c>
    </row>
    <row r="597" spans="1:14" x14ac:dyDescent="0.3">
      <c r="A597" s="136">
        <f t="shared" si="9"/>
        <v>132.50898347105203</v>
      </c>
      <c r="B597" s="134">
        <v>5.9085000000000001</v>
      </c>
      <c r="C597" s="134">
        <v>-73.120999999999995</v>
      </c>
      <c r="D597" t="s">
        <v>9165</v>
      </c>
      <c r="E597" t="s">
        <v>883</v>
      </c>
      <c r="F597" t="s">
        <v>877</v>
      </c>
      <c r="G597" t="s">
        <v>9031</v>
      </c>
      <c r="H597" t="s">
        <v>291</v>
      </c>
      <c r="I597">
        <v>1269.0385000000001</v>
      </c>
      <c r="J597" t="s">
        <v>889</v>
      </c>
      <c r="L597" t="s">
        <v>9166</v>
      </c>
      <c r="M597" t="s">
        <v>9167</v>
      </c>
      <c r="N597" t="s">
        <v>9167</v>
      </c>
    </row>
    <row r="598" spans="1:14" x14ac:dyDescent="0.3">
      <c r="A598" s="136">
        <f t="shared" si="9"/>
        <v>132.81733685104311</v>
      </c>
      <c r="B598" s="134">
        <v>5.9115000000000002</v>
      </c>
      <c r="C598" s="134">
        <v>-72.83</v>
      </c>
      <c r="D598" t="s">
        <v>9855</v>
      </c>
      <c r="E598" t="s">
        <v>883</v>
      </c>
      <c r="F598" t="s">
        <v>884</v>
      </c>
      <c r="G598" t="s">
        <v>9793</v>
      </c>
      <c r="H598" t="s">
        <v>291</v>
      </c>
      <c r="I598">
        <v>62.351999999999997</v>
      </c>
      <c r="L598" t="s">
        <v>9856</v>
      </c>
      <c r="M598" t="s">
        <v>906</v>
      </c>
      <c r="N598" t="s">
        <v>906</v>
      </c>
    </row>
    <row r="599" spans="1:14" x14ac:dyDescent="0.3">
      <c r="A599" s="136">
        <f t="shared" si="9"/>
        <v>133.10835629471632</v>
      </c>
      <c r="B599" s="134">
        <v>5.9095000000000004</v>
      </c>
      <c r="C599" s="134">
        <v>-72.825500000000005</v>
      </c>
      <c r="D599" t="s">
        <v>9862</v>
      </c>
      <c r="E599" t="s">
        <v>883</v>
      </c>
      <c r="F599" t="s">
        <v>877</v>
      </c>
      <c r="G599" t="s">
        <v>9793</v>
      </c>
      <c r="H599" t="s">
        <v>291</v>
      </c>
      <c r="I599">
        <v>24.451799999999999</v>
      </c>
      <c r="J599" t="s">
        <v>894</v>
      </c>
      <c r="L599" t="s">
        <v>9863</v>
      </c>
      <c r="M599" t="s">
        <v>1689</v>
      </c>
      <c r="N599" t="s">
        <v>1689</v>
      </c>
    </row>
    <row r="600" spans="1:14" x14ac:dyDescent="0.3">
      <c r="A600" s="136">
        <f t="shared" si="9"/>
        <v>133.22391208998818</v>
      </c>
      <c r="B600" s="134">
        <v>6.4195000000000002</v>
      </c>
      <c r="C600" s="134">
        <v>-73.996499999999997</v>
      </c>
      <c r="D600" t="s">
        <v>8683</v>
      </c>
      <c r="E600" t="s">
        <v>883</v>
      </c>
      <c r="F600" t="s">
        <v>981</v>
      </c>
      <c r="G600" t="s">
        <v>7624</v>
      </c>
      <c r="H600" t="s">
        <v>170</v>
      </c>
      <c r="I600">
        <v>79.417299999999997</v>
      </c>
      <c r="J600" t="s">
        <v>894</v>
      </c>
      <c r="L600" t="s">
        <v>8684</v>
      </c>
      <c r="M600" t="s">
        <v>3185</v>
      </c>
      <c r="N600" t="s">
        <v>3185</v>
      </c>
    </row>
    <row r="601" spans="1:14" x14ac:dyDescent="0.3">
      <c r="A601" s="136">
        <f t="shared" si="9"/>
        <v>133.23534770202272</v>
      </c>
      <c r="B601" s="134">
        <v>7.8395000000000001</v>
      </c>
      <c r="C601" s="134">
        <v>-73.945499999999996</v>
      </c>
      <c r="D601" t="s">
        <v>11640</v>
      </c>
      <c r="E601" t="s">
        <v>883</v>
      </c>
      <c r="F601" t="s">
        <v>981</v>
      </c>
      <c r="G601" t="s">
        <v>11529</v>
      </c>
      <c r="H601" t="s">
        <v>290</v>
      </c>
      <c r="I601">
        <v>98.664699999999996</v>
      </c>
      <c r="J601" t="s">
        <v>894</v>
      </c>
      <c r="L601" t="s">
        <v>11641</v>
      </c>
      <c r="M601" t="s">
        <v>887</v>
      </c>
      <c r="N601" t="s">
        <v>887</v>
      </c>
    </row>
    <row r="602" spans="1:14" x14ac:dyDescent="0.3">
      <c r="A602" s="136">
        <f t="shared" si="9"/>
        <v>133.25694556860481</v>
      </c>
      <c r="B602" s="134">
        <v>6.9024999999999999</v>
      </c>
      <c r="C602" s="134">
        <v>-71.807500000000005</v>
      </c>
      <c r="D602" t="s">
        <v>12204</v>
      </c>
      <c r="E602" t="s">
        <v>883</v>
      </c>
      <c r="F602" t="s">
        <v>877</v>
      </c>
      <c r="G602" t="s">
        <v>12036</v>
      </c>
      <c r="H602" t="s">
        <v>207</v>
      </c>
      <c r="I602">
        <v>115.97580000000001</v>
      </c>
      <c r="J602" t="s">
        <v>894</v>
      </c>
      <c r="L602" t="s">
        <v>12205</v>
      </c>
      <c r="M602" t="s">
        <v>957</v>
      </c>
      <c r="N602" t="s">
        <v>957</v>
      </c>
    </row>
    <row r="603" spans="1:14" x14ac:dyDescent="0.3">
      <c r="A603" s="136">
        <f t="shared" si="9"/>
        <v>133.28940923731247</v>
      </c>
      <c r="B603" s="134">
        <v>5.9109999999999996</v>
      </c>
      <c r="C603" s="134">
        <v>-72.805000000000007</v>
      </c>
      <c r="D603" t="s">
        <v>9907</v>
      </c>
      <c r="E603" t="s">
        <v>883</v>
      </c>
      <c r="F603" t="s">
        <v>884</v>
      </c>
      <c r="G603" t="s">
        <v>9845</v>
      </c>
      <c r="H603" t="s">
        <v>291</v>
      </c>
      <c r="I603">
        <v>190.72309999999999</v>
      </c>
      <c r="L603" t="s">
        <v>9908</v>
      </c>
      <c r="M603" t="s">
        <v>1974</v>
      </c>
      <c r="N603" t="s">
        <v>1974</v>
      </c>
    </row>
    <row r="604" spans="1:14" x14ac:dyDescent="0.3">
      <c r="A604" s="136">
        <f t="shared" si="9"/>
        <v>133.38314668206408</v>
      </c>
      <c r="B604" s="134">
        <v>8.2654999999999994</v>
      </c>
      <c r="C604" s="134">
        <v>-72.739000000000004</v>
      </c>
      <c r="D604" t="s">
        <v>12650</v>
      </c>
      <c r="E604" t="s">
        <v>883</v>
      </c>
      <c r="F604" t="s">
        <v>877</v>
      </c>
      <c r="G604" t="s">
        <v>12651</v>
      </c>
      <c r="H604" t="s">
        <v>11647</v>
      </c>
      <c r="I604">
        <v>552.303</v>
      </c>
      <c r="J604" t="s">
        <v>889</v>
      </c>
      <c r="L604" t="s">
        <v>12652</v>
      </c>
      <c r="M604" t="s">
        <v>887</v>
      </c>
      <c r="N604" t="s">
        <v>887</v>
      </c>
    </row>
    <row r="605" spans="1:14" x14ac:dyDescent="0.3">
      <c r="A605" s="136">
        <f t="shared" si="9"/>
        <v>133.45601785105151</v>
      </c>
      <c r="B605" s="134">
        <v>6.3448900000000004</v>
      </c>
      <c r="C605" s="134">
        <v>-73.943560000000005</v>
      </c>
      <c r="D605" t="s">
        <v>8595</v>
      </c>
      <c r="E605" t="s">
        <v>892</v>
      </c>
      <c r="F605" t="s">
        <v>877</v>
      </c>
      <c r="G605" t="s">
        <v>7624</v>
      </c>
      <c r="H605" t="s">
        <v>170</v>
      </c>
      <c r="I605">
        <v>141.81739999999999</v>
      </c>
      <c r="J605" t="s">
        <v>894</v>
      </c>
      <c r="K605" t="s">
        <v>1058</v>
      </c>
      <c r="L605" t="s">
        <v>8596</v>
      </c>
      <c r="M605" t="s">
        <v>1326</v>
      </c>
      <c r="N605" t="s">
        <v>1326</v>
      </c>
    </row>
    <row r="606" spans="1:14" x14ac:dyDescent="0.3">
      <c r="A606" s="136">
        <f t="shared" si="9"/>
        <v>133.76812571247865</v>
      </c>
      <c r="B606" s="134">
        <v>6.4225000000000003</v>
      </c>
      <c r="C606" s="134">
        <v>-74.004499999999993</v>
      </c>
      <c r="D606" t="s">
        <v>8675</v>
      </c>
      <c r="E606" t="s">
        <v>892</v>
      </c>
      <c r="F606" t="s">
        <v>877</v>
      </c>
      <c r="G606" t="s">
        <v>7624</v>
      </c>
      <c r="H606" t="s">
        <v>170</v>
      </c>
      <c r="I606">
        <v>17.179200000000002</v>
      </c>
      <c r="J606" t="s">
        <v>894</v>
      </c>
      <c r="K606" t="s">
        <v>879</v>
      </c>
      <c r="L606" t="s">
        <v>8676</v>
      </c>
      <c r="M606" t="s">
        <v>3310</v>
      </c>
      <c r="N606" t="s">
        <v>3310</v>
      </c>
    </row>
    <row r="607" spans="1:14" x14ac:dyDescent="0.3">
      <c r="A607" s="136">
        <f t="shared" si="9"/>
        <v>133.89957864612703</v>
      </c>
      <c r="B607" s="134">
        <v>6.4265400000000001</v>
      </c>
      <c r="C607" s="134">
        <v>-74.008660000000006</v>
      </c>
      <c r="D607" t="s">
        <v>8681</v>
      </c>
      <c r="E607" t="s">
        <v>892</v>
      </c>
      <c r="F607" t="s">
        <v>926</v>
      </c>
      <c r="G607" t="s">
        <v>7624</v>
      </c>
      <c r="H607" t="s">
        <v>170</v>
      </c>
      <c r="I607">
        <v>195.15129999999999</v>
      </c>
      <c r="J607" t="s">
        <v>894</v>
      </c>
      <c r="K607" t="s">
        <v>879</v>
      </c>
      <c r="L607" t="s">
        <v>8682</v>
      </c>
      <c r="M607" t="s">
        <v>1686</v>
      </c>
      <c r="N607" t="s">
        <v>1686</v>
      </c>
    </row>
    <row r="608" spans="1:14" x14ac:dyDescent="0.3">
      <c r="A608" s="136">
        <f t="shared" si="9"/>
        <v>133.99092366967844</v>
      </c>
      <c r="B608" s="134">
        <v>8.1890000000000001</v>
      </c>
      <c r="C608" s="134">
        <v>-73.507000000000005</v>
      </c>
      <c r="D608" t="s">
        <v>12148</v>
      </c>
      <c r="E608" t="s">
        <v>892</v>
      </c>
      <c r="F608" t="s">
        <v>877</v>
      </c>
      <c r="G608" t="s">
        <v>12019</v>
      </c>
      <c r="H608" t="s">
        <v>294</v>
      </c>
      <c r="I608">
        <v>128.98390000000001</v>
      </c>
      <c r="J608" t="s">
        <v>986</v>
      </c>
      <c r="K608" t="s">
        <v>879</v>
      </c>
      <c r="L608" t="s">
        <v>12149</v>
      </c>
      <c r="M608" t="s">
        <v>1019</v>
      </c>
      <c r="N608" t="s">
        <v>1019</v>
      </c>
    </row>
    <row r="609" spans="1:14" x14ac:dyDescent="0.3">
      <c r="A609" s="136">
        <f t="shared" si="9"/>
        <v>134.09464703053192</v>
      </c>
      <c r="B609" s="134">
        <v>7.7845000000000004</v>
      </c>
      <c r="C609" s="134">
        <v>-73.996499999999997</v>
      </c>
      <c r="D609" t="s">
        <v>11528</v>
      </c>
      <c r="E609" t="s">
        <v>883</v>
      </c>
      <c r="F609" t="s">
        <v>877</v>
      </c>
      <c r="G609" t="s">
        <v>11529</v>
      </c>
      <c r="H609" t="s">
        <v>290</v>
      </c>
      <c r="I609">
        <v>269.2398</v>
      </c>
      <c r="J609" t="s">
        <v>889</v>
      </c>
      <c r="L609" t="s">
        <v>11530</v>
      </c>
      <c r="M609" t="s">
        <v>1909</v>
      </c>
      <c r="N609" t="s">
        <v>1909</v>
      </c>
    </row>
    <row r="610" spans="1:14" x14ac:dyDescent="0.3">
      <c r="A610" s="136">
        <f t="shared" si="9"/>
        <v>134.1072129409724</v>
      </c>
      <c r="B610" s="134">
        <v>5.9065000000000003</v>
      </c>
      <c r="C610" s="134">
        <v>-72.787499999999994</v>
      </c>
      <c r="D610" t="s">
        <v>9927</v>
      </c>
      <c r="E610" t="s">
        <v>892</v>
      </c>
      <c r="F610" t="s">
        <v>1214</v>
      </c>
      <c r="G610" t="s">
        <v>9800</v>
      </c>
      <c r="H610" t="s">
        <v>291</v>
      </c>
      <c r="I610">
        <v>13.448700000000001</v>
      </c>
      <c r="L610" t="s">
        <v>9817</v>
      </c>
      <c r="M610" t="s">
        <v>1019</v>
      </c>
      <c r="N610" t="s">
        <v>1019</v>
      </c>
    </row>
    <row r="611" spans="1:14" x14ac:dyDescent="0.3">
      <c r="A611" s="136">
        <f t="shared" si="9"/>
        <v>134.14745524512711</v>
      </c>
      <c r="B611" s="134">
        <v>6.8651200000000001</v>
      </c>
      <c r="C611" s="134">
        <v>-71.806039999999996</v>
      </c>
      <c r="D611" t="s">
        <v>12166</v>
      </c>
      <c r="E611" t="s">
        <v>892</v>
      </c>
      <c r="F611" t="s">
        <v>877</v>
      </c>
      <c r="G611" t="s">
        <v>12036</v>
      </c>
      <c r="H611" t="s">
        <v>207</v>
      </c>
      <c r="I611">
        <v>351.42750000000001</v>
      </c>
      <c r="J611" t="s">
        <v>889</v>
      </c>
      <c r="K611" t="s">
        <v>879</v>
      </c>
      <c r="L611" t="s">
        <v>12167</v>
      </c>
      <c r="M611" t="s">
        <v>957</v>
      </c>
      <c r="N611" t="s">
        <v>957</v>
      </c>
    </row>
    <row r="612" spans="1:14" x14ac:dyDescent="0.3">
      <c r="A612" s="136">
        <f t="shared" si="9"/>
        <v>134.1498075245735</v>
      </c>
      <c r="B612" s="134">
        <v>5.9055</v>
      </c>
      <c r="C612" s="134">
        <v>-72.790999999999997</v>
      </c>
      <c r="D612" t="s">
        <v>9919</v>
      </c>
      <c r="E612" t="s">
        <v>892</v>
      </c>
      <c r="F612" t="s">
        <v>1214</v>
      </c>
      <c r="G612" t="s">
        <v>9800</v>
      </c>
      <c r="H612" t="s">
        <v>291</v>
      </c>
      <c r="I612">
        <v>12.226100000000001</v>
      </c>
      <c r="L612" t="s">
        <v>9817</v>
      </c>
      <c r="M612" t="s">
        <v>1019</v>
      </c>
      <c r="N612" t="s">
        <v>1019</v>
      </c>
    </row>
    <row r="613" spans="1:14" x14ac:dyDescent="0.3">
      <c r="A613" s="136">
        <f t="shared" si="9"/>
        <v>134.27176780486221</v>
      </c>
      <c r="B613" s="134">
        <v>6.52034</v>
      </c>
      <c r="C613" s="134">
        <v>-74.069479999999999</v>
      </c>
      <c r="D613" t="s">
        <v>8799</v>
      </c>
      <c r="E613" t="s">
        <v>892</v>
      </c>
      <c r="F613" t="s">
        <v>877</v>
      </c>
      <c r="G613" t="s">
        <v>7624</v>
      </c>
      <c r="H613" t="s">
        <v>170</v>
      </c>
      <c r="I613">
        <v>40.371699999999997</v>
      </c>
      <c r="J613" t="s">
        <v>894</v>
      </c>
      <c r="K613" t="s">
        <v>879</v>
      </c>
      <c r="L613" t="s">
        <v>8800</v>
      </c>
      <c r="M613" t="s">
        <v>949</v>
      </c>
      <c r="N613" t="s">
        <v>949</v>
      </c>
    </row>
    <row r="614" spans="1:14" x14ac:dyDescent="0.3">
      <c r="A614" s="136">
        <f t="shared" si="9"/>
        <v>134.58982216110843</v>
      </c>
      <c r="B614" s="134">
        <v>6.5209799999999998</v>
      </c>
      <c r="C614" s="134">
        <v>-74.073099999999997</v>
      </c>
      <c r="D614" t="s">
        <v>8792</v>
      </c>
      <c r="E614" t="s">
        <v>892</v>
      </c>
      <c r="F614" t="s">
        <v>1593</v>
      </c>
      <c r="G614" t="s">
        <v>7624</v>
      </c>
      <c r="H614" t="s">
        <v>170</v>
      </c>
      <c r="I614">
        <v>8.9885000000000002</v>
      </c>
      <c r="J614" t="s">
        <v>894</v>
      </c>
      <c r="K614" t="s">
        <v>879</v>
      </c>
      <c r="L614" t="s">
        <v>8793</v>
      </c>
      <c r="M614" t="s">
        <v>989</v>
      </c>
      <c r="N614" t="s">
        <v>989</v>
      </c>
    </row>
    <row r="615" spans="1:14" x14ac:dyDescent="0.3">
      <c r="A615" s="136">
        <f t="shared" si="9"/>
        <v>134.68673044424543</v>
      </c>
      <c r="B615" s="134">
        <v>6.4314999999999998</v>
      </c>
      <c r="C615" s="134">
        <v>-74.020499999999998</v>
      </c>
      <c r="D615" t="s">
        <v>8674</v>
      </c>
      <c r="E615" t="s">
        <v>892</v>
      </c>
      <c r="F615" t="s">
        <v>1214</v>
      </c>
      <c r="G615" t="s">
        <v>7624</v>
      </c>
      <c r="H615" t="s">
        <v>170</v>
      </c>
      <c r="I615">
        <v>1587.1201000000001</v>
      </c>
      <c r="J615" t="s">
        <v>986</v>
      </c>
      <c r="K615" t="s">
        <v>879</v>
      </c>
      <c r="L615" t="s">
        <v>5924</v>
      </c>
      <c r="M615" t="s">
        <v>1019</v>
      </c>
      <c r="N615" t="s">
        <v>1019</v>
      </c>
    </row>
    <row r="616" spans="1:14" x14ac:dyDescent="0.3">
      <c r="A616" s="136">
        <f t="shared" si="9"/>
        <v>134.84869951066057</v>
      </c>
      <c r="B616" s="134">
        <v>5.8816100000000002</v>
      </c>
      <c r="C616" s="134">
        <v>-73.026229999999998</v>
      </c>
      <c r="D616" t="s">
        <v>9400</v>
      </c>
      <c r="E616" t="s">
        <v>892</v>
      </c>
      <c r="F616" t="s">
        <v>1593</v>
      </c>
      <c r="G616" t="s">
        <v>9139</v>
      </c>
      <c r="H616" t="s">
        <v>291</v>
      </c>
      <c r="I616">
        <v>2.3355000000000001</v>
      </c>
      <c r="J616" t="s">
        <v>894</v>
      </c>
      <c r="K616" t="s">
        <v>879</v>
      </c>
      <c r="L616" t="s">
        <v>9401</v>
      </c>
      <c r="M616" t="s">
        <v>931</v>
      </c>
      <c r="N616" t="s">
        <v>931</v>
      </c>
    </row>
    <row r="617" spans="1:14" x14ac:dyDescent="0.3">
      <c r="A617" s="136">
        <f t="shared" si="9"/>
        <v>134.85251477623305</v>
      </c>
      <c r="B617" s="134">
        <v>5.899</v>
      </c>
      <c r="C617" s="134">
        <v>-72.791499999999999</v>
      </c>
      <c r="D617" t="s">
        <v>9916</v>
      </c>
      <c r="E617" t="s">
        <v>892</v>
      </c>
      <c r="F617" t="s">
        <v>1214</v>
      </c>
      <c r="G617" t="s">
        <v>9800</v>
      </c>
      <c r="H617" t="s">
        <v>291</v>
      </c>
      <c r="I617">
        <v>14.6714</v>
      </c>
      <c r="L617" t="s">
        <v>9817</v>
      </c>
      <c r="M617" t="s">
        <v>1019</v>
      </c>
      <c r="N617" t="s">
        <v>1019</v>
      </c>
    </row>
    <row r="618" spans="1:14" x14ac:dyDescent="0.3">
      <c r="A618" s="136">
        <f t="shared" si="9"/>
        <v>134.90771871562475</v>
      </c>
      <c r="B618" s="134">
        <v>6.84795</v>
      </c>
      <c r="C618" s="134">
        <v>-71.802499999999995</v>
      </c>
      <c r="D618" t="s">
        <v>12156</v>
      </c>
      <c r="E618" t="s">
        <v>892</v>
      </c>
      <c r="F618" t="s">
        <v>877</v>
      </c>
      <c r="G618" t="s">
        <v>12036</v>
      </c>
      <c r="H618" t="s">
        <v>207</v>
      </c>
      <c r="I618">
        <v>163.9701</v>
      </c>
      <c r="J618" t="s">
        <v>889</v>
      </c>
      <c r="K618" t="s">
        <v>879</v>
      </c>
      <c r="L618" t="s">
        <v>12157</v>
      </c>
      <c r="M618" t="s">
        <v>957</v>
      </c>
      <c r="N618" t="s">
        <v>957</v>
      </c>
    </row>
    <row r="619" spans="1:14" x14ac:dyDescent="0.3">
      <c r="A619" s="136">
        <f t="shared" si="9"/>
        <v>134.94585586011783</v>
      </c>
      <c r="B619" s="134">
        <v>8.2870000000000008</v>
      </c>
      <c r="C619" s="134">
        <v>-72.774500000000003</v>
      </c>
      <c r="D619" t="s">
        <v>12648</v>
      </c>
      <c r="E619" t="s">
        <v>968</v>
      </c>
      <c r="F619" t="s">
        <v>877</v>
      </c>
      <c r="G619" t="s">
        <v>12439</v>
      </c>
      <c r="H619" t="s">
        <v>11647</v>
      </c>
      <c r="I619">
        <v>796.7867</v>
      </c>
      <c r="J619" t="s">
        <v>889</v>
      </c>
      <c r="L619" t="s">
        <v>12649</v>
      </c>
      <c r="M619" t="s">
        <v>887</v>
      </c>
      <c r="N619" t="s">
        <v>887</v>
      </c>
    </row>
    <row r="620" spans="1:14" x14ac:dyDescent="0.3">
      <c r="A620" s="136">
        <f t="shared" si="9"/>
        <v>134.98588922392074</v>
      </c>
      <c r="B620" s="134">
        <v>8.2599900000000002</v>
      </c>
      <c r="C620" s="134">
        <v>-73.340459999999993</v>
      </c>
      <c r="D620" t="s">
        <v>12343</v>
      </c>
      <c r="E620" t="s">
        <v>892</v>
      </c>
      <c r="F620" t="s">
        <v>877</v>
      </c>
      <c r="G620" t="s">
        <v>12315</v>
      </c>
      <c r="H620" t="s">
        <v>11647</v>
      </c>
      <c r="I620">
        <v>39.930999999999997</v>
      </c>
      <c r="J620" t="s">
        <v>894</v>
      </c>
      <c r="K620" t="s">
        <v>879</v>
      </c>
      <c r="L620" t="s">
        <v>12344</v>
      </c>
      <c r="M620" t="s">
        <v>931</v>
      </c>
      <c r="N620" t="s">
        <v>931</v>
      </c>
    </row>
    <row r="621" spans="1:14" x14ac:dyDescent="0.3">
      <c r="A621" s="136">
        <f t="shared" si="9"/>
        <v>135.08523186520904</v>
      </c>
      <c r="B621" s="134">
        <v>7.8055000000000003</v>
      </c>
      <c r="C621" s="134">
        <v>-73.992500000000007</v>
      </c>
      <c r="D621" t="s">
        <v>11554</v>
      </c>
      <c r="E621" t="s">
        <v>980</v>
      </c>
      <c r="F621" t="s">
        <v>981</v>
      </c>
      <c r="G621" t="s">
        <v>11529</v>
      </c>
      <c r="H621" t="s">
        <v>290</v>
      </c>
      <c r="I621">
        <v>71.874600000000001</v>
      </c>
      <c r="J621" t="s">
        <v>889</v>
      </c>
      <c r="L621" t="s">
        <v>11555</v>
      </c>
      <c r="M621" t="s">
        <v>949</v>
      </c>
      <c r="N621" t="s">
        <v>949</v>
      </c>
    </row>
    <row r="622" spans="1:14" x14ac:dyDescent="0.3">
      <c r="A622" s="136">
        <f t="shared" si="9"/>
        <v>135.12157517101696</v>
      </c>
      <c r="B622" s="134">
        <v>8.1829999999999998</v>
      </c>
      <c r="C622" s="134">
        <v>-73.543499999999995</v>
      </c>
      <c r="D622" t="s">
        <v>12130</v>
      </c>
      <c r="E622" t="s">
        <v>892</v>
      </c>
      <c r="F622" t="s">
        <v>1214</v>
      </c>
      <c r="G622" t="s">
        <v>12019</v>
      </c>
      <c r="H622" t="s">
        <v>294</v>
      </c>
      <c r="I622">
        <v>150.89109999999999</v>
      </c>
      <c r="L622" t="s">
        <v>10788</v>
      </c>
      <c r="M622" t="s">
        <v>957</v>
      </c>
      <c r="N622" t="s">
        <v>957</v>
      </c>
    </row>
    <row r="623" spans="1:14" x14ac:dyDescent="0.3">
      <c r="A623" s="136">
        <f t="shared" si="9"/>
        <v>135.29182804611605</v>
      </c>
      <c r="B623" s="134">
        <v>5.8911600000000002</v>
      </c>
      <c r="C623" s="134">
        <v>-72.815280000000001</v>
      </c>
      <c r="D623" t="s">
        <v>9857</v>
      </c>
      <c r="E623" t="s">
        <v>892</v>
      </c>
      <c r="F623" t="s">
        <v>877</v>
      </c>
      <c r="G623" t="s">
        <v>9845</v>
      </c>
      <c r="H623" t="s">
        <v>291</v>
      </c>
      <c r="I623">
        <v>5.3815</v>
      </c>
      <c r="J623" t="s">
        <v>894</v>
      </c>
      <c r="K623" t="s">
        <v>879</v>
      </c>
      <c r="L623" t="s">
        <v>9858</v>
      </c>
      <c r="M623" t="s">
        <v>1117</v>
      </c>
      <c r="N623" t="s">
        <v>1117</v>
      </c>
    </row>
    <row r="624" spans="1:14" x14ac:dyDescent="0.3">
      <c r="A624" s="136">
        <f t="shared" si="9"/>
        <v>135.41635559383374</v>
      </c>
      <c r="B624" s="134">
        <v>6.3205600000000004</v>
      </c>
      <c r="C624" s="134">
        <v>-73.946529999999996</v>
      </c>
      <c r="D624" t="s">
        <v>8532</v>
      </c>
      <c r="E624" t="s">
        <v>892</v>
      </c>
      <c r="F624" t="s">
        <v>877</v>
      </c>
      <c r="G624" t="s">
        <v>7624</v>
      </c>
      <c r="H624" t="s">
        <v>170</v>
      </c>
      <c r="I624">
        <v>99.785399999999996</v>
      </c>
      <c r="J624" t="s">
        <v>894</v>
      </c>
      <c r="K624" t="s">
        <v>903</v>
      </c>
      <c r="L624" t="s">
        <v>8533</v>
      </c>
      <c r="M624" t="s">
        <v>949</v>
      </c>
      <c r="N624" t="s">
        <v>949</v>
      </c>
    </row>
    <row r="625" spans="1:14" x14ac:dyDescent="0.3">
      <c r="A625" s="136">
        <f t="shared" si="9"/>
        <v>135.48443397341671</v>
      </c>
      <c r="B625" s="134">
        <v>7.8223200000000004</v>
      </c>
      <c r="C625" s="134">
        <v>-73.984560000000002</v>
      </c>
      <c r="D625" t="s">
        <v>11593</v>
      </c>
      <c r="E625" t="s">
        <v>892</v>
      </c>
      <c r="F625" t="s">
        <v>1214</v>
      </c>
      <c r="G625" t="s">
        <v>11529</v>
      </c>
      <c r="H625" t="s">
        <v>290</v>
      </c>
      <c r="I625">
        <v>99.479299999999995</v>
      </c>
      <c r="J625" t="s">
        <v>986</v>
      </c>
      <c r="K625" t="s">
        <v>879</v>
      </c>
      <c r="L625" t="s">
        <v>10544</v>
      </c>
      <c r="M625" t="s">
        <v>949</v>
      </c>
      <c r="N625" t="s">
        <v>949</v>
      </c>
    </row>
    <row r="626" spans="1:14" x14ac:dyDescent="0.3">
      <c r="A626" s="136">
        <f t="shared" si="9"/>
        <v>135.48829456104716</v>
      </c>
      <c r="B626" s="134">
        <v>5.88917</v>
      </c>
      <c r="C626" s="134">
        <v>-72.816630000000004</v>
      </c>
      <c r="D626" t="s">
        <v>9844</v>
      </c>
      <c r="E626" t="s">
        <v>892</v>
      </c>
      <c r="F626" t="s">
        <v>1593</v>
      </c>
      <c r="G626" t="s">
        <v>9845</v>
      </c>
      <c r="H626" t="s">
        <v>291</v>
      </c>
      <c r="I626">
        <v>8.0709</v>
      </c>
      <c r="J626" t="s">
        <v>894</v>
      </c>
      <c r="K626" t="s">
        <v>879</v>
      </c>
      <c r="L626" t="s">
        <v>9846</v>
      </c>
      <c r="M626" t="s">
        <v>887</v>
      </c>
      <c r="N626" t="s">
        <v>887</v>
      </c>
    </row>
    <row r="627" spans="1:14" x14ac:dyDescent="0.3">
      <c r="A627" s="136">
        <f t="shared" si="9"/>
        <v>135.5073833849051</v>
      </c>
      <c r="B627" s="134">
        <v>6.2740400000000003</v>
      </c>
      <c r="C627" s="134">
        <v>-73.907060000000001</v>
      </c>
      <c r="D627" t="s">
        <v>8485</v>
      </c>
      <c r="E627" t="s">
        <v>892</v>
      </c>
      <c r="F627" t="s">
        <v>877</v>
      </c>
      <c r="G627" t="s">
        <v>8382</v>
      </c>
      <c r="H627" t="s">
        <v>170</v>
      </c>
      <c r="I627">
        <v>3.7149000000000001</v>
      </c>
      <c r="J627" t="s">
        <v>889</v>
      </c>
      <c r="K627" t="s">
        <v>879</v>
      </c>
      <c r="L627" t="s">
        <v>8481</v>
      </c>
      <c r="M627" t="s">
        <v>899</v>
      </c>
      <c r="N627" t="s">
        <v>899</v>
      </c>
    </row>
    <row r="628" spans="1:14" x14ac:dyDescent="0.3">
      <c r="A628" s="136">
        <f t="shared" si="9"/>
        <v>135.59853105714086</v>
      </c>
      <c r="B628" s="134">
        <v>5.8890399999999996</v>
      </c>
      <c r="C628" s="134">
        <v>-72.810890000000001</v>
      </c>
      <c r="D628" t="s">
        <v>9864</v>
      </c>
      <c r="E628" t="s">
        <v>892</v>
      </c>
      <c r="F628" t="s">
        <v>893</v>
      </c>
      <c r="G628" t="s">
        <v>9800</v>
      </c>
      <c r="H628" t="s">
        <v>291</v>
      </c>
      <c r="I628">
        <v>33.756799999999998</v>
      </c>
      <c r="J628" t="s">
        <v>894</v>
      </c>
      <c r="K628" t="s">
        <v>879</v>
      </c>
      <c r="L628" t="s">
        <v>9865</v>
      </c>
      <c r="M628" t="s">
        <v>1482</v>
      </c>
      <c r="N628" t="s">
        <v>1482</v>
      </c>
    </row>
    <row r="629" spans="1:14" x14ac:dyDescent="0.3">
      <c r="A629" s="136">
        <f t="shared" si="9"/>
        <v>135.65460941875415</v>
      </c>
      <c r="B629" s="134">
        <v>5.8879900000000003</v>
      </c>
      <c r="C629" s="134">
        <v>-72.814419999999998</v>
      </c>
      <c r="D629" t="s">
        <v>9849</v>
      </c>
      <c r="E629" t="s">
        <v>892</v>
      </c>
      <c r="F629" t="s">
        <v>893</v>
      </c>
      <c r="G629" t="s">
        <v>9800</v>
      </c>
      <c r="H629" t="s">
        <v>291</v>
      </c>
      <c r="I629">
        <v>1.0727</v>
      </c>
      <c r="J629" t="s">
        <v>894</v>
      </c>
      <c r="K629" t="s">
        <v>879</v>
      </c>
      <c r="L629" t="s">
        <v>9850</v>
      </c>
      <c r="M629" t="s">
        <v>1117</v>
      </c>
      <c r="N629" t="s">
        <v>1117</v>
      </c>
    </row>
    <row r="630" spans="1:14" x14ac:dyDescent="0.3">
      <c r="A630" s="136">
        <f t="shared" si="9"/>
        <v>135.73507811224593</v>
      </c>
      <c r="B630" s="134">
        <v>5.8870500000000003</v>
      </c>
      <c r="C630" s="134">
        <v>-72.815799999999996</v>
      </c>
      <c r="D630" t="s">
        <v>9840</v>
      </c>
      <c r="E630" t="s">
        <v>892</v>
      </c>
      <c r="F630" t="s">
        <v>893</v>
      </c>
      <c r="G630" t="s">
        <v>9800</v>
      </c>
      <c r="H630" t="s">
        <v>291</v>
      </c>
      <c r="I630">
        <v>0.69320000000000004</v>
      </c>
      <c r="J630" t="s">
        <v>894</v>
      </c>
      <c r="K630" t="s">
        <v>879</v>
      </c>
      <c r="L630" t="s">
        <v>9841</v>
      </c>
      <c r="M630" t="s">
        <v>1754</v>
      </c>
      <c r="N630" t="s">
        <v>1754</v>
      </c>
    </row>
    <row r="631" spans="1:14" x14ac:dyDescent="0.3">
      <c r="A631" s="136">
        <f t="shared" si="9"/>
        <v>135.77654001701174</v>
      </c>
      <c r="B631" s="134">
        <v>5.88673</v>
      </c>
      <c r="C631" s="134">
        <v>-72.815420000000003</v>
      </c>
      <c r="D631" t="s">
        <v>9842</v>
      </c>
      <c r="E631" t="s">
        <v>892</v>
      </c>
      <c r="F631" t="s">
        <v>893</v>
      </c>
      <c r="G631" t="s">
        <v>9800</v>
      </c>
      <c r="H631" t="s">
        <v>291</v>
      </c>
      <c r="I631">
        <v>0.44669999999999999</v>
      </c>
      <c r="J631" t="s">
        <v>894</v>
      </c>
      <c r="K631" t="s">
        <v>879</v>
      </c>
      <c r="L631" t="s">
        <v>9843</v>
      </c>
      <c r="M631" t="s">
        <v>887</v>
      </c>
      <c r="N631" t="s">
        <v>887</v>
      </c>
    </row>
    <row r="632" spans="1:14" x14ac:dyDescent="0.3">
      <c r="A632" s="136">
        <f t="shared" si="9"/>
        <v>135.78232102674161</v>
      </c>
      <c r="B632" s="134">
        <v>6.2769700000000004</v>
      </c>
      <c r="C632" s="134">
        <v>-73.913089999999997</v>
      </c>
      <c r="D632" t="s">
        <v>8480</v>
      </c>
      <c r="E632" t="s">
        <v>892</v>
      </c>
      <c r="F632" t="s">
        <v>877</v>
      </c>
      <c r="G632" t="s">
        <v>8382</v>
      </c>
      <c r="H632" t="s">
        <v>170</v>
      </c>
      <c r="I632">
        <v>17.304400000000001</v>
      </c>
      <c r="J632" t="s">
        <v>889</v>
      </c>
      <c r="K632" t="s">
        <v>879</v>
      </c>
      <c r="L632" t="s">
        <v>8481</v>
      </c>
      <c r="M632" t="s">
        <v>899</v>
      </c>
      <c r="N632" t="s">
        <v>899</v>
      </c>
    </row>
    <row r="633" spans="1:14" x14ac:dyDescent="0.3">
      <c r="A633" s="136">
        <f t="shared" si="9"/>
        <v>135.88483209493864</v>
      </c>
      <c r="B633" s="134">
        <v>5.8856700000000002</v>
      </c>
      <c r="C633" s="134">
        <v>-72.815920000000006</v>
      </c>
      <c r="D633" t="s">
        <v>9837</v>
      </c>
      <c r="E633" t="s">
        <v>892</v>
      </c>
      <c r="F633" t="s">
        <v>877</v>
      </c>
      <c r="G633" t="s">
        <v>9800</v>
      </c>
      <c r="H633" t="s">
        <v>291</v>
      </c>
      <c r="I633">
        <v>0.63119999999999998</v>
      </c>
      <c r="J633" t="s">
        <v>894</v>
      </c>
      <c r="K633" t="s">
        <v>879</v>
      </c>
      <c r="L633" t="s">
        <v>9838</v>
      </c>
      <c r="M633" t="s">
        <v>9839</v>
      </c>
      <c r="N633" t="s">
        <v>9839</v>
      </c>
    </row>
    <row r="634" spans="1:14" x14ac:dyDescent="0.3">
      <c r="A634" s="136">
        <f t="shared" si="9"/>
        <v>135.92898455368365</v>
      </c>
      <c r="B634" s="134">
        <v>7.1868699999999999</v>
      </c>
      <c r="C634" s="134">
        <v>-74.227819999999994</v>
      </c>
      <c r="D634" t="s">
        <v>10210</v>
      </c>
      <c r="E634" t="s">
        <v>876</v>
      </c>
      <c r="F634" t="s">
        <v>877</v>
      </c>
      <c r="G634" t="s">
        <v>10211</v>
      </c>
      <c r="H634" t="s">
        <v>290</v>
      </c>
      <c r="I634">
        <v>4655.9004999999997</v>
      </c>
      <c r="K634" t="s">
        <v>879</v>
      </c>
      <c r="L634" t="s">
        <v>10212</v>
      </c>
      <c r="M634" t="s">
        <v>881</v>
      </c>
      <c r="N634" t="s">
        <v>881</v>
      </c>
    </row>
    <row r="635" spans="1:14" x14ac:dyDescent="0.3">
      <c r="A635" s="136">
        <f t="shared" si="9"/>
        <v>135.98598648160387</v>
      </c>
      <c r="B635" s="134">
        <v>5.8840000000000003</v>
      </c>
      <c r="C635" s="134">
        <v>-72.820999999999998</v>
      </c>
      <c r="D635" t="s">
        <v>9816</v>
      </c>
      <c r="E635" t="s">
        <v>892</v>
      </c>
      <c r="F635" t="s">
        <v>1214</v>
      </c>
      <c r="G635" t="s">
        <v>9800</v>
      </c>
      <c r="H635" t="s">
        <v>291</v>
      </c>
      <c r="I635">
        <v>13.4491</v>
      </c>
      <c r="L635" t="s">
        <v>9817</v>
      </c>
      <c r="M635" t="s">
        <v>1019</v>
      </c>
      <c r="N635" t="s">
        <v>1019</v>
      </c>
    </row>
    <row r="636" spans="1:14" x14ac:dyDescent="0.3">
      <c r="A636" s="136">
        <f t="shared" si="9"/>
        <v>136.13658491333589</v>
      </c>
      <c r="B636" s="134">
        <v>5.8835499999999996</v>
      </c>
      <c r="C636" s="134">
        <v>-72.814790000000002</v>
      </c>
      <c r="D636" t="s">
        <v>9835</v>
      </c>
      <c r="E636" t="s">
        <v>892</v>
      </c>
      <c r="F636" t="s">
        <v>893</v>
      </c>
      <c r="G636" t="s">
        <v>9800</v>
      </c>
      <c r="H636" t="s">
        <v>291</v>
      </c>
      <c r="I636">
        <v>33.281399999999998</v>
      </c>
      <c r="J636" t="s">
        <v>894</v>
      </c>
      <c r="K636" t="s">
        <v>879</v>
      </c>
      <c r="L636" t="s">
        <v>9836</v>
      </c>
      <c r="M636" t="s">
        <v>1754</v>
      </c>
      <c r="N636" t="s">
        <v>1754</v>
      </c>
    </row>
    <row r="637" spans="1:14" x14ac:dyDescent="0.3">
      <c r="A637" s="136">
        <f t="shared" si="9"/>
        <v>136.14808283416301</v>
      </c>
      <c r="B637" s="134">
        <v>6.2948199999999996</v>
      </c>
      <c r="C637" s="134">
        <v>-73.933350000000004</v>
      </c>
      <c r="D637" t="s">
        <v>8491</v>
      </c>
      <c r="E637" t="s">
        <v>892</v>
      </c>
      <c r="F637" t="s">
        <v>877</v>
      </c>
      <c r="G637" t="s">
        <v>7624</v>
      </c>
      <c r="H637" t="s">
        <v>170</v>
      </c>
      <c r="I637">
        <v>182.70439999999999</v>
      </c>
      <c r="J637" t="s">
        <v>889</v>
      </c>
      <c r="K637" t="s">
        <v>1058</v>
      </c>
      <c r="L637" t="s">
        <v>1166</v>
      </c>
      <c r="M637" t="s">
        <v>949</v>
      </c>
      <c r="N637" t="s">
        <v>949</v>
      </c>
    </row>
    <row r="638" spans="1:14" x14ac:dyDescent="0.3">
      <c r="A638" s="136">
        <f t="shared" si="9"/>
        <v>136.26883005415024</v>
      </c>
      <c r="B638" s="134">
        <v>5.883</v>
      </c>
      <c r="C638" s="134">
        <v>-72.810500000000005</v>
      </c>
      <c r="D638" t="s">
        <v>9853</v>
      </c>
      <c r="E638" t="s">
        <v>883</v>
      </c>
      <c r="F638" t="s">
        <v>877</v>
      </c>
      <c r="G638" t="s">
        <v>9800</v>
      </c>
      <c r="H638" t="s">
        <v>291</v>
      </c>
      <c r="I638">
        <v>2.4453</v>
      </c>
      <c r="J638" t="s">
        <v>894</v>
      </c>
      <c r="L638" t="s">
        <v>9854</v>
      </c>
      <c r="M638" t="s">
        <v>6291</v>
      </c>
      <c r="N638" t="s">
        <v>6291</v>
      </c>
    </row>
    <row r="639" spans="1:14" x14ac:dyDescent="0.3">
      <c r="A639" s="136">
        <f t="shared" si="9"/>
        <v>136.27403354612571</v>
      </c>
      <c r="B639" s="134">
        <v>6.2779999999999996</v>
      </c>
      <c r="C639" s="134">
        <v>-73.92</v>
      </c>
      <c r="D639" t="s">
        <v>8466</v>
      </c>
      <c r="E639" t="s">
        <v>892</v>
      </c>
      <c r="F639" t="s">
        <v>1214</v>
      </c>
      <c r="G639" t="s">
        <v>8436</v>
      </c>
      <c r="H639" t="s">
        <v>170</v>
      </c>
      <c r="I639">
        <v>30.5519</v>
      </c>
      <c r="L639" t="s">
        <v>5924</v>
      </c>
      <c r="M639" t="s">
        <v>957</v>
      </c>
      <c r="N639" t="s">
        <v>957</v>
      </c>
    </row>
    <row r="640" spans="1:14" x14ac:dyDescent="0.3">
      <c r="A640" s="136">
        <f t="shared" si="9"/>
        <v>136.30182903170251</v>
      </c>
      <c r="B640" s="134">
        <v>5.8682499999999997</v>
      </c>
      <c r="C640" s="134">
        <v>-72.997330000000005</v>
      </c>
      <c r="D640" t="s">
        <v>9443</v>
      </c>
      <c r="E640" t="s">
        <v>892</v>
      </c>
      <c r="F640" t="s">
        <v>877</v>
      </c>
      <c r="G640" t="s">
        <v>9393</v>
      </c>
      <c r="H640" t="s">
        <v>291</v>
      </c>
      <c r="I640">
        <v>199.87280000000001</v>
      </c>
      <c r="J640" t="s">
        <v>889</v>
      </c>
      <c r="K640" t="s">
        <v>879</v>
      </c>
      <c r="L640" t="s">
        <v>9444</v>
      </c>
      <c r="M640" t="s">
        <v>899</v>
      </c>
      <c r="N640" t="s">
        <v>899</v>
      </c>
    </row>
    <row r="641" spans="1:14" x14ac:dyDescent="0.3">
      <c r="A641" s="136">
        <f t="shared" si="9"/>
        <v>136.32517099980677</v>
      </c>
      <c r="B641" s="134">
        <v>5.8783399999999997</v>
      </c>
      <c r="C641" s="134">
        <v>-72.839759999999998</v>
      </c>
      <c r="D641" t="s">
        <v>9775</v>
      </c>
      <c r="E641" t="s">
        <v>892</v>
      </c>
      <c r="F641" t="s">
        <v>3126</v>
      </c>
      <c r="G641" t="s">
        <v>9776</v>
      </c>
      <c r="H641" t="s">
        <v>291</v>
      </c>
      <c r="I641">
        <v>309.82170000000002</v>
      </c>
      <c r="J641" t="s">
        <v>894</v>
      </c>
      <c r="K641" t="s">
        <v>879</v>
      </c>
      <c r="L641" t="s">
        <v>1794</v>
      </c>
      <c r="M641" t="s">
        <v>906</v>
      </c>
      <c r="N641" t="s">
        <v>906</v>
      </c>
    </row>
    <row r="642" spans="1:14" x14ac:dyDescent="0.3">
      <c r="A642" s="136">
        <f t="shared" ref="A642:A705" si="10">6371*ACOS(SIN(RADIANS(LAT))*SIN(RADIANS(B642))+COS(RADIANS(LAT))*COS(RADIANS(B642))*COS(RADIANS(C642-LONG)))</f>
        <v>136.36312264627341</v>
      </c>
      <c r="B642" s="134">
        <v>8.1844999999999999</v>
      </c>
      <c r="C642" s="134">
        <v>-73.5655</v>
      </c>
      <c r="D642" t="s">
        <v>12116</v>
      </c>
      <c r="E642" t="s">
        <v>892</v>
      </c>
      <c r="F642" t="s">
        <v>1214</v>
      </c>
      <c r="G642" t="s">
        <v>12019</v>
      </c>
      <c r="H642" t="s">
        <v>294</v>
      </c>
      <c r="I642">
        <v>21.903600000000001</v>
      </c>
      <c r="L642" t="s">
        <v>12066</v>
      </c>
      <c r="M642" t="s">
        <v>957</v>
      </c>
      <c r="N642" t="s">
        <v>957</v>
      </c>
    </row>
    <row r="643" spans="1:14" x14ac:dyDescent="0.3">
      <c r="A643" s="136">
        <f t="shared" si="10"/>
        <v>136.44148663461951</v>
      </c>
      <c r="B643" s="134">
        <v>5.8689999999999998</v>
      </c>
      <c r="C643" s="134">
        <v>-73.069999999999993</v>
      </c>
      <c r="D643" t="s">
        <v>9252</v>
      </c>
      <c r="E643" t="s">
        <v>883</v>
      </c>
      <c r="F643" t="s">
        <v>877</v>
      </c>
      <c r="G643" t="s">
        <v>9139</v>
      </c>
      <c r="H643" t="s">
        <v>291</v>
      </c>
      <c r="I643">
        <v>238.4212</v>
      </c>
      <c r="J643" t="s">
        <v>889</v>
      </c>
      <c r="L643" t="s">
        <v>9166</v>
      </c>
      <c r="M643" t="s">
        <v>9167</v>
      </c>
      <c r="N643" t="s">
        <v>9167</v>
      </c>
    </row>
    <row r="644" spans="1:14" x14ac:dyDescent="0.3">
      <c r="A644" s="136">
        <f t="shared" si="10"/>
        <v>136.64068639134399</v>
      </c>
      <c r="B644" s="134">
        <v>5.8788200000000002</v>
      </c>
      <c r="C644" s="134">
        <v>-72.815759999999997</v>
      </c>
      <c r="D644" t="s">
        <v>9826</v>
      </c>
      <c r="E644" t="s">
        <v>892</v>
      </c>
      <c r="F644" t="s">
        <v>877</v>
      </c>
      <c r="G644" t="s">
        <v>9800</v>
      </c>
      <c r="H644" t="s">
        <v>291</v>
      </c>
      <c r="I644">
        <v>1.1952</v>
      </c>
      <c r="J644" t="s">
        <v>894</v>
      </c>
      <c r="K644" t="s">
        <v>879</v>
      </c>
      <c r="L644" t="s">
        <v>9827</v>
      </c>
      <c r="M644" t="s">
        <v>6624</v>
      </c>
      <c r="N644" t="s">
        <v>6624</v>
      </c>
    </row>
    <row r="645" spans="1:14" x14ac:dyDescent="0.3">
      <c r="A645" s="136">
        <f t="shared" si="10"/>
        <v>136.66424301811961</v>
      </c>
      <c r="B645" s="134">
        <v>5.8782899999999998</v>
      </c>
      <c r="C645" s="134">
        <v>-72.817890000000006</v>
      </c>
      <c r="D645" t="s">
        <v>9810</v>
      </c>
      <c r="E645" t="s">
        <v>892</v>
      </c>
      <c r="F645" t="s">
        <v>893</v>
      </c>
      <c r="G645" t="s">
        <v>9800</v>
      </c>
      <c r="H645" t="s">
        <v>291</v>
      </c>
      <c r="I645">
        <v>9.7847000000000008</v>
      </c>
      <c r="J645" t="s">
        <v>894</v>
      </c>
      <c r="K645" t="s">
        <v>879</v>
      </c>
      <c r="L645" t="s">
        <v>9811</v>
      </c>
      <c r="M645" t="s">
        <v>887</v>
      </c>
      <c r="N645" t="s">
        <v>887</v>
      </c>
    </row>
    <row r="646" spans="1:14" x14ac:dyDescent="0.3">
      <c r="A646" s="136">
        <f t="shared" si="10"/>
        <v>136.85908612155936</v>
      </c>
      <c r="B646" s="134">
        <v>5.8767699999999996</v>
      </c>
      <c r="C646" s="134">
        <v>-72.816190000000006</v>
      </c>
      <c r="D646" t="s">
        <v>9815</v>
      </c>
      <c r="E646" t="s">
        <v>892</v>
      </c>
      <c r="F646" t="s">
        <v>1593</v>
      </c>
      <c r="G646" t="s">
        <v>9800</v>
      </c>
      <c r="H646" t="s">
        <v>291</v>
      </c>
      <c r="I646">
        <v>9.0664999999999996</v>
      </c>
      <c r="J646" t="s">
        <v>894</v>
      </c>
      <c r="K646" t="s">
        <v>879</v>
      </c>
      <c r="L646" t="s">
        <v>9801</v>
      </c>
      <c r="M646" t="s">
        <v>1754</v>
      </c>
      <c r="N646" t="s">
        <v>1754</v>
      </c>
    </row>
    <row r="647" spans="1:14" x14ac:dyDescent="0.3">
      <c r="A647" s="136">
        <f t="shared" si="10"/>
        <v>136.9989626325397</v>
      </c>
      <c r="B647" s="134">
        <v>6.5119999999999996</v>
      </c>
      <c r="C647" s="134">
        <v>-74.093000000000004</v>
      </c>
      <c r="D647" t="s">
        <v>8753</v>
      </c>
      <c r="E647" t="s">
        <v>892</v>
      </c>
      <c r="F647" t="s">
        <v>1214</v>
      </c>
      <c r="G647" t="s">
        <v>7624</v>
      </c>
      <c r="H647" t="s">
        <v>170</v>
      </c>
      <c r="I647">
        <v>215.012</v>
      </c>
      <c r="J647" t="s">
        <v>986</v>
      </c>
      <c r="K647" t="s">
        <v>879</v>
      </c>
      <c r="L647" t="s">
        <v>5924</v>
      </c>
      <c r="M647" t="s">
        <v>957</v>
      </c>
      <c r="N647" t="s">
        <v>957</v>
      </c>
    </row>
    <row r="648" spans="1:14" x14ac:dyDescent="0.3">
      <c r="A648" s="136">
        <f t="shared" si="10"/>
        <v>137.02243822717128</v>
      </c>
      <c r="B648" s="134">
        <v>8.1850000000000005</v>
      </c>
      <c r="C648" s="134">
        <v>-73.577500000000001</v>
      </c>
      <c r="D648" t="s">
        <v>12114</v>
      </c>
      <c r="E648" t="s">
        <v>892</v>
      </c>
      <c r="F648" t="s">
        <v>1214</v>
      </c>
      <c r="G648" t="s">
        <v>12019</v>
      </c>
      <c r="H648" t="s">
        <v>294</v>
      </c>
      <c r="I648">
        <v>73.0124</v>
      </c>
      <c r="L648" t="s">
        <v>10788</v>
      </c>
      <c r="M648" t="s">
        <v>957</v>
      </c>
      <c r="N648" t="s">
        <v>957</v>
      </c>
    </row>
    <row r="649" spans="1:14" x14ac:dyDescent="0.3">
      <c r="A649" s="136">
        <f t="shared" si="10"/>
        <v>137.04590388658855</v>
      </c>
      <c r="B649" s="134">
        <v>5.8748100000000001</v>
      </c>
      <c r="C649" s="134">
        <v>-72.817959999999999</v>
      </c>
      <c r="D649" t="s">
        <v>9799</v>
      </c>
      <c r="E649" t="s">
        <v>892</v>
      </c>
      <c r="F649" t="s">
        <v>877</v>
      </c>
      <c r="G649" t="s">
        <v>9800</v>
      </c>
      <c r="H649" t="s">
        <v>291</v>
      </c>
      <c r="I649">
        <v>2.3715000000000002</v>
      </c>
      <c r="J649" t="s">
        <v>894</v>
      </c>
      <c r="K649" t="s">
        <v>879</v>
      </c>
      <c r="L649" t="s">
        <v>9801</v>
      </c>
      <c r="M649" t="s">
        <v>887</v>
      </c>
      <c r="N649" t="s">
        <v>887</v>
      </c>
    </row>
    <row r="650" spans="1:14" x14ac:dyDescent="0.3">
      <c r="A650" s="136">
        <f t="shared" si="10"/>
        <v>137.10327251347772</v>
      </c>
      <c r="B650" s="134">
        <v>6.3855000000000004</v>
      </c>
      <c r="C650" s="134">
        <v>-74.015500000000003</v>
      </c>
      <c r="D650" t="s">
        <v>8586</v>
      </c>
      <c r="E650" t="s">
        <v>883</v>
      </c>
      <c r="F650" t="s">
        <v>877</v>
      </c>
      <c r="G650" t="s">
        <v>7624</v>
      </c>
      <c r="H650" t="s">
        <v>170</v>
      </c>
      <c r="I650">
        <v>130.7431</v>
      </c>
      <c r="J650" t="s">
        <v>894</v>
      </c>
      <c r="L650" t="s">
        <v>8587</v>
      </c>
      <c r="M650" t="s">
        <v>4376</v>
      </c>
      <c r="N650" t="s">
        <v>4376</v>
      </c>
    </row>
    <row r="651" spans="1:14" x14ac:dyDescent="0.3">
      <c r="A651" s="136">
        <f t="shared" si="10"/>
        <v>137.17821055586535</v>
      </c>
      <c r="B651" s="134">
        <v>5.8754999999999997</v>
      </c>
      <c r="C651" s="134">
        <v>-72.805499999999995</v>
      </c>
      <c r="D651" t="s">
        <v>9851</v>
      </c>
      <c r="E651" t="s">
        <v>892</v>
      </c>
      <c r="F651" t="s">
        <v>1214</v>
      </c>
      <c r="G651" t="s">
        <v>9800</v>
      </c>
      <c r="H651" t="s">
        <v>291</v>
      </c>
      <c r="I651">
        <v>8.5587</v>
      </c>
      <c r="L651" t="s">
        <v>9852</v>
      </c>
      <c r="M651" t="s">
        <v>931</v>
      </c>
      <c r="N651" t="s">
        <v>931</v>
      </c>
    </row>
    <row r="652" spans="1:14" x14ac:dyDescent="0.3">
      <c r="A652" s="136">
        <f t="shared" si="10"/>
        <v>137.19754825198731</v>
      </c>
      <c r="B652" s="134">
        <v>5.8602100000000004</v>
      </c>
      <c r="C652" s="134">
        <v>-73.005920000000003</v>
      </c>
      <c r="D652" t="s">
        <v>9410</v>
      </c>
      <c r="E652" t="s">
        <v>892</v>
      </c>
      <c r="F652" t="s">
        <v>877</v>
      </c>
      <c r="G652" t="s">
        <v>9393</v>
      </c>
      <c r="H652" t="s">
        <v>291</v>
      </c>
      <c r="I652">
        <v>7.4189999999999996</v>
      </c>
      <c r="J652" t="s">
        <v>894</v>
      </c>
      <c r="K652" t="s">
        <v>879</v>
      </c>
      <c r="L652" t="s">
        <v>9411</v>
      </c>
      <c r="M652" t="s">
        <v>887</v>
      </c>
      <c r="N652" t="s">
        <v>887</v>
      </c>
    </row>
    <row r="653" spans="1:14" x14ac:dyDescent="0.3">
      <c r="A653" s="136">
        <f t="shared" si="10"/>
        <v>137.24769402327513</v>
      </c>
      <c r="B653" s="134">
        <v>6.0955000000000004</v>
      </c>
      <c r="C653" s="134">
        <v>-72.269000000000005</v>
      </c>
      <c r="D653" t="s">
        <v>11054</v>
      </c>
      <c r="E653" t="s">
        <v>892</v>
      </c>
      <c r="F653" t="s">
        <v>1214</v>
      </c>
      <c r="G653" t="s">
        <v>11055</v>
      </c>
      <c r="H653" t="s">
        <v>231</v>
      </c>
      <c r="I653">
        <v>30.5594</v>
      </c>
      <c r="L653" t="s">
        <v>9817</v>
      </c>
      <c r="M653" t="s">
        <v>957</v>
      </c>
      <c r="N653" t="s">
        <v>957</v>
      </c>
    </row>
    <row r="654" spans="1:14" x14ac:dyDescent="0.3">
      <c r="A654" s="136">
        <f t="shared" si="10"/>
        <v>137.26033406900964</v>
      </c>
      <c r="B654" s="134">
        <v>6.3879999999999999</v>
      </c>
      <c r="C654" s="134">
        <v>-74.019000000000005</v>
      </c>
      <c r="D654" t="s">
        <v>8590</v>
      </c>
      <c r="E654" t="s">
        <v>883</v>
      </c>
      <c r="F654" t="s">
        <v>877</v>
      </c>
      <c r="G654" t="s">
        <v>7624</v>
      </c>
      <c r="H654" t="s">
        <v>170</v>
      </c>
      <c r="I654">
        <v>39.1006</v>
      </c>
      <c r="J654" t="s">
        <v>894</v>
      </c>
      <c r="L654" t="s">
        <v>8587</v>
      </c>
      <c r="M654" t="s">
        <v>1019</v>
      </c>
      <c r="N654" t="s">
        <v>1019</v>
      </c>
    </row>
    <row r="655" spans="1:14" x14ac:dyDescent="0.3">
      <c r="A655" s="136">
        <f t="shared" si="10"/>
        <v>137.26275616047536</v>
      </c>
      <c r="B655" s="134">
        <v>6.7925000000000004</v>
      </c>
      <c r="C655" s="134">
        <v>-71.793499999999995</v>
      </c>
      <c r="D655" t="s">
        <v>12131</v>
      </c>
      <c r="E655" t="s">
        <v>892</v>
      </c>
      <c r="F655" t="s">
        <v>1214</v>
      </c>
      <c r="G655" t="s">
        <v>12132</v>
      </c>
      <c r="H655" t="s">
        <v>207</v>
      </c>
      <c r="I655">
        <v>25.642600000000002</v>
      </c>
      <c r="L655" t="s">
        <v>12133</v>
      </c>
      <c r="M655" t="s">
        <v>1686</v>
      </c>
      <c r="N655" t="s">
        <v>1686</v>
      </c>
    </row>
    <row r="656" spans="1:14" x14ac:dyDescent="0.3">
      <c r="A656" s="136">
        <f t="shared" si="10"/>
        <v>137.27249252171248</v>
      </c>
      <c r="B656" s="134">
        <v>5.8595199999999998</v>
      </c>
      <c r="C656" s="134">
        <v>-73.00103</v>
      </c>
      <c r="D656" t="s">
        <v>9417</v>
      </c>
      <c r="E656" t="s">
        <v>892</v>
      </c>
      <c r="F656" t="s">
        <v>893</v>
      </c>
      <c r="G656" t="s">
        <v>9393</v>
      </c>
      <c r="H656" t="s">
        <v>291</v>
      </c>
      <c r="I656">
        <v>1.2035</v>
      </c>
      <c r="J656" t="s">
        <v>894</v>
      </c>
      <c r="K656" t="s">
        <v>879</v>
      </c>
      <c r="L656" t="s">
        <v>9418</v>
      </c>
      <c r="M656" t="s">
        <v>2979</v>
      </c>
      <c r="N656" t="s">
        <v>2979</v>
      </c>
    </row>
    <row r="657" spans="1:14" x14ac:dyDescent="0.3">
      <c r="A657" s="136">
        <f t="shared" si="10"/>
        <v>137.51064189629457</v>
      </c>
      <c r="B657" s="134">
        <v>6.4435000000000002</v>
      </c>
      <c r="C657" s="134">
        <v>-74.058499999999995</v>
      </c>
      <c r="D657" t="s">
        <v>8651</v>
      </c>
      <c r="E657" t="s">
        <v>892</v>
      </c>
      <c r="F657" t="s">
        <v>1214</v>
      </c>
      <c r="G657" t="s">
        <v>7624</v>
      </c>
      <c r="H657" t="s">
        <v>170</v>
      </c>
      <c r="I657">
        <v>898.01990000000001</v>
      </c>
      <c r="L657" t="s">
        <v>5924</v>
      </c>
      <c r="M657" t="s">
        <v>1019</v>
      </c>
      <c r="N657" t="s">
        <v>1019</v>
      </c>
    </row>
    <row r="658" spans="1:14" x14ac:dyDescent="0.3">
      <c r="A658" s="136">
        <f t="shared" si="10"/>
        <v>137.51155372577446</v>
      </c>
      <c r="B658" s="134">
        <v>5.8573700000000004</v>
      </c>
      <c r="C658" s="134">
        <v>-72.997789999999995</v>
      </c>
      <c r="D658" t="s">
        <v>9424</v>
      </c>
      <c r="E658" t="s">
        <v>892</v>
      </c>
      <c r="F658" t="s">
        <v>1593</v>
      </c>
      <c r="G658" t="s">
        <v>9393</v>
      </c>
      <c r="H658" t="s">
        <v>291</v>
      </c>
      <c r="I658">
        <v>2.9685999999999999</v>
      </c>
      <c r="J658" t="s">
        <v>894</v>
      </c>
      <c r="K658" t="s">
        <v>879</v>
      </c>
      <c r="L658" t="s">
        <v>9425</v>
      </c>
      <c r="M658" t="s">
        <v>949</v>
      </c>
      <c r="N658" t="s">
        <v>949</v>
      </c>
    </row>
    <row r="659" spans="1:14" x14ac:dyDescent="0.3">
      <c r="A659" s="136">
        <f t="shared" si="10"/>
        <v>137.52486290720333</v>
      </c>
      <c r="B659" s="134">
        <v>6.4931099999999997</v>
      </c>
      <c r="C659" s="134">
        <v>-74.08802</v>
      </c>
      <c r="D659" t="s">
        <v>8725</v>
      </c>
      <c r="E659" t="s">
        <v>892</v>
      </c>
      <c r="F659" t="s">
        <v>877</v>
      </c>
      <c r="G659" t="s">
        <v>7624</v>
      </c>
      <c r="H659" t="s">
        <v>170</v>
      </c>
      <c r="I659">
        <v>775.75189999999998</v>
      </c>
      <c r="J659" t="s">
        <v>889</v>
      </c>
      <c r="K659" t="s">
        <v>879</v>
      </c>
      <c r="L659" t="s">
        <v>1166</v>
      </c>
      <c r="M659" t="s">
        <v>949</v>
      </c>
      <c r="N659" t="s">
        <v>949</v>
      </c>
    </row>
    <row r="660" spans="1:14" x14ac:dyDescent="0.3">
      <c r="A660" s="136">
        <f t="shared" si="10"/>
        <v>137.53496856104854</v>
      </c>
      <c r="B660" s="134">
        <v>6.1055000000000001</v>
      </c>
      <c r="C660" s="134">
        <v>-72.251000000000005</v>
      </c>
      <c r="D660" t="s">
        <v>11092</v>
      </c>
      <c r="E660" t="s">
        <v>892</v>
      </c>
      <c r="F660" t="s">
        <v>1214</v>
      </c>
      <c r="G660" t="s">
        <v>11055</v>
      </c>
      <c r="H660" t="s">
        <v>231</v>
      </c>
      <c r="I660">
        <v>20.780200000000001</v>
      </c>
      <c r="L660" t="s">
        <v>9817</v>
      </c>
      <c r="M660" t="s">
        <v>1019</v>
      </c>
      <c r="N660" t="s">
        <v>1019</v>
      </c>
    </row>
    <row r="661" spans="1:14" x14ac:dyDescent="0.3">
      <c r="A661" s="136">
        <f t="shared" si="10"/>
        <v>137.54411287487579</v>
      </c>
      <c r="B661" s="134">
        <v>5.8571</v>
      </c>
      <c r="C661" s="134">
        <v>-73.007109999999997</v>
      </c>
      <c r="D661" t="s">
        <v>9405</v>
      </c>
      <c r="E661" t="s">
        <v>892</v>
      </c>
      <c r="F661" t="s">
        <v>877</v>
      </c>
      <c r="G661" t="s">
        <v>9393</v>
      </c>
      <c r="H661" t="s">
        <v>291</v>
      </c>
      <c r="I661">
        <v>10.0877</v>
      </c>
      <c r="J661" t="s">
        <v>894</v>
      </c>
      <c r="K661" t="s">
        <v>879</v>
      </c>
      <c r="L661" t="s">
        <v>9406</v>
      </c>
      <c r="M661" t="s">
        <v>1482</v>
      </c>
      <c r="N661" t="s">
        <v>1482</v>
      </c>
    </row>
    <row r="662" spans="1:14" x14ac:dyDescent="0.3">
      <c r="A662" s="136">
        <f t="shared" si="10"/>
        <v>137.67486775476701</v>
      </c>
      <c r="B662" s="134">
        <v>8.1839999999999993</v>
      </c>
      <c r="C662" s="134">
        <v>-73.591999999999999</v>
      </c>
      <c r="D662" t="s">
        <v>12109</v>
      </c>
      <c r="E662" t="s">
        <v>892</v>
      </c>
      <c r="F662" t="s">
        <v>877</v>
      </c>
      <c r="G662" t="s">
        <v>12110</v>
      </c>
      <c r="H662" t="s">
        <v>294</v>
      </c>
      <c r="I662">
        <v>127.7727</v>
      </c>
      <c r="J662" t="s">
        <v>894</v>
      </c>
      <c r="K662" t="s">
        <v>903</v>
      </c>
      <c r="L662" t="s">
        <v>12111</v>
      </c>
      <c r="M662" t="s">
        <v>957</v>
      </c>
      <c r="N662" t="s">
        <v>957</v>
      </c>
    </row>
    <row r="663" spans="1:14" x14ac:dyDescent="0.3">
      <c r="A663" s="136">
        <f t="shared" si="10"/>
        <v>137.71681881726045</v>
      </c>
      <c r="B663" s="134">
        <v>6.2729999999999997</v>
      </c>
      <c r="C663" s="134">
        <v>-73.933000000000007</v>
      </c>
      <c r="D663" t="s">
        <v>8435</v>
      </c>
      <c r="E663" t="s">
        <v>883</v>
      </c>
      <c r="F663" t="s">
        <v>981</v>
      </c>
      <c r="G663" t="s">
        <v>8436</v>
      </c>
      <c r="H663" t="s">
        <v>170</v>
      </c>
      <c r="I663">
        <v>97.767799999999994</v>
      </c>
      <c r="J663" t="s">
        <v>894</v>
      </c>
      <c r="L663" t="s">
        <v>8437</v>
      </c>
      <c r="M663" t="s">
        <v>899</v>
      </c>
      <c r="N663" t="s">
        <v>899</v>
      </c>
    </row>
    <row r="664" spans="1:14" x14ac:dyDescent="0.3">
      <c r="A664" s="136">
        <f t="shared" si="10"/>
        <v>137.72124818577211</v>
      </c>
      <c r="B664" s="134">
        <v>8.2640899999999995</v>
      </c>
      <c r="C664" s="134">
        <v>-72.589489999999998</v>
      </c>
      <c r="D664" t="s">
        <v>12682</v>
      </c>
      <c r="E664" t="s">
        <v>892</v>
      </c>
      <c r="F664" t="s">
        <v>877</v>
      </c>
      <c r="G664" t="s">
        <v>12407</v>
      </c>
      <c r="H664" t="s">
        <v>11647</v>
      </c>
      <c r="I664">
        <v>61.587200000000003</v>
      </c>
      <c r="J664" t="s">
        <v>894</v>
      </c>
      <c r="K664" t="s">
        <v>879</v>
      </c>
      <c r="L664" t="s">
        <v>12683</v>
      </c>
      <c r="M664" t="s">
        <v>12684</v>
      </c>
      <c r="N664" t="s">
        <v>12684</v>
      </c>
    </row>
    <row r="665" spans="1:14" x14ac:dyDescent="0.3">
      <c r="A665" s="136">
        <f t="shared" si="10"/>
        <v>138.18835626101344</v>
      </c>
      <c r="B665" s="134">
        <v>6.26</v>
      </c>
      <c r="C665" s="134">
        <v>-73.927000000000007</v>
      </c>
      <c r="D665" t="s">
        <v>8419</v>
      </c>
      <c r="E665" t="s">
        <v>883</v>
      </c>
      <c r="F665" t="s">
        <v>877</v>
      </c>
      <c r="G665" t="s">
        <v>8382</v>
      </c>
      <c r="H665" t="s">
        <v>170</v>
      </c>
      <c r="I665">
        <v>136.87809999999999</v>
      </c>
      <c r="J665" t="s">
        <v>894</v>
      </c>
      <c r="L665" t="s">
        <v>8420</v>
      </c>
      <c r="M665" t="s">
        <v>899</v>
      </c>
      <c r="N665" t="s">
        <v>899</v>
      </c>
    </row>
    <row r="666" spans="1:14" x14ac:dyDescent="0.3">
      <c r="A666" s="136">
        <f t="shared" si="10"/>
        <v>138.19296036895093</v>
      </c>
      <c r="B666" s="134">
        <v>6.0970000000000004</v>
      </c>
      <c r="C666" s="134">
        <v>-72.252499999999998</v>
      </c>
      <c r="D666" t="s">
        <v>11077</v>
      </c>
      <c r="E666" t="s">
        <v>892</v>
      </c>
      <c r="F666" t="s">
        <v>1214</v>
      </c>
      <c r="G666" t="s">
        <v>11055</v>
      </c>
      <c r="H666" t="s">
        <v>231</v>
      </c>
      <c r="I666">
        <v>6.1119000000000003</v>
      </c>
      <c r="L666" t="s">
        <v>9817</v>
      </c>
      <c r="M666" t="s">
        <v>1019</v>
      </c>
      <c r="N666" t="s">
        <v>1019</v>
      </c>
    </row>
    <row r="667" spans="1:14" x14ac:dyDescent="0.3">
      <c r="A667" s="136">
        <f t="shared" si="10"/>
        <v>138.25108504710846</v>
      </c>
      <c r="B667" s="134">
        <v>5.8654999999999999</v>
      </c>
      <c r="C667" s="134">
        <v>-72.807000000000002</v>
      </c>
      <c r="D667" t="s">
        <v>9822</v>
      </c>
      <c r="E667" t="s">
        <v>883</v>
      </c>
      <c r="F667" t="s">
        <v>877</v>
      </c>
      <c r="G667" t="s">
        <v>9800</v>
      </c>
      <c r="H667" t="s">
        <v>291</v>
      </c>
      <c r="I667">
        <v>78.252099999999999</v>
      </c>
      <c r="J667" t="s">
        <v>894</v>
      </c>
      <c r="L667" t="s">
        <v>9823</v>
      </c>
      <c r="M667" t="s">
        <v>9824</v>
      </c>
      <c r="N667" t="s">
        <v>9824</v>
      </c>
    </row>
    <row r="668" spans="1:14" x14ac:dyDescent="0.3">
      <c r="A668" s="136">
        <f t="shared" si="10"/>
        <v>138.36313209014034</v>
      </c>
      <c r="B668" s="134">
        <v>5.8905500000000002</v>
      </c>
      <c r="C668" s="134">
        <v>-72.681160000000006</v>
      </c>
      <c r="D668" t="s">
        <v>10120</v>
      </c>
      <c r="E668" t="s">
        <v>876</v>
      </c>
      <c r="F668" t="s">
        <v>877</v>
      </c>
      <c r="G668" t="s">
        <v>10121</v>
      </c>
      <c r="H668" t="s">
        <v>291</v>
      </c>
      <c r="I668">
        <v>47.192500000000003</v>
      </c>
      <c r="J668" t="s">
        <v>894</v>
      </c>
      <c r="K668" t="s">
        <v>879</v>
      </c>
      <c r="L668" t="s">
        <v>10122</v>
      </c>
      <c r="M668" t="s">
        <v>881</v>
      </c>
      <c r="N668" t="s">
        <v>881</v>
      </c>
    </row>
    <row r="669" spans="1:14" x14ac:dyDescent="0.3">
      <c r="A669" s="136">
        <f t="shared" si="10"/>
        <v>138.42593820330362</v>
      </c>
      <c r="B669" s="134">
        <v>8.2725000000000009</v>
      </c>
      <c r="C669" s="134">
        <v>-72.594499999999996</v>
      </c>
      <c r="D669" t="s">
        <v>12689</v>
      </c>
      <c r="E669" t="s">
        <v>883</v>
      </c>
      <c r="F669" t="s">
        <v>877</v>
      </c>
      <c r="G669" t="s">
        <v>12407</v>
      </c>
      <c r="H669" t="s">
        <v>11647</v>
      </c>
      <c r="I669">
        <v>128.9539</v>
      </c>
      <c r="J669" t="s">
        <v>894</v>
      </c>
      <c r="L669" t="s">
        <v>12690</v>
      </c>
      <c r="M669" t="s">
        <v>1019</v>
      </c>
      <c r="N669" t="s">
        <v>1019</v>
      </c>
    </row>
    <row r="670" spans="1:14" x14ac:dyDescent="0.3">
      <c r="A670" s="136">
        <f t="shared" si="10"/>
        <v>138.64605690664712</v>
      </c>
      <c r="B670" s="134">
        <v>6.0890000000000004</v>
      </c>
      <c r="C670" s="134">
        <v>-72.256500000000003</v>
      </c>
      <c r="D670" t="s">
        <v>11068</v>
      </c>
      <c r="E670" t="s">
        <v>892</v>
      </c>
      <c r="F670" t="s">
        <v>1214</v>
      </c>
      <c r="G670" t="s">
        <v>11055</v>
      </c>
      <c r="H670" t="s">
        <v>231</v>
      </c>
      <c r="I670">
        <v>18.335899999999999</v>
      </c>
      <c r="L670" t="s">
        <v>9817</v>
      </c>
      <c r="M670" t="s">
        <v>957</v>
      </c>
      <c r="N670" t="s">
        <v>957</v>
      </c>
    </row>
    <row r="671" spans="1:14" x14ac:dyDescent="0.3">
      <c r="A671" s="136">
        <f t="shared" si="10"/>
        <v>138.71292158460585</v>
      </c>
      <c r="B671" s="134">
        <v>7.9050500000000001</v>
      </c>
      <c r="C671" s="134">
        <v>-73.955439999999996</v>
      </c>
      <c r="D671" t="s">
        <v>11693</v>
      </c>
      <c r="E671" t="s">
        <v>892</v>
      </c>
      <c r="F671" t="s">
        <v>877</v>
      </c>
      <c r="G671" t="s">
        <v>11529</v>
      </c>
      <c r="H671" t="s">
        <v>290</v>
      </c>
      <c r="I671">
        <v>148.33160000000001</v>
      </c>
      <c r="J671" t="s">
        <v>894</v>
      </c>
      <c r="K671" t="s">
        <v>903</v>
      </c>
      <c r="L671" t="s">
        <v>11530</v>
      </c>
      <c r="M671" t="s">
        <v>2979</v>
      </c>
      <c r="N671" t="s">
        <v>2979</v>
      </c>
    </row>
    <row r="672" spans="1:14" x14ac:dyDescent="0.3">
      <c r="A672" s="136">
        <f t="shared" si="10"/>
        <v>138.77827882760059</v>
      </c>
      <c r="B672" s="134">
        <v>5.8460000000000001</v>
      </c>
      <c r="C672" s="134">
        <v>-73.007000000000005</v>
      </c>
      <c r="D672" t="s">
        <v>9372</v>
      </c>
      <c r="E672" t="s">
        <v>883</v>
      </c>
      <c r="F672" t="s">
        <v>877</v>
      </c>
      <c r="G672" t="s">
        <v>9373</v>
      </c>
      <c r="H672" t="s">
        <v>291</v>
      </c>
      <c r="I672">
        <v>387.59890000000001</v>
      </c>
      <c r="J672" t="s">
        <v>889</v>
      </c>
      <c r="L672" t="s">
        <v>9374</v>
      </c>
      <c r="M672" t="s">
        <v>9375</v>
      </c>
      <c r="N672" t="s">
        <v>9375</v>
      </c>
    </row>
    <row r="673" spans="1:14" x14ac:dyDescent="0.3">
      <c r="A673" s="136">
        <f t="shared" si="10"/>
        <v>138.86302799711345</v>
      </c>
      <c r="B673" s="134">
        <v>5.8452200000000003</v>
      </c>
      <c r="C673" s="134">
        <v>-73.002979999999994</v>
      </c>
      <c r="D673" t="s">
        <v>9392</v>
      </c>
      <c r="E673" t="s">
        <v>892</v>
      </c>
      <c r="F673" t="s">
        <v>877</v>
      </c>
      <c r="G673" t="s">
        <v>9393</v>
      </c>
      <c r="H673" t="s">
        <v>291</v>
      </c>
      <c r="I673">
        <v>25.206499999999998</v>
      </c>
      <c r="J673" t="s">
        <v>894</v>
      </c>
      <c r="K673" t="s">
        <v>879</v>
      </c>
      <c r="L673" t="s">
        <v>9043</v>
      </c>
      <c r="M673" t="s">
        <v>887</v>
      </c>
      <c r="N673" t="s">
        <v>887</v>
      </c>
    </row>
    <row r="674" spans="1:14" x14ac:dyDescent="0.3">
      <c r="A674" s="136">
        <f t="shared" si="10"/>
        <v>138.87059459048521</v>
      </c>
      <c r="B674" s="134">
        <v>8.2379999999999995</v>
      </c>
      <c r="C674" s="134">
        <v>-73.504999999999995</v>
      </c>
      <c r="D674" t="s">
        <v>12214</v>
      </c>
      <c r="E674" t="s">
        <v>892</v>
      </c>
      <c r="F674" t="s">
        <v>1214</v>
      </c>
      <c r="G674" t="s">
        <v>12019</v>
      </c>
      <c r="H674" t="s">
        <v>294</v>
      </c>
      <c r="I674">
        <v>58.4009</v>
      </c>
      <c r="L674" t="s">
        <v>10788</v>
      </c>
      <c r="M674" t="s">
        <v>1019</v>
      </c>
      <c r="N674" t="s">
        <v>1019</v>
      </c>
    </row>
    <row r="675" spans="1:14" x14ac:dyDescent="0.3">
      <c r="A675" s="136">
        <f t="shared" si="10"/>
        <v>139.03251027002941</v>
      </c>
      <c r="B675" s="134">
        <v>5.8559299999999999</v>
      </c>
      <c r="C675" s="134">
        <v>-72.823740000000001</v>
      </c>
      <c r="D675" t="s">
        <v>9777</v>
      </c>
      <c r="E675" t="s">
        <v>892</v>
      </c>
      <c r="F675" t="s">
        <v>877</v>
      </c>
      <c r="G675" t="s">
        <v>9597</v>
      </c>
      <c r="H675" t="s">
        <v>291</v>
      </c>
      <c r="I675">
        <v>4.8746999999999998</v>
      </c>
      <c r="J675" t="s">
        <v>894</v>
      </c>
      <c r="K675" t="s">
        <v>879</v>
      </c>
      <c r="L675" t="s">
        <v>9778</v>
      </c>
      <c r="M675" t="s">
        <v>949</v>
      </c>
      <c r="N675" t="s">
        <v>949</v>
      </c>
    </row>
    <row r="676" spans="1:14" x14ac:dyDescent="0.3">
      <c r="A676" s="136">
        <f t="shared" si="10"/>
        <v>139.47658332554093</v>
      </c>
      <c r="B676" s="134">
        <v>5.8487999999999998</v>
      </c>
      <c r="C676" s="134">
        <v>-72.847570000000005</v>
      </c>
      <c r="D676" t="s">
        <v>9711</v>
      </c>
      <c r="E676" t="s">
        <v>892</v>
      </c>
      <c r="F676" t="s">
        <v>3126</v>
      </c>
      <c r="G676" t="s">
        <v>9597</v>
      </c>
      <c r="H676" t="s">
        <v>291</v>
      </c>
      <c r="I676">
        <v>0.68359999999999999</v>
      </c>
      <c r="J676" t="s">
        <v>894</v>
      </c>
      <c r="K676" t="s">
        <v>879</v>
      </c>
      <c r="L676" t="s">
        <v>9712</v>
      </c>
      <c r="M676" t="s">
        <v>906</v>
      </c>
      <c r="N676" t="s">
        <v>906</v>
      </c>
    </row>
    <row r="677" spans="1:14" x14ac:dyDescent="0.3">
      <c r="A677" s="136">
        <f t="shared" si="10"/>
        <v>139.54080813550786</v>
      </c>
      <c r="B677" s="134">
        <v>5.8410000000000002</v>
      </c>
      <c r="C677" s="134">
        <v>-73.0685</v>
      </c>
      <c r="D677" t="s">
        <v>9173</v>
      </c>
      <c r="E677" t="s">
        <v>883</v>
      </c>
      <c r="F677" t="s">
        <v>877</v>
      </c>
      <c r="G677" t="s">
        <v>9139</v>
      </c>
      <c r="H677" t="s">
        <v>291</v>
      </c>
      <c r="I677">
        <v>74.586500000000001</v>
      </c>
      <c r="J677" t="s">
        <v>894</v>
      </c>
      <c r="L677" t="s">
        <v>9174</v>
      </c>
      <c r="M677" t="s">
        <v>1879</v>
      </c>
      <c r="N677" t="s">
        <v>1879</v>
      </c>
    </row>
    <row r="678" spans="1:14" x14ac:dyDescent="0.3">
      <c r="A678" s="136">
        <f t="shared" si="10"/>
        <v>139.67456225314302</v>
      </c>
      <c r="B678" s="134">
        <v>6.4020000000000001</v>
      </c>
      <c r="C678" s="134">
        <v>-74.055000000000007</v>
      </c>
      <c r="D678" t="s">
        <v>8571</v>
      </c>
      <c r="E678" t="s">
        <v>980</v>
      </c>
      <c r="F678" t="s">
        <v>981</v>
      </c>
      <c r="G678" t="s">
        <v>7624</v>
      </c>
      <c r="H678" t="s">
        <v>170</v>
      </c>
      <c r="I678">
        <v>98.973200000000006</v>
      </c>
      <c r="J678" t="s">
        <v>889</v>
      </c>
      <c r="L678" t="s">
        <v>8572</v>
      </c>
      <c r="M678" t="s">
        <v>949</v>
      </c>
      <c r="N678" t="s">
        <v>949</v>
      </c>
    </row>
    <row r="679" spans="1:14" x14ac:dyDescent="0.3">
      <c r="A679" s="136">
        <f t="shared" si="10"/>
        <v>139.74384329482777</v>
      </c>
      <c r="B679" s="134">
        <v>5.8505000000000003</v>
      </c>
      <c r="C679" s="134">
        <v>-72.816500000000005</v>
      </c>
      <c r="D679" t="s">
        <v>9783</v>
      </c>
      <c r="E679" t="s">
        <v>883</v>
      </c>
      <c r="F679" t="s">
        <v>877</v>
      </c>
      <c r="G679" t="s">
        <v>9597</v>
      </c>
      <c r="H679" t="s">
        <v>291</v>
      </c>
      <c r="I679">
        <v>15.8954</v>
      </c>
      <c r="L679" t="s">
        <v>9784</v>
      </c>
      <c r="M679" t="s">
        <v>2944</v>
      </c>
      <c r="N679" t="s">
        <v>2944</v>
      </c>
    </row>
    <row r="680" spans="1:14" x14ac:dyDescent="0.3">
      <c r="A680" s="136">
        <f t="shared" si="10"/>
        <v>139.76369904596041</v>
      </c>
      <c r="B680" s="134">
        <v>5.8371199999999996</v>
      </c>
      <c r="C680" s="134">
        <v>-72.995800000000003</v>
      </c>
      <c r="D680" t="s">
        <v>9396</v>
      </c>
      <c r="E680" t="s">
        <v>892</v>
      </c>
      <c r="F680" t="s">
        <v>877</v>
      </c>
      <c r="G680" t="s">
        <v>9373</v>
      </c>
      <c r="H680" t="s">
        <v>291</v>
      </c>
      <c r="I680">
        <v>655.18389999999999</v>
      </c>
      <c r="J680" t="s">
        <v>1069</v>
      </c>
      <c r="K680" t="s">
        <v>879</v>
      </c>
      <c r="L680" t="s">
        <v>1794</v>
      </c>
      <c r="M680" t="s">
        <v>906</v>
      </c>
      <c r="N680" t="s">
        <v>906</v>
      </c>
    </row>
    <row r="681" spans="1:14" x14ac:dyDescent="0.3">
      <c r="A681" s="136">
        <f t="shared" si="10"/>
        <v>139.86393406748965</v>
      </c>
      <c r="B681" s="134">
        <v>6.4095000000000004</v>
      </c>
      <c r="C681" s="134">
        <v>-74.061999999999998</v>
      </c>
      <c r="D681" t="s">
        <v>8573</v>
      </c>
      <c r="E681" t="s">
        <v>883</v>
      </c>
      <c r="F681" t="s">
        <v>877</v>
      </c>
      <c r="G681" t="s">
        <v>7624</v>
      </c>
      <c r="H681" t="s">
        <v>170</v>
      </c>
      <c r="I681">
        <v>29.325099999999999</v>
      </c>
      <c r="J681" t="s">
        <v>894</v>
      </c>
      <c r="L681" t="s">
        <v>1180</v>
      </c>
      <c r="M681" t="s">
        <v>957</v>
      </c>
      <c r="N681" t="s">
        <v>957</v>
      </c>
    </row>
    <row r="682" spans="1:14" x14ac:dyDescent="0.3">
      <c r="A682" s="136">
        <f t="shared" si="10"/>
        <v>140.02767137849301</v>
      </c>
      <c r="B682" s="134">
        <v>6.4</v>
      </c>
      <c r="C682" s="134">
        <v>-74.057500000000005</v>
      </c>
      <c r="D682" t="s">
        <v>8561</v>
      </c>
      <c r="E682" t="s">
        <v>883</v>
      </c>
      <c r="F682" t="s">
        <v>877</v>
      </c>
      <c r="G682" t="s">
        <v>7624</v>
      </c>
      <c r="H682" t="s">
        <v>170</v>
      </c>
      <c r="I682">
        <v>26.881799999999998</v>
      </c>
      <c r="J682" t="s">
        <v>894</v>
      </c>
      <c r="L682" t="s">
        <v>1166</v>
      </c>
      <c r="M682" t="s">
        <v>1019</v>
      </c>
      <c r="N682" t="s">
        <v>1019</v>
      </c>
    </row>
    <row r="683" spans="1:14" x14ac:dyDescent="0.3">
      <c r="A683" s="136">
        <f t="shared" si="10"/>
        <v>140.1244230136374</v>
      </c>
      <c r="B683" s="134">
        <v>6.3815</v>
      </c>
      <c r="C683" s="134">
        <v>-74.046000000000006</v>
      </c>
      <c r="D683" t="s">
        <v>8530</v>
      </c>
      <c r="E683" t="s">
        <v>883</v>
      </c>
      <c r="F683" t="s">
        <v>884</v>
      </c>
      <c r="G683" t="s">
        <v>7624</v>
      </c>
      <c r="H683" t="s">
        <v>170</v>
      </c>
      <c r="I683">
        <v>149.0746</v>
      </c>
      <c r="L683" t="s">
        <v>8531</v>
      </c>
      <c r="M683" t="s">
        <v>957</v>
      </c>
      <c r="N683" t="s">
        <v>957</v>
      </c>
    </row>
    <row r="684" spans="1:14" x14ac:dyDescent="0.3">
      <c r="A684" s="136">
        <f t="shared" si="10"/>
        <v>140.23914583327999</v>
      </c>
      <c r="B684" s="134">
        <v>5.9115599999999997</v>
      </c>
      <c r="C684" s="134">
        <v>-73.440830000000005</v>
      </c>
      <c r="D684" t="s">
        <v>8568</v>
      </c>
      <c r="E684" t="s">
        <v>892</v>
      </c>
      <c r="F684" t="s">
        <v>877</v>
      </c>
      <c r="G684" t="s">
        <v>8569</v>
      </c>
      <c r="H684" t="s">
        <v>6702</v>
      </c>
      <c r="I684">
        <v>495.839</v>
      </c>
      <c r="J684" t="s">
        <v>1069</v>
      </c>
      <c r="K684" t="s">
        <v>879</v>
      </c>
      <c r="L684" t="s">
        <v>8570</v>
      </c>
      <c r="M684" t="s">
        <v>1754</v>
      </c>
      <c r="N684" t="s">
        <v>1754</v>
      </c>
    </row>
    <row r="685" spans="1:14" x14ac:dyDescent="0.3">
      <c r="A685" s="136">
        <f t="shared" si="10"/>
        <v>140.34941929147396</v>
      </c>
      <c r="B685" s="134">
        <v>6.42</v>
      </c>
      <c r="C685" s="134">
        <v>-74.073999999999998</v>
      </c>
      <c r="D685" t="s">
        <v>8591</v>
      </c>
      <c r="E685" t="s">
        <v>883</v>
      </c>
      <c r="F685" t="s">
        <v>877</v>
      </c>
      <c r="G685" t="s">
        <v>7624</v>
      </c>
      <c r="H685" t="s">
        <v>170</v>
      </c>
      <c r="I685">
        <v>168.61779999999999</v>
      </c>
      <c r="J685" t="s">
        <v>889</v>
      </c>
      <c r="L685" t="s">
        <v>1180</v>
      </c>
      <c r="M685" t="s">
        <v>957</v>
      </c>
      <c r="N685" t="s">
        <v>957</v>
      </c>
    </row>
    <row r="686" spans="1:14" x14ac:dyDescent="0.3">
      <c r="A686" s="136">
        <f t="shared" si="10"/>
        <v>140.40422766435944</v>
      </c>
      <c r="B686" s="134">
        <v>5.8324999999999996</v>
      </c>
      <c r="C686" s="134">
        <v>-73.0535</v>
      </c>
      <c r="D686" t="s">
        <v>9202</v>
      </c>
      <c r="E686" t="s">
        <v>883</v>
      </c>
      <c r="F686" t="s">
        <v>877</v>
      </c>
      <c r="G686" t="s">
        <v>9139</v>
      </c>
      <c r="H686" t="s">
        <v>291</v>
      </c>
      <c r="I686">
        <v>515.99800000000005</v>
      </c>
      <c r="J686" t="s">
        <v>889</v>
      </c>
      <c r="L686" t="s">
        <v>9166</v>
      </c>
      <c r="M686" t="s">
        <v>9167</v>
      </c>
      <c r="N686" t="s">
        <v>9167</v>
      </c>
    </row>
    <row r="687" spans="1:14" x14ac:dyDescent="0.3">
      <c r="A687" s="136">
        <f t="shared" si="10"/>
        <v>140.40626895797325</v>
      </c>
      <c r="B687" s="134">
        <v>5.9444999999999997</v>
      </c>
      <c r="C687" s="134">
        <v>-72.473500000000001</v>
      </c>
      <c r="D687" t="s">
        <v>10502</v>
      </c>
      <c r="E687" t="s">
        <v>883</v>
      </c>
      <c r="F687" t="s">
        <v>877</v>
      </c>
      <c r="G687" t="s">
        <v>10503</v>
      </c>
      <c r="H687" t="s">
        <v>291</v>
      </c>
      <c r="I687">
        <v>1721.4255000000001</v>
      </c>
      <c r="J687" t="s">
        <v>889</v>
      </c>
      <c r="L687" t="s">
        <v>2784</v>
      </c>
      <c r="M687" t="s">
        <v>10504</v>
      </c>
      <c r="N687" t="s">
        <v>10504</v>
      </c>
    </row>
    <row r="688" spans="1:14" x14ac:dyDescent="0.3">
      <c r="A688" s="136">
        <f t="shared" si="10"/>
        <v>140.48845549700417</v>
      </c>
      <c r="B688" s="134">
        <v>5.84138</v>
      </c>
      <c r="C688" s="134">
        <v>-72.833609999999993</v>
      </c>
      <c r="D688" t="s">
        <v>9745</v>
      </c>
      <c r="E688" t="s">
        <v>892</v>
      </c>
      <c r="F688" t="s">
        <v>893</v>
      </c>
      <c r="G688" t="s">
        <v>9597</v>
      </c>
      <c r="H688" t="s">
        <v>291</v>
      </c>
      <c r="I688">
        <v>33.518999999999998</v>
      </c>
      <c r="J688" t="s">
        <v>894</v>
      </c>
      <c r="K688" t="s">
        <v>879</v>
      </c>
      <c r="L688" t="s">
        <v>9746</v>
      </c>
      <c r="M688" t="s">
        <v>887</v>
      </c>
      <c r="N688" t="s">
        <v>887</v>
      </c>
    </row>
    <row r="689" spans="1:14" x14ac:dyDescent="0.3">
      <c r="A689" s="136">
        <f t="shared" si="10"/>
        <v>140.98468681787924</v>
      </c>
      <c r="B689" s="134">
        <v>5.8272300000000001</v>
      </c>
      <c r="C689" s="134">
        <v>-73.052419999999998</v>
      </c>
      <c r="D689" t="s">
        <v>9193</v>
      </c>
      <c r="E689" t="s">
        <v>892</v>
      </c>
      <c r="F689" t="s">
        <v>1593</v>
      </c>
      <c r="G689" t="s">
        <v>9139</v>
      </c>
      <c r="H689" t="s">
        <v>291</v>
      </c>
      <c r="I689">
        <v>0.54830000000000001</v>
      </c>
      <c r="J689" t="s">
        <v>894</v>
      </c>
      <c r="K689" t="s">
        <v>879</v>
      </c>
      <c r="L689" t="s">
        <v>9194</v>
      </c>
      <c r="M689" t="s">
        <v>949</v>
      </c>
      <c r="N689" t="s">
        <v>949</v>
      </c>
    </row>
    <row r="690" spans="1:14" x14ac:dyDescent="0.3">
      <c r="A690" s="136">
        <f t="shared" si="10"/>
        <v>140.98965764812309</v>
      </c>
      <c r="B690" s="134">
        <v>5.8271499999999996</v>
      </c>
      <c r="C690" s="134">
        <v>-73.051559999999995</v>
      </c>
      <c r="D690" t="s">
        <v>9195</v>
      </c>
      <c r="E690" t="s">
        <v>892</v>
      </c>
      <c r="F690" t="s">
        <v>893</v>
      </c>
      <c r="G690" t="s">
        <v>9139</v>
      </c>
      <c r="H690" t="s">
        <v>291</v>
      </c>
      <c r="I690">
        <v>2.1987000000000001</v>
      </c>
      <c r="J690" t="s">
        <v>894</v>
      </c>
      <c r="K690" t="s">
        <v>879</v>
      </c>
      <c r="L690" t="s">
        <v>9196</v>
      </c>
      <c r="M690" t="s">
        <v>949</v>
      </c>
      <c r="N690" t="s">
        <v>949</v>
      </c>
    </row>
    <row r="691" spans="1:14" x14ac:dyDescent="0.3">
      <c r="A691" s="136">
        <f t="shared" si="10"/>
        <v>141.08357812835723</v>
      </c>
      <c r="B691" s="134">
        <v>5.8264800000000001</v>
      </c>
      <c r="C691" s="134">
        <v>-73.055710000000005</v>
      </c>
      <c r="D691" t="s">
        <v>9180</v>
      </c>
      <c r="E691" t="s">
        <v>892</v>
      </c>
      <c r="F691" t="s">
        <v>877</v>
      </c>
      <c r="G691" t="s">
        <v>9139</v>
      </c>
      <c r="H691" t="s">
        <v>291</v>
      </c>
      <c r="I691">
        <v>9.9199000000000002</v>
      </c>
      <c r="J691" t="s">
        <v>894</v>
      </c>
      <c r="K691" t="s">
        <v>879</v>
      </c>
      <c r="L691" t="s">
        <v>9181</v>
      </c>
      <c r="M691" t="s">
        <v>1482</v>
      </c>
      <c r="N691" t="s">
        <v>1482</v>
      </c>
    </row>
    <row r="692" spans="1:14" x14ac:dyDescent="0.3">
      <c r="A692" s="136">
        <f t="shared" si="10"/>
        <v>141.08554630934592</v>
      </c>
      <c r="B692" s="134">
        <v>5.8263400000000001</v>
      </c>
      <c r="C692" s="134">
        <v>-73.052850000000007</v>
      </c>
      <c r="D692" t="s">
        <v>9189</v>
      </c>
      <c r="E692" t="s">
        <v>892</v>
      </c>
      <c r="F692" t="s">
        <v>893</v>
      </c>
      <c r="G692" t="s">
        <v>9139</v>
      </c>
      <c r="H692" t="s">
        <v>291</v>
      </c>
      <c r="I692">
        <v>1.4705999999999999</v>
      </c>
      <c r="J692" t="s">
        <v>894</v>
      </c>
      <c r="K692" t="s">
        <v>879</v>
      </c>
      <c r="L692" t="s">
        <v>9043</v>
      </c>
      <c r="M692" t="s">
        <v>1482</v>
      </c>
      <c r="N692" t="s">
        <v>1482</v>
      </c>
    </row>
    <row r="693" spans="1:14" x14ac:dyDescent="0.3">
      <c r="A693" s="136">
        <f t="shared" si="10"/>
        <v>141.1005877263226</v>
      </c>
      <c r="B693" s="134">
        <v>7.8864999999999998</v>
      </c>
      <c r="C693" s="134">
        <v>-73.998999999999995</v>
      </c>
      <c r="D693" t="s">
        <v>11661</v>
      </c>
      <c r="E693" t="s">
        <v>883</v>
      </c>
      <c r="F693" t="s">
        <v>884</v>
      </c>
      <c r="G693" t="s">
        <v>11529</v>
      </c>
      <c r="H693" t="s">
        <v>290</v>
      </c>
      <c r="I693">
        <v>59.681399999999996</v>
      </c>
      <c r="L693" t="s">
        <v>11662</v>
      </c>
      <c r="M693" t="s">
        <v>957</v>
      </c>
      <c r="N693" t="s">
        <v>957</v>
      </c>
    </row>
    <row r="694" spans="1:14" x14ac:dyDescent="0.3">
      <c r="A694" s="136">
        <f t="shared" si="10"/>
        <v>141.22716624042465</v>
      </c>
      <c r="B694" s="134">
        <v>5.8345000000000002</v>
      </c>
      <c r="C694" s="134">
        <v>-72.834999999999994</v>
      </c>
      <c r="D694" t="s">
        <v>9723</v>
      </c>
      <c r="E694" t="s">
        <v>883</v>
      </c>
      <c r="F694" t="s">
        <v>877</v>
      </c>
      <c r="G694" t="s">
        <v>9597</v>
      </c>
      <c r="H694" t="s">
        <v>291</v>
      </c>
      <c r="I694">
        <v>57.469299999999997</v>
      </c>
      <c r="J694" t="s">
        <v>889</v>
      </c>
      <c r="L694" t="s">
        <v>9724</v>
      </c>
      <c r="M694" t="s">
        <v>1019</v>
      </c>
      <c r="N694" t="s">
        <v>1019</v>
      </c>
    </row>
    <row r="695" spans="1:14" x14ac:dyDescent="0.3">
      <c r="A695" s="136">
        <f t="shared" si="10"/>
        <v>141.28718918881492</v>
      </c>
      <c r="B695" s="134">
        <v>5.8247200000000001</v>
      </c>
      <c r="C695" s="134">
        <v>-73.05735</v>
      </c>
      <c r="D695" t="s">
        <v>9168</v>
      </c>
      <c r="E695" t="s">
        <v>892</v>
      </c>
      <c r="F695" t="s">
        <v>893</v>
      </c>
      <c r="G695" t="s">
        <v>9139</v>
      </c>
      <c r="H695" t="s">
        <v>291</v>
      </c>
      <c r="I695">
        <v>4.5631000000000004</v>
      </c>
      <c r="J695" t="s">
        <v>894</v>
      </c>
      <c r="K695" t="s">
        <v>879</v>
      </c>
      <c r="L695" t="s">
        <v>9169</v>
      </c>
      <c r="M695" t="s">
        <v>1482</v>
      </c>
      <c r="N695" t="s">
        <v>1482</v>
      </c>
    </row>
    <row r="696" spans="1:14" x14ac:dyDescent="0.3">
      <c r="A696" s="136">
        <f t="shared" si="10"/>
        <v>141.38970721366184</v>
      </c>
      <c r="B696" s="134">
        <v>6.4135</v>
      </c>
      <c r="C696" s="134">
        <v>-74.081000000000003</v>
      </c>
      <c r="D696" t="s">
        <v>8562</v>
      </c>
      <c r="E696" t="s">
        <v>883</v>
      </c>
      <c r="F696" t="s">
        <v>877</v>
      </c>
      <c r="G696" t="s">
        <v>7624</v>
      </c>
      <c r="H696" t="s">
        <v>170</v>
      </c>
      <c r="I696">
        <v>15.884499999999999</v>
      </c>
      <c r="J696" t="s">
        <v>894</v>
      </c>
      <c r="L696" t="s">
        <v>8563</v>
      </c>
      <c r="M696" t="s">
        <v>957</v>
      </c>
      <c r="N696" t="s">
        <v>957</v>
      </c>
    </row>
    <row r="697" spans="1:14" x14ac:dyDescent="0.3">
      <c r="A697" s="136">
        <f t="shared" si="10"/>
        <v>141.48704385329685</v>
      </c>
      <c r="B697" s="134">
        <v>5.82287</v>
      </c>
      <c r="C697" s="134">
        <v>-73.056209999999993</v>
      </c>
      <c r="D697" t="s">
        <v>9163</v>
      </c>
      <c r="E697" t="s">
        <v>892</v>
      </c>
      <c r="F697" t="s">
        <v>877</v>
      </c>
      <c r="G697" t="s">
        <v>9139</v>
      </c>
      <c r="H697" t="s">
        <v>291</v>
      </c>
      <c r="I697">
        <v>17.976900000000001</v>
      </c>
      <c r="J697" t="s">
        <v>894</v>
      </c>
      <c r="K697" t="s">
        <v>879</v>
      </c>
      <c r="L697" t="s">
        <v>9164</v>
      </c>
      <c r="M697" t="s">
        <v>931</v>
      </c>
      <c r="N697" t="s">
        <v>931</v>
      </c>
    </row>
    <row r="698" spans="1:14" x14ac:dyDescent="0.3">
      <c r="A698" s="136">
        <f t="shared" si="10"/>
        <v>141.53275863449664</v>
      </c>
      <c r="B698" s="134">
        <v>5.8212799999999998</v>
      </c>
      <c r="C698" s="134">
        <v>-73.013249999999999</v>
      </c>
      <c r="D698" t="s">
        <v>9320</v>
      </c>
      <c r="E698" t="s">
        <v>892</v>
      </c>
      <c r="F698" t="s">
        <v>877</v>
      </c>
      <c r="G698" t="s">
        <v>9139</v>
      </c>
      <c r="H698" t="s">
        <v>291</v>
      </c>
      <c r="I698">
        <v>15.975099999999999</v>
      </c>
      <c r="J698" t="s">
        <v>894</v>
      </c>
      <c r="K698" t="s">
        <v>879</v>
      </c>
      <c r="L698" t="s">
        <v>9321</v>
      </c>
      <c r="M698" t="s">
        <v>1482</v>
      </c>
      <c r="N698" t="s">
        <v>1482</v>
      </c>
    </row>
    <row r="699" spans="1:14" x14ac:dyDescent="0.3">
      <c r="A699" s="135">
        <f t="shared" si="10"/>
        <v>142.05694903626568</v>
      </c>
      <c r="B699" s="134">
        <v>5.8304999999999998</v>
      </c>
      <c r="C699" s="134">
        <v>-72.8095</v>
      </c>
      <c r="D699" t="s">
        <v>9768</v>
      </c>
      <c r="E699" t="s">
        <v>883</v>
      </c>
      <c r="F699" t="s">
        <v>884</v>
      </c>
      <c r="G699" t="s">
        <v>9769</v>
      </c>
      <c r="H699" t="s">
        <v>291</v>
      </c>
      <c r="I699">
        <v>95.375600000000006</v>
      </c>
      <c r="L699" t="s">
        <v>9770</v>
      </c>
      <c r="M699" t="s">
        <v>8038</v>
      </c>
      <c r="N699" t="s">
        <v>8038</v>
      </c>
    </row>
    <row r="700" spans="1:14" x14ac:dyDescent="0.3">
      <c r="A700" s="138">
        <f t="shared" si="10"/>
        <v>142.22891867206835</v>
      </c>
      <c r="B700" s="134">
        <v>5.8259999999999996</v>
      </c>
      <c r="C700" s="134">
        <v>-72.830500000000001</v>
      </c>
      <c r="D700" t="s">
        <v>9717</v>
      </c>
      <c r="E700" t="s">
        <v>883</v>
      </c>
      <c r="F700" t="s">
        <v>963</v>
      </c>
      <c r="G700" t="s">
        <v>9597</v>
      </c>
      <c r="H700" t="s">
        <v>291</v>
      </c>
      <c r="I700">
        <v>44.0197</v>
      </c>
      <c r="L700" t="s">
        <v>9718</v>
      </c>
      <c r="M700" t="s">
        <v>906</v>
      </c>
      <c r="N700" t="s">
        <v>906</v>
      </c>
    </row>
    <row r="701" spans="1:14" x14ac:dyDescent="0.3">
      <c r="A701" s="136">
        <f t="shared" si="10"/>
        <v>142.64632193173361</v>
      </c>
      <c r="B701" s="134">
        <v>5.8124500000000001</v>
      </c>
      <c r="C701" s="134">
        <v>-73.056569999999994</v>
      </c>
      <c r="D701" t="s">
        <v>9138</v>
      </c>
      <c r="E701" t="s">
        <v>892</v>
      </c>
      <c r="F701" t="s">
        <v>1214</v>
      </c>
      <c r="G701" t="s">
        <v>9139</v>
      </c>
      <c r="H701" t="s">
        <v>291</v>
      </c>
      <c r="I701">
        <v>5.9885999999999999</v>
      </c>
      <c r="J701" t="s">
        <v>986</v>
      </c>
      <c r="K701" t="s">
        <v>879</v>
      </c>
      <c r="L701" t="s">
        <v>9140</v>
      </c>
      <c r="M701" t="s">
        <v>949</v>
      </c>
      <c r="N701" t="s">
        <v>949</v>
      </c>
    </row>
    <row r="702" spans="1:14" x14ac:dyDescent="0.3">
      <c r="A702" s="136">
        <f t="shared" si="10"/>
        <v>142.70428139102418</v>
      </c>
      <c r="B702" s="134">
        <v>5.8113799999999998</v>
      </c>
      <c r="C702" s="134">
        <v>-73.042349999999999</v>
      </c>
      <c r="D702" t="s">
        <v>9187</v>
      </c>
      <c r="E702" t="s">
        <v>892</v>
      </c>
      <c r="F702" t="s">
        <v>877</v>
      </c>
      <c r="G702" t="s">
        <v>9139</v>
      </c>
      <c r="H702" t="s">
        <v>291</v>
      </c>
      <c r="I702">
        <v>47.242100000000001</v>
      </c>
      <c r="J702" t="s">
        <v>894</v>
      </c>
      <c r="K702" t="s">
        <v>879</v>
      </c>
      <c r="L702" t="s">
        <v>9188</v>
      </c>
      <c r="M702" t="s">
        <v>887</v>
      </c>
      <c r="N702" t="s">
        <v>887</v>
      </c>
    </row>
    <row r="703" spans="1:14" x14ac:dyDescent="0.3">
      <c r="A703" s="136">
        <f t="shared" si="10"/>
        <v>142.75208117902005</v>
      </c>
      <c r="B703" s="134">
        <v>5.8168499999999996</v>
      </c>
      <c r="C703" s="134">
        <v>-72.868440000000007</v>
      </c>
      <c r="D703" t="s">
        <v>9631</v>
      </c>
      <c r="E703" t="s">
        <v>892</v>
      </c>
      <c r="F703" t="s">
        <v>877</v>
      </c>
      <c r="G703" t="s">
        <v>9632</v>
      </c>
      <c r="H703" t="s">
        <v>291</v>
      </c>
      <c r="I703">
        <v>583.59939999999995</v>
      </c>
      <c r="J703" t="s">
        <v>1069</v>
      </c>
      <c r="K703" t="s">
        <v>879</v>
      </c>
      <c r="L703" t="s">
        <v>6295</v>
      </c>
      <c r="M703" t="s">
        <v>906</v>
      </c>
      <c r="N703" t="s">
        <v>906</v>
      </c>
    </row>
    <row r="704" spans="1:14" x14ac:dyDescent="0.3">
      <c r="A704" s="136">
        <f t="shared" si="10"/>
        <v>143.05887364538123</v>
      </c>
      <c r="B704" s="134">
        <v>5.8106900000000001</v>
      </c>
      <c r="C704" s="134">
        <v>-73.090779999999995</v>
      </c>
      <c r="D704" t="s">
        <v>9066</v>
      </c>
      <c r="E704" t="s">
        <v>892</v>
      </c>
      <c r="F704" t="s">
        <v>877</v>
      </c>
      <c r="G704" t="s">
        <v>8810</v>
      </c>
      <c r="H704" t="s">
        <v>291</v>
      </c>
      <c r="I704">
        <v>7.6100000000000001E-2</v>
      </c>
      <c r="J704" t="s">
        <v>894</v>
      </c>
      <c r="K704" t="s">
        <v>879</v>
      </c>
      <c r="L704" t="s">
        <v>9067</v>
      </c>
      <c r="M704" t="s">
        <v>4689</v>
      </c>
      <c r="N704" t="s">
        <v>4689</v>
      </c>
    </row>
    <row r="705" spans="1:14" x14ac:dyDescent="0.3">
      <c r="A705" s="136">
        <f t="shared" si="10"/>
        <v>143.07323293209441</v>
      </c>
      <c r="B705" s="134">
        <v>6.0090000000000003</v>
      </c>
      <c r="C705" s="134">
        <v>-73.695499999999996</v>
      </c>
      <c r="D705" t="s">
        <v>8238</v>
      </c>
      <c r="E705" t="s">
        <v>883</v>
      </c>
      <c r="F705" t="s">
        <v>877</v>
      </c>
      <c r="G705" t="s">
        <v>837</v>
      </c>
      <c r="H705" t="s">
        <v>170</v>
      </c>
      <c r="I705">
        <v>514.68910000000005</v>
      </c>
      <c r="J705" t="s">
        <v>889</v>
      </c>
      <c r="L705" t="s">
        <v>8239</v>
      </c>
      <c r="M705" t="s">
        <v>906</v>
      </c>
      <c r="N705" t="s">
        <v>906</v>
      </c>
    </row>
    <row r="706" spans="1:14" x14ac:dyDescent="0.3">
      <c r="A706" s="138">
        <f t="shared" ref="A706:A769" si="11">6371*ACOS(SIN(RADIANS(LAT))*SIN(RADIANS(B706))+COS(RADIANS(LAT))*COS(RADIANS(B706))*COS(RADIANS(C706-LONG)))</f>
        <v>143.2954360340776</v>
      </c>
      <c r="B706" s="134">
        <v>5.8146500000000003</v>
      </c>
      <c r="C706" s="134">
        <v>-72.843879999999999</v>
      </c>
      <c r="D706" t="s">
        <v>9674</v>
      </c>
      <c r="E706" t="s">
        <v>876</v>
      </c>
      <c r="F706" t="s">
        <v>877</v>
      </c>
      <c r="G706" t="s">
        <v>9597</v>
      </c>
      <c r="H706" t="s">
        <v>291</v>
      </c>
      <c r="I706">
        <v>16.715199999999999</v>
      </c>
      <c r="J706" t="s">
        <v>894</v>
      </c>
      <c r="K706" t="s">
        <v>879</v>
      </c>
      <c r="L706" t="s">
        <v>9675</v>
      </c>
      <c r="M706" t="s">
        <v>881</v>
      </c>
      <c r="N706" t="s">
        <v>881</v>
      </c>
    </row>
    <row r="707" spans="1:14" x14ac:dyDescent="0.3">
      <c r="A707" s="135">
        <f t="shared" si="11"/>
        <v>143.52214468039597</v>
      </c>
      <c r="B707" s="134">
        <v>5.8128000000000002</v>
      </c>
      <c r="C707" s="134">
        <v>-72.842190000000002</v>
      </c>
      <c r="D707" t="s">
        <v>9678</v>
      </c>
      <c r="E707" t="s">
        <v>892</v>
      </c>
      <c r="F707" t="s">
        <v>877</v>
      </c>
      <c r="G707" t="s">
        <v>9597</v>
      </c>
      <c r="H707" t="s">
        <v>291</v>
      </c>
      <c r="I707">
        <v>12.785399999999999</v>
      </c>
      <c r="J707" t="s">
        <v>894</v>
      </c>
      <c r="K707" t="s">
        <v>879</v>
      </c>
      <c r="L707" t="s">
        <v>9679</v>
      </c>
      <c r="M707" t="s">
        <v>2979</v>
      </c>
      <c r="N707" t="s">
        <v>2979</v>
      </c>
    </row>
    <row r="708" spans="1:14" x14ac:dyDescent="0.3">
      <c r="A708" s="136">
        <f t="shared" si="11"/>
        <v>143.84966221874026</v>
      </c>
      <c r="B708" s="134">
        <v>6.4909999999999997</v>
      </c>
      <c r="C708" s="134">
        <v>-74.152000000000001</v>
      </c>
      <c r="D708" t="s">
        <v>8645</v>
      </c>
      <c r="E708" t="s">
        <v>892</v>
      </c>
      <c r="F708" t="s">
        <v>1214</v>
      </c>
      <c r="G708" t="s">
        <v>7624</v>
      </c>
      <c r="H708" t="s">
        <v>170</v>
      </c>
      <c r="I708">
        <v>430.05959999999999</v>
      </c>
      <c r="L708" t="s">
        <v>5924</v>
      </c>
      <c r="M708" t="s">
        <v>1019</v>
      </c>
      <c r="N708" t="s">
        <v>1019</v>
      </c>
    </row>
    <row r="709" spans="1:14" x14ac:dyDescent="0.3">
      <c r="A709" s="136">
        <f t="shared" si="11"/>
        <v>144.11023803958298</v>
      </c>
      <c r="B709" s="134">
        <v>6.056</v>
      </c>
      <c r="C709" s="134">
        <v>-73.780500000000004</v>
      </c>
      <c r="D709" t="s">
        <v>8164</v>
      </c>
      <c r="E709" t="s">
        <v>883</v>
      </c>
      <c r="F709" t="s">
        <v>884</v>
      </c>
      <c r="G709" t="s">
        <v>7955</v>
      </c>
      <c r="H709" t="s">
        <v>170</v>
      </c>
      <c r="I709">
        <v>2372.8505</v>
      </c>
      <c r="L709" t="s">
        <v>8165</v>
      </c>
      <c r="M709" t="s">
        <v>1451</v>
      </c>
      <c r="N709" t="s">
        <v>1451</v>
      </c>
    </row>
    <row r="710" spans="1:14" x14ac:dyDescent="0.3">
      <c r="A710" s="138">
        <f t="shared" si="11"/>
        <v>144.11141215808021</v>
      </c>
      <c r="B710" s="134">
        <v>5.8110499999999998</v>
      </c>
      <c r="C710" s="134">
        <v>-72.814859999999996</v>
      </c>
      <c r="D710" t="s">
        <v>9736</v>
      </c>
      <c r="E710" t="s">
        <v>892</v>
      </c>
      <c r="F710" t="s">
        <v>877</v>
      </c>
      <c r="G710" t="s">
        <v>9706</v>
      </c>
      <c r="H710" t="s">
        <v>291</v>
      </c>
      <c r="I710">
        <v>69.854699999999994</v>
      </c>
      <c r="J710" t="s">
        <v>894</v>
      </c>
      <c r="K710" t="s">
        <v>879</v>
      </c>
      <c r="L710" t="s">
        <v>9737</v>
      </c>
      <c r="M710" t="s">
        <v>3310</v>
      </c>
      <c r="N710" t="s">
        <v>3310</v>
      </c>
    </row>
    <row r="711" spans="1:14" x14ac:dyDescent="0.3">
      <c r="A711" s="136">
        <f t="shared" si="11"/>
        <v>144.21718861054526</v>
      </c>
      <c r="B711" s="134">
        <v>5.9210000000000003</v>
      </c>
      <c r="C711" s="134">
        <v>-72.442499999999995</v>
      </c>
      <c r="D711" t="s">
        <v>10534</v>
      </c>
      <c r="E711" t="s">
        <v>883</v>
      </c>
      <c r="F711" t="s">
        <v>884</v>
      </c>
      <c r="G711" t="s">
        <v>10535</v>
      </c>
      <c r="H711" t="s">
        <v>7776</v>
      </c>
      <c r="I711">
        <v>4471.3290999999999</v>
      </c>
      <c r="L711" t="s">
        <v>10143</v>
      </c>
      <c r="M711" t="s">
        <v>9027</v>
      </c>
      <c r="N711" t="s">
        <v>9027</v>
      </c>
    </row>
    <row r="712" spans="1:14" x14ac:dyDescent="0.3">
      <c r="A712" s="138">
        <f t="shared" si="11"/>
        <v>144.40186848371641</v>
      </c>
      <c r="B712" s="134">
        <v>5.8079299999999998</v>
      </c>
      <c r="C712" s="134">
        <v>-72.818290000000005</v>
      </c>
      <c r="D712" t="s">
        <v>9721</v>
      </c>
      <c r="E712" t="s">
        <v>892</v>
      </c>
      <c r="F712" t="s">
        <v>877</v>
      </c>
      <c r="G712" t="s">
        <v>9706</v>
      </c>
      <c r="H712" t="s">
        <v>291</v>
      </c>
      <c r="I712">
        <v>10.430899999999999</v>
      </c>
      <c r="J712" t="s">
        <v>894</v>
      </c>
      <c r="K712" t="s">
        <v>879</v>
      </c>
      <c r="L712" t="s">
        <v>9722</v>
      </c>
      <c r="M712" t="s">
        <v>887</v>
      </c>
      <c r="N712" t="s">
        <v>887</v>
      </c>
    </row>
    <row r="713" spans="1:14" x14ac:dyDescent="0.3">
      <c r="A713" s="138">
        <f t="shared" si="11"/>
        <v>144.43627163705617</v>
      </c>
      <c r="B713" s="134">
        <v>5.80741</v>
      </c>
      <c r="C713" s="134">
        <v>-72.819789999999998</v>
      </c>
      <c r="D713" t="s">
        <v>9713</v>
      </c>
      <c r="E713" t="s">
        <v>892</v>
      </c>
      <c r="F713" t="s">
        <v>877</v>
      </c>
      <c r="G713" t="s">
        <v>9706</v>
      </c>
      <c r="H713" t="s">
        <v>291</v>
      </c>
      <c r="I713">
        <v>4.8587999999999996</v>
      </c>
      <c r="J713" t="s">
        <v>894</v>
      </c>
      <c r="K713" t="s">
        <v>879</v>
      </c>
      <c r="L713" t="s">
        <v>9714</v>
      </c>
      <c r="M713" t="s">
        <v>887</v>
      </c>
      <c r="N713" t="s">
        <v>887</v>
      </c>
    </row>
    <row r="714" spans="1:14" x14ac:dyDescent="0.3">
      <c r="A714" s="135">
        <f t="shared" si="11"/>
        <v>144.58809549247763</v>
      </c>
      <c r="B714" s="134">
        <v>5.8054199999999998</v>
      </c>
      <c r="C714" s="134">
        <v>-72.824290000000005</v>
      </c>
      <c r="D714" t="s">
        <v>9705</v>
      </c>
      <c r="E714" t="s">
        <v>892</v>
      </c>
      <c r="F714" t="s">
        <v>877</v>
      </c>
      <c r="G714" t="s">
        <v>9706</v>
      </c>
      <c r="H714" t="s">
        <v>291</v>
      </c>
      <c r="I714">
        <v>5.8121</v>
      </c>
      <c r="J714" t="s">
        <v>894</v>
      </c>
      <c r="K714" t="s">
        <v>879</v>
      </c>
      <c r="L714" t="s">
        <v>9707</v>
      </c>
      <c r="M714" t="s">
        <v>3323</v>
      </c>
      <c r="N714" t="s">
        <v>3323</v>
      </c>
    </row>
    <row r="715" spans="1:14" x14ac:dyDescent="0.3">
      <c r="A715" s="138">
        <f t="shared" si="11"/>
        <v>144.84772540430387</v>
      </c>
      <c r="B715" s="134">
        <v>5.80436</v>
      </c>
      <c r="C715" s="134">
        <v>-72.814869999999999</v>
      </c>
      <c r="D715" t="s">
        <v>9726</v>
      </c>
      <c r="E715" t="s">
        <v>876</v>
      </c>
      <c r="F715" t="s">
        <v>877</v>
      </c>
      <c r="G715" t="s">
        <v>9706</v>
      </c>
      <c r="H715" t="s">
        <v>291</v>
      </c>
      <c r="I715">
        <v>27.829899999999999</v>
      </c>
      <c r="J715" t="s">
        <v>894</v>
      </c>
      <c r="K715" t="s">
        <v>879</v>
      </c>
      <c r="L715" t="s">
        <v>9727</v>
      </c>
      <c r="M715" t="s">
        <v>9728</v>
      </c>
      <c r="N715" t="s">
        <v>9728</v>
      </c>
    </row>
    <row r="716" spans="1:14" x14ac:dyDescent="0.3">
      <c r="A716" s="136">
        <f t="shared" si="11"/>
        <v>145.05467922751455</v>
      </c>
      <c r="B716" s="134">
        <v>5.7928899999999999</v>
      </c>
      <c r="C716" s="134">
        <v>-73.093519999999998</v>
      </c>
      <c r="D716" t="s">
        <v>9025</v>
      </c>
      <c r="E716" t="s">
        <v>892</v>
      </c>
      <c r="F716" t="s">
        <v>877</v>
      </c>
      <c r="G716" t="s">
        <v>8810</v>
      </c>
      <c r="H716" t="s">
        <v>291</v>
      </c>
      <c r="I716">
        <v>6.0951000000000004</v>
      </c>
      <c r="J716" t="s">
        <v>894</v>
      </c>
      <c r="K716" t="s">
        <v>879</v>
      </c>
      <c r="L716" t="s">
        <v>9026</v>
      </c>
      <c r="M716" t="s">
        <v>9027</v>
      </c>
      <c r="N716" t="s">
        <v>9027</v>
      </c>
    </row>
    <row r="717" spans="1:14" x14ac:dyDescent="0.3">
      <c r="A717" s="136">
        <f t="shared" si="11"/>
        <v>145.06108213342412</v>
      </c>
      <c r="B717" s="134">
        <v>8.2680000000000007</v>
      </c>
      <c r="C717" s="134">
        <v>-73.573499999999996</v>
      </c>
      <c r="D717" t="s">
        <v>12213</v>
      </c>
      <c r="E717" t="s">
        <v>892</v>
      </c>
      <c r="F717" t="s">
        <v>1214</v>
      </c>
      <c r="G717" t="s">
        <v>11885</v>
      </c>
      <c r="H717" t="s">
        <v>294</v>
      </c>
      <c r="I717">
        <v>38.931899999999999</v>
      </c>
      <c r="K717" t="s">
        <v>879</v>
      </c>
      <c r="L717" t="s">
        <v>11846</v>
      </c>
      <c r="M717" t="s">
        <v>899</v>
      </c>
      <c r="N717" t="s">
        <v>899</v>
      </c>
    </row>
    <row r="718" spans="1:14" x14ac:dyDescent="0.3">
      <c r="A718" s="138">
        <f t="shared" si="11"/>
        <v>145.45226697095404</v>
      </c>
      <c r="B718" s="134">
        <v>5.8</v>
      </c>
      <c r="C718" s="134">
        <v>-72.807000000000002</v>
      </c>
      <c r="D718" t="s">
        <v>9738</v>
      </c>
      <c r="E718" t="s">
        <v>883</v>
      </c>
      <c r="F718" t="s">
        <v>877</v>
      </c>
      <c r="G718" t="s">
        <v>9706</v>
      </c>
      <c r="H718" t="s">
        <v>291</v>
      </c>
      <c r="I718">
        <v>407.20310000000001</v>
      </c>
      <c r="J718" t="s">
        <v>889</v>
      </c>
      <c r="L718" t="s">
        <v>9739</v>
      </c>
      <c r="M718" t="s">
        <v>9740</v>
      </c>
      <c r="N718" t="s">
        <v>9740</v>
      </c>
    </row>
    <row r="719" spans="1:14" x14ac:dyDescent="0.3">
      <c r="A719" s="136">
        <f t="shared" si="11"/>
        <v>145.52491317727456</v>
      </c>
      <c r="B719" s="134">
        <v>5.9974999999999996</v>
      </c>
      <c r="C719" s="134">
        <v>-73.718500000000006</v>
      </c>
      <c r="D719" t="s">
        <v>8148</v>
      </c>
      <c r="E719" t="s">
        <v>883</v>
      </c>
      <c r="F719" t="s">
        <v>877</v>
      </c>
      <c r="G719" t="s">
        <v>8149</v>
      </c>
      <c r="H719" t="s">
        <v>170</v>
      </c>
      <c r="I719">
        <v>1304.4894999999999</v>
      </c>
      <c r="J719" t="s">
        <v>889</v>
      </c>
      <c r="L719" t="s">
        <v>5316</v>
      </c>
      <c r="M719" t="s">
        <v>4476</v>
      </c>
      <c r="N719" t="s">
        <v>4476</v>
      </c>
    </row>
    <row r="720" spans="1:14" x14ac:dyDescent="0.3">
      <c r="A720" s="136">
        <f t="shared" si="11"/>
        <v>145.60877503513458</v>
      </c>
      <c r="B720" s="134">
        <v>6.1734999999999998</v>
      </c>
      <c r="C720" s="134">
        <v>-73.936999999999998</v>
      </c>
      <c r="D720" t="s">
        <v>8160</v>
      </c>
      <c r="E720" t="s">
        <v>883</v>
      </c>
      <c r="F720" t="s">
        <v>884</v>
      </c>
      <c r="G720" t="s">
        <v>7955</v>
      </c>
      <c r="H720" t="s">
        <v>170</v>
      </c>
      <c r="I720">
        <v>1834.7179000000001</v>
      </c>
      <c r="L720" t="s">
        <v>8161</v>
      </c>
      <c r="M720" t="s">
        <v>6381</v>
      </c>
      <c r="N720" t="s">
        <v>6381</v>
      </c>
    </row>
    <row r="721" spans="1:14" x14ac:dyDescent="0.3">
      <c r="A721" s="136">
        <f t="shared" si="11"/>
        <v>145.62544642862753</v>
      </c>
      <c r="B721" s="134">
        <v>5.79223</v>
      </c>
      <c r="C721" s="134">
        <v>-73.143299999999996</v>
      </c>
      <c r="D721" t="s">
        <v>8926</v>
      </c>
      <c r="E721" t="s">
        <v>892</v>
      </c>
      <c r="F721" t="s">
        <v>877</v>
      </c>
      <c r="G721" t="s">
        <v>8810</v>
      </c>
      <c r="H721" t="s">
        <v>291</v>
      </c>
      <c r="I721">
        <v>17.3325</v>
      </c>
      <c r="J721" t="s">
        <v>889</v>
      </c>
      <c r="K721" t="s">
        <v>879</v>
      </c>
      <c r="L721" t="s">
        <v>914</v>
      </c>
      <c r="M721" t="s">
        <v>931</v>
      </c>
      <c r="N721" t="s">
        <v>931</v>
      </c>
    </row>
    <row r="722" spans="1:14" x14ac:dyDescent="0.3">
      <c r="A722" s="136">
        <f t="shared" si="11"/>
        <v>145.70979508083798</v>
      </c>
      <c r="B722" s="134">
        <v>5.7920400000000001</v>
      </c>
      <c r="C722" s="134">
        <v>-73.14846</v>
      </c>
      <c r="D722" t="s">
        <v>8916</v>
      </c>
      <c r="E722" t="s">
        <v>892</v>
      </c>
      <c r="F722" t="s">
        <v>877</v>
      </c>
      <c r="G722" t="s">
        <v>8810</v>
      </c>
      <c r="H722" t="s">
        <v>291</v>
      </c>
      <c r="I722">
        <v>70.714100000000002</v>
      </c>
      <c r="J722" t="s">
        <v>894</v>
      </c>
      <c r="K722" t="s">
        <v>879</v>
      </c>
      <c r="L722" t="s">
        <v>8910</v>
      </c>
      <c r="M722" t="s">
        <v>1482</v>
      </c>
      <c r="N722" t="s">
        <v>1482</v>
      </c>
    </row>
    <row r="723" spans="1:14" x14ac:dyDescent="0.3">
      <c r="A723" s="136">
        <f t="shared" si="11"/>
        <v>145.71262655351168</v>
      </c>
      <c r="B723" s="134">
        <v>5.78775</v>
      </c>
      <c r="C723" s="134">
        <v>-72.8947</v>
      </c>
      <c r="D723" t="s">
        <v>9551</v>
      </c>
      <c r="E723" t="s">
        <v>892</v>
      </c>
      <c r="F723" t="s">
        <v>877</v>
      </c>
      <c r="G723" t="s">
        <v>9552</v>
      </c>
      <c r="H723" t="s">
        <v>291</v>
      </c>
      <c r="I723">
        <v>698.73869999999999</v>
      </c>
      <c r="J723" t="s">
        <v>1069</v>
      </c>
      <c r="K723" t="s">
        <v>879</v>
      </c>
      <c r="L723" t="s">
        <v>6295</v>
      </c>
      <c r="M723" t="s">
        <v>906</v>
      </c>
      <c r="N723" t="s">
        <v>906</v>
      </c>
    </row>
    <row r="724" spans="1:14" x14ac:dyDescent="0.3">
      <c r="A724" s="136">
        <f t="shared" si="11"/>
        <v>145.81258135686582</v>
      </c>
      <c r="B724" s="134">
        <v>5.9089999999999998</v>
      </c>
      <c r="C724" s="134">
        <v>-73.564499999999995</v>
      </c>
      <c r="D724" t="s">
        <v>8301</v>
      </c>
      <c r="E724" t="s">
        <v>883</v>
      </c>
      <c r="F724" t="s">
        <v>877</v>
      </c>
      <c r="G724" t="s">
        <v>8096</v>
      </c>
      <c r="H724" t="s">
        <v>291</v>
      </c>
      <c r="I724">
        <v>118.6019</v>
      </c>
      <c r="J724" t="s">
        <v>894</v>
      </c>
      <c r="L724" t="s">
        <v>5547</v>
      </c>
      <c r="M724" t="s">
        <v>906</v>
      </c>
      <c r="N724" t="s">
        <v>906</v>
      </c>
    </row>
    <row r="725" spans="1:14" x14ac:dyDescent="0.3">
      <c r="A725" s="138">
        <f t="shared" si="11"/>
        <v>145.96549115329947</v>
      </c>
      <c r="B725" s="134">
        <v>5.7934200000000002</v>
      </c>
      <c r="C725" s="134">
        <v>-72.820580000000007</v>
      </c>
      <c r="D725" t="s">
        <v>9696</v>
      </c>
      <c r="E725" t="s">
        <v>892</v>
      </c>
      <c r="F725" t="s">
        <v>877</v>
      </c>
      <c r="G725" t="s">
        <v>9695</v>
      </c>
      <c r="H725" t="s">
        <v>291</v>
      </c>
      <c r="I725">
        <v>4.8087999999999997</v>
      </c>
      <c r="J725" t="s">
        <v>894</v>
      </c>
      <c r="K725" t="s">
        <v>879</v>
      </c>
      <c r="L725" t="s">
        <v>9225</v>
      </c>
      <c r="M725" t="s">
        <v>887</v>
      </c>
      <c r="N725" t="s">
        <v>887</v>
      </c>
    </row>
    <row r="726" spans="1:14" x14ac:dyDescent="0.3">
      <c r="A726" s="136">
        <f t="shared" si="11"/>
        <v>145.98677525586635</v>
      </c>
      <c r="B726" s="134">
        <v>8.2684999999999995</v>
      </c>
      <c r="C726" s="134">
        <v>-73.591499999999996</v>
      </c>
      <c r="D726" t="s">
        <v>12198</v>
      </c>
      <c r="E726" t="s">
        <v>892</v>
      </c>
      <c r="F726" t="s">
        <v>1214</v>
      </c>
      <c r="G726" t="s">
        <v>11885</v>
      </c>
      <c r="H726" t="s">
        <v>294</v>
      </c>
      <c r="I726">
        <v>121.6627</v>
      </c>
      <c r="K726" t="s">
        <v>879</v>
      </c>
      <c r="L726" t="s">
        <v>11846</v>
      </c>
      <c r="M726" t="s">
        <v>957</v>
      </c>
      <c r="N726" t="s">
        <v>957</v>
      </c>
    </row>
    <row r="727" spans="1:14" x14ac:dyDescent="0.3">
      <c r="A727" s="136">
        <f t="shared" si="11"/>
        <v>146.01148518598865</v>
      </c>
      <c r="B727" s="134">
        <v>5.7889699999999999</v>
      </c>
      <c r="C727" s="134">
        <v>-73.145420000000001</v>
      </c>
      <c r="D727" t="s">
        <v>8917</v>
      </c>
      <c r="E727" t="s">
        <v>892</v>
      </c>
      <c r="F727" t="s">
        <v>877</v>
      </c>
      <c r="G727" t="s">
        <v>8810</v>
      </c>
      <c r="H727" t="s">
        <v>291</v>
      </c>
      <c r="I727">
        <v>15.614000000000001</v>
      </c>
      <c r="J727" t="s">
        <v>894</v>
      </c>
      <c r="K727" t="s">
        <v>879</v>
      </c>
      <c r="L727" t="s">
        <v>8918</v>
      </c>
      <c r="M727" t="s">
        <v>931</v>
      </c>
      <c r="N727" t="s">
        <v>931</v>
      </c>
    </row>
    <row r="728" spans="1:14" x14ac:dyDescent="0.3">
      <c r="A728" s="136">
        <f t="shared" si="11"/>
        <v>146.0827079425631</v>
      </c>
      <c r="B728" s="134">
        <v>5.78864</v>
      </c>
      <c r="C728" s="134">
        <v>-73.148240000000001</v>
      </c>
      <c r="D728" t="s">
        <v>8909</v>
      </c>
      <c r="E728" t="s">
        <v>892</v>
      </c>
      <c r="F728" t="s">
        <v>877</v>
      </c>
      <c r="G728" t="s">
        <v>8810</v>
      </c>
      <c r="H728" t="s">
        <v>291</v>
      </c>
      <c r="I728">
        <v>8.6865000000000006</v>
      </c>
      <c r="J728" t="s">
        <v>894</v>
      </c>
      <c r="K728" t="s">
        <v>879</v>
      </c>
      <c r="L728" t="s">
        <v>8910</v>
      </c>
      <c r="M728" t="s">
        <v>1019</v>
      </c>
      <c r="N728" t="s">
        <v>1019</v>
      </c>
    </row>
    <row r="729" spans="1:14" x14ac:dyDescent="0.3">
      <c r="A729" s="136">
        <f t="shared" si="11"/>
        <v>146.16546101657025</v>
      </c>
      <c r="B729" s="134">
        <v>6.0205200000000003</v>
      </c>
      <c r="C729" s="134">
        <v>-73.762979999999999</v>
      </c>
      <c r="D729" t="s">
        <v>8102</v>
      </c>
      <c r="E729" t="s">
        <v>892</v>
      </c>
      <c r="F729" t="s">
        <v>877</v>
      </c>
      <c r="G729" t="s">
        <v>290</v>
      </c>
      <c r="H729" t="s">
        <v>170</v>
      </c>
      <c r="I729">
        <v>12.821099999999999</v>
      </c>
      <c r="J729" t="s">
        <v>894</v>
      </c>
      <c r="K729" t="s">
        <v>879</v>
      </c>
      <c r="L729" t="s">
        <v>8103</v>
      </c>
      <c r="M729" t="s">
        <v>906</v>
      </c>
      <c r="N729" t="s">
        <v>906</v>
      </c>
    </row>
    <row r="730" spans="1:14" x14ac:dyDescent="0.3">
      <c r="A730" s="136">
        <f t="shared" si="11"/>
        <v>146.28909651081327</v>
      </c>
      <c r="B730" s="134">
        <v>5.7807199999999996</v>
      </c>
      <c r="C730" s="134">
        <v>-72.921310000000005</v>
      </c>
      <c r="D730" t="s">
        <v>9492</v>
      </c>
      <c r="E730" t="s">
        <v>892</v>
      </c>
      <c r="F730" t="s">
        <v>877</v>
      </c>
      <c r="G730" t="s">
        <v>9353</v>
      </c>
      <c r="H730" t="s">
        <v>291</v>
      </c>
      <c r="I730">
        <v>17.476700000000001</v>
      </c>
      <c r="J730" t="s">
        <v>894</v>
      </c>
      <c r="K730" t="s">
        <v>879</v>
      </c>
      <c r="L730" t="s">
        <v>9493</v>
      </c>
      <c r="M730" t="s">
        <v>949</v>
      </c>
      <c r="N730" t="s">
        <v>949</v>
      </c>
    </row>
    <row r="731" spans="1:14" x14ac:dyDescent="0.3">
      <c r="A731" s="138">
        <f t="shared" si="11"/>
        <v>146.28934790992113</v>
      </c>
      <c r="B731" s="134">
        <v>5.7886800000000003</v>
      </c>
      <c r="C731" s="134">
        <v>-72.834419999999994</v>
      </c>
      <c r="D731" t="s">
        <v>9654</v>
      </c>
      <c r="E731" t="s">
        <v>892</v>
      </c>
      <c r="F731" t="s">
        <v>877</v>
      </c>
      <c r="G731" t="s">
        <v>9544</v>
      </c>
      <c r="H731" t="s">
        <v>291</v>
      </c>
      <c r="I731">
        <v>0.41299999999999998</v>
      </c>
      <c r="J731" t="s">
        <v>894</v>
      </c>
      <c r="K731" t="s">
        <v>879</v>
      </c>
      <c r="L731" t="s">
        <v>9655</v>
      </c>
      <c r="M731" t="s">
        <v>9656</v>
      </c>
      <c r="N731" t="s">
        <v>9656</v>
      </c>
    </row>
    <row r="732" spans="1:14" x14ac:dyDescent="0.3">
      <c r="A732" s="136">
        <f t="shared" si="11"/>
        <v>146.41917474710377</v>
      </c>
      <c r="B732" s="134">
        <v>6.7104999999999997</v>
      </c>
      <c r="C732" s="134">
        <v>-71.730500000000006</v>
      </c>
      <c r="D732" t="s">
        <v>12134</v>
      </c>
      <c r="E732" t="s">
        <v>968</v>
      </c>
      <c r="F732" t="s">
        <v>1214</v>
      </c>
      <c r="G732" t="s">
        <v>12132</v>
      </c>
      <c r="H732" t="s">
        <v>207</v>
      </c>
      <c r="I732">
        <v>271.13639999999998</v>
      </c>
      <c r="L732" t="s">
        <v>11799</v>
      </c>
      <c r="M732" t="s">
        <v>1686</v>
      </c>
      <c r="N732" t="s">
        <v>1686</v>
      </c>
    </row>
    <row r="733" spans="1:14" x14ac:dyDescent="0.3">
      <c r="A733" s="136">
        <f t="shared" si="11"/>
        <v>146.72191442610853</v>
      </c>
      <c r="B733" s="134">
        <v>5.7765000000000004</v>
      </c>
      <c r="C733" s="134">
        <v>-72.927000000000007</v>
      </c>
      <c r="D733" t="s">
        <v>9464</v>
      </c>
      <c r="E733" t="s">
        <v>883</v>
      </c>
      <c r="F733" t="s">
        <v>877</v>
      </c>
      <c r="G733" t="s">
        <v>9353</v>
      </c>
      <c r="H733" t="s">
        <v>291</v>
      </c>
      <c r="I733">
        <v>118.6178</v>
      </c>
      <c r="J733" t="s">
        <v>894</v>
      </c>
      <c r="L733" t="s">
        <v>9374</v>
      </c>
      <c r="M733" t="s">
        <v>1689</v>
      </c>
      <c r="N733" t="s">
        <v>1689</v>
      </c>
    </row>
    <row r="734" spans="1:14" x14ac:dyDescent="0.3">
      <c r="A734" s="136">
        <f t="shared" si="11"/>
        <v>146.93349359771636</v>
      </c>
      <c r="B734" s="134">
        <v>5.7753199999999998</v>
      </c>
      <c r="C734" s="134">
        <v>-72.914659999999998</v>
      </c>
      <c r="D734" t="s">
        <v>9495</v>
      </c>
      <c r="E734" t="s">
        <v>892</v>
      </c>
      <c r="F734" t="s">
        <v>3126</v>
      </c>
      <c r="G734" t="s">
        <v>9496</v>
      </c>
      <c r="H734" t="s">
        <v>291</v>
      </c>
      <c r="I734">
        <v>768.19209999999998</v>
      </c>
      <c r="J734" t="s">
        <v>889</v>
      </c>
      <c r="K734" t="s">
        <v>879</v>
      </c>
      <c r="L734" t="s">
        <v>1247</v>
      </c>
      <c r="M734" t="s">
        <v>906</v>
      </c>
      <c r="N734" t="s">
        <v>906</v>
      </c>
    </row>
    <row r="735" spans="1:14" x14ac:dyDescent="0.3">
      <c r="A735" s="136">
        <f t="shared" si="11"/>
        <v>146.97666006452056</v>
      </c>
      <c r="B735" s="134">
        <v>6.0724999999999998</v>
      </c>
      <c r="C735" s="134">
        <v>-72.155000000000001</v>
      </c>
      <c r="D735" t="s">
        <v>11207</v>
      </c>
      <c r="E735" t="s">
        <v>892</v>
      </c>
      <c r="F735" t="s">
        <v>1214</v>
      </c>
      <c r="G735" t="s">
        <v>11208</v>
      </c>
      <c r="H735" t="s">
        <v>11209</v>
      </c>
      <c r="I735">
        <v>48.899700000000003</v>
      </c>
      <c r="L735" t="s">
        <v>9817</v>
      </c>
      <c r="M735" t="s">
        <v>957</v>
      </c>
      <c r="N735" t="s">
        <v>957</v>
      </c>
    </row>
    <row r="736" spans="1:14" x14ac:dyDescent="0.3">
      <c r="A736" s="136">
        <f t="shared" si="11"/>
        <v>147.12557191229465</v>
      </c>
      <c r="B736" s="134">
        <v>5.7811399999999997</v>
      </c>
      <c r="C736" s="134">
        <v>-73.164659999999998</v>
      </c>
      <c r="D736" t="s">
        <v>8873</v>
      </c>
      <c r="E736" t="s">
        <v>892</v>
      </c>
      <c r="F736" t="s">
        <v>877</v>
      </c>
      <c r="G736" t="s">
        <v>8874</v>
      </c>
      <c r="H736" t="s">
        <v>291</v>
      </c>
      <c r="I736">
        <v>284.6463</v>
      </c>
      <c r="J736" t="s">
        <v>889</v>
      </c>
      <c r="K736" t="s">
        <v>879</v>
      </c>
      <c r="L736" t="s">
        <v>914</v>
      </c>
      <c r="M736" t="s">
        <v>1270</v>
      </c>
      <c r="N736" t="s">
        <v>1270</v>
      </c>
    </row>
    <row r="737" spans="1:14" x14ac:dyDescent="0.3">
      <c r="A737" s="136">
        <f t="shared" si="11"/>
        <v>147.1323482690035</v>
      </c>
      <c r="B737" s="134">
        <v>6.0119999999999996</v>
      </c>
      <c r="C737" s="134">
        <v>-73.766000000000005</v>
      </c>
      <c r="D737" t="s">
        <v>8071</v>
      </c>
      <c r="E737" t="s">
        <v>883</v>
      </c>
      <c r="F737" t="s">
        <v>877</v>
      </c>
      <c r="G737" t="s">
        <v>290</v>
      </c>
      <c r="H737" t="s">
        <v>170</v>
      </c>
      <c r="I737">
        <v>64.796499999999995</v>
      </c>
      <c r="J737" t="s">
        <v>894</v>
      </c>
      <c r="L737" t="s">
        <v>6383</v>
      </c>
      <c r="M737" t="s">
        <v>8072</v>
      </c>
      <c r="N737" t="s">
        <v>8072</v>
      </c>
    </row>
    <row r="738" spans="1:14" x14ac:dyDescent="0.3">
      <c r="A738" s="136">
        <f t="shared" si="11"/>
        <v>147.21238643530052</v>
      </c>
      <c r="B738" s="134">
        <v>5.9095000000000004</v>
      </c>
      <c r="C738" s="134">
        <v>-73.594499999999996</v>
      </c>
      <c r="D738" t="s">
        <v>8216</v>
      </c>
      <c r="E738" t="s">
        <v>883</v>
      </c>
      <c r="F738" t="s">
        <v>877</v>
      </c>
      <c r="G738" t="s">
        <v>8096</v>
      </c>
      <c r="H738" t="s">
        <v>291</v>
      </c>
      <c r="I738">
        <v>52.576700000000002</v>
      </c>
      <c r="J738" t="s">
        <v>894</v>
      </c>
      <c r="L738" t="s">
        <v>8217</v>
      </c>
      <c r="M738" t="s">
        <v>8072</v>
      </c>
      <c r="N738" t="s">
        <v>8072</v>
      </c>
    </row>
    <row r="739" spans="1:14" x14ac:dyDescent="0.3">
      <c r="A739" s="136">
        <f t="shared" si="11"/>
        <v>147.42056382294533</v>
      </c>
      <c r="B739" s="134">
        <v>5.7804700000000002</v>
      </c>
      <c r="C739" s="134">
        <v>-73.180080000000004</v>
      </c>
      <c r="D739" t="s">
        <v>8837</v>
      </c>
      <c r="E739" t="s">
        <v>892</v>
      </c>
      <c r="F739" t="s">
        <v>877</v>
      </c>
      <c r="G739" t="s">
        <v>8555</v>
      </c>
      <c r="H739" t="s">
        <v>291</v>
      </c>
      <c r="I739">
        <v>88.427700000000002</v>
      </c>
      <c r="J739" t="s">
        <v>894</v>
      </c>
      <c r="K739" t="s">
        <v>879</v>
      </c>
      <c r="L739" t="s">
        <v>8838</v>
      </c>
      <c r="M739" t="s">
        <v>1270</v>
      </c>
      <c r="N739" t="s">
        <v>1270</v>
      </c>
    </row>
    <row r="740" spans="1:14" x14ac:dyDescent="0.3">
      <c r="A740" s="136">
        <f t="shared" si="11"/>
        <v>147.47261560807922</v>
      </c>
      <c r="B740" s="134">
        <v>5.9859999999999998</v>
      </c>
      <c r="C740" s="134">
        <v>-73.733000000000004</v>
      </c>
      <c r="D740" t="s">
        <v>8090</v>
      </c>
      <c r="E740" t="s">
        <v>883</v>
      </c>
      <c r="F740" t="s">
        <v>884</v>
      </c>
      <c r="G740" t="s">
        <v>8091</v>
      </c>
      <c r="H740" t="s">
        <v>170</v>
      </c>
      <c r="I740">
        <v>594.18920000000003</v>
      </c>
      <c r="L740" t="s">
        <v>5299</v>
      </c>
      <c r="M740" t="s">
        <v>4476</v>
      </c>
      <c r="N740" t="s">
        <v>4476</v>
      </c>
    </row>
    <row r="741" spans="1:14" x14ac:dyDescent="0.3">
      <c r="A741" s="136">
        <f t="shared" si="11"/>
        <v>147.58575366222652</v>
      </c>
      <c r="B741" s="134">
        <v>5.9021299999999997</v>
      </c>
      <c r="C741" s="134">
        <v>-73.587119999999999</v>
      </c>
      <c r="D741" t="s">
        <v>8218</v>
      </c>
      <c r="E741" t="s">
        <v>892</v>
      </c>
      <c r="F741" t="s">
        <v>877</v>
      </c>
      <c r="G741" t="s">
        <v>8096</v>
      </c>
      <c r="H741" t="s">
        <v>291</v>
      </c>
      <c r="I741">
        <v>79.232900000000001</v>
      </c>
      <c r="J741" t="s">
        <v>894</v>
      </c>
      <c r="K741" t="s">
        <v>879</v>
      </c>
      <c r="L741" t="s">
        <v>8219</v>
      </c>
      <c r="M741" t="s">
        <v>1252</v>
      </c>
      <c r="N741" t="s">
        <v>1252</v>
      </c>
    </row>
    <row r="742" spans="1:14" x14ac:dyDescent="0.3">
      <c r="A742" s="136">
        <f t="shared" si="11"/>
        <v>147.69951841943211</v>
      </c>
      <c r="B742" s="134">
        <v>8.2345000000000006</v>
      </c>
      <c r="C742" s="134">
        <v>-73.686499999999995</v>
      </c>
      <c r="D742" t="s">
        <v>12115</v>
      </c>
      <c r="E742" t="s">
        <v>892</v>
      </c>
      <c r="F742" t="s">
        <v>1214</v>
      </c>
      <c r="G742" t="s">
        <v>11885</v>
      </c>
      <c r="H742" t="s">
        <v>294</v>
      </c>
      <c r="I742">
        <v>111.9434</v>
      </c>
      <c r="K742" t="s">
        <v>879</v>
      </c>
      <c r="L742" t="s">
        <v>11846</v>
      </c>
      <c r="M742" t="s">
        <v>957</v>
      </c>
      <c r="N742" t="s">
        <v>957</v>
      </c>
    </row>
    <row r="743" spans="1:14" x14ac:dyDescent="0.3">
      <c r="A743" s="138">
        <f t="shared" si="11"/>
        <v>147.72184207056824</v>
      </c>
      <c r="B743" s="134">
        <v>5.77494</v>
      </c>
      <c r="C743" s="134">
        <v>-72.840670000000003</v>
      </c>
      <c r="D743" t="s">
        <v>9633</v>
      </c>
      <c r="E743" t="s">
        <v>892</v>
      </c>
      <c r="F743" t="s">
        <v>877</v>
      </c>
      <c r="G743" t="s">
        <v>9544</v>
      </c>
      <c r="H743" t="s">
        <v>291</v>
      </c>
      <c r="I743">
        <v>97.204599999999999</v>
      </c>
      <c r="J743" t="s">
        <v>894</v>
      </c>
      <c r="K743" t="s">
        <v>879</v>
      </c>
      <c r="L743" t="s">
        <v>9609</v>
      </c>
      <c r="M743" t="s">
        <v>9634</v>
      </c>
      <c r="N743" t="s">
        <v>9634</v>
      </c>
    </row>
    <row r="744" spans="1:14" x14ac:dyDescent="0.3">
      <c r="A744" s="136">
        <f t="shared" si="11"/>
        <v>148.04731575098941</v>
      </c>
      <c r="B744" s="134">
        <v>6.6475</v>
      </c>
      <c r="C744" s="134">
        <v>-71.736000000000004</v>
      </c>
      <c r="D744" t="s">
        <v>12090</v>
      </c>
      <c r="E744" t="s">
        <v>883</v>
      </c>
      <c r="F744" t="s">
        <v>877</v>
      </c>
      <c r="G744" t="s">
        <v>11657</v>
      </c>
      <c r="H744" t="s">
        <v>207</v>
      </c>
      <c r="I744">
        <v>145.35650000000001</v>
      </c>
      <c r="J744" t="s">
        <v>894</v>
      </c>
      <c r="L744" t="s">
        <v>12091</v>
      </c>
      <c r="M744" t="s">
        <v>957</v>
      </c>
      <c r="N744" t="s">
        <v>957</v>
      </c>
    </row>
    <row r="745" spans="1:14" x14ac:dyDescent="0.3">
      <c r="A745" s="136">
        <f t="shared" si="11"/>
        <v>148.17965071584646</v>
      </c>
      <c r="B745" s="134">
        <v>8.202</v>
      </c>
      <c r="C745" s="134">
        <v>-73.746499999999997</v>
      </c>
      <c r="D745" t="s">
        <v>12033</v>
      </c>
      <c r="E745" t="s">
        <v>892</v>
      </c>
      <c r="F745" t="s">
        <v>1214</v>
      </c>
      <c r="G745" t="s">
        <v>12034</v>
      </c>
      <c r="H745" t="s">
        <v>294</v>
      </c>
      <c r="I745">
        <v>180.1019</v>
      </c>
      <c r="L745" t="s">
        <v>11846</v>
      </c>
      <c r="M745" t="s">
        <v>899</v>
      </c>
      <c r="N745" t="s">
        <v>899</v>
      </c>
    </row>
    <row r="746" spans="1:14" x14ac:dyDescent="0.3">
      <c r="A746" s="136">
        <f t="shared" si="11"/>
        <v>148.22187978383863</v>
      </c>
      <c r="B746" s="134">
        <v>5.7631300000000003</v>
      </c>
      <c r="C746" s="134">
        <v>-72.924449999999993</v>
      </c>
      <c r="D746" t="s">
        <v>9441</v>
      </c>
      <c r="E746" t="s">
        <v>892</v>
      </c>
      <c r="F746" t="s">
        <v>893</v>
      </c>
      <c r="G746" t="s">
        <v>9353</v>
      </c>
      <c r="H746" t="s">
        <v>291</v>
      </c>
      <c r="I746">
        <v>5.7001999999999997</v>
      </c>
      <c r="J746" t="s">
        <v>889</v>
      </c>
      <c r="K746" t="s">
        <v>879</v>
      </c>
      <c r="L746" t="s">
        <v>8932</v>
      </c>
      <c r="M746" t="s">
        <v>9442</v>
      </c>
      <c r="N746" t="s">
        <v>9442</v>
      </c>
    </row>
    <row r="747" spans="1:14" x14ac:dyDescent="0.3">
      <c r="A747" s="136">
        <f t="shared" si="11"/>
        <v>148.22878360381509</v>
      </c>
      <c r="B747" s="134">
        <v>8.4120000000000008</v>
      </c>
      <c r="C747" s="134">
        <v>-72.797499999999999</v>
      </c>
      <c r="D747" t="s">
        <v>12694</v>
      </c>
      <c r="E747" t="s">
        <v>883</v>
      </c>
      <c r="F747" t="s">
        <v>877</v>
      </c>
      <c r="G747" t="s">
        <v>12439</v>
      </c>
      <c r="H747" t="s">
        <v>11647</v>
      </c>
      <c r="I747">
        <v>1383.9141</v>
      </c>
      <c r="J747" t="s">
        <v>889</v>
      </c>
      <c r="L747" t="s">
        <v>8893</v>
      </c>
      <c r="M747" t="s">
        <v>1451</v>
      </c>
      <c r="N747" t="s">
        <v>1451</v>
      </c>
    </row>
    <row r="748" spans="1:14" x14ac:dyDescent="0.3">
      <c r="A748" s="138">
        <f t="shared" si="11"/>
        <v>148.24020004902641</v>
      </c>
      <c r="B748" s="134">
        <v>5.7785000000000002</v>
      </c>
      <c r="C748" s="134">
        <v>-72.781999999999996</v>
      </c>
      <c r="D748" t="s">
        <v>9760</v>
      </c>
      <c r="E748" t="s">
        <v>883</v>
      </c>
      <c r="F748" t="s">
        <v>877</v>
      </c>
      <c r="G748" t="s">
        <v>9706</v>
      </c>
      <c r="H748" t="s">
        <v>291</v>
      </c>
      <c r="I748">
        <v>123.5106</v>
      </c>
      <c r="J748" t="s">
        <v>894</v>
      </c>
      <c r="L748" t="s">
        <v>9761</v>
      </c>
      <c r="M748" t="s">
        <v>9762</v>
      </c>
      <c r="N748" t="s">
        <v>9762</v>
      </c>
    </row>
    <row r="749" spans="1:14" x14ac:dyDescent="0.3">
      <c r="A749" s="136">
        <f t="shared" si="11"/>
        <v>148.4788351545694</v>
      </c>
      <c r="B749" s="134">
        <v>5.7674899999999996</v>
      </c>
      <c r="C749" s="134">
        <v>-72.845780000000005</v>
      </c>
      <c r="D749" t="s">
        <v>9611</v>
      </c>
      <c r="E749" t="s">
        <v>892</v>
      </c>
      <c r="F749" t="s">
        <v>877</v>
      </c>
      <c r="G749" t="s">
        <v>9544</v>
      </c>
      <c r="H749" t="s">
        <v>291</v>
      </c>
      <c r="I749">
        <v>6.5655999999999999</v>
      </c>
      <c r="J749" t="s">
        <v>894</v>
      </c>
      <c r="K749" t="s">
        <v>879</v>
      </c>
      <c r="L749" t="s">
        <v>9612</v>
      </c>
      <c r="M749" t="s">
        <v>887</v>
      </c>
      <c r="N749" t="s">
        <v>887</v>
      </c>
    </row>
    <row r="750" spans="1:14" x14ac:dyDescent="0.3">
      <c r="A750" s="136">
        <f t="shared" si="11"/>
        <v>148.51195867196068</v>
      </c>
      <c r="B750" s="134">
        <v>6.7195</v>
      </c>
      <c r="C750" s="134">
        <v>-71.707999999999998</v>
      </c>
      <c r="D750" t="s">
        <v>12160</v>
      </c>
      <c r="E750" t="s">
        <v>883</v>
      </c>
      <c r="F750" t="s">
        <v>877</v>
      </c>
      <c r="G750" t="s">
        <v>12132</v>
      </c>
      <c r="H750" t="s">
        <v>207</v>
      </c>
      <c r="I750">
        <v>74.5017</v>
      </c>
      <c r="J750" t="s">
        <v>894</v>
      </c>
      <c r="L750" t="s">
        <v>12161</v>
      </c>
      <c r="M750" t="s">
        <v>957</v>
      </c>
      <c r="N750" t="s">
        <v>957</v>
      </c>
    </row>
    <row r="751" spans="1:14" x14ac:dyDescent="0.3">
      <c r="A751" s="136">
        <f t="shared" si="11"/>
        <v>148.54451762445592</v>
      </c>
      <c r="B751" s="134">
        <v>5.75936</v>
      </c>
      <c r="C751" s="134">
        <v>-72.94211</v>
      </c>
      <c r="D751" t="s">
        <v>9397</v>
      </c>
      <c r="E751" t="s">
        <v>892</v>
      </c>
      <c r="F751" t="s">
        <v>877</v>
      </c>
      <c r="G751" t="s">
        <v>9353</v>
      </c>
      <c r="H751" t="s">
        <v>291</v>
      </c>
      <c r="I751">
        <v>1.3108</v>
      </c>
      <c r="J751" t="s">
        <v>894</v>
      </c>
      <c r="K751" t="s">
        <v>879</v>
      </c>
      <c r="L751" t="s">
        <v>9384</v>
      </c>
      <c r="M751" t="s">
        <v>906</v>
      </c>
      <c r="N751" t="s">
        <v>906</v>
      </c>
    </row>
    <row r="752" spans="1:14" x14ac:dyDescent="0.3">
      <c r="A752" s="136">
        <f t="shared" si="11"/>
        <v>148.58420448163537</v>
      </c>
      <c r="B752" s="134">
        <v>6.2324999999999999</v>
      </c>
      <c r="C752" s="134">
        <v>-71.971000000000004</v>
      </c>
      <c r="D752" t="s">
        <v>11656</v>
      </c>
      <c r="E752" t="s">
        <v>883</v>
      </c>
      <c r="F752" t="s">
        <v>877</v>
      </c>
      <c r="G752" t="s">
        <v>11657</v>
      </c>
      <c r="H752" t="s">
        <v>207</v>
      </c>
      <c r="I752">
        <v>111.2255</v>
      </c>
      <c r="J752" t="s">
        <v>894</v>
      </c>
      <c r="L752" t="s">
        <v>11658</v>
      </c>
      <c r="M752" t="s">
        <v>957</v>
      </c>
      <c r="N752" t="s">
        <v>957</v>
      </c>
    </row>
    <row r="753" spans="1:14" x14ac:dyDescent="0.3">
      <c r="A753" s="136">
        <f t="shared" si="11"/>
        <v>148.60476626696862</v>
      </c>
      <c r="B753" s="134">
        <v>5.7637999999999998</v>
      </c>
      <c r="C753" s="134">
        <v>-72.870040000000003</v>
      </c>
      <c r="D753" t="s">
        <v>9569</v>
      </c>
      <c r="E753" t="s">
        <v>892</v>
      </c>
      <c r="F753" t="s">
        <v>1593</v>
      </c>
      <c r="G753" t="s">
        <v>9544</v>
      </c>
      <c r="H753" t="s">
        <v>291</v>
      </c>
      <c r="I753">
        <v>3.202</v>
      </c>
      <c r="J753" t="s">
        <v>894</v>
      </c>
      <c r="K753" t="s">
        <v>879</v>
      </c>
      <c r="L753" t="s">
        <v>9570</v>
      </c>
      <c r="M753" t="s">
        <v>1482</v>
      </c>
      <c r="N753" t="s">
        <v>1482</v>
      </c>
    </row>
    <row r="754" spans="1:14" x14ac:dyDescent="0.3">
      <c r="A754" s="136">
        <f t="shared" si="11"/>
        <v>148.62310980612187</v>
      </c>
      <c r="B754" s="134">
        <v>6.0685000000000002</v>
      </c>
      <c r="C754" s="134">
        <v>-72.136499999999998</v>
      </c>
      <c r="D754" t="s">
        <v>11228</v>
      </c>
      <c r="E754" t="s">
        <v>883</v>
      </c>
      <c r="F754" t="s">
        <v>877</v>
      </c>
      <c r="G754" t="s">
        <v>11208</v>
      </c>
      <c r="H754" t="s">
        <v>11209</v>
      </c>
      <c r="I754">
        <v>144.25640000000001</v>
      </c>
      <c r="J754" t="s">
        <v>894</v>
      </c>
      <c r="L754" t="s">
        <v>11229</v>
      </c>
      <c r="M754" t="s">
        <v>957</v>
      </c>
      <c r="N754" t="s">
        <v>957</v>
      </c>
    </row>
    <row r="755" spans="1:14" x14ac:dyDescent="0.3">
      <c r="A755" s="136">
        <f t="shared" si="11"/>
        <v>148.62904972277681</v>
      </c>
      <c r="B755" s="134">
        <v>5.7584999999999997</v>
      </c>
      <c r="C755" s="134">
        <v>-72.944500000000005</v>
      </c>
      <c r="D755" t="s">
        <v>9387</v>
      </c>
      <c r="E755" t="s">
        <v>892</v>
      </c>
      <c r="F755" t="s">
        <v>877</v>
      </c>
      <c r="G755" t="s">
        <v>9353</v>
      </c>
      <c r="H755" t="s">
        <v>291</v>
      </c>
      <c r="I755">
        <v>12.228999999999999</v>
      </c>
      <c r="J755" t="s">
        <v>986</v>
      </c>
      <c r="K755" t="s">
        <v>879</v>
      </c>
      <c r="L755" t="s">
        <v>8239</v>
      </c>
      <c r="M755" t="s">
        <v>906</v>
      </c>
      <c r="N755" t="s">
        <v>906</v>
      </c>
    </row>
    <row r="756" spans="1:14" x14ac:dyDescent="0.3">
      <c r="A756" s="136">
        <f t="shared" si="11"/>
        <v>148.63712753553799</v>
      </c>
      <c r="B756" s="134">
        <v>6.4874999999999998</v>
      </c>
      <c r="C756" s="134">
        <v>-74.198999999999998</v>
      </c>
      <c r="D756" t="s">
        <v>8592</v>
      </c>
      <c r="E756" t="s">
        <v>892</v>
      </c>
      <c r="F756" t="s">
        <v>1214</v>
      </c>
      <c r="G756" t="s">
        <v>7624</v>
      </c>
      <c r="H756" t="s">
        <v>170</v>
      </c>
      <c r="I756">
        <v>1551.6983</v>
      </c>
      <c r="L756" t="s">
        <v>5924</v>
      </c>
      <c r="M756" t="s">
        <v>1019</v>
      </c>
      <c r="N756" t="s">
        <v>1019</v>
      </c>
    </row>
    <row r="757" spans="1:14" x14ac:dyDescent="0.3">
      <c r="A757" s="135">
        <f t="shared" si="11"/>
        <v>148.72740639694004</v>
      </c>
      <c r="B757" s="134">
        <v>5.7685000000000004</v>
      </c>
      <c r="C757" s="134">
        <v>-72.819500000000005</v>
      </c>
      <c r="D757" t="s">
        <v>9663</v>
      </c>
      <c r="E757" t="s">
        <v>883</v>
      </c>
      <c r="F757" t="s">
        <v>963</v>
      </c>
      <c r="G757" t="s">
        <v>9544</v>
      </c>
      <c r="H757" t="s">
        <v>291</v>
      </c>
      <c r="I757">
        <v>7.3373999999999997</v>
      </c>
      <c r="L757" t="s">
        <v>9664</v>
      </c>
      <c r="M757" t="s">
        <v>1673</v>
      </c>
      <c r="N757" t="s">
        <v>1673</v>
      </c>
    </row>
    <row r="758" spans="1:14" x14ac:dyDescent="0.3">
      <c r="A758" s="138">
        <f t="shared" si="11"/>
        <v>148.727633031897</v>
      </c>
      <c r="B758" s="134">
        <v>5.7655000000000003</v>
      </c>
      <c r="C758" s="134">
        <v>-72.843500000000006</v>
      </c>
      <c r="D758" t="s">
        <v>9617</v>
      </c>
      <c r="E758" t="s">
        <v>883</v>
      </c>
      <c r="F758" t="s">
        <v>963</v>
      </c>
      <c r="G758" t="s">
        <v>9544</v>
      </c>
      <c r="H758" t="s">
        <v>291</v>
      </c>
      <c r="I758">
        <v>3.6686999999999999</v>
      </c>
      <c r="L758" t="s">
        <v>9618</v>
      </c>
      <c r="M758" t="s">
        <v>2944</v>
      </c>
      <c r="N758" t="s">
        <v>2944</v>
      </c>
    </row>
    <row r="759" spans="1:14" x14ac:dyDescent="0.3">
      <c r="A759" s="138">
        <f t="shared" si="11"/>
        <v>148.74590607282852</v>
      </c>
      <c r="B759" s="134">
        <v>5.7705000000000002</v>
      </c>
      <c r="C759" s="134">
        <v>-72.804000000000002</v>
      </c>
      <c r="D759" t="s">
        <v>9698</v>
      </c>
      <c r="E759" t="s">
        <v>883</v>
      </c>
      <c r="F759" t="s">
        <v>884</v>
      </c>
      <c r="G759" t="s">
        <v>9699</v>
      </c>
      <c r="H759" t="s">
        <v>291</v>
      </c>
      <c r="I759">
        <v>128.40350000000001</v>
      </c>
      <c r="L759" t="s">
        <v>9700</v>
      </c>
      <c r="M759" t="s">
        <v>9701</v>
      </c>
      <c r="N759" t="s">
        <v>9701</v>
      </c>
    </row>
    <row r="760" spans="1:14" x14ac:dyDescent="0.3">
      <c r="A760" s="136">
        <f t="shared" si="11"/>
        <v>148.77070633421772</v>
      </c>
      <c r="B760" s="134">
        <v>5.7572999999999999</v>
      </c>
      <c r="C760" s="134">
        <v>-72.942679999999996</v>
      </c>
      <c r="D760" t="s">
        <v>9391</v>
      </c>
      <c r="E760" t="s">
        <v>892</v>
      </c>
      <c r="F760" t="s">
        <v>3126</v>
      </c>
      <c r="G760" t="s">
        <v>9353</v>
      </c>
      <c r="H760" t="s">
        <v>291</v>
      </c>
      <c r="I760">
        <v>3.8502999999999998</v>
      </c>
      <c r="J760" t="s">
        <v>894</v>
      </c>
      <c r="K760" t="s">
        <v>879</v>
      </c>
      <c r="L760" t="s">
        <v>8239</v>
      </c>
      <c r="M760" t="s">
        <v>906</v>
      </c>
      <c r="N760" t="s">
        <v>906</v>
      </c>
    </row>
    <row r="761" spans="1:14" x14ac:dyDescent="0.3">
      <c r="A761" s="136">
        <f t="shared" si="11"/>
        <v>148.78319024514659</v>
      </c>
      <c r="B761" s="134">
        <v>5.7623899999999999</v>
      </c>
      <c r="C761" s="134">
        <v>-72.867949999999993</v>
      </c>
      <c r="D761" t="s">
        <v>9572</v>
      </c>
      <c r="E761" t="s">
        <v>892</v>
      </c>
      <c r="F761" t="s">
        <v>877</v>
      </c>
      <c r="G761" t="s">
        <v>9544</v>
      </c>
      <c r="H761" t="s">
        <v>291</v>
      </c>
      <c r="I761">
        <v>20.397300000000001</v>
      </c>
      <c r="J761" t="s">
        <v>894</v>
      </c>
      <c r="K761" t="s">
        <v>879</v>
      </c>
      <c r="L761" t="s">
        <v>9573</v>
      </c>
      <c r="M761" t="s">
        <v>931</v>
      </c>
      <c r="N761" t="s">
        <v>931</v>
      </c>
    </row>
    <row r="762" spans="1:14" x14ac:dyDescent="0.3">
      <c r="A762" s="136">
        <f t="shared" si="11"/>
        <v>148.80254107138626</v>
      </c>
      <c r="B762" s="134">
        <v>5.7619499999999997</v>
      </c>
      <c r="C762" s="134">
        <v>-72.870699999999999</v>
      </c>
      <c r="D762" t="s">
        <v>9566</v>
      </c>
      <c r="E762" t="s">
        <v>892</v>
      </c>
      <c r="F762" t="s">
        <v>893</v>
      </c>
      <c r="G762" t="s">
        <v>9544</v>
      </c>
      <c r="H762" t="s">
        <v>291</v>
      </c>
      <c r="I762">
        <v>4.4706999999999999</v>
      </c>
      <c r="J762" t="s">
        <v>894</v>
      </c>
      <c r="K762" t="s">
        <v>879</v>
      </c>
      <c r="L762" t="s">
        <v>9567</v>
      </c>
      <c r="M762" t="s">
        <v>2979</v>
      </c>
      <c r="N762" t="s">
        <v>2979</v>
      </c>
    </row>
    <row r="763" spans="1:14" x14ac:dyDescent="0.3">
      <c r="A763" s="136">
        <f t="shared" si="11"/>
        <v>148.88071552273547</v>
      </c>
      <c r="B763" s="134">
        <v>5.7619999999999996</v>
      </c>
      <c r="C763" s="134">
        <v>-72.863</v>
      </c>
      <c r="D763" t="s">
        <v>9576</v>
      </c>
      <c r="E763" t="s">
        <v>968</v>
      </c>
      <c r="F763" t="s">
        <v>877</v>
      </c>
      <c r="G763" t="s">
        <v>9544</v>
      </c>
      <c r="H763" t="s">
        <v>291</v>
      </c>
      <c r="I763">
        <v>100.27800000000001</v>
      </c>
      <c r="J763" t="s">
        <v>894</v>
      </c>
      <c r="L763" t="s">
        <v>9147</v>
      </c>
      <c r="M763" t="s">
        <v>1974</v>
      </c>
      <c r="N763" t="s">
        <v>1974</v>
      </c>
    </row>
    <row r="764" spans="1:14" x14ac:dyDescent="0.3">
      <c r="A764" s="136">
        <f t="shared" si="11"/>
        <v>148.94008098733013</v>
      </c>
      <c r="B764" s="134">
        <v>5.7557600000000004</v>
      </c>
      <c r="C764" s="134">
        <v>-72.943049999999999</v>
      </c>
      <c r="D764" t="s">
        <v>9383</v>
      </c>
      <c r="E764" t="s">
        <v>892</v>
      </c>
      <c r="F764" t="s">
        <v>877</v>
      </c>
      <c r="G764" t="s">
        <v>9353</v>
      </c>
      <c r="H764" t="s">
        <v>291</v>
      </c>
      <c r="I764">
        <v>1.0195000000000001</v>
      </c>
      <c r="J764" t="s">
        <v>889</v>
      </c>
      <c r="K764" t="s">
        <v>879</v>
      </c>
      <c r="L764" t="s">
        <v>9384</v>
      </c>
      <c r="M764" t="s">
        <v>906</v>
      </c>
      <c r="N764" t="s">
        <v>906</v>
      </c>
    </row>
    <row r="765" spans="1:14" x14ac:dyDescent="0.3">
      <c r="A765" s="136">
        <f t="shared" si="11"/>
        <v>148.94501982591368</v>
      </c>
      <c r="B765" s="134">
        <v>5.7554999999999996</v>
      </c>
      <c r="C765" s="134">
        <v>-72.948499999999996</v>
      </c>
      <c r="D765" t="s">
        <v>9352</v>
      </c>
      <c r="E765" t="s">
        <v>883</v>
      </c>
      <c r="F765" t="s">
        <v>963</v>
      </c>
      <c r="G765" t="s">
        <v>9353</v>
      </c>
      <c r="H765" t="s">
        <v>291</v>
      </c>
      <c r="I765">
        <v>73.374700000000004</v>
      </c>
      <c r="L765" t="s">
        <v>9354</v>
      </c>
      <c r="M765" t="s">
        <v>1689</v>
      </c>
      <c r="N765" t="s">
        <v>1689</v>
      </c>
    </row>
    <row r="766" spans="1:14" x14ac:dyDescent="0.3">
      <c r="A766" s="136">
        <f t="shared" si="11"/>
        <v>148.9557718354398</v>
      </c>
      <c r="B766" s="134">
        <v>5.7607799999999996</v>
      </c>
      <c r="C766" s="134">
        <v>-72.868470000000002</v>
      </c>
      <c r="D766" t="s">
        <v>9568</v>
      </c>
      <c r="E766" t="s">
        <v>892</v>
      </c>
      <c r="F766" t="s">
        <v>893</v>
      </c>
      <c r="G766" t="s">
        <v>9544</v>
      </c>
      <c r="H766" t="s">
        <v>291</v>
      </c>
      <c r="I766">
        <v>6.3219000000000003</v>
      </c>
      <c r="J766" t="s">
        <v>894</v>
      </c>
      <c r="K766" t="s">
        <v>879</v>
      </c>
      <c r="L766" t="s">
        <v>9556</v>
      </c>
      <c r="M766" t="s">
        <v>887</v>
      </c>
      <c r="N766" t="s">
        <v>887</v>
      </c>
    </row>
    <row r="767" spans="1:14" x14ac:dyDescent="0.3">
      <c r="A767" s="136">
        <f t="shared" si="11"/>
        <v>148.98484003197638</v>
      </c>
      <c r="B767" s="134">
        <v>6.0919999999999996</v>
      </c>
      <c r="C767" s="134">
        <v>-72.103999999999999</v>
      </c>
      <c r="D767" t="s">
        <v>11313</v>
      </c>
      <c r="E767" t="s">
        <v>892</v>
      </c>
      <c r="F767" t="s">
        <v>1214</v>
      </c>
      <c r="G767" t="s">
        <v>11208</v>
      </c>
      <c r="H767" t="s">
        <v>11209</v>
      </c>
      <c r="I767">
        <v>50.121600000000001</v>
      </c>
      <c r="L767" t="s">
        <v>9817</v>
      </c>
      <c r="M767" t="s">
        <v>957</v>
      </c>
      <c r="N767" t="s">
        <v>957</v>
      </c>
    </row>
    <row r="768" spans="1:14" x14ac:dyDescent="0.3">
      <c r="A768" s="136">
        <f t="shared" si="11"/>
        <v>148.99977676952128</v>
      </c>
      <c r="B768" s="134">
        <v>5.7601699999999996</v>
      </c>
      <c r="C768" s="134">
        <v>-72.870679999999993</v>
      </c>
      <c r="D768" t="s">
        <v>9562</v>
      </c>
      <c r="E768" t="s">
        <v>892</v>
      </c>
      <c r="F768" t="s">
        <v>877</v>
      </c>
      <c r="G768" t="s">
        <v>9544</v>
      </c>
      <c r="H768" t="s">
        <v>291</v>
      </c>
      <c r="I768">
        <v>3.7810000000000001</v>
      </c>
      <c r="J768" t="s">
        <v>894</v>
      </c>
      <c r="K768" t="s">
        <v>879</v>
      </c>
      <c r="L768" t="s">
        <v>9563</v>
      </c>
      <c r="M768" t="s">
        <v>887</v>
      </c>
      <c r="N768" t="s">
        <v>887</v>
      </c>
    </row>
    <row r="769" spans="1:14" x14ac:dyDescent="0.3">
      <c r="A769" s="136">
        <f t="shared" si="11"/>
        <v>149.1012559470617</v>
      </c>
      <c r="B769" s="134">
        <v>5.9649999999999999</v>
      </c>
      <c r="C769" s="134">
        <v>-73.727500000000006</v>
      </c>
      <c r="D769" t="s">
        <v>8027</v>
      </c>
      <c r="E769" t="s">
        <v>883</v>
      </c>
      <c r="F769" t="s">
        <v>884</v>
      </c>
      <c r="G769" t="s">
        <v>7991</v>
      </c>
      <c r="H769" t="s">
        <v>170</v>
      </c>
      <c r="I769">
        <v>782.50160000000005</v>
      </c>
      <c r="L769" t="s">
        <v>4474</v>
      </c>
      <c r="M769" t="s">
        <v>4476</v>
      </c>
      <c r="N769" t="s">
        <v>4476</v>
      </c>
    </row>
    <row r="770" spans="1:14" x14ac:dyDescent="0.3">
      <c r="A770" s="136">
        <f t="shared" ref="A770:A833" si="12">6371*ACOS(SIN(RADIANS(LAT))*SIN(RADIANS(B770))+COS(RADIANS(LAT))*COS(RADIANS(B770))*COS(RADIANS(C770-LONG)))</f>
        <v>149.11146725133202</v>
      </c>
      <c r="B770" s="134">
        <v>5.75319</v>
      </c>
      <c r="C770" s="134">
        <v>-73.018990000000002</v>
      </c>
      <c r="D770" t="s">
        <v>9131</v>
      </c>
      <c r="E770" t="s">
        <v>892</v>
      </c>
      <c r="F770" t="s">
        <v>877</v>
      </c>
      <c r="G770" t="s">
        <v>9132</v>
      </c>
      <c r="H770" t="s">
        <v>291</v>
      </c>
      <c r="I770">
        <v>335.34710000000001</v>
      </c>
      <c r="J770" t="s">
        <v>889</v>
      </c>
      <c r="K770" t="s">
        <v>879</v>
      </c>
      <c r="L770" t="s">
        <v>1247</v>
      </c>
      <c r="M770" t="s">
        <v>906</v>
      </c>
      <c r="N770" t="s">
        <v>906</v>
      </c>
    </row>
    <row r="771" spans="1:14" x14ac:dyDescent="0.3">
      <c r="A771" s="136">
        <f t="shared" si="12"/>
        <v>149.16317705749253</v>
      </c>
      <c r="B771" s="134">
        <v>5.7536800000000001</v>
      </c>
      <c r="C771" s="134">
        <v>-72.944810000000004</v>
      </c>
      <c r="D771" t="s">
        <v>9359</v>
      </c>
      <c r="E771" t="s">
        <v>892</v>
      </c>
      <c r="F771" t="s">
        <v>3126</v>
      </c>
      <c r="G771" t="s">
        <v>9353</v>
      </c>
      <c r="H771" t="s">
        <v>291</v>
      </c>
      <c r="I771">
        <v>0.47189999999999999</v>
      </c>
      <c r="J771" t="s">
        <v>894</v>
      </c>
      <c r="K771" t="s">
        <v>879</v>
      </c>
      <c r="L771" t="s">
        <v>9360</v>
      </c>
      <c r="M771" t="s">
        <v>906</v>
      </c>
      <c r="N771" t="s">
        <v>906</v>
      </c>
    </row>
    <row r="772" spans="1:14" x14ac:dyDescent="0.3">
      <c r="A772" s="136">
        <f t="shared" si="12"/>
        <v>149.16564471278349</v>
      </c>
      <c r="B772" s="134">
        <v>5.7537000000000003</v>
      </c>
      <c r="C772" s="134">
        <v>-72.943770000000001</v>
      </c>
      <c r="D772" t="s">
        <v>9363</v>
      </c>
      <c r="E772" t="s">
        <v>892</v>
      </c>
      <c r="F772" t="s">
        <v>877</v>
      </c>
      <c r="G772" t="s">
        <v>9353</v>
      </c>
      <c r="H772" t="s">
        <v>291</v>
      </c>
      <c r="I772">
        <v>3.2443</v>
      </c>
      <c r="J772" t="s">
        <v>889</v>
      </c>
      <c r="K772" t="s">
        <v>879</v>
      </c>
      <c r="L772" t="s">
        <v>1438</v>
      </c>
      <c r="M772" t="s">
        <v>906</v>
      </c>
      <c r="N772" t="s">
        <v>906</v>
      </c>
    </row>
    <row r="773" spans="1:14" x14ac:dyDescent="0.3">
      <c r="A773" s="136">
        <f t="shared" si="12"/>
        <v>149.17601822882153</v>
      </c>
      <c r="B773" s="134">
        <v>5.7584999999999997</v>
      </c>
      <c r="C773" s="134">
        <v>-72.871499999999997</v>
      </c>
      <c r="D773" t="s">
        <v>9559</v>
      </c>
      <c r="E773" t="s">
        <v>883</v>
      </c>
      <c r="F773" t="s">
        <v>877</v>
      </c>
      <c r="G773" t="s">
        <v>9544</v>
      </c>
      <c r="H773" t="s">
        <v>291</v>
      </c>
      <c r="I773">
        <v>1.2229000000000001</v>
      </c>
      <c r="J773" t="s">
        <v>894</v>
      </c>
      <c r="L773" t="s">
        <v>9548</v>
      </c>
      <c r="M773" t="s">
        <v>887</v>
      </c>
      <c r="N773" t="s">
        <v>887</v>
      </c>
    </row>
    <row r="774" spans="1:14" x14ac:dyDescent="0.3">
      <c r="A774" s="136">
        <f t="shared" si="12"/>
        <v>149.21571178946743</v>
      </c>
      <c r="B774" s="134">
        <v>5.7531800000000004</v>
      </c>
      <c r="C774" s="134">
        <v>-72.945490000000007</v>
      </c>
      <c r="D774" t="s">
        <v>9356</v>
      </c>
      <c r="E774" t="s">
        <v>892</v>
      </c>
      <c r="F774" t="s">
        <v>877</v>
      </c>
      <c r="G774" t="s">
        <v>9353</v>
      </c>
      <c r="H774" t="s">
        <v>291</v>
      </c>
      <c r="I774">
        <v>2.9992999999999999</v>
      </c>
      <c r="J774" t="s">
        <v>894</v>
      </c>
      <c r="K774" t="s">
        <v>879</v>
      </c>
      <c r="L774" t="s">
        <v>9357</v>
      </c>
      <c r="M774" t="s">
        <v>906</v>
      </c>
      <c r="N774" t="s">
        <v>906</v>
      </c>
    </row>
    <row r="775" spans="1:14" x14ac:dyDescent="0.3">
      <c r="A775" s="136">
        <f t="shared" si="12"/>
        <v>149.28255918488759</v>
      </c>
      <c r="B775" s="134">
        <v>5.9790000000000001</v>
      </c>
      <c r="C775" s="134">
        <v>-73.751999999999995</v>
      </c>
      <c r="D775" t="s">
        <v>7990</v>
      </c>
      <c r="E775" t="s">
        <v>883</v>
      </c>
      <c r="F775" t="s">
        <v>963</v>
      </c>
      <c r="G775" t="s">
        <v>7991</v>
      </c>
      <c r="H775" t="s">
        <v>170</v>
      </c>
      <c r="I775">
        <v>122.2641</v>
      </c>
      <c r="L775" t="s">
        <v>7992</v>
      </c>
      <c r="M775" t="s">
        <v>1673</v>
      </c>
      <c r="N775" t="s">
        <v>1673</v>
      </c>
    </row>
    <row r="776" spans="1:14" x14ac:dyDescent="0.3">
      <c r="A776" s="136">
        <f t="shared" si="12"/>
        <v>149.31201436766275</v>
      </c>
      <c r="B776" s="134">
        <v>5.7605000000000004</v>
      </c>
      <c r="C776" s="134">
        <v>-72.840999999999994</v>
      </c>
      <c r="D776" t="s">
        <v>9613</v>
      </c>
      <c r="E776" t="s">
        <v>883</v>
      </c>
      <c r="F776" t="s">
        <v>981</v>
      </c>
      <c r="G776" t="s">
        <v>9544</v>
      </c>
      <c r="H776" t="s">
        <v>291</v>
      </c>
      <c r="I776">
        <v>33.018500000000003</v>
      </c>
      <c r="J776" t="s">
        <v>894</v>
      </c>
      <c r="L776" t="s">
        <v>9614</v>
      </c>
      <c r="M776" t="s">
        <v>1974</v>
      </c>
      <c r="N776" t="s">
        <v>1974</v>
      </c>
    </row>
    <row r="777" spans="1:14" x14ac:dyDescent="0.3">
      <c r="A777" s="136">
        <f t="shared" si="12"/>
        <v>149.34290248810413</v>
      </c>
      <c r="B777" s="134">
        <v>6.6875</v>
      </c>
      <c r="C777" s="134">
        <v>-71.709999999999994</v>
      </c>
      <c r="D777" t="s">
        <v>12140</v>
      </c>
      <c r="E777" t="s">
        <v>883</v>
      </c>
      <c r="F777" t="s">
        <v>877</v>
      </c>
      <c r="G777" t="s">
        <v>12141</v>
      </c>
      <c r="H777" t="s">
        <v>207</v>
      </c>
      <c r="I777">
        <v>166.11170000000001</v>
      </c>
      <c r="J777" t="s">
        <v>889</v>
      </c>
      <c r="L777" t="s">
        <v>12142</v>
      </c>
      <c r="M777" t="s">
        <v>957</v>
      </c>
      <c r="N777" t="s">
        <v>957</v>
      </c>
    </row>
    <row r="778" spans="1:14" x14ac:dyDescent="0.3">
      <c r="A778" s="136">
        <f t="shared" si="12"/>
        <v>149.37783077438914</v>
      </c>
      <c r="B778" s="134">
        <v>6.1565000000000003</v>
      </c>
      <c r="C778" s="134">
        <v>-73.968000000000004</v>
      </c>
      <c r="D778" t="s">
        <v>8036</v>
      </c>
      <c r="E778" t="s">
        <v>883</v>
      </c>
      <c r="F778" t="s">
        <v>877</v>
      </c>
      <c r="G778" t="s">
        <v>4294</v>
      </c>
      <c r="H778" t="s">
        <v>170</v>
      </c>
      <c r="I778">
        <v>145.46369999999999</v>
      </c>
      <c r="J778" t="s">
        <v>894</v>
      </c>
      <c r="L778" t="s">
        <v>8037</v>
      </c>
      <c r="M778" t="s">
        <v>8038</v>
      </c>
      <c r="N778" t="s">
        <v>8038</v>
      </c>
    </row>
    <row r="779" spans="1:14" x14ac:dyDescent="0.3">
      <c r="A779" s="136">
        <f t="shared" si="12"/>
        <v>149.49075350341678</v>
      </c>
      <c r="B779" s="134">
        <v>5.7553900000000002</v>
      </c>
      <c r="C779" s="134">
        <v>-72.874359999999996</v>
      </c>
      <c r="D779" t="s">
        <v>9547</v>
      </c>
      <c r="E779" t="s">
        <v>892</v>
      </c>
      <c r="F779" t="s">
        <v>893</v>
      </c>
      <c r="G779" t="s">
        <v>9544</v>
      </c>
      <c r="H779" t="s">
        <v>291</v>
      </c>
      <c r="I779">
        <v>8.4791000000000007</v>
      </c>
      <c r="J779" t="s">
        <v>894</v>
      </c>
      <c r="K779" t="s">
        <v>879</v>
      </c>
      <c r="L779" t="s">
        <v>9548</v>
      </c>
      <c r="M779" t="s">
        <v>887</v>
      </c>
      <c r="N779" t="s">
        <v>887</v>
      </c>
    </row>
    <row r="780" spans="1:14" x14ac:dyDescent="0.3">
      <c r="A780" s="136">
        <f t="shared" si="12"/>
        <v>149.59810021209398</v>
      </c>
      <c r="B780" s="134">
        <v>5.7545000000000002</v>
      </c>
      <c r="C780" s="134">
        <v>-72.873500000000007</v>
      </c>
      <c r="D780" t="s">
        <v>9549</v>
      </c>
      <c r="E780" t="s">
        <v>883</v>
      </c>
      <c r="F780" t="s">
        <v>877</v>
      </c>
      <c r="G780" t="s">
        <v>9544</v>
      </c>
      <c r="H780" t="s">
        <v>291</v>
      </c>
      <c r="I780">
        <v>1.2229000000000001</v>
      </c>
      <c r="J780" t="s">
        <v>894</v>
      </c>
      <c r="L780" t="s">
        <v>9550</v>
      </c>
      <c r="M780" t="s">
        <v>887</v>
      </c>
      <c r="N780" t="s">
        <v>887</v>
      </c>
    </row>
    <row r="781" spans="1:14" x14ac:dyDescent="0.3">
      <c r="A781" s="136">
        <f t="shared" si="12"/>
        <v>149.63573056332987</v>
      </c>
      <c r="B781" s="134">
        <v>8.2754999999999992</v>
      </c>
      <c r="C781" s="134">
        <v>-73.649500000000003</v>
      </c>
      <c r="D781" t="s">
        <v>12168</v>
      </c>
      <c r="E781" t="s">
        <v>892</v>
      </c>
      <c r="F781" t="s">
        <v>1214</v>
      </c>
      <c r="G781" t="s">
        <v>11885</v>
      </c>
      <c r="H781" t="s">
        <v>294</v>
      </c>
      <c r="I781">
        <v>97.3309</v>
      </c>
      <c r="L781" t="s">
        <v>11846</v>
      </c>
      <c r="M781" t="s">
        <v>899</v>
      </c>
      <c r="N781" t="s">
        <v>899</v>
      </c>
    </row>
    <row r="782" spans="1:14" x14ac:dyDescent="0.3">
      <c r="A782" s="136">
        <f t="shared" si="12"/>
        <v>149.99073883549528</v>
      </c>
      <c r="B782" s="134">
        <v>5.7510000000000003</v>
      </c>
      <c r="C782" s="134">
        <v>-72.873000000000005</v>
      </c>
      <c r="D782" t="s">
        <v>9543</v>
      </c>
      <c r="E782" t="s">
        <v>883</v>
      </c>
      <c r="F782" t="s">
        <v>981</v>
      </c>
      <c r="G782" t="s">
        <v>9544</v>
      </c>
      <c r="H782" t="s">
        <v>291</v>
      </c>
      <c r="I782">
        <v>25.6814</v>
      </c>
      <c r="J782" t="s">
        <v>894</v>
      </c>
      <c r="L782" t="s">
        <v>9545</v>
      </c>
      <c r="M782" t="s">
        <v>887</v>
      </c>
      <c r="N782" t="s">
        <v>887</v>
      </c>
    </row>
    <row r="783" spans="1:14" x14ac:dyDescent="0.3">
      <c r="A783" s="136">
        <f t="shared" si="12"/>
        <v>150.00245780136865</v>
      </c>
      <c r="B783" s="134">
        <v>6.1505000000000001</v>
      </c>
      <c r="C783" s="134">
        <v>-73.97</v>
      </c>
      <c r="D783" t="s">
        <v>8002</v>
      </c>
      <c r="E783" t="s">
        <v>883</v>
      </c>
      <c r="F783" t="s">
        <v>877</v>
      </c>
      <c r="G783" t="s">
        <v>4294</v>
      </c>
      <c r="H783" t="s">
        <v>170</v>
      </c>
      <c r="I783">
        <v>147.91059999999999</v>
      </c>
      <c r="J783" t="s">
        <v>894</v>
      </c>
      <c r="L783" t="s">
        <v>8003</v>
      </c>
      <c r="M783" t="s">
        <v>8004</v>
      </c>
      <c r="N783" t="s">
        <v>8004</v>
      </c>
    </row>
    <row r="784" spans="1:14" x14ac:dyDescent="0.3">
      <c r="A784" s="136">
        <f t="shared" si="12"/>
        <v>150.02751522894388</v>
      </c>
      <c r="B784" s="134">
        <v>8.2639999999999993</v>
      </c>
      <c r="C784" s="134">
        <v>-73.677499999999995</v>
      </c>
      <c r="D784" t="s">
        <v>12152</v>
      </c>
      <c r="E784" t="s">
        <v>892</v>
      </c>
      <c r="F784" t="s">
        <v>1214</v>
      </c>
      <c r="G784" t="s">
        <v>11885</v>
      </c>
      <c r="H784" t="s">
        <v>294</v>
      </c>
      <c r="I784">
        <v>60.834099999999999</v>
      </c>
      <c r="L784" t="s">
        <v>11846</v>
      </c>
      <c r="M784" t="s">
        <v>899</v>
      </c>
      <c r="N784" t="s">
        <v>899</v>
      </c>
    </row>
    <row r="785" spans="1:14" x14ac:dyDescent="0.3">
      <c r="A785" s="136">
        <f t="shared" si="12"/>
        <v>150.06227378175208</v>
      </c>
      <c r="B785" s="134">
        <v>8.2614999999999998</v>
      </c>
      <c r="C785" s="134">
        <v>-73.682500000000005</v>
      </c>
      <c r="D785" t="s">
        <v>12146</v>
      </c>
      <c r="E785" t="s">
        <v>892</v>
      </c>
      <c r="F785" t="s">
        <v>1214</v>
      </c>
      <c r="G785" t="s">
        <v>11885</v>
      </c>
      <c r="H785" t="s">
        <v>294</v>
      </c>
      <c r="I785">
        <v>80.301699999999997</v>
      </c>
      <c r="L785" t="s">
        <v>10788</v>
      </c>
      <c r="M785" t="s">
        <v>1019</v>
      </c>
      <c r="N785" t="s">
        <v>1019</v>
      </c>
    </row>
    <row r="786" spans="1:14" x14ac:dyDescent="0.3">
      <c r="A786" s="136">
        <f t="shared" si="12"/>
        <v>150.15452174838211</v>
      </c>
      <c r="B786" s="134">
        <v>5.7482600000000001</v>
      </c>
      <c r="C786" s="134">
        <v>-72.887410000000003</v>
      </c>
      <c r="D786" t="s">
        <v>9517</v>
      </c>
      <c r="E786" t="s">
        <v>892</v>
      </c>
      <c r="F786" t="s">
        <v>877</v>
      </c>
      <c r="G786" t="s">
        <v>9146</v>
      </c>
      <c r="H786" t="s">
        <v>291</v>
      </c>
      <c r="I786">
        <v>7.9866000000000001</v>
      </c>
      <c r="J786" t="s">
        <v>894</v>
      </c>
      <c r="K786" t="s">
        <v>879</v>
      </c>
      <c r="L786" t="s">
        <v>9518</v>
      </c>
      <c r="M786" t="s">
        <v>3310</v>
      </c>
      <c r="N786" t="s">
        <v>3310</v>
      </c>
    </row>
    <row r="787" spans="1:14" x14ac:dyDescent="0.3">
      <c r="A787" s="136">
        <f t="shared" si="12"/>
        <v>150.18724887418048</v>
      </c>
      <c r="B787" s="134">
        <v>5.8542100000000001</v>
      </c>
      <c r="C787" s="134">
        <v>-73.538669999999996</v>
      </c>
      <c r="D787" t="s">
        <v>8227</v>
      </c>
      <c r="E787" t="s">
        <v>892</v>
      </c>
      <c r="F787" t="s">
        <v>926</v>
      </c>
      <c r="G787" t="s">
        <v>8096</v>
      </c>
      <c r="H787" t="s">
        <v>291</v>
      </c>
      <c r="I787">
        <v>342.99329999999998</v>
      </c>
      <c r="J787" t="s">
        <v>889</v>
      </c>
      <c r="K787" t="s">
        <v>879</v>
      </c>
      <c r="L787" t="s">
        <v>942</v>
      </c>
      <c r="M787" t="s">
        <v>906</v>
      </c>
      <c r="N787" t="s">
        <v>906</v>
      </c>
    </row>
    <row r="788" spans="1:14" x14ac:dyDescent="0.3">
      <c r="A788" s="136">
        <f t="shared" si="12"/>
        <v>150.1914794962029</v>
      </c>
      <c r="B788" s="134">
        <v>6.5054499999999997</v>
      </c>
      <c r="C788" s="134">
        <v>-71.775049999999993</v>
      </c>
      <c r="D788" t="s">
        <v>11956</v>
      </c>
      <c r="E788" t="s">
        <v>892</v>
      </c>
      <c r="F788" t="s">
        <v>877</v>
      </c>
      <c r="G788" t="s">
        <v>11657</v>
      </c>
      <c r="H788" t="s">
        <v>207</v>
      </c>
      <c r="I788">
        <v>727.87109999999996</v>
      </c>
      <c r="J788" t="s">
        <v>889</v>
      </c>
      <c r="K788" t="s">
        <v>879</v>
      </c>
      <c r="L788" t="s">
        <v>11957</v>
      </c>
      <c r="M788" t="s">
        <v>957</v>
      </c>
      <c r="N788" t="s">
        <v>957</v>
      </c>
    </row>
    <row r="789" spans="1:14" x14ac:dyDescent="0.3">
      <c r="A789" s="136">
        <f t="shared" si="12"/>
        <v>150.23124267178386</v>
      </c>
      <c r="B789" s="134">
        <v>5.8479999999999999</v>
      </c>
      <c r="C789" s="134">
        <v>-73.525000000000006</v>
      </c>
      <c r="D789" t="s">
        <v>8252</v>
      </c>
      <c r="E789" t="s">
        <v>883</v>
      </c>
      <c r="F789" t="s">
        <v>877</v>
      </c>
      <c r="G789" t="s">
        <v>8096</v>
      </c>
      <c r="H789" t="s">
        <v>291</v>
      </c>
      <c r="I789">
        <v>534.36940000000004</v>
      </c>
      <c r="J789" t="s">
        <v>889</v>
      </c>
      <c r="L789" t="s">
        <v>8204</v>
      </c>
      <c r="M789" t="s">
        <v>8253</v>
      </c>
      <c r="N789" t="s">
        <v>8253</v>
      </c>
    </row>
    <row r="790" spans="1:14" x14ac:dyDescent="0.3">
      <c r="A790" s="136">
        <f t="shared" si="12"/>
        <v>150.31893447066813</v>
      </c>
      <c r="B790" s="134">
        <v>8.1140000000000008</v>
      </c>
      <c r="C790" s="134">
        <v>-73.894499999999994</v>
      </c>
      <c r="D790" t="s">
        <v>11892</v>
      </c>
      <c r="E790" t="s">
        <v>892</v>
      </c>
      <c r="F790" t="s">
        <v>1214</v>
      </c>
      <c r="G790" t="s">
        <v>11529</v>
      </c>
      <c r="H790" t="s">
        <v>290</v>
      </c>
      <c r="I790">
        <v>7.3034999999999997</v>
      </c>
      <c r="L790" t="s">
        <v>11893</v>
      </c>
      <c r="M790" t="s">
        <v>1019</v>
      </c>
      <c r="N790" t="s">
        <v>1019</v>
      </c>
    </row>
    <row r="791" spans="1:14" x14ac:dyDescent="0.3">
      <c r="A791" s="136">
        <f t="shared" si="12"/>
        <v>150.39872157790992</v>
      </c>
      <c r="B791" s="134">
        <v>5.7453399999999997</v>
      </c>
      <c r="C791" s="134">
        <v>-73.102249999999998</v>
      </c>
      <c r="D791" t="s">
        <v>8943</v>
      </c>
      <c r="E791" t="s">
        <v>892</v>
      </c>
      <c r="F791" t="s">
        <v>1593</v>
      </c>
      <c r="G791" t="s">
        <v>8810</v>
      </c>
      <c r="H791" t="s">
        <v>291</v>
      </c>
      <c r="I791">
        <v>2.2494999999999998</v>
      </c>
      <c r="J791" t="s">
        <v>894</v>
      </c>
      <c r="K791" t="s">
        <v>879</v>
      </c>
      <c r="L791" t="s">
        <v>8944</v>
      </c>
      <c r="M791" t="s">
        <v>949</v>
      </c>
      <c r="N791" t="s">
        <v>949</v>
      </c>
    </row>
    <row r="792" spans="1:14" x14ac:dyDescent="0.3">
      <c r="A792" s="136">
        <f t="shared" si="12"/>
        <v>150.71421715213708</v>
      </c>
      <c r="B792" s="134">
        <v>5.7386600000000003</v>
      </c>
      <c r="C792" s="134">
        <v>-72.991029999999995</v>
      </c>
      <c r="D792" t="s">
        <v>9190</v>
      </c>
      <c r="E792" t="s">
        <v>892</v>
      </c>
      <c r="F792" t="s">
        <v>877</v>
      </c>
      <c r="G792" t="s">
        <v>9132</v>
      </c>
      <c r="H792" t="s">
        <v>291</v>
      </c>
      <c r="I792">
        <v>126.43389999999999</v>
      </c>
      <c r="J792" t="s">
        <v>894</v>
      </c>
      <c r="K792" t="s">
        <v>879</v>
      </c>
      <c r="L792" t="s">
        <v>8932</v>
      </c>
      <c r="M792" t="s">
        <v>2979</v>
      </c>
      <c r="N792" t="s">
        <v>2979</v>
      </c>
    </row>
    <row r="793" spans="1:14" x14ac:dyDescent="0.3">
      <c r="A793" s="136">
        <f t="shared" si="12"/>
        <v>150.77573121209278</v>
      </c>
      <c r="B793" s="134">
        <v>5.7416999999999998</v>
      </c>
      <c r="C793" s="134">
        <v>-72.899760000000001</v>
      </c>
      <c r="D793" t="s">
        <v>9479</v>
      </c>
      <c r="E793" t="s">
        <v>892</v>
      </c>
      <c r="F793" t="s">
        <v>877</v>
      </c>
      <c r="G793" t="s">
        <v>9146</v>
      </c>
      <c r="H793" t="s">
        <v>291</v>
      </c>
      <c r="I793">
        <v>4.7778999999999998</v>
      </c>
      <c r="J793" t="s">
        <v>894</v>
      </c>
      <c r="K793" t="s">
        <v>879</v>
      </c>
      <c r="L793" t="s">
        <v>9480</v>
      </c>
      <c r="M793" t="s">
        <v>887</v>
      </c>
      <c r="N793" t="s">
        <v>887</v>
      </c>
    </row>
    <row r="794" spans="1:14" x14ac:dyDescent="0.3">
      <c r="A794" s="136">
        <f t="shared" si="12"/>
        <v>150.79177466093066</v>
      </c>
      <c r="B794" s="134">
        <v>6.1849999999999996</v>
      </c>
      <c r="C794" s="134">
        <v>-74.012500000000003</v>
      </c>
      <c r="D794" t="s">
        <v>8031</v>
      </c>
      <c r="E794" t="s">
        <v>883</v>
      </c>
      <c r="F794" t="s">
        <v>877</v>
      </c>
      <c r="G794" t="s">
        <v>7955</v>
      </c>
      <c r="H794" t="s">
        <v>170</v>
      </c>
      <c r="I794">
        <v>215.1344</v>
      </c>
      <c r="J794" t="s">
        <v>889</v>
      </c>
      <c r="L794" t="s">
        <v>8032</v>
      </c>
      <c r="M794" t="s">
        <v>1019</v>
      </c>
      <c r="N794" t="s">
        <v>1019</v>
      </c>
    </row>
    <row r="795" spans="1:14" x14ac:dyDescent="0.3">
      <c r="A795" s="136">
        <f t="shared" si="12"/>
        <v>150.87615583469815</v>
      </c>
      <c r="B795" s="134">
        <v>6.64</v>
      </c>
      <c r="C795" s="134">
        <v>-71.711500000000001</v>
      </c>
      <c r="D795" t="s">
        <v>12113</v>
      </c>
      <c r="E795" t="s">
        <v>892</v>
      </c>
      <c r="F795" t="s">
        <v>877</v>
      </c>
      <c r="G795" t="s">
        <v>11657</v>
      </c>
      <c r="H795" t="s">
        <v>207</v>
      </c>
      <c r="I795">
        <v>173.4562</v>
      </c>
      <c r="J795" t="s">
        <v>889</v>
      </c>
      <c r="K795" t="s">
        <v>903</v>
      </c>
      <c r="L795" t="s">
        <v>12091</v>
      </c>
      <c r="M795" t="s">
        <v>957</v>
      </c>
      <c r="N795" t="s">
        <v>957</v>
      </c>
    </row>
    <row r="796" spans="1:14" x14ac:dyDescent="0.3">
      <c r="A796" s="136">
        <f t="shared" si="12"/>
        <v>151.10795390785393</v>
      </c>
      <c r="B796" s="134">
        <v>5.84666</v>
      </c>
      <c r="C796" s="134">
        <v>-73.542090000000002</v>
      </c>
      <c r="D796" t="s">
        <v>8203</v>
      </c>
      <c r="E796" t="s">
        <v>892</v>
      </c>
      <c r="F796" t="s">
        <v>893</v>
      </c>
      <c r="G796" t="s">
        <v>8096</v>
      </c>
      <c r="H796" t="s">
        <v>291</v>
      </c>
      <c r="I796">
        <v>1.4678</v>
      </c>
      <c r="J796" t="s">
        <v>894</v>
      </c>
      <c r="K796" t="s">
        <v>879</v>
      </c>
      <c r="L796" t="s">
        <v>8204</v>
      </c>
      <c r="M796" t="s">
        <v>906</v>
      </c>
      <c r="N796" t="s">
        <v>906</v>
      </c>
    </row>
    <row r="797" spans="1:14" x14ac:dyDescent="0.3">
      <c r="A797" s="136">
        <f t="shared" si="12"/>
        <v>151.18184077388617</v>
      </c>
      <c r="B797" s="134">
        <v>5.7377099999999999</v>
      </c>
      <c r="C797" s="134">
        <v>-72.904390000000006</v>
      </c>
      <c r="D797" t="s">
        <v>9453</v>
      </c>
      <c r="E797" t="s">
        <v>892</v>
      </c>
      <c r="F797" t="s">
        <v>1593</v>
      </c>
      <c r="G797" t="s">
        <v>9146</v>
      </c>
      <c r="H797" t="s">
        <v>291</v>
      </c>
      <c r="I797">
        <v>0.82579999999999998</v>
      </c>
      <c r="J797" t="s">
        <v>894</v>
      </c>
      <c r="K797" t="s">
        <v>879</v>
      </c>
      <c r="L797" t="s">
        <v>9452</v>
      </c>
      <c r="M797" t="s">
        <v>949</v>
      </c>
      <c r="N797" t="s">
        <v>949</v>
      </c>
    </row>
    <row r="798" spans="1:14" x14ac:dyDescent="0.3">
      <c r="A798" s="136">
        <f t="shared" si="12"/>
        <v>151.18308090313951</v>
      </c>
      <c r="B798" s="134">
        <v>5.8471900000000003</v>
      </c>
      <c r="C798" s="134">
        <v>-73.545029999999997</v>
      </c>
      <c r="D798" t="s">
        <v>8192</v>
      </c>
      <c r="E798" t="s">
        <v>892</v>
      </c>
      <c r="F798" t="s">
        <v>877</v>
      </c>
      <c r="G798" t="s">
        <v>8096</v>
      </c>
      <c r="H798" t="s">
        <v>291</v>
      </c>
      <c r="I798">
        <v>5.4207000000000001</v>
      </c>
      <c r="J798" t="s">
        <v>894</v>
      </c>
      <c r="K798" t="s">
        <v>879</v>
      </c>
      <c r="L798" t="s">
        <v>8193</v>
      </c>
      <c r="M798" t="s">
        <v>1718</v>
      </c>
      <c r="N798" t="s">
        <v>1718</v>
      </c>
    </row>
    <row r="799" spans="1:14" x14ac:dyDescent="0.3">
      <c r="A799" s="136">
        <f t="shared" si="12"/>
        <v>151.22391304087336</v>
      </c>
      <c r="B799" s="134">
        <v>5.7371999999999996</v>
      </c>
      <c r="C799" s="134">
        <v>-72.906300000000002</v>
      </c>
      <c r="D799" t="s">
        <v>9447</v>
      </c>
      <c r="E799" t="s">
        <v>892</v>
      </c>
      <c r="F799" t="s">
        <v>1593</v>
      </c>
      <c r="G799" t="s">
        <v>9146</v>
      </c>
      <c r="H799" t="s">
        <v>291</v>
      </c>
      <c r="I799">
        <v>3.8919000000000001</v>
      </c>
      <c r="J799" t="s">
        <v>894</v>
      </c>
      <c r="K799" t="s">
        <v>879</v>
      </c>
      <c r="L799" t="s">
        <v>9448</v>
      </c>
      <c r="M799" t="s">
        <v>887</v>
      </c>
      <c r="N799" t="s">
        <v>887</v>
      </c>
    </row>
    <row r="800" spans="1:14" x14ac:dyDescent="0.3">
      <c r="A800" s="136">
        <f t="shared" si="12"/>
        <v>151.23967640875114</v>
      </c>
      <c r="B800" s="134">
        <v>5.73719</v>
      </c>
      <c r="C800" s="134">
        <v>-72.90437</v>
      </c>
      <c r="D800" t="s">
        <v>9451</v>
      </c>
      <c r="E800" t="s">
        <v>892</v>
      </c>
      <c r="F800" t="s">
        <v>877</v>
      </c>
      <c r="G800" t="s">
        <v>9146</v>
      </c>
      <c r="H800" t="s">
        <v>291</v>
      </c>
      <c r="I800">
        <v>1.7516</v>
      </c>
      <c r="J800" t="s">
        <v>894</v>
      </c>
      <c r="K800" t="s">
        <v>879</v>
      </c>
      <c r="L800" t="s">
        <v>9452</v>
      </c>
      <c r="M800" t="s">
        <v>3310</v>
      </c>
      <c r="N800" t="s">
        <v>3310</v>
      </c>
    </row>
    <row r="801" spans="1:14" x14ac:dyDescent="0.3">
      <c r="A801" s="136">
        <f t="shared" si="12"/>
        <v>151.30272307428211</v>
      </c>
      <c r="B801" s="134">
        <v>5.7364699999999997</v>
      </c>
      <c r="C801" s="134">
        <v>-72.906589999999994</v>
      </c>
      <c r="D801" t="s">
        <v>9445</v>
      </c>
      <c r="E801" t="s">
        <v>892</v>
      </c>
      <c r="F801" t="s">
        <v>1593</v>
      </c>
      <c r="G801" t="s">
        <v>9146</v>
      </c>
      <c r="H801" t="s">
        <v>291</v>
      </c>
      <c r="I801">
        <v>0.93740000000000001</v>
      </c>
      <c r="J801" t="s">
        <v>894</v>
      </c>
      <c r="K801" t="s">
        <v>879</v>
      </c>
      <c r="L801" t="s">
        <v>9446</v>
      </c>
      <c r="M801" t="s">
        <v>949</v>
      </c>
      <c r="N801" t="s">
        <v>949</v>
      </c>
    </row>
    <row r="802" spans="1:14" x14ac:dyDescent="0.3">
      <c r="A802" s="136">
        <f t="shared" si="12"/>
        <v>151.32763512492946</v>
      </c>
      <c r="B802" s="134">
        <v>6.4584999999999999</v>
      </c>
      <c r="C802" s="134">
        <v>-71.787499999999994</v>
      </c>
      <c r="D802" t="s">
        <v>11912</v>
      </c>
      <c r="E802" t="s">
        <v>892</v>
      </c>
      <c r="F802" t="s">
        <v>877</v>
      </c>
      <c r="G802" t="s">
        <v>11657</v>
      </c>
      <c r="H802" t="s">
        <v>207</v>
      </c>
      <c r="I802">
        <v>100.1948</v>
      </c>
      <c r="J802" t="s">
        <v>894</v>
      </c>
      <c r="K802" t="s">
        <v>903</v>
      </c>
      <c r="L802" t="s">
        <v>11911</v>
      </c>
      <c r="M802" t="s">
        <v>1019</v>
      </c>
      <c r="N802" t="s">
        <v>1019</v>
      </c>
    </row>
    <row r="803" spans="1:14" x14ac:dyDescent="0.3">
      <c r="A803" s="136">
        <f t="shared" si="12"/>
        <v>151.36049012407446</v>
      </c>
      <c r="B803" s="134">
        <v>5.8467099999999999</v>
      </c>
      <c r="C803" s="134">
        <v>-73.547939999999997</v>
      </c>
      <c r="D803" t="s">
        <v>8187</v>
      </c>
      <c r="E803" t="s">
        <v>892</v>
      </c>
      <c r="F803" t="s">
        <v>893</v>
      </c>
      <c r="G803" t="s">
        <v>8096</v>
      </c>
      <c r="H803" t="s">
        <v>291</v>
      </c>
      <c r="I803">
        <v>8.0212000000000003</v>
      </c>
      <c r="J803" t="s">
        <v>894</v>
      </c>
      <c r="K803" t="s">
        <v>879</v>
      </c>
      <c r="L803" t="s">
        <v>8175</v>
      </c>
      <c r="M803" t="s">
        <v>906</v>
      </c>
      <c r="N803" t="s">
        <v>906</v>
      </c>
    </row>
    <row r="804" spans="1:14" x14ac:dyDescent="0.3">
      <c r="A804" s="136">
        <f t="shared" si="12"/>
        <v>151.39412796290688</v>
      </c>
      <c r="B804" s="134">
        <v>5.7355099999999997</v>
      </c>
      <c r="C804" s="134">
        <v>-72.908630000000002</v>
      </c>
      <c r="D804" t="s">
        <v>9433</v>
      </c>
      <c r="E804" t="s">
        <v>892</v>
      </c>
      <c r="F804" t="s">
        <v>877</v>
      </c>
      <c r="G804" t="s">
        <v>9146</v>
      </c>
      <c r="H804" t="s">
        <v>291</v>
      </c>
      <c r="I804">
        <v>1.9493</v>
      </c>
      <c r="J804" t="s">
        <v>894</v>
      </c>
      <c r="K804" t="s">
        <v>879</v>
      </c>
      <c r="L804" t="s">
        <v>9434</v>
      </c>
      <c r="M804" t="s">
        <v>887</v>
      </c>
      <c r="N804" t="s">
        <v>887</v>
      </c>
    </row>
    <row r="805" spans="1:14" x14ac:dyDescent="0.3">
      <c r="A805" s="136">
        <f t="shared" si="12"/>
        <v>151.44443558687431</v>
      </c>
      <c r="B805" s="134">
        <v>5.8479400000000004</v>
      </c>
      <c r="C805" s="134">
        <v>-73.55265</v>
      </c>
      <c r="D805" t="s">
        <v>8174</v>
      </c>
      <c r="E805" t="s">
        <v>892</v>
      </c>
      <c r="F805" t="s">
        <v>877</v>
      </c>
      <c r="G805" t="s">
        <v>8096</v>
      </c>
      <c r="H805" t="s">
        <v>291</v>
      </c>
      <c r="I805">
        <v>31.247699999999998</v>
      </c>
      <c r="J805" t="s">
        <v>894</v>
      </c>
      <c r="K805" t="s">
        <v>879</v>
      </c>
      <c r="L805" t="s">
        <v>8175</v>
      </c>
      <c r="M805" t="s">
        <v>906</v>
      </c>
      <c r="N805" t="s">
        <v>906</v>
      </c>
    </row>
    <row r="806" spans="1:14" x14ac:dyDescent="0.3">
      <c r="A806" s="136">
        <f t="shared" si="12"/>
        <v>151.46581570104158</v>
      </c>
      <c r="B806" s="134">
        <v>5.7318800000000003</v>
      </c>
      <c r="C806" s="134">
        <v>-72.995779999999996</v>
      </c>
      <c r="D806" t="s">
        <v>9156</v>
      </c>
      <c r="E806" t="s">
        <v>892</v>
      </c>
      <c r="F806" t="s">
        <v>877</v>
      </c>
      <c r="G806" t="s">
        <v>9132</v>
      </c>
      <c r="H806" t="s">
        <v>291</v>
      </c>
      <c r="I806">
        <v>4.9901999999999997</v>
      </c>
      <c r="J806" t="s">
        <v>894</v>
      </c>
      <c r="K806" t="s">
        <v>879</v>
      </c>
      <c r="L806" t="s">
        <v>9157</v>
      </c>
      <c r="M806" t="s">
        <v>906</v>
      </c>
      <c r="N806" t="s">
        <v>906</v>
      </c>
    </row>
    <row r="807" spans="1:14" x14ac:dyDescent="0.3">
      <c r="A807" s="136">
        <f t="shared" si="12"/>
        <v>151.53794659228765</v>
      </c>
      <c r="B807" s="134">
        <v>5.8474199999999996</v>
      </c>
      <c r="C807" s="134">
        <v>-73.553560000000004</v>
      </c>
      <c r="D807" t="s">
        <v>8166</v>
      </c>
      <c r="E807" t="s">
        <v>892</v>
      </c>
      <c r="F807" t="s">
        <v>1593</v>
      </c>
      <c r="G807" t="s">
        <v>8096</v>
      </c>
      <c r="H807" t="s">
        <v>291</v>
      </c>
      <c r="I807">
        <v>2.9952000000000001</v>
      </c>
      <c r="J807" t="s">
        <v>894</v>
      </c>
      <c r="K807" t="s">
        <v>879</v>
      </c>
      <c r="L807" t="s">
        <v>8167</v>
      </c>
      <c r="M807" t="s">
        <v>2979</v>
      </c>
      <c r="N807" t="s">
        <v>2979</v>
      </c>
    </row>
    <row r="808" spans="1:14" x14ac:dyDescent="0.3">
      <c r="A808" s="136">
        <f t="shared" si="12"/>
        <v>151.56476849883134</v>
      </c>
      <c r="B808" s="134">
        <v>5.8465999999999996</v>
      </c>
      <c r="C808" s="134">
        <v>-73.552289999999999</v>
      </c>
      <c r="D808" t="s">
        <v>8170</v>
      </c>
      <c r="E808" t="s">
        <v>892</v>
      </c>
      <c r="F808" t="s">
        <v>877</v>
      </c>
      <c r="G808" t="s">
        <v>8096</v>
      </c>
      <c r="H808" t="s">
        <v>291</v>
      </c>
      <c r="I808">
        <v>2.2254</v>
      </c>
      <c r="J808" t="s">
        <v>894</v>
      </c>
      <c r="K808" t="s">
        <v>879</v>
      </c>
      <c r="L808" t="s">
        <v>8167</v>
      </c>
      <c r="M808" t="s">
        <v>906</v>
      </c>
      <c r="N808" t="s">
        <v>906</v>
      </c>
    </row>
    <row r="809" spans="1:14" x14ac:dyDescent="0.3">
      <c r="A809" s="136">
        <f t="shared" si="12"/>
        <v>151.6239966883536</v>
      </c>
      <c r="B809" s="134">
        <v>6.4543900000000001</v>
      </c>
      <c r="C809" s="134">
        <v>-71.786659999999998</v>
      </c>
      <c r="D809" t="s">
        <v>11910</v>
      </c>
      <c r="E809" t="s">
        <v>892</v>
      </c>
      <c r="F809" t="s">
        <v>877</v>
      </c>
      <c r="G809" t="s">
        <v>11657</v>
      </c>
      <c r="H809" t="s">
        <v>207</v>
      </c>
      <c r="I809">
        <v>8.2640999999999991</v>
      </c>
      <c r="J809" t="s">
        <v>889</v>
      </c>
      <c r="K809" t="s">
        <v>879</v>
      </c>
      <c r="L809" t="s">
        <v>11911</v>
      </c>
      <c r="M809" t="s">
        <v>899</v>
      </c>
      <c r="N809" t="s">
        <v>899</v>
      </c>
    </row>
    <row r="810" spans="1:14" x14ac:dyDescent="0.3">
      <c r="A810" s="136">
        <f t="shared" si="12"/>
        <v>151.76044558977418</v>
      </c>
      <c r="B810" s="134">
        <v>5.8094999999999999</v>
      </c>
      <c r="C810" s="134">
        <v>-73.463499999999996</v>
      </c>
      <c r="D810" t="s">
        <v>8313</v>
      </c>
      <c r="E810" t="s">
        <v>883</v>
      </c>
      <c r="F810" t="s">
        <v>877</v>
      </c>
      <c r="G810" t="s">
        <v>8101</v>
      </c>
      <c r="H810" t="s">
        <v>291</v>
      </c>
      <c r="I810">
        <v>89.269900000000007</v>
      </c>
      <c r="J810" t="s">
        <v>894</v>
      </c>
      <c r="L810" t="s">
        <v>8217</v>
      </c>
      <c r="M810" t="s">
        <v>8072</v>
      </c>
      <c r="N810" t="s">
        <v>8072</v>
      </c>
    </row>
    <row r="811" spans="1:14" x14ac:dyDescent="0.3">
      <c r="A811" s="136">
        <f t="shared" si="12"/>
        <v>151.76562007545115</v>
      </c>
      <c r="B811" s="134">
        <v>8.1349999999999998</v>
      </c>
      <c r="C811" s="134">
        <v>-73.89</v>
      </c>
      <c r="D811" t="s">
        <v>11920</v>
      </c>
      <c r="E811" t="s">
        <v>892</v>
      </c>
      <c r="F811" t="s">
        <v>1214</v>
      </c>
      <c r="G811" t="s">
        <v>5681</v>
      </c>
      <c r="H811" t="s">
        <v>290</v>
      </c>
      <c r="I811">
        <v>8.5203000000000007</v>
      </c>
      <c r="L811" t="s">
        <v>11893</v>
      </c>
      <c r="M811" t="s">
        <v>1019</v>
      </c>
      <c r="N811" t="s">
        <v>1019</v>
      </c>
    </row>
    <row r="812" spans="1:14" x14ac:dyDescent="0.3">
      <c r="A812" s="136">
        <f t="shared" si="12"/>
        <v>151.78791241958038</v>
      </c>
      <c r="B812" s="134">
        <v>5.73698</v>
      </c>
      <c r="C812" s="134">
        <v>-73.147900000000007</v>
      </c>
      <c r="D812" t="s">
        <v>8839</v>
      </c>
      <c r="E812" t="s">
        <v>892</v>
      </c>
      <c r="F812" t="s">
        <v>877</v>
      </c>
      <c r="G812" t="s">
        <v>8810</v>
      </c>
      <c r="H812" t="s">
        <v>291</v>
      </c>
      <c r="I812">
        <v>11.274699999999999</v>
      </c>
      <c r="J812" t="s">
        <v>894</v>
      </c>
      <c r="K812" t="s">
        <v>879</v>
      </c>
      <c r="L812" t="s">
        <v>8840</v>
      </c>
      <c r="M812" t="s">
        <v>1326</v>
      </c>
      <c r="N812" t="s">
        <v>1326</v>
      </c>
    </row>
    <row r="813" spans="1:14" x14ac:dyDescent="0.3">
      <c r="A813" s="136">
        <f t="shared" si="12"/>
        <v>151.8090530594535</v>
      </c>
      <c r="B813" s="134">
        <v>5.7331599999999998</v>
      </c>
      <c r="C813" s="134">
        <v>-73.10924</v>
      </c>
      <c r="D813" t="s">
        <v>8902</v>
      </c>
      <c r="E813" t="s">
        <v>892</v>
      </c>
      <c r="F813" t="s">
        <v>893</v>
      </c>
      <c r="G813" t="s">
        <v>8810</v>
      </c>
      <c r="H813" t="s">
        <v>291</v>
      </c>
      <c r="I813">
        <v>12.8957</v>
      </c>
      <c r="J813" t="s">
        <v>894</v>
      </c>
      <c r="K813" t="s">
        <v>879</v>
      </c>
      <c r="L813" t="s">
        <v>8903</v>
      </c>
      <c r="M813" t="s">
        <v>1978</v>
      </c>
      <c r="N813" t="s">
        <v>1978</v>
      </c>
    </row>
    <row r="814" spans="1:14" x14ac:dyDescent="0.3">
      <c r="A814" s="136">
        <f t="shared" si="12"/>
        <v>151.87834669269029</v>
      </c>
      <c r="B814" s="134">
        <v>8.1430000000000007</v>
      </c>
      <c r="C814" s="134">
        <v>-73.882000000000005</v>
      </c>
      <c r="D814" t="s">
        <v>11931</v>
      </c>
      <c r="E814" t="s">
        <v>892</v>
      </c>
      <c r="F814" t="s">
        <v>1214</v>
      </c>
      <c r="G814" t="s">
        <v>5681</v>
      </c>
      <c r="H814" t="s">
        <v>290</v>
      </c>
      <c r="I814">
        <v>7.3029999999999999</v>
      </c>
      <c r="L814" t="s">
        <v>11893</v>
      </c>
      <c r="M814" t="s">
        <v>1019</v>
      </c>
      <c r="N814" t="s">
        <v>1019</v>
      </c>
    </row>
    <row r="815" spans="1:14" x14ac:dyDescent="0.3">
      <c r="A815" s="136">
        <f t="shared" si="12"/>
        <v>151.9752411186125</v>
      </c>
      <c r="B815" s="134">
        <v>5.7275</v>
      </c>
      <c r="C815" s="134">
        <v>-72.975499999999997</v>
      </c>
      <c r="D815" t="s">
        <v>9214</v>
      </c>
      <c r="E815" t="s">
        <v>883</v>
      </c>
      <c r="F815" t="s">
        <v>877</v>
      </c>
      <c r="G815" t="s">
        <v>9132</v>
      </c>
      <c r="H815" t="s">
        <v>291</v>
      </c>
      <c r="I815">
        <v>30.574100000000001</v>
      </c>
      <c r="J815" t="s">
        <v>894</v>
      </c>
      <c r="L815" t="s">
        <v>9215</v>
      </c>
      <c r="M815" t="s">
        <v>9216</v>
      </c>
      <c r="N815" t="s">
        <v>9216</v>
      </c>
    </row>
    <row r="816" spans="1:14" x14ac:dyDescent="0.3">
      <c r="A816" s="136">
        <f t="shared" si="12"/>
        <v>151.99067732624545</v>
      </c>
      <c r="B816" s="134">
        <v>5.9980000000000002</v>
      </c>
      <c r="C816" s="134">
        <v>-73.8215</v>
      </c>
      <c r="D816" t="s">
        <v>7856</v>
      </c>
      <c r="E816" t="s">
        <v>883</v>
      </c>
      <c r="F816" t="s">
        <v>963</v>
      </c>
      <c r="G816" t="s">
        <v>290</v>
      </c>
      <c r="H816" t="s">
        <v>170</v>
      </c>
      <c r="I816">
        <v>99.033699999999996</v>
      </c>
      <c r="J816" t="s">
        <v>894</v>
      </c>
      <c r="L816" t="s">
        <v>7857</v>
      </c>
      <c r="M816" t="s">
        <v>1633</v>
      </c>
      <c r="N816" t="s">
        <v>1633</v>
      </c>
    </row>
    <row r="817" spans="1:14" x14ac:dyDescent="0.3">
      <c r="A817" s="136">
        <f t="shared" si="12"/>
        <v>152.11143645190484</v>
      </c>
      <c r="B817" s="134">
        <v>5.7279999999999998</v>
      </c>
      <c r="C817" s="134">
        <v>-73.072500000000005</v>
      </c>
      <c r="D817" t="s">
        <v>8992</v>
      </c>
      <c r="E817" t="s">
        <v>883</v>
      </c>
      <c r="F817" t="s">
        <v>963</v>
      </c>
      <c r="G817" t="s">
        <v>8993</v>
      </c>
      <c r="H817" t="s">
        <v>291</v>
      </c>
      <c r="I817">
        <v>161.43180000000001</v>
      </c>
      <c r="L817" t="s">
        <v>8994</v>
      </c>
      <c r="M817" t="s">
        <v>8995</v>
      </c>
      <c r="N817" t="s">
        <v>8995</v>
      </c>
    </row>
    <row r="818" spans="1:14" x14ac:dyDescent="0.3">
      <c r="A818" s="136">
        <f t="shared" si="12"/>
        <v>152.16481550918132</v>
      </c>
      <c r="B818" s="134">
        <v>6.4614599999999998</v>
      </c>
      <c r="C818" s="134">
        <v>-71.777370000000005</v>
      </c>
      <c r="D818" t="s">
        <v>11925</v>
      </c>
      <c r="E818" t="s">
        <v>892</v>
      </c>
      <c r="F818" t="s">
        <v>877</v>
      </c>
      <c r="G818" t="s">
        <v>11657</v>
      </c>
      <c r="H818" t="s">
        <v>207</v>
      </c>
      <c r="I818">
        <v>40.915599999999998</v>
      </c>
      <c r="J818" t="s">
        <v>889</v>
      </c>
      <c r="K818" t="s">
        <v>879</v>
      </c>
      <c r="L818" t="s">
        <v>11926</v>
      </c>
      <c r="M818" t="s">
        <v>1718</v>
      </c>
      <c r="N818" t="s">
        <v>1718</v>
      </c>
    </row>
    <row r="819" spans="1:14" x14ac:dyDescent="0.3">
      <c r="A819" s="136">
        <f t="shared" si="12"/>
        <v>152.24306803651953</v>
      </c>
      <c r="B819" s="134">
        <v>5.7279999999999998</v>
      </c>
      <c r="C819" s="134">
        <v>-72.906499999999994</v>
      </c>
      <c r="D819" t="s">
        <v>9428</v>
      </c>
      <c r="E819" t="s">
        <v>883</v>
      </c>
      <c r="F819" t="s">
        <v>877</v>
      </c>
      <c r="G819" t="s">
        <v>9146</v>
      </c>
      <c r="H819" t="s">
        <v>291</v>
      </c>
      <c r="I819">
        <v>7.3377999999999997</v>
      </c>
      <c r="J819" t="s">
        <v>894</v>
      </c>
      <c r="L819" t="s">
        <v>9429</v>
      </c>
      <c r="M819" t="s">
        <v>2303</v>
      </c>
      <c r="N819" t="s">
        <v>2303</v>
      </c>
    </row>
    <row r="820" spans="1:14" x14ac:dyDescent="0.3">
      <c r="A820" s="136">
        <f t="shared" si="12"/>
        <v>152.27630699965729</v>
      </c>
      <c r="B820" s="134">
        <v>5.7381099999999998</v>
      </c>
      <c r="C820" s="134">
        <v>-73.192580000000007</v>
      </c>
      <c r="D820" t="s">
        <v>8758</v>
      </c>
      <c r="E820" t="s">
        <v>892</v>
      </c>
      <c r="F820" t="s">
        <v>877</v>
      </c>
      <c r="G820" t="s">
        <v>8746</v>
      </c>
      <c r="H820" t="s">
        <v>291</v>
      </c>
      <c r="I820">
        <v>109.7694</v>
      </c>
      <c r="J820" t="s">
        <v>894</v>
      </c>
      <c r="K820" t="s">
        <v>879</v>
      </c>
      <c r="L820" t="s">
        <v>8759</v>
      </c>
      <c r="M820" t="s">
        <v>3310</v>
      </c>
      <c r="N820" t="s">
        <v>3310</v>
      </c>
    </row>
    <row r="821" spans="1:14" x14ac:dyDescent="0.3">
      <c r="A821" s="136">
        <f t="shared" si="12"/>
        <v>152.29103101695122</v>
      </c>
      <c r="B821" s="134">
        <v>8.4032699999999991</v>
      </c>
      <c r="C821" s="134">
        <v>-72.59357</v>
      </c>
      <c r="D821" t="s">
        <v>12740</v>
      </c>
      <c r="E821" t="s">
        <v>892</v>
      </c>
      <c r="F821" t="s">
        <v>877</v>
      </c>
      <c r="G821" t="s">
        <v>12651</v>
      </c>
      <c r="H821" t="s">
        <v>11647</v>
      </c>
      <c r="I821">
        <v>32.848300000000002</v>
      </c>
      <c r="J821" t="s">
        <v>894</v>
      </c>
      <c r="K821" t="s">
        <v>879</v>
      </c>
      <c r="L821" t="s">
        <v>12741</v>
      </c>
      <c r="M821" t="s">
        <v>957</v>
      </c>
      <c r="N821" t="s">
        <v>957</v>
      </c>
    </row>
    <row r="822" spans="1:14" x14ac:dyDescent="0.3">
      <c r="A822" s="136">
        <f t="shared" si="12"/>
        <v>152.43381708260651</v>
      </c>
      <c r="B822" s="134">
        <v>5.7234800000000003</v>
      </c>
      <c r="C822" s="134">
        <v>-72.970039999999997</v>
      </c>
      <c r="D822" t="s">
        <v>9227</v>
      </c>
      <c r="E822" t="s">
        <v>892</v>
      </c>
      <c r="F822" t="s">
        <v>3126</v>
      </c>
      <c r="G822" t="s">
        <v>9132</v>
      </c>
      <c r="H822" t="s">
        <v>291</v>
      </c>
      <c r="I822">
        <v>1.6359999999999999</v>
      </c>
      <c r="J822" t="s">
        <v>894</v>
      </c>
      <c r="K822" t="s">
        <v>879</v>
      </c>
      <c r="L822" t="s">
        <v>9228</v>
      </c>
      <c r="M822" t="s">
        <v>906</v>
      </c>
      <c r="N822" t="s">
        <v>906</v>
      </c>
    </row>
    <row r="823" spans="1:14" x14ac:dyDescent="0.3">
      <c r="A823" s="136">
        <f t="shared" si="12"/>
        <v>152.4480057218216</v>
      </c>
      <c r="B823" s="134">
        <v>5.7234100000000003</v>
      </c>
      <c r="C823" s="134">
        <v>-72.967429999999993</v>
      </c>
      <c r="D823" t="s">
        <v>9253</v>
      </c>
      <c r="E823" t="s">
        <v>892</v>
      </c>
      <c r="F823" t="s">
        <v>3126</v>
      </c>
      <c r="G823" t="s">
        <v>9132</v>
      </c>
      <c r="H823" t="s">
        <v>291</v>
      </c>
      <c r="I823">
        <v>0.71630000000000005</v>
      </c>
      <c r="J823" t="s">
        <v>894</v>
      </c>
      <c r="K823" t="s">
        <v>879</v>
      </c>
      <c r="L823" t="s">
        <v>9254</v>
      </c>
      <c r="M823" t="s">
        <v>906</v>
      </c>
      <c r="N823" t="s">
        <v>906</v>
      </c>
    </row>
    <row r="824" spans="1:14" x14ac:dyDescent="0.3">
      <c r="A824" s="136">
        <f t="shared" si="12"/>
        <v>152.46189617007187</v>
      </c>
      <c r="B824" s="134">
        <v>5.7232799999999999</v>
      </c>
      <c r="C824" s="134">
        <v>-72.967650000000006</v>
      </c>
      <c r="D824" t="s">
        <v>9251</v>
      </c>
      <c r="E824" t="s">
        <v>892</v>
      </c>
      <c r="F824" t="s">
        <v>3126</v>
      </c>
      <c r="G824" t="s">
        <v>9132</v>
      </c>
      <c r="H824" t="s">
        <v>291</v>
      </c>
      <c r="I824">
        <v>0.71640000000000004</v>
      </c>
      <c r="J824" t="s">
        <v>894</v>
      </c>
      <c r="K824" t="s">
        <v>879</v>
      </c>
      <c r="L824" t="s">
        <v>8239</v>
      </c>
      <c r="M824" t="s">
        <v>906</v>
      </c>
      <c r="N824" t="s">
        <v>906</v>
      </c>
    </row>
    <row r="825" spans="1:14" x14ac:dyDescent="0.3">
      <c r="A825" s="136">
        <f t="shared" si="12"/>
        <v>152.49153137427734</v>
      </c>
      <c r="B825" s="134">
        <v>5.7229700000000001</v>
      </c>
      <c r="C825" s="134">
        <v>-72.969610000000003</v>
      </c>
      <c r="D825" t="s">
        <v>9231</v>
      </c>
      <c r="E825" t="s">
        <v>892</v>
      </c>
      <c r="F825" t="s">
        <v>3126</v>
      </c>
      <c r="G825" t="s">
        <v>9132</v>
      </c>
      <c r="H825" t="s">
        <v>291</v>
      </c>
      <c r="I825">
        <v>1.6888000000000001</v>
      </c>
      <c r="J825" t="s">
        <v>894</v>
      </c>
      <c r="K825" t="s">
        <v>879</v>
      </c>
      <c r="L825" t="s">
        <v>8239</v>
      </c>
      <c r="M825" t="s">
        <v>906</v>
      </c>
      <c r="N825" t="s">
        <v>906</v>
      </c>
    </row>
    <row r="826" spans="1:14" x14ac:dyDescent="0.3">
      <c r="A826" s="136">
        <f t="shared" si="12"/>
        <v>152.50265406666642</v>
      </c>
      <c r="B826" s="134">
        <v>5.7229000000000001</v>
      </c>
      <c r="C826" s="134">
        <v>-72.968239999999994</v>
      </c>
      <c r="D826" t="s">
        <v>9245</v>
      </c>
      <c r="E826" t="s">
        <v>892</v>
      </c>
      <c r="F826" t="s">
        <v>3126</v>
      </c>
      <c r="G826" t="s">
        <v>9132</v>
      </c>
      <c r="H826" t="s">
        <v>291</v>
      </c>
      <c r="I826">
        <v>2.3020999999999998</v>
      </c>
      <c r="J826" t="s">
        <v>894</v>
      </c>
      <c r="K826" t="s">
        <v>879</v>
      </c>
      <c r="L826" t="s">
        <v>8239</v>
      </c>
      <c r="M826" t="s">
        <v>906</v>
      </c>
      <c r="N826" t="s">
        <v>906</v>
      </c>
    </row>
    <row r="827" spans="1:14" x14ac:dyDescent="0.3">
      <c r="A827" s="136">
        <f t="shared" si="12"/>
        <v>152.53166830726659</v>
      </c>
      <c r="B827" s="134">
        <v>5.7222900000000001</v>
      </c>
      <c r="C827" s="134">
        <v>-72.998739999999998</v>
      </c>
      <c r="D827" t="s">
        <v>9129</v>
      </c>
      <c r="E827" t="s">
        <v>892</v>
      </c>
      <c r="F827" t="s">
        <v>877</v>
      </c>
      <c r="G827" t="s">
        <v>9110</v>
      </c>
      <c r="H827" t="s">
        <v>291</v>
      </c>
      <c r="I827">
        <v>27.117799999999999</v>
      </c>
      <c r="J827" t="s">
        <v>894</v>
      </c>
      <c r="K827" t="s">
        <v>879</v>
      </c>
      <c r="L827" t="s">
        <v>9130</v>
      </c>
      <c r="M827" t="s">
        <v>906</v>
      </c>
      <c r="N827" t="s">
        <v>906</v>
      </c>
    </row>
    <row r="828" spans="1:14" x14ac:dyDescent="0.3">
      <c r="A828" s="136">
        <f t="shared" si="12"/>
        <v>152.53793847012648</v>
      </c>
      <c r="B828" s="134">
        <v>5.7329999999999997</v>
      </c>
      <c r="C828" s="134">
        <v>-73.171999999999997</v>
      </c>
      <c r="D828" t="s">
        <v>8788</v>
      </c>
      <c r="E828" t="s">
        <v>883</v>
      </c>
      <c r="F828" t="s">
        <v>877</v>
      </c>
      <c r="G828" t="s">
        <v>8789</v>
      </c>
      <c r="H828" t="s">
        <v>291</v>
      </c>
      <c r="I828">
        <v>2043.5772999999999</v>
      </c>
      <c r="J828" t="s">
        <v>1069</v>
      </c>
      <c r="L828" t="s">
        <v>8790</v>
      </c>
      <c r="M828" t="s">
        <v>8791</v>
      </c>
      <c r="N828" t="s">
        <v>8791</v>
      </c>
    </row>
    <row r="829" spans="1:14" x14ac:dyDescent="0.3">
      <c r="A829" s="136">
        <f t="shared" si="12"/>
        <v>152.58867793788855</v>
      </c>
      <c r="B829" s="134">
        <v>5.7221099999999998</v>
      </c>
      <c r="C829" s="134">
        <v>-72.968969999999999</v>
      </c>
      <c r="D829" t="s">
        <v>9232</v>
      </c>
      <c r="E829" t="s">
        <v>892</v>
      </c>
      <c r="F829" t="s">
        <v>3126</v>
      </c>
      <c r="G829" t="s">
        <v>9132</v>
      </c>
      <c r="H829" t="s">
        <v>291</v>
      </c>
      <c r="I829">
        <v>0.57410000000000005</v>
      </c>
      <c r="J829" t="s">
        <v>894</v>
      </c>
      <c r="K829" t="s">
        <v>879</v>
      </c>
      <c r="L829" t="s">
        <v>8239</v>
      </c>
      <c r="M829" t="s">
        <v>906</v>
      </c>
      <c r="N829" t="s">
        <v>906</v>
      </c>
    </row>
    <row r="830" spans="1:14" x14ac:dyDescent="0.3">
      <c r="A830" s="136">
        <f t="shared" si="12"/>
        <v>152.62046518246225</v>
      </c>
      <c r="B830" s="134">
        <v>5.7218</v>
      </c>
      <c r="C830" s="134">
        <v>-72.970089999999999</v>
      </c>
      <c r="D830" t="s">
        <v>9217</v>
      </c>
      <c r="E830" t="s">
        <v>892</v>
      </c>
      <c r="F830" t="s">
        <v>3126</v>
      </c>
      <c r="G830" t="s">
        <v>9132</v>
      </c>
      <c r="H830" t="s">
        <v>291</v>
      </c>
      <c r="I830">
        <v>2.1371000000000002</v>
      </c>
      <c r="J830" t="s">
        <v>894</v>
      </c>
      <c r="K830" t="s">
        <v>879</v>
      </c>
      <c r="L830" t="s">
        <v>8239</v>
      </c>
      <c r="M830" t="s">
        <v>906</v>
      </c>
      <c r="N830" t="s">
        <v>906</v>
      </c>
    </row>
    <row r="831" spans="1:14" x14ac:dyDescent="0.3">
      <c r="A831" s="136">
        <f t="shared" si="12"/>
        <v>152.67515219228204</v>
      </c>
      <c r="B831" s="134">
        <v>5.7281300000000002</v>
      </c>
      <c r="C831" s="134">
        <v>-72.858750000000001</v>
      </c>
      <c r="D831" t="s">
        <v>9541</v>
      </c>
      <c r="E831" t="s">
        <v>892</v>
      </c>
      <c r="F831" t="s">
        <v>877</v>
      </c>
      <c r="G831" t="s">
        <v>9539</v>
      </c>
      <c r="H831" t="s">
        <v>291</v>
      </c>
      <c r="I831">
        <v>11.3758</v>
      </c>
      <c r="K831" t="s">
        <v>879</v>
      </c>
      <c r="L831" t="s">
        <v>9542</v>
      </c>
      <c r="M831" t="s">
        <v>931</v>
      </c>
      <c r="N831" t="s">
        <v>931</v>
      </c>
    </row>
    <row r="832" spans="1:14" x14ac:dyDescent="0.3">
      <c r="A832" s="136">
        <f t="shared" si="12"/>
        <v>152.69569803338578</v>
      </c>
      <c r="B832" s="134">
        <v>5.7211699999999999</v>
      </c>
      <c r="C832" s="134">
        <v>-72.967950000000002</v>
      </c>
      <c r="D832" t="s">
        <v>9237</v>
      </c>
      <c r="E832" t="s">
        <v>892</v>
      </c>
      <c r="F832" t="s">
        <v>3126</v>
      </c>
      <c r="G832" t="s">
        <v>9132</v>
      </c>
      <c r="H832" t="s">
        <v>291</v>
      </c>
      <c r="I832">
        <v>2.2650000000000001</v>
      </c>
      <c r="J832" t="s">
        <v>894</v>
      </c>
      <c r="K832" t="s">
        <v>879</v>
      </c>
      <c r="L832" t="s">
        <v>9115</v>
      </c>
      <c r="M832" t="s">
        <v>906</v>
      </c>
      <c r="N832" t="s">
        <v>906</v>
      </c>
    </row>
    <row r="833" spans="1:14" x14ac:dyDescent="0.3">
      <c r="A833" s="136">
        <f t="shared" si="12"/>
        <v>152.72105706584759</v>
      </c>
      <c r="B833" s="134">
        <v>5.7264999999999997</v>
      </c>
      <c r="C833" s="134">
        <v>-73.127499999999998</v>
      </c>
      <c r="D833" t="s">
        <v>8863</v>
      </c>
      <c r="E833" t="s">
        <v>883</v>
      </c>
      <c r="F833" t="s">
        <v>884</v>
      </c>
      <c r="G833" t="s">
        <v>8810</v>
      </c>
      <c r="H833" t="s">
        <v>291</v>
      </c>
      <c r="I833">
        <v>8.5608000000000004</v>
      </c>
      <c r="L833" t="s">
        <v>8864</v>
      </c>
      <c r="M833" t="s">
        <v>887</v>
      </c>
      <c r="N833" t="s">
        <v>887</v>
      </c>
    </row>
    <row r="834" spans="1:14" x14ac:dyDescent="0.3">
      <c r="A834" s="136">
        <f t="shared" ref="A834:A897" si="13">6371*ACOS(SIN(RADIANS(LAT))*SIN(RADIANS(B834))+COS(RADIANS(LAT))*COS(RADIANS(B834))*COS(RADIANS(C834-LONG)))</f>
        <v>152.72677523452427</v>
      </c>
      <c r="B834" s="134">
        <v>6.5129999999999999</v>
      </c>
      <c r="C834" s="134">
        <v>-71.745999999999995</v>
      </c>
      <c r="D834" t="s">
        <v>11978</v>
      </c>
      <c r="E834" t="s">
        <v>892</v>
      </c>
      <c r="F834" t="s">
        <v>877</v>
      </c>
      <c r="G834" t="s">
        <v>11657</v>
      </c>
      <c r="H834" t="s">
        <v>207</v>
      </c>
      <c r="I834">
        <v>107.5181</v>
      </c>
      <c r="J834" t="s">
        <v>894</v>
      </c>
      <c r="K834" t="s">
        <v>1058</v>
      </c>
      <c r="L834" t="s">
        <v>11979</v>
      </c>
      <c r="M834" t="s">
        <v>957</v>
      </c>
      <c r="N834" t="s">
        <v>957</v>
      </c>
    </row>
    <row r="835" spans="1:14" x14ac:dyDescent="0.3">
      <c r="A835" s="136">
        <f t="shared" si="13"/>
        <v>152.87603058160187</v>
      </c>
      <c r="B835" s="134">
        <v>5.7214999999999998</v>
      </c>
      <c r="C835" s="134">
        <v>-73.079499999999996</v>
      </c>
      <c r="D835" t="s">
        <v>8964</v>
      </c>
      <c r="E835" t="s">
        <v>883</v>
      </c>
      <c r="F835" t="s">
        <v>877</v>
      </c>
      <c r="G835" t="s">
        <v>8810</v>
      </c>
      <c r="H835" t="s">
        <v>291</v>
      </c>
      <c r="I835">
        <v>61.149000000000001</v>
      </c>
      <c r="J835" t="s">
        <v>894</v>
      </c>
      <c r="L835" t="s">
        <v>8965</v>
      </c>
      <c r="M835" t="s">
        <v>2045</v>
      </c>
      <c r="N835" t="s">
        <v>2045</v>
      </c>
    </row>
    <row r="836" spans="1:14" x14ac:dyDescent="0.3">
      <c r="A836" s="136">
        <f t="shared" si="13"/>
        <v>152.90463448630024</v>
      </c>
      <c r="B836" s="134">
        <v>5.7190000000000003</v>
      </c>
      <c r="C836" s="134">
        <v>-72.986000000000004</v>
      </c>
      <c r="D836" t="s">
        <v>9160</v>
      </c>
      <c r="E836" t="s">
        <v>883</v>
      </c>
      <c r="F836" t="s">
        <v>877</v>
      </c>
      <c r="G836" t="s">
        <v>9110</v>
      </c>
      <c r="H836" t="s">
        <v>291</v>
      </c>
      <c r="I836">
        <v>238.4813</v>
      </c>
      <c r="J836" t="s">
        <v>889</v>
      </c>
      <c r="L836" t="s">
        <v>9161</v>
      </c>
      <c r="M836" t="s">
        <v>3535</v>
      </c>
      <c r="N836" t="s">
        <v>3535</v>
      </c>
    </row>
    <row r="837" spans="1:14" x14ac:dyDescent="0.3">
      <c r="A837" s="136">
        <f t="shared" si="13"/>
        <v>153.06492124251386</v>
      </c>
      <c r="B837" s="134">
        <v>5.7179000000000002</v>
      </c>
      <c r="C837" s="134">
        <v>-72.96575</v>
      </c>
      <c r="D837" t="s">
        <v>9238</v>
      </c>
      <c r="E837" t="s">
        <v>892</v>
      </c>
      <c r="F837" t="s">
        <v>3126</v>
      </c>
      <c r="G837" t="s">
        <v>9132</v>
      </c>
      <c r="H837" t="s">
        <v>291</v>
      </c>
      <c r="I837">
        <v>4.9356</v>
      </c>
      <c r="J837" t="s">
        <v>894</v>
      </c>
      <c r="K837" t="s">
        <v>879</v>
      </c>
      <c r="L837" t="s">
        <v>9239</v>
      </c>
      <c r="M837" t="s">
        <v>906</v>
      </c>
      <c r="N837" t="s">
        <v>906</v>
      </c>
    </row>
    <row r="838" spans="1:14" x14ac:dyDescent="0.3">
      <c r="A838" s="136">
        <f t="shared" si="13"/>
        <v>153.09518264685818</v>
      </c>
      <c r="B838" s="134">
        <v>6.6535000000000002</v>
      </c>
      <c r="C838" s="134">
        <v>-71.685500000000005</v>
      </c>
      <c r="D838" t="s">
        <v>12145</v>
      </c>
      <c r="E838" t="s">
        <v>883</v>
      </c>
      <c r="F838" t="s">
        <v>877</v>
      </c>
      <c r="G838" t="s">
        <v>12141</v>
      </c>
      <c r="H838" t="s">
        <v>207</v>
      </c>
      <c r="I838">
        <v>246.74799999999999</v>
      </c>
      <c r="J838" t="s">
        <v>889</v>
      </c>
      <c r="L838" t="s">
        <v>12091</v>
      </c>
      <c r="M838" t="s">
        <v>957</v>
      </c>
      <c r="N838" t="s">
        <v>957</v>
      </c>
    </row>
    <row r="839" spans="1:14" x14ac:dyDescent="0.3">
      <c r="A839" s="136">
        <f t="shared" si="13"/>
        <v>153.19133029722539</v>
      </c>
      <c r="B839" s="134">
        <v>6.4969999999999999</v>
      </c>
      <c r="C839" s="134">
        <v>-71.748999999999995</v>
      </c>
      <c r="D839" t="s">
        <v>11970</v>
      </c>
      <c r="E839" t="s">
        <v>883</v>
      </c>
      <c r="F839" t="s">
        <v>877</v>
      </c>
      <c r="G839" t="s">
        <v>11657</v>
      </c>
      <c r="H839" t="s">
        <v>207</v>
      </c>
      <c r="I839">
        <v>39.098700000000001</v>
      </c>
      <c r="J839" t="s">
        <v>894</v>
      </c>
      <c r="L839" t="s">
        <v>11971</v>
      </c>
      <c r="M839" t="s">
        <v>957</v>
      </c>
      <c r="N839" t="s">
        <v>957</v>
      </c>
    </row>
    <row r="840" spans="1:14" x14ac:dyDescent="0.3">
      <c r="A840" s="136">
        <f t="shared" si="13"/>
        <v>153.25639352400211</v>
      </c>
      <c r="B840" s="134">
        <v>5.7162300000000004</v>
      </c>
      <c r="C840" s="134">
        <v>-72.963639999999998</v>
      </c>
      <c r="D840" t="s">
        <v>9246</v>
      </c>
      <c r="E840" t="s">
        <v>892</v>
      </c>
      <c r="F840" t="s">
        <v>3126</v>
      </c>
      <c r="G840" t="s">
        <v>9132</v>
      </c>
      <c r="H840" t="s">
        <v>291</v>
      </c>
      <c r="I840">
        <v>1.8436999999999999</v>
      </c>
      <c r="J840" t="s">
        <v>894</v>
      </c>
      <c r="K840" t="s">
        <v>879</v>
      </c>
      <c r="L840" t="s">
        <v>9247</v>
      </c>
      <c r="M840" t="s">
        <v>906</v>
      </c>
      <c r="N840" t="s">
        <v>906</v>
      </c>
    </row>
    <row r="841" spans="1:14" x14ac:dyDescent="0.3">
      <c r="A841" s="136">
        <f t="shared" si="13"/>
        <v>153.3433050696687</v>
      </c>
      <c r="B841" s="134">
        <v>5.7149999999999999</v>
      </c>
      <c r="C841" s="134">
        <v>-73.004499999999993</v>
      </c>
      <c r="D841" t="s">
        <v>9109</v>
      </c>
      <c r="E841" t="s">
        <v>883</v>
      </c>
      <c r="F841" t="s">
        <v>877</v>
      </c>
      <c r="G841" t="s">
        <v>9110</v>
      </c>
      <c r="H841" t="s">
        <v>291</v>
      </c>
      <c r="I841">
        <v>94.170599999999993</v>
      </c>
      <c r="J841" t="s">
        <v>894</v>
      </c>
      <c r="L841" t="s">
        <v>5547</v>
      </c>
      <c r="M841" t="s">
        <v>906</v>
      </c>
      <c r="N841" t="s">
        <v>906</v>
      </c>
    </row>
    <row r="842" spans="1:14" x14ac:dyDescent="0.3">
      <c r="A842" s="136">
        <f t="shared" si="13"/>
        <v>153.35846400157502</v>
      </c>
      <c r="B842" s="134">
        <v>5.7152700000000003</v>
      </c>
      <c r="C842" s="134">
        <v>-72.965310000000002</v>
      </c>
      <c r="D842" t="s">
        <v>9224</v>
      </c>
      <c r="E842" t="s">
        <v>892</v>
      </c>
      <c r="F842" t="s">
        <v>926</v>
      </c>
      <c r="G842" t="s">
        <v>9132</v>
      </c>
      <c r="H842" t="s">
        <v>291</v>
      </c>
      <c r="I842">
        <v>4.0113000000000003</v>
      </c>
      <c r="J842" t="s">
        <v>894</v>
      </c>
      <c r="K842" t="s">
        <v>879</v>
      </c>
      <c r="L842" t="s">
        <v>9225</v>
      </c>
      <c r="M842" t="s">
        <v>906</v>
      </c>
      <c r="N842" t="s">
        <v>906</v>
      </c>
    </row>
    <row r="843" spans="1:14" x14ac:dyDescent="0.3">
      <c r="A843" s="136">
        <f t="shared" si="13"/>
        <v>153.49385464857548</v>
      </c>
      <c r="B843" s="134">
        <v>5.7141299999999999</v>
      </c>
      <c r="C843" s="134">
        <v>-72.962249999999997</v>
      </c>
      <c r="D843" t="s">
        <v>9248</v>
      </c>
      <c r="E843" t="s">
        <v>892</v>
      </c>
      <c r="F843" t="s">
        <v>3126</v>
      </c>
      <c r="G843" t="s">
        <v>9132</v>
      </c>
      <c r="H843" t="s">
        <v>291</v>
      </c>
      <c r="I843">
        <v>9.6494</v>
      </c>
      <c r="J843" t="s">
        <v>894</v>
      </c>
      <c r="K843" t="s">
        <v>879</v>
      </c>
      <c r="L843" t="s">
        <v>9225</v>
      </c>
      <c r="M843" t="s">
        <v>906</v>
      </c>
      <c r="N843" t="s">
        <v>906</v>
      </c>
    </row>
    <row r="844" spans="1:14" x14ac:dyDescent="0.3">
      <c r="A844" s="136">
        <f t="shared" si="13"/>
        <v>153.49515715637904</v>
      </c>
      <c r="B844" s="134">
        <v>5.7160299999999999</v>
      </c>
      <c r="C844" s="134">
        <v>-72.917420000000007</v>
      </c>
      <c r="D844" t="s">
        <v>9379</v>
      </c>
      <c r="E844" t="s">
        <v>892</v>
      </c>
      <c r="F844" t="s">
        <v>877</v>
      </c>
      <c r="G844" t="s">
        <v>9146</v>
      </c>
      <c r="H844" t="s">
        <v>291</v>
      </c>
      <c r="I844">
        <v>3.6745999999999999</v>
      </c>
      <c r="J844" t="s">
        <v>894</v>
      </c>
      <c r="K844" t="s">
        <v>879</v>
      </c>
      <c r="L844" t="s">
        <v>9380</v>
      </c>
      <c r="M844" t="s">
        <v>3310</v>
      </c>
      <c r="N844" t="s">
        <v>3310</v>
      </c>
    </row>
    <row r="845" spans="1:14" x14ac:dyDescent="0.3">
      <c r="A845" s="136">
        <f t="shared" si="13"/>
        <v>153.49687313764508</v>
      </c>
      <c r="B845" s="134">
        <v>8.4094999999999995</v>
      </c>
      <c r="C845" s="134">
        <v>-72.576999999999998</v>
      </c>
      <c r="D845" t="s">
        <v>12745</v>
      </c>
      <c r="E845" t="s">
        <v>883</v>
      </c>
      <c r="F845" t="s">
        <v>877</v>
      </c>
      <c r="G845" t="s">
        <v>12713</v>
      </c>
      <c r="H845" t="s">
        <v>11647</v>
      </c>
      <c r="I845">
        <v>910.89009999999996</v>
      </c>
      <c r="J845" t="s">
        <v>889</v>
      </c>
      <c r="L845" t="s">
        <v>2784</v>
      </c>
      <c r="M845" t="s">
        <v>1019</v>
      </c>
      <c r="N845" t="s">
        <v>1019</v>
      </c>
    </row>
    <row r="846" spans="1:14" x14ac:dyDescent="0.3">
      <c r="A846" s="136">
        <f t="shared" si="13"/>
        <v>153.55949844603185</v>
      </c>
      <c r="B846" s="134">
        <v>5.7184999999999997</v>
      </c>
      <c r="C846" s="134">
        <v>-72.876000000000005</v>
      </c>
      <c r="D846" t="s">
        <v>9500</v>
      </c>
      <c r="E846" t="s">
        <v>883</v>
      </c>
      <c r="F846" t="s">
        <v>877</v>
      </c>
      <c r="G846" t="s">
        <v>9146</v>
      </c>
      <c r="H846" t="s">
        <v>291</v>
      </c>
      <c r="I846">
        <v>31.797799999999999</v>
      </c>
      <c r="J846" t="s">
        <v>894</v>
      </c>
      <c r="L846" t="s">
        <v>9501</v>
      </c>
      <c r="M846" t="s">
        <v>9502</v>
      </c>
      <c r="N846" t="s">
        <v>9502</v>
      </c>
    </row>
    <row r="847" spans="1:14" x14ac:dyDescent="0.3">
      <c r="A847" s="136">
        <f t="shared" si="13"/>
        <v>153.66368762606893</v>
      </c>
      <c r="B847" s="134">
        <v>5.85</v>
      </c>
      <c r="C847" s="134">
        <v>-73.605000000000004</v>
      </c>
      <c r="D847" t="s">
        <v>8039</v>
      </c>
      <c r="E847" t="s">
        <v>883</v>
      </c>
      <c r="F847" t="s">
        <v>877</v>
      </c>
      <c r="G847" t="s">
        <v>7929</v>
      </c>
      <c r="H847" t="s">
        <v>6702</v>
      </c>
      <c r="I847">
        <v>105.16459999999999</v>
      </c>
      <c r="J847" t="s">
        <v>894</v>
      </c>
      <c r="L847" t="s">
        <v>8040</v>
      </c>
      <c r="M847" t="s">
        <v>1749</v>
      </c>
      <c r="N847" t="s">
        <v>1749</v>
      </c>
    </row>
    <row r="848" spans="1:14" x14ac:dyDescent="0.3">
      <c r="A848" s="136">
        <f t="shared" si="13"/>
        <v>153.67869722223497</v>
      </c>
      <c r="B848" s="134">
        <v>5.7194399999999996</v>
      </c>
      <c r="C848" s="134">
        <v>-72.855019999999996</v>
      </c>
      <c r="D848" t="s">
        <v>9538</v>
      </c>
      <c r="E848" t="s">
        <v>892</v>
      </c>
      <c r="F848" t="s">
        <v>877</v>
      </c>
      <c r="G848" t="s">
        <v>9539</v>
      </c>
      <c r="H848" t="s">
        <v>291</v>
      </c>
      <c r="I848">
        <v>37.794699999999999</v>
      </c>
      <c r="J848" t="s">
        <v>894</v>
      </c>
      <c r="K848" t="s">
        <v>879</v>
      </c>
      <c r="L848" t="s">
        <v>9540</v>
      </c>
      <c r="M848" t="s">
        <v>4159</v>
      </c>
      <c r="N848" t="s">
        <v>4159</v>
      </c>
    </row>
    <row r="849" spans="1:14" x14ac:dyDescent="0.3">
      <c r="A849" s="136">
        <f t="shared" si="13"/>
        <v>153.73884042855096</v>
      </c>
      <c r="B849" s="134">
        <v>6.4969999999999999</v>
      </c>
      <c r="C849" s="134">
        <v>-71.743499999999997</v>
      </c>
      <c r="D849" t="s">
        <v>11972</v>
      </c>
      <c r="E849" t="s">
        <v>892</v>
      </c>
      <c r="F849" t="s">
        <v>1214</v>
      </c>
      <c r="G849" t="s">
        <v>11657</v>
      </c>
      <c r="H849" t="s">
        <v>207</v>
      </c>
      <c r="I849">
        <v>41.542499999999997</v>
      </c>
      <c r="L849" t="s">
        <v>11799</v>
      </c>
      <c r="M849" t="s">
        <v>957</v>
      </c>
      <c r="N849" t="s">
        <v>957</v>
      </c>
    </row>
    <row r="850" spans="1:14" x14ac:dyDescent="0.3">
      <c r="A850" s="136">
        <f t="shared" si="13"/>
        <v>153.75269727709565</v>
      </c>
      <c r="B850" s="134">
        <v>5.7117000000000004</v>
      </c>
      <c r="C850" s="134">
        <v>-72.966290000000001</v>
      </c>
      <c r="D850" t="s">
        <v>9208</v>
      </c>
      <c r="E850" t="s">
        <v>892</v>
      </c>
      <c r="F850" t="s">
        <v>877</v>
      </c>
      <c r="G850" t="s">
        <v>9110</v>
      </c>
      <c r="H850" t="s">
        <v>291</v>
      </c>
      <c r="I850">
        <v>1.8789</v>
      </c>
      <c r="J850" t="s">
        <v>894</v>
      </c>
      <c r="K850" t="s">
        <v>879</v>
      </c>
      <c r="L850" t="s">
        <v>9209</v>
      </c>
      <c r="M850" t="s">
        <v>906</v>
      </c>
      <c r="N850" t="s">
        <v>906</v>
      </c>
    </row>
    <row r="851" spans="1:14" x14ac:dyDescent="0.3">
      <c r="A851" s="136">
        <f t="shared" si="13"/>
        <v>153.85517867071673</v>
      </c>
      <c r="B851" s="134">
        <v>5.7107000000000001</v>
      </c>
      <c r="C851" s="134">
        <v>-72.96978</v>
      </c>
      <c r="D851" t="s">
        <v>9201</v>
      </c>
      <c r="E851" t="s">
        <v>892</v>
      </c>
      <c r="F851" t="s">
        <v>3126</v>
      </c>
      <c r="G851" t="s">
        <v>8920</v>
      </c>
      <c r="H851" t="s">
        <v>291</v>
      </c>
      <c r="I851">
        <v>3.5171000000000001</v>
      </c>
      <c r="J851" t="s">
        <v>894</v>
      </c>
      <c r="K851" t="s">
        <v>879</v>
      </c>
      <c r="L851" t="s">
        <v>9152</v>
      </c>
      <c r="M851" t="s">
        <v>906</v>
      </c>
      <c r="N851" t="s">
        <v>906</v>
      </c>
    </row>
    <row r="852" spans="1:14" x14ac:dyDescent="0.3">
      <c r="A852" s="136">
        <f t="shared" si="13"/>
        <v>153.86069373818896</v>
      </c>
      <c r="B852" s="134">
        <v>5.7104799999999996</v>
      </c>
      <c r="C852" s="134">
        <v>-72.979410000000001</v>
      </c>
      <c r="D852" t="s">
        <v>9162</v>
      </c>
      <c r="E852" t="s">
        <v>892</v>
      </c>
      <c r="F852" t="s">
        <v>3126</v>
      </c>
      <c r="G852" t="s">
        <v>9110</v>
      </c>
      <c r="H852" t="s">
        <v>291</v>
      </c>
      <c r="I852">
        <v>290.85640000000001</v>
      </c>
      <c r="J852" t="s">
        <v>894</v>
      </c>
      <c r="K852" t="s">
        <v>879</v>
      </c>
      <c r="L852" t="s">
        <v>1247</v>
      </c>
      <c r="M852" t="s">
        <v>906</v>
      </c>
      <c r="N852" t="s">
        <v>906</v>
      </c>
    </row>
    <row r="853" spans="1:14" x14ac:dyDescent="0.3">
      <c r="A853" s="136">
        <f t="shared" si="13"/>
        <v>153.9460170061588</v>
      </c>
      <c r="B853" s="134">
        <v>5.7099599999999997</v>
      </c>
      <c r="C853" s="134">
        <v>-72.966329999999999</v>
      </c>
      <c r="D853" t="s">
        <v>9205</v>
      </c>
      <c r="E853" t="s">
        <v>892</v>
      </c>
      <c r="F853" t="s">
        <v>877</v>
      </c>
      <c r="G853" t="s">
        <v>9110</v>
      </c>
      <c r="H853" t="s">
        <v>291</v>
      </c>
      <c r="I853">
        <v>12.700699999999999</v>
      </c>
      <c r="J853" t="s">
        <v>894</v>
      </c>
      <c r="K853" t="s">
        <v>879</v>
      </c>
      <c r="L853" t="s">
        <v>9206</v>
      </c>
      <c r="M853" t="s">
        <v>906</v>
      </c>
      <c r="N853" t="s">
        <v>906</v>
      </c>
    </row>
    <row r="854" spans="1:14" x14ac:dyDescent="0.3">
      <c r="A854" s="136">
        <f t="shared" si="13"/>
        <v>154.00751097906536</v>
      </c>
      <c r="B854" s="134">
        <v>5.7090399999999999</v>
      </c>
      <c r="C854" s="134">
        <v>-72.991399999999999</v>
      </c>
      <c r="D854" t="s">
        <v>9125</v>
      </c>
      <c r="E854" t="s">
        <v>892</v>
      </c>
      <c r="F854" t="s">
        <v>877</v>
      </c>
      <c r="G854" t="s">
        <v>8920</v>
      </c>
      <c r="H854" t="s">
        <v>291</v>
      </c>
      <c r="I854">
        <v>20.215499999999999</v>
      </c>
      <c r="J854" t="s">
        <v>894</v>
      </c>
      <c r="K854" t="s">
        <v>879</v>
      </c>
      <c r="L854" t="s">
        <v>9126</v>
      </c>
      <c r="M854" t="s">
        <v>906</v>
      </c>
      <c r="N854" t="s">
        <v>906</v>
      </c>
    </row>
    <row r="855" spans="1:14" x14ac:dyDescent="0.3">
      <c r="A855" s="136">
        <f t="shared" si="13"/>
        <v>154.10572065187378</v>
      </c>
      <c r="B855" s="134">
        <v>5.7316700000000003</v>
      </c>
      <c r="C855" s="134">
        <v>-73.255319999999998</v>
      </c>
      <c r="D855" t="s">
        <v>8634</v>
      </c>
      <c r="E855" t="s">
        <v>892</v>
      </c>
      <c r="F855" t="s">
        <v>877</v>
      </c>
      <c r="G855" t="s">
        <v>8555</v>
      </c>
      <c r="H855" t="s">
        <v>291</v>
      </c>
      <c r="I855">
        <v>3.4340000000000002</v>
      </c>
      <c r="J855" t="s">
        <v>894</v>
      </c>
      <c r="K855" t="s">
        <v>879</v>
      </c>
      <c r="L855" t="s">
        <v>8635</v>
      </c>
      <c r="M855" t="s">
        <v>931</v>
      </c>
      <c r="N855" t="s">
        <v>931</v>
      </c>
    </row>
    <row r="856" spans="1:14" x14ac:dyDescent="0.3">
      <c r="A856" s="136">
        <f t="shared" si="13"/>
        <v>154.15511305908726</v>
      </c>
      <c r="B856" s="134">
        <v>5.7076900000000004</v>
      </c>
      <c r="C856" s="134">
        <v>-72.998760000000004</v>
      </c>
      <c r="D856" t="s">
        <v>9111</v>
      </c>
      <c r="E856" t="s">
        <v>892</v>
      </c>
      <c r="F856" t="s">
        <v>3126</v>
      </c>
      <c r="G856" t="s">
        <v>8920</v>
      </c>
      <c r="H856" t="s">
        <v>291</v>
      </c>
      <c r="I856">
        <v>88.725899999999996</v>
      </c>
      <c r="J856" t="s">
        <v>894</v>
      </c>
      <c r="K856" t="s">
        <v>879</v>
      </c>
      <c r="L856" t="s">
        <v>9112</v>
      </c>
      <c r="M856" t="s">
        <v>906</v>
      </c>
      <c r="N856" t="s">
        <v>906</v>
      </c>
    </row>
    <row r="857" spans="1:14" x14ac:dyDescent="0.3">
      <c r="A857" s="136">
        <f t="shared" si="13"/>
        <v>154.24510445584571</v>
      </c>
      <c r="B857" s="134">
        <v>5.7071899999999998</v>
      </c>
      <c r="C857" s="134">
        <v>-72.969899999999996</v>
      </c>
      <c r="D857" t="s">
        <v>9191</v>
      </c>
      <c r="E857" t="s">
        <v>892</v>
      </c>
      <c r="F857" t="s">
        <v>877</v>
      </c>
      <c r="G857" t="s">
        <v>8920</v>
      </c>
      <c r="H857" t="s">
        <v>291</v>
      </c>
      <c r="I857">
        <v>8.4064999999999994</v>
      </c>
      <c r="J857" t="s">
        <v>894</v>
      </c>
      <c r="K857" t="s">
        <v>879</v>
      </c>
      <c r="L857" t="s">
        <v>9192</v>
      </c>
      <c r="M857" t="s">
        <v>906</v>
      </c>
      <c r="N857" t="s">
        <v>906</v>
      </c>
    </row>
    <row r="858" spans="1:14" x14ac:dyDescent="0.3">
      <c r="A858" s="136">
        <f t="shared" si="13"/>
        <v>154.31276199411681</v>
      </c>
      <c r="B858" s="134">
        <v>5.7062999999999997</v>
      </c>
      <c r="C858" s="134">
        <v>-73.008240000000001</v>
      </c>
      <c r="D858" t="s">
        <v>9080</v>
      </c>
      <c r="E858" t="s">
        <v>892</v>
      </c>
      <c r="F858" t="s">
        <v>3126</v>
      </c>
      <c r="G858" t="s">
        <v>8920</v>
      </c>
      <c r="H858" t="s">
        <v>291</v>
      </c>
      <c r="I858">
        <v>49.9026</v>
      </c>
      <c r="J858" t="s">
        <v>894</v>
      </c>
      <c r="K858" t="s">
        <v>879</v>
      </c>
      <c r="L858" t="s">
        <v>9081</v>
      </c>
      <c r="M858" t="s">
        <v>906</v>
      </c>
      <c r="N858" t="s">
        <v>906</v>
      </c>
    </row>
    <row r="859" spans="1:14" x14ac:dyDescent="0.3">
      <c r="A859" s="136">
        <f t="shared" si="13"/>
        <v>154.39832383046686</v>
      </c>
      <c r="B859" s="134">
        <v>5.7087500000000002</v>
      </c>
      <c r="C859" s="134">
        <v>-73.094890000000007</v>
      </c>
      <c r="D859" t="s">
        <v>8897</v>
      </c>
      <c r="E859" t="s">
        <v>876</v>
      </c>
      <c r="F859" t="s">
        <v>877</v>
      </c>
      <c r="G859" t="s">
        <v>8810</v>
      </c>
      <c r="H859" t="s">
        <v>291</v>
      </c>
      <c r="I859">
        <v>7.2125000000000004</v>
      </c>
      <c r="K859" t="s">
        <v>879</v>
      </c>
      <c r="L859" t="s">
        <v>8898</v>
      </c>
      <c r="M859" t="s">
        <v>881</v>
      </c>
      <c r="N859" t="s">
        <v>881</v>
      </c>
    </row>
    <row r="860" spans="1:14" x14ac:dyDescent="0.3">
      <c r="A860" s="136">
        <f t="shared" si="13"/>
        <v>154.40651815978245</v>
      </c>
      <c r="B860" s="134">
        <v>5.7084999999999999</v>
      </c>
      <c r="C860" s="134">
        <v>-72.906499999999994</v>
      </c>
      <c r="D860" t="s">
        <v>9402</v>
      </c>
      <c r="E860" t="s">
        <v>883</v>
      </c>
      <c r="F860" t="s">
        <v>877</v>
      </c>
      <c r="G860" t="s">
        <v>9146</v>
      </c>
      <c r="H860" t="s">
        <v>291</v>
      </c>
      <c r="I860">
        <v>182.22800000000001</v>
      </c>
      <c r="J860" t="s">
        <v>889</v>
      </c>
      <c r="L860" t="s">
        <v>1802</v>
      </c>
      <c r="M860" t="s">
        <v>6890</v>
      </c>
      <c r="N860" t="s">
        <v>6890</v>
      </c>
    </row>
    <row r="861" spans="1:14" x14ac:dyDescent="0.3">
      <c r="A861" s="136">
        <f t="shared" si="13"/>
        <v>154.45853311446021</v>
      </c>
      <c r="B861" s="134">
        <v>5.7098000000000004</v>
      </c>
      <c r="C861" s="134">
        <v>-72.882810000000006</v>
      </c>
      <c r="D861" t="s">
        <v>9469</v>
      </c>
      <c r="E861" t="s">
        <v>892</v>
      </c>
      <c r="F861" t="s">
        <v>877</v>
      </c>
      <c r="G861" t="s">
        <v>9146</v>
      </c>
      <c r="H861" t="s">
        <v>291</v>
      </c>
      <c r="I861">
        <v>1.8248</v>
      </c>
      <c r="J861" t="s">
        <v>894</v>
      </c>
      <c r="K861" t="s">
        <v>879</v>
      </c>
      <c r="L861" t="s">
        <v>9470</v>
      </c>
      <c r="M861" t="s">
        <v>931</v>
      </c>
      <c r="N861" t="s">
        <v>931</v>
      </c>
    </row>
    <row r="862" spans="1:14" x14ac:dyDescent="0.3">
      <c r="A862" s="136">
        <f t="shared" si="13"/>
        <v>154.49262355748112</v>
      </c>
      <c r="B862" s="134">
        <v>5.7104999999999997</v>
      </c>
      <c r="C862" s="134">
        <v>-73.127499999999998</v>
      </c>
      <c r="D862" t="s">
        <v>8841</v>
      </c>
      <c r="E862" t="s">
        <v>883</v>
      </c>
      <c r="F862" t="s">
        <v>963</v>
      </c>
      <c r="G862" t="s">
        <v>8810</v>
      </c>
      <c r="H862" t="s">
        <v>291</v>
      </c>
      <c r="I862">
        <v>22.014099999999999</v>
      </c>
      <c r="L862" t="s">
        <v>8842</v>
      </c>
      <c r="M862" t="s">
        <v>2944</v>
      </c>
      <c r="N862" t="s">
        <v>2944</v>
      </c>
    </row>
    <row r="863" spans="1:14" x14ac:dyDescent="0.3">
      <c r="A863" s="136">
        <f t="shared" si="13"/>
        <v>154.53932960131468</v>
      </c>
      <c r="B863" s="134">
        <v>5.8224999999999998</v>
      </c>
      <c r="C863" s="134">
        <v>-73.563999999999993</v>
      </c>
      <c r="D863" t="s">
        <v>8095</v>
      </c>
      <c r="E863" t="s">
        <v>883</v>
      </c>
      <c r="F863" t="s">
        <v>877</v>
      </c>
      <c r="G863" t="s">
        <v>8096</v>
      </c>
      <c r="H863" t="s">
        <v>291</v>
      </c>
      <c r="I863">
        <v>92.939499999999995</v>
      </c>
      <c r="J863" t="s">
        <v>894</v>
      </c>
      <c r="L863" t="s">
        <v>5547</v>
      </c>
      <c r="M863" t="s">
        <v>906</v>
      </c>
      <c r="N863" t="s">
        <v>906</v>
      </c>
    </row>
    <row r="864" spans="1:14" x14ac:dyDescent="0.3">
      <c r="A864" s="136">
        <f t="shared" si="13"/>
        <v>154.5663493040166</v>
      </c>
      <c r="B864" s="134">
        <v>5.7040199999999999</v>
      </c>
      <c r="C864" s="134">
        <v>-72.990430000000003</v>
      </c>
      <c r="D864" t="s">
        <v>9119</v>
      </c>
      <c r="E864" t="s">
        <v>892</v>
      </c>
      <c r="F864" t="s">
        <v>3126</v>
      </c>
      <c r="G864" t="s">
        <v>8920</v>
      </c>
      <c r="H864" t="s">
        <v>291</v>
      </c>
      <c r="I864">
        <v>115.48350000000001</v>
      </c>
      <c r="J864" t="s">
        <v>894</v>
      </c>
      <c r="K864" t="s">
        <v>879</v>
      </c>
      <c r="L864" t="s">
        <v>1794</v>
      </c>
      <c r="M864" t="s">
        <v>906</v>
      </c>
      <c r="N864" t="s">
        <v>906</v>
      </c>
    </row>
    <row r="865" spans="1:14" x14ac:dyDescent="0.3">
      <c r="A865" s="136">
        <f t="shared" si="13"/>
        <v>154.59186396278807</v>
      </c>
      <c r="B865" s="134">
        <v>6.47</v>
      </c>
      <c r="C865" s="134">
        <v>-74.250500000000002</v>
      </c>
      <c r="D865" t="s">
        <v>8484</v>
      </c>
      <c r="E865" t="s">
        <v>892</v>
      </c>
      <c r="F865" t="s">
        <v>1214</v>
      </c>
      <c r="G865" t="s">
        <v>7624</v>
      </c>
      <c r="H865" t="s">
        <v>170</v>
      </c>
      <c r="I865">
        <v>667.15599999999995</v>
      </c>
      <c r="L865" t="s">
        <v>5924</v>
      </c>
      <c r="M865" t="s">
        <v>1019</v>
      </c>
      <c r="N865" t="s">
        <v>1019</v>
      </c>
    </row>
    <row r="866" spans="1:14" x14ac:dyDescent="0.3">
      <c r="A866" s="136">
        <f t="shared" si="13"/>
        <v>154.63740832402573</v>
      </c>
      <c r="B866" s="134">
        <v>5.7035</v>
      </c>
      <c r="C866" s="134">
        <v>-72.978999999999999</v>
      </c>
      <c r="D866" t="s">
        <v>9151</v>
      </c>
      <c r="E866" t="s">
        <v>883</v>
      </c>
      <c r="F866" t="s">
        <v>877</v>
      </c>
      <c r="G866" t="s">
        <v>8920</v>
      </c>
      <c r="H866" t="s">
        <v>291</v>
      </c>
      <c r="I866">
        <v>48.920699999999997</v>
      </c>
      <c r="J866" t="s">
        <v>894</v>
      </c>
      <c r="L866" t="s">
        <v>9152</v>
      </c>
      <c r="M866" t="s">
        <v>931</v>
      </c>
      <c r="N866" t="s">
        <v>931</v>
      </c>
    </row>
    <row r="867" spans="1:14" x14ac:dyDescent="0.3">
      <c r="A867" s="136">
        <f t="shared" si="13"/>
        <v>154.74309326427439</v>
      </c>
      <c r="B867" s="134">
        <v>5.7024999999999997</v>
      </c>
      <c r="C867" s="134">
        <v>-73.016000000000005</v>
      </c>
      <c r="D867" t="s">
        <v>9063</v>
      </c>
      <c r="E867" t="s">
        <v>883</v>
      </c>
      <c r="F867" t="s">
        <v>877</v>
      </c>
      <c r="G867" t="s">
        <v>8920</v>
      </c>
      <c r="H867" t="s">
        <v>291</v>
      </c>
      <c r="I867">
        <v>125.9709</v>
      </c>
      <c r="J867" t="s">
        <v>894</v>
      </c>
      <c r="L867" t="s">
        <v>9064</v>
      </c>
      <c r="M867" t="s">
        <v>9065</v>
      </c>
      <c r="N867" t="s">
        <v>9065</v>
      </c>
    </row>
    <row r="868" spans="1:14" x14ac:dyDescent="0.3">
      <c r="A868" s="136">
        <f t="shared" si="13"/>
        <v>154.80233029300817</v>
      </c>
      <c r="B868" s="134">
        <v>5.7018800000000001</v>
      </c>
      <c r="C868" s="134">
        <v>-72.993889999999993</v>
      </c>
      <c r="D868" t="s">
        <v>9116</v>
      </c>
      <c r="E868" t="s">
        <v>892</v>
      </c>
      <c r="F868" t="s">
        <v>877</v>
      </c>
      <c r="G868" t="s">
        <v>8920</v>
      </c>
      <c r="H868" t="s">
        <v>291</v>
      </c>
      <c r="I868">
        <v>1.7761</v>
      </c>
      <c r="J868" t="s">
        <v>894</v>
      </c>
      <c r="K868" t="s">
        <v>879</v>
      </c>
      <c r="L868" t="s">
        <v>1794</v>
      </c>
      <c r="M868" t="s">
        <v>906</v>
      </c>
      <c r="N868" t="s">
        <v>906</v>
      </c>
    </row>
    <row r="869" spans="1:14" x14ac:dyDescent="0.3">
      <c r="A869" s="136">
        <f t="shared" si="13"/>
        <v>154.95739382202396</v>
      </c>
      <c r="B869" s="134">
        <v>5.7030000000000003</v>
      </c>
      <c r="C869" s="134">
        <v>-72.915000000000006</v>
      </c>
      <c r="D869" t="s">
        <v>9345</v>
      </c>
      <c r="E869" t="s">
        <v>892</v>
      </c>
      <c r="F869" t="s">
        <v>1214</v>
      </c>
      <c r="G869" t="s">
        <v>9146</v>
      </c>
      <c r="H869" t="s">
        <v>291</v>
      </c>
      <c r="I869">
        <v>13.453200000000001</v>
      </c>
      <c r="L869" t="s">
        <v>9236</v>
      </c>
      <c r="M869" t="s">
        <v>891</v>
      </c>
      <c r="N869" t="s">
        <v>891</v>
      </c>
    </row>
    <row r="870" spans="1:14" x14ac:dyDescent="0.3">
      <c r="A870" s="136">
        <f t="shared" si="13"/>
        <v>155.03808650634338</v>
      </c>
      <c r="B870" s="134">
        <v>5.7</v>
      </c>
      <c r="C870" s="134">
        <v>-73.025999999999996</v>
      </c>
      <c r="D870" t="s">
        <v>9032</v>
      </c>
      <c r="E870" t="s">
        <v>883</v>
      </c>
      <c r="F870" t="s">
        <v>877</v>
      </c>
      <c r="G870" t="s">
        <v>8920</v>
      </c>
      <c r="H870" t="s">
        <v>291</v>
      </c>
      <c r="I870">
        <v>26.906500000000001</v>
      </c>
      <c r="J870" t="s">
        <v>894</v>
      </c>
      <c r="L870" t="s">
        <v>5547</v>
      </c>
      <c r="M870" t="s">
        <v>906</v>
      </c>
      <c r="N870" t="s">
        <v>906</v>
      </c>
    </row>
    <row r="871" spans="1:14" x14ac:dyDescent="0.3">
      <c r="A871" s="136">
        <f t="shared" si="13"/>
        <v>155.05917668001274</v>
      </c>
      <c r="B871" s="134">
        <v>5.6995800000000001</v>
      </c>
      <c r="C871" s="134">
        <v>-72.991759999999999</v>
      </c>
      <c r="D871" t="s">
        <v>9117</v>
      </c>
      <c r="E871" t="s">
        <v>892</v>
      </c>
      <c r="F871" t="s">
        <v>3126</v>
      </c>
      <c r="G871" t="s">
        <v>8920</v>
      </c>
      <c r="H871" t="s">
        <v>291</v>
      </c>
      <c r="I871">
        <v>1.5780000000000001</v>
      </c>
      <c r="J871" t="s">
        <v>894</v>
      </c>
      <c r="K871" t="s">
        <v>879</v>
      </c>
      <c r="L871" t="s">
        <v>9118</v>
      </c>
      <c r="M871" t="s">
        <v>906</v>
      </c>
      <c r="N871" t="s">
        <v>906</v>
      </c>
    </row>
    <row r="872" spans="1:14" x14ac:dyDescent="0.3">
      <c r="A872" s="136">
        <f t="shared" si="13"/>
        <v>155.07302880013654</v>
      </c>
      <c r="B872" s="134">
        <v>5.7057200000000003</v>
      </c>
      <c r="C872" s="134">
        <v>-73.132469999999998</v>
      </c>
      <c r="D872" t="s">
        <v>8824</v>
      </c>
      <c r="E872" t="s">
        <v>892</v>
      </c>
      <c r="F872" t="s">
        <v>877</v>
      </c>
      <c r="G872" t="s">
        <v>8820</v>
      </c>
      <c r="H872" t="s">
        <v>291</v>
      </c>
      <c r="I872">
        <v>35.645800000000001</v>
      </c>
      <c r="J872" t="s">
        <v>889</v>
      </c>
      <c r="K872" t="s">
        <v>879</v>
      </c>
      <c r="L872" t="s">
        <v>8825</v>
      </c>
      <c r="M872" t="s">
        <v>1879</v>
      </c>
      <c r="N872" t="s">
        <v>1879</v>
      </c>
    </row>
    <row r="873" spans="1:14" x14ac:dyDescent="0.3">
      <c r="A873" s="136">
        <f t="shared" si="13"/>
        <v>155.08111796217395</v>
      </c>
      <c r="B873" s="134">
        <v>6.0250000000000004</v>
      </c>
      <c r="C873" s="134">
        <v>-73.900999999999996</v>
      </c>
      <c r="D873" t="s">
        <v>7741</v>
      </c>
      <c r="E873" t="s">
        <v>968</v>
      </c>
      <c r="F873" t="s">
        <v>877</v>
      </c>
      <c r="G873" t="s">
        <v>7649</v>
      </c>
      <c r="H873" t="s">
        <v>170</v>
      </c>
      <c r="I873">
        <v>2920.9155999999998</v>
      </c>
      <c r="J873" t="s">
        <v>889</v>
      </c>
      <c r="L873" t="s">
        <v>7742</v>
      </c>
      <c r="M873" t="s">
        <v>7743</v>
      </c>
      <c r="N873" t="s">
        <v>7743</v>
      </c>
    </row>
    <row r="874" spans="1:14" x14ac:dyDescent="0.3">
      <c r="A874" s="136">
        <f t="shared" si="13"/>
        <v>155.11303427803648</v>
      </c>
      <c r="B874" s="134">
        <v>5.8685</v>
      </c>
      <c r="C874" s="134">
        <v>-73.67</v>
      </c>
      <c r="D874" t="s">
        <v>7887</v>
      </c>
      <c r="E874" t="s">
        <v>883</v>
      </c>
      <c r="F874" t="s">
        <v>884</v>
      </c>
      <c r="G874" t="s">
        <v>7888</v>
      </c>
      <c r="H874" t="s">
        <v>170</v>
      </c>
      <c r="I874">
        <v>48.913499999999999</v>
      </c>
      <c r="L874" t="s">
        <v>7889</v>
      </c>
      <c r="M874" t="s">
        <v>957</v>
      </c>
      <c r="N874" t="s">
        <v>957</v>
      </c>
    </row>
    <row r="875" spans="1:14" x14ac:dyDescent="0.3">
      <c r="A875" s="136">
        <f t="shared" si="13"/>
        <v>155.13269912401557</v>
      </c>
      <c r="B875" s="134">
        <v>5.6989000000000001</v>
      </c>
      <c r="C875" s="134">
        <v>-72.997140000000002</v>
      </c>
      <c r="D875" t="s">
        <v>9104</v>
      </c>
      <c r="E875" t="s">
        <v>892</v>
      </c>
      <c r="F875" t="s">
        <v>3126</v>
      </c>
      <c r="G875" t="s">
        <v>8920</v>
      </c>
      <c r="H875" t="s">
        <v>291</v>
      </c>
      <c r="I875">
        <v>78.8887</v>
      </c>
      <c r="J875" t="s">
        <v>894</v>
      </c>
      <c r="K875" t="s">
        <v>879</v>
      </c>
      <c r="L875" t="s">
        <v>1794</v>
      </c>
      <c r="M875" t="s">
        <v>906</v>
      </c>
      <c r="N875" t="s">
        <v>906</v>
      </c>
    </row>
    <row r="876" spans="1:14" x14ac:dyDescent="0.3">
      <c r="A876" s="136">
        <f t="shared" si="13"/>
        <v>155.25716716496999</v>
      </c>
      <c r="B876" s="134">
        <v>5.6978</v>
      </c>
      <c r="C876" s="134">
        <v>-72.991650000000007</v>
      </c>
      <c r="D876" t="s">
        <v>9114</v>
      </c>
      <c r="E876" t="s">
        <v>892</v>
      </c>
      <c r="F876" t="s">
        <v>3126</v>
      </c>
      <c r="G876" t="s">
        <v>8920</v>
      </c>
      <c r="H876" t="s">
        <v>291</v>
      </c>
      <c r="I876">
        <v>4.2149999999999999</v>
      </c>
      <c r="J876" t="s">
        <v>889</v>
      </c>
      <c r="K876" t="s">
        <v>879</v>
      </c>
      <c r="L876" t="s">
        <v>9115</v>
      </c>
      <c r="M876" t="s">
        <v>906</v>
      </c>
      <c r="N876" t="s">
        <v>906</v>
      </c>
    </row>
    <row r="877" spans="1:14" x14ac:dyDescent="0.3">
      <c r="A877" s="136">
        <f t="shared" si="13"/>
        <v>155.31645502306557</v>
      </c>
      <c r="B877" s="134">
        <v>6.5309999999999997</v>
      </c>
      <c r="C877" s="134">
        <v>-71.712000000000003</v>
      </c>
      <c r="D877" t="s">
        <v>12016</v>
      </c>
      <c r="E877" t="s">
        <v>883</v>
      </c>
      <c r="F877" t="s">
        <v>963</v>
      </c>
      <c r="G877" t="s">
        <v>11657</v>
      </c>
      <c r="H877" t="s">
        <v>207</v>
      </c>
      <c r="I877">
        <v>467.94389999999999</v>
      </c>
      <c r="L877" t="s">
        <v>12017</v>
      </c>
      <c r="M877" t="s">
        <v>1019</v>
      </c>
      <c r="N877" t="s">
        <v>1019</v>
      </c>
    </row>
    <row r="878" spans="1:14" x14ac:dyDescent="0.3">
      <c r="A878" s="136">
        <f t="shared" si="13"/>
        <v>155.33515844925191</v>
      </c>
      <c r="B878" s="134">
        <v>5.7</v>
      </c>
      <c r="C878" s="134">
        <v>-72.908500000000004</v>
      </c>
      <c r="D878" t="s">
        <v>9366</v>
      </c>
      <c r="E878" t="s">
        <v>883</v>
      </c>
      <c r="F878" t="s">
        <v>884</v>
      </c>
      <c r="G878" t="s">
        <v>9146</v>
      </c>
      <c r="H878" t="s">
        <v>291</v>
      </c>
      <c r="I878">
        <v>107.6262</v>
      </c>
      <c r="L878" t="s">
        <v>9367</v>
      </c>
      <c r="M878" t="s">
        <v>9368</v>
      </c>
      <c r="N878" t="s">
        <v>9368</v>
      </c>
    </row>
    <row r="879" spans="1:14" x14ac:dyDescent="0.3">
      <c r="A879" s="136">
        <f t="shared" si="13"/>
        <v>155.34140617782091</v>
      </c>
      <c r="B879" s="134">
        <v>8.4905000000000008</v>
      </c>
      <c r="C879" s="134">
        <v>-72.959500000000006</v>
      </c>
      <c r="D879" t="s">
        <v>12688</v>
      </c>
      <c r="E879" t="s">
        <v>968</v>
      </c>
      <c r="F879" t="s">
        <v>877</v>
      </c>
      <c r="G879" t="s">
        <v>12651</v>
      </c>
      <c r="H879" t="s">
        <v>11647</v>
      </c>
      <c r="I879">
        <v>1099.1052</v>
      </c>
      <c r="J879" t="s">
        <v>889</v>
      </c>
      <c r="L879" t="s">
        <v>12649</v>
      </c>
      <c r="M879" t="s">
        <v>887</v>
      </c>
      <c r="N879" t="s">
        <v>887</v>
      </c>
    </row>
    <row r="880" spans="1:14" x14ac:dyDescent="0.3">
      <c r="A880" s="136">
        <f t="shared" si="13"/>
        <v>155.47710514932257</v>
      </c>
      <c r="B880" s="134">
        <v>5.6985000000000001</v>
      </c>
      <c r="C880" s="134">
        <v>-72.912000000000006</v>
      </c>
      <c r="D880" t="s">
        <v>9346</v>
      </c>
      <c r="E880" t="s">
        <v>883</v>
      </c>
      <c r="F880" t="s">
        <v>877</v>
      </c>
      <c r="G880" t="s">
        <v>9146</v>
      </c>
      <c r="H880" t="s">
        <v>291</v>
      </c>
      <c r="I880">
        <v>35.4679</v>
      </c>
      <c r="J880" t="s">
        <v>894</v>
      </c>
      <c r="L880" t="s">
        <v>9347</v>
      </c>
      <c r="M880" t="s">
        <v>8247</v>
      </c>
      <c r="N880" t="s">
        <v>8247</v>
      </c>
    </row>
    <row r="881" spans="1:14" x14ac:dyDescent="0.3">
      <c r="A881" s="136">
        <f t="shared" si="13"/>
        <v>155.53339406230086</v>
      </c>
      <c r="B881" s="134">
        <v>5.7015000000000002</v>
      </c>
      <c r="C881" s="134">
        <v>-73.131820000000005</v>
      </c>
      <c r="D881" t="s">
        <v>8819</v>
      </c>
      <c r="E881" t="s">
        <v>892</v>
      </c>
      <c r="F881" t="s">
        <v>877</v>
      </c>
      <c r="G881" t="s">
        <v>8820</v>
      </c>
      <c r="H881" t="s">
        <v>291</v>
      </c>
      <c r="I881">
        <v>14.3704</v>
      </c>
      <c r="J881" t="s">
        <v>894</v>
      </c>
      <c r="K881" t="s">
        <v>879</v>
      </c>
      <c r="L881" t="s">
        <v>8821</v>
      </c>
      <c r="M881" t="s">
        <v>931</v>
      </c>
      <c r="N881" t="s">
        <v>931</v>
      </c>
    </row>
    <row r="882" spans="1:14" x14ac:dyDescent="0.3">
      <c r="A882" s="136">
        <f t="shared" si="13"/>
        <v>155.58050255899676</v>
      </c>
      <c r="B882" s="134">
        <v>5.6950000000000003</v>
      </c>
      <c r="C882" s="134">
        <v>-73.018500000000003</v>
      </c>
      <c r="D882" t="s">
        <v>9040</v>
      </c>
      <c r="E882" t="s">
        <v>883</v>
      </c>
      <c r="F882" t="s">
        <v>877</v>
      </c>
      <c r="G882" t="s">
        <v>8920</v>
      </c>
      <c r="H882" t="s">
        <v>291</v>
      </c>
      <c r="I882">
        <v>11.007300000000001</v>
      </c>
      <c r="J882" t="s">
        <v>894</v>
      </c>
      <c r="L882" t="s">
        <v>5547</v>
      </c>
      <c r="M882" t="s">
        <v>906</v>
      </c>
      <c r="N882" t="s">
        <v>906</v>
      </c>
    </row>
    <row r="883" spans="1:14" x14ac:dyDescent="0.3">
      <c r="A883" s="136">
        <f t="shared" si="13"/>
        <v>155.60761769819447</v>
      </c>
      <c r="B883" s="134">
        <v>5.6959900000000001</v>
      </c>
      <c r="C883" s="134">
        <v>-72.937250000000006</v>
      </c>
      <c r="D883" t="s">
        <v>9301</v>
      </c>
      <c r="E883" t="s">
        <v>892</v>
      </c>
      <c r="F883" t="s">
        <v>1593</v>
      </c>
      <c r="G883" t="s">
        <v>9146</v>
      </c>
      <c r="H883" t="s">
        <v>291</v>
      </c>
      <c r="I883">
        <v>3.327</v>
      </c>
      <c r="J883" t="s">
        <v>894</v>
      </c>
      <c r="K883" t="s">
        <v>879</v>
      </c>
      <c r="L883" t="s">
        <v>9302</v>
      </c>
      <c r="M883" t="s">
        <v>887</v>
      </c>
      <c r="N883" t="s">
        <v>887</v>
      </c>
    </row>
    <row r="884" spans="1:14" x14ac:dyDescent="0.3">
      <c r="A884" s="136">
        <f t="shared" si="13"/>
        <v>155.61489501682061</v>
      </c>
      <c r="B884" s="134">
        <v>6.4995000000000003</v>
      </c>
      <c r="C884" s="134">
        <v>-71.723500000000001</v>
      </c>
      <c r="D884" t="s">
        <v>11995</v>
      </c>
      <c r="E884" t="s">
        <v>883</v>
      </c>
      <c r="F884" t="s">
        <v>877</v>
      </c>
      <c r="G884" t="s">
        <v>11657</v>
      </c>
      <c r="H884" t="s">
        <v>207</v>
      </c>
      <c r="I884">
        <v>295.68799999999999</v>
      </c>
      <c r="J884" t="s">
        <v>889</v>
      </c>
      <c r="L884" t="s">
        <v>11996</v>
      </c>
      <c r="M884" t="s">
        <v>957</v>
      </c>
      <c r="N884" t="s">
        <v>957</v>
      </c>
    </row>
    <row r="885" spans="1:14" x14ac:dyDescent="0.3">
      <c r="A885" s="136">
        <f t="shared" si="13"/>
        <v>155.61929676831392</v>
      </c>
      <c r="B885" s="134">
        <v>5.6945699999999997</v>
      </c>
      <c r="C885" s="134">
        <v>-73.011030000000005</v>
      </c>
      <c r="D885" t="s">
        <v>9061</v>
      </c>
      <c r="E885" t="s">
        <v>892</v>
      </c>
      <c r="F885" t="s">
        <v>877</v>
      </c>
      <c r="G885" t="s">
        <v>8920</v>
      </c>
      <c r="H885" t="s">
        <v>291</v>
      </c>
      <c r="I885">
        <v>258.55520000000001</v>
      </c>
      <c r="J885" t="s">
        <v>889</v>
      </c>
      <c r="K885" t="s">
        <v>879</v>
      </c>
      <c r="L885" t="s">
        <v>9062</v>
      </c>
      <c r="M885" t="s">
        <v>906</v>
      </c>
      <c r="N885" t="s">
        <v>906</v>
      </c>
    </row>
    <row r="886" spans="1:14" x14ac:dyDescent="0.3">
      <c r="A886" s="136">
        <f t="shared" si="13"/>
        <v>155.6605565473898</v>
      </c>
      <c r="B886" s="134">
        <v>5.6941699999999997</v>
      </c>
      <c r="C886" s="134">
        <v>-72.992059999999995</v>
      </c>
      <c r="D886" t="s">
        <v>9106</v>
      </c>
      <c r="E886" t="s">
        <v>892</v>
      </c>
      <c r="F886" t="s">
        <v>3126</v>
      </c>
      <c r="G886" t="s">
        <v>8920</v>
      </c>
      <c r="H886" t="s">
        <v>291</v>
      </c>
      <c r="I886">
        <v>13.713200000000001</v>
      </c>
      <c r="J886" t="s">
        <v>894</v>
      </c>
      <c r="K886" t="s">
        <v>879</v>
      </c>
      <c r="L886" t="s">
        <v>8239</v>
      </c>
      <c r="M886" t="s">
        <v>906</v>
      </c>
      <c r="N886" t="s">
        <v>906</v>
      </c>
    </row>
    <row r="887" spans="1:14" x14ac:dyDescent="0.3">
      <c r="A887" s="136">
        <f t="shared" si="13"/>
        <v>155.68989773438275</v>
      </c>
      <c r="B887" s="134">
        <v>5.694</v>
      </c>
      <c r="C887" s="134">
        <v>-72.981499999999997</v>
      </c>
      <c r="D887" t="s">
        <v>9127</v>
      </c>
      <c r="E887" t="s">
        <v>883</v>
      </c>
      <c r="F887" t="s">
        <v>884</v>
      </c>
      <c r="G887" t="s">
        <v>8920</v>
      </c>
      <c r="H887" t="s">
        <v>291</v>
      </c>
      <c r="I887">
        <v>196.90880000000001</v>
      </c>
      <c r="L887" t="s">
        <v>9128</v>
      </c>
      <c r="M887" t="s">
        <v>906</v>
      </c>
      <c r="N887" t="s">
        <v>906</v>
      </c>
    </row>
    <row r="888" spans="1:14" x14ac:dyDescent="0.3">
      <c r="A888" s="136">
        <f t="shared" si="13"/>
        <v>155.69618994156227</v>
      </c>
      <c r="B888" s="134">
        <v>5.7050000000000001</v>
      </c>
      <c r="C888" s="134">
        <v>-73.177000000000007</v>
      </c>
      <c r="D888" t="s">
        <v>8748</v>
      </c>
      <c r="E888" t="s">
        <v>883</v>
      </c>
      <c r="F888" t="s">
        <v>981</v>
      </c>
      <c r="G888" t="s">
        <v>8607</v>
      </c>
      <c r="H888" t="s">
        <v>291</v>
      </c>
      <c r="I888">
        <v>53.813000000000002</v>
      </c>
      <c r="J888" t="s">
        <v>894</v>
      </c>
      <c r="L888" t="s">
        <v>8749</v>
      </c>
      <c r="M888" t="s">
        <v>1974</v>
      </c>
      <c r="N888" t="s">
        <v>1974</v>
      </c>
    </row>
    <row r="889" spans="1:14" x14ac:dyDescent="0.3">
      <c r="A889" s="136">
        <f t="shared" si="13"/>
        <v>155.72468358838668</v>
      </c>
      <c r="B889" s="134">
        <v>5.6949199999999998</v>
      </c>
      <c r="C889" s="134">
        <v>-72.937619999999995</v>
      </c>
      <c r="D889" t="s">
        <v>9294</v>
      </c>
      <c r="E889" t="s">
        <v>892</v>
      </c>
      <c r="F889" t="s">
        <v>877</v>
      </c>
      <c r="G889" t="s">
        <v>9146</v>
      </c>
      <c r="H889" t="s">
        <v>291</v>
      </c>
      <c r="I889">
        <v>2.4258999999999999</v>
      </c>
      <c r="J889" t="s">
        <v>894</v>
      </c>
      <c r="K889" t="s">
        <v>879</v>
      </c>
      <c r="L889" t="s">
        <v>9295</v>
      </c>
      <c r="M889" t="s">
        <v>887</v>
      </c>
      <c r="N889" t="s">
        <v>887</v>
      </c>
    </row>
    <row r="890" spans="1:14" x14ac:dyDescent="0.3">
      <c r="A890" s="136">
        <f t="shared" si="13"/>
        <v>155.80954705915624</v>
      </c>
      <c r="B890" s="134">
        <v>5.69414</v>
      </c>
      <c r="C890" s="134">
        <v>-72.937989999999999</v>
      </c>
      <c r="D890" t="s">
        <v>9292</v>
      </c>
      <c r="E890" t="s">
        <v>892</v>
      </c>
      <c r="F890" t="s">
        <v>877</v>
      </c>
      <c r="G890" t="s">
        <v>9146</v>
      </c>
      <c r="H890" t="s">
        <v>291</v>
      </c>
      <c r="I890">
        <v>2.9175</v>
      </c>
      <c r="J890" t="s">
        <v>894</v>
      </c>
      <c r="K890" t="s">
        <v>879</v>
      </c>
      <c r="L890" t="s">
        <v>9293</v>
      </c>
      <c r="M890" t="s">
        <v>1754</v>
      </c>
      <c r="N890" t="s">
        <v>1754</v>
      </c>
    </row>
    <row r="891" spans="1:14" x14ac:dyDescent="0.3">
      <c r="A891" s="136">
        <f t="shared" si="13"/>
        <v>155.85852915744098</v>
      </c>
      <c r="B891" s="134">
        <v>5.6936900000000001</v>
      </c>
      <c r="C891" s="134">
        <v>-72.938199999999995</v>
      </c>
      <c r="D891" t="s">
        <v>9287</v>
      </c>
      <c r="E891" t="s">
        <v>892</v>
      </c>
      <c r="F891" t="s">
        <v>893</v>
      </c>
      <c r="G891" t="s">
        <v>9146</v>
      </c>
      <c r="H891" t="s">
        <v>291</v>
      </c>
      <c r="I891">
        <v>0.36230000000000001</v>
      </c>
      <c r="J891" t="s">
        <v>894</v>
      </c>
      <c r="K891" t="s">
        <v>879</v>
      </c>
      <c r="L891" t="s">
        <v>9200</v>
      </c>
      <c r="M891" t="s">
        <v>887</v>
      </c>
      <c r="N891" t="s">
        <v>887</v>
      </c>
    </row>
    <row r="892" spans="1:14" x14ac:dyDescent="0.3">
      <c r="A892" s="136">
        <f t="shared" si="13"/>
        <v>155.88822980744661</v>
      </c>
      <c r="B892" s="134">
        <v>5.6921099999999996</v>
      </c>
      <c r="C892" s="134">
        <v>-72.995109999999997</v>
      </c>
      <c r="D892" t="s">
        <v>9098</v>
      </c>
      <c r="E892" t="s">
        <v>892</v>
      </c>
      <c r="F892" t="s">
        <v>877</v>
      </c>
      <c r="G892" t="s">
        <v>8920</v>
      </c>
      <c r="H892" t="s">
        <v>291</v>
      </c>
      <c r="I892">
        <v>9.9770000000000003</v>
      </c>
      <c r="J892" t="s">
        <v>889</v>
      </c>
      <c r="K892" t="s">
        <v>879</v>
      </c>
      <c r="L892" t="s">
        <v>5547</v>
      </c>
      <c r="M892" t="s">
        <v>906</v>
      </c>
      <c r="N892" t="s">
        <v>906</v>
      </c>
    </row>
    <row r="893" spans="1:14" x14ac:dyDescent="0.3">
      <c r="A893" s="136">
        <f t="shared" si="13"/>
        <v>155.88889199907575</v>
      </c>
      <c r="B893" s="134">
        <v>5.6920999999999999</v>
      </c>
      <c r="C893" s="134">
        <v>-72.996780000000001</v>
      </c>
      <c r="D893" t="s">
        <v>9094</v>
      </c>
      <c r="E893" t="s">
        <v>892</v>
      </c>
      <c r="F893" t="s">
        <v>3126</v>
      </c>
      <c r="G893" t="s">
        <v>8920</v>
      </c>
      <c r="H893" t="s">
        <v>291</v>
      </c>
      <c r="I893">
        <v>7.0426000000000002</v>
      </c>
      <c r="J893" t="s">
        <v>889</v>
      </c>
      <c r="K893" t="s">
        <v>879</v>
      </c>
      <c r="L893" t="s">
        <v>9095</v>
      </c>
      <c r="M893" t="s">
        <v>906</v>
      </c>
      <c r="N893" t="s">
        <v>906</v>
      </c>
    </row>
    <row r="894" spans="1:14" x14ac:dyDescent="0.3">
      <c r="A894" s="136">
        <f t="shared" si="13"/>
        <v>155.90881655084624</v>
      </c>
      <c r="B894" s="134">
        <v>5.6919199999999996</v>
      </c>
      <c r="C894" s="134">
        <v>-72.99727</v>
      </c>
      <c r="D894" t="s">
        <v>9084</v>
      </c>
      <c r="E894" t="s">
        <v>892</v>
      </c>
      <c r="F894" t="s">
        <v>877</v>
      </c>
      <c r="G894" t="s">
        <v>8920</v>
      </c>
      <c r="H894" t="s">
        <v>291</v>
      </c>
      <c r="I894">
        <v>0.86170000000000002</v>
      </c>
      <c r="J894" t="s">
        <v>894</v>
      </c>
      <c r="K894" t="s">
        <v>879</v>
      </c>
      <c r="L894" t="s">
        <v>9085</v>
      </c>
      <c r="M894" t="s">
        <v>906</v>
      </c>
      <c r="N894" t="s">
        <v>906</v>
      </c>
    </row>
    <row r="895" spans="1:14" x14ac:dyDescent="0.3">
      <c r="A895" s="136">
        <f t="shared" si="13"/>
        <v>155.90882751962792</v>
      </c>
      <c r="B895" s="134">
        <v>5.6919500000000003</v>
      </c>
      <c r="C895" s="134">
        <v>-72.989900000000006</v>
      </c>
      <c r="D895" t="s">
        <v>9107</v>
      </c>
      <c r="E895" t="s">
        <v>892</v>
      </c>
      <c r="F895" t="s">
        <v>3126</v>
      </c>
      <c r="G895" t="s">
        <v>8920</v>
      </c>
      <c r="H895" t="s">
        <v>291</v>
      </c>
      <c r="I895">
        <v>3.2791999999999999</v>
      </c>
      <c r="J895" t="s">
        <v>894</v>
      </c>
      <c r="K895" t="s">
        <v>879</v>
      </c>
      <c r="L895" t="s">
        <v>9108</v>
      </c>
      <c r="M895" t="s">
        <v>906</v>
      </c>
      <c r="N895" t="s">
        <v>906</v>
      </c>
    </row>
    <row r="896" spans="1:14" x14ac:dyDescent="0.3">
      <c r="A896" s="136">
        <f t="shared" si="13"/>
        <v>155.92541852007861</v>
      </c>
      <c r="B896" s="134">
        <v>5.69306</v>
      </c>
      <c r="C896" s="134">
        <v>-72.938850000000002</v>
      </c>
      <c r="D896" t="s">
        <v>9281</v>
      </c>
      <c r="E896" t="s">
        <v>892</v>
      </c>
      <c r="F896" t="s">
        <v>893</v>
      </c>
      <c r="G896" t="s">
        <v>9146</v>
      </c>
      <c r="H896" t="s">
        <v>291</v>
      </c>
      <c r="I896">
        <v>2.3153999999999999</v>
      </c>
      <c r="J896" t="s">
        <v>894</v>
      </c>
      <c r="K896" t="s">
        <v>879</v>
      </c>
      <c r="L896" t="s">
        <v>9282</v>
      </c>
      <c r="M896" t="s">
        <v>1754</v>
      </c>
      <c r="N896" t="s">
        <v>1754</v>
      </c>
    </row>
    <row r="897" spans="1:14" x14ac:dyDescent="0.3">
      <c r="A897" s="136">
        <f t="shared" si="13"/>
        <v>155.93049216375528</v>
      </c>
      <c r="B897" s="134">
        <v>5.6929800000000004</v>
      </c>
      <c r="C897" s="134">
        <v>-72.939660000000003</v>
      </c>
      <c r="D897" t="s">
        <v>9279</v>
      </c>
      <c r="E897" t="s">
        <v>892</v>
      </c>
      <c r="F897" t="s">
        <v>877</v>
      </c>
      <c r="G897" t="s">
        <v>9146</v>
      </c>
      <c r="H897" t="s">
        <v>291</v>
      </c>
      <c r="I897">
        <v>3.1970000000000001</v>
      </c>
      <c r="J897" t="s">
        <v>894</v>
      </c>
      <c r="K897" t="s">
        <v>879</v>
      </c>
      <c r="L897" t="s">
        <v>9280</v>
      </c>
      <c r="M897" t="s">
        <v>949</v>
      </c>
      <c r="N897" t="s">
        <v>949</v>
      </c>
    </row>
    <row r="898" spans="1:14" x14ac:dyDescent="0.3">
      <c r="A898" s="136">
        <f t="shared" ref="A898:A961" si="14">6371*ACOS(SIN(RADIANS(LAT))*SIN(RADIANS(B898))+COS(RADIANS(LAT))*COS(RADIANS(B898))*COS(RADIANS(C898-LONG)))</f>
        <v>155.94938790447605</v>
      </c>
      <c r="B898" s="134">
        <v>5.6915699999999996</v>
      </c>
      <c r="C898" s="134">
        <v>-72.992549999999994</v>
      </c>
      <c r="D898" t="s">
        <v>9102</v>
      </c>
      <c r="E898" t="s">
        <v>892</v>
      </c>
      <c r="F898" t="s">
        <v>3126</v>
      </c>
      <c r="G898" t="s">
        <v>8920</v>
      </c>
      <c r="H898" t="s">
        <v>291</v>
      </c>
      <c r="I898">
        <v>0.43819999999999998</v>
      </c>
      <c r="J898" t="s">
        <v>894</v>
      </c>
      <c r="K898" t="s">
        <v>879</v>
      </c>
      <c r="L898" t="s">
        <v>9103</v>
      </c>
      <c r="M898" t="s">
        <v>906</v>
      </c>
      <c r="N898" t="s">
        <v>906</v>
      </c>
    </row>
    <row r="899" spans="1:14" x14ac:dyDescent="0.3">
      <c r="A899" s="136">
        <f t="shared" si="14"/>
        <v>155.95024486735943</v>
      </c>
      <c r="B899" s="134">
        <v>5.6927700000000003</v>
      </c>
      <c r="C899" s="134">
        <v>-72.940430000000006</v>
      </c>
      <c r="D899" t="s">
        <v>9276</v>
      </c>
      <c r="E899" t="s">
        <v>892</v>
      </c>
      <c r="F899" t="s">
        <v>877</v>
      </c>
      <c r="G899" t="s">
        <v>9146</v>
      </c>
      <c r="H899" t="s">
        <v>291</v>
      </c>
      <c r="I899">
        <v>2.0743</v>
      </c>
      <c r="J899" t="s">
        <v>894</v>
      </c>
      <c r="K899" t="s">
        <v>879</v>
      </c>
      <c r="L899" t="s">
        <v>9277</v>
      </c>
      <c r="M899" t="s">
        <v>887</v>
      </c>
      <c r="N899" t="s">
        <v>887</v>
      </c>
    </row>
    <row r="900" spans="1:14" x14ac:dyDescent="0.3">
      <c r="A900" s="136">
        <f t="shared" si="14"/>
        <v>155.98367659881475</v>
      </c>
      <c r="B900" s="134">
        <v>5.6926100000000002</v>
      </c>
      <c r="C900" s="134">
        <v>-72.937129999999996</v>
      </c>
      <c r="D900" t="s">
        <v>9290</v>
      </c>
      <c r="E900" t="s">
        <v>892</v>
      </c>
      <c r="F900" t="s">
        <v>877</v>
      </c>
      <c r="G900" t="s">
        <v>9146</v>
      </c>
      <c r="H900" t="s">
        <v>291</v>
      </c>
      <c r="I900">
        <v>8.6830999999999996</v>
      </c>
      <c r="J900" t="s">
        <v>894</v>
      </c>
      <c r="K900" t="s">
        <v>879</v>
      </c>
      <c r="L900" t="s">
        <v>9291</v>
      </c>
      <c r="M900" t="s">
        <v>887</v>
      </c>
      <c r="N900" t="s">
        <v>887</v>
      </c>
    </row>
    <row r="901" spans="1:14" x14ac:dyDescent="0.3">
      <c r="A901" s="136">
        <f t="shared" si="14"/>
        <v>156.08070758336044</v>
      </c>
      <c r="B901" s="134">
        <v>5.6929999999999996</v>
      </c>
      <c r="C901" s="134">
        <v>-72.912999999999997</v>
      </c>
      <c r="D901" t="s">
        <v>9337</v>
      </c>
      <c r="E901" t="s">
        <v>883</v>
      </c>
      <c r="F901" t="s">
        <v>981</v>
      </c>
      <c r="G901" t="s">
        <v>9146</v>
      </c>
      <c r="H901" t="s">
        <v>291</v>
      </c>
      <c r="I901">
        <v>7.3381999999999996</v>
      </c>
      <c r="J901" t="s">
        <v>894</v>
      </c>
      <c r="L901" t="s">
        <v>9338</v>
      </c>
      <c r="M901" t="s">
        <v>7513</v>
      </c>
      <c r="N901" t="s">
        <v>7513</v>
      </c>
    </row>
    <row r="902" spans="1:14" x14ac:dyDescent="0.3">
      <c r="A902" s="136">
        <f t="shared" si="14"/>
        <v>156.10280156251497</v>
      </c>
      <c r="B902" s="134">
        <v>5.69137</v>
      </c>
      <c r="C902" s="134">
        <v>-72.941079999999999</v>
      </c>
      <c r="D902" t="s">
        <v>9272</v>
      </c>
      <c r="E902" t="s">
        <v>892</v>
      </c>
      <c r="F902" t="s">
        <v>877</v>
      </c>
      <c r="G902" t="s">
        <v>9146</v>
      </c>
      <c r="H902" t="s">
        <v>291</v>
      </c>
      <c r="I902">
        <v>1.6226</v>
      </c>
      <c r="J902" t="s">
        <v>894</v>
      </c>
      <c r="K902" t="s">
        <v>879</v>
      </c>
      <c r="L902" t="s">
        <v>9273</v>
      </c>
      <c r="M902" t="s">
        <v>1754</v>
      </c>
      <c r="N902" t="s">
        <v>1754</v>
      </c>
    </row>
    <row r="903" spans="1:14" x14ac:dyDescent="0.3">
      <c r="A903" s="136">
        <f t="shared" si="14"/>
        <v>156.11748710277251</v>
      </c>
      <c r="B903" s="134">
        <v>6.8685</v>
      </c>
      <c r="C903" s="134">
        <v>-74.395499999999998</v>
      </c>
      <c r="D903" t="s">
        <v>9329</v>
      </c>
      <c r="E903" t="s">
        <v>883</v>
      </c>
      <c r="F903" t="s">
        <v>884</v>
      </c>
      <c r="G903" t="s">
        <v>9330</v>
      </c>
      <c r="H903" t="s">
        <v>288</v>
      </c>
      <c r="I903">
        <v>188.04499999999999</v>
      </c>
      <c r="L903" t="s">
        <v>9331</v>
      </c>
      <c r="M903" t="s">
        <v>9332</v>
      </c>
      <c r="N903" t="s">
        <v>9332</v>
      </c>
    </row>
    <row r="904" spans="1:14" x14ac:dyDescent="0.3">
      <c r="A904" s="136">
        <f t="shared" si="14"/>
        <v>156.15595943056874</v>
      </c>
      <c r="B904" s="134">
        <v>5.6929999999999996</v>
      </c>
      <c r="C904" s="134">
        <v>-72.902500000000003</v>
      </c>
      <c r="D904" t="s">
        <v>9381</v>
      </c>
      <c r="E904" t="s">
        <v>883</v>
      </c>
      <c r="F904" t="s">
        <v>981</v>
      </c>
      <c r="G904" t="s">
        <v>9146</v>
      </c>
      <c r="H904" t="s">
        <v>291</v>
      </c>
      <c r="I904">
        <v>12.230399999999999</v>
      </c>
      <c r="J904" t="s">
        <v>894</v>
      </c>
      <c r="L904" t="s">
        <v>9382</v>
      </c>
      <c r="M904" t="s">
        <v>1086</v>
      </c>
      <c r="N904" t="s">
        <v>1086</v>
      </c>
    </row>
    <row r="905" spans="1:14" x14ac:dyDescent="0.3">
      <c r="A905" s="136">
        <f t="shared" si="14"/>
        <v>156.1793262227483</v>
      </c>
      <c r="B905" s="134">
        <v>5.6894999999999998</v>
      </c>
      <c r="C905" s="134">
        <v>-72.992999999999995</v>
      </c>
      <c r="D905" t="s">
        <v>9099</v>
      </c>
      <c r="E905" t="s">
        <v>883</v>
      </c>
      <c r="F905" t="s">
        <v>884</v>
      </c>
      <c r="G905" t="s">
        <v>8920</v>
      </c>
      <c r="H905" t="s">
        <v>291</v>
      </c>
      <c r="I905">
        <v>11.007400000000001</v>
      </c>
      <c r="L905" t="s">
        <v>5060</v>
      </c>
      <c r="M905" t="s">
        <v>906</v>
      </c>
      <c r="N905" t="s">
        <v>906</v>
      </c>
    </row>
    <row r="906" spans="1:14" x14ac:dyDescent="0.3">
      <c r="A906" s="136">
        <f t="shared" si="14"/>
        <v>156.19227472958931</v>
      </c>
      <c r="B906" s="134">
        <v>5.6893700000000003</v>
      </c>
      <c r="C906" s="134">
        <v>-72.997900000000001</v>
      </c>
      <c r="D906" t="s">
        <v>9079</v>
      </c>
      <c r="E906" t="s">
        <v>892</v>
      </c>
      <c r="F906" t="s">
        <v>877</v>
      </c>
      <c r="G906" t="s">
        <v>8920</v>
      </c>
      <c r="H906" t="s">
        <v>291</v>
      </c>
      <c r="I906">
        <v>117.00360000000001</v>
      </c>
      <c r="J906" t="s">
        <v>894</v>
      </c>
      <c r="K906" t="s">
        <v>879</v>
      </c>
      <c r="L906" t="s">
        <v>8239</v>
      </c>
      <c r="M906" t="s">
        <v>906</v>
      </c>
      <c r="N906" t="s">
        <v>906</v>
      </c>
    </row>
    <row r="907" spans="1:14" x14ac:dyDescent="0.3">
      <c r="A907" s="136">
        <f t="shared" si="14"/>
        <v>156.20631173129195</v>
      </c>
      <c r="B907" s="134">
        <v>5.6903699999999997</v>
      </c>
      <c r="C907" s="134">
        <v>-72.942769999999996</v>
      </c>
      <c r="D907" t="s">
        <v>9263</v>
      </c>
      <c r="E907" t="s">
        <v>892</v>
      </c>
      <c r="F907" t="s">
        <v>877</v>
      </c>
      <c r="G907" t="s">
        <v>9146</v>
      </c>
      <c r="H907" t="s">
        <v>291</v>
      </c>
      <c r="I907">
        <v>1.5153000000000001</v>
      </c>
      <c r="J907" t="s">
        <v>894</v>
      </c>
      <c r="K907" t="s">
        <v>879</v>
      </c>
      <c r="L907" t="s">
        <v>9200</v>
      </c>
      <c r="M907" t="s">
        <v>1117</v>
      </c>
      <c r="N907" t="s">
        <v>1117</v>
      </c>
    </row>
    <row r="908" spans="1:14" x14ac:dyDescent="0.3">
      <c r="A908" s="136">
        <f t="shared" si="14"/>
        <v>156.23607719167265</v>
      </c>
      <c r="B908" s="134">
        <v>5.6890000000000001</v>
      </c>
      <c r="C908" s="134">
        <v>-72.991</v>
      </c>
      <c r="D908" t="s">
        <v>9100</v>
      </c>
      <c r="E908" t="s">
        <v>883</v>
      </c>
      <c r="F908" t="s">
        <v>963</v>
      </c>
      <c r="G908" t="s">
        <v>8920</v>
      </c>
      <c r="H908" t="s">
        <v>291</v>
      </c>
      <c r="I908">
        <v>3.6690999999999998</v>
      </c>
      <c r="L908" t="s">
        <v>9101</v>
      </c>
      <c r="M908" t="s">
        <v>906</v>
      </c>
      <c r="N908" t="s">
        <v>906</v>
      </c>
    </row>
    <row r="909" spans="1:14" x14ac:dyDescent="0.3">
      <c r="A909" s="136">
        <f t="shared" si="14"/>
        <v>156.26456100460962</v>
      </c>
      <c r="B909" s="134">
        <v>5.68994</v>
      </c>
      <c r="C909" s="134">
        <v>-72.940449999999998</v>
      </c>
      <c r="D909" t="s">
        <v>9270</v>
      </c>
      <c r="E909" t="s">
        <v>892</v>
      </c>
      <c r="F909" t="s">
        <v>877</v>
      </c>
      <c r="G909" t="s">
        <v>9146</v>
      </c>
      <c r="H909" t="s">
        <v>291</v>
      </c>
      <c r="I909">
        <v>3.2909999999999999</v>
      </c>
      <c r="J909" t="s">
        <v>889</v>
      </c>
      <c r="K909" t="s">
        <v>879</v>
      </c>
      <c r="L909" t="s">
        <v>9200</v>
      </c>
      <c r="M909" t="s">
        <v>887</v>
      </c>
      <c r="N909" t="s">
        <v>887</v>
      </c>
    </row>
    <row r="910" spans="1:14" x14ac:dyDescent="0.3">
      <c r="A910" s="136">
        <f t="shared" si="14"/>
        <v>156.28063740878318</v>
      </c>
      <c r="B910" s="134">
        <v>5.6886099999999997</v>
      </c>
      <c r="C910" s="134">
        <v>-72.989339999999999</v>
      </c>
      <c r="D910" t="s">
        <v>9105</v>
      </c>
      <c r="E910" t="s">
        <v>892</v>
      </c>
      <c r="F910" t="s">
        <v>877</v>
      </c>
      <c r="G910" t="s">
        <v>8920</v>
      </c>
      <c r="H910" t="s">
        <v>291</v>
      </c>
      <c r="I910">
        <v>5.5830000000000002</v>
      </c>
      <c r="J910" t="s">
        <v>894</v>
      </c>
      <c r="K910" t="s">
        <v>879</v>
      </c>
      <c r="L910" t="s">
        <v>8239</v>
      </c>
      <c r="M910" t="s">
        <v>906</v>
      </c>
      <c r="N910" t="s">
        <v>906</v>
      </c>
    </row>
    <row r="911" spans="1:14" x14ac:dyDescent="0.3">
      <c r="A911" s="136">
        <f t="shared" si="14"/>
        <v>156.29260949912347</v>
      </c>
      <c r="B911" s="134">
        <v>5.6884699999999997</v>
      </c>
      <c r="C911" s="134">
        <v>-72.996409999999997</v>
      </c>
      <c r="D911" t="s">
        <v>9082</v>
      </c>
      <c r="E911" t="s">
        <v>892</v>
      </c>
      <c r="F911" t="s">
        <v>3126</v>
      </c>
      <c r="G911" t="s">
        <v>8920</v>
      </c>
      <c r="H911" t="s">
        <v>291</v>
      </c>
      <c r="I911">
        <v>14.0725</v>
      </c>
      <c r="J911" t="s">
        <v>894</v>
      </c>
      <c r="K911" t="s">
        <v>879</v>
      </c>
      <c r="L911" t="s">
        <v>9083</v>
      </c>
      <c r="M911" t="s">
        <v>906</v>
      </c>
      <c r="N911" t="s">
        <v>906</v>
      </c>
    </row>
    <row r="912" spans="1:14" x14ac:dyDescent="0.3">
      <c r="A912" s="136">
        <f t="shared" si="14"/>
        <v>156.43752247105198</v>
      </c>
      <c r="B912" s="134">
        <v>5.6882700000000002</v>
      </c>
      <c r="C912" s="134">
        <v>-72.943250000000006</v>
      </c>
      <c r="D912" t="s">
        <v>9259</v>
      </c>
      <c r="E912" t="s">
        <v>892</v>
      </c>
      <c r="F912" t="s">
        <v>893</v>
      </c>
      <c r="G912" t="s">
        <v>9146</v>
      </c>
      <c r="H912" t="s">
        <v>291</v>
      </c>
      <c r="I912">
        <v>1.6206</v>
      </c>
      <c r="J912" t="s">
        <v>894</v>
      </c>
      <c r="K912" t="s">
        <v>879</v>
      </c>
      <c r="L912" t="s">
        <v>9260</v>
      </c>
      <c r="M912" t="s">
        <v>887</v>
      </c>
      <c r="N912" t="s">
        <v>887</v>
      </c>
    </row>
    <row r="913" spans="1:14" x14ac:dyDescent="0.3">
      <c r="A913" s="136">
        <f t="shared" si="14"/>
        <v>156.46545153897529</v>
      </c>
      <c r="B913" s="134">
        <v>8.3119999999999994</v>
      </c>
      <c r="C913" s="134">
        <v>-73.710499999999996</v>
      </c>
      <c r="D913" t="s">
        <v>12184</v>
      </c>
      <c r="E913" t="s">
        <v>892</v>
      </c>
      <c r="F913" t="s">
        <v>1214</v>
      </c>
      <c r="G913" t="s">
        <v>12034</v>
      </c>
      <c r="H913" t="s">
        <v>294</v>
      </c>
      <c r="I913">
        <v>98.540899999999993</v>
      </c>
      <c r="L913" t="s">
        <v>10788</v>
      </c>
      <c r="M913" t="s">
        <v>1019</v>
      </c>
      <c r="N913" t="s">
        <v>1019</v>
      </c>
    </row>
    <row r="914" spans="1:14" x14ac:dyDescent="0.3">
      <c r="A914" s="136">
        <f t="shared" si="14"/>
        <v>156.50557858640431</v>
      </c>
      <c r="B914" s="134">
        <v>5.6876499999999997</v>
      </c>
      <c r="C914" s="134">
        <v>-72.943439999999995</v>
      </c>
      <c r="D914" t="s">
        <v>9257</v>
      </c>
      <c r="E914" t="s">
        <v>892</v>
      </c>
      <c r="F914" t="s">
        <v>877</v>
      </c>
      <c r="G914" t="s">
        <v>9146</v>
      </c>
      <c r="H914" t="s">
        <v>291</v>
      </c>
      <c r="I914">
        <v>1.8887</v>
      </c>
      <c r="J914" t="s">
        <v>894</v>
      </c>
      <c r="K914" t="s">
        <v>879</v>
      </c>
      <c r="L914" t="s">
        <v>9258</v>
      </c>
      <c r="M914" t="s">
        <v>887</v>
      </c>
      <c r="N914" t="s">
        <v>887</v>
      </c>
    </row>
    <row r="915" spans="1:14" x14ac:dyDescent="0.3">
      <c r="A915" s="136">
        <f t="shared" si="14"/>
        <v>156.57800483836937</v>
      </c>
      <c r="B915" s="134">
        <v>5.6869500000000004</v>
      </c>
      <c r="C915" s="134">
        <v>-72.944680000000005</v>
      </c>
      <c r="D915" t="s">
        <v>9249</v>
      </c>
      <c r="E915" t="s">
        <v>892</v>
      </c>
      <c r="F915" t="s">
        <v>1593</v>
      </c>
      <c r="G915" t="s">
        <v>9146</v>
      </c>
      <c r="H915" t="s">
        <v>291</v>
      </c>
      <c r="I915">
        <v>1.6933</v>
      </c>
      <c r="J915" t="s">
        <v>894</v>
      </c>
      <c r="K915" t="s">
        <v>879</v>
      </c>
      <c r="L915" t="s">
        <v>9250</v>
      </c>
      <c r="M915" t="s">
        <v>887</v>
      </c>
      <c r="N915" t="s">
        <v>887</v>
      </c>
    </row>
    <row r="916" spans="1:14" x14ac:dyDescent="0.3">
      <c r="A916" s="136">
        <f t="shared" si="14"/>
        <v>156.63887703471022</v>
      </c>
      <c r="B916" s="134">
        <v>5.8220000000000001</v>
      </c>
      <c r="C916" s="134">
        <v>-73.608500000000006</v>
      </c>
      <c r="D916" t="s">
        <v>7928</v>
      </c>
      <c r="E916" t="s">
        <v>883</v>
      </c>
      <c r="F916" t="s">
        <v>877</v>
      </c>
      <c r="G916" t="s">
        <v>7929</v>
      </c>
      <c r="H916" t="s">
        <v>6702</v>
      </c>
      <c r="I916">
        <v>348.52760000000001</v>
      </c>
      <c r="J916" t="s">
        <v>889</v>
      </c>
      <c r="L916" t="s">
        <v>7930</v>
      </c>
      <c r="M916" t="s">
        <v>7931</v>
      </c>
      <c r="N916" t="s">
        <v>7931</v>
      </c>
    </row>
    <row r="917" spans="1:14" x14ac:dyDescent="0.3">
      <c r="A917" s="136">
        <f t="shared" si="14"/>
        <v>156.66896229104711</v>
      </c>
      <c r="B917" s="134">
        <v>6.5369999999999999</v>
      </c>
      <c r="C917" s="134">
        <v>-71.695999999999998</v>
      </c>
      <c r="D917" t="s">
        <v>12040</v>
      </c>
      <c r="E917" t="s">
        <v>883</v>
      </c>
      <c r="F917" t="s">
        <v>877</v>
      </c>
      <c r="G917" t="s">
        <v>11657</v>
      </c>
      <c r="H917" t="s">
        <v>207</v>
      </c>
      <c r="I917">
        <v>35.431899999999999</v>
      </c>
      <c r="J917" t="s">
        <v>894</v>
      </c>
      <c r="L917" t="s">
        <v>11658</v>
      </c>
      <c r="M917" t="s">
        <v>957</v>
      </c>
      <c r="N917" t="s">
        <v>957</v>
      </c>
    </row>
    <row r="918" spans="1:14" x14ac:dyDescent="0.3">
      <c r="A918" s="136">
        <f t="shared" si="14"/>
        <v>156.70748649828994</v>
      </c>
      <c r="B918" s="134">
        <v>5.7125000000000004</v>
      </c>
      <c r="C918" s="134">
        <v>-73.279499999999999</v>
      </c>
      <c r="D918" t="s">
        <v>8557</v>
      </c>
      <c r="E918" t="s">
        <v>883</v>
      </c>
      <c r="F918" t="s">
        <v>963</v>
      </c>
      <c r="G918" t="s">
        <v>8558</v>
      </c>
      <c r="H918" t="s">
        <v>291</v>
      </c>
      <c r="I918">
        <v>81.942700000000002</v>
      </c>
      <c r="L918" t="s">
        <v>8559</v>
      </c>
      <c r="M918" t="s">
        <v>8560</v>
      </c>
      <c r="N918" t="s">
        <v>8560</v>
      </c>
    </row>
    <row r="919" spans="1:14" x14ac:dyDescent="0.3">
      <c r="A919" s="136">
        <f t="shared" si="14"/>
        <v>156.82903720661554</v>
      </c>
      <c r="B919" s="134">
        <v>5.6846399999999999</v>
      </c>
      <c r="C919" s="134">
        <v>-72.946020000000004</v>
      </c>
      <c r="D919" t="s">
        <v>9218</v>
      </c>
      <c r="E919" t="s">
        <v>892</v>
      </c>
      <c r="F919" t="s">
        <v>877</v>
      </c>
      <c r="G919" t="s">
        <v>9146</v>
      </c>
      <c r="H919" t="s">
        <v>291</v>
      </c>
      <c r="I919">
        <v>16.200600000000001</v>
      </c>
      <c r="J919" t="s">
        <v>894</v>
      </c>
      <c r="K919" t="s">
        <v>879</v>
      </c>
      <c r="L919" t="s">
        <v>9219</v>
      </c>
      <c r="M919" t="s">
        <v>3310</v>
      </c>
      <c r="N919" t="s">
        <v>3310</v>
      </c>
    </row>
    <row r="920" spans="1:14" x14ac:dyDescent="0.3">
      <c r="A920" s="136">
        <f t="shared" si="14"/>
        <v>156.91024026304325</v>
      </c>
      <c r="B920" s="134">
        <v>5.6859999999999999</v>
      </c>
      <c r="C920" s="134">
        <v>-72.905500000000004</v>
      </c>
      <c r="D920" t="s">
        <v>9343</v>
      </c>
      <c r="E920" t="s">
        <v>883</v>
      </c>
      <c r="F920" t="s">
        <v>981</v>
      </c>
      <c r="G920" t="s">
        <v>9146</v>
      </c>
      <c r="H920" t="s">
        <v>291</v>
      </c>
      <c r="I920">
        <v>34.2455</v>
      </c>
      <c r="J920" t="s">
        <v>894</v>
      </c>
      <c r="L920" t="s">
        <v>9344</v>
      </c>
      <c r="M920" t="s">
        <v>7513</v>
      </c>
      <c r="N920" t="s">
        <v>7513</v>
      </c>
    </row>
    <row r="921" spans="1:14" x14ac:dyDescent="0.3">
      <c r="A921" s="136">
        <f t="shared" si="14"/>
        <v>156.96383482245551</v>
      </c>
      <c r="B921" s="134">
        <v>5.6833799999999997</v>
      </c>
      <c r="C921" s="134">
        <v>-72.947289999999995</v>
      </c>
      <c r="D921" t="s">
        <v>9212</v>
      </c>
      <c r="E921" t="s">
        <v>892</v>
      </c>
      <c r="F921" t="s">
        <v>893</v>
      </c>
      <c r="G921" t="s">
        <v>9146</v>
      </c>
      <c r="H921" t="s">
        <v>291</v>
      </c>
      <c r="I921">
        <v>2.2198000000000002</v>
      </c>
      <c r="J921" t="s">
        <v>894</v>
      </c>
      <c r="K921" t="s">
        <v>879</v>
      </c>
      <c r="L921" t="s">
        <v>9213</v>
      </c>
      <c r="M921" t="s">
        <v>887</v>
      </c>
      <c r="N921" t="s">
        <v>887</v>
      </c>
    </row>
    <row r="922" spans="1:14" x14ac:dyDescent="0.3">
      <c r="A922" s="136">
        <f t="shared" si="14"/>
        <v>157.03965673579069</v>
      </c>
      <c r="B922" s="134">
        <v>6.4725000000000001</v>
      </c>
      <c r="C922" s="134">
        <v>-74.276499999999999</v>
      </c>
      <c r="D922" t="s">
        <v>8451</v>
      </c>
      <c r="E922" t="s">
        <v>892</v>
      </c>
      <c r="F922" t="s">
        <v>1214</v>
      </c>
      <c r="G922" t="s">
        <v>7624</v>
      </c>
      <c r="H922" t="s">
        <v>170</v>
      </c>
      <c r="I922">
        <v>207.72550000000001</v>
      </c>
      <c r="L922" t="s">
        <v>5924</v>
      </c>
      <c r="M922" t="s">
        <v>1019</v>
      </c>
      <c r="N922" t="s">
        <v>1019</v>
      </c>
    </row>
    <row r="923" spans="1:14" x14ac:dyDescent="0.3">
      <c r="A923" s="136">
        <f t="shared" si="14"/>
        <v>157.08457859878936</v>
      </c>
      <c r="B923" s="134">
        <v>5.7087700000000003</v>
      </c>
      <c r="C923" s="134">
        <v>-73.278139999999993</v>
      </c>
      <c r="D923" t="s">
        <v>8554</v>
      </c>
      <c r="E923" t="s">
        <v>892</v>
      </c>
      <c r="F923" t="s">
        <v>1593</v>
      </c>
      <c r="G923" t="s">
        <v>8555</v>
      </c>
      <c r="H923" t="s">
        <v>291</v>
      </c>
      <c r="I923">
        <v>9.9687000000000001</v>
      </c>
      <c r="J923" t="s">
        <v>894</v>
      </c>
      <c r="K923" t="s">
        <v>879</v>
      </c>
      <c r="L923" t="s">
        <v>8556</v>
      </c>
      <c r="M923" t="s">
        <v>949</v>
      </c>
      <c r="N923" t="s">
        <v>949</v>
      </c>
    </row>
    <row r="924" spans="1:14" x14ac:dyDescent="0.3">
      <c r="A924" s="136">
        <f t="shared" si="14"/>
        <v>157.27240206699355</v>
      </c>
      <c r="B924" s="134">
        <v>5.6796600000000002</v>
      </c>
      <c r="C924" s="134">
        <v>-73.003010000000003</v>
      </c>
      <c r="D924" t="s">
        <v>9054</v>
      </c>
      <c r="E924" t="s">
        <v>892</v>
      </c>
      <c r="F924" t="s">
        <v>893</v>
      </c>
      <c r="G924" t="s">
        <v>8920</v>
      </c>
      <c r="H924" t="s">
        <v>291</v>
      </c>
      <c r="I924">
        <v>1.9461999999999999</v>
      </c>
      <c r="J924" t="s">
        <v>894</v>
      </c>
      <c r="K924" t="s">
        <v>879</v>
      </c>
      <c r="L924" t="s">
        <v>9055</v>
      </c>
      <c r="M924" t="s">
        <v>925</v>
      </c>
      <c r="N924" t="s">
        <v>925</v>
      </c>
    </row>
    <row r="925" spans="1:14" x14ac:dyDescent="0.3">
      <c r="A925" s="136">
        <f t="shared" si="14"/>
        <v>157.30857728613549</v>
      </c>
      <c r="B925" s="134">
        <v>5.6805000000000003</v>
      </c>
      <c r="C925" s="134">
        <v>-72.941500000000005</v>
      </c>
      <c r="D925" t="s">
        <v>9240</v>
      </c>
      <c r="E925" t="s">
        <v>883</v>
      </c>
      <c r="F925" t="s">
        <v>884</v>
      </c>
      <c r="G925" t="s">
        <v>9146</v>
      </c>
      <c r="H925" t="s">
        <v>291</v>
      </c>
      <c r="I925">
        <v>17.122900000000001</v>
      </c>
      <c r="L925" t="s">
        <v>9241</v>
      </c>
      <c r="M925" t="s">
        <v>2060</v>
      </c>
      <c r="N925" t="s">
        <v>2060</v>
      </c>
    </row>
    <row r="926" spans="1:14" x14ac:dyDescent="0.3">
      <c r="A926" s="136">
        <f t="shared" si="14"/>
        <v>157.31211849984965</v>
      </c>
      <c r="B926" s="134">
        <v>5.6804500000000004</v>
      </c>
      <c r="C926" s="134">
        <v>-72.941950000000006</v>
      </c>
      <c r="D926" t="s">
        <v>9233</v>
      </c>
      <c r="E926" t="s">
        <v>892</v>
      </c>
      <c r="F926" t="s">
        <v>877</v>
      </c>
      <c r="G926" t="s">
        <v>9146</v>
      </c>
      <c r="H926" t="s">
        <v>291</v>
      </c>
      <c r="I926">
        <v>2.9940000000000002</v>
      </c>
      <c r="J926" t="s">
        <v>894</v>
      </c>
      <c r="K926" t="s">
        <v>879</v>
      </c>
      <c r="L926" t="s">
        <v>9234</v>
      </c>
      <c r="M926" t="s">
        <v>887</v>
      </c>
      <c r="N926" t="s">
        <v>887</v>
      </c>
    </row>
    <row r="927" spans="1:14" x14ac:dyDescent="0.3">
      <c r="A927" s="136">
        <f t="shared" si="14"/>
        <v>157.31638930249468</v>
      </c>
      <c r="B927" s="134">
        <v>5.7411599999999998</v>
      </c>
      <c r="C927" s="134">
        <v>-73.415909999999997</v>
      </c>
      <c r="D927" t="s">
        <v>8297</v>
      </c>
      <c r="E927" t="s">
        <v>876</v>
      </c>
      <c r="F927" t="s">
        <v>877</v>
      </c>
      <c r="G927" t="s">
        <v>8101</v>
      </c>
      <c r="H927" t="s">
        <v>291</v>
      </c>
      <c r="I927">
        <v>41.2348</v>
      </c>
      <c r="J927" t="s">
        <v>894</v>
      </c>
      <c r="K927" t="s">
        <v>879</v>
      </c>
      <c r="L927" t="s">
        <v>8298</v>
      </c>
      <c r="M927" t="s">
        <v>881</v>
      </c>
      <c r="N927" t="s">
        <v>881</v>
      </c>
    </row>
    <row r="928" spans="1:14" x14ac:dyDescent="0.3">
      <c r="A928" s="136">
        <f t="shared" si="14"/>
        <v>157.36877058082021</v>
      </c>
      <c r="B928" s="134">
        <v>5.7305000000000001</v>
      </c>
      <c r="C928" s="134">
        <v>-73.380849999999995</v>
      </c>
      <c r="D928" t="s">
        <v>8357</v>
      </c>
      <c r="E928" t="s">
        <v>892</v>
      </c>
      <c r="F928" t="s">
        <v>877</v>
      </c>
      <c r="G928" t="s">
        <v>8358</v>
      </c>
      <c r="H928" t="s">
        <v>291</v>
      </c>
      <c r="I928">
        <v>50.714199999999998</v>
      </c>
      <c r="J928" t="s">
        <v>894</v>
      </c>
      <c r="K928" t="s">
        <v>879</v>
      </c>
      <c r="L928" t="s">
        <v>8359</v>
      </c>
      <c r="M928" t="s">
        <v>949</v>
      </c>
      <c r="N928" t="s">
        <v>949</v>
      </c>
    </row>
    <row r="929" spans="1:14" x14ac:dyDescent="0.3">
      <c r="A929" s="136">
        <f t="shared" si="14"/>
        <v>157.37748881374077</v>
      </c>
      <c r="B929" s="134">
        <v>5.6795299999999997</v>
      </c>
      <c r="C929" s="134">
        <v>-72.950919999999996</v>
      </c>
      <c r="D929" t="s">
        <v>9197</v>
      </c>
      <c r="E929" t="s">
        <v>892</v>
      </c>
      <c r="F929" t="s">
        <v>1593</v>
      </c>
      <c r="G929" t="s">
        <v>9146</v>
      </c>
      <c r="H929" t="s">
        <v>291</v>
      </c>
      <c r="I929">
        <v>1.196</v>
      </c>
      <c r="J929" t="s">
        <v>894</v>
      </c>
      <c r="K929" t="s">
        <v>879</v>
      </c>
      <c r="L929" t="s">
        <v>9198</v>
      </c>
      <c r="M929" t="s">
        <v>887</v>
      </c>
      <c r="N929" t="s">
        <v>887</v>
      </c>
    </row>
    <row r="930" spans="1:14" x14ac:dyDescent="0.3">
      <c r="A930" s="136">
        <f t="shared" si="14"/>
        <v>157.39512141479415</v>
      </c>
      <c r="B930" s="134">
        <v>5.6794000000000002</v>
      </c>
      <c r="C930" s="134">
        <v>-72.95008</v>
      </c>
      <c r="D930" t="s">
        <v>9199</v>
      </c>
      <c r="E930" t="s">
        <v>892</v>
      </c>
      <c r="F930" t="s">
        <v>877</v>
      </c>
      <c r="G930" t="s">
        <v>9146</v>
      </c>
      <c r="H930" t="s">
        <v>291</v>
      </c>
      <c r="I930">
        <v>4.3602999999999996</v>
      </c>
      <c r="J930" t="s">
        <v>894</v>
      </c>
      <c r="K930" t="s">
        <v>879</v>
      </c>
      <c r="L930" t="s">
        <v>9200</v>
      </c>
      <c r="M930" t="s">
        <v>887</v>
      </c>
      <c r="N930" t="s">
        <v>887</v>
      </c>
    </row>
    <row r="931" spans="1:14" x14ac:dyDescent="0.3">
      <c r="A931" s="136">
        <f t="shared" si="14"/>
        <v>157.42383228869744</v>
      </c>
      <c r="B931" s="134">
        <v>6.4780699999999998</v>
      </c>
      <c r="C931" s="134">
        <v>-71.71566</v>
      </c>
      <c r="D931" t="s">
        <v>11989</v>
      </c>
      <c r="E931" t="s">
        <v>892</v>
      </c>
      <c r="F931" t="s">
        <v>877</v>
      </c>
      <c r="G931" t="s">
        <v>11657</v>
      </c>
      <c r="H931" t="s">
        <v>207</v>
      </c>
      <c r="I931">
        <v>46.569499999999998</v>
      </c>
      <c r="J931" t="s">
        <v>894</v>
      </c>
      <c r="K931" t="s">
        <v>879</v>
      </c>
      <c r="L931" t="s">
        <v>11990</v>
      </c>
      <c r="M931" t="s">
        <v>1718</v>
      </c>
      <c r="N931" t="s">
        <v>1718</v>
      </c>
    </row>
    <row r="932" spans="1:14" x14ac:dyDescent="0.3">
      <c r="A932" s="136">
        <f t="shared" si="14"/>
        <v>157.48036829407016</v>
      </c>
      <c r="B932" s="134">
        <v>6.5034999999999998</v>
      </c>
      <c r="C932" s="134">
        <v>-71.703000000000003</v>
      </c>
      <c r="D932" t="s">
        <v>12009</v>
      </c>
      <c r="E932" t="s">
        <v>892</v>
      </c>
      <c r="F932" t="s">
        <v>1214</v>
      </c>
      <c r="G932" t="s">
        <v>11657</v>
      </c>
      <c r="H932" t="s">
        <v>207</v>
      </c>
      <c r="I932">
        <v>29.3247</v>
      </c>
      <c r="L932" t="s">
        <v>11799</v>
      </c>
      <c r="M932" t="s">
        <v>957</v>
      </c>
      <c r="N932" t="s">
        <v>957</v>
      </c>
    </row>
    <row r="933" spans="1:14" x14ac:dyDescent="0.3">
      <c r="A933" s="136">
        <f t="shared" si="14"/>
        <v>157.54529481910507</v>
      </c>
      <c r="B933" s="134">
        <v>5.7320200000000003</v>
      </c>
      <c r="C933" s="134">
        <v>-73.392150000000001</v>
      </c>
      <c r="D933" t="s">
        <v>8326</v>
      </c>
      <c r="E933" t="s">
        <v>892</v>
      </c>
      <c r="F933" t="s">
        <v>877</v>
      </c>
      <c r="G933" t="s">
        <v>8101</v>
      </c>
      <c r="H933" t="s">
        <v>291</v>
      </c>
      <c r="I933">
        <v>30.996200000000002</v>
      </c>
      <c r="J933" t="s">
        <v>894</v>
      </c>
      <c r="K933" t="s">
        <v>879</v>
      </c>
      <c r="L933" t="s">
        <v>8321</v>
      </c>
      <c r="M933" t="s">
        <v>949</v>
      </c>
      <c r="N933" t="s">
        <v>949</v>
      </c>
    </row>
    <row r="934" spans="1:14" x14ac:dyDescent="0.3">
      <c r="A934" s="136">
        <f t="shared" si="14"/>
        <v>157.67193914202957</v>
      </c>
      <c r="B934" s="134">
        <v>5.6769999999999996</v>
      </c>
      <c r="C934" s="134">
        <v>-72.947500000000005</v>
      </c>
      <c r="D934" t="s">
        <v>9203</v>
      </c>
      <c r="E934" t="s">
        <v>883</v>
      </c>
      <c r="F934" t="s">
        <v>877</v>
      </c>
      <c r="G934" t="s">
        <v>9146</v>
      </c>
      <c r="H934" t="s">
        <v>291</v>
      </c>
      <c r="I934">
        <v>66.045900000000003</v>
      </c>
      <c r="J934" t="s">
        <v>894</v>
      </c>
      <c r="L934" t="s">
        <v>9204</v>
      </c>
      <c r="M934" t="s">
        <v>887</v>
      </c>
      <c r="N934" t="s">
        <v>887</v>
      </c>
    </row>
    <row r="935" spans="1:14" x14ac:dyDescent="0.3">
      <c r="A935" s="136">
        <f t="shared" si="14"/>
        <v>157.69856019087882</v>
      </c>
      <c r="B935" s="134">
        <v>5.6775000000000002</v>
      </c>
      <c r="C935" s="134">
        <v>-72.930000000000007</v>
      </c>
      <c r="D935" t="s">
        <v>9278</v>
      </c>
      <c r="E935" t="s">
        <v>892</v>
      </c>
      <c r="F935" t="s">
        <v>1214</v>
      </c>
      <c r="G935" t="s">
        <v>9146</v>
      </c>
      <c r="H935" t="s">
        <v>291</v>
      </c>
      <c r="I935">
        <v>4.8922999999999996</v>
      </c>
      <c r="J935" t="s">
        <v>986</v>
      </c>
      <c r="L935" t="s">
        <v>9236</v>
      </c>
      <c r="M935" t="s">
        <v>891</v>
      </c>
      <c r="N935" t="s">
        <v>891</v>
      </c>
    </row>
    <row r="936" spans="1:14" x14ac:dyDescent="0.3">
      <c r="A936" s="136">
        <f t="shared" si="14"/>
        <v>157.75950411738319</v>
      </c>
      <c r="B936" s="134">
        <v>5.7301700000000002</v>
      </c>
      <c r="C936" s="134">
        <v>-73.392690000000002</v>
      </c>
      <c r="D936" t="s">
        <v>8320</v>
      </c>
      <c r="E936" t="s">
        <v>892</v>
      </c>
      <c r="F936" t="s">
        <v>1593</v>
      </c>
      <c r="G936" t="s">
        <v>8101</v>
      </c>
      <c r="H936" t="s">
        <v>291</v>
      </c>
      <c r="I936">
        <v>1.1859999999999999</v>
      </c>
      <c r="J936" t="s">
        <v>894</v>
      </c>
      <c r="K936" t="s">
        <v>879</v>
      </c>
      <c r="L936" t="s">
        <v>8321</v>
      </c>
      <c r="M936" t="s">
        <v>949</v>
      </c>
      <c r="N936" t="s">
        <v>949</v>
      </c>
    </row>
    <row r="937" spans="1:14" x14ac:dyDescent="0.3">
      <c r="A937" s="136">
        <f t="shared" si="14"/>
        <v>158.12465547978678</v>
      </c>
      <c r="B937" s="134">
        <v>5.6719999999999997</v>
      </c>
      <c r="C937" s="134">
        <v>-73.004499999999993</v>
      </c>
      <c r="D937" t="s">
        <v>9038</v>
      </c>
      <c r="E937" t="s">
        <v>892</v>
      </c>
      <c r="F937" t="s">
        <v>1214</v>
      </c>
      <c r="G937" t="s">
        <v>8920</v>
      </c>
      <c r="H937" t="s">
        <v>291</v>
      </c>
      <c r="I937">
        <v>25.684699999999999</v>
      </c>
      <c r="J937" t="s">
        <v>986</v>
      </c>
      <c r="K937" t="s">
        <v>879</v>
      </c>
      <c r="L937" t="s">
        <v>9039</v>
      </c>
      <c r="M937" t="s">
        <v>1173</v>
      </c>
      <c r="N937" t="s">
        <v>1173</v>
      </c>
    </row>
    <row r="938" spans="1:14" x14ac:dyDescent="0.3">
      <c r="A938" s="136">
        <f t="shared" si="14"/>
        <v>158.18465241484967</v>
      </c>
      <c r="B938" s="134">
        <v>5.6760000000000002</v>
      </c>
      <c r="C938" s="134">
        <v>-72.885000000000005</v>
      </c>
      <c r="D938" t="s">
        <v>9407</v>
      </c>
      <c r="E938" t="s">
        <v>892</v>
      </c>
      <c r="F938" t="s">
        <v>1214</v>
      </c>
      <c r="G938" t="s">
        <v>9146</v>
      </c>
      <c r="H938" t="s">
        <v>291</v>
      </c>
      <c r="I938">
        <v>13.453799999999999</v>
      </c>
      <c r="J938" t="s">
        <v>986</v>
      </c>
      <c r="L938" t="s">
        <v>9236</v>
      </c>
      <c r="M938" t="s">
        <v>891</v>
      </c>
      <c r="N938" t="s">
        <v>891</v>
      </c>
    </row>
    <row r="939" spans="1:14" x14ac:dyDescent="0.3">
      <c r="A939" s="136">
        <f t="shared" si="14"/>
        <v>158.45485240558648</v>
      </c>
      <c r="B939" s="134">
        <v>5.6699000000000002</v>
      </c>
      <c r="C939" s="134">
        <v>-73.049729999999997</v>
      </c>
      <c r="D939" t="s">
        <v>8951</v>
      </c>
      <c r="E939" t="s">
        <v>892</v>
      </c>
      <c r="F939" t="s">
        <v>877</v>
      </c>
      <c r="G939" t="s">
        <v>8952</v>
      </c>
      <c r="H939" t="s">
        <v>291</v>
      </c>
      <c r="I939">
        <v>967.00170000000003</v>
      </c>
      <c r="J939" t="s">
        <v>894</v>
      </c>
      <c r="K939" t="s">
        <v>879</v>
      </c>
      <c r="L939" t="s">
        <v>8953</v>
      </c>
      <c r="M939" t="s">
        <v>906</v>
      </c>
      <c r="N939" t="s">
        <v>906</v>
      </c>
    </row>
    <row r="940" spans="1:14" x14ac:dyDescent="0.3">
      <c r="A940" s="136">
        <f t="shared" si="14"/>
        <v>158.53736878980271</v>
      </c>
      <c r="B940" s="134">
        <v>5.6694100000000001</v>
      </c>
      <c r="C940" s="134">
        <v>-73.056510000000003</v>
      </c>
      <c r="D940" t="s">
        <v>8929</v>
      </c>
      <c r="E940" t="s">
        <v>892</v>
      </c>
      <c r="F940" t="s">
        <v>877</v>
      </c>
      <c r="G940" t="s">
        <v>8920</v>
      </c>
      <c r="H940" t="s">
        <v>291</v>
      </c>
      <c r="I940">
        <v>174.47460000000001</v>
      </c>
      <c r="J940" t="s">
        <v>889</v>
      </c>
      <c r="K940" t="s">
        <v>879</v>
      </c>
      <c r="L940" t="s">
        <v>8930</v>
      </c>
      <c r="M940" t="s">
        <v>906</v>
      </c>
      <c r="N940" t="s">
        <v>906</v>
      </c>
    </row>
    <row r="941" spans="1:14" x14ac:dyDescent="0.3">
      <c r="A941" s="136">
        <f t="shared" si="14"/>
        <v>158.54314902841321</v>
      </c>
      <c r="B941" s="134">
        <v>6.5054999999999996</v>
      </c>
      <c r="C941" s="134">
        <v>-71.691500000000005</v>
      </c>
      <c r="D941" t="s">
        <v>12022</v>
      </c>
      <c r="E941" t="s">
        <v>883</v>
      </c>
      <c r="F941" t="s">
        <v>877</v>
      </c>
      <c r="G941" t="s">
        <v>11657</v>
      </c>
      <c r="H941" t="s">
        <v>207</v>
      </c>
      <c r="I941">
        <v>128.2962</v>
      </c>
      <c r="J941" t="s">
        <v>894</v>
      </c>
      <c r="L941" t="s">
        <v>12023</v>
      </c>
      <c r="M941" t="s">
        <v>957</v>
      </c>
      <c r="N941" t="s">
        <v>957</v>
      </c>
    </row>
    <row r="942" spans="1:14" x14ac:dyDescent="0.3">
      <c r="A942" s="136">
        <f t="shared" si="14"/>
        <v>158.57765345565747</v>
      </c>
      <c r="B942" s="134">
        <v>7.1272799999999998</v>
      </c>
      <c r="C942" s="134">
        <v>-74.436170000000004</v>
      </c>
      <c r="D942" t="s">
        <v>9952</v>
      </c>
      <c r="E942" t="s">
        <v>892</v>
      </c>
      <c r="F942" t="s">
        <v>877</v>
      </c>
      <c r="G942" t="s">
        <v>9185</v>
      </c>
      <c r="H942" t="s">
        <v>288</v>
      </c>
      <c r="I942">
        <v>1.7137</v>
      </c>
      <c r="J942" t="s">
        <v>894</v>
      </c>
      <c r="K942" t="s">
        <v>879</v>
      </c>
      <c r="L942" t="s">
        <v>9953</v>
      </c>
      <c r="M942" t="s">
        <v>7302</v>
      </c>
      <c r="N942" t="s">
        <v>7302</v>
      </c>
    </row>
    <row r="943" spans="1:14" x14ac:dyDescent="0.3">
      <c r="A943" s="136">
        <f t="shared" si="14"/>
        <v>158.7457658158842</v>
      </c>
      <c r="B943" s="134">
        <v>5.67</v>
      </c>
      <c r="C943" s="134">
        <v>-72.897499999999994</v>
      </c>
      <c r="D943" t="s">
        <v>9339</v>
      </c>
      <c r="E943" t="s">
        <v>883</v>
      </c>
      <c r="F943" t="s">
        <v>877</v>
      </c>
      <c r="G943" t="s">
        <v>9146</v>
      </c>
      <c r="H943" t="s">
        <v>291</v>
      </c>
      <c r="I943">
        <v>15.9002</v>
      </c>
      <c r="J943" t="s">
        <v>894</v>
      </c>
      <c r="L943" t="s">
        <v>1839</v>
      </c>
      <c r="M943" t="s">
        <v>1086</v>
      </c>
      <c r="N943" t="s">
        <v>1086</v>
      </c>
    </row>
    <row r="944" spans="1:14" x14ac:dyDescent="0.3">
      <c r="A944" s="136">
        <f t="shared" si="14"/>
        <v>158.83464627564453</v>
      </c>
      <c r="B944" s="134">
        <v>5.6953500000000004</v>
      </c>
      <c r="C944" s="134">
        <v>-73.29119</v>
      </c>
      <c r="D944" t="s">
        <v>8498</v>
      </c>
      <c r="E944" t="s">
        <v>892</v>
      </c>
      <c r="F944" t="s">
        <v>1593</v>
      </c>
      <c r="G944" t="s">
        <v>8223</v>
      </c>
      <c r="H944" t="s">
        <v>291</v>
      </c>
      <c r="I944">
        <v>5.9893999999999998</v>
      </c>
      <c r="J944" t="s">
        <v>894</v>
      </c>
      <c r="K944" t="s">
        <v>879</v>
      </c>
      <c r="L944" t="s">
        <v>8499</v>
      </c>
      <c r="M944" t="s">
        <v>931</v>
      </c>
      <c r="N944" t="s">
        <v>931</v>
      </c>
    </row>
    <row r="945" spans="1:14" x14ac:dyDescent="0.3">
      <c r="A945" s="136">
        <f t="shared" si="14"/>
        <v>159.015935580384</v>
      </c>
      <c r="B945" s="134">
        <v>5.7750399999999997</v>
      </c>
      <c r="C945" s="134">
        <v>-73.555459999999997</v>
      </c>
      <c r="D945" t="s">
        <v>7959</v>
      </c>
      <c r="E945" t="s">
        <v>892</v>
      </c>
      <c r="F945" t="s">
        <v>877</v>
      </c>
      <c r="G945" t="s">
        <v>7843</v>
      </c>
      <c r="H945" t="s">
        <v>291</v>
      </c>
      <c r="I945">
        <v>90.319000000000003</v>
      </c>
      <c r="J945" t="s">
        <v>894</v>
      </c>
      <c r="K945" t="s">
        <v>879</v>
      </c>
      <c r="L945" t="s">
        <v>7960</v>
      </c>
      <c r="M945" t="s">
        <v>906</v>
      </c>
      <c r="N945" t="s">
        <v>906</v>
      </c>
    </row>
    <row r="946" spans="1:14" x14ac:dyDescent="0.3">
      <c r="A946" s="136">
        <f t="shared" si="14"/>
        <v>159.07896947535221</v>
      </c>
      <c r="B946" s="134">
        <v>5.665</v>
      </c>
      <c r="C946" s="134">
        <v>-72.9315</v>
      </c>
      <c r="D946" t="s">
        <v>9242</v>
      </c>
      <c r="E946" t="s">
        <v>883</v>
      </c>
      <c r="F946" t="s">
        <v>981</v>
      </c>
      <c r="G946" t="s">
        <v>9146</v>
      </c>
      <c r="H946" t="s">
        <v>291</v>
      </c>
      <c r="I946">
        <v>17.1234</v>
      </c>
      <c r="J946" t="s">
        <v>894</v>
      </c>
      <c r="L946" t="s">
        <v>9243</v>
      </c>
      <c r="M946" t="s">
        <v>9244</v>
      </c>
      <c r="N946" t="s">
        <v>9244</v>
      </c>
    </row>
    <row r="947" spans="1:14" x14ac:dyDescent="0.3">
      <c r="A947" s="136">
        <f t="shared" si="14"/>
        <v>159.14125580222685</v>
      </c>
      <c r="B947" s="134">
        <v>6.4809999999999999</v>
      </c>
      <c r="C947" s="134">
        <v>-71.697000000000003</v>
      </c>
      <c r="D947" t="s">
        <v>12004</v>
      </c>
      <c r="E947" t="s">
        <v>883</v>
      </c>
      <c r="F947" t="s">
        <v>877</v>
      </c>
      <c r="G947" t="s">
        <v>11657</v>
      </c>
      <c r="H947" t="s">
        <v>207</v>
      </c>
      <c r="I947">
        <v>535.20240000000001</v>
      </c>
      <c r="J947" t="s">
        <v>889</v>
      </c>
      <c r="L947" t="s">
        <v>11911</v>
      </c>
      <c r="M947" t="s">
        <v>957</v>
      </c>
      <c r="N947" t="s">
        <v>957</v>
      </c>
    </row>
    <row r="948" spans="1:14" x14ac:dyDescent="0.3">
      <c r="A948" s="136">
        <f t="shared" si="14"/>
        <v>159.34532947993955</v>
      </c>
      <c r="B948" s="134">
        <v>5.9119200000000003</v>
      </c>
      <c r="C948" s="134">
        <v>-73.814679999999996</v>
      </c>
      <c r="D948" t="s">
        <v>7656</v>
      </c>
      <c r="E948" t="s">
        <v>892</v>
      </c>
      <c r="F948" t="s">
        <v>877</v>
      </c>
      <c r="G948" t="s">
        <v>7657</v>
      </c>
      <c r="H948" t="s">
        <v>170</v>
      </c>
      <c r="I948">
        <v>698.00329999999997</v>
      </c>
      <c r="J948" t="s">
        <v>894</v>
      </c>
      <c r="K948" t="s">
        <v>879</v>
      </c>
      <c r="L948" t="s">
        <v>7658</v>
      </c>
      <c r="M948" t="s">
        <v>906</v>
      </c>
      <c r="N948" t="s">
        <v>906</v>
      </c>
    </row>
    <row r="949" spans="1:14" x14ac:dyDescent="0.3">
      <c r="A949" s="136">
        <f t="shared" si="14"/>
        <v>159.46958645095364</v>
      </c>
      <c r="B949" s="134">
        <v>8.4902499999999996</v>
      </c>
      <c r="C949" s="134">
        <v>-72.66865</v>
      </c>
      <c r="D949" t="s">
        <v>12754</v>
      </c>
      <c r="E949" t="s">
        <v>892</v>
      </c>
      <c r="F949" t="s">
        <v>877</v>
      </c>
      <c r="G949" t="s">
        <v>12713</v>
      </c>
      <c r="H949" t="s">
        <v>11647</v>
      </c>
      <c r="I949">
        <v>287.30070000000001</v>
      </c>
      <c r="J949" t="s">
        <v>894</v>
      </c>
      <c r="K949" t="s">
        <v>879</v>
      </c>
      <c r="L949" t="s">
        <v>12755</v>
      </c>
      <c r="M949" t="s">
        <v>957</v>
      </c>
      <c r="N949" t="s">
        <v>957</v>
      </c>
    </row>
    <row r="950" spans="1:14" x14ac:dyDescent="0.3">
      <c r="A950" s="136">
        <f t="shared" si="14"/>
        <v>159.49464248347414</v>
      </c>
      <c r="B950" s="134">
        <v>5.6624999999999996</v>
      </c>
      <c r="C950" s="134">
        <v>-73.09</v>
      </c>
      <c r="D950" t="s">
        <v>8849</v>
      </c>
      <c r="E950" t="s">
        <v>883</v>
      </c>
      <c r="F950" t="s">
        <v>877</v>
      </c>
      <c r="G950" t="s">
        <v>8850</v>
      </c>
      <c r="H950" t="s">
        <v>291</v>
      </c>
      <c r="I950">
        <v>371.82470000000001</v>
      </c>
      <c r="J950" t="s">
        <v>889</v>
      </c>
      <c r="L950" t="s">
        <v>5985</v>
      </c>
      <c r="M950" t="s">
        <v>8851</v>
      </c>
      <c r="N950" t="s">
        <v>8851</v>
      </c>
    </row>
    <row r="951" spans="1:14" x14ac:dyDescent="0.3">
      <c r="A951" s="136">
        <f t="shared" si="14"/>
        <v>159.53016231441933</v>
      </c>
      <c r="B951" s="134">
        <v>5.6601699999999999</v>
      </c>
      <c r="C951" s="134">
        <v>-73.048159999999996</v>
      </c>
      <c r="D951" t="s">
        <v>8931</v>
      </c>
      <c r="E951" t="s">
        <v>892</v>
      </c>
      <c r="F951" t="s">
        <v>877</v>
      </c>
      <c r="G951" t="s">
        <v>8920</v>
      </c>
      <c r="H951" t="s">
        <v>291</v>
      </c>
      <c r="I951">
        <v>40.377400000000002</v>
      </c>
      <c r="J951" t="s">
        <v>894</v>
      </c>
      <c r="K951" t="s">
        <v>879</v>
      </c>
      <c r="L951" t="s">
        <v>8932</v>
      </c>
      <c r="M951" t="s">
        <v>906</v>
      </c>
      <c r="N951" t="s">
        <v>906</v>
      </c>
    </row>
    <row r="952" spans="1:14" x14ac:dyDescent="0.3">
      <c r="A952" s="136">
        <f t="shared" si="14"/>
        <v>159.74418261820745</v>
      </c>
      <c r="B952" s="134">
        <v>5.6585000000000001</v>
      </c>
      <c r="C952" s="134">
        <v>-72.9435</v>
      </c>
      <c r="D952" t="s">
        <v>9175</v>
      </c>
      <c r="E952" t="s">
        <v>883</v>
      </c>
      <c r="F952" t="s">
        <v>877</v>
      </c>
      <c r="G952" t="s">
        <v>9087</v>
      </c>
      <c r="H952" t="s">
        <v>291</v>
      </c>
      <c r="I952">
        <v>495.35969999999998</v>
      </c>
      <c r="J952" t="s">
        <v>889</v>
      </c>
      <c r="L952" t="s">
        <v>9176</v>
      </c>
      <c r="M952" t="s">
        <v>9177</v>
      </c>
      <c r="N952" t="s">
        <v>9177</v>
      </c>
    </row>
    <row r="953" spans="1:14" x14ac:dyDescent="0.3">
      <c r="A953" s="136">
        <f t="shared" si="14"/>
        <v>160.09018845042621</v>
      </c>
      <c r="B953" s="134">
        <v>5.6552600000000002</v>
      </c>
      <c r="C953" s="134">
        <v>-73.051879999999997</v>
      </c>
      <c r="D953" t="s">
        <v>8919</v>
      </c>
      <c r="E953" t="s">
        <v>892</v>
      </c>
      <c r="F953" t="s">
        <v>877</v>
      </c>
      <c r="G953" t="s">
        <v>8920</v>
      </c>
      <c r="H953" t="s">
        <v>291</v>
      </c>
      <c r="I953">
        <v>23.616599999999998</v>
      </c>
      <c r="J953" t="s">
        <v>894</v>
      </c>
      <c r="K953" t="s">
        <v>879</v>
      </c>
      <c r="L953" t="s">
        <v>8921</v>
      </c>
      <c r="M953" t="s">
        <v>906</v>
      </c>
      <c r="N953" t="s">
        <v>906</v>
      </c>
    </row>
    <row r="954" spans="1:14" x14ac:dyDescent="0.3">
      <c r="A954" s="136">
        <f t="shared" si="14"/>
        <v>160.18861019184305</v>
      </c>
      <c r="B954" s="134">
        <v>6.0683400000000001</v>
      </c>
      <c r="C954" s="134">
        <v>-74.017690000000002</v>
      </c>
      <c r="D954" t="s">
        <v>7648</v>
      </c>
      <c r="E954" t="s">
        <v>876</v>
      </c>
      <c r="F954" t="s">
        <v>877</v>
      </c>
      <c r="G954" t="s">
        <v>7649</v>
      </c>
      <c r="H954" t="s">
        <v>170</v>
      </c>
      <c r="I954">
        <v>1427.1556</v>
      </c>
      <c r="J954" t="s">
        <v>889</v>
      </c>
      <c r="K954" t="s">
        <v>879</v>
      </c>
      <c r="L954" t="s">
        <v>7650</v>
      </c>
      <c r="M954" t="s">
        <v>881</v>
      </c>
      <c r="N954" t="s">
        <v>881</v>
      </c>
    </row>
    <row r="955" spans="1:14" x14ac:dyDescent="0.3">
      <c r="A955" s="136">
        <f t="shared" si="14"/>
        <v>160.65702044832253</v>
      </c>
      <c r="B955" s="134">
        <v>8.3904999999999994</v>
      </c>
      <c r="C955" s="134">
        <v>-73.643000000000001</v>
      </c>
      <c r="D955" t="s">
        <v>12337</v>
      </c>
      <c r="E955" t="s">
        <v>883</v>
      </c>
      <c r="F955" t="s">
        <v>981</v>
      </c>
      <c r="G955" t="s">
        <v>12338</v>
      </c>
      <c r="H955" t="s">
        <v>294</v>
      </c>
      <c r="I955">
        <v>98.518900000000002</v>
      </c>
      <c r="J955" t="s">
        <v>889</v>
      </c>
      <c r="L955" t="s">
        <v>12339</v>
      </c>
      <c r="M955" t="s">
        <v>12340</v>
      </c>
      <c r="N955" t="s">
        <v>12340</v>
      </c>
    </row>
    <row r="956" spans="1:14" x14ac:dyDescent="0.3">
      <c r="A956" s="136">
        <f t="shared" si="14"/>
        <v>160.91884642723298</v>
      </c>
      <c r="B956" s="134">
        <v>5.6494999999999997</v>
      </c>
      <c r="C956" s="134">
        <v>-72.911500000000004</v>
      </c>
      <c r="D956" t="s">
        <v>9283</v>
      </c>
      <c r="E956" t="s">
        <v>883</v>
      </c>
      <c r="F956" t="s">
        <v>981</v>
      </c>
      <c r="G956" t="s">
        <v>9146</v>
      </c>
      <c r="H956" t="s">
        <v>291</v>
      </c>
      <c r="I956">
        <v>90.511700000000005</v>
      </c>
      <c r="J956" t="s">
        <v>894</v>
      </c>
      <c r="L956" t="s">
        <v>9284</v>
      </c>
      <c r="M956" t="s">
        <v>9285</v>
      </c>
      <c r="N956" t="s">
        <v>9285</v>
      </c>
    </row>
    <row r="957" spans="1:14" x14ac:dyDescent="0.3">
      <c r="A957" s="136">
        <f t="shared" si="14"/>
        <v>160.96402941680455</v>
      </c>
      <c r="B957" s="134">
        <v>5.6485000000000003</v>
      </c>
      <c r="C957" s="134">
        <v>-72.921999999999997</v>
      </c>
      <c r="D957" t="s">
        <v>9235</v>
      </c>
      <c r="E957" t="s">
        <v>892</v>
      </c>
      <c r="F957" t="s">
        <v>1214</v>
      </c>
      <c r="G957" t="s">
        <v>9146</v>
      </c>
      <c r="H957" t="s">
        <v>291</v>
      </c>
      <c r="I957">
        <v>6.1157000000000004</v>
      </c>
      <c r="L957" t="s">
        <v>9236</v>
      </c>
      <c r="M957" t="s">
        <v>891</v>
      </c>
      <c r="N957" t="s">
        <v>891</v>
      </c>
    </row>
    <row r="958" spans="1:14" x14ac:dyDescent="0.3">
      <c r="A958" s="136">
        <f t="shared" si="14"/>
        <v>161.06285375949142</v>
      </c>
      <c r="B958" s="134">
        <v>8.4163499999999996</v>
      </c>
      <c r="C958" s="134">
        <v>-73.596100000000007</v>
      </c>
      <c r="D958" t="s">
        <v>12380</v>
      </c>
      <c r="E958" t="s">
        <v>892</v>
      </c>
      <c r="F958" t="s">
        <v>877</v>
      </c>
      <c r="G958" t="s">
        <v>11885</v>
      </c>
      <c r="H958" t="s">
        <v>294</v>
      </c>
      <c r="I958">
        <v>1935.2389000000001</v>
      </c>
      <c r="J958" t="s">
        <v>889</v>
      </c>
      <c r="K958" t="s">
        <v>879</v>
      </c>
      <c r="L958" t="s">
        <v>12381</v>
      </c>
      <c r="M958" t="s">
        <v>12382</v>
      </c>
      <c r="N958" t="s">
        <v>12382</v>
      </c>
    </row>
    <row r="959" spans="1:14" x14ac:dyDescent="0.3">
      <c r="A959" s="136">
        <f t="shared" si="14"/>
        <v>161.07061086390479</v>
      </c>
      <c r="B959" s="134">
        <v>6.45</v>
      </c>
      <c r="C959" s="134">
        <v>-74.305999999999997</v>
      </c>
      <c r="D959" t="s">
        <v>8360</v>
      </c>
      <c r="E959" t="s">
        <v>892</v>
      </c>
      <c r="F959" t="s">
        <v>1214</v>
      </c>
      <c r="G959" t="s">
        <v>7624</v>
      </c>
      <c r="H959" t="s">
        <v>170</v>
      </c>
      <c r="I959">
        <v>128.30969999999999</v>
      </c>
      <c r="L959" t="s">
        <v>5924</v>
      </c>
      <c r="M959" t="s">
        <v>1019</v>
      </c>
      <c r="N959" t="s">
        <v>1019</v>
      </c>
    </row>
    <row r="960" spans="1:14" x14ac:dyDescent="0.3">
      <c r="A960" s="136">
        <f t="shared" si="14"/>
        <v>161.13044519164228</v>
      </c>
      <c r="B960" s="134">
        <v>6.7290000000000001</v>
      </c>
      <c r="C960" s="134">
        <v>-74.412000000000006</v>
      </c>
      <c r="D960" t="s">
        <v>8906</v>
      </c>
      <c r="E960" t="s">
        <v>883</v>
      </c>
      <c r="F960" t="s">
        <v>981</v>
      </c>
      <c r="G960" t="s">
        <v>8907</v>
      </c>
      <c r="H960" t="s">
        <v>288</v>
      </c>
      <c r="I960">
        <v>97.714100000000002</v>
      </c>
      <c r="J960" t="s">
        <v>894</v>
      </c>
      <c r="L960" t="s">
        <v>8908</v>
      </c>
      <c r="M960" t="s">
        <v>3758</v>
      </c>
      <c r="N960" t="s">
        <v>3758</v>
      </c>
    </row>
    <row r="961" spans="1:14" x14ac:dyDescent="0.3">
      <c r="A961" s="136">
        <f t="shared" si="14"/>
        <v>161.32914548910929</v>
      </c>
      <c r="B961" s="134">
        <v>7.2774999999999999</v>
      </c>
      <c r="C961" s="134">
        <v>-74.45</v>
      </c>
      <c r="D961" t="s">
        <v>10244</v>
      </c>
      <c r="E961" t="s">
        <v>892</v>
      </c>
      <c r="F961" t="s">
        <v>877</v>
      </c>
      <c r="G961" t="s">
        <v>9697</v>
      </c>
      <c r="H961" t="s">
        <v>288</v>
      </c>
      <c r="I961">
        <v>525.85059999999999</v>
      </c>
      <c r="J961" t="s">
        <v>889</v>
      </c>
      <c r="K961" t="s">
        <v>903</v>
      </c>
      <c r="L961" t="s">
        <v>10245</v>
      </c>
      <c r="M961" t="s">
        <v>1019</v>
      </c>
      <c r="N961" t="s">
        <v>1019</v>
      </c>
    </row>
    <row r="962" spans="1:14" x14ac:dyDescent="0.3">
      <c r="A962" s="136">
        <f t="shared" ref="A962:A1025" si="15">6371*ACOS(SIN(RADIANS(LAT))*SIN(RADIANS(B962))+COS(RADIANS(LAT))*COS(RADIANS(B962))*COS(RADIANS(C962-LONG)))</f>
        <v>161.37137262539221</v>
      </c>
      <c r="B962" s="134">
        <v>5.6544999999999996</v>
      </c>
      <c r="C962" s="134">
        <v>-73.1845</v>
      </c>
      <c r="D962" t="s">
        <v>8667</v>
      </c>
      <c r="E962" t="s">
        <v>883</v>
      </c>
      <c r="F962" t="s">
        <v>877</v>
      </c>
      <c r="G962" t="s">
        <v>8642</v>
      </c>
      <c r="H962" t="s">
        <v>291</v>
      </c>
      <c r="I962">
        <v>85.619100000000003</v>
      </c>
      <c r="J962" t="s">
        <v>894</v>
      </c>
      <c r="L962" t="s">
        <v>8668</v>
      </c>
      <c r="M962" t="s">
        <v>1019</v>
      </c>
      <c r="N962" t="s">
        <v>1019</v>
      </c>
    </row>
    <row r="963" spans="1:14" x14ac:dyDescent="0.3">
      <c r="A963" s="136">
        <f t="shared" si="15"/>
        <v>161.42882534507464</v>
      </c>
      <c r="B963" s="134">
        <v>6.7554999999999996</v>
      </c>
      <c r="C963" s="134">
        <v>-74.421499999999995</v>
      </c>
      <c r="D963" t="s">
        <v>8982</v>
      </c>
      <c r="E963" t="s">
        <v>908</v>
      </c>
      <c r="F963" t="s">
        <v>877</v>
      </c>
      <c r="G963" t="s">
        <v>8907</v>
      </c>
      <c r="H963" t="s">
        <v>288</v>
      </c>
      <c r="I963">
        <v>117.2521</v>
      </c>
      <c r="J963" t="s">
        <v>894</v>
      </c>
      <c r="L963" t="s">
        <v>8908</v>
      </c>
      <c r="M963" t="s">
        <v>1909</v>
      </c>
      <c r="N963" t="s">
        <v>1909</v>
      </c>
    </row>
    <row r="964" spans="1:14" x14ac:dyDescent="0.3">
      <c r="A964" s="136">
        <f t="shared" si="15"/>
        <v>161.48909229473998</v>
      </c>
      <c r="B964" s="134">
        <v>5.7491000000000003</v>
      </c>
      <c r="C964" s="134">
        <v>-73.550880000000006</v>
      </c>
      <c r="D964" t="s">
        <v>7902</v>
      </c>
      <c r="E964" t="s">
        <v>892</v>
      </c>
      <c r="F964" t="s">
        <v>877</v>
      </c>
      <c r="G964" t="s">
        <v>7843</v>
      </c>
      <c r="H964" t="s">
        <v>291</v>
      </c>
      <c r="I964">
        <v>446.10570000000001</v>
      </c>
      <c r="J964" t="s">
        <v>889</v>
      </c>
      <c r="K964" t="s">
        <v>879</v>
      </c>
      <c r="L964" t="s">
        <v>5547</v>
      </c>
      <c r="M964" t="s">
        <v>925</v>
      </c>
      <c r="N964" t="s">
        <v>925</v>
      </c>
    </row>
    <row r="965" spans="1:14" x14ac:dyDescent="0.3">
      <c r="A965" s="136">
        <f t="shared" si="15"/>
        <v>161.60951095487528</v>
      </c>
      <c r="B965" s="134">
        <v>6.6939900000000003</v>
      </c>
      <c r="C965" s="134">
        <v>-74.406809999999993</v>
      </c>
      <c r="D965" t="s">
        <v>8833</v>
      </c>
      <c r="E965" t="s">
        <v>892</v>
      </c>
      <c r="F965" t="s">
        <v>877</v>
      </c>
      <c r="G965" t="s">
        <v>8834</v>
      </c>
      <c r="H965" t="s">
        <v>288</v>
      </c>
      <c r="I965">
        <v>891.7636</v>
      </c>
      <c r="J965" t="s">
        <v>889</v>
      </c>
      <c r="K965" t="s">
        <v>879</v>
      </c>
      <c r="L965" t="s">
        <v>8835</v>
      </c>
      <c r="M965" t="s">
        <v>8836</v>
      </c>
      <c r="N965" t="s">
        <v>8836</v>
      </c>
    </row>
    <row r="966" spans="1:14" x14ac:dyDescent="0.3">
      <c r="A966" s="136">
        <f t="shared" si="15"/>
        <v>161.68604054666284</v>
      </c>
      <c r="B966" s="134">
        <v>5.6411699999999998</v>
      </c>
      <c r="C966" s="134">
        <v>-72.939769999999996</v>
      </c>
      <c r="D966" t="s">
        <v>9145</v>
      </c>
      <c r="E966" t="s">
        <v>892</v>
      </c>
      <c r="F966" t="s">
        <v>877</v>
      </c>
      <c r="G966" t="s">
        <v>9146</v>
      </c>
      <c r="H966" t="s">
        <v>291</v>
      </c>
      <c r="I966">
        <v>18.5532</v>
      </c>
      <c r="J966" t="s">
        <v>894</v>
      </c>
      <c r="K966" t="s">
        <v>879</v>
      </c>
      <c r="L966" t="s">
        <v>9147</v>
      </c>
      <c r="M966" t="s">
        <v>9148</v>
      </c>
      <c r="N966" t="s">
        <v>9148</v>
      </c>
    </row>
    <row r="967" spans="1:14" x14ac:dyDescent="0.3">
      <c r="A967" s="136">
        <f t="shared" si="15"/>
        <v>161.80050880288869</v>
      </c>
      <c r="B967" s="134">
        <v>6.7454999999999998</v>
      </c>
      <c r="C967" s="134">
        <v>-74.422499999999999</v>
      </c>
      <c r="D967" t="s">
        <v>8938</v>
      </c>
      <c r="E967" t="s">
        <v>883</v>
      </c>
      <c r="F967" t="s">
        <v>981</v>
      </c>
      <c r="G967" t="s">
        <v>8907</v>
      </c>
      <c r="H967" t="s">
        <v>288</v>
      </c>
      <c r="I967">
        <v>97.712599999999995</v>
      </c>
      <c r="J967" t="s">
        <v>894</v>
      </c>
      <c r="L967" t="s">
        <v>8939</v>
      </c>
      <c r="M967" t="s">
        <v>8940</v>
      </c>
      <c r="N967" t="s">
        <v>8940</v>
      </c>
    </row>
    <row r="968" spans="1:14" x14ac:dyDescent="0.3">
      <c r="A968" s="136">
        <f t="shared" si="15"/>
        <v>161.80764455447382</v>
      </c>
      <c r="B968" s="134">
        <v>7.1775000000000002</v>
      </c>
      <c r="C968" s="134">
        <v>-74.463499999999996</v>
      </c>
      <c r="D968" t="s">
        <v>10060</v>
      </c>
      <c r="E968" t="s">
        <v>883</v>
      </c>
      <c r="F968" t="s">
        <v>877</v>
      </c>
      <c r="G968" t="s">
        <v>9185</v>
      </c>
      <c r="H968" t="s">
        <v>288</v>
      </c>
      <c r="I968">
        <v>1349.701</v>
      </c>
      <c r="J968" t="s">
        <v>889</v>
      </c>
      <c r="L968" t="s">
        <v>2659</v>
      </c>
      <c r="M968" t="s">
        <v>2026</v>
      </c>
      <c r="N968" t="s">
        <v>2026</v>
      </c>
    </row>
    <row r="969" spans="1:14" x14ac:dyDescent="0.3">
      <c r="A969" s="136">
        <f t="shared" si="15"/>
        <v>161.82094549286126</v>
      </c>
      <c r="B969" s="134">
        <v>5.7525000000000004</v>
      </c>
      <c r="C969" s="134">
        <v>-73.566999999999993</v>
      </c>
      <c r="D969" t="s">
        <v>7842</v>
      </c>
      <c r="E969" t="s">
        <v>883</v>
      </c>
      <c r="F969" t="s">
        <v>884</v>
      </c>
      <c r="G969" t="s">
        <v>7843</v>
      </c>
      <c r="H969" t="s">
        <v>291</v>
      </c>
      <c r="I969">
        <v>77.051100000000005</v>
      </c>
      <c r="L969" t="s">
        <v>7844</v>
      </c>
      <c r="M969" t="s">
        <v>906</v>
      </c>
      <c r="N969" t="s">
        <v>906</v>
      </c>
    </row>
    <row r="970" spans="1:14" x14ac:dyDescent="0.3">
      <c r="A970" s="136">
        <f t="shared" si="15"/>
        <v>161.89380182901473</v>
      </c>
      <c r="B970" s="134">
        <v>5.8559999999999999</v>
      </c>
      <c r="C970" s="134">
        <v>-73.770499999999998</v>
      </c>
      <c r="D970" t="s">
        <v>7598</v>
      </c>
      <c r="E970" t="s">
        <v>883</v>
      </c>
      <c r="F970" t="s">
        <v>884</v>
      </c>
      <c r="G970" t="s">
        <v>7599</v>
      </c>
      <c r="H970" t="s">
        <v>170</v>
      </c>
      <c r="I970">
        <v>46.470799999999997</v>
      </c>
      <c r="L970" t="s">
        <v>7600</v>
      </c>
      <c r="M970" t="s">
        <v>5750</v>
      </c>
      <c r="N970" t="s">
        <v>5750</v>
      </c>
    </row>
    <row r="971" spans="1:14" x14ac:dyDescent="0.3">
      <c r="A971" s="136">
        <f t="shared" si="15"/>
        <v>161.98224803773218</v>
      </c>
      <c r="B971" s="134">
        <v>5.7233299999999998</v>
      </c>
      <c r="C971" s="134">
        <v>-73.495699999999999</v>
      </c>
      <c r="D971" t="s">
        <v>8014</v>
      </c>
      <c r="E971" t="s">
        <v>892</v>
      </c>
      <c r="F971" t="s">
        <v>877</v>
      </c>
      <c r="G971" t="s">
        <v>8015</v>
      </c>
      <c r="H971" t="s">
        <v>291</v>
      </c>
      <c r="I971">
        <v>138.60159999999999</v>
      </c>
      <c r="J971" t="s">
        <v>894</v>
      </c>
      <c r="K971" t="s">
        <v>879</v>
      </c>
      <c r="L971" t="s">
        <v>1042</v>
      </c>
      <c r="M971" t="s">
        <v>2393</v>
      </c>
      <c r="N971" t="s">
        <v>2393</v>
      </c>
    </row>
    <row r="972" spans="1:14" x14ac:dyDescent="0.3">
      <c r="A972" s="136">
        <f t="shared" si="15"/>
        <v>162.06954048955319</v>
      </c>
      <c r="B972" s="134">
        <v>8.3895</v>
      </c>
      <c r="C972" s="134">
        <v>-73.673500000000004</v>
      </c>
      <c r="D972" t="s">
        <v>12313</v>
      </c>
      <c r="E972" t="s">
        <v>892</v>
      </c>
      <c r="F972" t="s">
        <v>877</v>
      </c>
      <c r="G972" t="s">
        <v>12034</v>
      </c>
      <c r="H972" t="s">
        <v>294</v>
      </c>
      <c r="I972">
        <v>97.303799999999995</v>
      </c>
      <c r="J972" t="s">
        <v>894</v>
      </c>
      <c r="K972" t="s">
        <v>903</v>
      </c>
      <c r="L972" t="s">
        <v>12314</v>
      </c>
      <c r="M972" t="s">
        <v>1173</v>
      </c>
      <c r="N972" t="s">
        <v>1173</v>
      </c>
    </row>
    <row r="973" spans="1:14" x14ac:dyDescent="0.3">
      <c r="A973" s="136">
        <f t="shared" si="15"/>
        <v>162.20847149621622</v>
      </c>
      <c r="B973" s="134">
        <v>5.6353999999999997</v>
      </c>
      <c r="C973" s="134">
        <v>-72.97936</v>
      </c>
      <c r="D973" t="s">
        <v>9041</v>
      </c>
      <c r="E973" t="s">
        <v>876</v>
      </c>
      <c r="F973" t="s">
        <v>877</v>
      </c>
      <c r="G973" t="s">
        <v>9042</v>
      </c>
      <c r="H973" t="s">
        <v>291</v>
      </c>
      <c r="I973">
        <v>35.337600000000002</v>
      </c>
      <c r="J973" t="s">
        <v>894</v>
      </c>
      <c r="K973" t="s">
        <v>879</v>
      </c>
      <c r="L973" t="s">
        <v>9043</v>
      </c>
      <c r="M973" t="s">
        <v>1459</v>
      </c>
      <c r="N973" t="s">
        <v>1459</v>
      </c>
    </row>
    <row r="974" spans="1:14" x14ac:dyDescent="0.3">
      <c r="A974" s="136">
        <f t="shared" si="15"/>
        <v>162.21413867935979</v>
      </c>
      <c r="B974" s="134">
        <v>5.6475</v>
      </c>
      <c r="C974" s="134">
        <v>-73.189499999999995</v>
      </c>
      <c r="D974" t="s">
        <v>8641</v>
      </c>
      <c r="E974" t="s">
        <v>883</v>
      </c>
      <c r="F974" t="s">
        <v>981</v>
      </c>
      <c r="G974" t="s">
        <v>8642</v>
      </c>
      <c r="H974" t="s">
        <v>291</v>
      </c>
      <c r="I974">
        <v>46.479500000000002</v>
      </c>
      <c r="J974" t="s">
        <v>894</v>
      </c>
      <c r="L974" t="s">
        <v>8643</v>
      </c>
      <c r="M974" t="s">
        <v>8644</v>
      </c>
      <c r="N974" t="s">
        <v>8644</v>
      </c>
    </row>
    <row r="975" spans="1:14" x14ac:dyDescent="0.3">
      <c r="A975" s="136">
        <f t="shared" si="15"/>
        <v>162.26096908334259</v>
      </c>
      <c r="B975" s="134">
        <v>6.165</v>
      </c>
      <c r="C975" s="134">
        <v>-71.866500000000002</v>
      </c>
      <c r="D975" t="s">
        <v>11708</v>
      </c>
      <c r="E975" t="s">
        <v>968</v>
      </c>
      <c r="F975" t="s">
        <v>1214</v>
      </c>
      <c r="G975" t="s">
        <v>11709</v>
      </c>
      <c r="H975" t="s">
        <v>11209</v>
      </c>
      <c r="I975">
        <v>799.51499999999999</v>
      </c>
      <c r="L975" t="s">
        <v>9817</v>
      </c>
      <c r="M975" t="s">
        <v>957</v>
      </c>
      <c r="N975" t="s">
        <v>957</v>
      </c>
    </row>
    <row r="976" spans="1:14" x14ac:dyDescent="0.3">
      <c r="A976" s="136">
        <f t="shared" si="15"/>
        <v>162.33605505827586</v>
      </c>
      <c r="B976" s="134">
        <v>5.63462</v>
      </c>
      <c r="C976" s="134">
        <v>-72.960819999999998</v>
      </c>
      <c r="D976" t="s">
        <v>9086</v>
      </c>
      <c r="E976" t="s">
        <v>892</v>
      </c>
      <c r="F976" t="s">
        <v>877</v>
      </c>
      <c r="G976" t="s">
        <v>9087</v>
      </c>
      <c r="H976" t="s">
        <v>291</v>
      </c>
      <c r="I976">
        <v>55.1297</v>
      </c>
      <c r="J976" t="s">
        <v>894</v>
      </c>
      <c r="K976" t="s">
        <v>879</v>
      </c>
      <c r="L976" t="s">
        <v>9088</v>
      </c>
      <c r="M976" t="s">
        <v>9089</v>
      </c>
      <c r="N976" t="s">
        <v>9089</v>
      </c>
    </row>
    <row r="977" spans="1:14" x14ac:dyDescent="0.3">
      <c r="A977" s="136">
        <f t="shared" si="15"/>
        <v>162.57889808389788</v>
      </c>
      <c r="B977" s="134">
        <v>8.4145000000000003</v>
      </c>
      <c r="C977" s="134">
        <v>-73.632999999999996</v>
      </c>
      <c r="D977" t="s">
        <v>12371</v>
      </c>
      <c r="E977" t="s">
        <v>883</v>
      </c>
      <c r="F977" t="s">
        <v>877</v>
      </c>
      <c r="G977" t="s">
        <v>12338</v>
      </c>
      <c r="H977" t="s">
        <v>294</v>
      </c>
      <c r="I977">
        <v>2776.6288</v>
      </c>
      <c r="J977" t="s">
        <v>889</v>
      </c>
      <c r="L977" t="s">
        <v>2659</v>
      </c>
      <c r="M977" t="s">
        <v>2026</v>
      </c>
      <c r="N977" t="s">
        <v>2026</v>
      </c>
    </row>
    <row r="978" spans="1:14" x14ac:dyDescent="0.3">
      <c r="A978" s="136">
        <f t="shared" si="15"/>
        <v>162.841727665006</v>
      </c>
      <c r="B978" s="134">
        <v>5.6429999999999998</v>
      </c>
      <c r="C978" s="134">
        <v>-73.198499999999996</v>
      </c>
      <c r="D978" t="s">
        <v>8620</v>
      </c>
      <c r="E978" t="s">
        <v>883</v>
      </c>
      <c r="F978" t="s">
        <v>877</v>
      </c>
      <c r="G978" t="s">
        <v>8607</v>
      </c>
      <c r="H978" t="s">
        <v>291</v>
      </c>
      <c r="I978">
        <v>23.24</v>
      </c>
      <c r="J978" t="s">
        <v>894</v>
      </c>
      <c r="L978" t="s">
        <v>8621</v>
      </c>
      <c r="M978" t="s">
        <v>1879</v>
      </c>
      <c r="N978" t="s">
        <v>1879</v>
      </c>
    </row>
    <row r="979" spans="1:14" x14ac:dyDescent="0.3">
      <c r="A979" s="136">
        <f t="shared" si="15"/>
        <v>162.84974748168335</v>
      </c>
      <c r="B979" s="134">
        <v>5.6569900000000004</v>
      </c>
      <c r="C979" s="134">
        <v>-73.283590000000004</v>
      </c>
      <c r="D979" t="s">
        <v>8448</v>
      </c>
      <c r="E979" t="s">
        <v>892</v>
      </c>
      <c r="F979" t="s">
        <v>877</v>
      </c>
      <c r="G979" t="s">
        <v>8223</v>
      </c>
      <c r="H979" t="s">
        <v>291</v>
      </c>
      <c r="I979">
        <v>84.923299999999998</v>
      </c>
      <c r="J979" t="s">
        <v>894</v>
      </c>
      <c r="K979" t="s">
        <v>879</v>
      </c>
      <c r="L979" t="s">
        <v>8449</v>
      </c>
      <c r="M979" t="s">
        <v>8450</v>
      </c>
      <c r="N979" t="s">
        <v>8450</v>
      </c>
    </row>
    <row r="980" spans="1:14" x14ac:dyDescent="0.3">
      <c r="A980" s="136">
        <f t="shared" si="15"/>
        <v>163.15356072074806</v>
      </c>
      <c r="B980" s="134">
        <v>6.7430000000000003</v>
      </c>
      <c r="C980" s="134">
        <v>-74.4345</v>
      </c>
      <c r="D980" t="s">
        <v>8925</v>
      </c>
      <c r="E980" t="s">
        <v>908</v>
      </c>
      <c r="F980" t="s">
        <v>877</v>
      </c>
      <c r="G980" t="s">
        <v>8907</v>
      </c>
      <c r="H980" t="s">
        <v>288</v>
      </c>
      <c r="I980">
        <v>96.492500000000007</v>
      </c>
      <c r="J980" t="s">
        <v>894</v>
      </c>
      <c r="L980" t="s">
        <v>8908</v>
      </c>
      <c r="M980" t="s">
        <v>1909</v>
      </c>
      <c r="N980" t="s">
        <v>1909</v>
      </c>
    </row>
    <row r="981" spans="1:14" x14ac:dyDescent="0.3">
      <c r="A981" s="136">
        <f t="shared" si="15"/>
        <v>163.18229870927226</v>
      </c>
      <c r="B981" s="134">
        <v>7.1186600000000002</v>
      </c>
      <c r="C981" s="134">
        <v>-74.478070000000002</v>
      </c>
      <c r="D981" t="s">
        <v>9909</v>
      </c>
      <c r="E981" t="s">
        <v>892</v>
      </c>
      <c r="F981" t="s">
        <v>877</v>
      </c>
      <c r="G981" t="s">
        <v>9185</v>
      </c>
      <c r="H981" t="s">
        <v>288</v>
      </c>
      <c r="I981">
        <v>1448.6621</v>
      </c>
      <c r="J981" t="s">
        <v>889</v>
      </c>
      <c r="K981" t="s">
        <v>879</v>
      </c>
      <c r="L981" t="s">
        <v>9910</v>
      </c>
      <c r="M981" t="s">
        <v>1117</v>
      </c>
      <c r="N981" t="s">
        <v>1117</v>
      </c>
    </row>
    <row r="982" spans="1:14" x14ac:dyDescent="0.3">
      <c r="A982" s="136">
        <f t="shared" si="15"/>
        <v>163.21029601924766</v>
      </c>
      <c r="B982" s="134">
        <v>5.6263100000000001</v>
      </c>
      <c r="C982" s="134">
        <v>-73.012209999999996</v>
      </c>
      <c r="D982" t="s">
        <v>8976</v>
      </c>
      <c r="E982" t="s">
        <v>892</v>
      </c>
      <c r="F982" t="s">
        <v>877</v>
      </c>
      <c r="G982" t="s">
        <v>8490</v>
      </c>
      <c r="H982" t="s">
        <v>291</v>
      </c>
      <c r="I982">
        <v>10.2339</v>
      </c>
      <c r="J982" t="s">
        <v>894</v>
      </c>
      <c r="K982" t="s">
        <v>879</v>
      </c>
      <c r="L982" t="s">
        <v>8959</v>
      </c>
      <c r="M982" t="s">
        <v>1718</v>
      </c>
      <c r="N982" t="s">
        <v>1718</v>
      </c>
    </row>
    <row r="983" spans="1:14" x14ac:dyDescent="0.3">
      <c r="A983" s="136">
        <f t="shared" si="15"/>
        <v>163.56040599298163</v>
      </c>
      <c r="B983" s="134">
        <v>6.9569999999999999</v>
      </c>
      <c r="C983" s="134">
        <v>-74.474999999999994</v>
      </c>
      <c r="D983" t="s">
        <v>9522</v>
      </c>
      <c r="E983" t="s">
        <v>883</v>
      </c>
      <c r="F983" t="s">
        <v>877</v>
      </c>
      <c r="G983" t="s">
        <v>9185</v>
      </c>
      <c r="H983" t="s">
        <v>288</v>
      </c>
      <c r="I983">
        <v>948.67319999999995</v>
      </c>
      <c r="J983" t="s">
        <v>889</v>
      </c>
      <c r="L983" t="s">
        <v>9523</v>
      </c>
      <c r="M983" t="s">
        <v>9524</v>
      </c>
      <c r="N983" t="s">
        <v>9524</v>
      </c>
    </row>
    <row r="984" spans="1:14" x14ac:dyDescent="0.3">
      <c r="A984" s="136">
        <f t="shared" si="15"/>
        <v>163.57674936039976</v>
      </c>
      <c r="B984" s="134">
        <v>6.4284999999999997</v>
      </c>
      <c r="C984" s="134">
        <v>-74.320499999999996</v>
      </c>
      <c r="D984" t="s">
        <v>8287</v>
      </c>
      <c r="E984" t="s">
        <v>892</v>
      </c>
      <c r="F984" t="s">
        <v>1214</v>
      </c>
      <c r="G984" t="s">
        <v>7624</v>
      </c>
      <c r="H984" t="s">
        <v>170</v>
      </c>
      <c r="I984">
        <v>927.54600000000005</v>
      </c>
      <c r="L984" t="s">
        <v>5924</v>
      </c>
      <c r="M984" t="s">
        <v>1019</v>
      </c>
      <c r="N984" t="s">
        <v>1019</v>
      </c>
    </row>
    <row r="985" spans="1:14" x14ac:dyDescent="0.3">
      <c r="A985" s="136">
        <f t="shared" si="15"/>
        <v>163.5775727203833</v>
      </c>
      <c r="B985" s="134">
        <v>6.1319999999999997</v>
      </c>
      <c r="C985" s="134">
        <v>-71.879000000000005</v>
      </c>
      <c r="D985" t="s">
        <v>11682</v>
      </c>
      <c r="E985" t="s">
        <v>883</v>
      </c>
      <c r="F985" t="s">
        <v>981</v>
      </c>
      <c r="G985" t="s">
        <v>11541</v>
      </c>
      <c r="H985" t="s">
        <v>231</v>
      </c>
      <c r="I985">
        <v>99.027500000000003</v>
      </c>
      <c r="J985" t="s">
        <v>894</v>
      </c>
      <c r="L985" t="s">
        <v>11683</v>
      </c>
      <c r="M985" t="s">
        <v>11684</v>
      </c>
      <c r="N985" t="s">
        <v>11684</v>
      </c>
    </row>
    <row r="986" spans="1:14" x14ac:dyDescent="0.3">
      <c r="A986" s="136">
        <f t="shared" si="15"/>
        <v>163.75109266379755</v>
      </c>
      <c r="B986" s="134">
        <v>5.6217600000000001</v>
      </c>
      <c r="C986" s="134">
        <v>-72.966220000000007</v>
      </c>
      <c r="D986" t="s">
        <v>9056</v>
      </c>
      <c r="E986" t="s">
        <v>892</v>
      </c>
      <c r="F986" t="s">
        <v>877</v>
      </c>
      <c r="G986" t="s">
        <v>9042</v>
      </c>
      <c r="H986" t="s">
        <v>291</v>
      </c>
      <c r="I986">
        <v>25.302800000000001</v>
      </c>
      <c r="J986" t="s">
        <v>889</v>
      </c>
      <c r="K986" t="s">
        <v>879</v>
      </c>
      <c r="L986" t="s">
        <v>9057</v>
      </c>
      <c r="M986" t="s">
        <v>931</v>
      </c>
      <c r="N986" t="s">
        <v>931</v>
      </c>
    </row>
    <row r="987" spans="1:14" x14ac:dyDescent="0.3">
      <c r="A987" s="136">
        <f t="shared" si="15"/>
        <v>163.78834986292821</v>
      </c>
      <c r="B987" s="134">
        <v>5.6509200000000002</v>
      </c>
      <c r="C987" s="134">
        <v>-73.296329999999998</v>
      </c>
      <c r="D987" t="s">
        <v>8411</v>
      </c>
      <c r="E987" t="s">
        <v>892</v>
      </c>
      <c r="F987" t="s">
        <v>877</v>
      </c>
      <c r="G987" t="s">
        <v>8223</v>
      </c>
      <c r="H987" t="s">
        <v>291</v>
      </c>
      <c r="I987">
        <v>16.0687</v>
      </c>
      <c r="K987" t="s">
        <v>879</v>
      </c>
      <c r="L987" t="s">
        <v>8412</v>
      </c>
      <c r="M987" t="s">
        <v>6023</v>
      </c>
      <c r="N987" t="s">
        <v>6023</v>
      </c>
    </row>
    <row r="988" spans="1:14" x14ac:dyDescent="0.3">
      <c r="A988" s="136">
        <f t="shared" si="15"/>
        <v>163.79879788272331</v>
      </c>
      <c r="B988" s="134">
        <v>5.6210599999999999</v>
      </c>
      <c r="C988" s="134">
        <v>-73.016469999999998</v>
      </c>
      <c r="D988" t="s">
        <v>8958</v>
      </c>
      <c r="E988" t="s">
        <v>892</v>
      </c>
      <c r="F988" t="s">
        <v>877</v>
      </c>
      <c r="G988" t="s">
        <v>8490</v>
      </c>
      <c r="H988" t="s">
        <v>291</v>
      </c>
      <c r="I988">
        <v>16.168500000000002</v>
      </c>
      <c r="J988" t="s">
        <v>894</v>
      </c>
      <c r="K988" t="s">
        <v>879</v>
      </c>
      <c r="L988" t="s">
        <v>8959</v>
      </c>
      <c r="M988" t="s">
        <v>8960</v>
      </c>
      <c r="N988" t="s">
        <v>8960</v>
      </c>
    </row>
    <row r="989" spans="1:14" x14ac:dyDescent="0.3">
      <c r="A989" s="136">
        <f t="shared" si="15"/>
        <v>163.97133679676</v>
      </c>
      <c r="B989" s="134">
        <v>5.6492100000000001</v>
      </c>
      <c r="C989" s="134">
        <v>-73.296180000000007</v>
      </c>
      <c r="D989" t="s">
        <v>8409</v>
      </c>
      <c r="E989" t="s">
        <v>892</v>
      </c>
      <c r="F989" t="s">
        <v>877</v>
      </c>
      <c r="G989" t="s">
        <v>8223</v>
      </c>
      <c r="H989" t="s">
        <v>291</v>
      </c>
      <c r="I989">
        <v>16.839600000000001</v>
      </c>
      <c r="J989" t="s">
        <v>894</v>
      </c>
      <c r="K989" t="s">
        <v>879</v>
      </c>
      <c r="L989" t="s">
        <v>8410</v>
      </c>
      <c r="M989" t="s">
        <v>6023</v>
      </c>
      <c r="N989" t="s">
        <v>6023</v>
      </c>
    </row>
    <row r="990" spans="1:14" x14ac:dyDescent="0.3">
      <c r="A990" s="136">
        <f t="shared" si="15"/>
        <v>164.07112713331551</v>
      </c>
      <c r="B990" s="134">
        <v>5.6275000000000004</v>
      </c>
      <c r="C990" s="134">
        <v>-73.162999999999997</v>
      </c>
      <c r="D990" t="s">
        <v>8671</v>
      </c>
      <c r="E990" t="s">
        <v>883</v>
      </c>
      <c r="F990" t="s">
        <v>877</v>
      </c>
      <c r="G990" t="s">
        <v>8642</v>
      </c>
      <c r="H990" t="s">
        <v>291</v>
      </c>
      <c r="I990">
        <v>36.695500000000003</v>
      </c>
      <c r="J990" t="s">
        <v>894</v>
      </c>
      <c r="L990" t="s">
        <v>4601</v>
      </c>
      <c r="M990" t="s">
        <v>931</v>
      </c>
      <c r="N990" t="s">
        <v>931</v>
      </c>
    </row>
    <row r="991" spans="1:14" x14ac:dyDescent="0.3">
      <c r="A991" s="136">
        <f t="shared" si="15"/>
        <v>164.27318156774348</v>
      </c>
      <c r="B991" s="134">
        <v>5.6459999999999999</v>
      </c>
      <c r="C991" s="134">
        <v>-73.293999999999997</v>
      </c>
      <c r="D991" t="s">
        <v>8407</v>
      </c>
      <c r="E991" t="s">
        <v>968</v>
      </c>
      <c r="F991" t="s">
        <v>963</v>
      </c>
      <c r="G991" t="s">
        <v>8223</v>
      </c>
      <c r="H991" t="s">
        <v>291</v>
      </c>
      <c r="I991">
        <v>2.4462999999999999</v>
      </c>
      <c r="J991" t="s">
        <v>986</v>
      </c>
      <c r="L991" t="s">
        <v>8408</v>
      </c>
      <c r="M991" t="s">
        <v>2303</v>
      </c>
      <c r="N991" t="s">
        <v>2303</v>
      </c>
    </row>
    <row r="992" spans="1:14" x14ac:dyDescent="0.3">
      <c r="A992" s="136">
        <f t="shared" si="15"/>
        <v>164.35132573747649</v>
      </c>
      <c r="B992" s="134">
        <v>5.6345000000000001</v>
      </c>
      <c r="C992" s="134">
        <v>-73.233999999999995</v>
      </c>
      <c r="D992" t="s">
        <v>8536</v>
      </c>
      <c r="E992" t="s">
        <v>883</v>
      </c>
      <c r="F992" t="s">
        <v>877</v>
      </c>
      <c r="G992" t="s">
        <v>8537</v>
      </c>
      <c r="H992" t="s">
        <v>291</v>
      </c>
      <c r="I992">
        <v>111.30929999999999</v>
      </c>
      <c r="J992" t="s">
        <v>894</v>
      </c>
      <c r="L992" t="s">
        <v>8538</v>
      </c>
      <c r="M992" t="s">
        <v>8038</v>
      </c>
      <c r="N992" t="s">
        <v>8038</v>
      </c>
    </row>
    <row r="993" spans="1:14" x14ac:dyDescent="0.3">
      <c r="A993" s="136">
        <f t="shared" si="15"/>
        <v>164.40145809354163</v>
      </c>
      <c r="B993" s="134">
        <v>5.6163800000000004</v>
      </c>
      <c r="C993" s="134">
        <v>-72.949309999999997</v>
      </c>
      <c r="D993" t="s">
        <v>9090</v>
      </c>
      <c r="E993" t="s">
        <v>892</v>
      </c>
      <c r="F993" t="s">
        <v>877</v>
      </c>
      <c r="G993" t="s">
        <v>9091</v>
      </c>
      <c r="H993" t="s">
        <v>291</v>
      </c>
      <c r="I993">
        <v>399.48430000000002</v>
      </c>
      <c r="J993" t="s">
        <v>889</v>
      </c>
      <c r="K993" t="s">
        <v>879</v>
      </c>
      <c r="L993" t="s">
        <v>9092</v>
      </c>
      <c r="M993" t="s">
        <v>9093</v>
      </c>
      <c r="N993" t="s">
        <v>9093</v>
      </c>
    </row>
    <row r="994" spans="1:14" x14ac:dyDescent="0.3">
      <c r="A994" s="136">
        <f t="shared" si="15"/>
        <v>164.42233513852196</v>
      </c>
      <c r="B994" s="134">
        <v>8.2910000000000004</v>
      </c>
      <c r="C994" s="134">
        <v>-73.875500000000002</v>
      </c>
      <c r="D994" t="s">
        <v>12102</v>
      </c>
      <c r="E994" t="s">
        <v>892</v>
      </c>
      <c r="F994" t="s">
        <v>1214</v>
      </c>
      <c r="G994" t="s">
        <v>5681</v>
      </c>
      <c r="H994" t="s">
        <v>290</v>
      </c>
      <c r="I994">
        <v>12.1671</v>
      </c>
      <c r="L994" t="s">
        <v>11893</v>
      </c>
      <c r="M994" t="s">
        <v>1019</v>
      </c>
      <c r="N994" t="s">
        <v>1019</v>
      </c>
    </row>
    <row r="995" spans="1:14" x14ac:dyDescent="0.3">
      <c r="A995" s="136">
        <f t="shared" si="15"/>
        <v>164.43385386912396</v>
      </c>
      <c r="B995" s="134">
        <v>6.9870000000000001</v>
      </c>
      <c r="C995" s="134">
        <v>-74.485500000000002</v>
      </c>
      <c r="D995" t="s">
        <v>9583</v>
      </c>
      <c r="E995" t="s">
        <v>883</v>
      </c>
      <c r="F995" t="s">
        <v>877</v>
      </c>
      <c r="G995" t="s">
        <v>9185</v>
      </c>
      <c r="H995" t="s">
        <v>288</v>
      </c>
      <c r="I995">
        <v>1781.2460000000001</v>
      </c>
      <c r="J995" t="s">
        <v>889</v>
      </c>
      <c r="L995" t="s">
        <v>2659</v>
      </c>
      <c r="M995" t="s">
        <v>2026</v>
      </c>
      <c r="N995" t="s">
        <v>2026</v>
      </c>
    </row>
    <row r="996" spans="1:14" x14ac:dyDescent="0.3">
      <c r="A996" s="136">
        <f t="shared" si="15"/>
        <v>164.55463181999355</v>
      </c>
      <c r="B996" s="134">
        <v>8.2885000000000009</v>
      </c>
      <c r="C996" s="134">
        <v>-73.881</v>
      </c>
      <c r="D996" t="s">
        <v>12097</v>
      </c>
      <c r="E996" t="s">
        <v>892</v>
      </c>
      <c r="F996" t="s">
        <v>1214</v>
      </c>
      <c r="G996" t="s">
        <v>5681</v>
      </c>
      <c r="H996" t="s">
        <v>290</v>
      </c>
      <c r="I996">
        <v>79.087100000000007</v>
      </c>
      <c r="J996" t="s">
        <v>986</v>
      </c>
      <c r="K996" t="s">
        <v>879</v>
      </c>
      <c r="L996" t="s">
        <v>12098</v>
      </c>
      <c r="M996" t="s">
        <v>12099</v>
      </c>
      <c r="N996" t="s">
        <v>12099</v>
      </c>
    </row>
    <row r="997" spans="1:14" x14ac:dyDescent="0.3">
      <c r="A997" s="136">
        <f t="shared" si="15"/>
        <v>164.57638159687434</v>
      </c>
      <c r="B997" s="134">
        <v>5.6139999999999999</v>
      </c>
      <c r="C997" s="134">
        <v>-73.009</v>
      </c>
      <c r="D997" t="s">
        <v>8962</v>
      </c>
      <c r="E997" t="s">
        <v>883</v>
      </c>
      <c r="F997" t="s">
        <v>877</v>
      </c>
      <c r="G997" t="s">
        <v>8490</v>
      </c>
      <c r="H997" t="s">
        <v>291</v>
      </c>
      <c r="I997">
        <v>13.4552</v>
      </c>
      <c r="J997" t="s">
        <v>894</v>
      </c>
      <c r="L997" t="s">
        <v>8963</v>
      </c>
      <c r="M997" t="s">
        <v>1019</v>
      </c>
      <c r="N997" t="s">
        <v>1019</v>
      </c>
    </row>
    <row r="998" spans="1:14" x14ac:dyDescent="0.3">
      <c r="A998" s="136">
        <f t="shared" si="15"/>
        <v>164.59446190263628</v>
      </c>
      <c r="B998" s="134">
        <v>6.13605</v>
      </c>
      <c r="C998" s="134">
        <v>-71.863380000000006</v>
      </c>
      <c r="D998" t="s">
        <v>11701</v>
      </c>
      <c r="E998" t="s">
        <v>892</v>
      </c>
      <c r="F998" t="s">
        <v>877</v>
      </c>
      <c r="G998" t="s">
        <v>11541</v>
      </c>
      <c r="H998" t="s">
        <v>231</v>
      </c>
      <c r="I998">
        <v>99.859899999999996</v>
      </c>
      <c r="J998" t="s">
        <v>894</v>
      </c>
      <c r="K998" t="s">
        <v>879</v>
      </c>
      <c r="L998" t="s">
        <v>7784</v>
      </c>
      <c r="M998" t="s">
        <v>899</v>
      </c>
      <c r="N998" t="s">
        <v>899</v>
      </c>
    </row>
    <row r="999" spans="1:14" x14ac:dyDescent="0.3">
      <c r="A999" s="136">
        <f t="shared" si="15"/>
        <v>164.70332483941675</v>
      </c>
      <c r="B999" s="134">
        <v>5.6128799999999996</v>
      </c>
      <c r="C999" s="134">
        <v>-73.011930000000007</v>
      </c>
      <c r="D999" t="s">
        <v>8956</v>
      </c>
      <c r="E999" t="s">
        <v>892</v>
      </c>
      <c r="F999" t="s">
        <v>1593</v>
      </c>
      <c r="G999" t="s">
        <v>8490</v>
      </c>
      <c r="H999" t="s">
        <v>291</v>
      </c>
      <c r="I999">
        <v>9.9634999999999998</v>
      </c>
      <c r="J999" t="s">
        <v>894</v>
      </c>
      <c r="K999" t="s">
        <v>879</v>
      </c>
      <c r="L999" t="s">
        <v>8957</v>
      </c>
      <c r="M999" t="s">
        <v>887</v>
      </c>
      <c r="N999" t="s">
        <v>887</v>
      </c>
    </row>
    <row r="1000" spans="1:14" x14ac:dyDescent="0.3">
      <c r="A1000" s="136">
        <f t="shared" si="15"/>
        <v>164.79778124561938</v>
      </c>
      <c r="B1000" s="134">
        <v>5.6120000000000001</v>
      </c>
      <c r="C1000" s="134">
        <v>-73.007499999999993</v>
      </c>
      <c r="D1000" t="s">
        <v>8966</v>
      </c>
      <c r="E1000" t="s">
        <v>883</v>
      </c>
      <c r="F1000" t="s">
        <v>877</v>
      </c>
      <c r="G1000" t="s">
        <v>8967</v>
      </c>
      <c r="H1000" t="s">
        <v>291</v>
      </c>
      <c r="I1000">
        <v>68.499399999999994</v>
      </c>
      <c r="J1000" t="s">
        <v>894</v>
      </c>
      <c r="L1000" t="s">
        <v>8968</v>
      </c>
      <c r="M1000" t="s">
        <v>8783</v>
      </c>
      <c r="N1000" t="s">
        <v>8783</v>
      </c>
    </row>
    <row r="1001" spans="1:14" x14ac:dyDescent="0.3">
      <c r="A1001" s="136">
        <f t="shared" si="15"/>
        <v>164.84126615475009</v>
      </c>
      <c r="B1001" s="134">
        <v>5.7454999999999998</v>
      </c>
      <c r="C1001" s="134">
        <v>-73.619</v>
      </c>
      <c r="D1001" t="s">
        <v>7717</v>
      </c>
      <c r="E1001" t="s">
        <v>883</v>
      </c>
      <c r="F1001" t="s">
        <v>884</v>
      </c>
      <c r="G1001" t="s">
        <v>7718</v>
      </c>
      <c r="H1001" t="s">
        <v>291</v>
      </c>
      <c r="I1001">
        <v>95.399600000000007</v>
      </c>
      <c r="L1001" t="s">
        <v>7719</v>
      </c>
      <c r="M1001" t="s">
        <v>7720</v>
      </c>
      <c r="N1001" t="s">
        <v>7720</v>
      </c>
    </row>
    <row r="1002" spans="1:14" x14ac:dyDescent="0.3">
      <c r="A1002" s="136">
        <f t="shared" si="15"/>
        <v>164.9593785751795</v>
      </c>
      <c r="B1002" s="134">
        <v>5.6115000000000004</v>
      </c>
      <c r="C1002" s="134">
        <v>-73.0535</v>
      </c>
      <c r="D1002" t="s">
        <v>8857</v>
      </c>
      <c r="E1002" t="s">
        <v>883</v>
      </c>
      <c r="F1002" t="s">
        <v>963</v>
      </c>
      <c r="G1002" t="s">
        <v>8490</v>
      </c>
      <c r="H1002" t="s">
        <v>291</v>
      </c>
      <c r="I1002">
        <v>110.0886</v>
      </c>
      <c r="L1002" t="s">
        <v>8858</v>
      </c>
      <c r="M1002" t="s">
        <v>8859</v>
      </c>
      <c r="N1002" t="s">
        <v>8859</v>
      </c>
    </row>
    <row r="1003" spans="1:14" x14ac:dyDescent="0.3">
      <c r="A1003" s="136">
        <f t="shared" si="15"/>
        <v>164.99249486603188</v>
      </c>
      <c r="B1003" s="134">
        <v>5.6189999999999998</v>
      </c>
      <c r="C1003" s="134">
        <v>-73.161500000000004</v>
      </c>
      <c r="D1003" t="s">
        <v>8661</v>
      </c>
      <c r="E1003" t="s">
        <v>883</v>
      </c>
      <c r="F1003" t="s">
        <v>884</v>
      </c>
      <c r="G1003" t="s">
        <v>8662</v>
      </c>
      <c r="H1003" t="s">
        <v>291</v>
      </c>
      <c r="I1003">
        <v>24.463999999999999</v>
      </c>
      <c r="L1003" t="s">
        <v>8663</v>
      </c>
      <c r="M1003" t="s">
        <v>887</v>
      </c>
      <c r="N1003" t="s">
        <v>887</v>
      </c>
    </row>
    <row r="1004" spans="1:14" x14ac:dyDescent="0.3">
      <c r="A1004" s="136">
        <f t="shared" si="15"/>
        <v>165.0236039540068</v>
      </c>
      <c r="B1004" s="134">
        <v>5.6481599999999998</v>
      </c>
      <c r="C1004" s="134">
        <v>-73.336079999999995</v>
      </c>
      <c r="D1004" t="s">
        <v>8307</v>
      </c>
      <c r="E1004" t="s">
        <v>892</v>
      </c>
      <c r="F1004" t="s">
        <v>1593</v>
      </c>
      <c r="G1004" t="s">
        <v>8223</v>
      </c>
      <c r="H1004" t="s">
        <v>291</v>
      </c>
      <c r="I1004">
        <v>9.5892999999999997</v>
      </c>
      <c r="J1004" t="s">
        <v>894</v>
      </c>
      <c r="K1004" t="s">
        <v>879</v>
      </c>
      <c r="L1004" t="s">
        <v>8308</v>
      </c>
      <c r="M1004" t="s">
        <v>1482</v>
      </c>
      <c r="N1004" t="s">
        <v>1482</v>
      </c>
    </row>
    <row r="1005" spans="1:14" x14ac:dyDescent="0.3">
      <c r="A1005" s="136">
        <f t="shared" si="15"/>
        <v>165.07638237972404</v>
      </c>
      <c r="B1005" s="134">
        <v>5.6098600000000003</v>
      </c>
      <c r="C1005" s="134">
        <v>-73.033510000000007</v>
      </c>
      <c r="D1005" t="s">
        <v>8891</v>
      </c>
      <c r="E1005" t="s">
        <v>892</v>
      </c>
      <c r="F1005" t="s">
        <v>877</v>
      </c>
      <c r="G1005" t="s">
        <v>8490</v>
      </c>
      <c r="H1005" t="s">
        <v>291</v>
      </c>
      <c r="I1005">
        <v>39.176000000000002</v>
      </c>
      <c r="J1005" t="s">
        <v>889</v>
      </c>
      <c r="K1005" t="s">
        <v>879</v>
      </c>
      <c r="L1005" t="s">
        <v>8892</v>
      </c>
      <c r="M1005" t="s">
        <v>906</v>
      </c>
      <c r="N1005" t="s">
        <v>906</v>
      </c>
    </row>
    <row r="1006" spans="1:14" x14ac:dyDescent="0.3">
      <c r="A1006" s="136">
        <f t="shared" si="15"/>
        <v>165.08018594239834</v>
      </c>
      <c r="B1006" s="134">
        <v>5.6094999999999997</v>
      </c>
      <c r="C1006" s="134">
        <v>-73.013000000000005</v>
      </c>
      <c r="D1006" t="s">
        <v>8936</v>
      </c>
      <c r="E1006" t="s">
        <v>883</v>
      </c>
      <c r="F1006" t="s">
        <v>884</v>
      </c>
      <c r="G1006" t="s">
        <v>8490</v>
      </c>
      <c r="H1006" t="s">
        <v>291</v>
      </c>
      <c r="I1006">
        <v>14.6785</v>
      </c>
      <c r="L1006" t="s">
        <v>8937</v>
      </c>
      <c r="M1006" t="s">
        <v>1879</v>
      </c>
      <c r="N1006" t="s">
        <v>1879</v>
      </c>
    </row>
    <row r="1007" spans="1:14" x14ac:dyDescent="0.3">
      <c r="A1007" s="136">
        <f t="shared" si="15"/>
        <v>165.13391500768199</v>
      </c>
      <c r="B1007" s="134">
        <v>5.609</v>
      </c>
      <c r="C1007" s="134">
        <v>-73.010999999999996</v>
      </c>
      <c r="D1007" t="s">
        <v>8945</v>
      </c>
      <c r="E1007" t="s">
        <v>883</v>
      </c>
      <c r="F1007" t="s">
        <v>981</v>
      </c>
      <c r="G1007" t="s">
        <v>8490</v>
      </c>
      <c r="H1007" t="s">
        <v>291</v>
      </c>
      <c r="I1007">
        <v>15.9018</v>
      </c>
      <c r="J1007" t="s">
        <v>894</v>
      </c>
      <c r="L1007" t="s">
        <v>8946</v>
      </c>
      <c r="M1007" t="s">
        <v>887</v>
      </c>
      <c r="N1007" t="s">
        <v>887</v>
      </c>
    </row>
    <row r="1008" spans="1:14" x14ac:dyDescent="0.3">
      <c r="A1008" s="136">
        <f t="shared" si="15"/>
        <v>165.18924941502289</v>
      </c>
      <c r="B1008" s="134">
        <v>5.6394599999999997</v>
      </c>
      <c r="C1008" s="134">
        <v>-73.303179999999998</v>
      </c>
      <c r="D1008" t="s">
        <v>8373</v>
      </c>
      <c r="E1008" t="s">
        <v>892</v>
      </c>
      <c r="F1008" t="s">
        <v>877</v>
      </c>
      <c r="G1008" t="s">
        <v>8223</v>
      </c>
      <c r="H1008" t="s">
        <v>291</v>
      </c>
      <c r="I1008">
        <v>3.1594000000000002</v>
      </c>
      <c r="K1008" t="s">
        <v>879</v>
      </c>
      <c r="L1008" t="s">
        <v>8374</v>
      </c>
      <c r="M1008" t="s">
        <v>6023</v>
      </c>
      <c r="N1008" t="s">
        <v>6023</v>
      </c>
    </row>
    <row r="1009" spans="1:14" x14ac:dyDescent="0.3">
      <c r="A1009" s="136">
        <f t="shared" si="15"/>
        <v>165.35968350161914</v>
      </c>
      <c r="B1009" s="134">
        <v>5.6455000000000002</v>
      </c>
      <c r="C1009" s="134">
        <v>-73.337999999999994</v>
      </c>
      <c r="D1009" t="s">
        <v>8302</v>
      </c>
      <c r="E1009" t="s">
        <v>883</v>
      </c>
      <c r="F1009" t="s">
        <v>877</v>
      </c>
      <c r="G1009" t="s">
        <v>8223</v>
      </c>
      <c r="H1009" t="s">
        <v>291</v>
      </c>
      <c r="I1009">
        <v>14.678100000000001</v>
      </c>
      <c r="J1009" t="s">
        <v>894</v>
      </c>
      <c r="L1009" t="s">
        <v>8303</v>
      </c>
      <c r="M1009" t="s">
        <v>931</v>
      </c>
      <c r="N1009" t="s">
        <v>931</v>
      </c>
    </row>
    <row r="1010" spans="1:14" x14ac:dyDescent="0.3">
      <c r="A1010" s="136">
        <f t="shared" si="15"/>
        <v>165.46416081551374</v>
      </c>
      <c r="B1010" s="134">
        <v>5.6064999999999996</v>
      </c>
      <c r="C1010" s="134">
        <v>-72.959999999999994</v>
      </c>
      <c r="D1010" t="s">
        <v>9050</v>
      </c>
      <c r="E1010" t="s">
        <v>883</v>
      </c>
      <c r="F1010" t="s">
        <v>877</v>
      </c>
      <c r="G1010" t="s">
        <v>9042</v>
      </c>
      <c r="H1010" t="s">
        <v>291</v>
      </c>
      <c r="I1010">
        <v>73.392899999999997</v>
      </c>
      <c r="J1010" t="s">
        <v>894</v>
      </c>
      <c r="L1010" t="s">
        <v>8923</v>
      </c>
      <c r="M1010" t="s">
        <v>8924</v>
      </c>
      <c r="N1010" t="s">
        <v>8924</v>
      </c>
    </row>
    <row r="1011" spans="1:14" x14ac:dyDescent="0.3">
      <c r="A1011" s="136">
        <f t="shared" si="15"/>
        <v>165.5392841945478</v>
      </c>
      <c r="B1011" s="134">
        <v>5.6059999999999999</v>
      </c>
      <c r="C1011" s="134">
        <v>-73.045000000000002</v>
      </c>
      <c r="D1011" t="s">
        <v>8870</v>
      </c>
      <c r="E1011" t="s">
        <v>883</v>
      </c>
      <c r="F1011" t="s">
        <v>963</v>
      </c>
      <c r="G1011" t="s">
        <v>8490</v>
      </c>
      <c r="H1011" t="s">
        <v>291</v>
      </c>
      <c r="I1011">
        <v>171.25049999999999</v>
      </c>
      <c r="L1011" t="s">
        <v>8871</v>
      </c>
      <c r="M1011" t="s">
        <v>8872</v>
      </c>
      <c r="N1011" t="s">
        <v>8872</v>
      </c>
    </row>
    <row r="1012" spans="1:14" x14ac:dyDescent="0.3">
      <c r="A1012" s="136">
        <f t="shared" si="15"/>
        <v>165.59141564446125</v>
      </c>
      <c r="B1012" s="134">
        <v>5.6437999999999997</v>
      </c>
      <c r="C1012" s="134">
        <v>-73.3399</v>
      </c>
      <c r="D1012" t="s">
        <v>8299</v>
      </c>
      <c r="E1012" t="s">
        <v>892</v>
      </c>
      <c r="F1012" t="s">
        <v>1593</v>
      </c>
      <c r="G1012" t="s">
        <v>8223</v>
      </c>
      <c r="H1012" t="s">
        <v>291</v>
      </c>
      <c r="I1012">
        <v>9.7401999999999997</v>
      </c>
      <c r="J1012" t="s">
        <v>894</v>
      </c>
      <c r="K1012" t="s">
        <v>879</v>
      </c>
      <c r="L1012" t="s">
        <v>8300</v>
      </c>
      <c r="M1012" t="s">
        <v>931</v>
      </c>
      <c r="N1012" t="s">
        <v>931</v>
      </c>
    </row>
    <row r="1013" spans="1:14" x14ac:dyDescent="0.3">
      <c r="A1013" s="136">
        <f t="shared" si="15"/>
        <v>165.75718003190553</v>
      </c>
      <c r="B1013" s="134">
        <v>5.6350199999999999</v>
      </c>
      <c r="C1013" s="134">
        <v>-73.306929999999994</v>
      </c>
      <c r="D1013" t="s">
        <v>8362</v>
      </c>
      <c r="E1013" t="s">
        <v>892</v>
      </c>
      <c r="F1013" t="s">
        <v>877</v>
      </c>
      <c r="G1013" t="s">
        <v>8223</v>
      </c>
      <c r="H1013" t="s">
        <v>291</v>
      </c>
      <c r="I1013">
        <v>5.5423999999999998</v>
      </c>
      <c r="J1013" t="s">
        <v>894</v>
      </c>
      <c r="K1013" t="s">
        <v>879</v>
      </c>
      <c r="L1013" t="s">
        <v>8363</v>
      </c>
      <c r="M1013" t="s">
        <v>6023</v>
      </c>
      <c r="N1013" t="s">
        <v>6023</v>
      </c>
    </row>
    <row r="1014" spans="1:14" x14ac:dyDescent="0.3">
      <c r="A1014" s="136">
        <f t="shared" si="15"/>
        <v>165.85422004974654</v>
      </c>
      <c r="B1014" s="134">
        <v>5.6419100000000002</v>
      </c>
      <c r="C1014" s="134">
        <v>-73.342209999999994</v>
      </c>
      <c r="D1014" t="s">
        <v>8291</v>
      </c>
      <c r="E1014" t="s">
        <v>892</v>
      </c>
      <c r="F1014" t="s">
        <v>877</v>
      </c>
      <c r="G1014" t="s">
        <v>8223</v>
      </c>
      <c r="H1014" t="s">
        <v>291</v>
      </c>
      <c r="I1014">
        <v>5.4805000000000001</v>
      </c>
      <c r="J1014" t="s">
        <v>894</v>
      </c>
      <c r="K1014" t="s">
        <v>879</v>
      </c>
      <c r="L1014" t="s">
        <v>8292</v>
      </c>
      <c r="M1014" t="s">
        <v>931</v>
      </c>
      <c r="N1014" t="s">
        <v>931</v>
      </c>
    </row>
    <row r="1015" spans="1:14" x14ac:dyDescent="0.3">
      <c r="A1015" s="136">
        <f t="shared" si="15"/>
        <v>165.8637755563027</v>
      </c>
      <c r="B1015" s="134">
        <v>5.6025</v>
      </c>
      <c r="C1015" s="134">
        <v>-73.017499999999998</v>
      </c>
      <c r="D1015" t="s">
        <v>8922</v>
      </c>
      <c r="E1015" t="s">
        <v>883</v>
      </c>
      <c r="F1015" t="s">
        <v>877</v>
      </c>
      <c r="G1015" t="s">
        <v>8490</v>
      </c>
      <c r="H1015" t="s">
        <v>291</v>
      </c>
      <c r="I1015">
        <v>130.8852</v>
      </c>
      <c r="J1015" t="s">
        <v>894</v>
      </c>
      <c r="L1015" t="s">
        <v>8923</v>
      </c>
      <c r="M1015" t="s">
        <v>8924</v>
      </c>
      <c r="N1015" t="s">
        <v>8924</v>
      </c>
    </row>
    <row r="1016" spans="1:14" x14ac:dyDescent="0.3">
      <c r="A1016" s="136">
        <f t="shared" si="15"/>
        <v>166.03115730359698</v>
      </c>
      <c r="B1016" s="134">
        <v>5.64053</v>
      </c>
      <c r="C1016" s="134">
        <v>-73.343299999999999</v>
      </c>
      <c r="D1016" t="s">
        <v>8285</v>
      </c>
      <c r="E1016" t="s">
        <v>892</v>
      </c>
      <c r="F1016" t="s">
        <v>877</v>
      </c>
      <c r="G1016" t="s">
        <v>8223</v>
      </c>
      <c r="H1016" t="s">
        <v>291</v>
      </c>
      <c r="I1016">
        <v>5.2145000000000001</v>
      </c>
      <c r="J1016" t="s">
        <v>894</v>
      </c>
      <c r="K1016" t="s">
        <v>879</v>
      </c>
      <c r="L1016" t="s">
        <v>8286</v>
      </c>
      <c r="M1016" t="s">
        <v>1482</v>
      </c>
      <c r="N1016" t="s">
        <v>1482</v>
      </c>
    </row>
    <row r="1017" spans="1:14" x14ac:dyDescent="0.3">
      <c r="A1017" s="136">
        <f t="shared" si="15"/>
        <v>166.03249043880294</v>
      </c>
      <c r="B1017" s="134">
        <v>5.6325799999999999</v>
      </c>
      <c r="C1017" s="134">
        <v>-73.307360000000003</v>
      </c>
      <c r="D1017" t="s">
        <v>8350</v>
      </c>
      <c r="E1017" t="s">
        <v>892</v>
      </c>
      <c r="F1017" t="s">
        <v>877</v>
      </c>
      <c r="G1017" t="s">
        <v>8223</v>
      </c>
      <c r="H1017" t="s">
        <v>291</v>
      </c>
      <c r="I1017">
        <v>5.7401999999999997</v>
      </c>
      <c r="J1017" t="s">
        <v>889</v>
      </c>
      <c r="K1017" t="s">
        <v>879</v>
      </c>
      <c r="L1017" t="s">
        <v>8351</v>
      </c>
      <c r="M1017" t="s">
        <v>6023</v>
      </c>
      <c r="N1017" t="s">
        <v>6023</v>
      </c>
    </row>
    <row r="1018" spans="1:14" x14ac:dyDescent="0.3">
      <c r="A1018" s="136">
        <f t="shared" si="15"/>
        <v>166.05191049350199</v>
      </c>
      <c r="B1018" s="134">
        <v>7.3345000000000002</v>
      </c>
      <c r="C1018" s="134">
        <v>-74.484999999999999</v>
      </c>
      <c r="D1018" t="s">
        <v>10326</v>
      </c>
      <c r="E1018" t="s">
        <v>883</v>
      </c>
      <c r="F1018" t="s">
        <v>981</v>
      </c>
      <c r="G1018" t="s">
        <v>9697</v>
      </c>
      <c r="H1018" t="s">
        <v>288</v>
      </c>
      <c r="I1018">
        <v>18.299399999999999</v>
      </c>
      <c r="J1018" t="s">
        <v>894</v>
      </c>
      <c r="L1018" t="s">
        <v>10327</v>
      </c>
      <c r="M1018" t="s">
        <v>5703</v>
      </c>
      <c r="N1018" t="s">
        <v>5703</v>
      </c>
    </row>
    <row r="1019" spans="1:14" x14ac:dyDescent="0.3">
      <c r="A1019" s="136">
        <f t="shared" si="15"/>
        <v>166.49317513198432</v>
      </c>
      <c r="B1019" s="134">
        <v>6.3140000000000001</v>
      </c>
      <c r="C1019" s="134">
        <v>-71.712500000000006</v>
      </c>
      <c r="D1019" t="s">
        <v>11895</v>
      </c>
      <c r="E1019" t="s">
        <v>883</v>
      </c>
      <c r="F1019" t="s">
        <v>884</v>
      </c>
      <c r="G1019" t="s">
        <v>11657</v>
      </c>
      <c r="H1019" t="s">
        <v>207</v>
      </c>
      <c r="I1019">
        <v>22.001300000000001</v>
      </c>
      <c r="L1019" t="s">
        <v>11896</v>
      </c>
      <c r="M1019" t="s">
        <v>957</v>
      </c>
      <c r="N1019" t="s">
        <v>957</v>
      </c>
    </row>
    <row r="1020" spans="1:14" x14ac:dyDescent="0.3">
      <c r="A1020" s="136">
        <f t="shared" si="15"/>
        <v>166.58216575434926</v>
      </c>
      <c r="B1020" s="134">
        <v>5.6284999999999998</v>
      </c>
      <c r="C1020" s="134">
        <v>-73.311999999999998</v>
      </c>
      <c r="D1020" t="s">
        <v>8332</v>
      </c>
      <c r="E1020" t="s">
        <v>883</v>
      </c>
      <c r="F1020" t="s">
        <v>884</v>
      </c>
      <c r="G1020" t="s">
        <v>8223</v>
      </c>
      <c r="H1020" t="s">
        <v>291</v>
      </c>
      <c r="I1020">
        <v>11.008900000000001</v>
      </c>
      <c r="L1020" t="s">
        <v>8333</v>
      </c>
      <c r="M1020" t="s">
        <v>887</v>
      </c>
      <c r="N1020" t="s">
        <v>887</v>
      </c>
    </row>
    <row r="1021" spans="1:14" x14ac:dyDescent="0.3">
      <c r="A1021" s="136">
        <f t="shared" si="15"/>
        <v>166.63179275644512</v>
      </c>
      <c r="B1021" s="134">
        <v>5.5955000000000004</v>
      </c>
      <c r="C1021" s="134">
        <v>-72.992500000000007</v>
      </c>
      <c r="D1021" t="s">
        <v>8977</v>
      </c>
      <c r="E1021" t="s">
        <v>883</v>
      </c>
      <c r="F1021" t="s">
        <v>877</v>
      </c>
      <c r="G1021" t="s">
        <v>8978</v>
      </c>
      <c r="H1021" t="s">
        <v>291</v>
      </c>
      <c r="I1021">
        <v>774.31439999999998</v>
      </c>
      <c r="J1021" t="s">
        <v>889</v>
      </c>
      <c r="L1021" t="s">
        <v>8615</v>
      </c>
      <c r="M1021" t="s">
        <v>8979</v>
      </c>
      <c r="N1021" t="s">
        <v>8979</v>
      </c>
    </row>
    <row r="1022" spans="1:14" x14ac:dyDescent="0.3">
      <c r="A1022" s="136">
        <f t="shared" si="15"/>
        <v>166.81686485344088</v>
      </c>
      <c r="B1022" s="134">
        <v>5.5940000000000003</v>
      </c>
      <c r="C1022" s="134">
        <v>-72.975999999999999</v>
      </c>
      <c r="D1022" t="s">
        <v>9002</v>
      </c>
      <c r="E1022" t="s">
        <v>883</v>
      </c>
      <c r="F1022" t="s">
        <v>884</v>
      </c>
      <c r="G1022" t="s">
        <v>8969</v>
      </c>
      <c r="H1022" t="s">
        <v>291</v>
      </c>
      <c r="I1022">
        <v>45.259900000000002</v>
      </c>
      <c r="L1022" t="s">
        <v>2988</v>
      </c>
      <c r="M1022" t="s">
        <v>1086</v>
      </c>
      <c r="N1022" t="s">
        <v>1086</v>
      </c>
    </row>
    <row r="1023" spans="1:14" x14ac:dyDescent="0.3">
      <c r="A1023" s="136">
        <f t="shared" si="15"/>
        <v>166.96873045601322</v>
      </c>
      <c r="B1023" s="134">
        <v>5.6325000000000003</v>
      </c>
      <c r="C1023" s="134">
        <v>-73.346000000000004</v>
      </c>
      <c r="D1023" t="s">
        <v>8254</v>
      </c>
      <c r="E1023" t="s">
        <v>883</v>
      </c>
      <c r="F1023" t="s">
        <v>877</v>
      </c>
      <c r="G1023" t="s">
        <v>8223</v>
      </c>
      <c r="H1023" t="s">
        <v>291</v>
      </c>
      <c r="I1023">
        <v>29.356999999999999</v>
      </c>
      <c r="J1023" t="s">
        <v>894</v>
      </c>
      <c r="L1023" t="s">
        <v>4601</v>
      </c>
      <c r="M1023" t="s">
        <v>931</v>
      </c>
      <c r="N1023" t="s">
        <v>931</v>
      </c>
    </row>
    <row r="1024" spans="1:14" x14ac:dyDescent="0.3">
      <c r="A1024" s="136">
        <f t="shared" si="15"/>
        <v>167.11277807920413</v>
      </c>
      <c r="B1024" s="134">
        <v>5.63178</v>
      </c>
      <c r="C1024" s="134">
        <v>-73.348600000000005</v>
      </c>
      <c r="D1024" t="s">
        <v>8243</v>
      </c>
      <c r="E1024" t="s">
        <v>892</v>
      </c>
      <c r="F1024" t="s">
        <v>1593</v>
      </c>
      <c r="G1024" t="s">
        <v>8223</v>
      </c>
      <c r="H1024" t="s">
        <v>291</v>
      </c>
      <c r="I1024">
        <v>3.5329000000000002</v>
      </c>
      <c r="J1024" t="s">
        <v>894</v>
      </c>
      <c r="K1024" t="s">
        <v>879</v>
      </c>
      <c r="L1024" t="s">
        <v>8244</v>
      </c>
      <c r="M1024" t="s">
        <v>931</v>
      </c>
      <c r="N1024" t="s">
        <v>931</v>
      </c>
    </row>
    <row r="1025" spans="1:14" x14ac:dyDescent="0.3">
      <c r="A1025" s="136">
        <f t="shared" si="15"/>
        <v>167.12869252824092</v>
      </c>
      <c r="B1025" s="134">
        <v>8.3045000000000009</v>
      </c>
      <c r="C1025" s="134">
        <v>-73.898499999999999</v>
      </c>
      <c r="D1025" t="s">
        <v>12112</v>
      </c>
      <c r="E1025" t="s">
        <v>892</v>
      </c>
      <c r="F1025" t="s">
        <v>1214</v>
      </c>
      <c r="G1025" t="s">
        <v>5681</v>
      </c>
      <c r="H1025" t="s">
        <v>290</v>
      </c>
      <c r="I1025">
        <v>30.417200000000001</v>
      </c>
      <c r="L1025" t="s">
        <v>11893</v>
      </c>
      <c r="M1025" t="s">
        <v>1019</v>
      </c>
      <c r="N1025" t="s">
        <v>1019</v>
      </c>
    </row>
    <row r="1026" spans="1:14" x14ac:dyDescent="0.3">
      <c r="A1026" s="136">
        <f t="shared" ref="A1026:A1089" si="16">6371*ACOS(SIN(RADIANS(LAT))*SIN(RADIANS(B1026))+COS(RADIANS(LAT))*COS(RADIANS(B1026))*COS(RADIANS(C1026-LONG)))</f>
        <v>167.38056874034498</v>
      </c>
      <c r="B1026" s="134">
        <v>5.6046699999999996</v>
      </c>
      <c r="C1026" s="134">
        <v>-73.219080000000005</v>
      </c>
      <c r="D1026" t="s">
        <v>8517</v>
      </c>
      <c r="E1026" t="s">
        <v>892</v>
      </c>
      <c r="F1026" t="s">
        <v>877</v>
      </c>
      <c r="G1026" t="s">
        <v>8518</v>
      </c>
      <c r="H1026" t="s">
        <v>291</v>
      </c>
      <c r="I1026">
        <v>1898.386</v>
      </c>
      <c r="J1026" t="s">
        <v>889</v>
      </c>
      <c r="K1026" t="s">
        <v>879</v>
      </c>
      <c r="L1026" t="s">
        <v>8519</v>
      </c>
      <c r="M1026" t="s">
        <v>8520</v>
      </c>
      <c r="N1026" t="s">
        <v>8520</v>
      </c>
    </row>
    <row r="1027" spans="1:14" x14ac:dyDescent="0.3">
      <c r="A1027" s="136">
        <f t="shared" si="16"/>
        <v>167.39343706812454</v>
      </c>
      <c r="B1027" s="134">
        <v>6.5410000000000004</v>
      </c>
      <c r="C1027" s="134">
        <v>-74.409499999999994</v>
      </c>
      <c r="D1027" t="s">
        <v>8488</v>
      </c>
      <c r="E1027" t="s">
        <v>968</v>
      </c>
      <c r="F1027" t="s">
        <v>877</v>
      </c>
      <c r="G1027" t="s">
        <v>8388</v>
      </c>
      <c r="H1027" t="s">
        <v>8389</v>
      </c>
      <c r="I1027">
        <v>174.7294</v>
      </c>
      <c r="J1027" t="s">
        <v>889</v>
      </c>
      <c r="L1027" t="s">
        <v>8489</v>
      </c>
      <c r="M1027" t="s">
        <v>957</v>
      </c>
      <c r="N1027" t="s">
        <v>957</v>
      </c>
    </row>
    <row r="1028" spans="1:14" x14ac:dyDescent="0.3">
      <c r="A1028" s="136">
        <f t="shared" si="16"/>
        <v>167.45943542846157</v>
      </c>
      <c r="B1028" s="134">
        <v>5.6211700000000002</v>
      </c>
      <c r="C1028" s="134">
        <v>-73.315479999999994</v>
      </c>
      <c r="D1028" t="s">
        <v>8309</v>
      </c>
      <c r="E1028" t="s">
        <v>892</v>
      </c>
      <c r="F1028" t="s">
        <v>877</v>
      </c>
      <c r="G1028" t="s">
        <v>8223</v>
      </c>
      <c r="H1028" t="s">
        <v>291</v>
      </c>
      <c r="I1028">
        <v>27.3279</v>
      </c>
      <c r="J1028" t="s">
        <v>894</v>
      </c>
      <c r="K1028" t="s">
        <v>879</v>
      </c>
      <c r="L1028" t="s">
        <v>8310</v>
      </c>
      <c r="M1028" t="s">
        <v>887</v>
      </c>
      <c r="N1028" t="s">
        <v>887</v>
      </c>
    </row>
    <row r="1029" spans="1:14" x14ac:dyDescent="0.3">
      <c r="A1029" s="136">
        <f t="shared" si="16"/>
        <v>167.79449756575116</v>
      </c>
      <c r="B1029" s="134">
        <v>6.1958500000000001</v>
      </c>
      <c r="C1029" s="134">
        <v>-71.778580000000005</v>
      </c>
      <c r="D1029" t="s">
        <v>11792</v>
      </c>
      <c r="E1029" t="s">
        <v>892</v>
      </c>
      <c r="F1029" t="s">
        <v>877</v>
      </c>
      <c r="G1029" t="s">
        <v>11709</v>
      </c>
      <c r="H1029" t="s">
        <v>11209</v>
      </c>
      <c r="I1029">
        <v>245.82689999999999</v>
      </c>
      <c r="J1029" t="s">
        <v>894</v>
      </c>
      <c r="K1029" t="s">
        <v>879</v>
      </c>
      <c r="L1029" t="s">
        <v>7784</v>
      </c>
      <c r="M1029" t="s">
        <v>1686</v>
      </c>
      <c r="N1029" t="s">
        <v>1686</v>
      </c>
    </row>
    <row r="1030" spans="1:14" x14ac:dyDescent="0.3">
      <c r="A1030" s="136">
        <f t="shared" si="16"/>
        <v>167.99575468312014</v>
      </c>
      <c r="B1030" s="134">
        <v>5.6185</v>
      </c>
      <c r="C1030" s="134">
        <v>-73.325999999999993</v>
      </c>
      <c r="D1030" t="s">
        <v>8288</v>
      </c>
      <c r="E1030" t="s">
        <v>883</v>
      </c>
      <c r="F1030" t="s">
        <v>981</v>
      </c>
      <c r="G1030" t="s">
        <v>8223</v>
      </c>
      <c r="H1030" t="s">
        <v>291</v>
      </c>
      <c r="I1030">
        <v>29.357500000000002</v>
      </c>
      <c r="J1030" t="s">
        <v>894</v>
      </c>
      <c r="L1030" t="s">
        <v>8289</v>
      </c>
      <c r="M1030" t="s">
        <v>887</v>
      </c>
      <c r="N1030" t="s">
        <v>887</v>
      </c>
    </row>
    <row r="1031" spans="1:14" x14ac:dyDescent="0.3">
      <c r="A1031" s="136">
        <f t="shared" si="16"/>
        <v>168.14702665278253</v>
      </c>
      <c r="B1031" s="134">
        <v>5.5819999999999999</v>
      </c>
      <c r="C1031" s="134">
        <v>-72.978499999999997</v>
      </c>
      <c r="D1031" t="s">
        <v>8989</v>
      </c>
      <c r="E1031" t="s">
        <v>892</v>
      </c>
      <c r="F1031" t="s">
        <v>1214</v>
      </c>
      <c r="G1031" t="s">
        <v>8990</v>
      </c>
      <c r="H1031" t="s">
        <v>291</v>
      </c>
      <c r="I1031">
        <v>4.8930999999999996</v>
      </c>
      <c r="K1031" t="s">
        <v>879</v>
      </c>
      <c r="L1031" t="s">
        <v>8991</v>
      </c>
      <c r="M1031" t="s">
        <v>931</v>
      </c>
      <c r="N1031" t="s">
        <v>931</v>
      </c>
    </row>
    <row r="1032" spans="1:14" x14ac:dyDescent="0.3">
      <c r="A1032" s="136">
        <f t="shared" si="16"/>
        <v>168.25801527553978</v>
      </c>
      <c r="B1032" s="134">
        <v>5.5809699999999998</v>
      </c>
      <c r="C1032" s="134">
        <v>-73.017790000000005</v>
      </c>
      <c r="D1032" t="s">
        <v>8889</v>
      </c>
      <c r="E1032" t="s">
        <v>892</v>
      </c>
      <c r="F1032" t="s">
        <v>877</v>
      </c>
      <c r="G1032" t="s">
        <v>8614</v>
      </c>
      <c r="H1032" t="s">
        <v>291</v>
      </c>
      <c r="I1032">
        <v>182.5575</v>
      </c>
      <c r="J1032" t="s">
        <v>894</v>
      </c>
      <c r="K1032" t="s">
        <v>879</v>
      </c>
      <c r="L1032" t="s">
        <v>8890</v>
      </c>
      <c r="M1032" t="s">
        <v>8783</v>
      </c>
      <c r="N1032" t="s">
        <v>8783</v>
      </c>
    </row>
    <row r="1033" spans="1:14" x14ac:dyDescent="0.3">
      <c r="A1033" s="136">
        <f t="shared" si="16"/>
        <v>168.2667241107734</v>
      </c>
      <c r="B1033" s="134">
        <v>6.8825000000000003</v>
      </c>
      <c r="C1033" s="134">
        <v>-74.509</v>
      </c>
      <c r="D1033" t="s">
        <v>9266</v>
      </c>
      <c r="E1033" t="s">
        <v>883</v>
      </c>
      <c r="F1033" t="s">
        <v>877</v>
      </c>
      <c r="G1033" t="s">
        <v>9185</v>
      </c>
      <c r="H1033" t="s">
        <v>288</v>
      </c>
      <c r="I1033">
        <v>8898.3669000000009</v>
      </c>
      <c r="J1033" t="s">
        <v>1069</v>
      </c>
      <c r="L1033" t="s">
        <v>2659</v>
      </c>
      <c r="M1033" t="s">
        <v>2026</v>
      </c>
      <c r="N1033" t="s">
        <v>2026</v>
      </c>
    </row>
    <row r="1034" spans="1:14" x14ac:dyDescent="0.3">
      <c r="A1034" s="136">
        <f t="shared" si="16"/>
        <v>168.2676033766968</v>
      </c>
      <c r="B1034" s="134">
        <v>5.6535000000000002</v>
      </c>
      <c r="C1034" s="134">
        <v>-72.533000000000001</v>
      </c>
      <c r="D1034" t="s">
        <v>10141</v>
      </c>
      <c r="E1034" t="s">
        <v>883</v>
      </c>
      <c r="F1034" t="s">
        <v>884</v>
      </c>
      <c r="G1034" t="s">
        <v>10142</v>
      </c>
      <c r="H1034" t="s">
        <v>291</v>
      </c>
      <c r="I1034">
        <v>6534.3167000000003</v>
      </c>
      <c r="L1034" t="s">
        <v>10143</v>
      </c>
      <c r="M1034" t="s">
        <v>9027</v>
      </c>
      <c r="N1034" t="s">
        <v>9027</v>
      </c>
    </row>
    <row r="1035" spans="1:14" x14ac:dyDescent="0.3">
      <c r="A1035" s="136">
        <f t="shared" si="16"/>
        <v>168.31317278216974</v>
      </c>
      <c r="B1035" s="134">
        <v>6.5041099999999998</v>
      </c>
      <c r="C1035" s="134">
        <v>-74.40325</v>
      </c>
      <c r="D1035" t="s">
        <v>8387</v>
      </c>
      <c r="E1035" t="s">
        <v>892</v>
      </c>
      <c r="F1035" t="s">
        <v>877</v>
      </c>
      <c r="G1035" t="s">
        <v>8388</v>
      </c>
      <c r="H1035" t="s">
        <v>8389</v>
      </c>
      <c r="I1035">
        <v>470.2971</v>
      </c>
      <c r="J1035" t="s">
        <v>889</v>
      </c>
      <c r="K1035" t="s">
        <v>879</v>
      </c>
      <c r="L1035" t="s">
        <v>8390</v>
      </c>
      <c r="M1035" t="s">
        <v>1380</v>
      </c>
      <c r="N1035" t="s">
        <v>1380</v>
      </c>
    </row>
    <row r="1036" spans="1:14" x14ac:dyDescent="0.3">
      <c r="A1036" s="136">
        <f t="shared" si="16"/>
        <v>168.46085425781069</v>
      </c>
      <c r="B1036" s="134">
        <v>5.6234999999999999</v>
      </c>
      <c r="C1036" s="134">
        <v>-73.366</v>
      </c>
      <c r="D1036" t="s">
        <v>8168</v>
      </c>
      <c r="E1036" t="s">
        <v>883</v>
      </c>
      <c r="F1036" t="s">
        <v>884</v>
      </c>
      <c r="G1036" t="s">
        <v>8138</v>
      </c>
      <c r="H1036" t="s">
        <v>291</v>
      </c>
      <c r="I1036">
        <v>13.455500000000001</v>
      </c>
      <c r="L1036" t="s">
        <v>8169</v>
      </c>
      <c r="M1036" t="s">
        <v>931</v>
      </c>
      <c r="N1036" t="s">
        <v>931</v>
      </c>
    </row>
    <row r="1037" spans="1:14" x14ac:dyDescent="0.3">
      <c r="A1037" s="136">
        <f t="shared" si="16"/>
        <v>168.56116606186279</v>
      </c>
      <c r="B1037" s="134">
        <v>8.484</v>
      </c>
      <c r="C1037" s="134">
        <v>-73.61</v>
      </c>
      <c r="D1037" t="s">
        <v>12435</v>
      </c>
      <c r="E1037" t="s">
        <v>892</v>
      </c>
      <c r="F1037" t="s">
        <v>1214</v>
      </c>
      <c r="G1037" t="s">
        <v>12424</v>
      </c>
      <c r="H1037" t="s">
        <v>294</v>
      </c>
      <c r="I1037">
        <v>154.42949999999999</v>
      </c>
      <c r="L1037" t="s">
        <v>10788</v>
      </c>
      <c r="M1037" t="s">
        <v>957</v>
      </c>
      <c r="N1037" t="s">
        <v>957</v>
      </c>
    </row>
    <row r="1038" spans="1:14" x14ac:dyDescent="0.3">
      <c r="A1038" s="136">
        <f t="shared" si="16"/>
        <v>168.6385121586178</v>
      </c>
      <c r="B1038" s="134">
        <v>5.6165000000000003</v>
      </c>
      <c r="C1038" s="134">
        <v>-73.343500000000006</v>
      </c>
      <c r="D1038" t="s">
        <v>8222</v>
      </c>
      <c r="E1038" t="s">
        <v>883</v>
      </c>
      <c r="F1038" t="s">
        <v>963</v>
      </c>
      <c r="G1038" t="s">
        <v>8223</v>
      </c>
      <c r="H1038" t="s">
        <v>291</v>
      </c>
      <c r="I1038">
        <v>9.7858999999999998</v>
      </c>
      <c r="J1038" t="s">
        <v>894</v>
      </c>
      <c r="L1038" t="s">
        <v>8224</v>
      </c>
      <c r="M1038" t="s">
        <v>887</v>
      </c>
      <c r="N1038" t="s">
        <v>887</v>
      </c>
    </row>
    <row r="1039" spans="1:14" x14ac:dyDescent="0.3">
      <c r="A1039" s="136">
        <f t="shared" si="16"/>
        <v>168.77893059523805</v>
      </c>
      <c r="B1039" s="134">
        <v>5.5765000000000002</v>
      </c>
      <c r="C1039" s="134">
        <v>-73.031000000000006</v>
      </c>
      <c r="D1039" t="s">
        <v>8861</v>
      </c>
      <c r="E1039" t="s">
        <v>883</v>
      </c>
      <c r="F1039" t="s">
        <v>877</v>
      </c>
      <c r="G1039" t="s">
        <v>8490</v>
      </c>
      <c r="H1039" t="s">
        <v>291</v>
      </c>
      <c r="I1039">
        <v>232.42240000000001</v>
      </c>
      <c r="J1039" t="s">
        <v>889</v>
      </c>
      <c r="L1039" t="s">
        <v>8862</v>
      </c>
      <c r="M1039" t="s">
        <v>8666</v>
      </c>
      <c r="N1039" t="s">
        <v>8666</v>
      </c>
    </row>
    <row r="1040" spans="1:14" x14ac:dyDescent="0.3">
      <c r="A1040" s="136">
        <f t="shared" si="16"/>
        <v>168.83224179571874</v>
      </c>
      <c r="B1040" s="134">
        <v>5.6040000000000001</v>
      </c>
      <c r="C1040" s="134">
        <v>-73.293000000000006</v>
      </c>
      <c r="D1040" t="s">
        <v>8340</v>
      </c>
      <c r="E1040" t="s">
        <v>883</v>
      </c>
      <c r="F1040" t="s">
        <v>877</v>
      </c>
      <c r="G1040" t="s">
        <v>8250</v>
      </c>
      <c r="H1040" t="s">
        <v>291</v>
      </c>
      <c r="I1040">
        <v>1854.4481000000001</v>
      </c>
      <c r="J1040" t="s">
        <v>889</v>
      </c>
      <c r="L1040" t="s">
        <v>1005</v>
      </c>
      <c r="M1040" t="s">
        <v>7241</v>
      </c>
      <c r="N1040" t="s">
        <v>7241</v>
      </c>
    </row>
    <row r="1041" spans="1:14" x14ac:dyDescent="0.3">
      <c r="A1041" s="136">
        <f t="shared" si="16"/>
        <v>168.89440520979412</v>
      </c>
      <c r="B1041" s="134">
        <v>5.5940000000000003</v>
      </c>
      <c r="C1041" s="134">
        <v>-73.239500000000007</v>
      </c>
      <c r="D1041" t="s">
        <v>8445</v>
      </c>
      <c r="E1041" t="s">
        <v>883</v>
      </c>
      <c r="F1041" t="s">
        <v>877</v>
      </c>
      <c r="G1041" t="s">
        <v>8446</v>
      </c>
      <c r="H1041" t="s">
        <v>291</v>
      </c>
      <c r="I1041">
        <v>901.53470000000004</v>
      </c>
      <c r="J1041" t="s">
        <v>889</v>
      </c>
      <c r="L1041" t="s">
        <v>1005</v>
      </c>
      <c r="M1041" t="s">
        <v>8447</v>
      </c>
      <c r="N1041" t="s">
        <v>8447</v>
      </c>
    </row>
    <row r="1042" spans="1:14" x14ac:dyDescent="0.3">
      <c r="A1042" s="136">
        <f t="shared" si="16"/>
        <v>168.90944424912405</v>
      </c>
      <c r="B1042" s="134">
        <v>6.0640000000000001</v>
      </c>
      <c r="C1042" s="134">
        <v>-71.875500000000002</v>
      </c>
      <c r="D1042" t="s">
        <v>11654</v>
      </c>
      <c r="E1042" t="s">
        <v>968</v>
      </c>
      <c r="F1042" t="s">
        <v>877</v>
      </c>
      <c r="G1042" t="s">
        <v>11541</v>
      </c>
      <c r="H1042" t="s">
        <v>231</v>
      </c>
      <c r="I1042">
        <v>8.5589999999999993</v>
      </c>
      <c r="J1042" t="s">
        <v>894</v>
      </c>
      <c r="L1042" t="s">
        <v>11655</v>
      </c>
      <c r="M1042" t="s">
        <v>1019</v>
      </c>
      <c r="N1042" t="s">
        <v>1019</v>
      </c>
    </row>
    <row r="1043" spans="1:14" x14ac:dyDescent="0.3">
      <c r="A1043" s="136">
        <f t="shared" si="16"/>
        <v>169.22071352344773</v>
      </c>
      <c r="B1043" s="134">
        <v>5.6127200000000004</v>
      </c>
      <c r="C1043" s="134">
        <v>-73.350380000000001</v>
      </c>
      <c r="D1043" t="s">
        <v>8196</v>
      </c>
      <c r="E1043" t="s">
        <v>892</v>
      </c>
      <c r="F1043" t="s">
        <v>893</v>
      </c>
      <c r="G1043" t="s">
        <v>8197</v>
      </c>
      <c r="H1043" t="s">
        <v>291</v>
      </c>
      <c r="I1043">
        <v>48.7956</v>
      </c>
      <c r="J1043" t="s">
        <v>894</v>
      </c>
      <c r="K1043" t="s">
        <v>879</v>
      </c>
      <c r="L1043" t="s">
        <v>8198</v>
      </c>
      <c r="M1043" t="s">
        <v>949</v>
      </c>
      <c r="N1043" t="s">
        <v>949</v>
      </c>
    </row>
    <row r="1044" spans="1:14" x14ac:dyDescent="0.3">
      <c r="A1044" s="136">
        <f t="shared" si="16"/>
        <v>169.27785064283347</v>
      </c>
      <c r="B1044" s="134">
        <v>8.4824999999999999</v>
      </c>
      <c r="C1044" s="134">
        <v>-73.629499999999993</v>
      </c>
      <c r="D1044" t="s">
        <v>12423</v>
      </c>
      <c r="E1044" t="s">
        <v>892</v>
      </c>
      <c r="F1044" t="s">
        <v>877</v>
      </c>
      <c r="G1044" t="s">
        <v>12424</v>
      </c>
      <c r="H1044" t="s">
        <v>294</v>
      </c>
      <c r="I1044">
        <v>29.183800000000002</v>
      </c>
      <c r="J1044" t="s">
        <v>894</v>
      </c>
      <c r="K1044" t="s">
        <v>903</v>
      </c>
      <c r="L1044" t="s">
        <v>12425</v>
      </c>
      <c r="M1044" t="s">
        <v>957</v>
      </c>
      <c r="N1044" t="s">
        <v>957</v>
      </c>
    </row>
    <row r="1045" spans="1:14" x14ac:dyDescent="0.3">
      <c r="A1045" s="136">
        <f t="shared" si="16"/>
        <v>169.38370057406942</v>
      </c>
      <c r="B1045" s="134">
        <v>5.8620000000000001</v>
      </c>
      <c r="C1045" s="134">
        <v>-73.900999999999996</v>
      </c>
      <c r="D1045" t="s">
        <v>7317</v>
      </c>
      <c r="E1045" t="s">
        <v>883</v>
      </c>
      <c r="F1045" t="s">
        <v>884</v>
      </c>
      <c r="G1045" t="s">
        <v>7318</v>
      </c>
      <c r="H1045" t="s">
        <v>170</v>
      </c>
      <c r="I1045">
        <v>393.803</v>
      </c>
      <c r="L1045" t="s">
        <v>7319</v>
      </c>
      <c r="M1045" t="s">
        <v>1879</v>
      </c>
      <c r="N1045" t="s">
        <v>1879</v>
      </c>
    </row>
    <row r="1046" spans="1:14" x14ac:dyDescent="0.3">
      <c r="A1046" s="136">
        <f t="shared" si="16"/>
        <v>169.43296847240478</v>
      </c>
      <c r="B1046" s="134">
        <v>7.3470000000000004</v>
      </c>
      <c r="C1046" s="134">
        <v>-74.513999999999996</v>
      </c>
      <c r="D1046" t="s">
        <v>10335</v>
      </c>
      <c r="E1046" t="s">
        <v>892</v>
      </c>
      <c r="F1046" t="s">
        <v>877</v>
      </c>
      <c r="G1046" t="s">
        <v>9697</v>
      </c>
      <c r="H1046" t="s">
        <v>288</v>
      </c>
      <c r="I1046">
        <v>661.22149999999999</v>
      </c>
      <c r="J1046" t="s">
        <v>889</v>
      </c>
      <c r="K1046" t="s">
        <v>903</v>
      </c>
      <c r="L1046" t="s">
        <v>10245</v>
      </c>
      <c r="M1046" t="s">
        <v>1019</v>
      </c>
      <c r="N1046" t="s">
        <v>1019</v>
      </c>
    </row>
    <row r="1047" spans="1:14" x14ac:dyDescent="0.3">
      <c r="A1047" s="136">
        <f t="shared" si="16"/>
        <v>169.43383819247123</v>
      </c>
      <c r="B1047" s="134">
        <v>6.1920000000000002</v>
      </c>
      <c r="C1047" s="134">
        <v>-71.763000000000005</v>
      </c>
      <c r="D1047" t="s">
        <v>11798</v>
      </c>
      <c r="E1047" t="s">
        <v>892</v>
      </c>
      <c r="F1047" t="s">
        <v>1214</v>
      </c>
      <c r="G1047" t="s">
        <v>11709</v>
      </c>
      <c r="H1047" t="s">
        <v>11209</v>
      </c>
      <c r="I1047">
        <v>429.10860000000002</v>
      </c>
      <c r="L1047" t="s">
        <v>11799</v>
      </c>
      <c r="M1047" t="s">
        <v>957</v>
      </c>
      <c r="N1047" t="s">
        <v>957</v>
      </c>
    </row>
    <row r="1048" spans="1:14" x14ac:dyDescent="0.3">
      <c r="A1048" s="136">
        <f t="shared" si="16"/>
        <v>169.61386249953708</v>
      </c>
      <c r="B1048" s="134">
        <v>5.569</v>
      </c>
      <c r="C1048" s="134">
        <v>-73.031499999999994</v>
      </c>
      <c r="D1048" t="s">
        <v>8844</v>
      </c>
      <c r="E1048" t="s">
        <v>883</v>
      </c>
      <c r="F1048" t="s">
        <v>981</v>
      </c>
      <c r="G1048" t="s">
        <v>8490</v>
      </c>
      <c r="H1048" t="s">
        <v>291</v>
      </c>
      <c r="I1048">
        <v>68.504499999999993</v>
      </c>
      <c r="J1048" t="s">
        <v>894</v>
      </c>
      <c r="L1048" t="s">
        <v>8845</v>
      </c>
      <c r="M1048" t="s">
        <v>887</v>
      </c>
      <c r="N1048" t="s">
        <v>887</v>
      </c>
    </row>
    <row r="1049" spans="1:14" x14ac:dyDescent="0.3">
      <c r="A1049" s="136">
        <f t="shared" si="16"/>
        <v>169.82908675796656</v>
      </c>
      <c r="B1049" s="134">
        <v>5.5769299999999999</v>
      </c>
      <c r="C1049" s="134">
        <v>-72.82208</v>
      </c>
      <c r="D1049" t="s">
        <v>9412</v>
      </c>
      <c r="E1049" t="s">
        <v>876</v>
      </c>
      <c r="F1049" t="s">
        <v>877</v>
      </c>
      <c r="G1049" t="s">
        <v>9413</v>
      </c>
      <c r="H1049" t="s">
        <v>291</v>
      </c>
      <c r="I1049">
        <v>220.8691</v>
      </c>
      <c r="J1049" t="s">
        <v>889</v>
      </c>
      <c r="K1049" t="s">
        <v>879</v>
      </c>
      <c r="L1049" t="s">
        <v>9414</v>
      </c>
      <c r="M1049" t="s">
        <v>881</v>
      </c>
      <c r="N1049" t="s">
        <v>881</v>
      </c>
    </row>
    <row r="1050" spans="1:14" x14ac:dyDescent="0.3">
      <c r="A1050" s="136">
        <f t="shared" si="16"/>
        <v>169.87830000777032</v>
      </c>
      <c r="B1050" s="134">
        <v>5.5664999999999996</v>
      </c>
      <c r="C1050" s="134">
        <v>-73.025000000000006</v>
      </c>
      <c r="D1050" t="s">
        <v>8860</v>
      </c>
      <c r="E1050" t="s">
        <v>883</v>
      </c>
      <c r="F1050" t="s">
        <v>884</v>
      </c>
      <c r="G1050" t="s">
        <v>8490</v>
      </c>
      <c r="H1050" t="s">
        <v>291</v>
      </c>
      <c r="I1050">
        <v>11.0097</v>
      </c>
      <c r="L1050" t="s">
        <v>8856</v>
      </c>
      <c r="M1050" t="s">
        <v>931</v>
      </c>
      <c r="N1050" t="s">
        <v>931</v>
      </c>
    </row>
    <row r="1051" spans="1:14" x14ac:dyDescent="0.3">
      <c r="A1051" s="136">
        <f t="shared" si="16"/>
        <v>170.04889270537456</v>
      </c>
      <c r="B1051" s="134">
        <v>5.5650000000000004</v>
      </c>
      <c r="C1051" s="134">
        <v>-73.027000000000001</v>
      </c>
      <c r="D1051" t="s">
        <v>8855</v>
      </c>
      <c r="E1051" t="s">
        <v>883</v>
      </c>
      <c r="F1051" t="s">
        <v>884</v>
      </c>
      <c r="G1051" t="s">
        <v>8490</v>
      </c>
      <c r="H1051" t="s">
        <v>291</v>
      </c>
      <c r="I1051">
        <v>3.6699000000000002</v>
      </c>
      <c r="L1051" t="s">
        <v>8856</v>
      </c>
      <c r="M1051" t="s">
        <v>7513</v>
      </c>
      <c r="N1051" t="s">
        <v>7513</v>
      </c>
    </row>
    <row r="1052" spans="1:14" x14ac:dyDescent="0.3">
      <c r="A1052" s="136">
        <f t="shared" si="16"/>
        <v>170.09652871621606</v>
      </c>
      <c r="B1052" s="134">
        <v>8.4870000000000001</v>
      </c>
      <c r="C1052" s="134">
        <v>-73.637500000000003</v>
      </c>
      <c r="D1052" t="s">
        <v>12426</v>
      </c>
      <c r="E1052" t="s">
        <v>892</v>
      </c>
      <c r="F1052" t="s">
        <v>1214</v>
      </c>
      <c r="G1052" t="s">
        <v>12427</v>
      </c>
      <c r="H1052" t="s">
        <v>294</v>
      </c>
      <c r="I1052">
        <v>36.479500000000002</v>
      </c>
      <c r="L1052" t="s">
        <v>10788</v>
      </c>
      <c r="M1052" t="s">
        <v>957</v>
      </c>
      <c r="N1052" t="s">
        <v>957</v>
      </c>
    </row>
    <row r="1053" spans="1:14" x14ac:dyDescent="0.3">
      <c r="A1053" s="136">
        <f t="shared" si="16"/>
        <v>170.40820601361952</v>
      </c>
      <c r="B1053" s="134">
        <v>6.6974999999999998</v>
      </c>
      <c r="C1053" s="134">
        <v>-74.490499999999997</v>
      </c>
      <c r="D1053" t="s">
        <v>8774</v>
      </c>
      <c r="E1053" t="s">
        <v>883</v>
      </c>
      <c r="F1053" t="s">
        <v>877</v>
      </c>
      <c r="G1053" t="s">
        <v>8775</v>
      </c>
      <c r="H1053" t="s">
        <v>288</v>
      </c>
      <c r="I1053">
        <v>462.98450000000003</v>
      </c>
      <c r="J1053" t="s">
        <v>889</v>
      </c>
      <c r="L1053" t="s">
        <v>8776</v>
      </c>
      <c r="M1053" t="s">
        <v>8777</v>
      </c>
      <c r="N1053" t="s">
        <v>8777</v>
      </c>
    </row>
    <row r="1054" spans="1:14" x14ac:dyDescent="0.3">
      <c r="A1054" s="136">
        <f t="shared" si="16"/>
        <v>170.67355174488745</v>
      </c>
      <c r="B1054" s="134">
        <v>5.6094999999999997</v>
      </c>
      <c r="C1054" s="134">
        <v>-72.606999999999999</v>
      </c>
      <c r="D1054" t="s">
        <v>9928</v>
      </c>
      <c r="E1054" t="s">
        <v>892</v>
      </c>
      <c r="F1054" t="s">
        <v>1214</v>
      </c>
      <c r="G1054" t="s">
        <v>9649</v>
      </c>
      <c r="H1054" t="s">
        <v>291</v>
      </c>
      <c r="I1054">
        <v>12.232699999999999</v>
      </c>
      <c r="L1054" t="s">
        <v>9650</v>
      </c>
      <c r="M1054" t="s">
        <v>1019</v>
      </c>
      <c r="N1054" t="s">
        <v>1019</v>
      </c>
    </row>
    <row r="1055" spans="1:14" x14ac:dyDescent="0.3">
      <c r="A1055" s="136">
        <f t="shared" si="16"/>
        <v>170.67689520124287</v>
      </c>
      <c r="B1055" s="134">
        <v>6.5030000000000001</v>
      </c>
      <c r="C1055" s="134">
        <v>-74.426000000000002</v>
      </c>
      <c r="D1055" t="s">
        <v>8364</v>
      </c>
      <c r="E1055" t="s">
        <v>883</v>
      </c>
      <c r="F1055" t="s">
        <v>877</v>
      </c>
      <c r="G1055" t="s">
        <v>7522</v>
      </c>
      <c r="H1055" t="s">
        <v>288</v>
      </c>
      <c r="I1055">
        <v>122.1994</v>
      </c>
      <c r="J1055" t="s">
        <v>889</v>
      </c>
      <c r="L1055" t="s">
        <v>8346</v>
      </c>
      <c r="M1055" t="s">
        <v>4586</v>
      </c>
      <c r="N1055" t="s">
        <v>4586</v>
      </c>
    </row>
    <row r="1056" spans="1:14" x14ac:dyDescent="0.3">
      <c r="A1056" s="136">
        <f t="shared" si="16"/>
        <v>170.73930235143771</v>
      </c>
      <c r="B1056" s="134">
        <v>8.5924999999999994</v>
      </c>
      <c r="C1056" s="134">
        <v>-72.661000000000001</v>
      </c>
      <c r="D1056" t="s">
        <v>12814</v>
      </c>
      <c r="E1056" t="s">
        <v>883</v>
      </c>
      <c r="F1056" t="s">
        <v>877</v>
      </c>
      <c r="G1056" t="s">
        <v>12713</v>
      </c>
      <c r="H1056" t="s">
        <v>11647</v>
      </c>
      <c r="I1056">
        <v>205.428</v>
      </c>
      <c r="J1056" t="s">
        <v>889</v>
      </c>
      <c r="L1056" t="s">
        <v>12564</v>
      </c>
      <c r="M1056" t="s">
        <v>1686</v>
      </c>
      <c r="N1056" t="s">
        <v>1686</v>
      </c>
    </row>
    <row r="1057" spans="1:14" x14ac:dyDescent="0.3">
      <c r="A1057" s="136">
        <f t="shared" si="16"/>
        <v>170.81578042489255</v>
      </c>
      <c r="B1057" s="134">
        <v>5.5590000000000002</v>
      </c>
      <c r="C1057" s="134">
        <v>-73.058999999999997</v>
      </c>
      <c r="D1057" t="s">
        <v>8781</v>
      </c>
      <c r="E1057" t="s">
        <v>883</v>
      </c>
      <c r="F1057" t="s">
        <v>981</v>
      </c>
      <c r="G1057" t="s">
        <v>8490</v>
      </c>
      <c r="H1057" t="s">
        <v>291</v>
      </c>
      <c r="I1057">
        <v>39.146000000000001</v>
      </c>
      <c r="J1057" t="s">
        <v>894</v>
      </c>
      <c r="L1057" t="s">
        <v>8782</v>
      </c>
      <c r="M1057" t="s">
        <v>8783</v>
      </c>
      <c r="N1057" t="s">
        <v>8783</v>
      </c>
    </row>
    <row r="1058" spans="1:14" x14ac:dyDescent="0.3">
      <c r="A1058" s="136">
        <f t="shared" si="16"/>
        <v>170.86380336920212</v>
      </c>
      <c r="B1058" s="134">
        <v>8.4866499999999991</v>
      </c>
      <c r="C1058" s="134">
        <v>-73.654929999999993</v>
      </c>
      <c r="D1058" t="s">
        <v>12418</v>
      </c>
      <c r="E1058" t="s">
        <v>892</v>
      </c>
      <c r="F1058" t="s">
        <v>877</v>
      </c>
      <c r="G1058" t="s">
        <v>12419</v>
      </c>
      <c r="H1058" t="s">
        <v>294</v>
      </c>
      <c r="I1058">
        <v>22.750499999999999</v>
      </c>
      <c r="J1058" t="s">
        <v>889</v>
      </c>
      <c r="K1058" t="s">
        <v>879</v>
      </c>
      <c r="L1058" t="s">
        <v>12420</v>
      </c>
      <c r="M1058" t="s">
        <v>899</v>
      </c>
      <c r="N1058" t="s">
        <v>899</v>
      </c>
    </row>
    <row r="1059" spans="1:14" x14ac:dyDescent="0.3">
      <c r="A1059" s="136">
        <f t="shared" si="16"/>
        <v>171.00594207694638</v>
      </c>
      <c r="B1059" s="134">
        <v>7.202</v>
      </c>
      <c r="C1059" s="134">
        <v>-74.545500000000004</v>
      </c>
      <c r="D1059" t="s">
        <v>10063</v>
      </c>
      <c r="E1059" t="s">
        <v>883</v>
      </c>
      <c r="F1059" t="s">
        <v>884</v>
      </c>
      <c r="G1059" t="s">
        <v>9667</v>
      </c>
      <c r="H1059" t="s">
        <v>288</v>
      </c>
      <c r="I1059">
        <v>5617.4618</v>
      </c>
      <c r="L1059" t="s">
        <v>4224</v>
      </c>
      <c r="M1059" t="s">
        <v>887</v>
      </c>
      <c r="N1059" t="s">
        <v>887</v>
      </c>
    </row>
    <row r="1060" spans="1:14" x14ac:dyDescent="0.3">
      <c r="A1060" s="136">
        <f t="shared" si="16"/>
        <v>171.78873476298071</v>
      </c>
      <c r="B1060" s="134">
        <v>8.6085999999999991</v>
      </c>
      <c r="C1060" s="134">
        <v>-72.691649999999996</v>
      </c>
      <c r="D1060" t="s">
        <v>12806</v>
      </c>
      <c r="E1060" t="s">
        <v>892</v>
      </c>
      <c r="F1060" t="s">
        <v>877</v>
      </c>
      <c r="G1060" t="s">
        <v>12713</v>
      </c>
      <c r="H1060" t="s">
        <v>11647</v>
      </c>
      <c r="I1060">
        <v>364.1721</v>
      </c>
      <c r="J1060" t="s">
        <v>894</v>
      </c>
      <c r="K1060" t="s">
        <v>879</v>
      </c>
      <c r="L1060" t="s">
        <v>12807</v>
      </c>
      <c r="M1060" t="s">
        <v>957</v>
      </c>
      <c r="N1060" t="s">
        <v>957</v>
      </c>
    </row>
    <row r="1061" spans="1:14" x14ac:dyDescent="0.3">
      <c r="A1061" s="136">
        <f t="shared" si="16"/>
        <v>171.90947783104934</v>
      </c>
      <c r="B1061" s="134">
        <v>6.1875799999999996</v>
      </c>
      <c r="C1061" s="134">
        <v>-71.738510000000005</v>
      </c>
      <c r="D1061" t="s">
        <v>11813</v>
      </c>
      <c r="E1061" t="s">
        <v>892</v>
      </c>
      <c r="F1061" t="s">
        <v>877</v>
      </c>
      <c r="G1061" t="s">
        <v>11541</v>
      </c>
      <c r="H1061" t="s">
        <v>231</v>
      </c>
      <c r="I1061">
        <v>48.896999999999998</v>
      </c>
      <c r="J1061" t="s">
        <v>894</v>
      </c>
      <c r="K1061" t="s">
        <v>879</v>
      </c>
      <c r="L1061" t="s">
        <v>11814</v>
      </c>
      <c r="M1061" t="s">
        <v>899</v>
      </c>
      <c r="N1061" t="s">
        <v>899</v>
      </c>
    </row>
    <row r="1062" spans="1:14" x14ac:dyDescent="0.3">
      <c r="A1062" s="136">
        <f t="shared" si="16"/>
        <v>171.9142567409867</v>
      </c>
      <c r="B1062" s="134">
        <v>5.5685000000000002</v>
      </c>
      <c r="C1062" s="134">
        <v>-73.251999999999995</v>
      </c>
      <c r="D1062" t="s">
        <v>8380</v>
      </c>
      <c r="E1062" t="s">
        <v>892</v>
      </c>
      <c r="F1062" t="s">
        <v>1214</v>
      </c>
      <c r="G1062" t="s">
        <v>8234</v>
      </c>
      <c r="H1062" t="s">
        <v>291</v>
      </c>
      <c r="I1062">
        <v>20.796399999999998</v>
      </c>
      <c r="L1062" t="s">
        <v>8381</v>
      </c>
      <c r="M1062" t="s">
        <v>931</v>
      </c>
      <c r="N1062" t="s">
        <v>931</v>
      </c>
    </row>
    <row r="1063" spans="1:14" x14ac:dyDescent="0.3">
      <c r="A1063" s="136">
        <f t="shared" si="16"/>
        <v>171.96386096097825</v>
      </c>
      <c r="B1063" s="134">
        <v>6.0493100000000002</v>
      </c>
      <c r="C1063" s="134">
        <v>-71.851550000000003</v>
      </c>
      <c r="D1063" t="s">
        <v>11668</v>
      </c>
      <c r="E1063" t="s">
        <v>892</v>
      </c>
      <c r="F1063" t="s">
        <v>877</v>
      </c>
      <c r="G1063" t="s">
        <v>11541</v>
      </c>
      <c r="H1063" t="s">
        <v>231</v>
      </c>
      <c r="I1063">
        <v>52.274799999999999</v>
      </c>
      <c r="J1063" t="s">
        <v>894</v>
      </c>
      <c r="K1063" t="s">
        <v>1058</v>
      </c>
      <c r="L1063" t="s">
        <v>11669</v>
      </c>
      <c r="M1063" t="s">
        <v>949</v>
      </c>
      <c r="N1063" t="s">
        <v>949</v>
      </c>
    </row>
    <row r="1064" spans="1:14" x14ac:dyDescent="0.3">
      <c r="A1064" s="136">
        <f t="shared" si="16"/>
        <v>171.9843250060149</v>
      </c>
      <c r="B1064" s="134">
        <v>5.5709999999999997</v>
      </c>
      <c r="C1064" s="134">
        <v>-73.270499999999998</v>
      </c>
      <c r="D1064" t="s">
        <v>8337</v>
      </c>
      <c r="E1064" t="s">
        <v>883</v>
      </c>
      <c r="F1064" t="s">
        <v>877</v>
      </c>
      <c r="G1064" t="s">
        <v>8338</v>
      </c>
      <c r="H1064" t="s">
        <v>291</v>
      </c>
      <c r="I1064">
        <v>121.108</v>
      </c>
      <c r="J1064" t="s">
        <v>894</v>
      </c>
      <c r="L1064" t="s">
        <v>8339</v>
      </c>
      <c r="M1064" t="s">
        <v>6890</v>
      </c>
      <c r="N1064" t="s">
        <v>6890</v>
      </c>
    </row>
    <row r="1065" spans="1:14" x14ac:dyDescent="0.3">
      <c r="A1065" s="136">
        <f t="shared" si="16"/>
        <v>171.99149328304313</v>
      </c>
      <c r="B1065" s="134">
        <v>5.5780000000000003</v>
      </c>
      <c r="C1065" s="134">
        <v>-73.308000000000007</v>
      </c>
      <c r="D1065" t="s">
        <v>8249</v>
      </c>
      <c r="E1065" t="s">
        <v>883</v>
      </c>
      <c r="F1065" t="s">
        <v>877</v>
      </c>
      <c r="G1065" t="s">
        <v>8250</v>
      </c>
      <c r="H1065" t="s">
        <v>291</v>
      </c>
      <c r="I1065">
        <v>149.24379999999999</v>
      </c>
      <c r="J1065" t="s">
        <v>894</v>
      </c>
      <c r="L1065" t="s">
        <v>8251</v>
      </c>
      <c r="M1065" t="s">
        <v>1543</v>
      </c>
      <c r="N1065" t="s">
        <v>1543</v>
      </c>
    </row>
    <row r="1066" spans="1:14" x14ac:dyDescent="0.3">
      <c r="A1066" s="136">
        <f t="shared" si="16"/>
        <v>172.03525061791902</v>
      </c>
      <c r="B1066" s="134">
        <v>5.6</v>
      </c>
      <c r="C1066" s="134">
        <v>-72.594999999999999</v>
      </c>
      <c r="D1066" t="s">
        <v>9946</v>
      </c>
      <c r="E1066" t="s">
        <v>892</v>
      </c>
      <c r="F1066" t="s">
        <v>1214</v>
      </c>
      <c r="G1066" t="s">
        <v>9649</v>
      </c>
      <c r="H1066" t="s">
        <v>291</v>
      </c>
      <c r="I1066">
        <v>67.280900000000003</v>
      </c>
      <c r="L1066" t="s">
        <v>9650</v>
      </c>
      <c r="M1066" t="s">
        <v>957</v>
      </c>
      <c r="N1066" t="s">
        <v>957</v>
      </c>
    </row>
    <row r="1067" spans="1:14" x14ac:dyDescent="0.3">
      <c r="A1067" s="136">
        <f t="shared" si="16"/>
        <v>172.30331285749992</v>
      </c>
      <c r="B1067" s="134">
        <v>8.6039999999999992</v>
      </c>
      <c r="C1067" s="134">
        <v>-72.647999999999996</v>
      </c>
      <c r="D1067" t="s">
        <v>12824</v>
      </c>
      <c r="E1067" t="s">
        <v>883</v>
      </c>
      <c r="F1067" t="s">
        <v>877</v>
      </c>
      <c r="G1067" t="s">
        <v>12713</v>
      </c>
      <c r="H1067" t="s">
        <v>11647</v>
      </c>
      <c r="I1067">
        <v>274.70690000000002</v>
      </c>
      <c r="J1067" t="s">
        <v>889</v>
      </c>
      <c r="L1067" t="s">
        <v>12564</v>
      </c>
      <c r="M1067" t="s">
        <v>1686</v>
      </c>
      <c r="N1067" t="s">
        <v>1686</v>
      </c>
    </row>
    <row r="1068" spans="1:14" x14ac:dyDescent="0.3">
      <c r="A1068" s="136">
        <f t="shared" si="16"/>
        <v>172.32868737198675</v>
      </c>
      <c r="B1068" s="134">
        <v>5.5590000000000002</v>
      </c>
      <c r="C1068" s="134">
        <v>-73.213999999999999</v>
      </c>
      <c r="D1068" t="s">
        <v>8452</v>
      </c>
      <c r="E1068" t="s">
        <v>892</v>
      </c>
      <c r="F1068" t="s">
        <v>1214</v>
      </c>
      <c r="G1068" t="s">
        <v>8430</v>
      </c>
      <c r="H1068" t="s">
        <v>291</v>
      </c>
      <c r="I1068">
        <v>192.06280000000001</v>
      </c>
      <c r="L1068" t="s">
        <v>8381</v>
      </c>
      <c r="M1068" t="s">
        <v>931</v>
      </c>
      <c r="N1068" t="s">
        <v>931</v>
      </c>
    </row>
    <row r="1069" spans="1:14" x14ac:dyDescent="0.3">
      <c r="A1069" s="136">
        <f t="shared" si="16"/>
        <v>172.33371429822674</v>
      </c>
      <c r="B1069" s="134">
        <v>8.6200700000000001</v>
      </c>
      <c r="C1069" s="134">
        <v>-72.726219999999998</v>
      </c>
      <c r="D1069" t="s">
        <v>12793</v>
      </c>
      <c r="E1069" t="s">
        <v>892</v>
      </c>
      <c r="F1069" t="s">
        <v>877</v>
      </c>
      <c r="G1069" t="s">
        <v>12713</v>
      </c>
      <c r="H1069" t="s">
        <v>11647</v>
      </c>
      <c r="I1069">
        <v>333.86439999999999</v>
      </c>
      <c r="J1069" t="s">
        <v>894</v>
      </c>
      <c r="K1069" t="s">
        <v>879</v>
      </c>
      <c r="L1069" t="s">
        <v>12794</v>
      </c>
      <c r="M1069" t="s">
        <v>957</v>
      </c>
      <c r="N1069" t="s">
        <v>957</v>
      </c>
    </row>
    <row r="1070" spans="1:14" x14ac:dyDescent="0.3">
      <c r="A1070" s="136">
        <f t="shared" si="16"/>
        <v>172.4273135569106</v>
      </c>
      <c r="B1070" s="134">
        <v>8.61</v>
      </c>
      <c r="C1070" s="134">
        <v>-72.67</v>
      </c>
      <c r="D1070" t="s">
        <v>12823</v>
      </c>
      <c r="E1070" t="s">
        <v>883</v>
      </c>
      <c r="F1070" t="s">
        <v>877</v>
      </c>
      <c r="G1070" t="s">
        <v>12713</v>
      </c>
      <c r="H1070" t="s">
        <v>11647</v>
      </c>
      <c r="I1070">
        <v>126.4109</v>
      </c>
      <c r="J1070" t="s">
        <v>894</v>
      </c>
      <c r="L1070" t="s">
        <v>12564</v>
      </c>
      <c r="M1070" t="s">
        <v>1686</v>
      </c>
      <c r="N1070" t="s">
        <v>1686</v>
      </c>
    </row>
    <row r="1071" spans="1:14" x14ac:dyDescent="0.3">
      <c r="A1071" s="136">
        <f t="shared" si="16"/>
        <v>172.55249105612899</v>
      </c>
      <c r="B1071" s="134">
        <v>5.5694999999999997</v>
      </c>
      <c r="C1071" s="134">
        <v>-72.707999999999998</v>
      </c>
      <c r="D1071" t="s">
        <v>9648</v>
      </c>
      <c r="E1071" t="s">
        <v>892</v>
      </c>
      <c r="F1071" t="s">
        <v>1214</v>
      </c>
      <c r="G1071" t="s">
        <v>9649</v>
      </c>
      <c r="H1071" t="s">
        <v>291</v>
      </c>
      <c r="I1071">
        <v>19.5732</v>
      </c>
      <c r="L1071" t="s">
        <v>9650</v>
      </c>
      <c r="M1071" t="s">
        <v>1019</v>
      </c>
      <c r="N1071" t="s">
        <v>1019</v>
      </c>
    </row>
    <row r="1072" spans="1:14" x14ac:dyDescent="0.3">
      <c r="A1072" s="136">
        <f t="shared" si="16"/>
        <v>172.55375001411363</v>
      </c>
      <c r="B1072" s="134">
        <v>5.9764699999999999</v>
      </c>
      <c r="C1072" s="134">
        <v>-71.915679999999995</v>
      </c>
      <c r="D1072" t="s">
        <v>11540</v>
      </c>
      <c r="E1072" t="s">
        <v>892</v>
      </c>
      <c r="F1072" t="s">
        <v>877</v>
      </c>
      <c r="G1072" t="s">
        <v>11541</v>
      </c>
      <c r="H1072" t="s">
        <v>231</v>
      </c>
      <c r="I1072">
        <v>133.79509999999999</v>
      </c>
      <c r="J1072" t="s">
        <v>889</v>
      </c>
      <c r="K1072" t="s">
        <v>879</v>
      </c>
      <c r="L1072" t="s">
        <v>11542</v>
      </c>
      <c r="M1072" t="s">
        <v>1482</v>
      </c>
      <c r="N1072" t="s">
        <v>1482</v>
      </c>
    </row>
    <row r="1073" spans="1:14" x14ac:dyDescent="0.3">
      <c r="A1073" s="136">
        <f t="shared" si="16"/>
        <v>172.68866156646922</v>
      </c>
      <c r="B1073" s="134">
        <v>8.6276700000000002</v>
      </c>
      <c r="C1073" s="134">
        <v>-72.752369999999999</v>
      </c>
      <c r="D1073" t="s">
        <v>12788</v>
      </c>
      <c r="E1073" t="s">
        <v>892</v>
      </c>
      <c r="F1073" t="s">
        <v>877</v>
      </c>
      <c r="G1073" t="s">
        <v>12713</v>
      </c>
      <c r="H1073" t="s">
        <v>11647</v>
      </c>
      <c r="I1073">
        <v>42.259500000000003</v>
      </c>
      <c r="J1073" t="s">
        <v>894</v>
      </c>
      <c r="K1073" t="s">
        <v>879</v>
      </c>
      <c r="L1073" t="s">
        <v>12741</v>
      </c>
      <c r="M1073" t="s">
        <v>957</v>
      </c>
      <c r="N1073" t="s">
        <v>957</v>
      </c>
    </row>
    <row r="1074" spans="1:14" x14ac:dyDescent="0.3">
      <c r="A1074" s="136">
        <f t="shared" si="16"/>
        <v>172.70092459869724</v>
      </c>
      <c r="B1074" s="134">
        <v>6.5069999999999997</v>
      </c>
      <c r="C1074" s="134">
        <v>-74.447500000000005</v>
      </c>
      <c r="D1074" t="s">
        <v>8345</v>
      </c>
      <c r="E1074" t="s">
        <v>883</v>
      </c>
      <c r="F1074" t="s">
        <v>877</v>
      </c>
      <c r="G1074" t="s">
        <v>7522</v>
      </c>
      <c r="H1074" t="s">
        <v>288</v>
      </c>
      <c r="I1074">
        <v>282.28300000000002</v>
      </c>
      <c r="J1074" t="s">
        <v>889</v>
      </c>
      <c r="L1074" t="s">
        <v>8346</v>
      </c>
      <c r="M1074" t="s">
        <v>4586</v>
      </c>
      <c r="N1074" t="s">
        <v>4586</v>
      </c>
    </row>
    <row r="1075" spans="1:14" x14ac:dyDescent="0.3">
      <c r="A1075" s="136">
        <f t="shared" si="16"/>
        <v>172.90210797494922</v>
      </c>
      <c r="B1075" s="134">
        <v>6.5345399999999998</v>
      </c>
      <c r="C1075" s="134">
        <v>-74.460509999999999</v>
      </c>
      <c r="D1075" t="s">
        <v>8421</v>
      </c>
      <c r="E1075" t="s">
        <v>892</v>
      </c>
      <c r="F1075" t="s">
        <v>877</v>
      </c>
      <c r="G1075" t="s">
        <v>7522</v>
      </c>
      <c r="H1075" t="s">
        <v>288</v>
      </c>
      <c r="I1075">
        <v>125.0038</v>
      </c>
      <c r="J1075" t="s">
        <v>894</v>
      </c>
      <c r="K1075" t="s">
        <v>903</v>
      </c>
      <c r="L1075" t="s">
        <v>8316</v>
      </c>
      <c r="M1075" t="s">
        <v>1117</v>
      </c>
      <c r="N1075" t="s">
        <v>1117</v>
      </c>
    </row>
    <row r="1076" spans="1:14" x14ac:dyDescent="0.3">
      <c r="A1076" s="136">
        <f t="shared" si="16"/>
        <v>173.00834551760823</v>
      </c>
      <c r="B1076" s="134">
        <v>8.6244999999999994</v>
      </c>
      <c r="C1076" s="134">
        <v>-72.716499999999996</v>
      </c>
      <c r="D1076" t="s">
        <v>12811</v>
      </c>
      <c r="E1076" t="s">
        <v>883</v>
      </c>
      <c r="F1076" t="s">
        <v>877</v>
      </c>
      <c r="G1076" t="s">
        <v>12713</v>
      </c>
      <c r="H1076" t="s">
        <v>11647</v>
      </c>
      <c r="I1076">
        <v>226.07130000000001</v>
      </c>
      <c r="J1076" t="s">
        <v>889</v>
      </c>
      <c r="L1076" t="s">
        <v>12564</v>
      </c>
      <c r="M1076" t="s">
        <v>1718</v>
      </c>
      <c r="N1076" t="s">
        <v>1718</v>
      </c>
    </row>
    <row r="1077" spans="1:14" x14ac:dyDescent="0.3">
      <c r="A1077" s="136">
        <f t="shared" si="16"/>
        <v>173.17342118691758</v>
      </c>
      <c r="B1077" s="134">
        <v>5.8665000000000003</v>
      </c>
      <c r="C1077" s="134">
        <v>-73.963999999999999</v>
      </c>
      <c r="D1077" t="s">
        <v>7200</v>
      </c>
      <c r="E1077" t="s">
        <v>883</v>
      </c>
      <c r="F1077" t="s">
        <v>884</v>
      </c>
      <c r="G1077" t="s">
        <v>6939</v>
      </c>
      <c r="H1077" t="s">
        <v>170</v>
      </c>
      <c r="I1077">
        <v>2.4460000000000002</v>
      </c>
      <c r="L1077" t="s">
        <v>7201</v>
      </c>
      <c r="M1077" t="s">
        <v>7202</v>
      </c>
      <c r="N1077" t="s">
        <v>7202</v>
      </c>
    </row>
    <row r="1078" spans="1:14" x14ac:dyDescent="0.3">
      <c r="A1078" s="136">
        <f t="shared" si="16"/>
        <v>173.22995461093447</v>
      </c>
      <c r="B1078" s="134">
        <v>5.5570000000000004</v>
      </c>
      <c r="C1078" s="134">
        <v>-73.254999999999995</v>
      </c>
      <c r="D1078" t="s">
        <v>8347</v>
      </c>
      <c r="E1078" t="s">
        <v>968</v>
      </c>
      <c r="F1078" t="s">
        <v>877</v>
      </c>
      <c r="G1078" t="s">
        <v>8234</v>
      </c>
      <c r="H1078" t="s">
        <v>291</v>
      </c>
      <c r="I1078">
        <v>78.293700000000001</v>
      </c>
      <c r="J1078" t="s">
        <v>894</v>
      </c>
      <c r="L1078" t="s">
        <v>8348</v>
      </c>
      <c r="M1078" t="s">
        <v>8349</v>
      </c>
      <c r="N1078" t="s">
        <v>8349</v>
      </c>
    </row>
    <row r="1079" spans="1:14" x14ac:dyDescent="0.3">
      <c r="A1079" s="136">
        <f t="shared" si="16"/>
        <v>173.57847491535028</v>
      </c>
      <c r="B1079" s="134">
        <v>6.5228200000000003</v>
      </c>
      <c r="C1079" s="134">
        <v>-74.462469999999996</v>
      </c>
      <c r="D1079" t="s">
        <v>8383</v>
      </c>
      <c r="E1079" t="s">
        <v>892</v>
      </c>
      <c r="F1079" t="s">
        <v>877</v>
      </c>
      <c r="G1079" t="s">
        <v>7522</v>
      </c>
      <c r="H1079" t="s">
        <v>288</v>
      </c>
      <c r="I1079">
        <v>83.718000000000004</v>
      </c>
      <c r="J1079" t="s">
        <v>894</v>
      </c>
      <c r="K1079" t="s">
        <v>903</v>
      </c>
      <c r="L1079" t="s">
        <v>8316</v>
      </c>
      <c r="M1079" t="s">
        <v>1117</v>
      </c>
      <c r="N1079" t="s">
        <v>1117</v>
      </c>
    </row>
    <row r="1080" spans="1:14" x14ac:dyDescent="0.3">
      <c r="A1080" s="136">
        <f t="shared" si="16"/>
        <v>173.62929983111826</v>
      </c>
      <c r="B1080" s="134">
        <v>5.8920000000000003</v>
      </c>
      <c r="C1080" s="134">
        <v>-74.002499999999998</v>
      </c>
      <c r="D1080" t="s">
        <v>7185</v>
      </c>
      <c r="E1080" t="s">
        <v>892</v>
      </c>
      <c r="F1080" t="s">
        <v>1214</v>
      </c>
      <c r="G1080" t="s">
        <v>6939</v>
      </c>
      <c r="H1080" t="s">
        <v>170</v>
      </c>
      <c r="I1080">
        <v>22.0138</v>
      </c>
      <c r="L1080" t="s">
        <v>7186</v>
      </c>
      <c r="M1080" t="s">
        <v>4145</v>
      </c>
      <c r="N1080" t="s">
        <v>4145</v>
      </c>
    </row>
    <row r="1081" spans="1:14" x14ac:dyDescent="0.3">
      <c r="A1081" s="136">
        <f t="shared" si="16"/>
        <v>173.67200953353543</v>
      </c>
      <c r="B1081" s="134">
        <v>5.5473800000000004</v>
      </c>
      <c r="C1081" s="134">
        <v>-73.218159999999997</v>
      </c>
      <c r="D1081" t="s">
        <v>8429</v>
      </c>
      <c r="E1081" t="s">
        <v>892</v>
      </c>
      <c r="F1081" t="s">
        <v>1214</v>
      </c>
      <c r="G1081" t="s">
        <v>8430</v>
      </c>
      <c r="H1081" t="s">
        <v>291</v>
      </c>
      <c r="I1081">
        <v>4.4020000000000001</v>
      </c>
      <c r="J1081" t="s">
        <v>986</v>
      </c>
      <c r="K1081" t="s">
        <v>879</v>
      </c>
      <c r="L1081" t="s">
        <v>8278</v>
      </c>
      <c r="M1081" t="s">
        <v>949</v>
      </c>
      <c r="N1081" t="s">
        <v>949</v>
      </c>
    </row>
    <row r="1082" spans="1:14" x14ac:dyDescent="0.3">
      <c r="A1082" s="136">
        <f t="shared" si="16"/>
        <v>173.81497122655742</v>
      </c>
      <c r="B1082" s="134">
        <v>5.5449999999999999</v>
      </c>
      <c r="C1082" s="134">
        <v>-72.788499999999999</v>
      </c>
      <c r="D1082" t="s">
        <v>9461</v>
      </c>
      <c r="E1082" t="s">
        <v>883</v>
      </c>
      <c r="F1082" t="s">
        <v>877</v>
      </c>
      <c r="G1082" t="s">
        <v>9413</v>
      </c>
      <c r="H1082" t="s">
        <v>291</v>
      </c>
      <c r="I1082">
        <v>844.12890000000004</v>
      </c>
      <c r="J1082" t="s">
        <v>889</v>
      </c>
      <c r="L1082" t="s">
        <v>9462</v>
      </c>
      <c r="M1082" t="s">
        <v>1019</v>
      </c>
      <c r="N1082" t="s">
        <v>1019</v>
      </c>
    </row>
    <row r="1083" spans="1:14" x14ac:dyDescent="0.3">
      <c r="A1083" s="136">
        <f t="shared" si="16"/>
        <v>174.00832317278253</v>
      </c>
      <c r="B1083" s="134">
        <v>5.5834999999999999</v>
      </c>
      <c r="C1083" s="134">
        <v>-72.587999999999994</v>
      </c>
      <c r="D1083" t="s">
        <v>9944</v>
      </c>
      <c r="E1083" t="s">
        <v>892</v>
      </c>
      <c r="F1083" t="s">
        <v>1214</v>
      </c>
      <c r="G1083" t="s">
        <v>9649</v>
      </c>
      <c r="H1083" t="s">
        <v>291</v>
      </c>
      <c r="I1083">
        <v>7.34</v>
      </c>
      <c r="L1083" t="s">
        <v>9650</v>
      </c>
      <c r="M1083" t="s">
        <v>957</v>
      </c>
      <c r="N1083" t="s">
        <v>957</v>
      </c>
    </row>
    <row r="1084" spans="1:14" x14ac:dyDescent="0.3">
      <c r="A1084" s="136">
        <f t="shared" si="16"/>
        <v>174.36009830588441</v>
      </c>
      <c r="B1084" s="134">
        <v>5.5664300000000004</v>
      </c>
      <c r="C1084" s="134">
        <v>-73.355419999999995</v>
      </c>
      <c r="D1084" t="s">
        <v>8093</v>
      </c>
      <c r="E1084" t="s">
        <v>892</v>
      </c>
      <c r="F1084" t="s">
        <v>877</v>
      </c>
      <c r="G1084" t="s">
        <v>7762</v>
      </c>
      <c r="H1084" t="s">
        <v>291</v>
      </c>
      <c r="I1084">
        <v>0.58679999999999999</v>
      </c>
      <c r="J1084" t="s">
        <v>894</v>
      </c>
      <c r="K1084" t="s">
        <v>879</v>
      </c>
      <c r="L1084" t="s">
        <v>8094</v>
      </c>
      <c r="M1084" t="s">
        <v>949</v>
      </c>
      <c r="N1084" t="s">
        <v>949</v>
      </c>
    </row>
    <row r="1085" spans="1:14" x14ac:dyDescent="0.3">
      <c r="A1085" s="136">
        <f t="shared" si="16"/>
        <v>174.37294082641239</v>
      </c>
      <c r="B1085" s="134">
        <v>5.5514999999999999</v>
      </c>
      <c r="C1085" s="134">
        <v>-73.283500000000004</v>
      </c>
      <c r="D1085" t="s">
        <v>8272</v>
      </c>
      <c r="E1085" t="s">
        <v>883</v>
      </c>
      <c r="F1085" t="s">
        <v>963</v>
      </c>
      <c r="G1085" t="s">
        <v>8234</v>
      </c>
      <c r="H1085" t="s">
        <v>291</v>
      </c>
      <c r="I1085">
        <v>26.913900000000002</v>
      </c>
      <c r="L1085" t="s">
        <v>8273</v>
      </c>
      <c r="M1085" t="s">
        <v>887</v>
      </c>
      <c r="N1085" t="s">
        <v>887</v>
      </c>
    </row>
    <row r="1086" spans="1:14" x14ac:dyDescent="0.3">
      <c r="A1086" s="136">
        <f t="shared" si="16"/>
        <v>174.44775940917611</v>
      </c>
      <c r="B1086" s="134">
        <v>6.359</v>
      </c>
      <c r="C1086" s="134">
        <v>-74.394999999999996</v>
      </c>
      <c r="D1086" t="s">
        <v>7901</v>
      </c>
      <c r="E1086" t="s">
        <v>892</v>
      </c>
      <c r="F1086" t="s">
        <v>1214</v>
      </c>
      <c r="G1086" t="s">
        <v>7624</v>
      </c>
      <c r="H1086" t="s">
        <v>170</v>
      </c>
      <c r="I1086">
        <v>3045.9731999999999</v>
      </c>
      <c r="L1086" t="s">
        <v>5924</v>
      </c>
      <c r="M1086" t="s">
        <v>1019</v>
      </c>
      <c r="N1086" t="s">
        <v>1019</v>
      </c>
    </row>
    <row r="1087" spans="1:14" x14ac:dyDescent="0.3">
      <c r="A1087" s="136">
        <f t="shared" si="16"/>
        <v>174.57771278602505</v>
      </c>
      <c r="B1087" s="134">
        <v>5.8144999999999998</v>
      </c>
      <c r="C1087" s="134">
        <v>-73.915000000000006</v>
      </c>
      <c r="D1087" t="s">
        <v>7169</v>
      </c>
      <c r="E1087" t="s">
        <v>892</v>
      </c>
      <c r="F1087" t="s">
        <v>1214</v>
      </c>
      <c r="G1087" t="s">
        <v>6812</v>
      </c>
      <c r="H1087" t="s">
        <v>170</v>
      </c>
      <c r="I1087">
        <v>2.4462000000000002</v>
      </c>
      <c r="L1087" t="s">
        <v>7170</v>
      </c>
      <c r="M1087" t="s">
        <v>931</v>
      </c>
      <c r="N1087" t="s">
        <v>931</v>
      </c>
    </row>
    <row r="1088" spans="1:14" x14ac:dyDescent="0.3">
      <c r="A1088" s="136">
        <f t="shared" si="16"/>
        <v>174.69456962426972</v>
      </c>
      <c r="B1088" s="134">
        <v>5.5789999999999997</v>
      </c>
      <c r="C1088" s="134">
        <v>-72.581000000000003</v>
      </c>
      <c r="D1088" t="s">
        <v>9959</v>
      </c>
      <c r="E1088" t="s">
        <v>883</v>
      </c>
      <c r="F1088" t="s">
        <v>877</v>
      </c>
      <c r="G1088" t="s">
        <v>9649</v>
      </c>
      <c r="H1088" t="s">
        <v>291</v>
      </c>
      <c r="I1088">
        <v>149.24709999999999</v>
      </c>
      <c r="J1088" t="s">
        <v>894</v>
      </c>
      <c r="L1088" t="s">
        <v>9923</v>
      </c>
      <c r="M1088" t="s">
        <v>931</v>
      </c>
      <c r="N1088" t="s">
        <v>931</v>
      </c>
    </row>
    <row r="1089" spans="1:14" x14ac:dyDescent="0.3">
      <c r="A1089" s="136">
        <f t="shared" si="16"/>
        <v>174.70881251595651</v>
      </c>
      <c r="B1089" s="134">
        <v>5.5410000000000004</v>
      </c>
      <c r="C1089" s="134">
        <v>-73.239000000000004</v>
      </c>
      <c r="D1089" t="s">
        <v>8366</v>
      </c>
      <c r="E1089" t="s">
        <v>883</v>
      </c>
      <c r="F1089" t="s">
        <v>877</v>
      </c>
      <c r="G1089" t="s">
        <v>8367</v>
      </c>
      <c r="H1089" t="s">
        <v>291</v>
      </c>
      <c r="I1089">
        <v>2718.3103999999998</v>
      </c>
      <c r="J1089" t="s">
        <v>889</v>
      </c>
      <c r="L1089" t="s">
        <v>1005</v>
      </c>
      <c r="M1089" t="s">
        <v>7241</v>
      </c>
      <c r="N1089" t="s">
        <v>7241</v>
      </c>
    </row>
    <row r="1090" spans="1:14" x14ac:dyDescent="0.3">
      <c r="A1090" s="136">
        <f t="shared" ref="A1090:A1153" si="17">6371*ACOS(SIN(RADIANS(LAT))*SIN(RADIANS(B1090))+COS(RADIANS(LAT))*COS(RADIANS(B1090))*COS(RADIANS(C1090-LONG)))</f>
        <v>174.77016183751709</v>
      </c>
      <c r="B1090" s="134">
        <v>5.6130500000000003</v>
      </c>
      <c r="C1090" s="134">
        <v>-73.52901</v>
      </c>
      <c r="D1090" t="s">
        <v>7654</v>
      </c>
      <c r="E1090" t="s">
        <v>892</v>
      </c>
      <c r="F1090" t="s">
        <v>893</v>
      </c>
      <c r="G1090" t="s">
        <v>7634</v>
      </c>
      <c r="H1090" t="s">
        <v>291</v>
      </c>
      <c r="I1090">
        <v>9.0747999999999998</v>
      </c>
      <c r="J1090" t="s">
        <v>894</v>
      </c>
      <c r="K1090" t="s">
        <v>879</v>
      </c>
      <c r="L1090" t="s">
        <v>7655</v>
      </c>
      <c r="M1090" t="s">
        <v>3950</v>
      </c>
      <c r="N1090" t="s">
        <v>3950</v>
      </c>
    </row>
    <row r="1091" spans="1:14" x14ac:dyDescent="0.3">
      <c r="A1091" s="136">
        <f t="shared" si="17"/>
        <v>174.81574475826355</v>
      </c>
      <c r="B1091" s="134">
        <v>5.6135000000000002</v>
      </c>
      <c r="C1091" s="134">
        <v>-73.531509999999997</v>
      </c>
      <c r="D1091" t="s">
        <v>7633</v>
      </c>
      <c r="E1091" t="s">
        <v>892</v>
      </c>
      <c r="F1091" t="s">
        <v>877</v>
      </c>
      <c r="G1091" t="s">
        <v>7634</v>
      </c>
      <c r="H1091" t="s">
        <v>291</v>
      </c>
      <c r="I1091">
        <v>10.195499999999999</v>
      </c>
      <c r="J1091" t="s">
        <v>894</v>
      </c>
      <c r="K1091" t="s">
        <v>879</v>
      </c>
      <c r="L1091" t="s">
        <v>7635</v>
      </c>
      <c r="M1091" t="s">
        <v>906</v>
      </c>
      <c r="N1091" t="s">
        <v>906</v>
      </c>
    </row>
    <row r="1092" spans="1:14" x14ac:dyDescent="0.3">
      <c r="A1092" s="136">
        <f t="shared" si="17"/>
        <v>174.88227086771045</v>
      </c>
      <c r="B1092" s="134">
        <v>8.2149999999999999</v>
      </c>
      <c r="C1092" s="134">
        <v>-74.112499999999997</v>
      </c>
      <c r="D1092" t="s">
        <v>11923</v>
      </c>
      <c r="E1092" t="s">
        <v>892</v>
      </c>
      <c r="F1092" t="s">
        <v>877</v>
      </c>
      <c r="G1092" t="s">
        <v>5681</v>
      </c>
      <c r="H1092" t="s">
        <v>290</v>
      </c>
      <c r="I1092">
        <v>1000.4681</v>
      </c>
      <c r="J1092" t="s">
        <v>889</v>
      </c>
      <c r="K1092" t="s">
        <v>903</v>
      </c>
      <c r="L1092" t="s">
        <v>11924</v>
      </c>
      <c r="M1092" t="s">
        <v>1019</v>
      </c>
      <c r="N1092" t="s">
        <v>1019</v>
      </c>
    </row>
    <row r="1093" spans="1:14" x14ac:dyDescent="0.3">
      <c r="A1093" s="136">
        <f t="shared" si="17"/>
        <v>175.01526152359472</v>
      </c>
      <c r="B1093" s="134">
        <v>5.5735200000000003</v>
      </c>
      <c r="C1093" s="134">
        <v>-73.408510000000007</v>
      </c>
      <c r="D1093" t="s">
        <v>7906</v>
      </c>
      <c r="E1093" t="s">
        <v>892</v>
      </c>
      <c r="F1093" t="s">
        <v>877</v>
      </c>
      <c r="G1093" t="s">
        <v>7881</v>
      </c>
      <c r="H1093" t="s">
        <v>291</v>
      </c>
      <c r="I1093">
        <v>31.822600000000001</v>
      </c>
      <c r="J1093" t="s">
        <v>894</v>
      </c>
      <c r="K1093" t="s">
        <v>879</v>
      </c>
      <c r="L1093" t="s">
        <v>7907</v>
      </c>
      <c r="M1093" t="s">
        <v>931</v>
      </c>
      <c r="N1093" t="s">
        <v>931</v>
      </c>
    </row>
    <row r="1094" spans="1:14" x14ac:dyDescent="0.3">
      <c r="A1094" s="136">
        <f t="shared" si="17"/>
        <v>175.10027270199106</v>
      </c>
      <c r="B1094" s="134">
        <v>5.5739999999999998</v>
      </c>
      <c r="C1094" s="134">
        <v>-72.585499999999996</v>
      </c>
      <c r="D1094" t="s">
        <v>9934</v>
      </c>
      <c r="E1094" t="s">
        <v>892</v>
      </c>
      <c r="F1094" t="s">
        <v>1214</v>
      </c>
      <c r="G1094" t="s">
        <v>9649</v>
      </c>
      <c r="H1094" t="s">
        <v>291</v>
      </c>
      <c r="I1094">
        <v>69.730699999999999</v>
      </c>
      <c r="L1094" t="s">
        <v>9650</v>
      </c>
      <c r="M1094" t="s">
        <v>957</v>
      </c>
      <c r="N1094" t="s">
        <v>957</v>
      </c>
    </row>
    <row r="1095" spans="1:14" x14ac:dyDescent="0.3">
      <c r="A1095" s="136">
        <f t="shared" si="17"/>
        <v>175.22909603779922</v>
      </c>
      <c r="B1095" s="134">
        <v>8.5395000000000003</v>
      </c>
      <c r="C1095" s="134">
        <v>-73.632999999999996</v>
      </c>
      <c r="D1095" t="s">
        <v>12496</v>
      </c>
      <c r="E1095" t="s">
        <v>892</v>
      </c>
      <c r="F1095" t="s">
        <v>1214</v>
      </c>
      <c r="G1095" t="s">
        <v>12497</v>
      </c>
      <c r="H1095" t="s">
        <v>294</v>
      </c>
      <c r="I1095">
        <v>217.63120000000001</v>
      </c>
      <c r="L1095" t="s">
        <v>10788</v>
      </c>
      <c r="M1095" t="s">
        <v>957</v>
      </c>
      <c r="N1095" t="s">
        <v>957</v>
      </c>
    </row>
    <row r="1096" spans="1:14" x14ac:dyDescent="0.3">
      <c r="A1096" s="136">
        <f t="shared" si="17"/>
        <v>175.26331969287594</v>
      </c>
      <c r="B1096" s="134">
        <v>5.5430000000000001</v>
      </c>
      <c r="C1096" s="134">
        <v>-73.281499999999994</v>
      </c>
      <c r="D1096" t="s">
        <v>8259</v>
      </c>
      <c r="E1096" t="s">
        <v>883</v>
      </c>
      <c r="F1096" t="s">
        <v>877</v>
      </c>
      <c r="G1096" t="s">
        <v>8234</v>
      </c>
      <c r="H1096" t="s">
        <v>291</v>
      </c>
      <c r="I1096">
        <v>140.68809999999999</v>
      </c>
      <c r="J1096" t="s">
        <v>894</v>
      </c>
      <c r="L1096" t="s">
        <v>8260</v>
      </c>
      <c r="M1096" t="s">
        <v>6291</v>
      </c>
      <c r="N1096" t="s">
        <v>6291</v>
      </c>
    </row>
    <row r="1097" spans="1:14" x14ac:dyDescent="0.3">
      <c r="A1097" s="136">
        <f t="shared" si="17"/>
        <v>175.40842855286527</v>
      </c>
      <c r="B1097" s="134">
        <v>6.5068700000000002</v>
      </c>
      <c r="C1097" s="134">
        <v>-74.4739</v>
      </c>
      <c r="D1097" t="s">
        <v>8315</v>
      </c>
      <c r="E1097" t="s">
        <v>892</v>
      </c>
      <c r="F1097" t="s">
        <v>877</v>
      </c>
      <c r="G1097" t="s">
        <v>7522</v>
      </c>
      <c r="H1097" t="s">
        <v>288</v>
      </c>
      <c r="I1097">
        <v>54.346600000000002</v>
      </c>
      <c r="J1097" t="s">
        <v>894</v>
      </c>
      <c r="K1097" t="s">
        <v>903</v>
      </c>
      <c r="L1097" t="s">
        <v>8316</v>
      </c>
      <c r="M1097" t="s">
        <v>949</v>
      </c>
      <c r="N1097" t="s">
        <v>949</v>
      </c>
    </row>
    <row r="1098" spans="1:14" x14ac:dyDescent="0.3">
      <c r="A1098" s="136">
        <f t="shared" si="17"/>
        <v>175.6543546542934</v>
      </c>
      <c r="B1098" s="134">
        <v>5.5685000000000002</v>
      </c>
      <c r="C1098" s="134">
        <v>-73.412000000000006</v>
      </c>
      <c r="D1098" t="s">
        <v>7880</v>
      </c>
      <c r="E1098" t="s">
        <v>892</v>
      </c>
      <c r="F1098" t="s">
        <v>1199</v>
      </c>
      <c r="G1098" t="s">
        <v>7881</v>
      </c>
      <c r="H1098" t="s">
        <v>291</v>
      </c>
      <c r="I1098">
        <v>12.233599999999999</v>
      </c>
      <c r="J1098" t="s">
        <v>894</v>
      </c>
      <c r="K1098" t="s">
        <v>879</v>
      </c>
      <c r="L1098" t="s">
        <v>7882</v>
      </c>
      <c r="M1098" t="s">
        <v>949</v>
      </c>
      <c r="N1098" t="s">
        <v>949</v>
      </c>
    </row>
    <row r="1099" spans="1:14" x14ac:dyDescent="0.3">
      <c r="A1099" s="136">
        <f t="shared" si="17"/>
        <v>175.66629075387615</v>
      </c>
      <c r="B1099" s="134">
        <v>7.03165</v>
      </c>
      <c r="C1099" s="134">
        <v>-71.408739999999995</v>
      </c>
      <c r="D1099" t="s">
        <v>12657</v>
      </c>
      <c r="E1099" t="s">
        <v>892</v>
      </c>
      <c r="F1099" t="s">
        <v>877</v>
      </c>
      <c r="G1099" t="s">
        <v>12594</v>
      </c>
      <c r="H1099" t="s">
        <v>207</v>
      </c>
      <c r="I1099">
        <v>497.096</v>
      </c>
      <c r="J1099" t="s">
        <v>889</v>
      </c>
      <c r="K1099" t="s">
        <v>879</v>
      </c>
      <c r="L1099" t="s">
        <v>12658</v>
      </c>
      <c r="M1099" t="s">
        <v>1008</v>
      </c>
      <c r="N1099" t="s">
        <v>1008</v>
      </c>
    </row>
    <row r="1100" spans="1:14" x14ac:dyDescent="0.3">
      <c r="A1100" s="136">
        <f t="shared" si="17"/>
        <v>175.74771974924786</v>
      </c>
      <c r="B1100" s="134">
        <v>5.5971399999999996</v>
      </c>
      <c r="C1100" s="134">
        <v>-73.509860000000003</v>
      </c>
      <c r="D1100" t="s">
        <v>7680</v>
      </c>
      <c r="E1100" t="s">
        <v>892</v>
      </c>
      <c r="F1100" t="s">
        <v>877</v>
      </c>
      <c r="G1100" t="s">
        <v>7606</v>
      </c>
      <c r="H1100" t="s">
        <v>291</v>
      </c>
      <c r="I1100">
        <v>37.127899999999997</v>
      </c>
      <c r="J1100" t="s">
        <v>894</v>
      </c>
      <c r="K1100" t="s">
        <v>879</v>
      </c>
      <c r="L1100" t="s">
        <v>7435</v>
      </c>
      <c r="M1100" t="s">
        <v>1270</v>
      </c>
      <c r="N1100" t="s">
        <v>1270</v>
      </c>
    </row>
    <row r="1101" spans="1:14" x14ac:dyDescent="0.3">
      <c r="A1101" s="136">
        <f t="shared" si="17"/>
        <v>175.8812898800368</v>
      </c>
      <c r="B1101" s="134">
        <v>6.3230000000000004</v>
      </c>
      <c r="C1101" s="134">
        <v>-74.39</v>
      </c>
      <c r="D1101" t="s">
        <v>7760</v>
      </c>
      <c r="E1101" t="s">
        <v>892</v>
      </c>
      <c r="F1101" t="s">
        <v>1214</v>
      </c>
      <c r="G1101" t="s">
        <v>7624</v>
      </c>
      <c r="H1101" t="s">
        <v>170</v>
      </c>
      <c r="I1101">
        <v>1986.3724999999999</v>
      </c>
      <c r="J1101" t="s">
        <v>986</v>
      </c>
      <c r="K1101" t="s">
        <v>879</v>
      </c>
      <c r="L1101" t="s">
        <v>5924</v>
      </c>
      <c r="M1101" t="s">
        <v>1019</v>
      </c>
      <c r="N1101" t="s">
        <v>1019</v>
      </c>
    </row>
    <row r="1102" spans="1:14" x14ac:dyDescent="0.3">
      <c r="A1102" s="136">
        <f t="shared" si="17"/>
        <v>175.90821599189783</v>
      </c>
      <c r="B1102" s="134">
        <v>5.8484999999999996</v>
      </c>
      <c r="C1102" s="134">
        <v>-73.980999999999995</v>
      </c>
      <c r="D1102" t="s">
        <v>7087</v>
      </c>
      <c r="E1102" t="s">
        <v>883</v>
      </c>
      <c r="F1102" t="s">
        <v>963</v>
      </c>
      <c r="G1102" t="s">
        <v>6888</v>
      </c>
      <c r="H1102" t="s">
        <v>170</v>
      </c>
      <c r="I1102">
        <v>413.3972</v>
      </c>
      <c r="L1102" t="s">
        <v>7088</v>
      </c>
      <c r="M1102" t="s">
        <v>3535</v>
      </c>
      <c r="N1102" t="s">
        <v>3535</v>
      </c>
    </row>
    <row r="1103" spans="1:14" x14ac:dyDescent="0.3">
      <c r="A1103" s="136">
        <f t="shared" si="17"/>
        <v>176.03065734864603</v>
      </c>
      <c r="B1103" s="134">
        <v>6.4874999999999998</v>
      </c>
      <c r="C1103" s="134">
        <v>-74.471999999999994</v>
      </c>
      <c r="D1103" t="s">
        <v>8268</v>
      </c>
      <c r="E1103" t="s">
        <v>883</v>
      </c>
      <c r="F1103" t="s">
        <v>981</v>
      </c>
      <c r="G1103" t="s">
        <v>7522</v>
      </c>
      <c r="H1103" t="s">
        <v>288</v>
      </c>
      <c r="I1103">
        <v>26.8857</v>
      </c>
      <c r="J1103" t="s">
        <v>894</v>
      </c>
      <c r="L1103" t="s">
        <v>8269</v>
      </c>
      <c r="M1103" t="s">
        <v>899</v>
      </c>
      <c r="N1103" t="s">
        <v>899</v>
      </c>
    </row>
    <row r="1104" spans="1:14" x14ac:dyDescent="0.3">
      <c r="A1104" s="136">
        <f t="shared" si="17"/>
        <v>176.046435546868</v>
      </c>
      <c r="B1104" s="134">
        <v>5.59457</v>
      </c>
      <c r="C1104" s="134">
        <v>-73.510649999999998</v>
      </c>
      <c r="D1104" t="s">
        <v>7666</v>
      </c>
      <c r="E1104" t="s">
        <v>892</v>
      </c>
      <c r="F1104" t="s">
        <v>877</v>
      </c>
      <c r="G1104" t="s">
        <v>7606</v>
      </c>
      <c r="H1104" t="s">
        <v>291</v>
      </c>
      <c r="I1104">
        <v>6.8476999999999997</v>
      </c>
      <c r="J1104" t="s">
        <v>894</v>
      </c>
      <c r="K1104" t="s">
        <v>879</v>
      </c>
      <c r="L1104" t="s">
        <v>7667</v>
      </c>
      <c r="M1104" t="s">
        <v>906</v>
      </c>
      <c r="N1104" t="s">
        <v>906</v>
      </c>
    </row>
    <row r="1105" spans="1:14" x14ac:dyDescent="0.3">
      <c r="A1105" s="136">
        <f t="shared" si="17"/>
        <v>176.10481493306435</v>
      </c>
      <c r="B1105" s="134">
        <v>5.6929999999999996</v>
      </c>
      <c r="C1105" s="134">
        <v>-73.742500000000007</v>
      </c>
      <c r="D1105" t="s">
        <v>7258</v>
      </c>
      <c r="E1105" t="s">
        <v>892</v>
      </c>
      <c r="F1105" t="s">
        <v>1214</v>
      </c>
      <c r="G1105" t="s">
        <v>7220</v>
      </c>
      <c r="H1105" t="s">
        <v>291</v>
      </c>
      <c r="I1105">
        <v>39.143799999999999</v>
      </c>
      <c r="L1105" t="s">
        <v>7221</v>
      </c>
      <c r="M1105" t="s">
        <v>7259</v>
      </c>
      <c r="N1105" t="s">
        <v>7259</v>
      </c>
    </row>
    <row r="1106" spans="1:14" x14ac:dyDescent="0.3">
      <c r="A1106" s="136">
        <f t="shared" si="17"/>
        <v>176.21804681168985</v>
      </c>
      <c r="B1106" s="134">
        <v>5.5969300000000004</v>
      </c>
      <c r="C1106" s="134">
        <v>-73.522360000000006</v>
      </c>
      <c r="D1106" t="s">
        <v>7618</v>
      </c>
      <c r="E1106" t="s">
        <v>892</v>
      </c>
      <c r="F1106" t="s">
        <v>877</v>
      </c>
      <c r="G1106" t="s">
        <v>7514</v>
      </c>
      <c r="H1106" t="s">
        <v>291</v>
      </c>
      <c r="I1106">
        <v>59.4178</v>
      </c>
      <c r="J1106" t="s">
        <v>894</v>
      </c>
      <c r="K1106" t="s">
        <v>879</v>
      </c>
      <c r="L1106" t="s">
        <v>7619</v>
      </c>
      <c r="M1106" t="s">
        <v>899</v>
      </c>
      <c r="N1106" t="s">
        <v>899</v>
      </c>
    </row>
    <row r="1107" spans="1:14" x14ac:dyDescent="0.3">
      <c r="A1107" s="136">
        <f t="shared" si="17"/>
        <v>176.25567476982397</v>
      </c>
      <c r="B1107" s="134">
        <v>5.5415000000000001</v>
      </c>
      <c r="C1107" s="134">
        <v>-73.320999999999998</v>
      </c>
      <c r="D1107" t="s">
        <v>8133</v>
      </c>
      <c r="E1107" t="s">
        <v>883</v>
      </c>
      <c r="F1107" t="s">
        <v>877</v>
      </c>
      <c r="G1107" t="s">
        <v>7837</v>
      </c>
      <c r="H1107" t="s">
        <v>291</v>
      </c>
      <c r="I1107">
        <v>116.2216</v>
      </c>
      <c r="J1107" t="s">
        <v>894</v>
      </c>
      <c r="L1107" t="s">
        <v>6766</v>
      </c>
      <c r="M1107" t="s">
        <v>8134</v>
      </c>
      <c r="N1107" t="s">
        <v>8134</v>
      </c>
    </row>
    <row r="1108" spans="1:14" x14ac:dyDescent="0.3">
      <c r="A1108" s="136">
        <f t="shared" si="17"/>
        <v>176.26486773293999</v>
      </c>
      <c r="B1108" s="134">
        <v>6.4939999999999998</v>
      </c>
      <c r="C1108" s="134">
        <v>-74.477000000000004</v>
      </c>
      <c r="D1108" t="s">
        <v>8290</v>
      </c>
      <c r="E1108" t="s">
        <v>883</v>
      </c>
      <c r="F1108" t="s">
        <v>877</v>
      </c>
      <c r="G1108" t="s">
        <v>7522</v>
      </c>
      <c r="H1108" t="s">
        <v>288</v>
      </c>
      <c r="I1108">
        <v>25.663499999999999</v>
      </c>
      <c r="J1108" t="s">
        <v>894</v>
      </c>
      <c r="L1108" t="s">
        <v>8269</v>
      </c>
      <c r="M1108" t="s">
        <v>1019</v>
      </c>
      <c r="N1108" t="s">
        <v>1019</v>
      </c>
    </row>
    <row r="1109" spans="1:14" x14ac:dyDescent="0.3">
      <c r="A1109" s="136">
        <f t="shared" si="17"/>
        <v>176.33358066096562</v>
      </c>
      <c r="B1109" s="134">
        <v>6.74</v>
      </c>
      <c r="C1109" s="134">
        <v>-74.5565</v>
      </c>
      <c r="D1109" t="s">
        <v>8822</v>
      </c>
      <c r="E1109" t="s">
        <v>883</v>
      </c>
      <c r="F1109" t="s">
        <v>877</v>
      </c>
      <c r="G1109" t="s">
        <v>8823</v>
      </c>
      <c r="H1109" t="s">
        <v>288</v>
      </c>
      <c r="I1109">
        <v>2781.5255000000002</v>
      </c>
      <c r="J1109" t="s">
        <v>889</v>
      </c>
      <c r="L1109" t="s">
        <v>5465</v>
      </c>
      <c r="M1109" t="s">
        <v>2026</v>
      </c>
      <c r="N1109" t="s">
        <v>2026</v>
      </c>
    </row>
    <row r="1110" spans="1:14" x14ac:dyDescent="0.3">
      <c r="A1110" s="136">
        <f t="shared" si="17"/>
        <v>176.66929276301397</v>
      </c>
      <c r="B1110" s="134">
        <v>5.5933700000000002</v>
      </c>
      <c r="C1110" s="134">
        <v>-73.52449</v>
      </c>
      <c r="D1110" t="s">
        <v>7608</v>
      </c>
      <c r="E1110" t="s">
        <v>892</v>
      </c>
      <c r="F1110" t="s">
        <v>877</v>
      </c>
      <c r="G1110" t="s">
        <v>7514</v>
      </c>
      <c r="H1110" t="s">
        <v>291</v>
      </c>
      <c r="I1110">
        <v>19.967600000000001</v>
      </c>
      <c r="J1110" t="s">
        <v>894</v>
      </c>
      <c r="K1110" t="s">
        <v>879</v>
      </c>
      <c r="L1110" t="s">
        <v>7609</v>
      </c>
      <c r="M1110" t="s">
        <v>906</v>
      </c>
      <c r="N1110" t="s">
        <v>906</v>
      </c>
    </row>
    <row r="1111" spans="1:14" x14ac:dyDescent="0.3">
      <c r="A1111" s="136">
        <f t="shared" si="17"/>
        <v>176.68807905487148</v>
      </c>
      <c r="B1111" s="134">
        <v>5.5390899999999998</v>
      </c>
      <c r="C1111" s="134">
        <v>-73.328550000000007</v>
      </c>
      <c r="D1111" t="s">
        <v>8104</v>
      </c>
      <c r="E1111" t="s">
        <v>892</v>
      </c>
      <c r="F1111" t="s">
        <v>877</v>
      </c>
      <c r="G1111" t="s">
        <v>7762</v>
      </c>
      <c r="H1111" t="s">
        <v>291</v>
      </c>
      <c r="I1111">
        <v>4.5185000000000004</v>
      </c>
      <c r="J1111" t="s">
        <v>894</v>
      </c>
      <c r="K1111" t="s">
        <v>879</v>
      </c>
      <c r="L1111" t="s">
        <v>8105</v>
      </c>
      <c r="M1111" t="s">
        <v>887</v>
      </c>
      <c r="N1111" t="s">
        <v>887</v>
      </c>
    </row>
    <row r="1112" spans="1:14" x14ac:dyDescent="0.3">
      <c r="A1112" s="136">
        <f t="shared" si="17"/>
        <v>176.68869540085666</v>
      </c>
      <c r="B1112" s="134">
        <v>5.8170000000000002</v>
      </c>
      <c r="C1112" s="134">
        <v>-73.950999999999993</v>
      </c>
      <c r="D1112" t="s">
        <v>7068</v>
      </c>
      <c r="E1112" t="s">
        <v>883</v>
      </c>
      <c r="F1112" t="s">
        <v>963</v>
      </c>
      <c r="G1112" t="s">
        <v>6812</v>
      </c>
      <c r="H1112" t="s">
        <v>170</v>
      </c>
      <c r="I1112">
        <v>73.386899999999997</v>
      </c>
      <c r="L1112" t="s">
        <v>7069</v>
      </c>
      <c r="M1112" t="s">
        <v>1673</v>
      </c>
      <c r="N1112" t="s">
        <v>1673</v>
      </c>
    </row>
    <row r="1113" spans="1:14" x14ac:dyDescent="0.3">
      <c r="A1113" s="136">
        <f t="shared" si="17"/>
        <v>176.70027418325964</v>
      </c>
      <c r="B1113" s="134">
        <v>5.5594999999999999</v>
      </c>
      <c r="C1113" s="134">
        <v>-72.584000000000003</v>
      </c>
      <c r="D1113" t="s">
        <v>9922</v>
      </c>
      <c r="E1113" t="s">
        <v>883</v>
      </c>
      <c r="F1113" t="s">
        <v>877</v>
      </c>
      <c r="G1113" t="s">
        <v>9649</v>
      </c>
      <c r="H1113" t="s">
        <v>291</v>
      </c>
      <c r="I1113">
        <v>63.615499999999997</v>
      </c>
      <c r="J1113" t="s">
        <v>894</v>
      </c>
      <c r="L1113" t="s">
        <v>9923</v>
      </c>
      <c r="M1113" t="s">
        <v>1173</v>
      </c>
      <c r="N1113" t="s">
        <v>1173</v>
      </c>
    </row>
    <row r="1114" spans="1:14" x14ac:dyDescent="0.3">
      <c r="A1114" s="136">
        <f t="shared" si="17"/>
        <v>176.84529308353888</v>
      </c>
      <c r="B1114" s="134">
        <v>6.4835000000000003</v>
      </c>
      <c r="C1114" s="134">
        <v>-74.478309999999993</v>
      </c>
      <c r="D1114" t="s">
        <v>8248</v>
      </c>
      <c r="E1114" t="s">
        <v>892</v>
      </c>
      <c r="F1114" t="s">
        <v>1214</v>
      </c>
      <c r="G1114" t="s">
        <v>7522</v>
      </c>
      <c r="H1114" t="s">
        <v>288</v>
      </c>
      <c r="I1114">
        <v>156.2396</v>
      </c>
      <c r="K1114" t="s">
        <v>879</v>
      </c>
      <c r="L1114" t="s">
        <v>7989</v>
      </c>
      <c r="M1114" t="s">
        <v>949</v>
      </c>
      <c r="N1114" t="s">
        <v>949</v>
      </c>
    </row>
    <row r="1115" spans="1:14" x14ac:dyDescent="0.3">
      <c r="A1115" s="136">
        <f t="shared" si="17"/>
        <v>177.02743566984071</v>
      </c>
      <c r="B1115" s="134">
        <v>5.5892900000000001</v>
      </c>
      <c r="C1115" s="134">
        <v>-73.522540000000006</v>
      </c>
      <c r="D1115" t="s">
        <v>7605</v>
      </c>
      <c r="E1115" t="s">
        <v>892</v>
      </c>
      <c r="F1115" t="s">
        <v>877</v>
      </c>
      <c r="G1115" t="s">
        <v>7606</v>
      </c>
      <c r="H1115" t="s">
        <v>291</v>
      </c>
      <c r="I1115">
        <v>226.17259999999999</v>
      </c>
      <c r="J1115" t="s">
        <v>889</v>
      </c>
      <c r="K1115" t="s">
        <v>879</v>
      </c>
      <c r="L1115" t="s">
        <v>7544</v>
      </c>
      <c r="M1115" t="s">
        <v>7607</v>
      </c>
      <c r="N1115" t="s">
        <v>7607</v>
      </c>
    </row>
    <row r="1116" spans="1:14" x14ac:dyDescent="0.3">
      <c r="A1116" s="136">
        <f t="shared" si="17"/>
        <v>177.17302202711161</v>
      </c>
      <c r="B1116" s="134">
        <v>5.5010000000000003</v>
      </c>
      <c r="C1116" s="134">
        <v>-72.967500000000001</v>
      </c>
      <c r="D1116" t="s">
        <v>8894</v>
      </c>
      <c r="E1116" t="s">
        <v>883</v>
      </c>
      <c r="F1116" t="s">
        <v>963</v>
      </c>
      <c r="G1116" t="s">
        <v>8895</v>
      </c>
      <c r="H1116" t="s">
        <v>291</v>
      </c>
      <c r="I1116">
        <v>159.0461</v>
      </c>
      <c r="L1116" t="s">
        <v>8896</v>
      </c>
      <c r="M1116" t="s">
        <v>887</v>
      </c>
      <c r="N1116" t="s">
        <v>887</v>
      </c>
    </row>
    <row r="1117" spans="1:14" x14ac:dyDescent="0.3">
      <c r="A1117" s="136">
        <f t="shared" si="17"/>
        <v>177.20066765920464</v>
      </c>
      <c r="B1117" s="134">
        <v>5.9183399999999997</v>
      </c>
      <c r="C1117" s="134">
        <v>-71.916610000000006</v>
      </c>
      <c r="D1117" t="s">
        <v>11496</v>
      </c>
      <c r="E1117" t="s">
        <v>892</v>
      </c>
      <c r="F1117" t="s">
        <v>877</v>
      </c>
      <c r="G1117" t="s">
        <v>11497</v>
      </c>
      <c r="H1117" t="s">
        <v>231</v>
      </c>
      <c r="I1117">
        <v>119.304</v>
      </c>
      <c r="J1117" t="s">
        <v>889</v>
      </c>
      <c r="K1117" t="s">
        <v>879</v>
      </c>
      <c r="L1117" t="s">
        <v>11498</v>
      </c>
      <c r="M1117" t="s">
        <v>1482</v>
      </c>
      <c r="N1117" t="s">
        <v>1482</v>
      </c>
    </row>
    <row r="1118" spans="1:14" x14ac:dyDescent="0.3">
      <c r="A1118" s="136">
        <f t="shared" si="17"/>
        <v>177.23387636390945</v>
      </c>
      <c r="B1118" s="134">
        <v>5.5540000000000003</v>
      </c>
      <c r="C1118" s="134">
        <v>-72.585999999999999</v>
      </c>
      <c r="D1118" t="s">
        <v>9917</v>
      </c>
      <c r="E1118" t="s">
        <v>892</v>
      </c>
      <c r="F1118" t="s">
        <v>1214</v>
      </c>
      <c r="G1118" t="s">
        <v>9649</v>
      </c>
      <c r="H1118" t="s">
        <v>291</v>
      </c>
      <c r="I1118">
        <v>19.574200000000001</v>
      </c>
      <c r="L1118" t="s">
        <v>9650</v>
      </c>
      <c r="M1118" t="s">
        <v>899</v>
      </c>
      <c r="N1118" t="s">
        <v>899</v>
      </c>
    </row>
    <row r="1119" spans="1:14" x14ac:dyDescent="0.3">
      <c r="A1119" s="136">
        <f t="shared" si="17"/>
        <v>177.28022704754514</v>
      </c>
      <c r="B1119" s="134">
        <v>5.5229999999999997</v>
      </c>
      <c r="C1119" s="134">
        <v>-73.272499999999994</v>
      </c>
      <c r="D1119" t="s">
        <v>8245</v>
      </c>
      <c r="E1119" t="s">
        <v>883</v>
      </c>
      <c r="F1119" t="s">
        <v>877</v>
      </c>
      <c r="G1119" t="s">
        <v>8246</v>
      </c>
      <c r="H1119" t="s">
        <v>291</v>
      </c>
      <c r="I1119">
        <v>75.851600000000005</v>
      </c>
      <c r="J1119" t="s">
        <v>894</v>
      </c>
      <c r="L1119" t="s">
        <v>5641</v>
      </c>
      <c r="M1119" t="s">
        <v>8247</v>
      </c>
      <c r="N1119" t="s">
        <v>8247</v>
      </c>
    </row>
    <row r="1120" spans="1:14" x14ac:dyDescent="0.3">
      <c r="A1120" s="136">
        <f t="shared" si="17"/>
        <v>177.35043687535344</v>
      </c>
      <c r="B1120" s="134">
        <v>5.53064</v>
      </c>
      <c r="C1120" s="134">
        <v>-73.316990000000004</v>
      </c>
      <c r="D1120" t="s">
        <v>8122</v>
      </c>
      <c r="E1120" t="s">
        <v>892</v>
      </c>
      <c r="F1120" t="s">
        <v>877</v>
      </c>
      <c r="G1120" t="s">
        <v>7837</v>
      </c>
      <c r="H1120" t="s">
        <v>291</v>
      </c>
      <c r="I1120">
        <v>25.358799999999999</v>
      </c>
      <c r="J1120" t="s">
        <v>894</v>
      </c>
      <c r="K1120" t="s">
        <v>879</v>
      </c>
      <c r="L1120" t="s">
        <v>8107</v>
      </c>
      <c r="M1120" t="s">
        <v>887</v>
      </c>
      <c r="N1120" t="s">
        <v>887</v>
      </c>
    </row>
    <row r="1121" spans="1:14" x14ac:dyDescent="0.3">
      <c r="A1121" s="136">
        <f t="shared" si="17"/>
        <v>177.35716523566526</v>
      </c>
      <c r="B1121" s="134">
        <v>5.5302899999999999</v>
      </c>
      <c r="C1121" s="134">
        <v>-73.315550000000002</v>
      </c>
      <c r="D1121" t="s">
        <v>8126</v>
      </c>
      <c r="E1121" t="s">
        <v>892</v>
      </c>
      <c r="F1121" t="s">
        <v>877</v>
      </c>
      <c r="G1121" t="s">
        <v>7933</v>
      </c>
      <c r="H1121" t="s">
        <v>291</v>
      </c>
      <c r="I1121">
        <v>11.979100000000001</v>
      </c>
      <c r="J1121" t="s">
        <v>894</v>
      </c>
      <c r="K1121" t="s">
        <v>879</v>
      </c>
      <c r="L1121" t="s">
        <v>8127</v>
      </c>
      <c r="M1121" t="s">
        <v>887</v>
      </c>
      <c r="N1121" t="s">
        <v>887</v>
      </c>
    </row>
    <row r="1122" spans="1:14" x14ac:dyDescent="0.3">
      <c r="A1122" s="136">
        <f t="shared" si="17"/>
        <v>177.44231580391829</v>
      </c>
      <c r="B1122" s="134">
        <v>5.53</v>
      </c>
      <c r="C1122" s="134">
        <v>-73.317999999999998</v>
      </c>
      <c r="D1122" t="s">
        <v>8120</v>
      </c>
      <c r="E1122" t="s">
        <v>883</v>
      </c>
      <c r="F1122" t="s">
        <v>877</v>
      </c>
      <c r="G1122" t="s">
        <v>7933</v>
      </c>
      <c r="H1122" t="s">
        <v>291</v>
      </c>
      <c r="I1122">
        <v>3.6701999999999999</v>
      </c>
      <c r="J1122" t="s">
        <v>894</v>
      </c>
      <c r="L1122" t="s">
        <v>6766</v>
      </c>
      <c r="M1122" t="s">
        <v>1019</v>
      </c>
      <c r="N1122" t="s">
        <v>1019</v>
      </c>
    </row>
    <row r="1123" spans="1:14" x14ac:dyDescent="0.3">
      <c r="A1123" s="136">
        <f t="shared" si="17"/>
        <v>177.61215771171373</v>
      </c>
      <c r="B1123" s="134">
        <v>5.5291899999999998</v>
      </c>
      <c r="C1123" s="134">
        <v>-73.321700000000007</v>
      </c>
      <c r="D1123" t="s">
        <v>8106</v>
      </c>
      <c r="E1123" t="s">
        <v>892</v>
      </c>
      <c r="F1123" t="s">
        <v>877</v>
      </c>
      <c r="G1123" t="s">
        <v>7837</v>
      </c>
      <c r="H1123" t="s">
        <v>291</v>
      </c>
      <c r="I1123">
        <v>31.670400000000001</v>
      </c>
      <c r="J1123" t="s">
        <v>894</v>
      </c>
      <c r="K1123" t="s">
        <v>879</v>
      </c>
      <c r="L1123" t="s">
        <v>8107</v>
      </c>
      <c r="M1123" t="s">
        <v>887</v>
      </c>
      <c r="N1123" t="s">
        <v>887</v>
      </c>
    </row>
    <row r="1124" spans="1:14" x14ac:dyDescent="0.3">
      <c r="A1124" s="136">
        <f t="shared" si="17"/>
        <v>177.62826044155153</v>
      </c>
      <c r="B1124" s="134">
        <v>5.5319399999999996</v>
      </c>
      <c r="C1124" s="134">
        <v>-73.335629999999995</v>
      </c>
      <c r="D1124" t="s">
        <v>8068</v>
      </c>
      <c r="E1124" t="s">
        <v>876</v>
      </c>
      <c r="F1124" t="s">
        <v>877</v>
      </c>
      <c r="G1124" t="s">
        <v>7762</v>
      </c>
      <c r="H1124" t="s">
        <v>291</v>
      </c>
      <c r="I1124">
        <v>11.4537</v>
      </c>
      <c r="K1124" t="s">
        <v>879</v>
      </c>
      <c r="L1124" t="s">
        <v>8069</v>
      </c>
      <c r="M1124" t="s">
        <v>881</v>
      </c>
      <c r="N1124" t="s">
        <v>881</v>
      </c>
    </row>
    <row r="1125" spans="1:14" x14ac:dyDescent="0.3">
      <c r="A1125" s="136">
        <f t="shared" si="17"/>
        <v>177.66140677787038</v>
      </c>
      <c r="B1125" s="134">
        <v>5.5888999999999998</v>
      </c>
      <c r="C1125" s="134">
        <v>-73.538749999999993</v>
      </c>
      <c r="D1125" t="s">
        <v>7550</v>
      </c>
      <c r="E1125" t="s">
        <v>892</v>
      </c>
      <c r="F1125" t="s">
        <v>877</v>
      </c>
      <c r="G1125" t="s">
        <v>7514</v>
      </c>
      <c r="H1125" t="s">
        <v>291</v>
      </c>
      <c r="I1125">
        <v>13.903499999999999</v>
      </c>
      <c r="J1125" t="s">
        <v>894</v>
      </c>
      <c r="K1125" t="s">
        <v>879</v>
      </c>
      <c r="L1125" t="s">
        <v>7551</v>
      </c>
      <c r="M1125" t="s">
        <v>899</v>
      </c>
      <c r="N1125" t="s">
        <v>899</v>
      </c>
    </row>
    <row r="1126" spans="1:14" x14ac:dyDescent="0.3">
      <c r="A1126" s="136">
        <f t="shared" si="17"/>
        <v>177.69333159470111</v>
      </c>
      <c r="B1126" s="134">
        <v>5.5887900000000004</v>
      </c>
      <c r="C1126" s="134">
        <v>-73.539299999999997</v>
      </c>
      <c r="D1126" t="s">
        <v>7543</v>
      </c>
      <c r="E1126" t="s">
        <v>892</v>
      </c>
      <c r="F1126" t="s">
        <v>877</v>
      </c>
      <c r="G1126" t="s">
        <v>7514</v>
      </c>
      <c r="H1126" t="s">
        <v>291</v>
      </c>
      <c r="I1126">
        <v>22.33</v>
      </c>
      <c r="J1126" t="s">
        <v>894</v>
      </c>
      <c r="K1126" t="s">
        <v>879</v>
      </c>
      <c r="L1126" t="s">
        <v>7544</v>
      </c>
      <c r="M1126" t="s">
        <v>949</v>
      </c>
      <c r="N1126" t="s">
        <v>949</v>
      </c>
    </row>
    <row r="1127" spans="1:14" x14ac:dyDescent="0.3">
      <c r="A1127" s="136">
        <f t="shared" si="17"/>
        <v>177.90091233319529</v>
      </c>
      <c r="B1127" s="134">
        <v>5.5105000000000004</v>
      </c>
      <c r="C1127" s="134">
        <v>-73.228999999999999</v>
      </c>
      <c r="D1127" t="s">
        <v>8342</v>
      </c>
      <c r="E1127" t="s">
        <v>892</v>
      </c>
      <c r="F1127" t="s">
        <v>1214</v>
      </c>
      <c r="G1127" t="s">
        <v>8246</v>
      </c>
      <c r="H1127" t="s">
        <v>291</v>
      </c>
      <c r="I1127">
        <v>6.1172000000000004</v>
      </c>
      <c r="L1127" t="s">
        <v>8278</v>
      </c>
      <c r="M1127" t="s">
        <v>931</v>
      </c>
      <c r="N1127" t="s">
        <v>931</v>
      </c>
    </row>
    <row r="1128" spans="1:14" x14ac:dyDescent="0.3">
      <c r="A1128" s="136">
        <f t="shared" si="17"/>
        <v>178.03283138271814</v>
      </c>
      <c r="B1128" s="134">
        <v>5.5692000000000004</v>
      </c>
      <c r="C1128" s="134">
        <v>-73.490600000000001</v>
      </c>
      <c r="D1128" t="s">
        <v>7669</v>
      </c>
      <c r="E1128" t="s">
        <v>892</v>
      </c>
      <c r="F1128" t="s">
        <v>877</v>
      </c>
      <c r="G1128" t="s">
        <v>7670</v>
      </c>
      <c r="H1128" t="s">
        <v>291</v>
      </c>
      <c r="I1128">
        <v>86.587000000000003</v>
      </c>
      <c r="J1128" t="s">
        <v>889</v>
      </c>
      <c r="K1128" t="s">
        <v>879</v>
      </c>
      <c r="L1128" t="s">
        <v>7671</v>
      </c>
      <c r="M1128" t="s">
        <v>1718</v>
      </c>
      <c r="N1128" t="s">
        <v>1718</v>
      </c>
    </row>
    <row r="1129" spans="1:14" x14ac:dyDescent="0.3">
      <c r="A1129" s="136">
        <f t="shared" si="17"/>
        <v>178.06913390315069</v>
      </c>
      <c r="B1129" s="134">
        <v>5.577</v>
      </c>
      <c r="C1129" s="134">
        <v>-73.515500000000003</v>
      </c>
      <c r="D1129" t="s">
        <v>7597</v>
      </c>
      <c r="E1129" t="s">
        <v>883</v>
      </c>
      <c r="F1129" t="s">
        <v>877</v>
      </c>
      <c r="G1129" t="s">
        <v>7514</v>
      </c>
      <c r="H1129" t="s">
        <v>291</v>
      </c>
      <c r="I1129">
        <v>146.8048</v>
      </c>
      <c r="J1129" t="s">
        <v>894</v>
      </c>
      <c r="L1129" t="s">
        <v>7467</v>
      </c>
      <c r="M1129" t="s">
        <v>1019</v>
      </c>
      <c r="N1129" t="s">
        <v>1019</v>
      </c>
    </row>
    <row r="1130" spans="1:14" x14ac:dyDescent="0.3">
      <c r="A1130" s="136">
        <f t="shared" si="17"/>
        <v>178.16252077070803</v>
      </c>
      <c r="B1130" s="134">
        <v>5.6665000000000001</v>
      </c>
      <c r="C1130" s="134">
        <v>-73.731499999999997</v>
      </c>
      <c r="D1130" t="s">
        <v>7219</v>
      </c>
      <c r="E1130" t="s">
        <v>892</v>
      </c>
      <c r="F1130" t="s">
        <v>1214</v>
      </c>
      <c r="G1130" t="s">
        <v>7220</v>
      </c>
      <c r="H1130" t="s">
        <v>291</v>
      </c>
      <c r="I1130">
        <v>12.232900000000001</v>
      </c>
      <c r="L1130" t="s">
        <v>7221</v>
      </c>
      <c r="M1130" t="s">
        <v>891</v>
      </c>
      <c r="N1130" t="s">
        <v>891</v>
      </c>
    </row>
    <row r="1131" spans="1:14" x14ac:dyDescent="0.3">
      <c r="A1131" s="136">
        <f t="shared" si="17"/>
        <v>178.26723807258168</v>
      </c>
      <c r="B1131" s="134">
        <v>6.3345000000000002</v>
      </c>
      <c r="C1131" s="134">
        <v>-74.421000000000006</v>
      </c>
      <c r="D1131" t="s">
        <v>7751</v>
      </c>
      <c r="E1131" t="s">
        <v>892</v>
      </c>
      <c r="F1131" t="s">
        <v>1214</v>
      </c>
      <c r="G1131" t="s">
        <v>7624</v>
      </c>
      <c r="H1131" t="s">
        <v>170</v>
      </c>
      <c r="I1131">
        <v>129.57259999999999</v>
      </c>
      <c r="L1131" t="s">
        <v>5924</v>
      </c>
      <c r="M1131" t="s">
        <v>1019</v>
      </c>
      <c r="N1131" t="s">
        <v>1019</v>
      </c>
    </row>
    <row r="1132" spans="1:14" x14ac:dyDescent="0.3">
      <c r="A1132" s="136">
        <f t="shared" si="17"/>
        <v>178.48251629716273</v>
      </c>
      <c r="B1132" s="134">
        <v>5.5670000000000002</v>
      </c>
      <c r="C1132" s="134">
        <v>-73.497</v>
      </c>
      <c r="D1132" t="s">
        <v>7625</v>
      </c>
      <c r="E1132" t="s">
        <v>883</v>
      </c>
      <c r="F1132" t="s">
        <v>877</v>
      </c>
      <c r="G1132" t="s">
        <v>7626</v>
      </c>
      <c r="H1132" t="s">
        <v>291</v>
      </c>
      <c r="I1132">
        <v>30.584700000000002</v>
      </c>
      <c r="J1132" t="s">
        <v>894</v>
      </c>
      <c r="L1132" t="s">
        <v>7627</v>
      </c>
      <c r="M1132" t="s">
        <v>1019</v>
      </c>
      <c r="N1132" t="s">
        <v>1019</v>
      </c>
    </row>
    <row r="1133" spans="1:14" x14ac:dyDescent="0.3">
      <c r="A1133" s="136">
        <f t="shared" si="17"/>
        <v>178.69208691571944</v>
      </c>
      <c r="B1133" s="134">
        <v>5.5114999999999998</v>
      </c>
      <c r="C1133" s="134">
        <v>-73.280500000000004</v>
      </c>
      <c r="D1133" t="s">
        <v>8194</v>
      </c>
      <c r="E1133" t="s">
        <v>883</v>
      </c>
      <c r="F1133" t="s">
        <v>877</v>
      </c>
      <c r="G1133" t="s">
        <v>8195</v>
      </c>
      <c r="H1133" t="s">
        <v>291</v>
      </c>
      <c r="I1133">
        <v>31.8094</v>
      </c>
      <c r="J1133" t="s">
        <v>894</v>
      </c>
      <c r="L1133" t="s">
        <v>5641</v>
      </c>
      <c r="M1133" t="s">
        <v>3262</v>
      </c>
      <c r="N1133" t="s">
        <v>3262</v>
      </c>
    </row>
    <row r="1134" spans="1:14" x14ac:dyDescent="0.3">
      <c r="A1134" s="136">
        <f t="shared" si="17"/>
        <v>178.73120727284322</v>
      </c>
      <c r="B1134" s="134">
        <v>5.5090000000000003</v>
      </c>
      <c r="C1134" s="134">
        <v>-73.268000000000001</v>
      </c>
      <c r="D1134" t="s">
        <v>8226</v>
      </c>
      <c r="E1134" t="s">
        <v>883</v>
      </c>
      <c r="F1134" t="s">
        <v>877</v>
      </c>
      <c r="G1134" t="s">
        <v>8195</v>
      </c>
      <c r="H1134" t="s">
        <v>291</v>
      </c>
      <c r="I1134">
        <v>552.99400000000003</v>
      </c>
      <c r="J1134" t="s">
        <v>889</v>
      </c>
      <c r="L1134" t="s">
        <v>1005</v>
      </c>
      <c r="M1134" t="s">
        <v>7241</v>
      </c>
      <c r="N1134" t="s">
        <v>7241</v>
      </c>
    </row>
    <row r="1135" spans="1:14" x14ac:dyDescent="0.3">
      <c r="A1135" s="136">
        <f t="shared" si="17"/>
        <v>178.8021247107383</v>
      </c>
      <c r="B1135" s="134">
        <v>5.9090199999999999</v>
      </c>
      <c r="C1135" s="134">
        <v>-71.9054</v>
      </c>
      <c r="D1135" t="s">
        <v>11509</v>
      </c>
      <c r="E1135" t="s">
        <v>892</v>
      </c>
      <c r="F1135" t="s">
        <v>877</v>
      </c>
      <c r="G1135" t="s">
        <v>11497</v>
      </c>
      <c r="H1135" t="s">
        <v>231</v>
      </c>
      <c r="I1135">
        <v>126.99209999999999</v>
      </c>
      <c r="J1135" t="s">
        <v>894</v>
      </c>
      <c r="K1135" t="s">
        <v>879</v>
      </c>
      <c r="L1135" t="s">
        <v>7784</v>
      </c>
      <c r="M1135" t="s">
        <v>899</v>
      </c>
      <c r="N1135" t="s">
        <v>899</v>
      </c>
    </row>
    <row r="1136" spans="1:14" x14ac:dyDescent="0.3">
      <c r="A1136" s="136">
        <f t="shared" si="17"/>
        <v>178.81369853810963</v>
      </c>
      <c r="B1136" s="134">
        <v>6.4991399999999997</v>
      </c>
      <c r="C1136" s="134">
        <v>-74.503990000000002</v>
      </c>
      <c r="D1136" t="s">
        <v>8267</v>
      </c>
      <c r="E1136" t="s">
        <v>892</v>
      </c>
      <c r="F1136" t="s">
        <v>877</v>
      </c>
      <c r="G1136" t="s">
        <v>7522</v>
      </c>
      <c r="H1136" t="s">
        <v>288</v>
      </c>
      <c r="I1136">
        <v>26.066700000000001</v>
      </c>
      <c r="J1136" t="s">
        <v>894</v>
      </c>
      <c r="K1136" t="s">
        <v>903</v>
      </c>
      <c r="L1136" t="s">
        <v>8256</v>
      </c>
      <c r="M1136" t="s">
        <v>949</v>
      </c>
      <c r="N1136" t="s">
        <v>949</v>
      </c>
    </row>
    <row r="1137" spans="1:14" x14ac:dyDescent="0.3">
      <c r="A1137" s="136">
        <f t="shared" si="17"/>
        <v>178.88554641354517</v>
      </c>
      <c r="B1137" s="134">
        <v>6.3319999999999999</v>
      </c>
      <c r="C1137" s="134">
        <v>-74.426000000000002</v>
      </c>
      <c r="D1137" t="s">
        <v>7739</v>
      </c>
      <c r="E1137" t="s">
        <v>883</v>
      </c>
      <c r="F1137" t="s">
        <v>877</v>
      </c>
      <c r="G1137" t="s">
        <v>7624</v>
      </c>
      <c r="H1137" t="s">
        <v>170</v>
      </c>
      <c r="I1137">
        <v>350.8261</v>
      </c>
      <c r="J1137" t="s">
        <v>889</v>
      </c>
      <c r="L1137" t="s">
        <v>7740</v>
      </c>
      <c r="M1137" t="s">
        <v>1039</v>
      </c>
      <c r="N1137" t="s">
        <v>1039</v>
      </c>
    </row>
    <row r="1138" spans="1:14" x14ac:dyDescent="0.3">
      <c r="A1138" s="136">
        <f t="shared" si="17"/>
        <v>178.94531223910406</v>
      </c>
      <c r="B1138" s="134">
        <v>6.4959600000000002</v>
      </c>
      <c r="C1138" s="134">
        <v>-74.503990000000002</v>
      </c>
      <c r="D1138" t="s">
        <v>8255</v>
      </c>
      <c r="E1138" t="s">
        <v>892</v>
      </c>
      <c r="F1138" t="s">
        <v>877</v>
      </c>
      <c r="G1138" t="s">
        <v>7522</v>
      </c>
      <c r="H1138" t="s">
        <v>288</v>
      </c>
      <c r="I1138">
        <v>9.0335000000000001</v>
      </c>
      <c r="J1138" t="s">
        <v>894</v>
      </c>
      <c r="K1138" t="s">
        <v>903</v>
      </c>
      <c r="L1138" t="s">
        <v>8256</v>
      </c>
      <c r="M1138" t="s">
        <v>949</v>
      </c>
      <c r="N1138" t="s">
        <v>949</v>
      </c>
    </row>
    <row r="1139" spans="1:14" x14ac:dyDescent="0.3">
      <c r="A1139" s="136">
        <f t="shared" si="17"/>
        <v>179.21918736512237</v>
      </c>
      <c r="B1139" s="134">
        <v>5.5319700000000003</v>
      </c>
      <c r="C1139" s="134">
        <v>-73.398929999999993</v>
      </c>
      <c r="D1139" t="s">
        <v>7817</v>
      </c>
      <c r="E1139" t="s">
        <v>892</v>
      </c>
      <c r="F1139" t="s">
        <v>877</v>
      </c>
      <c r="G1139" t="s">
        <v>7762</v>
      </c>
      <c r="H1139" t="s">
        <v>291</v>
      </c>
      <c r="I1139">
        <v>10.6561</v>
      </c>
      <c r="J1139" t="s">
        <v>894</v>
      </c>
      <c r="K1139" t="s">
        <v>879</v>
      </c>
      <c r="L1139" t="s">
        <v>7799</v>
      </c>
      <c r="M1139" t="s">
        <v>1482</v>
      </c>
      <c r="N1139" t="s">
        <v>1482</v>
      </c>
    </row>
    <row r="1140" spans="1:14" x14ac:dyDescent="0.3">
      <c r="A1140" s="136">
        <f t="shared" si="17"/>
        <v>179.32523644311743</v>
      </c>
      <c r="B1140" s="134">
        <v>5.5305</v>
      </c>
      <c r="C1140" s="134">
        <v>-73.397000000000006</v>
      </c>
      <c r="D1140" t="s">
        <v>7818</v>
      </c>
      <c r="E1140" t="s">
        <v>968</v>
      </c>
      <c r="F1140" t="s">
        <v>877</v>
      </c>
      <c r="G1140" t="s">
        <v>7762</v>
      </c>
      <c r="H1140" t="s">
        <v>291</v>
      </c>
      <c r="I1140">
        <v>7.3406000000000002</v>
      </c>
      <c r="J1140" t="s">
        <v>894</v>
      </c>
      <c r="L1140" t="s">
        <v>7799</v>
      </c>
      <c r="M1140" t="s">
        <v>1905</v>
      </c>
      <c r="N1140" t="s">
        <v>1905</v>
      </c>
    </row>
    <row r="1141" spans="1:14" x14ac:dyDescent="0.3">
      <c r="A1141" s="136">
        <f t="shared" si="17"/>
        <v>179.35052102081426</v>
      </c>
      <c r="B1141" s="134">
        <v>5.5553600000000003</v>
      </c>
      <c r="C1141" s="134">
        <v>-73.486130000000003</v>
      </c>
      <c r="D1141" t="s">
        <v>7641</v>
      </c>
      <c r="E1141" t="s">
        <v>892</v>
      </c>
      <c r="F1141" t="s">
        <v>877</v>
      </c>
      <c r="G1141" t="s">
        <v>7642</v>
      </c>
      <c r="H1141" t="s">
        <v>291</v>
      </c>
      <c r="I1141">
        <v>172.23099999999999</v>
      </c>
      <c r="J1141" t="s">
        <v>889</v>
      </c>
      <c r="K1141" t="s">
        <v>879</v>
      </c>
      <c r="L1141" t="s">
        <v>7643</v>
      </c>
      <c r="M1141" t="s">
        <v>906</v>
      </c>
      <c r="N1141" t="s">
        <v>906</v>
      </c>
    </row>
    <row r="1142" spans="1:14" x14ac:dyDescent="0.3">
      <c r="A1142" s="136">
        <f t="shared" si="17"/>
        <v>179.42129393444526</v>
      </c>
      <c r="B1142" s="134">
        <v>5.5309999999999997</v>
      </c>
      <c r="C1142" s="134">
        <v>-73.402500000000003</v>
      </c>
      <c r="D1142" t="s">
        <v>7800</v>
      </c>
      <c r="E1142" t="s">
        <v>883</v>
      </c>
      <c r="F1142" t="s">
        <v>877</v>
      </c>
      <c r="G1142" t="s">
        <v>7762</v>
      </c>
      <c r="H1142" t="s">
        <v>291</v>
      </c>
      <c r="I1142">
        <v>101.5444</v>
      </c>
      <c r="J1142" t="s">
        <v>894</v>
      </c>
      <c r="L1142" t="s">
        <v>7627</v>
      </c>
      <c r="M1142" t="s">
        <v>7801</v>
      </c>
      <c r="N1142" t="s">
        <v>7801</v>
      </c>
    </row>
    <row r="1143" spans="1:14" x14ac:dyDescent="0.3">
      <c r="A1143" s="136">
        <f t="shared" si="17"/>
        <v>179.55549726587554</v>
      </c>
      <c r="B1143" s="134">
        <v>5.5294999999999996</v>
      </c>
      <c r="C1143" s="134">
        <v>-73.401499999999999</v>
      </c>
      <c r="D1143" t="s">
        <v>7798</v>
      </c>
      <c r="E1143" t="s">
        <v>883</v>
      </c>
      <c r="F1143" t="s">
        <v>877</v>
      </c>
      <c r="G1143" t="s">
        <v>7762</v>
      </c>
      <c r="H1143" t="s">
        <v>291</v>
      </c>
      <c r="I1143">
        <v>15.9046</v>
      </c>
      <c r="J1143" t="s">
        <v>894</v>
      </c>
      <c r="L1143" t="s">
        <v>7799</v>
      </c>
      <c r="M1143" t="s">
        <v>2944</v>
      </c>
      <c r="N1143" t="s">
        <v>2944</v>
      </c>
    </row>
    <row r="1144" spans="1:14" x14ac:dyDescent="0.3">
      <c r="A1144" s="136">
        <f t="shared" si="17"/>
        <v>179.78411139325027</v>
      </c>
      <c r="B1144" s="134">
        <v>6.9880000000000004</v>
      </c>
      <c r="C1144" s="134">
        <v>-74.625</v>
      </c>
      <c r="D1144" t="s">
        <v>9503</v>
      </c>
      <c r="E1144" t="s">
        <v>892</v>
      </c>
      <c r="F1144" t="s">
        <v>877</v>
      </c>
      <c r="G1144" t="s">
        <v>9185</v>
      </c>
      <c r="H1144" t="s">
        <v>288</v>
      </c>
      <c r="I1144">
        <v>352.87549999999999</v>
      </c>
      <c r="J1144" t="s">
        <v>889</v>
      </c>
      <c r="K1144" t="s">
        <v>903</v>
      </c>
      <c r="L1144" t="s">
        <v>9504</v>
      </c>
      <c r="M1144" t="s">
        <v>4586</v>
      </c>
      <c r="N1144" t="s">
        <v>4586</v>
      </c>
    </row>
    <row r="1145" spans="1:14" x14ac:dyDescent="0.3">
      <c r="A1145" s="136">
        <f t="shared" si="17"/>
        <v>180.0853300727355</v>
      </c>
      <c r="B1145" s="134">
        <v>5.8345000000000002</v>
      </c>
      <c r="C1145" s="134">
        <v>-74.024000000000001</v>
      </c>
      <c r="D1145" t="s">
        <v>6943</v>
      </c>
      <c r="E1145" t="s">
        <v>883</v>
      </c>
      <c r="F1145" t="s">
        <v>884</v>
      </c>
      <c r="G1145" t="s">
        <v>6888</v>
      </c>
      <c r="H1145" t="s">
        <v>170</v>
      </c>
      <c r="I1145">
        <v>12.231299999999999</v>
      </c>
      <c r="L1145" t="s">
        <v>6944</v>
      </c>
      <c r="M1145" t="s">
        <v>6945</v>
      </c>
      <c r="N1145" t="s">
        <v>6945</v>
      </c>
    </row>
    <row r="1146" spans="1:14" x14ac:dyDescent="0.3">
      <c r="A1146" s="136">
        <f t="shared" si="17"/>
        <v>180.10268708845547</v>
      </c>
      <c r="B1146" s="134">
        <v>6.4364999999999997</v>
      </c>
      <c r="C1146" s="134">
        <v>-74.489999999999995</v>
      </c>
      <c r="D1146" t="s">
        <v>8059</v>
      </c>
      <c r="E1146" t="s">
        <v>883</v>
      </c>
      <c r="F1146" t="s">
        <v>877</v>
      </c>
      <c r="G1146" t="s">
        <v>7522</v>
      </c>
      <c r="H1146" t="s">
        <v>288</v>
      </c>
      <c r="I1146">
        <v>219.99940000000001</v>
      </c>
      <c r="J1146" t="s">
        <v>889</v>
      </c>
      <c r="L1146" t="s">
        <v>8060</v>
      </c>
      <c r="M1146" t="s">
        <v>1597</v>
      </c>
      <c r="N1146" t="s">
        <v>1597</v>
      </c>
    </row>
    <row r="1147" spans="1:14" x14ac:dyDescent="0.3">
      <c r="A1147" s="136">
        <f t="shared" si="17"/>
        <v>180.16223800171534</v>
      </c>
      <c r="B1147" s="134">
        <v>5.5866499999999997</v>
      </c>
      <c r="C1147" s="134">
        <v>-73.597149999999999</v>
      </c>
      <c r="D1147" t="s">
        <v>7394</v>
      </c>
      <c r="E1147" t="s">
        <v>892</v>
      </c>
      <c r="F1147" t="s">
        <v>877</v>
      </c>
      <c r="G1147" t="s">
        <v>7395</v>
      </c>
      <c r="H1147" t="s">
        <v>291</v>
      </c>
      <c r="I1147">
        <v>164.5205</v>
      </c>
      <c r="J1147" t="s">
        <v>894</v>
      </c>
      <c r="K1147" t="s">
        <v>879</v>
      </c>
      <c r="L1147" t="s">
        <v>7396</v>
      </c>
      <c r="M1147" t="s">
        <v>906</v>
      </c>
      <c r="N1147" t="s">
        <v>906</v>
      </c>
    </row>
    <row r="1148" spans="1:14" x14ac:dyDescent="0.3">
      <c r="A1148" s="136">
        <f t="shared" si="17"/>
        <v>180.16948152227283</v>
      </c>
      <c r="B1148" s="134">
        <v>5.5410899999999996</v>
      </c>
      <c r="C1148" s="134">
        <v>-73.464529999999996</v>
      </c>
      <c r="D1148" t="s">
        <v>7690</v>
      </c>
      <c r="E1148" t="s">
        <v>892</v>
      </c>
      <c r="F1148" t="s">
        <v>877</v>
      </c>
      <c r="G1148" t="s">
        <v>7629</v>
      </c>
      <c r="H1148" t="s">
        <v>291</v>
      </c>
      <c r="I1148">
        <v>10.2331</v>
      </c>
      <c r="J1148" t="s">
        <v>894</v>
      </c>
      <c r="K1148" t="s">
        <v>879</v>
      </c>
      <c r="L1148" t="s">
        <v>7691</v>
      </c>
      <c r="M1148" t="s">
        <v>989</v>
      </c>
      <c r="N1148" t="s">
        <v>989</v>
      </c>
    </row>
    <row r="1149" spans="1:14" x14ac:dyDescent="0.3">
      <c r="A1149" s="136">
        <f t="shared" si="17"/>
        <v>180.18611643884526</v>
      </c>
      <c r="B1149" s="134">
        <v>5.8194999999999997</v>
      </c>
      <c r="C1149" s="134">
        <v>-74.006500000000003</v>
      </c>
      <c r="D1149" t="s">
        <v>6940</v>
      </c>
      <c r="E1149" t="s">
        <v>883</v>
      </c>
      <c r="F1149" t="s">
        <v>963</v>
      </c>
      <c r="G1149" t="s">
        <v>6888</v>
      </c>
      <c r="H1149" t="s">
        <v>170</v>
      </c>
      <c r="I1149">
        <v>187.14179999999999</v>
      </c>
      <c r="L1149" t="s">
        <v>6941</v>
      </c>
      <c r="M1149" t="s">
        <v>6942</v>
      </c>
      <c r="N1149" t="s">
        <v>6942</v>
      </c>
    </row>
    <row r="1150" spans="1:14" x14ac:dyDescent="0.3">
      <c r="A1150" s="136">
        <f t="shared" si="17"/>
        <v>180.21114596431278</v>
      </c>
      <c r="B1150" s="134">
        <v>5.9068100000000001</v>
      </c>
      <c r="C1150" s="134">
        <v>-71.889009999999999</v>
      </c>
      <c r="D1150" t="s">
        <v>11531</v>
      </c>
      <c r="E1150" t="s">
        <v>892</v>
      </c>
      <c r="F1150" t="s">
        <v>877</v>
      </c>
      <c r="G1150" t="s">
        <v>11497</v>
      </c>
      <c r="H1150" t="s">
        <v>231</v>
      </c>
      <c r="I1150">
        <v>40.383099999999999</v>
      </c>
      <c r="J1150" t="s">
        <v>889</v>
      </c>
      <c r="K1150" t="s">
        <v>879</v>
      </c>
      <c r="L1150" t="s">
        <v>11532</v>
      </c>
      <c r="M1150" t="s">
        <v>1686</v>
      </c>
      <c r="N1150" t="s">
        <v>1686</v>
      </c>
    </row>
    <row r="1151" spans="1:14" x14ac:dyDescent="0.3">
      <c r="A1151" s="136">
        <f t="shared" si="17"/>
        <v>180.39489039782384</v>
      </c>
      <c r="B1151" s="134">
        <v>5.5400999999999998</v>
      </c>
      <c r="C1151" s="134">
        <v>-73.468320000000006</v>
      </c>
      <c r="D1151" t="s">
        <v>7672</v>
      </c>
      <c r="E1151" t="s">
        <v>892</v>
      </c>
      <c r="F1151" t="s">
        <v>1593</v>
      </c>
      <c r="G1151" t="s">
        <v>7629</v>
      </c>
      <c r="H1151" t="s">
        <v>291</v>
      </c>
      <c r="I1151">
        <v>6.9884000000000004</v>
      </c>
      <c r="J1151" t="s">
        <v>894</v>
      </c>
      <c r="K1151" t="s">
        <v>879</v>
      </c>
      <c r="L1151" t="s">
        <v>7530</v>
      </c>
      <c r="M1151" t="s">
        <v>931</v>
      </c>
      <c r="N1151" t="s">
        <v>931</v>
      </c>
    </row>
    <row r="1152" spans="1:14" x14ac:dyDescent="0.3">
      <c r="A1152" s="136">
        <f t="shared" si="17"/>
        <v>180.44734346948817</v>
      </c>
      <c r="B1152" s="134">
        <v>5.5485699999999998</v>
      </c>
      <c r="C1152" s="134">
        <v>-73.497410000000002</v>
      </c>
      <c r="D1152" t="s">
        <v>7583</v>
      </c>
      <c r="E1152" t="s">
        <v>892</v>
      </c>
      <c r="F1152" t="s">
        <v>877</v>
      </c>
      <c r="G1152" t="s">
        <v>7352</v>
      </c>
      <c r="H1152" t="s">
        <v>291</v>
      </c>
      <c r="I1152">
        <v>74.907300000000006</v>
      </c>
      <c r="J1152" t="s">
        <v>889</v>
      </c>
      <c r="K1152" t="s">
        <v>879</v>
      </c>
      <c r="L1152" t="s">
        <v>1180</v>
      </c>
      <c r="M1152" t="s">
        <v>1718</v>
      </c>
      <c r="N1152" t="s">
        <v>1718</v>
      </c>
    </row>
    <row r="1153" spans="1:14" x14ac:dyDescent="0.3">
      <c r="A1153" s="136">
        <f t="shared" si="17"/>
        <v>180.53785561848818</v>
      </c>
      <c r="B1153" s="134">
        <v>5.8410000000000002</v>
      </c>
      <c r="C1153" s="134">
        <v>-74.038499999999999</v>
      </c>
      <c r="D1153" t="s">
        <v>6921</v>
      </c>
      <c r="E1153" t="s">
        <v>883</v>
      </c>
      <c r="F1153" t="s">
        <v>884</v>
      </c>
      <c r="G1153" t="s">
        <v>6922</v>
      </c>
      <c r="H1153" t="s">
        <v>6702</v>
      </c>
      <c r="I1153">
        <v>3404.0214999999998</v>
      </c>
      <c r="L1153" t="s">
        <v>4224</v>
      </c>
      <c r="M1153" t="s">
        <v>887</v>
      </c>
      <c r="N1153" t="s">
        <v>887</v>
      </c>
    </row>
    <row r="1154" spans="1:14" x14ac:dyDescent="0.3">
      <c r="A1154" s="136">
        <f t="shared" ref="A1154:A1217" si="18">6371*ACOS(SIN(RADIANS(LAT))*SIN(RADIANS(B1154))+COS(RADIANS(LAT))*COS(RADIANS(B1154))*COS(RADIANS(C1154-LONG)))</f>
        <v>180.61902119522207</v>
      </c>
      <c r="B1154" s="134">
        <v>5.5377700000000001</v>
      </c>
      <c r="C1154" s="134">
        <v>-73.467560000000006</v>
      </c>
      <c r="D1154" t="s">
        <v>7668</v>
      </c>
      <c r="E1154" t="s">
        <v>892</v>
      </c>
      <c r="F1154" t="s">
        <v>877</v>
      </c>
      <c r="G1154" t="s">
        <v>7629</v>
      </c>
      <c r="H1154" t="s">
        <v>291</v>
      </c>
      <c r="I1154">
        <v>11.9313</v>
      </c>
      <c r="J1154" t="s">
        <v>894</v>
      </c>
      <c r="K1154" t="s">
        <v>879</v>
      </c>
      <c r="L1154" t="s">
        <v>7530</v>
      </c>
      <c r="M1154" t="s">
        <v>1718</v>
      </c>
      <c r="N1154" t="s">
        <v>1718</v>
      </c>
    </row>
    <row r="1155" spans="1:14" x14ac:dyDescent="0.3">
      <c r="A1155" s="136">
        <f t="shared" si="18"/>
        <v>180.93695994247594</v>
      </c>
      <c r="B1155" s="134">
        <v>8.6129999999999995</v>
      </c>
      <c r="C1155" s="134">
        <v>-73.588499999999996</v>
      </c>
      <c r="D1155" t="s">
        <v>12600</v>
      </c>
      <c r="E1155" t="s">
        <v>892</v>
      </c>
      <c r="F1155" t="s">
        <v>877</v>
      </c>
      <c r="G1155" t="s">
        <v>12497</v>
      </c>
      <c r="H1155" t="s">
        <v>294</v>
      </c>
      <c r="I1155">
        <v>139.79079999999999</v>
      </c>
      <c r="J1155" t="s">
        <v>889</v>
      </c>
      <c r="K1155" t="s">
        <v>903</v>
      </c>
      <c r="L1155" t="s">
        <v>12601</v>
      </c>
      <c r="M1155" t="s">
        <v>12492</v>
      </c>
      <c r="N1155" t="s">
        <v>12492</v>
      </c>
    </row>
    <row r="1156" spans="1:14" x14ac:dyDescent="0.3">
      <c r="A1156" s="136">
        <f t="shared" si="18"/>
        <v>180.96159268558984</v>
      </c>
      <c r="B1156" s="134">
        <v>5.5364699999999996</v>
      </c>
      <c r="C1156" s="134">
        <v>-73.473969999999994</v>
      </c>
      <c r="D1156" t="s">
        <v>7628</v>
      </c>
      <c r="E1156" t="s">
        <v>892</v>
      </c>
      <c r="F1156" t="s">
        <v>893</v>
      </c>
      <c r="G1156" t="s">
        <v>7629</v>
      </c>
      <c r="H1156" t="s">
        <v>291</v>
      </c>
      <c r="I1156">
        <v>32.758099999999999</v>
      </c>
      <c r="J1156" t="s">
        <v>894</v>
      </c>
      <c r="K1156" t="s">
        <v>879</v>
      </c>
      <c r="L1156" t="s">
        <v>7630</v>
      </c>
      <c r="M1156" t="s">
        <v>949</v>
      </c>
      <c r="N1156" t="s">
        <v>949</v>
      </c>
    </row>
    <row r="1157" spans="1:14" x14ac:dyDescent="0.3">
      <c r="A1157" s="136">
        <f t="shared" si="18"/>
        <v>180.96576112820748</v>
      </c>
      <c r="B1157" s="134">
        <v>5.5445000000000002</v>
      </c>
      <c r="C1157" s="134">
        <v>-73.5</v>
      </c>
      <c r="D1157" t="s">
        <v>7569</v>
      </c>
      <c r="E1157" t="s">
        <v>883</v>
      </c>
      <c r="F1157" t="s">
        <v>877</v>
      </c>
      <c r="G1157" t="s">
        <v>7570</v>
      </c>
      <c r="H1157" t="s">
        <v>291</v>
      </c>
      <c r="I1157">
        <v>457.56529999999998</v>
      </c>
      <c r="J1157" t="s">
        <v>889</v>
      </c>
      <c r="L1157" t="s">
        <v>1180</v>
      </c>
      <c r="M1157" t="s">
        <v>1879</v>
      </c>
      <c r="N1157" t="s">
        <v>1879</v>
      </c>
    </row>
    <row r="1158" spans="1:14" x14ac:dyDescent="0.3">
      <c r="A1158" s="136">
        <f t="shared" si="18"/>
        <v>180.98965612996707</v>
      </c>
      <c r="B1158" s="134">
        <v>8.5950000000000006</v>
      </c>
      <c r="C1158" s="134">
        <v>-73.635000000000005</v>
      </c>
      <c r="D1158" t="s">
        <v>12558</v>
      </c>
      <c r="E1158" t="s">
        <v>892</v>
      </c>
      <c r="F1158" t="s">
        <v>1214</v>
      </c>
      <c r="G1158" t="s">
        <v>12497</v>
      </c>
      <c r="H1158" t="s">
        <v>294</v>
      </c>
      <c r="I1158">
        <v>94.820499999999996</v>
      </c>
      <c r="L1158" t="s">
        <v>10788</v>
      </c>
      <c r="M1158" t="s">
        <v>1019</v>
      </c>
      <c r="N1158" t="s">
        <v>1019</v>
      </c>
    </row>
    <row r="1159" spans="1:14" x14ac:dyDescent="0.3">
      <c r="A1159" s="136">
        <f t="shared" si="18"/>
        <v>181.01677094256684</v>
      </c>
      <c r="B1159" s="134">
        <v>5.9122700000000004</v>
      </c>
      <c r="C1159" s="134">
        <v>-71.872489999999999</v>
      </c>
      <c r="D1159" t="s">
        <v>11551</v>
      </c>
      <c r="E1159" t="s">
        <v>892</v>
      </c>
      <c r="F1159" t="s">
        <v>877</v>
      </c>
      <c r="G1159" t="s">
        <v>11552</v>
      </c>
      <c r="H1159" t="s">
        <v>231</v>
      </c>
      <c r="I1159">
        <v>146.91650000000001</v>
      </c>
      <c r="J1159" t="s">
        <v>889</v>
      </c>
      <c r="K1159" t="s">
        <v>879</v>
      </c>
      <c r="L1159" t="s">
        <v>11553</v>
      </c>
      <c r="M1159" t="s">
        <v>1686</v>
      </c>
      <c r="N1159" t="s">
        <v>1686</v>
      </c>
    </row>
    <row r="1160" spans="1:14" x14ac:dyDescent="0.3">
      <c r="A1160" s="136">
        <f t="shared" si="18"/>
        <v>181.01943686101615</v>
      </c>
      <c r="B1160" s="134">
        <v>5.5119600000000002</v>
      </c>
      <c r="C1160" s="134">
        <v>-73.385440000000003</v>
      </c>
      <c r="D1160" t="s">
        <v>7811</v>
      </c>
      <c r="E1160" t="s">
        <v>892</v>
      </c>
      <c r="F1160" t="s">
        <v>877</v>
      </c>
      <c r="G1160" t="s">
        <v>7762</v>
      </c>
      <c r="H1160" t="s">
        <v>291</v>
      </c>
      <c r="I1160">
        <v>12.313700000000001</v>
      </c>
      <c r="J1160" t="s">
        <v>894</v>
      </c>
      <c r="K1160" t="s">
        <v>879</v>
      </c>
      <c r="L1160" t="s">
        <v>7812</v>
      </c>
      <c r="M1160" t="s">
        <v>7813</v>
      </c>
      <c r="N1160" t="s">
        <v>7813</v>
      </c>
    </row>
    <row r="1161" spans="1:14" x14ac:dyDescent="0.3">
      <c r="A1161" s="136">
        <f t="shared" si="18"/>
        <v>181.05199255940218</v>
      </c>
      <c r="B1161" s="134">
        <v>5.4831300000000001</v>
      </c>
      <c r="C1161" s="134">
        <v>-73.237750000000005</v>
      </c>
      <c r="D1161" t="s">
        <v>8277</v>
      </c>
      <c r="E1161" t="s">
        <v>892</v>
      </c>
      <c r="F1161" t="s">
        <v>1214</v>
      </c>
      <c r="G1161" t="s">
        <v>8246</v>
      </c>
      <c r="H1161" t="s">
        <v>291</v>
      </c>
      <c r="I1161">
        <v>6.9017999999999997</v>
      </c>
      <c r="J1161" t="s">
        <v>986</v>
      </c>
      <c r="K1161" t="s">
        <v>879</v>
      </c>
      <c r="L1161" t="s">
        <v>8278</v>
      </c>
      <c r="M1161" t="s">
        <v>949</v>
      </c>
      <c r="N1161" t="s">
        <v>949</v>
      </c>
    </row>
    <row r="1162" spans="1:14" x14ac:dyDescent="0.3">
      <c r="A1162" s="136">
        <f t="shared" si="18"/>
        <v>181.07411727320201</v>
      </c>
      <c r="B1162" s="134">
        <v>5.5445200000000003</v>
      </c>
      <c r="C1162" s="134">
        <v>-73.503259999999997</v>
      </c>
      <c r="D1162" t="s">
        <v>7558</v>
      </c>
      <c r="E1162" t="s">
        <v>892</v>
      </c>
      <c r="F1162" t="s">
        <v>877</v>
      </c>
      <c r="G1162" t="s">
        <v>7352</v>
      </c>
      <c r="H1162" t="s">
        <v>291</v>
      </c>
      <c r="I1162">
        <v>175.93260000000001</v>
      </c>
      <c r="J1162" t="s">
        <v>889</v>
      </c>
      <c r="K1162" t="s">
        <v>879</v>
      </c>
      <c r="L1162" t="s">
        <v>7559</v>
      </c>
      <c r="M1162" t="s">
        <v>949</v>
      </c>
      <c r="N1162" t="s">
        <v>949</v>
      </c>
    </row>
    <row r="1163" spans="1:14" x14ac:dyDescent="0.3">
      <c r="A1163" s="136">
        <f t="shared" si="18"/>
        <v>181.27366731762334</v>
      </c>
      <c r="B1163" s="134">
        <v>5.5324999999999998</v>
      </c>
      <c r="C1163" s="134">
        <v>-73.470500000000001</v>
      </c>
      <c r="D1163" t="s">
        <v>7631</v>
      </c>
      <c r="E1163" t="s">
        <v>883</v>
      </c>
      <c r="F1163" t="s">
        <v>877</v>
      </c>
      <c r="G1163" t="s">
        <v>7629</v>
      </c>
      <c r="H1163" t="s">
        <v>291</v>
      </c>
      <c r="I1163">
        <v>83.194500000000005</v>
      </c>
      <c r="J1163" t="s">
        <v>894</v>
      </c>
      <c r="L1163" t="s">
        <v>7632</v>
      </c>
      <c r="M1163" t="s">
        <v>1019</v>
      </c>
      <c r="N1163" t="s">
        <v>1019</v>
      </c>
    </row>
    <row r="1164" spans="1:14" x14ac:dyDescent="0.3">
      <c r="A1164" s="136">
        <f t="shared" si="18"/>
        <v>181.39124075042216</v>
      </c>
      <c r="B1164" s="134">
        <v>5.8404999999999996</v>
      </c>
      <c r="C1164" s="134">
        <v>-74.05</v>
      </c>
      <c r="D1164" t="s">
        <v>6887</v>
      </c>
      <c r="E1164" t="s">
        <v>883</v>
      </c>
      <c r="F1164" t="s">
        <v>884</v>
      </c>
      <c r="G1164" t="s">
        <v>6888</v>
      </c>
      <c r="H1164" t="s">
        <v>170</v>
      </c>
      <c r="I1164">
        <v>149.22210000000001</v>
      </c>
      <c r="L1164" t="s">
        <v>6889</v>
      </c>
      <c r="M1164" t="s">
        <v>6890</v>
      </c>
      <c r="N1164" t="s">
        <v>6890</v>
      </c>
    </row>
    <row r="1165" spans="1:14" x14ac:dyDescent="0.3">
      <c r="A1165" s="136">
        <f t="shared" si="18"/>
        <v>181.39360184849696</v>
      </c>
      <c r="B1165" s="134">
        <v>5.5093899999999998</v>
      </c>
      <c r="C1165" s="134">
        <v>-73.389129999999994</v>
      </c>
      <c r="D1165" t="s">
        <v>7796</v>
      </c>
      <c r="E1165" t="s">
        <v>892</v>
      </c>
      <c r="F1165" t="s">
        <v>1593</v>
      </c>
      <c r="G1165" t="s">
        <v>7762</v>
      </c>
      <c r="H1165" t="s">
        <v>291</v>
      </c>
      <c r="I1165">
        <v>3.2509999999999999</v>
      </c>
      <c r="J1165" t="s">
        <v>894</v>
      </c>
      <c r="K1165" t="s">
        <v>879</v>
      </c>
      <c r="L1165" t="s">
        <v>7797</v>
      </c>
      <c r="M1165" t="s">
        <v>887</v>
      </c>
      <c r="N1165" t="s">
        <v>887</v>
      </c>
    </row>
    <row r="1166" spans="1:14" x14ac:dyDescent="0.3">
      <c r="A1166" s="136">
        <f t="shared" si="18"/>
        <v>181.39494612518317</v>
      </c>
      <c r="B1166" s="134">
        <v>5.5084999999999997</v>
      </c>
      <c r="C1166" s="134">
        <v>-73.385499999999993</v>
      </c>
      <c r="D1166" t="s">
        <v>7806</v>
      </c>
      <c r="E1166" t="s">
        <v>883</v>
      </c>
      <c r="F1166" t="s">
        <v>877</v>
      </c>
      <c r="G1166" t="s">
        <v>7762</v>
      </c>
      <c r="H1166" t="s">
        <v>291</v>
      </c>
      <c r="I1166">
        <v>266.7149</v>
      </c>
      <c r="J1166" t="s">
        <v>889</v>
      </c>
      <c r="L1166" t="s">
        <v>6383</v>
      </c>
      <c r="M1166" t="s">
        <v>7807</v>
      </c>
      <c r="N1166" t="s">
        <v>7807</v>
      </c>
    </row>
    <row r="1167" spans="1:14" x14ac:dyDescent="0.3">
      <c r="A1167" s="136">
        <f t="shared" si="18"/>
        <v>181.42314173065293</v>
      </c>
      <c r="B1167" s="134">
        <v>5.5091700000000001</v>
      </c>
      <c r="C1167" s="134">
        <v>-73.389349999999993</v>
      </c>
      <c r="D1167" t="s">
        <v>7794</v>
      </c>
      <c r="E1167" t="s">
        <v>892</v>
      </c>
      <c r="F1167" t="s">
        <v>1593</v>
      </c>
      <c r="G1167" t="s">
        <v>7762</v>
      </c>
      <c r="H1167" t="s">
        <v>291</v>
      </c>
      <c r="I1167">
        <v>4.7819000000000003</v>
      </c>
      <c r="J1167" t="s">
        <v>894</v>
      </c>
      <c r="K1167" t="s">
        <v>879</v>
      </c>
      <c r="L1167" t="s">
        <v>7795</v>
      </c>
      <c r="M1167" t="s">
        <v>1482</v>
      </c>
      <c r="N1167" t="s">
        <v>1482</v>
      </c>
    </row>
    <row r="1168" spans="1:14" x14ac:dyDescent="0.3">
      <c r="A1168" s="136">
        <f t="shared" si="18"/>
        <v>181.43008102468738</v>
      </c>
      <c r="B1168" s="134">
        <v>5.9184999999999999</v>
      </c>
      <c r="C1168" s="134">
        <v>-71.860500000000002</v>
      </c>
      <c r="D1168" t="s">
        <v>11574</v>
      </c>
      <c r="E1168" t="s">
        <v>883</v>
      </c>
      <c r="F1168" t="s">
        <v>877</v>
      </c>
      <c r="G1168" t="s">
        <v>11541</v>
      </c>
      <c r="H1168" t="s">
        <v>231</v>
      </c>
      <c r="I1168">
        <v>122.3048</v>
      </c>
      <c r="J1168" t="s">
        <v>894</v>
      </c>
      <c r="L1168" t="s">
        <v>8601</v>
      </c>
      <c r="M1168" t="s">
        <v>957</v>
      </c>
      <c r="N1168" t="s">
        <v>957</v>
      </c>
    </row>
    <row r="1169" spans="1:14" x14ac:dyDescent="0.3">
      <c r="A1169" s="136">
        <f t="shared" si="18"/>
        <v>181.60038505417316</v>
      </c>
      <c r="B1169" s="134">
        <v>5.7249999999999996</v>
      </c>
      <c r="C1169" s="134">
        <v>-73.895499999999998</v>
      </c>
      <c r="D1169" t="s">
        <v>6946</v>
      </c>
      <c r="E1169" t="s">
        <v>883</v>
      </c>
      <c r="F1169" t="s">
        <v>884</v>
      </c>
      <c r="G1169" t="s">
        <v>6947</v>
      </c>
      <c r="H1169" t="s">
        <v>6702</v>
      </c>
      <c r="I1169">
        <v>176.1508</v>
      </c>
      <c r="L1169" t="s">
        <v>5045</v>
      </c>
      <c r="M1169" t="s">
        <v>1451</v>
      </c>
      <c r="N1169" t="s">
        <v>1451</v>
      </c>
    </row>
    <row r="1170" spans="1:14" x14ac:dyDescent="0.3">
      <c r="A1170" s="136">
        <f t="shared" si="18"/>
        <v>181.63043335284613</v>
      </c>
      <c r="B1170" s="134">
        <v>5.5397800000000004</v>
      </c>
      <c r="C1170" s="134">
        <v>-73.504869999999997</v>
      </c>
      <c r="D1170" t="s">
        <v>7529</v>
      </c>
      <c r="E1170" t="s">
        <v>892</v>
      </c>
      <c r="F1170" t="s">
        <v>877</v>
      </c>
      <c r="G1170" t="s">
        <v>7352</v>
      </c>
      <c r="H1170" t="s">
        <v>291</v>
      </c>
      <c r="I1170">
        <v>17.471599999999999</v>
      </c>
      <c r="J1170" t="s">
        <v>889</v>
      </c>
      <c r="K1170" t="s">
        <v>879</v>
      </c>
      <c r="L1170" t="s">
        <v>7530</v>
      </c>
      <c r="M1170" t="s">
        <v>1718</v>
      </c>
      <c r="N1170" t="s">
        <v>1718</v>
      </c>
    </row>
    <row r="1171" spans="1:14" x14ac:dyDescent="0.3">
      <c r="A1171" s="136">
        <f t="shared" si="18"/>
        <v>181.80754735736591</v>
      </c>
      <c r="B1171" s="134">
        <v>5.4989999999999997</v>
      </c>
      <c r="C1171" s="134">
        <v>-73.361000000000004</v>
      </c>
      <c r="D1171" t="s">
        <v>7891</v>
      </c>
      <c r="E1171" t="s">
        <v>883</v>
      </c>
      <c r="F1171" t="s">
        <v>877</v>
      </c>
      <c r="G1171" t="s">
        <v>7837</v>
      </c>
      <c r="H1171" t="s">
        <v>291</v>
      </c>
      <c r="I1171">
        <v>148.0411</v>
      </c>
      <c r="J1171" t="s">
        <v>894</v>
      </c>
      <c r="L1171" t="s">
        <v>7892</v>
      </c>
      <c r="M1171" t="s">
        <v>5086</v>
      </c>
      <c r="N1171" t="s">
        <v>5086</v>
      </c>
    </row>
    <row r="1172" spans="1:14" x14ac:dyDescent="0.3">
      <c r="A1172" s="136">
        <f t="shared" si="18"/>
        <v>181.82139383862514</v>
      </c>
      <c r="B1172" s="134">
        <v>5.5060599999999997</v>
      </c>
      <c r="C1172" s="134">
        <v>-73.391720000000007</v>
      </c>
      <c r="D1172" t="s">
        <v>7787</v>
      </c>
      <c r="E1172" t="s">
        <v>892</v>
      </c>
      <c r="F1172" t="s">
        <v>893</v>
      </c>
      <c r="G1172" t="s">
        <v>7762</v>
      </c>
      <c r="H1172" t="s">
        <v>291</v>
      </c>
      <c r="I1172">
        <v>40.360399999999998</v>
      </c>
      <c r="J1172" t="s">
        <v>894</v>
      </c>
      <c r="K1172" t="s">
        <v>879</v>
      </c>
      <c r="L1172" t="s">
        <v>7788</v>
      </c>
      <c r="M1172" t="s">
        <v>3313</v>
      </c>
      <c r="N1172" t="s">
        <v>3313</v>
      </c>
    </row>
    <row r="1173" spans="1:14" x14ac:dyDescent="0.3">
      <c r="A1173" s="136">
        <f t="shared" si="18"/>
        <v>181.87181101680454</v>
      </c>
      <c r="B1173" s="134">
        <v>8.2147100000000002</v>
      </c>
      <c r="C1173" s="134">
        <v>-74.20147</v>
      </c>
      <c r="D1173" t="s">
        <v>11894</v>
      </c>
      <c r="E1173" t="s">
        <v>876</v>
      </c>
      <c r="F1173" t="s">
        <v>877</v>
      </c>
      <c r="G1173" t="s">
        <v>5681</v>
      </c>
      <c r="H1173" t="s">
        <v>290</v>
      </c>
      <c r="I1173">
        <v>866.87840000000006</v>
      </c>
      <c r="J1173" t="s">
        <v>889</v>
      </c>
      <c r="K1173" t="s">
        <v>879</v>
      </c>
      <c r="L1173" t="s">
        <v>7388</v>
      </c>
      <c r="M1173" t="s">
        <v>1459</v>
      </c>
      <c r="N1173" t="s">
        <v>1459</v>
      </c>
    </row>
    <row r="1174" spans="1:14" x14ac:dyDescent="0.3">
      <c r="A1174" s="136">
        <f t="shared" si="18"/>
        <v>181.94659369750195</v>
      </c>
      <c r="B1174" s="134">
        <v>5.7809999999999997</v>
      </c>
      <c r="C1174" s="134">
        <v>-73.981999999999999</v>
      </c>
      <c r="D1174" t="s">
        <v>6879</v>
      </c>
      <c r="E1174" t="s">
        <v>883</v>
      </c>
      <c r="F1174" t="s">
        <v>877</v>
      </c>
      <c r="G1174" t="s">
        <v>6812</v>
      </c>
      <c r="H1174" t="s">
        <v>170</v>
      </c>
      <c r="I1174">
        <v>989.57039999999995</v>
      </c>
      <c r="J1174" t="s">
        <v>889</v>
      </c>
      <c r="L1174" t="s">
        <v>890</v>
      </c>
      <c r="M1174" t="s">
        <v>891</v>
      </c>
      <c r="N1174" t="s">
        <v>891</v>
      </c>
    </row>
    <row r="1175" spans="1:14" x14ac:dyDescent="0.3">
      <c r="A1175" s="136">
        <f t="shared" si="18"/>
        <v>182.04539733726358</v>
      </c>
      <c r="B1175" s="134">
        <v>5.6395</v>
      </c>
      <c r="C1175" s="134">
        <v>-73.755499999999998</v>
      </c>
      <c r="D1175" t="s">
        <v>7093</v>
      </c>
      <c r="E1175" t="s">
        <v>883</v>
      </c>
      <c r="F1175" t="s">
        <v>884</v>
      </c>
      <c r="G1175" t="s">
        <v>6855</v>
      </c>
      <c r="H1175" t="s">
        <v>291</v>
      </c>
      <c r="I1175">
        <v>8.5634999999999994</v>
      </c>
      <c r="L1175" t="s">
        <v>7094</v>
      </c>
      <c r="M1175" t="s">
        <v>1019</v>
      </c>
      <c r="N1175" t="s">
        <v>1019</v>
      </c>
    </row>
    <row r="1176" spans="1:14" x14ac:dyDescent="0.3">
      <c r="A1176" s="136">
        <f t="shared" si="18"/>
        <v>182.07293565046811</v>
      </c>
      <c r="B1176" s="134">
        <v>7.2815399999999997</v>
      </c>
      <c r="C1176" s="134">
        <v>-74.638919999999999</v>
      </c>
      <c r="D1176" t="s">
        <v>10173</v>
      </c>
      <c r="E1176" t="s">
        <v>892</v>
      </c>
      <c r="F1176" t="s">
        <v>877</v>
      </c>
      <c r="G1176" t="s">
        <v>9697</v>
      </c>
      <c r="H1176" t="s">
        <v>288</v>
      </c>
      <c r="I1176">
        <v>399.846</v>
      </c>
      <c r="J1176" t="s">
        <v>889</v>
      </c>
      <c r="K1176" t="s">
        <v>879</v>
      </c>
      <c r="L1176" t="s">
        <v>10174</v>
      </c>
      <c r="M1176" t="s">
        <v>7302</v>
      </c>
      <c r="N1176" t="s">
        <v>7302</v>
      </c>
    </row>
    <row r="1177" spans="1:14" x14ac:dyDescent="0.3">
      <c r="A1177" s="136">
        <f t="shared" si="18"/>
        <v>182.15410233159645</v>
      </c>
      <c r="B1177" s="134">
        <v>5.5033700000000003</v>
      </c>
      <c r="C1177" s="134">
        <v>-73.393320000000003</v>
      </c>
      <c r="D1177" t="s">
        <v>7778</v>
      </c>
      <c r="E1177" t="s">
        <v>892</v>
      </c>
      <c r="F1177" t="s">
        <v>877</v>
      </c>
      <c r="G1177" t="s">
        <v>7762</v>
      </c>
      <c r="H1177" t="s">
        <v>291</v>
      </c>
      <c r="I1177">
        <v>2.5472999999999999</v>
      </c>
      <c r="J1177" t="s">
        <v>894</v>
      </c>
      <c r="K1177" t="s">
        <v>879</v>
      </c>
      <c r="L1177" t="s">
        <v>7779</v>
      </c>
      <c r="M1177" t="s">
        <v>887</v>
      </c>
      <c r="N1177" t="s">
        <v>887</v>
      </c>
    </row>
    <row r="1178" spans="1:14" x14ac:dyDescent="0.3">
      <c r="A1178" s="136">
        <f t="shared" si="18"/>
        <v>182.16078252791812</v>
      </c>
      <c r="B1178" s="134">
        <v>5.9233399999999996</v>
      </c>
      <c r="C1178" s="134">
        <v>-71.845979999999997</v>
      </c>
      <c r="D1178" t="s">
        <v>11608</v>
      </c>
      <c r="E1178" t="s">
        <v>892</v>
      </c>
      <c r="F1178" t="s">
        <v>877</v>
      </c>
      <c r="G1178" t="s">
        <v>11541</v>
      </c>
      <c r="H1178" t="s">
        <v>231</v>
      </c>
      <c r="I1178">
        <v>100.4308</v>
      </c>
      <c r="J1178" t="s">
        <v>889</v>
      </c>
      <c r="K1178" t="s">
        <v>879</v>
      </c>
      <c r="L1178" t="s">
        <v>11609</v>
      </c>
      <c r="M1178" t="s">
        <v>1686</v>
      </c>
      <c r="N1178" t="s">
        <v>1686</v>
      </c>
    </row>
    <row r="1179" spans="1:14" x14ac:dyDescent="0.3">
      <c r="A1179" s="136">
        <f t="shared" si="18"/>
        <v>182.21038665565777</v>
      </c>
      <c r="B1179" s="134">
        <v>5.5019</v>
      </c>
      <c r="C1179" s="134">
        <v>-73.389420000000001</v>
      </c>
      <c r="D1179" t="s">
        <v>7785</v>
      </c>
      <c r="E1179" t="s">
        <v>892</v>
      </c>
      <c r="F1179" t="s">
        <v>877</v>
      </c>
      <c r="G1179" t="s">
        <v>7762</v>
      </c>
      <c r="H1179" t="s">
        <v>291</v>
      </c>
      <c r="I1179">
        <v>22.448899999999998</v>
      </c>
      <c r="J1179" t="s">
        <v>894</v>
      </c>
      <c r="K1179" t="s">
        <v>879</v>
      </c>
      <c r="L1179" t="s">
        <v>7786</v>
      </c>
      <c r="M1179" t="s">
        <v>3310</v>
      </c>
      <c r="N1179" t="s">
        <v>3310</v>
      </c>
    </row>
    <row r="1180" spans="1:14" x14ac:dyDescent="0.3">
      <c r="A1180" s="136">
        <f t="shared" si="18"/>
        <v>182.23308048101237</v>
      </c>
      <c r="B1180" s="134">
        <v>5.4950999999999999</v>
      </c>
      <c r="C1180" s="134">
        <v>-73.361099999999993</v>
      </c>
      <c r="D1180" t="s">
        <v>7873</v>
      </c>
      <c r="E1180" t="s">
        <v>892</v>
      </c>
      <c r="F1180" t="s">
        <v>1593</v>
      </c>
      <c r="G1180" t="s">
        <v>7762</v>
      </c>
      <c r="H1180" t="s">
        <v>291</v>
      </c>
      <c r="I1180">
        <v>7.8464999999999998</v>
      </c>
      <c r="J1180" t="s">
        <v>894</v>
      </c>
      <c r="K1180" t="s">
        <v>879</v>
      </c>
      <c r="L1180" t="s">
        <v>7874</v>
      </c>
      <c r="M1180" t="s">
        <v>1482</v>
      </c>
      <c r="N1180" t="s">
        <v>1482</v>
      </c>
    </row>
    <row r="1181" spans="1:14" x14ac:dyDescent="0.3">
      <c r="A1181" s="136">
        <f t="shared" si="18"/>
        <v>182.5364908549727</v>
      </c>
      <c r="B1181" s="134">
        <v>5.4927599999999996</v>
      </c>
      <c r="C1181" s="134">
        <v>-73.363140000000001</v>
      </c>
      <c r="D1181" t="s">
        <v>7860</v>
      </c>
      <c r="E1181" t="s">
        <v>892</v>
      </c>
      <c r="F1181" t="s">
        <v>877</v>
      </c>
      <c r="G1181" t="s">
        <v>7762</v>
      </c>
      <c r="H1181" t="s">
        <v>291</v>
      </c>
      <c r="I1181">
        <v>3.8479000000000001</v>
      </c>
      <c r="J1181" t="s">
        <v>894</v>
      </c>
      <c r="K1181" t="s">
        <v>879</v>
      </c>
      <c r="L1181" t="s">
        <v>7861</v>
      </c>
      <c r="M1181" t="s">
        <v>887</v>
      </c>
      <c r="N1181" t="s">
        <v>887</v>
      </c>
    </row>
    <row r="1182" spans="1:14" x14ac:dyDescent="0.3">
      <c r="A1182" s="136">
        <f t="shared" si="18"/>
        <v>182.73720391421176</v>
      </c>
      <c r="B1182" s="134">
        <v>5.49688</v>
      </c>
      <c r="C1182" s="134">
        <v>-73.388819999999996</v>
      </c>
      <c r="D1182" t="s">
        <v>7780</v>
      </c>
      <c r="E1182" t="s">
        <v>892</v>
      </c>
      <c r="F1182" t="s">
        <v>877</v>
      </c>
      <c r="G1182" t="s">
        <v>7762</v>
      </c>
      <c r="H1182" t="s">
        <v>291</v>
      </c>
      <c r="I1182">
        <v>25.7437</v>
      </c>
      <c r="J1182" t="s">
        <v>894</v>
      </c>
      <c r="K1182" t="s">
        <v>879</v>
      </c>
      <c r="L1182" t="s">
        <v>7781</v>
      </c>
      <c r="M1182" t="s">
        <v>887</v>
      </c>
      <c r="N1182" t="s">
        <v>887</v>
      </c>
    </row>
    <row r="1183" spans="1:14" x14ac:dyDescent="0.3">
      <c r="A1183" s="136">
        <f t="shared" si="18"/>
        <v>182.8417042653534</v>
      </c>
      <c r="B1183" s="134">
        <v>6.4299099999999996</v>
      </c>
      <c r="C1183" s="134">
        <v>-74.514179999999996</v>
      </c>
      <c r="D1183" t="s">
        <v>7988</v>
      </c>
      <c r="E1183" t="s">
        <v>892</v>
      </c>
      <c r="F1183" t="s">
        <v>1214</v>
      </c>
      <c r="G1183" t="s">
        <v>7522</v>
      </c>
      <c r="H1183" t="s">
        <v>288</v>
      </c>
      <c r="I1183">
        <v>472.32100000000003</v>
      </c>
      <c r="K1183" t="s">
        <v>879</v>
      </c>
      <c r="L1183" t="s">
        <v>7989</v>
      </c>
      <c r="M1183" t="s">
        <v>949</v>
      </c>
      <c r="N1183" t="s">
        <v>949</v>
      </c>
    </row>
    <row r="1184" spans="1:14" x14ac:dyDescent="0.3">
      <c r="A1184" s="136">
        <f t="shared" si="18"/>
        <v>182.86766478434564</v>
      </c>
      <c r="B1184" s="134">
        <v>7.1185</v>
      </c>
      <c r="C1184" s="134">
        <v>-74.656499999999994</v>
      </c>
      <c r="D1184" t="s">
        <v>9780</v>
      </c>
      <c r="E1184" t="s">
        <v>883</v>
      </c>
      <c r="F1184" t="s">
        <v>877</v>
      </c>
      <c r="G1184" t="s">
        <v>9667</v>
      </c>
      <c r="H1184" t="s">
        <v>288</v>
      </c>
      <c r="I1184">
        <v>694.59289999999999</v>
      </c>
      <c r="J1184" t="s">
        <v>889</v>
      </c>
      <c r="L1184" t="s">
        <v>9781</v>
      </c>
      <c r="M1184" t="s">
        <v>887</v>
      </c>
      <c r="N1184" t="s">
        <v>887</v>
      </c>
    </row>
    <row r="1185" spans="1:14" x14ac:dyDescent="0.3">
      <c r="A1185" s="136">
        <f t="shared" si="18"/>
        <v>182.88176426798219</v>
      </c>
      <c r="B1185" s="134">
        <v>6.3025000000000002</v>
      </c>
      <c r="C1185" s="134">
        <v>-74.450999999999993</v>
      </c>
      <c r="D1185" t="s">
        <v>7623</v>
      </c>
      <c r="E1185" t="s">
        <v>892</v>
      </c>
      <c r="F1185" t="s">
        <v>1214</v>
      </c>
      <c r="G1185" t="s">
        <v>7624</v>
      </c>
      <c r="H1185" t="s">
        <v>170</v>
      </c>
      <c r="I1185">
        <v>248.1651</v>
      </c>
      <c r="J1185" t="s">
        <v>986</v>
      </c>
      <c r="K1185" t="s">
        <v>879</v>
      </c>
      <c r="L1185" t="s">
        <v>5924</v>
      </c>
      <c r="M1185" t="s">
        <v>1019</v>
      </c>
      <c r="N1185" t="s">
        <v>1019</v>
      </c>
    </row>
    <row r="1186" spans="1:14" x14ac:dyDescent="0.3">
      <c r="A1186" s="136">
        <f t="shared" si="18"/>
        <v>182.9479209293556</v>
      </c>
      <c r="B1186" s="134">
        <v>5.7515000000000001</v>
      </c>
      <c r="C1186" s="134">
        <v>-73.956500000000005</v>
      </c>
      <c r="D1186" t="s">
        <v>6851</v>
      </c>
      <c r="E1186" t="s">
        <v>883</v>
      </c>
      <c r="F1186" t="s">
        <v>884</v>
      </c>
      <c r="G1186" t="s">
        <v>6852</v>
      </c>
      <c r="H1186" t="s">
        <v>170</v>
      </c>
      <c r="I1186">
        <v>434.2527</v>
      </c>
      <c r="L1186" t="s">
        <v>6370</v>
      </c>
      <c r="M1186" t="s">
        <v>1451</v>
      </c>
      <c r="N1186" t="s">
        <v>1451</v>
      </c>
    </row>
    <row r="1187" spans="1:14" x14ac:dyDescent="0.3">
      <c r="A1187" s="136">
        <f t="shared" si="18"/>
        <v>183.01279318286069</v>
      </c>
      <c r="B1187" s="134">
        <v>5.4940899999999999</v>
      </c>
      <c r="C1187" s="134">
        <v>-73.387820000000005</v>
      </c>
      <c r="D1187" t="s">
        <v>7772</v>
      </c>
      <c r="E1187" t="s">
        <v>892</v>
      </c>
      <c r="F1187" t="s">
        <v>877</v>
      </c>
      <c r="G1187" t="s">
        <v>7762</v>
      </c>
      <c r="H1187" t="s">
        <v>291</v>
      </c>
      <c r="I1187">
        <v>3.9013</v>
      </c>
      <c r="K1187" t="s">
        <v>879</v>
      </c>
      <c r="L1187" t="s">
        <v>7773</v>
      </c>
      <c r="M1187" t="s">
        <v>3310</v>
      </c>
      <c r="N1187" t="s">
        <v>3310</v>
      </c>
    </row>
    <row r="1188" spans="1:14" x14ac:dyDescent="0.3">
      <c r="A1188" s="136">
        <f t="shared" si="18"/>
        <v>183.02642657699178</v>
      </c>
      <c r="B1188" s="134">
        <v>5.819</v>
      </c>
      <c r="C1188" s="134">
        <v>-74.046999999999997</v>
      </c>
      <c r="D1188" t="s">
        <v>6830</v>
      </c>
      <c r="E1188" t="s">
        <v>968</v>
      </c>
      <c r="F1188" t="s">
        <v>877</v>
      </c>
      <c r="G1188" t="s">
        <v>6701</v>
      </c>
      <c r="H1188" t="s">
        <v>6702</v>
      </c>
      <c r="I1188">
        <v>245.85849999999999</v>
      </c>
      <c r="J1188" t="s">
        <v>889</v>
      </c>
      <c r="L1188" t="s">
        <v>6831</v>
      </c>
      <c r="M1188" t="s">
        <v>6832</v>
      </c>
      <c r="N1188" t="s">
        <v>6832</v>
      </c>
    </row>
    <row r="1189" spans="1:14" x14ac:dyDescent="0.3">
      <c r="A1189" s="136">
        <f t="shared" si="18"/>
        <v>183.03255305548004</v>
      </c>
      <c r="B1189" s="134">
        <v>6.4480000000000004</v>
      </c>
      <c r="C1189" s="134">
        <v>-74.524000000000001</v>
      </c>
      <c r="D1189" t="s">
        <v>8055</v>
      </c>
      <c r="E1189" t="s">
        <v>908</v>
      </c>
      <c r="F1189" t="s">
        <v>877</v>
      </c>
      <c r="G1189" t="s">
        <v>7522</v>
      </c>
      <c r="H1189" t="s">
        <v>288</v>
      </c>
      <c r="I1189">
        <v>3506.5871999999999</v>
      </c>
      <c r="J1189" t="s">
        <v>889</v>
      </c>
      <c r="L1189" t="s">
        <v>4152</v>
      </c>
      <c r="M1189" t="s">
        <v>8056</v>
      </c>
      <c r="N1189" t="s">
        <v>8056</v>
      </c>
    </row>
    <row r="1190" spans="1:14" x14ac:dyDescent="0.3">
      <c r="A1190" s="136">
        <f t="shared" si="18"/>
        <v>183.12785408793607</v>
      </c>
      <c r="B1190" s="134">
        <v>5.4690000000000003</v>
      </c>
      <c r="C1190" s="134">
        <v>-73.268500000000003</v>
      </c>
      <c r="D1190" t="s">
        <v>8150</v>
      </c>
      <c r="E1190" t="s">
        <v>883</v>
      </c>
      <c r="F1190" t="s">
        <v>877</v>
      </c>
      <c r="G1190" t="s">
        <v>8151</v>
      </c>
      <c r="H1190" t="s">
        <v>291</v>
      </c>
      <c r="I1190">
        <v>2584.0747999999999</v>
      </c>
      <c r="J1190" t="s">
        <v>889</v>
      </c>
      <c r="L1190" t="s">
        <v>1005</v>
      </c>
      <c r="M1190" t="s">
        <v>7241</v>
      </c>
      <c r="N1190" t="s">
        <v>7241</v>
      </c>
    </row>
    <row r="1191" spans="1:14" x14ac:dyDescent="0.3">
      <c r="A1191" s="136">
        <f t="shared" si="18"/>
        <v>183.13456303104928</v>
      </c>
      <c r="B1191" s="134">
        <v>7.2190000000000003</v>
      </c>
      <c r="C1191" s="134">
        <v>-74.654499999999999</v>
      </c>
      <c r="D1191" t="s">
        <v>10043</v>
      </c>
      <c r="E1191" t="s">
        <v>883</v>
      </c>
      <c r="F1191" t="s">
        <v>877</v>
      </c>
      <c r="G1191" t="s">
        <v>9697</v>
      </c>
      <c r="H1191" t="s">
        <v>288</v>
      </c>
      <c r="I1191">
        <v>2259.1111000000001</v>
      </c>
      <c r="J1191" t="s">
        <v>889</v>
      </c>
      <c r="L1191" t="s">
        <v>9781</v>
      </c>
      <c r="M1191" t="s">
        <v>887</v>
      </c>
      <c r="N1191" t="s">
        <v>887</v>
      </c>
    </row>
    <row r="1192" spans="1:14" x14ac:dyDescent="0.3">
      <c r="A1192" s="136">
        <f t="shared" si="18"/>
        <v>183.26736406391345</v>
      </c>
      <c r="B1192" s="134">
        <v>5.4924999999999997</v>
      </c>
      <c r="C1192" s="134">
        <v>-73.391000000000005</v>
      </c>
      <c r="D1192" t="s">
        <v>7761</v>
      </c>
      <c r="E1192" t="s">
        <v>883</v>
      </c>
      <c r="F1192" t="s">
        <v>981</v>
      </c>
      <c r="G1192" t="s">
        <v>7762</v>
      </c>
      <c r="H1192" t="s">
        <v>291</v>
      </c>
      <c r="I1192">
        <v>17.129000000000001</v>
      </c>
      <c r="L1192" t="s">
        <v>7763</v>
      </c>
      <c r="M1192" t="s">
        <v>887</v>
      </c>
      <c r="N1192" t="s">
        <v>887</v>
      </c>
    </row>
    <row r="1193" spans="1:14" x14ac:dyDescent="0.3">
      <c r="A1193" s="136">
        <f t="shared" si="18"/>
        <v>183.3873936689269</v>
      </c>
      <c r="B1193" s="134">
        <v>8.6304999999999996</v>
      </c>
      <c r="C1193" s="134">
        <v>-73.604500000000002</v>
      </c>
      <c r="D1193" t="s">
        <v>12608</v>
      </c>
      <c r="E1193" t="s">
        <v>883</v>
      </c>
      <c r="F1193" t="s">
        <v>981</v>
      </c>
      <c r="G1193" t="s">
        <v>12497</v>
      </c>
      <c r="H1193" t="s">
        <v>294</v>
      </c>
      <c r="I1193">
        <v>91.164299999999997</v>
      </c>
      <c r="J1193" t="s">
        <v>894</v>
      </c>
      <c r="L1193" t="s">
        <v>12609</v>
      </c>
      <c r="M1193" t="s">
        <v>957</v>
      </c>
      <c r="N1193" t="s">
        <v>957</v>
      </c>
    </row>
    <row r="1194" spans="1:14" x14ac:dyDescent="0.3">
      <c r="A1194" s="136">
        <f t="shared" si="18"/>
        <v>183.40071766203368</v>
      </c>
      <c r="B1194" s="134">
        <v>5.5252299999999996</v>
      </c>
      <c r="C1194" s="134">
        <v>-73.511650000000003</v>
      </c>
      <c r="D1194" t="s">
        <v>7479</v>
      </c>
      <c r="E1194" t="s">
        <v>892</v>
      </c>
      <c r="F1194" t="s">
        <v>877</v>
      </c>
      <c r="G1194" t="s">
        <v>7352</v>
      </c>
      <c r="H1194" t="s">
        <v>291</v>
      </c>
      <c r="I1194">
        <v>57.632199999999997</v>
      </c>
      <c r="J1194" t="s">
        <v>894</v>
      </c>
      <c r="K1194" t="s">
        <v>879</v>
      </c>
      <c r="L1194" t="s">
        <v>7480</v>
      </c>
      <c r="M1194" t="s">
        <v>7481</v>
      </c>
      <c r="N1194" t="s">
        <v>7481</v>
      </c>
    </row>
    <row r="1195" spans="1:14" x14ac:dyDescent="0.3">
      <c r="A1195" s="136">
        <f t="shared" si="18"/>
        <v>183.49942275763874</v>
      </c>
      <c r="B1195" s="134">
        <v>8.4459999999999997</v>
      </c>
      <c r="C1195" s="134">
        <v>-73.954499999999996</v>
      </c>
      <c r="D1195" t="s">
        <v>12264</v>
      </c>
      <c r="E1195" t="s">
        <v>883</v>
      </c>
      <c r="F1195" t="s">
        <v>884</v>
      </c>
      <c r="G1195" t="s">
        <v>12238</v>
      </c>
      <c r="H1195" t="s">
        <v>290</v>
      </c>
      <c r="I1195">
        <v>327.18360000000001</v>
      </c>
      <c r="L1195" t="s">
        <v>12265</v>
      </c>
      <c r="M1195" t="s">
        <v>8877</v>
      </c>
      <c r="N1195" t="s">
        <v>8877</v>
      </c>
    </row>
    <row r="1196" spans="1:14" x14ac:dyDescent="0.3">
      <c r="A1196" s="136">
        <f t="shared" si="18"/>
        <v>183.50198209574953</v>
      </c>
      <c r="B1196" s="134">
        <v>8.6204999999999998</v>
      </c>
      <c r="C1196" s="134">
        <v>-73.632499999999993</v>
      </c>
      <c r="D1196" t="s">
        <v>12589</v>
      </c>
      <c r="E1196" t="s">
        <v>892</v>
      </c>
      <c r="F1196" t="s">
        <v>1214</v>
      </c>
      <c r="G1196" t="s">
        <v>12497</v>
      </c>
      <c r="H1196" t="s">
        <v>294</v>
      </c>
      <c r="I1196">
        <v>64.424999999999997</v>
      </c>
      <c r="L1196" t="s">
        <v>10788</v>
      </c>
      <c r="M1196" t="s">
        <v>1019</v>
      </c>
      <c r="N1196" t="s">
        <v>1019</v>
      </c>
    </row>
    <row r="1197" spans="1:14" x14ac:dyDescent="0.3">
      <c r="A1197" s="136">
        <f t="shared" si="18"/>
        <v>183.62053291717976</v>
      </c>
      <c r="B1197" s="134">
        <v>5.7454999999999998</v>
      </c>
      <c r="C1197" s="134">
        <v>-73.958500000000001</v>
      </c>
      <c r="D1197" t="s">
        <v>6829</v>
      </c>
      <c r="E1197" t="s">
        <v>883</v>
      </c>
      <c r="F1197" t="s">
        <v>884</v>
      </c>
      <c r="G1197" t="s">
        <v>6810</v>
      </c>
      <c r="H1197" t="s">
        <v>6702</v>
      </c>
      <c r="I1197">
        <v>94.191800000000001</v>
      </c>
      <c r="L1197" t="s">
        <v>5403</v>
      </c>
      <c r="M1197" t="s">
        <v>4915</v>
      </c>
      <c r="N1197" t="s">
        <v>4915</v>
      </c>
    </row>
    <row r="1198" spans="1:14" x14ac:dyDescent="0.3">
      <c r="A1198" s="136">
        <f t="shared" si="18"/>
        <v>183.66323707096984</v>
      </c>
      <c r="B1198" s="134">
        <v>5.8695000000000004</v>
      </c>
      <c r="C1198" s="134">
        <v>-74.114999999999995</v>
      </c>
      <c r="D1198" t="s">
        <v>6828</v>
      </c>
      <c r="E1198" t="s">
        <v>883</v>
      </c>
      <c r="F1198" t="s">
        <v>877</v>
      </c>
      <c r="G1198" t="s">
        <v>5821</v>
      </c>
      <c r="H1198" t="s">
        <v>291</v>
      </c>
      <c r="I1198">
        <v>314.34370000000001</v>
      </c>
      <c r="J1198" t="s">
        <v>889</v>
      </c>
      <c r="L1198" t="s">
        <v>6556</v>
      </c>
      <c r="M1198" t="s">
        <v>1451</v>
      </c>
      <c r="N1198" t="s">
        <v>1451</v>
      </c>
    </row>
    <row r="1199" spans="1:14" x14ac:dyDescent="0.3">
      <c r="A1199" s="136">
        <f t="shared" si="18"/>
        <v>183.8357708723932</v>
      </c>
      <c r="B1199" s="134">
        <v>6.7154999999999996</v>
      </c>
      <c r="C1199" s="134">
        <v>-74.620500000000007</v>
      </c>
      <c r="D1199" t="s">
        <v>8736</v>
      </c>
      <c r="E1199" t="s">
        <v>883</v>
      </c>
      <c r="F1199" t="s">
        <v>877</v>
      </c>
      <c r="G1199" t="s">
        <v>8737</v>
      </c>
      <c r="H1199" t="s">
        <v>288</v>
      </c>
      <c r="I1199">
        <v>9940.8572999999997</v>
      </c>
      <c r="J1199" t="s">
        <v>1069</v>
      </c>
      <c r="L1199" t="s">
        <v>5465</v>
      </c>
      <c r="M1199" t="s">
        <v>2026</v>
      </c>
      <c r="N1199" t="s">
        <v>2026</v>
      </c>
    </row>
    <row r="1200" spans="1:14" x14ac:dyDescent="0.3">
      <c r="A1200" s="136">
        <f t="shared" si="18"/>
        <v>184.00514107119787</v>
      </c>
      <c r="B1200" s="134">
        <v>8.3509499999999992</v>
      </c>
      <c r="C1200" s="134">
        <v>-74.085610000000003</v>
      </c>
      <c r="D1200" t="s">
        <v>12087</v>
      </c>
      <c r="E1200" t="s">
        <v>876</v>
      </c>
      <c r="F1200" t="s">
        <v>877</v>
      </c>
      <c r="G1200" t="s">
        <v>12088</v>
      </c>
      <c r="H1200" t="s">
        <v>290</v>
      </c>
      <c r="I1200">
        <v>1656.1387</v>
      </c>
      <c r="K1200" t="s">
        <v>879</v>
      </c>
      <c r="L1200" t="s">
        <v>12089</v>
      </c>
      <c r="M1200" t="s">
        <v>881</v>
      </c>
      <c r="N1200" t="s">
        <v>881</v>
      </c>
    </row>
    <row r="1201" spans="1:14" x14ac:dyDescent="0.3">
      <c r="A1201" s="136">
        <f t="shared" si="18"/>
        <v>184.00781065881216</v>
      </c>
      <c r="B1201" s="134">
        <v>5.5085499999999996</v>
      </c>
      <c r="C1201" s="134">
        <v>-73.476259999999996</v>
      </c>
      <c r="D1201" t="s">
        <v>7560</v>
      </c>
      <c r="E1201" t="s">
        <v>892</v>
      </c>
      <c r="F1201" t="s">
        <v>877</v>
      </c>
      <c r="G1201" t="s">
        <v>7352</v>
      </c>
      <c r="H1201" t="s">
        <v>291</v>
      </c>
      <c r="I1201">
        <v>48.669899999999998</v>
      </c>
      <c r="J1201" t="s">
        <v>894</v>
      </c>
      <c r="K1201" t="s">
        <v>879</v>
      </c>
      <c r="L1201" t="s">
        <v>7561</v>
      </c>
      <c r="M1201" t="s">
        <v>989</v>
      </c>
      <c r="N1201" t="s">
        <v>989</v>
      </c>
    </row>
    <row r="1202" spans="1:14" x14ac:dyDescent="0.3">
      <c r="A1202" s="136">
        <f t="shared" si="18"/>
        <v>184.16877972231106</v>
      </c>
      <c r="B1202" s="134">
        <v>5.4954999999999998</v>
      </c>
      <c r="C1202" s="134">
        <v>-73.435500000000005</v>
      </c>
      <c r="D1202" t="s">
        <v>7675</v>
      </c>
      <c r="E1202" t="s">
        <v>968</v>
      </c>
      <c r="F1202" t="s">
        <v>877</v>
      </c>
      <c r="G1202" t="s">
        <v>7629</v>
      </c>
      <c r="H1202" t="s">
        <v>291</v>
      </c>
      <c r="I1202">
        <v>53.834499999999998</v>
      </c>
      <c r="J1202" t="s">
        <v>894</v>
      </c>
      <c r="L1202" t="s">
        <v>5925</v>
      </c>
      <c r="M1202" t="s">
        <v>6204</v>
      </c>
      <c r="N1202" t="s">
        <v>6204</v>
      </c>
    </row>
    <row r="1203" spans="1:14" x14ac:dyDescent="0.3">
      <c r="A1203" s="136">
        <f t="shared" si="18"/>
        <v>184.37225321928818</v>
      </c>
      <c r="B1203" s="134">
        <v>5.516</v>
      </c>
      <c r="C1203" s="134">
        <v>-73.511499999999998</v>
      </c>
      <c r="D1203" t="s">
        <v>7466</v>
      </c>
      <c r="E1203" t="s">
        <v>883</v>
      </c>
      <c r="F1203" t="s">
        <v>877</v>
      </c>
      <c r="G1203" t="s">
        <v>7352</v>
      </c>
      <c r="H1203" t="s">
        <v>291</v>
      </c>
      <c r="I1203">
        <v>39.151899999999998</v>
      </c>
      <c r="J1203" t="s">
        <v>894</v>
      </c>
      <c r="L1203" t="s">
        <v>7467</v>
      </c>
      <c r="M1203" t="s">
        <v>1019</v>
      </c>
      <c r="N1203" t="s">
        <v>1019</v>
      </c>
    </row>
    <row r="1204" spans="1:14" x14ac:dyDescent="0.3">
      <c r="A1204" s="136">
        <f t="shared" si="18"/>
        <v>184.43522295566399</v>
      </c>
      <c r="B1204" s="134">
        <v>5.5541200000000002</v>
      </c>
      <c r="C1204" s="134">
        <v>-73.619470000000007</v>
      </c>
      <c r="D1204" t="s">
        <v>7266</v>
      </c>
      <c r="E1204" t="s">
        <v>892</v>
      </c>
      <c r="F1204" t="s">
        <v>877</v>
      </c>
      <c r="G1204" t="s">
        <v>6885</v>
      </c>
      <c r="H1204" t="s">
        <v>291</v>
      </c>
      <c r="I1204">
        <v>34.9452</v>
      </c>
      <c r="J1204" t="s">
        <v>894</v>
      </c>
      <c r="K1204" t="s">
        <v>879</v>
      </c>
      <c r="L1204" t="s">
        <v>7267</v>
      </c>
      <c r="M1204" t="s">
        <v>906</v>
      </c>
      <c r="N1204" t="s">
        <v>906</v>
      </c>
    </row>
    <row r="1205" spans="1:14" x14ac:dyDescent="0.3">
      <c r="A1205" s="136">
        <f t="shared" si="18"/>
        <v>184.64168808206847</v>
      </c>
      <c r="B1205" s="134">
        <v>5.50291</v>
      </c>
      <c r="C1205" s="134">
        <v>-73.4773</v>
      </c>
      <c r="D1205" t="s">
        <v>7533</v>
      </c>
      <c r="E1205" t="s">
        <v>892</v>
      </c>
      <c r="F1205" t="s">
        <v>877</v>
      </c>
      <c r="G1205" t="s">
        <v>7352</v>
      </c>
      <c r="H1205" t="s">
        <v>291</v>
      </c>
      <c r="I1205">
        <v>56.104799999999997</v>
      </c>
      <c r="J1205" t="s">
        <v>894</v>
      </c>
      <c r="K1205" t="s">
        <v>879</v>
      </c>
      <c r="L1205" t="s">
        <v>7534</v>
      </c>
      <c r="M1205" t="s">
        <v>931</v>
      </c>
      <c r="N1205" t="s">
        <v>931</v>
      </c>
    </row>
    <row r="1206" spans="1:14" x14ac:dyDescent="0.3">
      <c r="A1206" s="136">
        <f t="shared" si="18"/>
        <v>184.7145583883113</v>
      </c>
      <c r="B1206" s="134">
        <v>5.7954999999999997</v>
      </c>
      <c r="C1206" s="134">
        <v>-74.042000000000002</v>
      </c>
      <c r="D1206" t="s">
        <v>6774</v>
      </c>
      <c r="E1206" t="s">
        <v>883</v>
      </c>
      <c r="F1206" t="s">
        <v>877</v>
      </c>
      <c r="G1206" t="s">
        <v>6701</v>
      </c>
      <c r="H1206" t="s">
        <v>6702</v>
      </c>
      <c r="I1206">
        <v>666.65930000000003</v>
      </c>
      <c r="J1206" t="s">
        <v>889</v>
      </c>
      <c r="L1206" t="s">
        <v>890</v>
      </c>
      <c r="M1206" t="s">
        <v>891</v>
      </c>
      <c r="N1206" t="s">
        <v>891</v>
      </c>
    </row>
    <row r="1207" spans="1:14" x14ac:dyDescent="0.3">
      <c r="A1207" s="136">
        <f t="shared" si="18"/>
        <v>184.7578202585963</v>
      </c>
      <c r="B1207" s="134">
        <v>8.6374999999999993</v>
      </c>
      <c r="C1207" s="134">
        <v>-73.620500000000007</v>
      </c>
      <c r="D1207" t="s">
        <v>12611</v>
      </c>
      <c r="E1207" t="s">
        <v>892</v>
      </c>
      <c r="F1207" t="s">
        <v>877</v>
      </c>
      <c r="G1207" t="s">
        <v>12497</v>
      </c>
      <c r="H1207" t="s">
        <v>294</v>
      </c>
      <c r="I1207">
        <v>156.8005</v>
      </c>
      <c r="J1207" t="s">
        <v>889</v>
      </c>
      <c r="K1207" t="s">
        <v>903</v>
      </c>
      <c r="L1207" t="s">
        <v>12612</v>
      </c>
      <c r="M1207" t="s">
        <v>957</v>
      </c>
      <c r="N1207" t="s">
        <v>957</v>
      </c>
    </row>
    <row r="1208" spans="1:14" x14ac:dyDescent="0.3">
      <c r="A1208" s="136">
        <f t="shared" si="18"/>
        <v>184.84575886616625</v>
      </c>
      <c r="B1208" s="134">
        <v>5.8623099999999999</v>
      </c>
      <c r="C1208" s="134">
        <v>-71.875820000000004</v>
      </c>
      <c r="D1208" t="s">
        <v>11519</v>
      </c>
      <c r="E1208" t="s">
        <v>892</v>
      </c>
      <c r="F1208" t="s">
        <v>877</v>
      </c>
      <c r="G1208" t="s">
        <v>11497</v>
      </c>
      <c r="H1208" t="s">
        <v>231</v>
      </c>
      <c r="I1208">
        <v>127.1082</v>
      </c>
      <c r="J1208" t="s">
        <v>889</v>
      </c>
      <c r="K1208" t="s">
        <v>879</v>
      </c>
      <c r="L1208" t="s">
        <v>11079</v>
      </c>
      <c r="M1208" t="s">
        <v>899</v>
      </c>
      <c r="N1208" t="s">
        <v>899</v>
      </c>
    </row>
    <row r="1209" spans="1:14" x14ac:dyDescent="0.3">
      <c r="A1209" s="136">
        <f t="shared" si="18"/>
        <v>184.89790576534432</v>
      </c>
      <c r="B1209" s="134">
        <v>5.5084999999999997</v>
      </c>
      <c r="C1209" s="134">
        <v>-73.503500000000003</v>
      </c>
      <c r="D1209" t="s">
        <v>7474</v>
      </c>
      <c r="E1209" t="s">
        <v>883</v>
      </c>
      <c r="F1209" t="s">
        <v>877</v>
      </c>
      <c r="G1209" t="s">
        <v>7352</v>
      </c>
      <c r="H1209" t="s">
        <v>291</v>
      </c>
      <c r="I1209">
        <v>62.398899999999998</v>
      </c>
      <c r="J1209" t="s">
        <v>894</v>
      </c>
      <c r="L1209" t="s">
        <v>7475</v>
      </c>
      <c r="M1209" t="s">
        <v>931</v>
      </c>
      <c r="N1209" t="s">
        <v>931</v>
      </c>
    </row>
    <row r="1210" spans="1:14" x14ac:dyDescent="0.3">
      <c r="A1210" s="136">
        <f t="shared" si="18"/>
        <v>185.31572129814765</v>
      </c>
      <c r="B1210" s="134">
        <v>5.4584999999999999</v>
      </c>
      <c r="C1210" s="134">
        <v>-73.3215</v>
      </c>
      <c r="D1210" t="s">
        <v>7932</v>
      </c>
      <c r="E1210" t="s">
        <v>892</v>
      </c>
      <c r="F1210" t="s">
        <v>877</v>
      </c>
      <c r="G1210" t="s">
        <v>7933</v>
      </c>
      <c r="H1210" t="s">
        <v>291</v>
      </c>
      <c r="I1210">
        <v>13.459099999999999</v>
      </c>
      <c r="K1210" t="s">
        <v>879</v>
      </c>
      <c r="L1210" t="s">
        <v>7934</v>
      </c>
      <c r="M1210" t="s">
        <v>887</v>
      </c>
      <c r="N1210" t="s">
        <v>887</v>
      </c>
    </row>
    <row r="1211" spans="1:14" x14ac:dyDescent="0.3">
      <c r="A1211" s="136">
        <f t="shared" si="18"/>
        <v>185.57839000895885</v>
      </c>
      <c r="B1211" s="134">
        <v>7.1455000000000002</v>
      </c>
      <c r="C1211" s="134">
        <v>-74.680499999999995</v>
      </c>
      <c r="D1211" t="s">
        <v>9831</v>
      </c>
      <c r="E1211" t="s">
        <v>883</v>
      </c>
      <c r="F1211" t="s">
        <v>877</v>
      </c>
      <c r="G1211" t="s">
        <v>9697</v>
      </c>
      <c r="H1211" t="s">
        <v>288</v>
      </c>
      <c r="I1211">
        <v>771.46730000000002</v>
      </c>
      <c r="J1211" t="s">
        <v>889</v>
      </c>
      <c r="L1211" t="s">
        <v>9832</v>
      </c>
      <c r="M1211" t="s">
        <v>1008</v>
      </c>
      <c r="N1211" t="s">
        <v>1008</v>
      </c>
    </row>
    <row r="1212" spans="1:14" x14ac:dyDescent="0.3">
      <c r="A1212" s="136">
        <f t="shared" si="18"/>
        <v>185.59326086759268</v>
      </c>
      <c r="B1212" s="134">
        <v>5.8339999999999996</v>
      </c>
      <c r="C1212" s="134">
        <v>-74.100999999999999</v>
      </c>
      <c r="D1212" t="s">
        <v>6738</v>
      </c>
      <c r="E1212" t="s">
        <v>883</v>
      </c>
      <c r="F1212" t="s">
        <v>877</v>
      </c>
      <c r="G1212" t="s">
        <v>6555</v>
      </c>
      <c r="H1212" t="s">
        <v>291</v>
      </c>
      <c r="I1212">
        <v>922.27080000000001</v>
      </c>
      <c r="J1212" t="s">
        <v>889</v>
      </c>
      <c r="L1212" t="s">
        <v>6556</v>
      </c>
      <c r="M1212" t="s">
        <v>6739</v>
      </c>
      <c r="N1212" t="s">
        <v>6739</v>
      </c>
    </row>
    <row r="1213" spans="1:14" x14ac:dyDescent="0.3">
      <c r="A1213" s="136">
        <f t="shared" si="18"/>
        <v>185.76226388381465</v>
      </c>
      <c r="B1213" s="134">
        <v>5.6795</v>
      </c>
      <c r="C1213" s="134">
        <v>-72.105000000000004</v>
      </c>
      <c r="D1213" t="s">
        <v>10978</v>
      </c>
      <c r="E1213" t="s">
        <v>883</v>
      </c>
      <c r="F1213" t="s">
        <v>884</v>
      </c>
      <c r="G1213" t="s">
        <v>10979</v>
      </c>
      <c r="H1213" t="s">
        <v>231</v>
      </c>
      <c r="I1213">
        <v>402.48759999999999</v>
      </c>
      <c r="L1213" t="s">
        <v>10980</v>
      </c>
      <c r="M1213" t="s">
        <v>957</v>
      </c>
      <c r="N1213" t="s">
        <v>957</v>
      </c>
    </row>
    <row r="1214" spans="1:14" x14ac:dyDescent="0.3">
      <c r="A1214" s="136">
        <f t="shared" si="18"/>
        <v>185.90296009955208</v>
      </c>
      <c r="B1214" s="134">
        <v>8.6234999999999999</v>
      </c>
      <c r="C1214" s="134">
        <v>-73.680999999999997</v>
      </c>
      <c r="D1214" t="s">
        <v>12569</v>
      </c>
      <c r="E1214" t="s">
        <v>892</v>
      </c>
      <c r="F1214" t="s">
        <v>1214</v>
      </c>
      <c r="G1214" t="s">
        <v>12497</v>
      </c>
      <c r="H1214" t="s">
        <v>294</v>
      </c>
      <c r="I1214">
        <v>77.7971</v>
      </c>
      <c r="L1214" t="s">
        <v>11846</v>
      </c>
      <c r="M1214" t="s">
        <v>899</v>
      </c>
      <c r="N1214" t="s">
        <v>899</v>
      </c>
    </row>
    <row r="1215" spans="1:14" x14ac:dyDescent="0.3">
      <c r="A1215" s="136">
        <f t="shared" si="18"/>
        <v>186.64994578485232</v>
      </c>
      <c r="B1215" s="134">
        <v>8.6374999999999993</v>
      </c>
      <c r="C1215" s="134">
        <v>-73.665499999999994</v>
      </c>
      <c r="D1215" t="s">
        <v>12592</v>
      </c>
      <c r="E1215" t="s">
        <v>892</v>
      </c>
      <c r="F1215" t="s">
        <v>1214</v>
      </c>
      <c r="G1215" t="s">
        <v>12497</v>
      </c>
      <c r="H1215" t="s">
        <v>294</v>
      </c>
      <c r="I1215">
        <v>43.759099999999997</v>
      </c>
      <c r="K1215" t="s">
        <v>879</v>
      </c>
      <c r="L1215" t="s">
        <v>11846</v>
      </c>
      <c r="M1215" t="s">
        <v>957</v>
      </c>
      <c r="N1215" t="s">
        <v>957</v>
      </c>
    </row>
    <row r="1216" spans="1:14" x14ac:dyDescent="0.3">
      <c r="A1216" s="136">
        <f t="shared" si="18"/>
        <v>186.69114510277529</v>
      </c>
      <c r="B1216" s="134">
        <v>5.4864899999999999</v>
      </c>
      <c r="C1216" s="134">
        <v>-73.486760000000004</v>
      </c>
      <c r="D1216" t="s">
        <v>7477</v>
      </c>
      <c r="E1216" t="s">
        <v>892</v>
      </c>
      <c r="F1216" t="s">
        <v>1944</v>
      </c>
      <c r="G1216" t="s">
        <v>7352</v>
      </c>
      <c r="H1216" t="s">
        <v>291</v>
      </c>
      <c r="I1216">
        <v>7.9198000000000004</v>
      </c>
      <c r="J1216" t="s">
        <v>894</v>
      </c>
      <c r="K1216" t="s">
        <v>879</v>
      </c>
      <c r="L1216" t="s">
        <v>7478</v>
      </c>
      <c r="M1216" t="s">
        <v>949</v>
      </c>
      <c r="N1216" t="s">
        <v>949</v>
      </c>
    </row>
    <row r="1217" spans="1:14" x14ac:dyDescent="0.3">
      <c r="A1217" s="136">
        <f t="shared" si="18"/>
        <v>186.72549744288159</v>
      </c>
      <c r="B1217" s="134">
        <v>8.6624999999999996</v>
      </c>
      <c r="C1217" s="134">
        <v>-73.605000000000004</v>
      </c>
      <c r="D1217" t="s">
        <v>12631</v>
      </c>
      <c r="E1217" t="s">
        <v>892</v>
      </c>
      <c r="F1217" t="s">
        <v>1214</v>
      </c>
      <c r="G1217" t="s">
        <v>12497</v>
      </c>
      <c r="H1217" t="s">
        <v>294</v>
      </c>
      <c r="I1217">
        <v>133.6969</v>
      </c>
      <c r="L1217" t="s">
        <v>10788</v>
      </c>
      <c r="M1217" t="s">
        <v>957</v>
      </c>
      <c r="N1217" t="s">
        <v>957</v>
      </c>
    </row>
    <row r="1218" spans="1:14" x14ac:dyDescent="0.3">
      <c r="A1218" s="136">
        <f t="shared" ref="A1218:A1281" si="19">6371*ACOS(SIN(RADIANS(LAT))*SIN(RADIANS(B1218))+COS(RADIANS(LAT))*COS(RADIANS(B1218))*COS(RADIANS(C1218-LONG)))</f>
        <v>186.73741861071977</v>
      </c>
      <c r="B1218" s="134">
        <v>5.4731500000000004</v>
      </c>
      <c r="C1218" s="134">
        <v>-73.441370000000006</v>
      </c>
      <c r="D1218" t="s">
        <v>7590</v>
      </c>
      <c r="E1218" t="s">
        <v>892</v>
      </c>
      <c r="F1218" t="s">
        <v>926</v>
      </c>
      <c r="G1218" t="s">
        <v>7591</v>
      </c>
      <c r="H1218" t="s">
        <v>291</v>
      </c>
      <c r="I1218">
        <v>1.1631</v>
      </c>
      <c r="J1218" t="s">
        <v>894</v>
      </c>
      <c r="K1218" t="s">
        <v>879</v>
      </c>
      <c r="L1218" t="s">
        <v>7592</v>
      </c>
      <c r="M1218" t="s">
        <v>1252</v>
      </c>
      <c r="N1218" t="s">
        <v>1252</v>
      </c>
    </row>
    <row r="1219" spans="1:14" x14ac:dyDescent="0.3">
      <c r="A1219" s="136">
        <f t="shared" si="19"/>
        <v>186.84662439117469</v>
      </c>
      <c r="B1219" s="134">
        <v>8.3819400000000002</v>
      </c>
      <c r="C1219" s="134">
        <v>-74.088629999999995</v>
      </c>
      <c r="D1219" t="s">
        <v>12127</v>
      </c>
      <c r="E1219" t="s">
        <v>876</v>
      </c>
      <c r="F1219" t="s">
        <v>877</v>
      </c>
      <c r="G1219" t="s">
        <v>12128</v>
      </c>
      <c r="H1219" t="s">
        <v>290</v>
      </c>
      <c r="I1219">
        <v>1913.7933</v>
      </c>
      <c r="K1219" t="s">
        <v>1058</v>
      </c>
      <c r="L1219" t="s">
        <v>12089</v>
      </c>
      <c r="M1219" t="s">
        <v>881</v>
      </c>
      <c r="N1219" t="s">
        <v>881</v>
      </c>
    </row>
    <row r="1220" spans="1:14" x14ac:dyDescent="0.3">
      <c r="A1220" s="136">
        <f t="shared" si="19"/>
        <v>187.10297751193011</v>
      </c>
      <c r="B1220" s="134">
        <v>5.4844999999999997</v>
      </c>
      <c r="C1220" s="134">
        <v>-73.492999999999995</v>
      </c>
      <c r="D1220" t="s">
        <v>7459</v>
      </c>
      <c r="E1220" t="s">
        <v>883</v>
      </c>
      <c r="F1220" t="s">
        <v>877</v>
      </c>
      <c r="G1220" t="s">
        <v>7352</v>
      </c>
      <c r="H1220" t="s">
        <v>291</v>
      </c>
      <c r="I1220">
        <v>24.471</v>
      </c>
      <c r="L1220" t="s">
        <v>7460</v>
      </c>
      <c r="M1220" t="s">
        <v>1019</v>
      </c>
      <c r="N1220" t="s">
        <v>1019</v>
      </c>
    </row>
    <row r="1221" spans="1:14" x14ac:dyDescent="0.3">
      <c r="A1221" s="136">
        <f t="shared" si="19"/>
        <v>187.12845950620024</v>
      </c>
      <c r="B1221" s="134">
        <v>7.0822700000000003</v>
      </c>
      <c r="C1221" s="134">
        <v>-74.695189999999997</v>
      </c>
      <c r="D1221" t="s">
        <v>9665</v>
      </c>
      <c r="E1221" t="s">
        <v>892</v>
      </c>
      <c r="F1221" t="s">
        <v>9666</v>
      </c>
      <c r="G1221" t="s">
        <v>9667</v>
      </c>
      <c r="H1221" t="s">
        <v>288</v>
      </c>
      <c r="I1221">
        <v>2869.5373</v>
      </c>
      <c r="J1221" t="s">
        <v>986</v>
      </c>
      <c r="K1221" t="s">
        <v>879</v>
      </c>
      <c r="L1221" t="s">
        <v>9555</v>
      </c>
      <c r="M1221" t="s">
        <v>9668</v>
      </c>
      <c r="N1221" t="s">
        <v>9668</v>
      </c>
    </row>
    <row r="1222" spans="1:14" x14ac:dyDescent="0.3">
      <c r="A1222" s="136">
        <f t="shared" si="19"/>
        <v>187.16611024774298</v>
      </c>
      <c r="B1222" s="134">
        <v>8.6519899999999996</v>
      </c>
      <c r="C1222" s="134">
        <v>-73.642679999999999</v>
      </c>
      <c r="D1222" t="s">
        <v>12614</v>
      </c>
      <c r="E1222" t="s">
        <v>892</v>
      </c>
      <c r="F1222" t="s">
        <v>877</v>
      </c>
      <c r="G1222" t="s">
        <v>12604</v>
      </c>
      <c r="H1222" t="s">
        <v>294</v>
      </c>
      <c r="I1222">
        <v>12.433199999999999</v>
      </c>
      <c r="J1222" t="s">
        <v>889</v>
      </c>
      <c r="K1222" t="s">
        <v>879</v>
      </c>
      <c r="L1222" t="s">
        <v>12615</v>
      </c>
      <c r="M1222" t="s">
        <v>899</v>
      </c>
      <c r="N1222" t="s">
        <v>899</v>
      </c>
    </row>
    <row r="1223" spans="1:14" x14ac:dyDescent="0.3">
      <c r="A1223" s="136">
        <f t="shared" si="19"/>
        <v>187.17939898275588</v>
      </c>
      <c r="B1223" s="134">
        <v>5.4842700000000004</v>
      </c>
      <c r="C1223" s="134">
        <v>-73.494609999999994</v>
      </c>
      <c r="D1223" t="s">
        <v>7457</v>
      </c>
      <c r="E1223" t="s">
        <v>892</v>
      </c>
      <c r="F1223" t="s">
        <v>877</v>
      </c>
      <c r="G1223" t="s">
        <v>7352</v>
      </c>
      <c r="H1223" t="s">
        <v>291</v>
      </c>
      <c r="I1223">
        <v>21.715299999999999</v>
      </c>
      <c r="J1223" t="s">
        <v>894</v>
      </c>
      <c r="K1223" t="s">
        <v>879</v>
      </c>
      <c r="L1223" t="s">
        <v>7458</v>
      </c>
      <c r="M1223" t="s">
        <v>949</v>
      </c>
      <c r="N1223" t="s">
        <v>949</v>
      </c>
    </row>
    <row r="1224" spans="1:14" x14ac:dyDescent="0.3">
      <c r="A1224" s="136">
        <f t="shared" si="19"/>
        <v>187.18295620848232</v>
      </c>
      <c r="B1224" s="134">
        <v>5.8250000000000002</v>
      </c>
      <c r="C1224" s="134">
        <v>-74.112499999999997</v>
      </c>
      <c r="D1224" t="s">
        <v>6690</v>
      </c>
      <c r="E1224" t="s">
        <v>883</v>
      </c>
      <c r="F1224" t="s">
        <v>884</v>
      </c>
      <c r="G1224" t="s">
        <v>5821</v>
      </c>
      <c r="H1224" t="s">
        <v>291</v>
      </c>
      <c r="I1224">
        <v>932.09119999999996</v>
      </c>
      <c r="L1224" t="s">
        <v>4474</v>
      </c>
      <c r="M1224" t="s">
        <v>1451</v>
      </c>
      <c r="N1224" t="s">
        <v>1451</v>
      </c>
    </row>
    <row r="1225" spans="1:14" x14ac:dyDescent="0.3">
      <c r="A1225" s="136">
        <f t="shared" si="19"/>
        <v>187.44354739884463</v>
      </c>
      <c r="B1225" s="134">
        <v>8.6515000000000004</v>
      </c>
      <c r="C1225" s="134">
        <v>-73.650499999999994</v>
      </c>
      <c r="D1225" t="s">
        <v>12613</v>
      </c>
      <c r="E1225" t="s">
        <v>892</v>
      </c>
      <c r="F1225" t="s">
        <v>1214</v>
      </c>
      <c r="G1225" t="s">
        <v>12604</v>
      </c>
      <c r="H1225" t="s">
        <v>294</v>
      </c>
      <c r="I1225">
        <v>860.55259999999998</v>
      </c>
      <c r="L1225" t="s">
        <v>10788</v>
      </c>
      <c r="M1225" t="s">
        <v>1019</v>
      </c>
      <c r="N1225" t="s">
        <v>1019</v>
      </c>
    </row>
    <row r="1226" spans="1:14" x14ac:dyDescent="0.3">
      <c r="A1226" s="136">
        <f t="shared" si="19"/>
        <v>187.48890638243654</v>
      </c>
      <c r="B1226" s="134">
        <v>5.5289200000000003</v>
      </c>
      <c r="C1226" s="134">
        <v>-72.368300000000005</v>
      </c>
      <c r="D1226" t="s">
        <v>10301</v>
      </c>
      <c r="E1226" t="s">
        <v>892</v>
      </c>
      <c r="F1226" t="s">
        <v>877</v>
      </c>
      <c r="G1226" t="s">
        <v>10302</v>
      </c>
      <c r="H1226" t="s">
        <v>7776</v>
      </c>
      <c r="I1226">
        <v>65.868700000000004</v>
      </c>
      <c r="J1226" t="s">
        <v>894</v>
      </c>
      <c r="K1226" t="s">
        <v>879</v>
      </c>
      <c r="L1226" t="s">
        <v>7784</v>
      </c>
      <c r="M1226" t="s">
        <v>1482</v>
      </c>
      <c r="N1226" t="s">
        <v>1482</v>
      </c>
    </row>
    <row r="1227" spans="1:14" x14ac:dyDescent="0.3">
      <c r="A1227" s="136">
        <f t="shared" si="19"/>
        <v>187.63483527263787</v>
      </c>
      <c r="B1227" s="134">
        <v>5.7750000000000004</v>
      </c>
      <c r="C1227" s="134">
        <v>-74.058499999999995</v>
      </c>
      <c r="D1227" t="s">
        <v>6667</v>
      </c>
      <c r="E1227" t="s">
        <v>883</v>
      </c>
      <c r="F1227" t="s">
        <v>884</v>
      </c>
      <c r="G1227" t="s">
        <v>6342</v>
      </c>
      <c r="H1227" t="s">
        <v>291</v>
      </c>
      <c r="I1227">
        <v>582.28250000000003</v>
      </c>
      <c r="L1227" t="s">
        <v>5403</v>
      </c>
      <c r="M1227" t="s">
        <v>1451</v>
      </c>
      <c r="N1227" t="s">
        <v>1451</v>
      </c>
    </row>
    <row r="1228" spans="1:14" x14ac:dyDescent="0.3">
      <c r="A1228" s="136">
        <f t="shared" si="19"/>
        <v>187.66804987171778</v>
      </c>
      <c r="B1228" s="134">
        <v>5.4660000000000002</v>
      </c>
      <c r="C1228" s="134">
        <v>-73.447000000000003</v>
      </c>
      <c r="D1228" t="s">
        <v>7554</v>
      </c>
      <c r="E1228" t="s">
        <v>883</v>
      </c>
      <c r="F1228" t="s">
        <v>981</v>
      </c>
      <c r="G1228" t="s">
        <v>7555</v>
      </c>
      <c r="H1228" t="s">
        <v>291</v>
      </c>
      <c r="I1228">
        <v>97.885800000000003</v>
      </c>
      <c r="J1228" t="s">
        <v>894</v>
      </c>
      <c r="L1228" t="s">
        <v>7556</v>
      </c>
      <c r="M1228" t="s">
        <v>931</v>
      </c>
      <c r="N1228" t="s">
        <v>931</v>
      </c>
    </row>
    <row r="1229" spans="1:14" x14ac:dyDescent="0.3">
      <c r="A1229" s="136">
        <f t="shared" si="19"/>
        <v>187.84220310623436</v>
      </c>
      <c r="B1229" s="134">
        <v>5.45329</v>
      </c>
      <c r="C1229" s="134">
        <v>-73.403930000000003</v>
      </c>
      <c r="D1229" t="s">
        <v>7681</v>
      </c>
      <c r="E1229" t="s">
        <v>892</v>
      </c>
      <c r="F1229" t="s">
        <v>877</v>
      </c>
      <c r="G1229" t="s">
        <v>7639</v>
      </c>
      <c r="H1229" t="s">
        <v>291</v>
      </c>
      <c r="I1229">
        <v>37.869399999999999</v>
      </c>
      <c r="J1229" t="s">
        <v>894</v>
      </c>
      <c r="K1229" t="s">
        <v>879</v>
      </c>
      <c r="L1229" t="s">
        <v>7614</v>
      </c>
      <c r="M1229" t="s">
        <v>931</v>
      </c>
      <c r="N1229" t="s">
        <v>931</v>
      </c>
    </row>
    <row r="1230" spans="1:14" x14ac:dyDescent="0.3">
      <c r="A1230" s="136">
        <f t="shared" si="19"/>
        <v>187.84247631233234</v>
      </c>
      <c r="B1230" s="134">
        <v>6.6328699999999996</v>
      </c>
      <c r="C1230" s="134">
        <v>-74.636259999999993</v>
      </c>
      <c r="D1230" t="s">
        <v>8525</v>
      </c>
      <c r="E1230" t="s">
        <v>892</v>
      </c>
      <c r="F1230" t="s">
        <v>877</v>
      </c>
      <c r="G1230" t="s">
        <v>7999</v>
      </c>
      <c r="H1230" t="s">
        <v>288</v>
      </c>
      <c r="I1230">
        <v>948.48299999999995</v>
      </c>
      <c r="J1230" t="s">
        <v>889</v>
      </c>
      <c r="K1230" t="s">
        <v>879</v>
      </c>
      <c r="L1230" t="s">
        <v>8526</v>
      </c>
      <c r="M1230" t="s">
        <v>8527</v>
      </c>
      <c r="N1230" t="s">
        <v>8527</v>
      </c>
    </row>
    <row r="1231" spans="1:14" x14ac:dyDescent="0.3">
      <c r="A1231" s="136">
        <f t="shared" si="19"/>
        <v>187.84704319691127</v>
      </c>
      <c r="B1231" s="134">
        <v>5.7489999999999997</v>
      </c>
      <c r="C1231" s="134">
        <v>-74.028000000000006</v>
      </c>
      <c r="D1231" t="s">
        <v>6665</v>
      </c>
      <c r="E1231" t="s">
        <v>883</v>
      </c>
      <c r="F1231" t="s">
        <v>884</v>
      </c>
      <c r="G1231" t="s">
        <v>6342</v>
      </c>
      <c r="H1231" t="s">
        <v>291</v>
      </c>
      <c r="I1231">
        <v>342.52820000000003</v>
      </c>
      <c r="L1231" t="s">
        <v>6666</v>
      </c>
      <c r="M1231" t="s">
        <v>1451</v>
      </c>
      <c r="N1231" t="s">
        <v>1451</v>
      </c>
    </row>
    <row r="1232" spans="1:14" x14ac:dyDescent="0.3">
      <c r="A1232" s="136">
        <f t="shared" si="19"/>
        <v>187.87745637452315</v>
      </c>
      <c r="B1232" s="134">
        <v>5.43588</v>
      </c>
      <c r="C1232" s="134">
        <v>-73.325890000000001</v>
      </c>
      <c r="D1232" t="s">
        <v>7862</v>
      </c>
      <c r="E1232" t="s">
        <v>892</v>
      </c>
      <c r="F1232" t="s">
        <v>877</v>
      </c>
      <c r="G1232" t="s">
        <v>7695</v>
      </c>
      <c r="H1232" t="s">
        <v>291</v>
      </c>
      <c r="I1232">
        <v>103.0243</v>
      </c>
      <c r="J1232" t="s">
        <v>894</v>
      </c>
      <c r="K1232" t="s">
        <v>879</v>
      </c>
      <c r="L1232" t="s">
        <v>7863</v>
      </c>
      <c r="M1232" t="s">
        <v>931</v>
      </c>
      <c r="N1232" t="s">
        <v>931</v>
      </c>
    </row>
    <row r="1233" spans="1:14" x14ac:dyDescent="0.3">
      <c r="A1233" s="136">
        <f t="shared" si="19"/>
        <v>187.9618728569765</v>
      </c>
      <c r="B1233" s="134">
        <v>8.4384999999999994</v>
      </c>
      <c r="C1233" s="134">
        <v>-74.033500000000004</v>
      </c>
      <c r="D1233" t="s">
        <v>12217</v>
      </c>
      <c r="E1233" t="s">
        <v>883</v>
      </c>
      <c r="F1233" t="s">
        <v>963</v>
      </c>
      <c r="G1233" t="s">
        <v>12128</v>
      </c>
      <c r="H1233" t="s">
        <v>290</v>
      </c>
      <c r="I1233">
        <v>186.1053</v>
      </c>
      <c r="L1233" t="s">
        <v>12218</v>
      </c>
      <c r="M1233" t="s">
        <v>1673</v>
      </c>
      <c r="N1233" t="s">
        <v>1673</v>
      </c>
    </row>
    <row r="1234" spans="1:14" x14ac:dyDescent="0.3">
      <c r="A1234" s="136">
        <f t="shared" si="19"/>
        <v>188.18601029598011</v>
      </c>
      <c r="B1234" s="134">
        <v>5.7004999999999999</v>
      </c>
      <c r="C1234" s="134">
        <v>-72.033000000000001</v>
      </c>
      <c r="D1234" t="s">
        <v>11085</v>
      </c>
      <c r="E1234" t="s">
        <v>883</v>
      </c>
      <c r="F1234" t="s">
        <v>981</v>
      </c>
      <c r="G1234" t="s">
        <v>11086</v>
      </c>
      <c r="H1234" t="s">
        <v>231</v>
      </c>
      <c r="I1234">
        <v>18.3506</v>
      </c>
      <c r="L1234" t="s">
        <v>11087</v>
      </c>
      <c r="M1234" t="s">
        <v>957</v>
      </c>
      <c r="N1234" t="s">
        <v>957</v>
      </c>
    </row>
    <row r="1235" spans="1:14" x14ac:dyDescent="0.3">
      <c r="A1235" s="136">
        <f t="shared" si="19"/>
        <v>188.36978068339491</v>
      </c>
      <c r="B1235" s="134">
        <v>5.4649999999999999</v>
      </c>
      <c r="C1235" s="134">
        <v>-73.466999999999999</v>
      </c>
      <c r="D1235" t="s">
        <v>7489</v>
      </c>
      <c r="E1235" t="s">
        <v>883</v>
      </c>
      <c r="F1235" t="s">
        <v>884</v>
      </c>
      <c r="G1235" t="s">
        <v>7387</v>
      </c>
      <c r="H1235" t="s">
        <v>291</v>
      </c>
      <c r="I1235">
        <v>528.58900000000006</v>
      </c>
      <c r="L1235" t="s">
        <v>7490</v>
      </c>
      <c r="M1235" t="s">
        <v>1451</v>
      </c>
      <c r="N1235" t="s">
        <v>1451</v>
      </c>
    </row>
    <row r="1236" spans="1:14" x14ac:dyDescent="0.3">
      <c r="A1236" s="136">
        <f t="shared" si="19"/>
        <v>188.41107508336557</v>
      </c>
      <c r="B1236" s="134">
        <v>5.4498600000000001</v>
      </c>
      <c r="C1236" s="134">
        <v>-73.411420000000007</v>
      </c>
      <c r="D1236" t="s">
        <v>7638</v>
      </c>
      <c r="E1236" t="s">
        <v>892</v>
      </c>
      <c r="F1236" t="s">
        <v>877</v>
      </c>
      <c r="G1236" t="s">
        <v>7639</v>
      </c>
      <c r="H1236" t="s">
        <v>291</v>
      </c>
      <c r="I1236">
        <v>27.486599999999999</v>
      </c>
      <c r="J1236" t="s">
        <v>894</v>
      </c>
      <c r="K1236" t="s">
        <v>879</v>
      </c>
      <c r="L1236" t="s">
        <v>7640</v>
      </c>
      <c r="M1236" t="s">
        <v>931</v>
      </c>
      <c r="N1236" t="s">
        <v>931</v>
      </c>
    </row>
    <row r="1237" spans="1:14" x14ac:dyDescent="0.3">
      <c r="A1237" s="136">
        <f t="shared" si="19"/>
        <v>188.41499692772331</v>
      </c>
      <c r="B1237" s="134">
        <v>5.78</v>
      </c>
      <c r="C1237" s="134">
        <v>-74.075999999999993</v>
      </c>
      <c r="D1237" t="s">
        <v>6650</v>
      </c>
      <c r="E1237" t="s">
        <v>883</v>
      </c>
      <c r="F1237" t="s">
        <v>884</v>
      </c>
      <c r="G1237" t="s">
        <v>6555</v>
      </c>
      <c r="H1237" t="s">
        <v>291</v>
      </c>
      <c r="I1237">
        <v>814.70360000000005</v>
      </c>
      <c r="L1237" t="s">
        <v>2758</v>
      </c>
      <c r="M1237" t="s">
        <v>887</v>
      </c>
      <c r="N1237" t="s">
        <v>887</v>
      </c>
    </row>
    <row r="1238" spans="1:14" x14ac:dyDescent="0.3">
      <c r="A1238" s="136">
        <f t="shared" si="19"/>
        <v>188.45139842639659</v>
      </c>
      <c r="B1238" s="134">
        <v>5.6644699999999997</v>
      </c>
      <c r="C1238" s="134">
        <v>-72.083399999999997</v>
      </c>
      <c r="D1238" t="s">
        <v>10990</v>
      </c>
      <c r="E1238" t="s">
        <v>892</v>
      </c>
      <c r="F1238" t="s">
        <v>877</v>
      </c>
      <c r="G1238" t="s">
        <v>10979</v>
      </c>
      <c r="H1238" t="s">
        <v>231</v>
      </c>
      <c r="I1238">
        <v>157.4597</v>
      </c>
      <c r="J1238" t="s">
        <v>894</v>
      </c>
      <c r="K1238" t="s">
        <v>879</v>
      </c>
      <c r="L1238" t="s">
        <v>7784</v>
      </c>
      <c r="M1238" t="s">
        <v>1686</v>
      </c>
      <c r="N1238" t="s">
        <v>1686</v>
      </c>
    </row>
    <row r="1239" spans="1:14" x14ac:dyDescent="0.3">
      <c r="A1239" s="136">
        <f t="shared" si="19"/>
        <v>188.48541882072786</v>
      </c>
      <c r="B1239" s="134">
        <v>7.0540000000000003</v>
      </c>
      <c r="C1239" s="134">
        <v>-74.706999999999994</v>
      </c>
      <c r="D1239" t="s">
        <v>9596</v>
      </c>
      <c r="E1239" t="s">
        <v>883</v>
      </c>
      <c r="F1239" t="s">
        <v>877</v>
      </c>
      <c r="G1239" t="s">
        <v>9185</v>
      </c>
      <c r="H1239" t="s">
        <v>288</v>
      </c>
      <c r="I1239">
        <v>4.8837999999999999</v>
      </c>
      <c r="J1239" t="s">
        <v>894</v>
      </c>
      <c r="L1239" t="s">
        <v>9289</v>
      </c>
      <c r="M1239" t="s">
        <v>1039</v>
      </c>
      <c r="N1239" t="s">
        <v>1039</v>
      </c>
    </row>
    <row r="1240" spans="1:14" x14ac:dyDescent="0.3">
      <c r="A1240" s="136">
        <f t="shared" si="19"/>
        <v>188.52006571446216</v>
      </c>
      <c r="B1240" s="134">
        <v>5.4305000000000003</v>
      </c>
      <c r="C1240" s="134">
        <v>-73.328500000000005</v>
      </c>
      <c r="D1240" t="s">
        <v>7829</v>
      </c>
      <c r="E1240" t="s">
        <v>883</v>
      </c>
      <c r="F1240" t="s">
        <v>877</v>
      </c>
      <c r="G1240" t="s">
        <v>7695</v>
      </c>
      <c r="H1240" t="s">
        <v>291</v>
      </c>
      <c r="I1240">
        <v>31.8139</v>
      </c>
      <c r="J1240" t="s">
        <v>894</v>
      </c>
      <c r="L1240" t="s">
        <v>7830</v>
      </c>
      <c r="M1240" t="s">
        <v>2944</v>
      </c>
      <c r="N1240" t="s">
        <v>2944</v>
      </c>
    </row>
    <row r="1241" spans="1:14" x14ac:dyDescent="0.3">
      <c r="A1241" s="136">
        <f t="shared" si="19"/>
        <v>188.53846953928004</v>
      </c>
      <c r="B1241" s="134">
        <v>5.4039999999999999</v>
      </c>
      <c r="C1241" s="134">
        <v>-73.137</v>
      </c>
      <c r="D1241" t="s">
        <v>8413</v>
      </c>
      <c r="E1241" t="s">
        <v>883</v>
      </c>
      <c r="F1241" t="s">
        <v>877</v>
      </c>
      <c r="G1241" t="s">
        <v>8414</v>
      </c>
      <c r="H1241" t="s">
        <v>291</v>
      </c>
      <c r="I1241">
        <v>226.3725</v>
      </c>
      <c r="J1241" t="s">
        <v>889</v>
      </c>
      <c r="L1241" t="s">
        <v>8215</v>
      </c>
      <c r="M1241" t="s">
        <v>8415</v>
      </c>
      <c r="N1241" t="s">
        <v>8415</v>
      </c>
    </row>
    <row r="1242" spans="1:14" x14ac:dyDescent="0.3">
      <c r="A1242" s="136">
        <f t="shared" si="19"/>
        <v>188.57002179014577</v>
      </c>
      <c r="B1242" s="134">
        <v>7.0305</v>
      </c>
      <c r="C1242" s="134">
        <v>-74.706999999999994</v>
      </c>
      <c r="D1242" t="s">
        <v>9553</v>
      </c>
      <c r="E1242" t="s">
        <v>892</v>
      </c>
      <c r="F1242" t="s">
        <v>877</v>
      </c>
      <c r="G1242" t="s">
        <v>9185</v>
      </c>
      <c r="H1242" t="s">
        <v>288</v>
      </c>
      <c r="I1242">
        <v>86.692700000000002</v>
      </c>
      <c r="J1242" t="s">
        <v>894</v>
      </c>
      <c r="K1242" t="s">
        <v>903</v>
      </c>
      <c r="L1242" t="s">
        <v>1956</v>
      </c>
      <c r="M1242" t="s">
        <v>8549</v>
      </c>
      <c r="N1242" t="s">
        <v>8549</v>
      </c>
    </row>
    <row r="1243" spans="1:14" x14ac:dyDescent="0.3">
      <c r="A1243" s="136">
        <f t="shared" si="19"/>
        <v>188.5925778327921</v>
      </c>
      <c r="B1243" s="134">
        <v>5.5914999999999999</v>
      </c>
      <c r="C1243" s="134">
        <v>-73.790999999999997</v>
      </c>
      <c r="D1243" t="s">
        <v>6854</v>
      </c>
      <c r="E1243" t="s">
        <v>883</v>
      </c>
      <c r="F1243" t="s">
        <v>877</v>
      </c>
      <c r="G1243" t="s">
        <v>6855</v>
      </c>
      <c r="H1243" t="s">
        <v>291</v>
      </c>
      <c r="I1243">
        <v>40.374899999999997</v>
      </c>
      <c r="J1243" t="s">
        <v>894</v>
      </c>
      <c r="L1243" t="s">
        <v>6235</v>
      </c>
      <c r="M1243" t="s">
        <v>1597</v>
      </c>
      <c r="N1243" t="s">
        <v>1597</v>
      </c>
    </row>
    <row r="1244" spans="1:14" x14ac:dyDescent="0.3">
      <c r="A1244" s="136">
        <f t="shared" si="19"/>
        <v>188.60579652996714</v>
      </c>
      <c r="B1244" s="134">
        <v>8.6865000000000006</v>
      </c>
      <c r="C1244" s="134">
        <v>-73.588999999999999</v>
      </c>
      <c r="D1244" t="s">
        <v>12642</v>
      </c>
      <c r="E1244" t="s">
        <v>892</v>
      </c>
      <c r="F1244" t="s">
        <v>1214</v>
      </c>
      <c r="G1244" t="s">
        <v>12497</v>
      </c>
      <c r="H1244" t="s">
        <v>294</v>
      </c>
      <c r="I1244">
        <v>140.98009999999999</v>
      </c>
      <c r="L1244" t="s">
        <v>10788</v>
      </c>
      <c r="M1244" t="s">
        <v>957</v>
      </c>
      <c r="N1244" t="s">
        <v>957</v>
      </c>
    </row>
    <row r="1245" spans="1:14" x14ac:dyDescent="0.3">
      <c r="A1245" s="136">
        <f t="shared" si="19"/>
        <v>188.67068770539473</v>
      </c>
      <c r="B1245" s="134">
        <v>5.4894999999999996</v>
      </c>
      <c r="C1245" s="134">
        <v>-73.554500000000004</v>
      </c>
      <c r="D1245" t="s">
        <v>7309</v>
      </c>
      <c r="E1245" t="s">
        <v>883</v>
      </c>
      <c r="F1245" t="s">
        <v>877</v>
      </c>
      <c r="G1245" t="s">
        <v>7203</v>
      </c>
      <c r="H1245" t="s">
        <v>291</v>
      </c>
      <c r="I1245">
        <v>185.982</v>
      </c>
      <c r="J1245" t="s">
        <v>889</v>
      </c>
      <c r="K1245" t="s">
        <v>903</v>
      </c>
      <c r="L1245" t="s">
        <v>7310</v>
      </c>
      <c r="M1245" t="s">
        <v>1974</v>
      </c>
      <c r="N1245" t="s">
        <v>1974</v>
      </c>
    </row>
    <row r="1246" spans="1:14" x14ac:dyDescent="0.3">
      <c r="A1246" s="136">
        <f t="shared" si="19"/>
        <v>188.76045907514151</v>
      </c>
      <c r="B1246" s="134">
        <v>6.8105000000000002</v>
      </c>
      <c r="C1246" s="134">
        <v>-74.685500000000005</v>
      </c>
      <c r="D1246" t="s">
        <v>8901</v>
      </c>
      <c r="E1246" t="s">
        <v>883</v>
      </c>
      <c r="F1246" t="s">
        <v>877</v>
      </c>
      <c r="G1246" t="s">
        <v>8589</v>
      </c>
      <c r="H1246" t="s">
        <v>288</v>
      </c>
      <c r="I1246">
        <v>9832.4398999999994</v>
      </c>
      <c r="J1246" t="s">
        <v>1069</v>
      </c>
      <c r="L1246" t="s">
        <v>8124</v>
      </c>
      <c r="M1246" t="s">
        <v>2026</v>
      </c>
      <c r="N1246" t="s">
        <v>2026</v>
      </c>
    </row>
    <row r="1247" spans="1:14" x14ac:dyDescent="0.3">
      <c r="A1247" s="136">
        <f t="shared" si="19"/>
        <v>189.13689077218254</v>
      </c>
      <c r="B1247" s="134">
        <v>6.3010000000000002</v>
      </c>
      <c r="C1247" s="134">
        <v>-74.514499999999998</v>
      </c>
      <c r="D1247" t="s">
        <v>7521</v>
      </c>
      <c r="E1247" t="s">
        <v>883</v>
      </c>
      <c r="F1247" t="s">
        <v>981</v>
      </c>
      <c r="G1247" t="s">
        <v>7522</v>
      </c>
      <c r="H1247" t="s">
        <v>288</v>
      </c>
      <c r="I1247">
        <v>79.466499999999996</v>
      </c>
      <c r="J1247" t="s">
        <v>894</v>
      </c>
      <c r="L1247" t="s">
        <v>7523</v>
      </c>
      <c r="M1247" t="s">
        <v>3758</v>
      </c>
      <c r="N1247" t="s">
        <v>3758</v>
      </c>
    </row>
    <row r="1248" spans="1:14" x14ac:dyDescent="0.3">
      <c r="A1248" s="136">
        <f t="shared" si="19"/>
        <v>189.15758299760213</v>
      </c>
      <c r="B1248" s="134">
        <v>7.0350000000000001</v>
      </c>
      <c r="C1248" s="134">
        <v>-74.712500000000006</v>
      </c>
      <c r="D1248" t="s">
        <v>9560</v>
      </c>
      <c r="E1248" t="s">
        <v>892</v>
      </c>
      <c r="F1248" t="s">
        <v>877</v>
      </c>
      <c r="G1248" t="s">
        <v>9185</v>
      </c>
      <c r="H1248" t="s">
        <v>288</v>
      </c>
      <c r="I1248">
        <v>10.989100000000001</v>
      </c>
      <c r="J1248" t="s">
        <v>894</v>
      </c>
      <c r="K1248" t="s">
        <v>903</v>
      </c>
      <c r="L1248" t="s">
        <v>1956</v>
      </c>
      <c r="M1248" t="s">
        <v>8549</v>
      </c>
      <c r="N1248" t="s">
        <v>8549</v>
      </c>
    </row>
    <row r="1249" spans="1:14" x14ac:dyDescent="0.3">
      <c r="A1249" s="136">
        <f t="shared" si="19"/>
        <v>189.19873017853791</v>
      </c>
      <c r="B1249" s="134">
        <v>6.9016799999999998</v>
      </c>
      <c r="C1249" s="134">
        <v>-74.702669999999998</v>
      </c>
      <c r="D1249" t="s">
        <v>9122</v>
      </c>
      <c r="E1249" t="s">
        <v>892</v>
      </c>
      <c r="F1249" t="s">
        <v>877</v>
      </c>
      <c r="G1249" t="s">
        <v>9123</v>
      </c>
      <c r="H1249" t="s">
        <v>288</v>
      </c>
      <c r="I1249">
        <v>5303.1719000000003</v>
      </c>
      <c r="J1249" t="s">
        <v>1069</v>
      </c>
      <c r="K1249" t="s">
        <v>879</v>
      </c>
      <c r="L1249" t="s">
        <v>1956</v>
      </c>
      <c r="M1249" t="s">
        <v>9124</v>
      </c>
      <c r="N1249" t="s">
        <v>9124</v>
      </c>
    </row>
    <row r="1250" spans="1:14" x14ac:dyDescent="0.3">
      <c r="A1250" s="136">
        <f t="shared" si="19"/>
        <v>189.20282793261723</v>
      </c>
      <c r="B1250" s="134">
        <v>5.6795</v>
      </c>
      <c r="C1250" s="134">
        <v>-73.950999999999993</v>
      </c>
      <c r="D1250" t="s">
        <v>6656</v>
      </c>
      <c r="E1250" t="s">
        <v>883</v>
      </c>
      <c r="F1250" t="s">
        <v>884</v>
      </c>
      <c r="G1250" t="s">
        <v>6568</v>
      </c>
      <c r="H1250" t="s">
        <v>291</v>
      </c>
      <c r="I1250">
        <v>507.71679999999998</v>
      </c>
      <c r="L1250" t="s">
        <v>6657</v>
      </c>
      <c r="M1250" t="s">
        <v>1451</v>
      </c>
      <c r="N1250" t="s">
        <v>1451</v>
      </c>
    </row>
    <row r="1251" spans="1:14" x14ac:dyDescent="0.3">
      <c r="A1251" s="136">
        <f t="shared" si="19"/>
        <v>189.20964849369614</v>
      </c>
      <c r="B1251" s="134">
        <v>5.7004999999999999</v>
      </c>
      <c r="C1251" s="134">
        <v>-73.981999999999999</v>
      </c>
      <c r="D1251" t="s">
        <v>6643</v>
      </c>
      <c r="E1251" t="s">
        <v>883</v>
      </c>
      <c r="F1251" t="s">
        <v>884</v>
      </c>
      <c r="G1251" t="s">
        <v>6342</v>
      </c>
      <c r="H1251" t="s">
        <v>291</v>
      </c>
      <c r="I1251">
        <v>69.732799999999997</v>
      </c>
      <c r="L1251" t="s">
        <v>2758</v>
      </c>
      <c r="M1251" t="s">
        <v>887</v>
      </c>
      <c r="N1251" t="s">
        <v>887</v>
      </c>
    </row>
    <row r="1252" spans="1:14" x14ac:dyDescent="0.3">
      <c r="A1252" s="136">
        <f t="shared" si="19"/>
        <v>189.33611397407441</v>
      </c>
      <c r="B1252" s="134">
        <v>5.64757</v>
      </c>
      <c r="C1252" s="134">
        <v>-73.903350000000003</v>
      </c>
      <c r="D1252" t="s">
        <v>6688</v>
      </c>
      <c r="E1252" t="s">
        <v>892</v>
      </c>
      <c r="F1252" t="s">
        <v>1214</v>
      </c>
      <c r="G1252" t="s">
        <v>6672</v>
      </c>
      <c r="H1252" t="s">
        <v>291</v>
      </c>
      <c r="I1252">
        <v>36.601100000000002</v>
      </c>
      <c r="J1252" t="s">
        <v>986</v>
      </c>
      <c r="K1252" t="s">
        <v>879</v>
      </c>
      <c r="L1252" t="s">
        <v>6689</v>
      </c>
      <c r="M1252" t="s">
        <v>949</v>
      </c>
      <c r="N1252" t="s">
        <v>949</v>
      </c>
    </row>
    <row r="1253" spans="1:14" x14ac:dyDescent="0.3">
      <c r="A1253" s="136">
        <f t="shared" si="19"/>
        <v>189.39682027703793</v>
      </c>
      <c r="B1253" s="134">
        <v>5.4428999999999998</v>
      </c>
      <c r="C1253" s="134">
        <v>-73.420150000000007</v>
      </c>
      <c r="D1253" t="s">
        <v>7594</v>
      </c>
      <c r="E1253" t="s">
        <v>892</v>
      </c>
      <c r="F1253" t="s">
        <v>877</v>
      </c>
      <c r="G1253" t="s">
        <v>7595</v>
      </c>
      <c r="H1253" t="s">
        <v>291</v>
      </c>
      <c r="I1253">
        <v>26.139900000000001</v>
      </c>
      <c r="J1253" t="s">
        <v>894</v>
      </c>
      <c r="K1253" t="s">
        <v>879</v>
      </c>
      <c r="L1253" t="s">
        <v>7596</v>
      </c>
      <c r="M1253" t="s">
        <v>931</v>
      </c>
      <c r="N1253" t="s">
        <v>931</v>
      </c>
    </row>
    <row r="1254" spans="1:14" x14ac:dyDescent="0.3">
      <c r="A1254" s="136">
        <f t="shared" si="19"/>
        <v>189.54807790993183</v>
      </c>
      <c r="B1254" s="134">
        <v>5.8265000000000002</v>
      </c>
      <c r="C1254" s="134">
        <v>-74.146500000000003</v>
      </c>
      <c r="D1254" t="s">
        <v>6630</v>
      </c>
      <c r="E1254" t="s">
        <v>883</v>
      </c>
      <c r="F1254" t="s">
        <v>884</v>
      </c>
      <c r="G1254" t="s">
        <v>5821</v>
      </c>
      <c r="H1254" t="s">
        <v>291</v>
      </c>
      <c r="I1254">
        <v>1932.749</v>
      </c>
      <c r="L1254" t="s">
        <v>6631</v>
      </c>
      <c r="M1254" t="s">
        <v>6632</v>
      </c>
      <c r="N1254" t="s">
        <v>6632</v>
      </c>
    </row>
    <row r="1255" spans="1:14" x14ac:dyDescent="0.3">
      <c r="A1255" s="136">
        <f t="shared" si="19"/>
        <v>189.70970970497373</v>
      </c>
      <c r="B1255" s="134">
        <v>5.702</v>
      </c>
      <c r="C1255" s="134">
        <v>-73.992000000000004</v>
      </c>
      <c r="D1255" t="s">
        <v>6626</v>
      </c>
      <c r="E1255" t="s">
        <v>883</v>
      </c>
      <c r="F1255" t="s">
        <v>884</v>
      </c>
      <c r="G1255" t="s">
        <v>6342</v>
      </c>
      <c r="H1255" t="s">
        <v>291</v>
      </c>
      <c r="I1255">
        <v>192.07169999999999</v>
      </c>
      <c r="L1255" t="s">
        <v>5045</v>
      </c>
      <c r="M1255" t="s">
        <v>1451</v>
      </c>
      <c r="N1255" t="s">
        <v>1451</v>
      </c>
    </row>
    <row r="1256" spans="1:14" x14ac:dyDescent="0.3">
      <c r="A1256" s="136">
        <f t="shared" si="19"/>
        <v>189.71723973823109</v>
      </c>
      <c r="B1256" s="134">
        <v>7.0330000000000004</v>
      </c>
      <c r="C1256" s="134">
        <v>-74.717500000000001</v>
      </c>
      <c r="D1256" t="s">
        <v>9554</v>
      </c>
      <c r="E1256" t="s">
        <v>892</v>
      </c>
      <c r="F1256" t="s">
        <v>877</v>
      </c>
      <c r="G1256" t="s">
        <v>9185</v>
      </c>
      <c r="H1256" t="s">
        <v>288</v>
      </c>
      <c r="I1256">
        <v>2.4420000000000002</v>
      </c>
      <c r="J1256" t="s">
        <v>894</v>
      </c>
      <c r="K1256" t="s">
        <v>903</v>
      </c>
      <c r="L1256" t="s">
        <v>9555</v>
      </c>
      <c r="M1256" t="s">
        <v>5703</v>
      </c>
      <c r="N1256" t="s">
        <v>5703</v>
      </c>
    </row>
    <row r="1257" spans="1:14" x14ac:dyDescent="0.3">
      <c r="A1257" s="136">
        <f t="shared" si="19"/>
        <v>189.750525734174</v>
      </c>
      <c r="B1257" s="134">
        <v>5.6954399999999996</v>
      </c>
      <c r="C1257" s="134">
        <v>-72.015510000000006</v>
      </c>
      <c r="D1257" t="s">
        <v>11116</v>
      </c>
      <c r="E1257" t="s">
        <v>892</v>
      </c>
      <c r="F1257" t="s">
        <v>877</v>
      </c>
      <c r="G1257" t="s">
        <v>11086</v>
      </c>
      <c r="H1257" t="s">
        <v>231</v>
      </c>
      <c r="I1257">
        <v>50.615299999999998</v>
      </c>
      <c r="J1257" t="s">
        <v>889</v>
      </c>
      <c r="K1257" t="s">
        <v>879</v>
      </c>
      <c r="L1257" t="s">
        <v>11117</v>
      </c>
      <c r="M1257" t="s">
        <v>899</v>
      </c>
      <c r="N1257" t="s">
        <v>899</v>
      </c>
    </row>
    <row r="1258" spans="1:14" x14ac:dyDescent="0.3">
      <c r="A1258" s="136">
        <f t="shared" si="19"/>
        <v>189.86563214868428</v>
      </c>
      <c r="B1258" s="134">
        <v>5.694</v>
      </c>
      <c r="C1258" s="134">
        <v>-73.983000000000004</v>
      </c>
      <c r="D1258" t="s">
        <v>6625</v>
      </c>
      <c r="E1258" t="s">
        <v>883</v>
      </c>
      <c r="F1258" t="s">
        <v>884</v>
      </c>
      <c r="G1258" t="s">
        <v>6342</v>
      </c>
      <c r="H1258" t="s">
        <v>291</v>
      </c>
      <c r="I1258">
        <v>33.031700000000001</v>
      </c>
      <c r="L1258" t="s">
        <v>5403</v>
      </c>
      <c r="M1258" t="s">
        <v>1451</v>
      </c>
      <c r="N1258" t="s">
        <v>1451</v>
      </c>
    </row>
    <row r="1259" spans="1:14" x14ac:dyDescent="0.3">
      <c r="A1259" s="136">
        <f t="shared" si="19"/>
        <v>189.86645141686176</v>
      </c>
      <c r="B1259" s="134">
        <v>6.9201499999999996</v>
      </c>
      <c r="C1259" s="134">
        <v>-74.710800000000006</v>
      </c>
      <c r="D1259" t="s">
        <v>9184</v>
      </c>
      <c r="E1259" t="s">
        <v>892</v>
      </c>
      <c r="F1259" t="s">
        <v>877</v>
      </c>
      <c r="G1259" t="s">
        <v>9185</v>
      </c>
      <c r="H1259" t="s">
        <v>288</v>
      </c>
      <c r="I1259">
        <v>208.5658</v>
      </c>
      <c r="J1259" t="s">
        <v>986</v>
      </c>
      <c r="K1259" t="s">
        <v>903</v>
      </c>
      <c r="L1259" t="s">
        <v>9186</v>
      </c>
      <c r="M1259" t="s">
        <v>1909</v>
      </c>
      <c r="N1259" t="s">
        <v>1909</v>
      </c>
    </row>
    <row r="1260" spans="1:14" x14ac:dyDescent="0.3">
      <c r="A1260" s="136">
        <f t="shared" si="19"/>
        <v>189.9057942943451</v>
      </c>
      <c r="B1260" s="134">
        <v>5.6604999999999999</v>
      </c>
      <c r="C1260" s="134">
        <v>-73.933499999999995</v>
      </c>
      <c r="D1260" t="s">
        <v>6655</v>
      </c>
      <c r="E1260" t="s">
        <v>883</v>
      </c>
      <c r="F1260" t="s">
        <v>884</v>
      </c>
      <c r="G1260" t="s">
        <v>6568</v>
      </c>
      <c r="H1260" t="s">
        <v>291</v>
      </c>
      <c r="I1260">
        <v>395.16699999999997</v>
      </c>
      <c r="L1260" t="s">
        <v>4876</v>
      </c>
      <c r="M1260" t="s">
        <v>1451</v>
      </c>
      <c r="N1260" t="s">
        <v>1451</v>
      </c>
    </row>
    <row r="1261" spans="1:14" x14ac:dyDescent="0.3">
      <c r="A1261" s="136">
        <f t="shared" si="19"/>
        <v>189.98708823767313</v>
      </c>
      <c r="B1261" s="134">
        <v>5.4152800000000001</v>
      </c>
      <c r="C1261" s="134">
        <v>-73.319199999999995</v>
      </c>
      <c r="D1261" t="s">
        <v>7826</v>
      </c>
      <c r="E1261" t="s">
        <v>892</v>
      </c>
      <c r="F1261" t="s">
        <v>877</v>
      </c>
      <c r="G1261" t="s">
        <v>7827</v>
      </c>
      <c r="H1261" t="s">
        <v>291</v>
      </c>
      <c r="I1261">
        <v>11.9255</v>
      </c>
      <c r="J1261" t="s">
        <v>894</v>
      </c>
      <c r="K1261" t="s">
        <v>879</v>
      </c>
      <c r="L1261" t="s">
        <v>7828</v>
      </c>
      <c r="M1261" t="s">
        <v>931</v>
      </c>
      <c r="N1261" t="s">
        <v>931</v>
      </c>
    </row>
    <row r="1262" spans="1:14" x14ac:dyDescent="0.3">
      <c r="A1262" s="136">
        <f t="shared" si="19"/>
        <v>190.03633918185602</v>
      </c>
      <c r="B1262" s="134">
        <v>5.8070000000000004</v>
      </c>
      <c r="C1262" s="134">
        <v>-74.131</v>
      </c>
      <c r="D1262" t="s">
        <v>6598</v>
      </c>
      <c r="E1262" t="s">
        <v>883</v>
      </c>
      <c r="F1262" t="s">
        <v>884</v>
      </c>
      <c r="G1262" t="s">
        <v>5821</v>
      </c>
      <c r="H1262" t="s">
        <v>291</v>
      </c>
      <c r="I1262">
        <v>363.31470000000002</v>
      </c>
      <c r="L1262" t="s">
        <v>4474</v>
      </c>
      <c r="M1262" t="s">
        <v>1451</v>
      </c>
      <c r="N1262" t="s">
        <v>1451</v>
      </c>
    </row>
    <row r="1263" spans="1:14" x14ac:dyDescent="0.3">
      <c r="A1263" s="136">
        <f t="shared" si="19"/>
        <v>190.07158648637707</v>
      </c>
      <c r="B1263" s="134">
        <v>5.6405000000000003</v>
      </c>
      <c r="C1263" s="134">
        <v>-73.904499999999999</v>
      </c>
      <c r="D1263" t="s">
        <v>6671</v>
      </c>
      <c r="E1263" t="s">
        <v>883</v>
      </c>
      <c r="F1263" t="s">
        <v>877</v>
      </c>
      <c r="G1263" t="s">
        <v>6672</v>
      </c>
      <c r="H1263" t="s">
        <v>291</v>
      </c>
      <c r="I1263">
        <v>41.597299999999997</v>
      </c>
      <c r="J1263" t="s">
        <v>894</v>
      </c>
      <c r="L1263" t="s">
        <v>6673</v>
      </c>
      <c r="M1263" t="s">
        <v>2711</v>
      </c>
      <c r="N1263" t="s">
        <v>2711</v>
      </c>
    </row>
    <row r="1264" spans="1:14" x14ac:dyDescent="0.3">
      <c r="A1264" s="136">
        <f t="shared" si="19"/>
        <v>190.08566308123795</v>
      </c>
      <c r="B1264" s="134">
        <v>7.1989999999999998</v>
      </c>
      <c r="C1264" s="134">
        <v>-74.718999999999994</v>
      </c>
      <c r="D1264" t="s">
        <v>9951</v>
      </c>
      <c r="E1264" t="s">
        <v>883</v>
      </c>
      <c r="F1264" t="s">
        <v>877</v>
      </c>
      <c r="G1264" t="s">
        <v>9697</v>
      </c>
      <c r="H1264" t="s">
        <v>288</v>
      </c>
      <c r="I1264">
        <v>170.88339999999999</v>
      </c>
      <c r="J1264" t="s">
        <v>889</v>
      </c>
      <c r="L1264" t="s">
        <v>9781</v>
      </c>
      <c r="M1264" t="s">
        <v>887</v>
      </c>
      <c r="N1264" t="s">
        <v>887</v>
      </c>
    </row>
    <row r="1265" spans="1:14" x14ac:dyDescent="0.3">
      <c r="A1265" s="136">
        <f t="shared" si="19"/>
        <v>190.11420905002586</v>
      </c>
      <c r="B1265" s="134">
        <v>6.9995000000000003</v>
      </c>
      <c r="C1265" s="134">
        <v>-74.719499999999996</v>
      </c>
      <c r="D1265" t="s">
        <v>9468</v>
      </c>
      <c r="E1265" t="s">
        <v>892</v>
      </c>
      <c r="F1265" t="s">
        <v>877</v>
      </c>
      <c r="G1265" t="s">
        <v>9185</v>
      </c>
      <c r="H1265" t="s">
        <v>288</v>
      </c>
      <c r="I1265">
        <v>18.316700000000001</v>
      </c>
      <c r="J1265" t="s">
        <v>894</v>
      </c>
      <c r="K1265" t="s">
        <v>903</v>
      </c>
      <c r="L1265" t="s">
        <v>1956</v>
      </c>
      <c r="M1265" t="s">
        <v>8628</v>
      </c>
      <c r="N1265" t="s">
        <v>8628</v>
      </c>
    </row>
    <row r="1266" spans="1:14" x14ac:dyDescent="0.3">
      <c r="A1266" s="136">
        <f t="shared" si="19"/>
        <v>190.57439636827246</v>
      </c>
      <c r="B1266" s="134">
        <v>5.7720000000000002</v>
      </c>
      <c r="C1266" s="134">
        <v>-74.096999999999994</v>
      </c>
      <c r="D1266" t="s">
        <v>6554</v>
      </c>
      <c r="E1266" t="s">
        <v>883</v>
      </c>
      <c r="F1266" t="s">
        <v>877</v>
      </c>
      <c r="G1266" t="s">
        <v>6555</v>
      </c>
      <c r="H1266" t="s">
        <v>291</v>
      </c>
      <c r="I1266">
        <v>198.1773</v>
      </c>
      <c r="J1266" t="s">
        <v>889</v>
      </c>
      <c r="L1266" t="s">
        <v>6556</v>
      </c>
      <c r="M1266" t="s">
        <v>1451</v>
      </c>
      <c r="N1266" t="s">
        <v>1451</v>
      </c>
    </row>
    <row r="1267" spans="1:14" x14ac:dyDescent="0.3">
      <c r="A1267" s="136">
        <f t="shared" si="19"/>
        <v>190.61576567318815</v>
      </c>
      <c r="B1267" s="134">
        <v>5.6562799999999998</v>
      </c>
      <c r="C1267" s="134">
        <v>-72.060010000000005</v>
      </c>
      <c r="D1267" t="s">
        <v>11008</v>
      </c>
      <c r="E1267" t="s">
        <v>892</v>
      </c>
      <c r="F1267" t="s">
        <v>877</v>
      </c>
      <c r="G1267" t="s">
        <v>10979</v>
      </c>
      <c r="H1267" t="s">
        <v>231</v>
      </c>
      <c r="I1267">
        <v>408.18329999999997</v>
      </c>
      <c r="J1267" t="s">
        <v>889</v>
      </c>
      <c r="K1267" t="s">
        <v>1058</v>
      </c>
      <c r="L1267" t="s">
        <v>11009</v>
      </c>
      <c r="M1267" t="s">
        <v>1326</v>
      </c>
      <c r="N1267" t="s">
        <v>1326</v>
      </c>
    </row>
    <row r="1268" spans="1:14" x14ac:dyDescent="0.3">
      <c r="A1268" s="136">
        <f t="shared" si="19"/>
        <v>190.65834982779552</v>
      </c>
      <c r="B1268" s="134">
        <v>5.4124800000000004</v>
      </c>
      <c r="C1268" s="134">
        <v>-73.336539999999999</v>
      </c>
      <c r="D1268" t="s">
        <v>7768</v>
      </c>
      <c r="E1268" t="s">
        <v>892</v>
      </c>
      <c r="F1268" t="s">
        <v>1593</v>
      </c>
      <c r="G1268" t="s">
        <v>7695</v>
      </c>
      <c r="H1268" t="s">
        <v>291</v>
      </c>
      <c r="I1268">
        <v>9.9831000000000003</v>
      </c>
      <c r="J1268" t="s">
        <v>894</v>
      </c>
      <c r="K1268" t="s">
        <v>879</v>
      </c>
      <c r="L1268" t="s">
        <v>7769</v>
      </c>
      <c r="M1268" t="s">
        <v>949</v>
      </c>
      <c r="N1268" t="s">
        <v>949</v>
      </c>
    </row>
    <row r="1269" spans="1:14" x14ac:dyDescent="0.3">
      <c r="A1269" s="136">
        <f t="shared" si="19"/>
        <v>190.66100170771492</v>
      </c>
      <c r="B1269" s="134">
        <v>5.5519999999999996</v>
      </c>
      <c r="C1269" s="134">
        <v>-72.245000000000005</v>
      </c>
      <c r="D1269" t="s">
        <v>10547</v>
      </c>
      <c r="E1269" t="s">
        <v>892</v>
      </c>
      <c r="F1269" t="s">
        <v>877</v>
      </c>
      <c r="G1269" t="s">
        <v>10514</v>
      </c>
      <c r="H1269" t="s">
        <v>231</v>
      </c>
      <c r="I1269">
        <v>55.0593</v>
      </c>
      <c r="J1269" t="s">
        <v>894</v>
      </c>
      <c r="K1269" t="s">
        <v>879</v>
      </c>
      <c r="L1269" t="s">
        <v>10548</v>
      </c>
      <c r="M1269" t="s">
        <v>957</v>
      </c>
      <c r="N1269" t="s">
        <v>957</v>
      </c>
    </row>
    <row r="1270" spans="1:14" x14ac:dyDescent="0.3">
      <c r="A1270" s="136">
        <f t="shared" si="19"/>
        <v>190.67341711884885</v>
      </c>
      <c r="B1270" s="134">
        <v>5.4268900000000002</v>
      </c>
      <c r="C1270" s="134">
        <v>-73.403099999999995</v>
      </c>
      <c r="D1270" t="s">
        <v>7613</v>
      </c>
      <c r="E1270" t="s">
        <v>892</v>
      </c>
      <c r="F1270" t="s">
        <v>877</v>
      </c>
      <c r="G1270" t="s">
        <v>291</v>
      </c>
      <c r="H1270" t="s">
        <v>291</v>
      </c>
      <c r="I1270">
        <v>17.903700000000001</v>
      </c>
      <c r="J1270" t="s">
        <v>894</v>
      </c>
      <c r="K1270" t="s">
        <v>879</v>
      </c>
      <c r="L1270" t="s">
        <v>7614</v>
      </c>
      <c r="M1270" t="s">
        <v>931</v>
      </c>
      <c r="N1270" t="s">
        <v>931</v>
      </c>
    </row>
    <row r="1271" spans="1:14" x14ac:dyDescent="0.3">
      <c r="A1271" s="136">
        <f t="shared" si="19"/>
        <v>190.6964007931299</v>
      </c>
      <c r="B1271" s="134">
        <v>5.4664999999999999</v>
      </c>
      <c r="C1271" s="134">
        <v>-72.455500000000001</v>
      </c>
      <c r="D1271" t="s">
        <v>10111</v>
      </c>
      <c r="E1271" t="s">
        <v>892</v>
      </c>
      <c r="F1271" t="s">
        <v>877</v>
      </c>
      <c r="G1271" t="s">
        <v>9871</v>
      </c>
      <c r="H1271" t="s">
        <v>231</v>
      </c>
      <c r="I1271">
        <v>477.20870000000002</v>
      </c>
      <c r="J1271" t="s">
        <v>889</v>
      </c>
      <c r="K1271" t="s">
        <v>903</v>
      </c>
      <c r="L1271" t="s">
        <v>10112</v>
      </c>
      <c r="M1271" t="s">
        <v>1019</v>
      </c>
      <c r="N1271" t="s">
        <v>1019</v>
      </c>
    </row>
    <row r="1272" spans="1:14" x14ac:dyDescent="0.3">
      <c r="A1272" s="136">
        <f t="shared" si="19"/>
        <v>190.73771282161491</v>
      </c>
      <c r="B1272" s="134">
        <v>5.6994999999999996</v>
      </c>
      <c r="C1272" s="134">
        <v>-74.004499999999993</v>
      </c>
      <c r="D1272" t="s">
        <v>6571</v>
      </c>
      <c r="E1272" t="s">
        <v>883</v>
      </c>
      <c r="F1272" t="s">
        <v>884</v>
      </c>
      <c r="G1272" t="s">
        <v>6342</v>
      </c>
      <c r="H1272" t="s">
        <v>291</v>
      </c>
      <c r="I1272">
        <v>590.90319999999997</v>
      </c>
      <c r="L1272" t="s">
        <v>886</v>
      </c>
      <c r="M1272" t="s">
        <v>887</v>
      </c>
      <c r="N1272" t="s">
        <v>887</v>
      </c>
    </row>
    <row r="1273" spans="1:14" x14ac:dyDescent="0.3">
      <c r="A1273" s="136">
        <f t="shared" si="19"/>
        <v>190.7859831781237</v>
      </c>
      <c r="B1273" s="134">
        <v>5.4115000000000002</v>
      </c>
      <c r="C1273" s="134">
        <v>-73.337500000000006</v>
      </c>
      <c r="D1273" t="s">
        <v>7764</v>
      </c>
      <c r="E1273" t="s">
        <v>883</v>
      </c>
      <c r="F1273" t="s">
        <v>877</v>
      </c>
      <c r="G1273" t="s">
        <v>7765</v>
      </c>
      <c r="H1273" t="s">
        <v>291</v>
      </c>
      <c r="I1273">
        <v>2624.6972999999998</v>
      </c>
      <c r="J1273" t="s">
        <v>889</v>
      </c>
      <c r="L1273" t="s">
        <v>1005</v>
      </c>
      <c r="M1273" t="s">
        <v>7241</v>
      </c>
      <c r="N1273" t="s">
        <v>7241</v>
      </c>
    </row>
    <row r="1274" spans="1:14" x14ac:dyDescent="0.3">
      <c r="A1274" s="136">
        <f t="shared" si="19"/>
        <v>190.78821885202737</v>
      </c>
      <c r="B1274" s="134">
        <v>5.5463399999999998</v>
      </c>
      <c r="C1274" s="134">
        <v>-72.254159999999999</v>
      </c>
      <c r="D1274" t="s">
        <v>10513</v>
      </c>
      <c r="E1274" t="s">
        <v>892</v>
      </c>
      <c r="F1274" t="s">
        <v>926</v>
      </c>
      <c r="G1274" t="s">
        <v>10514</v>
      </c>
      <c r="H1274" t="s">
        <v>231</v>
      </c>
      <c r="I1274">
        <v>38.931100000000001</v>
      </c>
      <c r="J1274" t="s">
        <v>894</v>
      </c>
      <c r="K1274" t="s">
        <v>879</v>
      </c>
      <c r="L1274" t="s">
        <v>9750</v>
      </c>
      <c r="M1274" t="s">
        <v>10515</v>
      </c>
      <c r="N1274" t="s">
        <v>10515</v>
      </c>
    </row>
    <row r="1275" spans="1:14" x14ac:dyDescent="0.3">
      <c r="A1275" s="136">
        <f t="shared" si="19"/>
        <v>190.80106303325095</v>
      </c>
      <c r="B1275" s="134">
        <v>5.6893799999999999</v>
      </c>
      <c r="C1275" s="134">
        <v>-72.007649999999998</v>
      </c>
      <c r="D1275" t="s">
        <v>11130</v>
      </c>
      <c r="E1275" t="s">
        <v>892</v>
      </c>
      <c r="F1275" t="s">
        <v>877</v>
      </c>
      <c r="G1275" t="s">
        <v>11086</v>
      </c>
      <c r="H1275" t="s">
        <v>231</v>
      </c>
      <c r="I1275">
        <v>174.5044</v>
      </c>
      <c r="J1275" t="s">
        <v>894</v>
      </c>
      <c r="K1275" t="s">
        <v>879</v>
      </c>
      <c r="L1275" t="s">
        <v>11131</v>
      </c>
      <c r="M1275" t="s">
        <v>899</v>
      </c>
      <c r="N1275" t="s">
        <v>899</v>
      </c>
    </row>
    <row r="1276" spans="1:14" x14ac:dyDescent="0.3">
      <c r="A1276" s="136">
        <f t="shared" si="19"/>
        <v>190.80112080802471</v>
      </c>
      <c r="B1276" s="134">
        <v>6.5491400000000004</v>
      </c>
      <c r="C1276" s="134">
        <v>-74.638090000000005</v>
      </c>
      <c r="D1276" t="s">
        <v>8293</v>
      </c>
      <c r="E1276" t="s">
        <v>892</v>
      </c>
      <c r="F1276" t="s">
        <v>896</v>
      </c>
      <c r="G1276" t="s">
        <v>7897</v>
      </c>
      <c r="H1276" t="s">
        <v>288</v>
      </c>
      <c r="I1276">
        <v>3778.9548</v>
      </c>
      <c r="K1276" t="s">
        <v>903</v>
      </c>
      <c r="L1276" t="s">
        <v>8294</v>
      </c>
      <c r="M1276" t="s">
        <v>906</v>
      </c>
      <c r="N1276" t="s">
        <v>906</v>
      </c>
    </row>
    <row r="1277" spans="1:14" x14ac:dyDescent="0.3">
      <c r="A1277" s="136">
        <f t="shared" si="19"/>
        <v>190.80413477670564</v>
      </c>
      <c r="B1277" s="134">
        <v>8.7125000000000004</v>
      </c>
      <c r="C1277" s="134">
        <v>-73.575000000000003</v>
      </c>
      <c r="D1277" t="s">
        <v>12666</v>
      </c>
      <c r="E1277" t="s">
        <v>892</v>
      </c>
      <c r="F1277" t="s">
        <v>1214</v>
      </c>
      <c r="G1277" t="s">
        <v>12497</v>
      </c>
      <c r="H1277" t="s">
        <v>294</v>
      </c>
      <c r="I1277">
        <v>127.6009</v>
      </c>
      <c r="L1277" t="s">
        <v>10788</v>
      </c>
      <c r="M1277" t="s">
        <v>957</v>
      </c>
      <c r="N1277" t="s">
        <v>957</v>
      </c>
    </row>
    <row r="1278" spans="1:14" x14ac:dyDescent="0.3">
      <c r="A1278" s="136">
        <f t="shared" si="19"/>
        <v>190.82736070867642</v>
      </c>
      <c r="B1278" s="134">
        <v>5.38</v>
      </c>
      <c r="C1278" s="134">
        <v>-73.084999999999994</v>
      </c>
      <c r="D1278" t="s">
        <v>8506</v>
      </c>
      <c r="E1278" t="s">
        <v>883</v>
      </c>
      <c r="F1278" t="s">
        <v>884</v>
      </c>
      <c r="G1278" t="s">
        <v>8490</v>
      </c>
      <c r="H1278" t="s">
        <v>291</v>
      </c>
      <c r="I1278">
        <v>697.49459999999999</v>
      </c>
      <c r="L1278" t="s">
        <v>8507</v>
      </c>
      <c r="M1278" t="s">
        <v>1974</v>
      </c>
      <c r="N1278" t="s">
        <v>1974</v>
      </c>
    </row>
    <row r="1279" spans="1:14" x14ac:dyDescent="0.3">
      <c r="A1279" s="136">
        <f t="shared" si="19"/>
        <v>191.00558427325132</v>
      </c>
      <c r="B1279" s="134">
        <v>8.6905000000000001</v>
      </c>
      <c r="C1279" s="134">
        <v>-73.639499999999998</v>
      </c>
      <c r="D1279" t="s">
        <v>12635</v>
      </c>
      <c r="E1279" t="s">
        <v>892</v>
      </c>
      <c r="F1279" t="s">
        <v>1214</v>
      </c>
      <c r="G1279" t="s">
        <v>12633</v>
      </c>
      <c r="H1279" t="s">
        <v>294</v>
      </c>
      <c r="I1279">
        <v>120.31959999999999</v>
      </c>
      <c r="J1279" t="s">
        <v>986</v>
      </c>
      <c r="K1279" t="s">
        <v>879</v>
      </c>
      <c r="L1279" t="s">
        <v>10788</v>
      </c>
      <c r="M1279" t="s">
        <v>1019</v>
      </c>
      <c r="N1279" t="s">
        <v>1019</v>
      </c>
    </row>
    <row r="1280" spans="1:14" x14ac:dyDescent="0.3">
      <c r="A1280" s="136">
        <f t="shared" si="19"/>
        <v>191.02211224615459</v>
      </c>
      <c r="B1280" s="134">
        <v>6.2450000000000001</v>
      </c>
      <c r="C1280" s="134">
        <v>-74.503</v>
      </c>
      <c r="D1280" t="s">
        <v>7366</v>
      </c>
      <c r="E1280" t="s">
        <v>892</v>
      </c>
      <c r="F1280" t="s">
        <v>1214</v>
      </c>
      <c r="G1280" t="s">
        <v>290</v>
      </c>
      <c r="H1280" t="s">
        <v>170</v>
      </c>
      <c r="I1280">
        <v>122.2676</v>
      </c>
      <c r="L1280" t="s">
        <v>5924</v>
      </c>
      <c r="M1280" t="s">
        <v>1019</v>
      </c>
      <c r="N1280" t="s">
        <v>1019</v>
      </c>
    </row>
    <row r="1281" spans="1:14" x14ac:dyDescent="0.3">
      <c r="A1281" s="136">
        <f t="shared" si="19"/>
        <v>191.16117166450925</v>
      </c>
      <c r="B1281" s="134">
        <v>5.6849999999999996</v>
      </c>
      <c r="C1281" s="134">
        <v>-73.990499999999997</v>
      </c>
      <c r="D1281" t="s">
        <v>6557</v>
      </c>
      <c r="E1281" t="s">
        <v>883</v>
      </c>
      <c r="F1281" t="s">
        <v>884</v>
      </c>
      <c r="G1281" t="s">
        <v>6342</v>
      </c>
      <c r="H1281" t="s">
        <v>291</v>
      </c>
      <c r="I1281">
        <v>214.0986</v>
      </c>
      <c r="L1281" t="s">
        <v>5045</v>
      </c>
      <c r="M1281" t="s">
        <v>1451</v>
      </c>
      <c r="N1281" t="s">
        <v>1451</v>
      </c>
    </row>
    <row r="1282" spans="1:14" x14ac:dyDescent="0.3">
      <c r="A1282" s="136">
        <f t="shared" ref="A1282:A1345" si="20">6371*ACOS(SIN(RADIANS(LAT))*SIN(RADIANS(B1282))+COS(RADIANS(LAT))*COS(RADIANS(B1282))*COS(RADIANS(C1282-LONG)))</f>
        <v>191.21191062950183</v>
      </c>
      <c r="B1282" s="134">
        <v>6.7339799999999999</v>
      </c>
      <c r="C1282" s="134">
        <v>-71.305570000000003</v>
      </c>
      <c r="D1282" t="s">
        <v>12593</v>
      </c>
      <c r="E1282" t="s">
        <v>892</v>
      </c>
      <c r="F1282" t="s">
        <v>877</v>
      </c>
      <c r="G1282" t="s">
        <v>12594</v>
      </c>
      <c r="H1282" t="s">
        <v>207</v>
      </c>
      <c r="I1282">
        <v>14.237399999999999</v>
      </c>
      <c r="J1282" t="s">
        <v>889</v>
      </c>
      <c r="K1282" t="s">
        <v>879</v>
      </c>
      <c r="L1282" t="s">
        <v>12595</v>
      </c>
      <c r="M1282" t="s">
        <v>957</v>
      </c>
      <c r="N1282" t="s">
        <v>957</v>
      </c>
    </row>
    <row r="1283" spans="1:14" x14ac:dyDescent="0.3">
      <c r="A1283" s="136">
        <f t="shared" si="20"/>
        <v>191.31681651400964</v>
      </c>
      <c r="B1283" s="134">
        <v>5.8105000000000002</v>
      </c>
      <c r="C1283" s="134">
        <v>-74.152500000000003</v>
      </c>
      <c r="D1283" t="s">
        <v>6539</v>
      </c>
      <c r="E1283" t="s">
        <v>968</v>
      </c>
      <c r="F1283" t="s">
        <v>877</v>
      </c>
      <c r="G1283" t="s">
        <v>5821</v>
      </c>
      <c r="H1283" t="s">
        <v>291</v>
      </c>
      <c r="I1283">
        <v>321.72359999999998</v>
      </c>
      <c r="J1283" t="s">
        <v>889</v>
      </c>
      <c r="L1283" t="s">
        <v>6540</v>
      </c>
      <c r="M1283" t="s">
        <v>1451</v>
      </c>
      <c r="N1283" t="s">
        <v>1451</v>
      </c>
    </row>
    <row r="1284" spans="1:14" x14ac:dyDescent="0.3">
      <c r="A1284" s="136">
        <f t="shared" si="20"/>
        <v>191.49099938029497</v>
      </c>
      <c r="B1284" s="134">
        <v>6.9450000000000003</v>
      </c>
      <c r="C1284" s="134">
        <v>-74.727999999999994</v>
      </c>
      <c r="D1284" t="s">
        <v>9288</v>
      </c>
      <c r="E1284" t="s">
        <v>892</v>
      </c>
      <c r="F1284" t="s">
        <v>877</v>
      </c>
      <c r="G1284" t="s">
        <v>9185</v>
      </c>
      <c r="H1284" t="s">
        <v>288</v>
      </c>
      <c r="I1284">
        <v>19.540199999999999</v>
      </c>
      <c r="J1284" t="s">
        <v>894</v>
      </c>
      <c r="K1284" t="s">
        <v>903</v>
      </c>
      <c r="L1284" t="s">
        <v>9289</v>
      </c>
      <c r="M1284" t="s">
        <v>8628</v>
      </c>
      <c r="N1284" t="s">
        <v>8628</v>
      </c>
    </row>
    <row r="1285" spans="1:14" x14ac:dyDescent="0.3">
      <c r="A1285" s="136">
        <f t="shared" si="20"/>
        <v>191.52912696439557</v>
      </c>
      <c r="B1285" s="134">
        <v>5.6680000000000001</v>
      </c>
      <c r="C1285" s="134">
        <v>-73.971500000000006</v>
      </c>
      <c r="D1285" t="s">
        <v>6559</v>
      </c>
      <c r="E1285" t="s">
        <v>883</v>
      </c>
      <c r="F1285" t="s">
        <v>884</v>
      </c>
      <c r="G1285" t="s">
        <v>6342</v>
      </c>
      <c r="H1285" t="s">
        <v>291</v>
      </c>
      <c r="I1285">
        <v>617.83659999999998</v>
      </c>
      <c r="L1285" t="s">
        <v>5045</v>
      </c>
      <c r="M1285" t="s">
        <v>1451</v>
      </c>
      <c r="N1285" t="s">
        <v>1451</v>
      </c>
    </row>
    <row r="1286" spans="1:14" x14ac:dyDescent="0.3">
      <c r="A1286" s="136">
        <f t="shared" si="20"/>
        <v>191.57003510798887</v>
      </c>
      <c r="B1286" s="134">
        <v>8.69</v>
      </c>
      <c r="C1286" s="134">
        <v>-73.654499999999999</v>
      </c>
      <c r="D1286" t="s">
        <v>12632</v>
      </c>
      <c r="E1286" t="s">
        <v>892</v>
      </c>
      <c r="F1286" t="s">
        <v>1214</v>
      </c>
      <c r="G1286" t="s">
        <v>12633</v>
      </c>
      <c r="H1286" t="s">
        <v>294</v>
      </c>
      <c r="I1286">
        <v>21.8764</v>
      </c>
      <c r="J1286" t="s">
        <v>986</v>
      </c>
      <c r="K1286" t="s">
        <v>879</v>
      </c>
      <c r="L1286" t="s">
        <v>10788</v>
      </c>
      <c r="M1286" t="s">
        <v>1019</v>
      </c>
      <c r="N1286" t="s">
        <v>1019</v>
      </c>
    </row>
    <row r="1287" spans="1:14" x14ac:dyDescent="0.3">
      <c r="A1287" s="136">
        <f t="shared" si="20"/>
        <v>191.74029720886713</v>
      </c>
      <c r="B1287" s="134">
        <v>5.6734999999999998</v>
      </c>
      <c r="C1287" s="134">
        <v>-73.983000000000004</v>
      </c>
      <c r="D1287" t="s">
        <v>6538</v>
      </c>
      <c r="E1287" t="s">
        <v>883</v>
      </c>
      <c r="F1287" t="s">
        <v>884</v>
      </c>
      <c r="G1287" t="s">
        <v>6342</v>
      </c>
      <c r="H1287" t="s">
        <v>291</v>
      </c>
      <c r="I1287">
        <v>83.193700000000007</v>
      </c>
      <c r="L1287" t="s">
        <v>5045</v>
      </c>
      <c r="M1287" t="s">
        <v>4476</v>
      </c>
      <c r="N1287" t="s">
        <v>4476</v>
      </c>
    </row>
    <row r="1288" spans="1:14" x14ac:dyDescent="0.3">
      <c r="A1288" s="136">
        <f t="shared" si="20"/>
        <v>191.82889160284401</v>
      </c>
      <c r="B1288" s="134">
        <v>8.6965000000000003</v>
      </c>
      <c r="C1288" s="134">
        <v>-73.644499999999994</v>
      </c>
      <c r="D1288" t="s">
        <v>12640</v>
      </c>
      <c r="E1288" t="s">
        <v>892</v>
      </c>
      <c r="F1288" t="s">
        <v>1214</v>
      </c>
      <c r="G1288" t="s">
        <v>12633</v>
      </c>
      <c r="H1288" t="s">
        <v>294</v>
      </c>
      <c r="I1288">
        <v>51.043999999999997</v>
      </c>
      <c r="L1288" t="s">
        <v>10788</v>
      </c>
      <c r="M1288" t="s">
        <v>1019</v>
      </c>
      <c r="N1288" t="s">
        <v>1019</v>
      </c>
    </row>
    <row r="1289" spans="1:14" x14ac:dyDescent="0.3">
      <c r="A1289" s="136">
        <f t="shared" si="20"/>
        <v>191.85886820708458</v>
      </c>
      <c r="B1289" s="134">
        <v>5.4386200000000002</v>
      </c>
      <c r="C1289" s="134">
        <v>-73.488829999999993</v>
      </c>
      <c r="D1289" t="s">
        <v>7386</v>
      </c>
      <c r="E1289" t="s">
        <v>876</v>
      </c>
      <c r="F1289" t="s">
        <v>877</v>
      </c>
      <c r="G1289" t="s">
        <v>7387</v>
      </c>
      <c r="H1289" t="s">
        <v>291</v>
      </c>
      <c r="I1289">
        <v>2450.3209999999999</v>
      </c>
      <c r="J1289" t="s">
        <v>894</v>
      </c>
      <c r="K1289" t="s">
        <v>879</v>
      </c>
      <c r="L1289" t="s">
        <v>7388</v>
      </c>
      <c r="M1289" t="s">
        <v>881</v>
      </c>
      <c r="N1289" t="s">
        <v>881</v>
      </c>
    </row>
    <row r="1290" spans="1:14" x14ac:dyDescent="0.3">
      <c r="A1290" s="136">
        <f t="shared" si="20"/>
        <v>191.87876059833269</v>
      </c>
      <c r="B1290" s="134">
        <v>5.4710000000000001</v>
      </c>
      <c r="C1290" s="134">
        <v>-73.588999999999999</v>
      </c>
      <c r="D1290" t="s">
        <v>7183</v>
      </c>
      <c r="E1290" t="s">
        <v>883</v>
      </c>
      <c r="F1290" t="s">
        <v>877</v>
      </c>
      <c r="G1290" t="s">
        <v>6885</v>
      </c>
      <c r="H1290" t="s">
        <v>291</v>
      </c>
      <c r="I1290">
        <v>72.1935</v>
      </c>
      <c r="J1290" t="s">
        <v>894</v>
      </c>
      <c r="L1290" t="s">
        <v>7184</v>
      </c>
      <c r="M1290" t="s">
        <v>1597</v>
      </c>
      <c r="N1290" t="s">
        <v>1597</v>
      </c>
    </row>
    <row r="1291" spans="1:14" x14ac:dyDescent="0.3">
      <c r="A1291" s="136">
        <f t="shared" si="20"/>
        <v>192.04957913348329</v>
      </c>
      <c r="B1291" s="134">
        <v>6.7365000000000004</v>
      </c>
      <c r="C1291" s="134">
        <v>-74.701499999999996</v>
      </c>
      <c r="D1291" t="s">
        <v>8730</v>
      </c>
      <c r="E1291" t="s">
        <v>883</v>
      </c>
      <c r="F1291" t="s">
        <v>877</v>
      </c>
      <c r="G1291" t="s">
        <v>8468</v>
      </c>
      <c r="H1291" t="s">
        <v>288</v>
      </c>
      <c r="I1291">
        <v>835.67589999999996</v>
      </c>
      <c r="J1291" t="s">
        <v>889</v>
      </c>
      <c r="L1291" t="s">
        <v>8719</v>
      </c>
      <c r="M1291" t="s">
        <v>2720</v>
      </c>
      <c r="N1291" t="s">
        <v>2720</v>
      </c>
    </row>
    <row r="1292" spans="1:14" x14ac:dyDescent="0.3">
      <c r="A1292" s="136">
        <f t="shared" si="20"/>
        <v>192.20030742183647</v>
      </c>
      <c r="B1292" s="134">
        <v>5.6790000000000003</v>
      </c>
      <c r="C1292" s="134">
        <v>-72.000500000000002</v>
      </c>
      <c r="D1292" t="s">
        <v>11132</v>
      </c>
      <c r="E1292" t="s">
        <v>883</v>
      </c>
      <c r="F1292" t="s">
        <v>963</v>
      </c>
      <c r="G1292" t="s">
        <v>11086</v>
      </c>
      <c r="H1292" t="s">
        <v>231</v>
      </c>
      <c r="I1292">
        <v>310.75279999999998</v>
      </c>
      <c r="L1292" t="s">
        <v>11133</v>
      </c>
      <c r="M1292" t="s">
        <v>1019</v>
      </c>
      <c r="N1292" t="s">
        <v>1019</v>
      </c>
    </row>
    <row r="1293" spans="1:14" x14ac:dyDescent="0.3">
      <c r="A1293" s="136">
        <f t="shared" si="20"/>
        <v>192.26082631830269</v>
      </c>
      <c r="B1293" s="134">
        <v>5.4009999999999998</v>
      </c>
      <c r="C1293" s="134">
        <v>-73.352500000000006</v>
      </c>
      <c r="D1293" t="s">
        <v>7725</v>
      </c>
      <c r="E1293" t="s">
        <v>883</v>
      </c>
      <c r="F1293" t="s">
        <v>877</v>
      </c>
      <c r="G1293" t="s">
        <v>7726</v>
      </c>
      <c r="H1293" t="s">
        <v>291</v>
      </c>
      <c r="I1293">
        <v>91.775499999999994</v>
      </c>
      <c r="J1293" t="s">
        <v>894</v>
      </c>
      <c r="L1293" t="s">
        <v>7727</v>
      </c>
      <c r="M1293" t="s">
        <v>957</v>
      </c>
      <c r="N1293" t="s">
        <v>957</v>
      </c>
    </row>
    <row r="1294" spans="1:14" x14ac:dyDescent="0.3">
      <c r="A1294" s="136">
        <f t="shared" si="20"/>
        <v>192.4987705539221</v>
      </c>
      <c r="B1294" s="134">
        <v>8.702</v>
      </c>
      <c r="C1294" s="134">
        <v>-73.647000000000006</v>
      </c>
      <c r="D1294" t="s">
        <v>12641</v>
      </c>
      <c r="E1294" t="s">
        <v>892</v>
      </c>
      <c r="F1294" t="s">
        <v>1214</v>
      </c>
      <c r="G1294" t="s">
        <v>12633</v>
      </c>
      <c r="H1294" t="s">
        <v>294</v>
      </c>
      <c r="I1294">
        <v>218.75700000000001</v>
      </c>
      <c r="L1294" t="s">
        <v>10788</v>
      </c>
      <c r="M1294" t="s">
        <v>1019</v>
      </c>
      <c r="N1294" t="s">
        <v>1019</v>
      </c>
    </row>
    <row r="1295" spans="1:14" x14ac:dyDescent="0.3">
      <c r="A1295" s="136">
        <f t="shared" si="20"/>
        <v>192.49973503988687</v>
      </c>
      <c r="B1295" s="134">
        <v>5.7685000000000004</v>
      </c>
      <c r="C1295" s="134">
        <v>-74.12</v>
      </c>
      <c r="D1295" t="s">
        <v>6486</v>
      </c>
      <c r="E1295" t="s">
        <v>883</v>
      </c>
      <c r="F1295" t="s">
        <v>884</v>
      </c>
      <c r="G1295" t="s">
        <v>5969</v>
      </c>
      <c r="H1295" t="s">
        <v>291</v>
      </c>
      <c r="I1295">
        <v>1351.8023000000001</v>
      </c>
      <c r="L1295" t="s">
        <v>5045</v>
      </c>
      <c r="M1295" t="s">
        <v>1451</v>
      </c>
      <c r="N1295" t="s">
        <v>1451</v>
      </c>
    </row>
    <row r="1296" spans="1:14" x14ac:dyDescent="0.3">
      <c r="A1296" s="136">
        <f t="shared" si="20"/>
        <v>192.56257185483602</v>
      </c>
      <c r="B1296" s="134">
        <v>5.4074499999999999</v>
      </c>
      <c r="C1296" s="134">
        <v>-73.394679999999994</v>
      </c>
      <c r="D1296" t="s">
        <v>7603</v>
      </c>
      <c r="E1296" t="s">
        <v>892</v>
      </c>
      <c r="F1296" t="s">
        <v>877</v>
      </c>
      <c r="G1296" t="s">
        <v>7572</v>
      </c>
      <c r="H1296" t="s">
        <v>291</v>
      </c>
      <c r="I1296">
        <v>3.9712999999999998</v>
      </c>
      <c r="J1296" t="s">
        <v>894</v>
      </c>
      <c r="K1296" t="s">
        <v>879</v>
      </c>
      <c r="L1296" t="s">
        <v>7604</v>
      </c>
      <c r="M1296" t="s">
        <v>949</v>
      </c>
      <c r="N1296" t="s">
        <v>949</v>
      </c>
    </row>
    <row r="1297" spans="1:14" x14ac:dyDescent="0.3">
      <c r="A1297" s="136">
        <f t="shared" si="20"/>
        <v>192.69200272685381</v>
      </c>
      <c r="B1297" s="134">
        <v>5.6245000000000003</v>
      </c>
      <c r="C1297" s="134">
        <v>-73.923500000000004</v>
      </c>
      <c r="D1297" t="s">
        <v>6567</v>
      </c>
      <c r="E1297" t="s">
        <v>883</v>
      </c>
      <c r="F1297" t="s">
        <v>877</v>
      </c>
      <c r="G1297" t="s">
        <v>6568</v>
      </c>
      <c r="H1297" t="s">
        <v>291</v>
      </c>
      <c r="I1297">
        <v>144.37309999999999</v>
      </c>
      <c r="J1297" t="s">
        <v>894</v>
      </c>
      <c r="L1297" t="s">
        <v>5679</v>
      </c>
      <c r="M1297" t="s">
        <v>1597</v>
      </c>
      <c r="N1297" t="s">
        <v>1597</v>
      </c>
    </row>
    <row r="1298" spans="1:14" x14ac:dyDescent="0.3">
      <c r="A1298" s="136">
        <f t="shared" si="20"/>
        <v>192.82344944644248</v>
      </c>
      <c r="B1298" s="134">
        <v>5.4984999999999999</v>
      </c>
      <c r="C1298" s="134">
        <v>-72.316000000000003</v>
      </c>
      <c r="D1298" t="s">
        <v>10359</v>
      </c>
      <c r="E1298" t="s">
        <v>883</v>
      </c>
      <c r="F1298" t="s">
        <v>981</v>
      </c>
      <c r="G1298" t="s">
        <v>10302</v>
      </c>
      <c r="H1298" t="s">
        <v>7776</v>
      </c>
      <c r="I1298">
        <v>63.627600000000001</v>
      </c>
      <c r="L1298" t="s">
        <v>10360</v>
      </c>
      <c r="M1298" t="s">
        <v>957</v>
      </c>
      <c r="N1298" t="s">
        <v>957</v>
      </c>
    </row>
    <row r="1299" spans="1:14" x14ac:dyDescent="0.3">
      <c r="A1299" s="136">
        <f t="shared" si="20"/>
        <v>192.84569234162873</v>
      </c>
      <c r="B1299" s="134">
        <v>6.46</v>
      </c>
      <c r="C1299" s="134">
        <v>-74.625</v>
      </c>
      <c r="D1299" t="s">
        <v>7958</v>
      </c>
      <c r="E1299" t="s">
        <v>883</v>
      </c>
      <c r="F1299" t="s">
        <v>884</v>
      </c>
      <c r="G1299" t="s">
        <v>7522</v>
      </c>
      <c r="H1299" t="s">
        <v>288</v>
      </c>
      <c r="I1299">
        <v>22.001799999999999</v>
      </c>
      <c r="L1299" t="s">
        <v>7923</v>
      </c>
      <c r="M1299" t="s">
        <v>7924</v>
      </c>
      <c r="N1299" t="s">
        <v>7924</v>
      </c>
    </row>
    <row r="1300" spans="1:14" x14ac:dyDescent="0.3">
      <c r="A1300" s="136">
        <f t="shared" si="20"/>
        <v>192.96180210312608</v>
      </c>
      <c r="B1300" s="134">
        <v>6.3295000000000003</v>
      </c>
      <c r="C1300" s="134">
        <v>-74.567999999999998</v>
      </c>
      <c r="D1300" t="s">
        <v>7562</v>
      </c>
      <c r="E1300" t="s">
        <v>883</v>
      </c>
      <c r="F1300" t="s">
        <v>877</v>
      </c>
      <c r="G1300" t="s">
        <v>7522</v>
      </c>
      <c r="H1300" t="s">
        <v>288</v>
      </c>
      <c r="I1300">
        <v>489.02269999999999</v>
      </c>
      <c r="J1300" t="s">
        <v>889</v>
      </c>
      <c r="L1300" t="s">
        <v>4334</v>
      </c>
      <c r="M1300" t="s">
        <v>1019</v>
      </c>
      <c r="N1300" t="s">
        <v>1019</v>
      </c>
    </row>
    <row r="1301" spans="1:14" x14ac:dyDescent="0.3">
      <c r="A1301" s="136">
        <f t="shared" si="20"/>
        <v>193.23497317085787</v>
      </c>
      <c r="B1301" s="134">
        <v>5.5345000000000004</v>
      </c>
      <c r="C1301" s="134">
        <v>-72.227999999999994</v>
      </c>
      <c r="D1301" t="s">
        <v>10583</v>
      </c>
      <c r="E1301" t="s">
        <v>883</v>
      </c>
      <c r="F1301" t="s">
        <v>884</v>
      </c>
      <c r="G1301" t="s">
        <v>10514</v>
      </c>
      <c r="H1301" t="s">
        <v>231</v>
      </c>
      <c r="I1301">
        <v>182.31370000000001</v>
      </c>
      <c r="L1301" t="s">
        <v>10584</v>
      </c>
      <c r="M1301" t="s">
        <v>957</v>
      </c>
      <c r="N1301" t="s">
        <v>957</v>
      </c>
    </row>
    <row r="1302" spans="1:14" x14ac:dyDescent="0.3">
      <c r="A1302" s="136">
        <f t="shared" si="20"/>
        <v>193.28387104089273</v>
      </c>
      <c r="B1302" s="134">
        <v>5.59178</v>
      </c>
      <c r="C1302" s="134">
        <v>-73.879270000000005</v>
      </c>
      <c r="D1302" t="s">
        <v>6607</v>
      </c>
      <c r="E1302" t="s">
        <v>892</v>
      </c>
      <c r="F1302" t="s">
        <v>877</v>
      </c>
      <c r="G1302" t="s">
        <v>292</v>
      </c>
      <c r="H1302" t="s">
        <v>291</v>
      </c>
      <c r="I1302">
        <v>5.9109999999999996</v>
      </c>
      <c r="J1302" t="s">
        <v>894</v>
      </c>
      <c r="K1302" t="s">
        <v>879</v>
      </c>
      <c r="L1302" t="s">
        <v>6608</v>
      </c>
      <c r="M1302" t="s">
        <v>949</v>
      </c>
      <c r="N1302" t="s">
        <v>949</v>
      </c>
    </row>
    <row r="1303" spans="1:14" x14ac:dyDescent="0.3">
      <c r="A1303" s="136">
        <f t="shared" si="20"/>
        <v>193.29486971864435</v>
      </c>
      <c r="B1303" s="134">
        <v>5.7759999999999998</v>
      </c>
      <c r="C1303" s="134">
        <v>-74.14</v>
      </c>
      <c r="D1303" t="s">
        <v>6453</v>
      </c>
      <c r="E1303" t="s">
        <v>883</v>
      </c>
      <c r="F1303" t="s">
        <v>884</v>
      </c>
      <c r="G1303" t="s">
        <v>5821</v>
      </c>
      <c r="H1303" t="s">
        <v>291</v>
      </c>
      <c r="I1303">
        <v>1214.779</v>
      </c>
      <c r="L1303" t="s">
        <v>6454</v>
      </c>
      <c r="M1303" t="s">
        <v>1451</v>
      </c>
      <c r="N1303" t="s">
        <v>1451</v>
      </c>
    </row>
    <row r="1304" spans="1:14" x14ac:dyDescent="0.3">
      <c r="A1304" s="136">
        <f t="shared" si="20"/>
        <v>193.3606953826484</v>
      </c>
      <c r="B1304" s="134">
        <v>5.6630000000000003</v>
      </c>
      <c r="C1304" s="134">
        <v>-73.993499999999997</v>
      </c>
      <c r="D1304" t="s">
        <v>6485</v>
      </c>
      <c r="E1304" t="s">
        <v>883</v>
      </c>
      <c r="F1304" t="s">
        <v>884</v>
      </c>
      <c r="G1304" t="s">
        <v>6342</v>
      </c>
      <c r="H1304" t="s">
        <v>291</v>
      </c>
      <c r="I1304">
        <v>341.34690000000001</v>
      </c>
      <c r="L1304" t="s">
        <v>5045</v>
      </c>
      <c r="M1304" t="s">
        <v>1451</v>
      </c>
      <c r="N1304" t="s">
        <v>1451</v>
      </c>
    </row>
    <row r="1305" spans="1:14" x14ac:dyDescent="0.3">
      <c r="A1305" s="136">
        <f t="shared" si="20"/>
        <v>193.47046900831492</v>
      </c>
      <c r="B1305" s="134">
        <v>8.7029999999999994</v>
      </c>
      <c r="C1305" s="134">
        <v>-73.668000000000006</v>
      </c>
      <c r="D1305" t="s">
        <v>12637</v>
      </c>
      <c r="E1305" t="s">
        <v>883</v>
      </c>
      <c r="F1305" t="s">
        <v>877</v>
      </c>
      <c r="G1305" t="s">
        <v>12633</v>
      </c>
      <c r="H1305" t="s">
        <v>294</v>
      </c>
      <c r="I1305">
        <v>1470.5834</v>
      </c>
      <c r="J1305" t="s">
        <v>889</v>
      </c>
      <c r="L1305" t="s">
        <v>12638</v>
      </c>
      <c r="M1305" t="s">
        <v>12639</v>
      </c>
      <c r="N1305" t="s">
        <v>12639</v>
      </c>
    </row>
    <row r="1306" spans="1:14" x14ac:dyDescent="0.3">
      <c r="A1306" s="136">
        <f t="shared" si="20"/>
        <v>193.80308833616311</v>
      </c>
      <c r="B1306" s="134">
        <v>5.6245099999999999</v>
      </c>
      <c r="C1306" s="134">
        <v>-73.942350000000005</v>
      </c>
      <c r="D1306" t="s">
        <v>6514</v>
      </c>
      <c r="E1306" t="s">
        <v>892</v>
      </c>
      <c r="F1306" t="s">
        <v>926</v>
      </c>
      <c r="G1306" t="s">
        <v>6342</v>
      </c>
      <c r="H1306" t="s">
        <v>291</v>
      </c>
      <c r="I1306">
        <v>299.59840000000003</v>
      </c>
      <c r="J1306" t="s">
        <v>894</v>
      </c>
      <c r="K1306" t="s">
        <v>879</v>
      </c>
      <c r="L1306" t="s">
        <v>5901</v>
      </c>
      <c r="M1306" t="s">
        <v>899</v>
      </c>
      <c r="N1306" t="s">
        <v>899</v>
      </c>
    </row>
    <row r="1307" spans="1:14" x14ac:dyDescent="0.3">
      <c r="A1307" s="136">
        <f t="shared" si="20"/>
        <v>193.87562508578748</v>
      </c>
      <c r="B1307" s="134">
        <v>7.2134999999999998</v>
      </c>
      <c r="C1307" s="134">
        <v>-74.752499999999998</v>
      </c>
      <c r="D1307" t="s">
        <v>9971</v>
      </c>
      <c r="E1307" t="s">
        <v>883</v>
      </c>
      <c r="F1307" t="s">
        <v>877</v>
      </c>
      <c r="G1307" t="s">
        <v>9697</v>
      </c>
      <c r="H1307" t="s">
        <v>288</v>
      </c>
      <c r="I1307">
        <v>1307.2850000000001</v>
      </c>
      <c r="J1307" t="s">
        <v>889</v>
      </c>
      <c r="L1307" t="s">
        <v>9781</v>
      </c>
      <c r="M1307" t="s">
        <v>887</v>
      </c>
      <c r="N1307" t="s">
        <v>887</v>
      </c>
    </row>
    <row r="1308" spans="1:14" x14ac:dyDescent="0.3">
      <c r="A1308" s="136">
        <f t="shared" si="20"/>
        <v>193.9360068476033</v>
      </c>
      <c r="B1308" s="134">
        <v>5.6384999999999996</v>
      </c>
      <c r="C1308" s="134">
        <v>-72.032499999999999</v>
      </c>
      <c r="D1308" t="s">
        <v>11036</v>
      </c>
      <c r="E1308" t="s">
        <v>883</v>
      </c>
      <c r="F1308" t="s">
        <v>877</v>
      </c>
      <c r="G1308" t="s">
        <v>10979</v>
      </c>
      <c r="H1308" t="s">
        <v>231</v>
      </c>
      <c r="I1308">
        <v>690.05309999999997</v>
      </c>
      <c r="J1308" t="s">
        <v>889</v>
      </c>
      <c r="L1308" t="s">
        <v>3979</v>
      </c>
      <c r="M1308" t="s">
        <v>1173</v>
      </c>
      <c r="N1308" t="s">
        <v>1173</v>
      </c>
    </row>
    <row r="1309" spans="1:14" x14ac:dyDescent="0.3">
      <c r="A1309" s="136">
        <f t="shared" si="20"/>
        <v>193.96241499708893</v>
      </c>
      <c r="B1309" s="134">
        <v>8.7235499999999995</v>
      </c>
      <c r="C1309" s="134">
        <v>-73.627830000000003</v>
      </c>
      <c r="D1309" t="s">
        <v>12662</v>
      </c>
      <c r="E1309" t="s">
        <v>892</v>
      </c>
      <c r="F1309" t="s">
        <v>877</v>
      </c>
      <c r="G1309" t="s">
        <v>12604</v>
      </c>
      <c r="H1309" t="s">
        <v>294</v>
      </c>
      <c r="I1309">
        <v>4634.4236000000001</v>
      </c>
      <c r="J1309" t="s">
        <v>889</v>
      </c>
      <c r="K1309" t="s">
        <v>879</v>
      </c>
      <c r="L1309" t="s">
        <v>12663</v>
      </c>
      <c r="M1309" t="s">
        <v>12664</v>
      </c>
      <c r="N1309" t="s">
        <v>12664</v>
      </c>
    </row>
    <row r="1310" spans="1:14" x14ac:dyDescent="0.3">
      <c r="A1310" s="136">
        <f t="shared" si="20"/>
        <v>193.99529152978852</v>
      </c>
      <c r="B1310" s="134">
        <v>6.4545000000000003</v>
      </c>
      <c r="C1310" s="134">
        <v>-74.634</v>
      </c>
      <c r="D1310" t="s">
        <v>7922</v>
      </c>
      <c r="E1310" t="s">
        <v>883</v>
      </c>
      <c r="F1310" t="s">
        <v>884</v>
      </c>
      <c r="G1310" t="s">
        <v>7522</v>
      </c>
      <c r="H1310" t="s">
        <v>288</v>
      </c>
      <c r="I1310">
        <v>15.890499999999999</v>
      </c>
      <c r="L1310" t="s">
        <v>7923</v>
      </c>
      <c r="M1310" t="s">
        <v>7924</v>
      </c>
      <c r="N1310" t="s">
        <v>7924</v>
      </c>
    </row>
    <row r="1311" spans="1:14" x14ac:dyDescent="0.3">
      <c r="A1311" s="136">
        <f t="shared" si="20"/>
        <v>194.11839447205364</v>
      </c>
      <c r="B1311" s="134">
        <v>5.3648400000000001</v>
      </c>
      <c r="C1311" s="134">
        <v>-73.240620000000007</v>
      </c>
      <c r="D1311" t="s">
        <v>8033</v>
      </c>
      <c r="E1311" t="s">
        <v>892</v>
      </c>
      <c r="F1311" t="s">
        <v>893</v>
      </c>
      <c r="G1311" t="s">
        <v>7980</v>
      </c>
      <c r="H1311" t="s">
        <v>291</v>
      </c>
      <c r="I1311">
        <v>69.316999999999993</v>
      </c>
      <c r="J1311" t="s">
        <v>894</v>
      </c>
      <c r="K1311" t="s">
        <v>879</v>
      </c>
      <c r="L1311" t="s">
        <v>8034</v>
      </c>
      <c r="M1311" t="s">
        <v>925</v>
      </c>
      <c r="N1311" t="s">
        <v>925</v>
      </c>
    </row>
    <row r="1312" spans="1:14" x14ac:dyDescent="0.3">
      <c r="A1312" s="136">
        <f t="shared" si="20"/>
        <v>194.18452464318568</v>
      </c>
      <c r="B1312" s="134">
        <v>8.5024999999999995</v>
      </c>
      <c r="C1312" s="134">
        <v>-74.041499999999999</v>
      </c>
      <c r="D1312" t="s">
        <v>12289</v>
      </c>
      <c r="E1312" t="s">
        <v>883</v>
      </c>
      <c r="F1312" t="s">
        <v>884</v>
      </c>
      <c r="G1312" t="s">
        <v>12170</v>
      </c>
      <c r="H1312" t="s">
        <v>290</v>
      </c>
      <c r="I1312">
        <v>259.04849999999999</v>
      </c>
      <c r="L1312" t="s">
        <v>12290</v>
      </c>
      <c r="M1312" t="s">
        <v>12291</v>
      </c>
      <c r="N1312" t="s">
        <v>12291</v>
      </c>
    </row>
    <row r="1313" spans="1:14" x14ac:dyDescent="0.3">
      <c r="A1313" s="136">
        <f t="shared" si="20"/>
        <v>194.30019122714208</v>
      </c>
      <c r="B1313" s="134">
        <v>7.30626</v>
      </c>
      <c r="C1313" s="134">
        <v>-74.747619999999998</v>
      </c>
      <c r="D1313" t="s">
        <v>10175</v>
      </c>
      <c r="E1313" t="s">
        <v>892</v>
      </c>
      <c r="F1313" t="s">
        <v>877</v>
      </c>
      <c r="G1313" t="s">
        <v>10176</v>
      </c>
      <c r="H1313" t="s">
        <v>288</v>
      </c>
      <c r="I1313">
        <v>299.25700000000001</v>
      </c>
      <c r="J1313" t="s">
        <v>889</v>
      </c>
      <c r="K1313" t="s">
        <v>879</v>
      </c>
      <c r="L1313" t="s">
        <v>9506</v>
      </c>
      <c r="M1313" t="s">
        <v>7302</v>
      </c>
      <c r="N1313" t="s">
        <v>7302</v>
      </c>
    </row>
    <row r="1314" spans="1:14" x14ac:dyDescent="0.3">
      <c r="A1314" s="136">
        <f t="shared" si="20"/>
        <v>194.41660494195324</v>
      </c>
      <c r="B1314" s="134">
        <v>6.2765000000000004</v>
      </c>
      <c r="C1314" s="134">
        <v>-74.555499999999995</v>
      </c>
      <c r="D1314" t="s">
        <v>7406</v>
      </c>
      <c r="E1314" t="s">
        <v>883</v>
      </c>
      <c r="F1314" t="s">
        <v>877</v>
      </c>
      <c r="G1314" t="s">
        <v>7407</v>
      </c>
      <c r="H1314" t="s">
        <v>288</v>
      </c>
      <c r="I1314">
        <v>584.4325</v>
      </c>
      <c r="J1314" t="s">
        <v>889</v>
      </c>
      <c r="L1314" t="s">
        <v>7408</v>
      </c>
      <c r="M1314" t="s">
        <v>1019</v>
      </c>
      <c r="N1314" t="s">
        <v>1019</v>
      </c>
    </row>
    <row r="1315" spans="1:14" x14ac:dyDescent="0.3">
      <c r="A1315" s="136">
        <f t="shared" si="20"/>
        <v>194.46177919938503</v>
      </c>
      <c r="B1315" s="134">
        <v>5.6737599999999997</v>
      </c>
      <c r="C1315" s="134">
        <v>-71.972579999999994</v>
      </c>
      <c r="D1315" t="s">
        <v>11172</v>
      </c>
      <c r="E1315" t="s">
        <v>892</v>
      </c>
      <c r="F1315" t="s">
        <v>877</v>
      </c>
      <c r="G1315" t="s">
        <v>11086</v>
      </c>
      <c r="H1315" t="s">
        <v>231</v>
      </c>
      <c r="I1315">
        <v>32.685000000000002</v>
      </c>
      <c r="J1315" t="s">
        <v>894</v>
      </c>
      <c r="K1315" t="s">
        <v>879</v>
      </c>
      <c r="L1315" t="s">
        <v>4982</v>
      </c>
      <c r="M1315" t="s">
        <v>1019</v>
      </c>
      <c r="N1315" t="s">
        <v>1019</v>
      </c>
    </row>
    <row r="1316" spans="1:14" x14ac:dyDescent="0.3">
      <c r="A1316" s="136">
        <f t="shared" si="20"/>
        <v>194.54429188471033</v>
      </c>
      <c r="B1316" s="134">
        <v>7.9580000000000002</v>
      </c>
      <c r="C1316" s="134">
        <v>-74.534000000000006</v>
      </c>
      <c r="D1316" t="s">
        <v>11547</v>
      </c>
      <c r="E1316" t="s">
        <v>883</v>
      </c>
      <c r="F1316" t="s">
        <v>877</v>
      </c>
      <c r="G1316" t="s">
        <v>11548</v>
      </c>
      <c r="H1316" t="s">
        <v>10530</v>
      </c>
      <c r="I1316">
        <v>1743.3297</v>
      </c>
      <c r="J1316" t="s">
        <v>889</v>
      </c>
      <c r="L1316" t="s">
        <v>11549</v>
      </c>
      <c r="M1316" t="s">
        <v>11550</v>
      </c>
      <c r="N1316" t="s">
        <v>11550</v>
      </c>
    </row>
    <row r="1317" spans="1:14" x14ac:dyDescent="0.3">
      <c r="A1317" s="136">
        <f t="shared" si="20"/>
        <v>194.55101053698164</v>
      </c>
      <c r="B1317" s="134">
        <v>5.6726799999999997</v>
      </c>
      <c r="C1317" s="134">
        <v>-71.972710000000006</v>
      </c>
      <c r="D1317" t="s">
        <v>11171</v>
      </c>
      <c r="E1317" t="s">
        <v>892</v>
      </c>
      <c r="F1317" t="s">
        <v>877</v>
      </c>
      <c r="G1317" t="s">
        <v>11086</v>
      </c>
      <c r="H1317" t="s">
        <v>231</v>
      </c>
      <c r="I1317">
        <v>81.719399999999993</v>
      </c>
      <c r="J1317" t="s">
        <v>894</v>
      </c>
      <c r="K1317" t="s">
        <v>879</v>
      </c>
      <c r="L1317" t="s">
        <v>7784</v>
      </c>
      <c r="M1317" t="s">
        <v>1686</v>
      </c>
      <c r="N1317" t="s">
        <v>1686</v>
      </c>
    </row>
    <row r="1318" spans="1:14" x14ac:dyDescent="0.3">
      <c r="A1318" s="136">
        <f t="shared" si="20"/>
        <v>194.66793753345198</v>
      </c>
      <c r="B1318" s="134">
        <v>5.3611500000000003</v>
      </c>
      <c r="C1318" s="134">
        <v>-73.249889999999994</v>
      </c>
      <c r="D1318" t="s">
        <v>7979</v>
      </c>
      <c r="E1318" t="s">
        <v>892</v>
      </c>
      <c r="F1318" t="s">
        <v>877</v>
      </c>
      <c r="G1318" t="s">
        <v>7980</v>
      </c>
      <c r="H1318" t="s">
        <v>291</v>
      </c>
      <c r="I1318">
        <v>91.535200000000003</v>
      </c>
      <c r="J1318" t="s">
        <v>894</v>
      </c>
      <c r="K1318" t="s">
        <v>879</v>
      </c>
      <c r="L1318" t="s">
        <v>7981</v>
      </c>
      <c r="M1318" t="s">
        <v>1482</v>
      </c>
      <c r="N1318" t="s">
        <v>1482</v>
      </c>
    </row>
    <row r="1319" spans="1:14" x14ac:dyDescent="0.3">
      <c r="A1319" s="136">
        <f t="shared" si="20"/>
        <v>194.70888188801513</v>
      </c>
      <c r="B1319" s="134">
        <v>6.8628499999999999</v>
      </c>
      <c r="C1319" s="134">
        <v>-74.748069999999998</v>
      </c>
      <c r="D1319" t="s">
        <v>9000</v>
      </c>
      <c r="E1319" t="s">
        <v>892</v>
      </c>
      <c r="F1319" t="s">
        <v>877</v>
      </c>
      <c r="G1319" t="s">
        <v>8948</v>
      </c>
      <c r="H1319" t="s">
        <v>288</v>
      </c>
      <c r="I1319">
        <v>94.323400000000007</v>
      </c>
      <c r="J1319" t="s">
        <v>894</v>
      </c>
      <c r="K1319" t="s">
        <v>879</v>
      </c>
      <c r="L1319" t="s">
        <v>9001</v>
      </c>
      <c r="M1319" t="s">
        <v>3661</v>
      </c>
      <c r="N1319" t="s">
        <v>3661</v>
      </c>
    </row>
    <row r="1320" spans="1:14" x14ac:dyDescent="0.3">
      <c r="A1320" s="136">
        <f t="shared" si="20"/>
        <v>194.76702349838962</v>
      </c>
      <c r="B1320" s="134">
        <v>7.3385199999999999</v>
      </c>
      <c r="C1320" s="134">
        <v>-74.747669999999999</v>
      </c>
      <c r="D1320" t="s">
        <v>10216</v>
      </c>
      <c r="E1320" t="s">
        <v>892</v>
      </c>
      <c r="F1320" t="s">
        <v>877</v>
      </c>
      <c r="G1320" t="s">
        <v>10217</v>
      </c>
      <c r="H1320" t="s">
        <v>288</v>
      </c>
      <c r="I1320">
        <v>1034.1479999999999</v>
      </c>
      <c r="J1320" t="s">
        <v>889</v>
      </c>
      <c r="K1320" t="s">
        <v>879</v>
      </c>
      <c r="L1320" t="s">
        <v>9910</v>
      </c>
      <c r="M1320" t="s">
        <v>1117</v>
      </c>
      <c r="N1320" t="s">
        <v>1117</v>
      </c>
    </row>
    <row r="1321" spans="1:14" x14ac:dyDescent="0.3">
      <c r="A1321" s="136">
        <f t="shared" si="20"/>
        <v>194.99300494001611</v>
      </c>
      <c r="B1321" s="134">
        <v>7.2359999999999998</v>
      </c>
      <c r="C1321" s="134">
        <v>-74.760999999999996</v>
      </c>
      <c r="D1321" t="s">
        <v>10024</v>
      </c>
      <c r="E1321" t="s">
        <v>883</v>
      </c>
      <c r="F1321" t="s">
        <v>877</v>
      </c>
      <c r="G1321" t="s">
        <v>9697</v>
      </c>
      <c r="H1321" t="s">
        <v>288</v>
      </c>
      <c r="I1321">
        <v>4443.9970999999996</v>
      </c>
      <c r="J1321" t="s">
        <v>889</v>
      </c>
      <c r="L1321" t="s">
        <v>9781</v>
      </c>
      <c r="M1321" t="s">
        <v>887</v>
      </c>
      <c r="N1321" t="s">
        <v>887</v>
      </c>
    </row>
    <row r="1322" spans="1:14" x14ac:dyDescent="0.3">
      <c r="A1322" s="136">
        <f t="shared" si="20"/>
        <v>195.00515545180491</v>
      </c>
      <c r="B1322" s="134">
        <v>5.4036600000000004</v>
      </c>
      <c r="C1322" s="134">
        <v>-73.469269999999995</v>
      </c>
      <c r="D1322" t="s">
        <v>7371</v>
      </c>
      <c r="E1322" t="s">
        <v>876</v>
      </c>
      <c r="F1322" t="s">
        <v>877</v>
      </c>
      <c r="G1322" t="s">
        <v>6910</v>
      </c>
      <c r="H1322" t="s">
        <v>291</v>
      </c>
      <c r="I1322">
        <v>75.724800000000002</v>
      </c>
      <c r="J1322" t="s">
        <v>894</v>
      </c>
      <c r="K1322" t="s">
        <v>879</v>
      </c>
      <c r="L1322" t="s">
        <v>7372</v>
      </c>
      <c r="M1322" t="s">
        <v>1482</v>
      </c>
      <c r="N1322" t="s">
        <v>1482</v>
      </c>
    </row>
    <row r="1323" spans="1:14" x14ac:dyDescent="0.3">
      <c r="A1323" s="136">
        <f t="shared" si="20"/>
        <v>195.40016142998383</v>
      </c>
      <c r="B1323" s="134">
        <v>7.12507</v>
      </c>
      <c r="C1323" s="134">
        <v>-74.77</v>
      </c>
      <c r="D1323" t="s">
        <v>9743</v>
      </c>
      <c r="E1323" t="s">
        <v>892</v>
      </c>
      <c r="F1323" t="s">
        <v>877</v>
      </c>
      <c r="G1323" t="s">
        <v>9185</v>
      </c>
      <c r="H1323" t="s">
        <v>288</v>
      </c>
      <c r="I1323">
        <v>9.8925000000000001</v>
      </c>
      <c r="J1323" t="s">
        <v>986</v>
      </c>
      <c r="K1323" t="s">
        <v>879</v>
      </c>
      <c r="L1323" t="s">
        <v>9744</v>
      </c>
      <c r="M1323" t="s">
        <v>906</v>
      </c>
      <c r="N1323" t="s">
        <v>906</v>
      </c>
    </row>
    <row r="1324" spans="1:14" x14ac:dyDescent="0.3">
      <c r="A1324" s="136">
        <f t="shared" si="20"/>
        <v>195.47353904446737</v>
      </c>
      <c r="B1324" s="134">
        <v>5.3704999999999998</v>
      </c>
      <c r="C1324" s="134">
        <v>-73.347499999999997</v>
      </c>
      <c r="D1324" t="s">
        <v>7694</v>
      </c>
      <c r="E1324" t="s">
        <v>883</v>
      </c>
      <c r="F1324" t="s">
        <v>877</v>
      </c>
      <c r="G1324" t="s">
        <v>7695</v>
      </c>
      <c r="H1324" t="s">
        <v>291</v>
      </c>
      <c r="I1324">
        <v>18.356000000000002</v>
      </c>
      <c r="J1324" t="s">
        <v>894</v>
      </c>
      <c r="L1324" t="s">
        <v>7696</v>
      </c>
      <c r="M1324" t="s">
        <v>1019</v>
      </c>
      <c r="N1324" t="s">
        <v>1019</v>
      </c>
    </row>
    <row r="1325" spans="1:14" x14ac:dyDescent="0.3">
      <c r="A1325" s="136">
        <f t="shared" si="20"/>
        <v>195.58928559114622</v>
      </c>
      <c r="B1325" s="134">
        <v>7.7259200000000003</v>
      </c>
      <c r="C1325" s="134">
        <v>-74.654780000000002</v>
      </c>
      <c r="D1325" t="s">
        <v>11058</v>
      </c>
      <c r="E1325" t="s">
        <v>892</v>
      </c>
      <c r="F1325" t="s">
        <v>877</v>
      </c>
      <c r="G1325" t="s">
        <v>10681</v>
      </c>
      <c r="H1325" t="s">
        <v>288</v>
      </c>
      <c r="I1325">
        <v>499.5831</v>
      </c>
      <c r="J1325" t="s">
        <v>889</v>
      </c>
      <c r="K1325" t="s">
        <v>879</v>
      </c>
      <c r="L1325" t="s">
        <v>2637</v>
      </c>
      <c r="M1325" t="s">
        <v>11059</v>
      </c>
      <c r="N1325" t="s">
        <v>11059</v>
      </c>
    </row>
    <row r="1326" spans="1:14" x14ac:dyDescent="0.3">
      <c r="A1326" s="136">
        <f t="shared" si="20"/>
        <v>195.76637371713181</v>
      </c>
      <c r="B1326" s="134">
        <v>6.4519500000000001</v>
      </c>
      <c r="C1326" s="134">
        <v>-74.650220000000004</v>
      </c>
      <c r="D1326" t="s">
        <v>7896</v>
      </c>
      <c r="E1326" t="s">
        <v>892</v>
      </c>
      <c r="F1326" t="s">
        <v>877</v>
      </c>
      <c r="G1326" t="s">
        <v>7897</v>
      </c>
      <c r="H1326" t="s">
        <v>288</v>
      </c>
      <c r="I1326">
        <v>99.707599999999999</v>
      </c>
      <c r="J1326" t="s">
        <v>986</v>
      </c>
      <c r="K1326" t="s">
        <v>879</v>
      </c>
      <c r="L1326" t="s">
        <v>7898</v>
      </c>
      <c r="M1326" t="s">
        <v>3950</v>
      </c>
      <c r="N1326" t="s">
        <v>3950</v>
      </c>
    </row>
    <row r="1327" spans="1:14" x14ac:dyDescent="0.3">
      <c r="A1327" s="136">
        <f t="shared" si="20"/>
        <v>195.77154721764776</v>
      </c>
      <c r="B1327" s="134">
        <v>8.4514999999999993</v>
      </c>
      <c r="C1327" s="134">
        <v>-74.131</v>
      </c>
      <c r="D1327" t="s">
        <v>12180</v>
      </c>
      <c r="E1327" t="s">
        <v>883</v>
      </c>
      <c r="F1327" t="s">
        <v>963</v>
      </c>
      <c r="G1327" t="s">
        <v>12170</v>
      </c>
      <c r="H1327" t="s">
        <v>290</v>
      </c>
      <c r="I1327">
        <v>561.98209999999995</v>
      </c>
      <c r="L1327" t="s">
        <v>12181</v>
      </c>
      <c r="M1327" t="s">
        <v>1673</v>
      </c>
      <c r="N1327" t="s">
        <v>1673</v>
      </c>
    </row>
    <row r="1328" spans="1:14" x14ac:dyDescent="0.3">
      <c r="A1328" s="136">
        <f t="shared" si="20"/>
        <v>195.78795591108516</v>
      </c>
      <c r="B1328" s="134">
        <v>5.6619999999999999</v>
      </c>
      <c r="C1328" s="134">
        <v>-71.968500000000006</v>
      </c>
      <c r="D1328" t="s">
        <v>11169</v>
      </c>
      <c r="E1328" t="s">
        <v>883</v>
      </c>
      <c r="F1328" t="s">
        <v>877</v>
      </c>
      <c r="G1328" t="s">
        <v>11086</v>
      </c>
      <c r="H1328" t="s">
        <v>231</v>
      </c>
      <c r="I1328">
        <v>34.257899999999999</v>
      </c>
      <c r="J1328" t="s">
        <v>894</v>
      </c>
      <c r="L1328" t="s">
        <v>3979</v>
      </c>
      <c r="M1328" t="s">
        <v>957</v>
      </c>
      <c r="N1328" t="s">
        <v>957</v>
      </c>
    </row>
    <row r="1329" spans="1:14" x14ac:dyDescent="0.3">
      <c r="A1329" s="136">
        <f t="shared" si="20"/>
        <v>195.81467693806263</v>
      </c>
      <c r="B1329" s="134">
        <v>6.9762000000000004</v>
      </c>
      <c r="C1329" s="134">
        <v>-74.769769999999994</v>
      </c>
      <c r="D1329" t="s">
        <v>9340</v>
      </c>
      <c r="E1329" t="s">
        <v>892</v>
      </c>
      <c r="F1329" t="s">
        <v>1214</v>
      </c>
      <c r="G1329" t="s">
        <v>9185</v>
      </c>
      <c r="H1329" t="s">
        <v>288</v>
      </c>
      <c r="I1329">
        <v>49.984999999999999</v>
      </c>
      <c r="K1329" t="s">
        <v>879</v>
      </c>
      <c r="L1329" t="s">
        <v>7989</v>
      </c>
      <c r="M1329" t="s">
        <v>949</v>
      </c>
      <c r="N1329" t="s">
        <v>949</v>
      </c>
    </row>
    <row r="1330" spans="1:14" x14ac:dyDescent="0.3">
      <c r="A1330" s="136">
        <f t="shared" si="20"/>
        <v>195.85187951954481</v>
      </c>
      <c r="B1330" s="134">
        <v>8.6014999999999997</v>
      </c>
      <c r="C1330" s="134">
        <v>-73.918999999999997</v>
      </c>
      <c r="D1330" t="s">
        <v>12444</v>
      </c>
      <c r="E1330" t="s">
        <v>892</v>
      </c>
      <c r="F1330" t="s">
        <v>1214</v>
      </c>
      <c r="G1330" t="s">
        <v>12445</v>
      </c>
      <c r="H1330" t="s">
        <v>290</v>
      </c>
      <c r="I1330">
        <v>222.48939999999999</v>
      </c>
      <c r="L1330" t="s">
        <v>12446</v>
      </c>
      <c r="M1330" t="s">
        <v>1410</v>
      </c>
      <c r="N1330" t="s">
        <v>1410</v>
      </c>
    </row>
    <row r="1331" spans="1:14" x14ac:dyDescent="0.3">
      <c r="A1331" s="136">
        <f t="shared" si="20"/>
        <v>195.9572413897406</v>
      </c>
      <c r="B1331" s="134">
        <v>6.2395199999999997</v>
      </c>
      <c r="C1331" s="134">
        <v>-74.551140000000004</v>
      </c>
      <c r="D1331" t="s">
        <v>7287</v>
      </c>
      <c r="E1331" t="s">
        <v>892</v>
      </c>
      <c r="F1331" t="s">
        <v>877</v>
      </c>
      <c r="G1331" t="s">
        <v>7066</v>
      </c>
      <c r="H1331" t="s">
        <v>5818</v>
      </c>
      <c r="I1331">
        <v>84.356499999999997</v>
      </c>
      <c r="J1331" t="s">
        <v>889</v>
      </c>
      <c r="K1331" t="s">
        <v>879</v>
      </c>
      <c r="L1331" t="s">
        <v>7288</v>
      </c>
      <c r="M1331" t="s">
        <v>899</v>
      </c>
      <c r="N1331" t="s">
        <v>899</v>
      </c>
    </row>
    <row r="1332" spans="1:14" x14ac:dyDescent="0.3">
      <c r="A1332" s="136">
        <f t="shared" si="20"/>
        <v>196.0779417495647</v>
      </c>
      <c r="B1332" s="134">
        <v>8.4484999999999992</v>
      </c>
      <c r="C1332" s="134">
        <v>-74.138999999999996</v>
      </c>
      <c r="D1332" t="s">
        <v>12173</v>
      </c>
      <c r="E1332" t="s">
        <v>883</v>
      </c>
      <c r="F1332" t="s">
        <v>963</v>
      </c>
      <c r="G1332" t="s">
        <v>12170</v>
      </c>
      <c r="H1332" t="s">
        <v>290</v>
      </c>
      <c r="I1332">
        <v>220.17449999999999</v>
      </c>
      <c r="J1332" t="s">
        <v>894</v>
      </c>
      <c r="L1332" t="s">
        <v>12174</v>
      </c>
      <c r="M1332" t="s">
        <v>1633</v>
      </c>
      <c r="N1332" t="s">
        <v>1633</v>
      </c>
    </row>
    <row r="1333" spans="1:14" x14ac:dyDescent="0.3">
      <c r="A1333" s="136">
        <f t="shared" si="20"/>
        <v>196.40388699186195</v>
      </c>
      <c r="B1333" s="134">
        <v>6.7388899999999996</v>
      </c>
      <c r="C1333" s="134">
        <v>-74.7423</v>
      </c>
      <c r="D1333" t="s">
        <v>8718</v>
      </c>
      <c r="E1333" t="s">
        <v>892</v>
      </c>
      <c r="F1333" t="s">
        <v>877</v>
      </c>
      <c r="G1333" t="s">
        <v>8468</v>
      </c>
      <c r="H1333" t="s">
        <v>288</v>
      </c>
      <c r="I1333">
        <v>599.51179999999999</v>
      </c>
      <c r="J1333" t="s">
        <v>889</v>
      </c>
      <c r="K1333" t="s">
        <v>879</v>
      </c>
      <c r="L1333" t="s">
        <v>8719</v>
      </c>
      <c r="M1333" t="s">
        <v>8720</v>
      </c>
      <c r="N1333" t="s">
        <v>8720</v>
      </c>
    </row>
    <row r="1334" spans="1:14" x14ac:dyDescent="0.3">
      <c r="A1334" s="136">
        <f t="shared" si="20"/>
        <v>196.41199647236195</v>
      </c>
      <c r="B1334" s="134">
        <v>5.7664999999999997</v>
      </c>
      <c r="C1334" s="134">
        <v>-74.171999999999997</v>
      </c>
      <c r="D1334" t="s">
        <v>6369</v>
      </c>
      <c r="E1334" t="s">
        <v>883</v>
      </c>
      <c r="F1334" t="s">
        <v>884</v>
      </c>
      <c r="G1334" t="s">
        <v>5821</v>
      </c>
      <c r="H1334" t="s">
        <v>291</v>
      </c>
      <c r="I1334">
        <v>835.58600000000001</v>
      </c>
      <c r="L1334" t="s">
        <v>6370</v>
      </c>
      <c r="M1334" t="s">
        <v>1451</v>
      </c>
      <c r="N1334" t="s">
        <v>1451</v>
      </c>
    </row>
    <row r="1335" spans="1:14" x14ac:dyDescent="0.3">
      <c r="A1335" s="136">
        <f t="shared" si="20"/>
        <v>196.53039473260208</v>
      </c>
      <c r="B1335" s="134">
        <v>6.8434999999999997</v>
      </c>
      <c r="C1335" s="134">
        <v>-74.762</v>
      </c>
      <c r="D1335" t="s">
        <v>8947</v>
      </c>
      <c r="E1335" t="s">
        <v>892</v>
      </c>
      <c r="F1335" t="s">
        <v>877</v>
      </c>
      <c r="G1335" t="s">
        <v>8948</v>
      </c>
      <c r="H1335" t="s">
        <v>288</v>
      </c>
      <c r="I1335">
        <v>65.964299999999994</v>
      </c>
      <c r="J1335" t="s">
        <v>894</v>
      </c>
      <c r="K1335" t="s">
        <v>903</v>
      </c>
      <c r="L1335" t="s">
        <v>7537</v>
      </c>
      <c r="M1335" t="s">
        <v>8628</v>
      </c>
      <c r="N1335" t="s">
        <v>8628</v>
      </c>
    </row>
    <row r="1336" spans="1:14" x14ac:dyDescent="0.3">
      <c r="A1336" s="136">
        <f t="shared" si="20"/>
        <v>196.56800945838199</v>
      </c>
      <c r="B1336" s="134">
        <v>5.415</v>
      </c>
      <c r="C1336" s="134">
        <v>-72.442999999999998</v>
      </c>
      <c r="D1336" t="s">
        <v>10084</v>
      </c>
      <c r="E1336" t="s">
        <v>883</v>
      </c>
      <c r="F1336" t="s">
        <v>877</v>
      </c>
      <c r="G1336" t="s">
        <v>9871</v>
      </c>
      <c r="H1336" t="s">
        <v>231</v>
      </c>
      <c r="I1336">
        <v>141.9511</v>
      </c>
      <c r="J1336" t="s">
        <v>894</v>
      </c>
      <c r="L1336" t="s">
        <v>10085</v>
      </c>
      <c r="M1336" t="s">
        <v>957</v>
      </c>
      <c r="N1336" t="s">
        <v>957</v>
      </c>
    </row>
    <row r="1337" spans="1:14" x14ac:dyDescent="0.3">
      <c r="A1337" s="136">
        <f t="shared" si="20"/>
        <v>196.65188471023089</v>
      </c>
      <c r="B1337" s="134">
        <v>5.7454400000000003</v>
      </c>
      <c r="C1337" s="134">
        <v>-74.150739999999999</v>
      </c>
      <c r="D1337" t="s">
        <v>6355</v>
      </c>
      <c r="E1337" t="s">
        <v>876</v>
      </c>
      <c r="F1337" t="s">
        <v>877</v>
      </c>
      <c r="G1337" t="s">
        <v>5969</v>
      </c>
      <c r="H1337" t="s">
        <v>291</v>
      </c>
      <c r="I1337">
        <v>376.00720000000001</v>
      </c>
      <c r="J1337" t="s">
        <v>889</v>
      </c>
      <c r="K1337" t="s">
        <v>879</v>
      </c>
      <c r="L1337" t="s">
        <v>6356</v>
      </c>
      <c r="M1337" t="s">
        <v>881</v>
      </c>
      <c r="N1337" t="s">
        <v>881</v>
      </c>
    </row>
    <row r="1338" spans="1:14" x14ac:dyDescent="0.3">
      <c r="A1338" s="136">
        <f t="shared" si="20"/>
        <v>196.96450312757696</v>
      </c>
      <c r="B1338" s="134">
        <v>5.4359999999999999</v>
      </c>
      <c r="C1338" s="134">
        <v>-73.626499999999993</v>
      </c>
      <c r="D1338" t="s">
        <v>6974</v>
      </c>
      <c r="E1338" t="s">
        <v>883</v>
      </c>
      <c r="F1338" t="s">
        <v>963</v>
      </c>
      <c r="G1338" t="s">
        <v>6885</v>
      </c>
      <c r="H1338" t="s">
        <v>291</v>
      </c>
      <c r="I1338">
        <v>491.92829999999998</v>
      </c>
      <c r="L1338" t="s">
        <v>6975</v>
      </c>
      <c r="M1338" t="s">
        <v>6291</v>
      </c>
      <c r="N1338" t="s">
        <v>6291</v>
      </c>
    </row>
    <row r="1339" spans="1:14" x14ac:dyDescent="0.3">
      <c r="A1339" s="136">
        <f t="shared" si="20"/>
        <v>197.03435774135713</v>
      </c>
      <c r="B1339" s="134">
        <v>5.67</v>
      </c>
      <c r="C1339" s="134">
        <v>-74.060500000000005</v>
      </c>
      <c r="D1339" t="s">
        <v>6346</v>
      </c>
      <c r="E1339" t="s">
        <v>883</v>
      </c>
      <c r="F1339" t="s">
        <v>884</v>
      </c>
      <c r="G1339" t="s">
        <v>5959</v>
      </c>
      <c r="H1339" t="s">
        <v>291</v>
      </c>
      <c r="I1339">
        <v>154.1617</v>
      </c>
      <c r="L1339" t="s">
        <v>4914</v>
      </c>
      <c r="M1339" t="s">
        <v>1451</v>
      </c>
      <c r="N1339" t="s">
        <v>1451</v>
      </c>
    </row>
    <row r="1340" spans="1:14" x14ac:dyDescent="0.3">
      <c r="A1340" s="136">
        <f t="shared" si="20"/>
        <v>197.1461026217103</v>
      </c>
      <c r="B1340" s="134">
        <v>5.5536099999999999</v>
      </c>
      <c r="C1340" s="134">
        <v>-73.882580000000004</v>
      </c>
      <c r="D1340" t="s">
        <v>6477</v>
      </c>
      <c r="E1340" t="s">
        <v>892</v>
      </c>
      <c r="F1340" t="s">
        <v>877</v>
      </c>
      <c r="G1340" t="s">
        <v>292</v>
      </c>
      <c r="H1340" t="s">
        <v>291</v>
      </c>
      <c r="I1340">
        <v>4.9085000000000001</v>
      </c>
      <c r="J1340" t="s">
        <v>894</v>
      </c>
      <c r="K1340" t="s">
        <v>879</v>
      </c>
      <c r="L1340" t="s">
        <v>6478</v>
      </c>
      <c r="M1340" t="s">
        <v>931</v>
      </c>
      <c r="N1340" t="s">
        <v>931</v>
      </c>
    </row>
    <row r="1341" spans="1:14" x14ac:dyDescent="0.3">
      <c r="A1341" s="136">
        <f t="shared" si="20"/>
        <v>197.28123477281815</v>
      </c>
      <c r="B1341" s="134">
        <v>6.3940000000000001</v>
      </c>
      <c r="C1341" s="134">
        <v>-74.641000000000005</v>
      </c>
      <c r="D1341" t="s">
        <v>7710</v>
      </c>
      <c r="E1341" t="s">
        <v>883</v>
      </c>
      <c r="F1341" t="s">
        <v>877</v>
      </c>
      <c r="G1341" t="s">
        <v>7522</v>
      </c>
      <c r="H1341" t="s">
        <v>288</v>
      </c>
      <c r="I1341">
        <v>4.8899999999999997</v>
      </c>
      <c r="J1341" t="s">
        <v>894</v>
      </c>
      <c r="L1341" t="s">
        <v>971</v>
      </c>
      <c r="M1341" t="s">
        <v>899</v>
      </c>
      <c r="N1341" t="s">
        <v>899</v>
      </c>
    </row>
    <row r="1342" spans="1:14" x14ac:dyDescent="0.3">
      <c r="A1342" s="136">
        <f t="shared" si="20"/>
        <v>197.33994805174584</v>
      </c>
      <c r="B1342" s="134">
        <v>6.6801300000000001</v>
      </c>
      <c r="C1342" s="134">
        <v>-74.737710000000007</v>
      </c>
      <c r="D1342" t="s">
        <v>8580</v>
      </c>
      <c r="E1342" t="s">
        <v>892</v>
      </c>
      <c r="F1342" t="s">
        <v>877</v>
      </c>
      <c r="G1342" t="s">
        <v>8468</v>
      </c>
      <c r="H1342" t="s">
        <v>288</v>
      </c>
      <c r="I1342">
        <v>1663.2516000000001</v>
      </c>
      <c r="J1342" t="s">
        <v>889</v>
      </c>
      <c r="K1342" t="s">
        <v>903</v>
      </c>
      <c r="L1342" t="s">
        <v>8581</v>
      </c>
      <c r="M1342" t="s">
        <v>8582</v>
      </c>
      <c r="N1342" t="s">
        <v>8582</v>
      </c>
    </row>
    <row r="1343" spans="1:14" x14ac:dyDescent="0.3">
      <c r="A1343" s="136">
        <f t="shared" si="20"/>
        <v>197.41625713233782</v>
      </c>
      <c r="B1343" s="134">
        <v>5.49925</v>
      </c>
      <c r="C1343" s="134">
        <v>-72.214420000000004</v>
      </c>
      <c r="D1343" t="s">
        <v>10573</v>
      </c>
      <c r="E1343" t="s">
        <v>892</v>
      </c>
      <c r="F1343" t="s">
        <v>877</v>
      </c>
      <c r="G1343" t="s">
        <v>10514</v>
      </c>
      <c r="H1343" t="s">
        <v>231</v>
      </c>
      <c r="I1343">
        <v>294.22030000000001</v>
      </c>
      <c r="J1343" t="s">
        <v>889</v>
      </c>
      <c r="K1343" t="s">
        <v>879</v>
      </c>
      <c r="L1343" t="s">
        <v>10574</v>
      </c>
      <c r="M1343" t="s">
        <v>957</v>
      </c>
      <c r="N1343" t="s">
        <v>957</v>
      </c>
    </row>
    <row r="1344" spans="1:14" x14ac:dyDescent="0.3">
      <c r="A1344" s="136">
        <f t="shared" si="20"/>
        <v>197.48759027895943</v>
      </c>
      <c r="B1344" s="134">
        <v>5.5475000000000003</v>
      </c>
      <c r="C1344" s="134">
        <v>-73.878</v>
      </c>
      <c r="D1344" t="s">
        <v>6466</v>
      </c>
      <c r="E1344" t="s">
        <v>892</v>
      </c>
      <c r="F1344" t="s">
        <v>1214</v>
      </c>
      <c r="G1344" t="s">
        <v>292</v>
      </c>
      <c r="H1344" t="s">
        <v>291</v>
      </c>
      <c r="I1344">
        <v>53.839399999999998</v>
      </c>
      <c r="L1344" t="s">
        <v>6467</v>
      </c>
      <c r="M1344" t="s">
        <v>1019</v>
      </c>
      <c r="N1344" t="s">
        <v>1019</v>
      </c>
    </row>
    <row r="1345" spans="1:14" x14ac:dyDescent="0.3">
      <c r="A1345" s="136">
        <f t="shared" si="20"/>
        <v>197.69556138430755</v>
      </c>
      <c r="B1345" s="134">
        <v>5.4939999999999998</v>
      </c>
      <c r="C1345" s="134">
        <v>-72.219499999999996</v>
      </c>
      <c r="D1345" t="s">
        <v>10549</v>
      </c>
      <c r="E1345" t="s">
        <v>883</v>
      </c>
      <c r="F1345" t="s">
        <v>884</v>
      </c>
      <c r="G1345" t="s">
        <v>10514</v>
      </c>
      <c r="H1345" t="s">
        <v>231</v>
      </c>
      <c r="I1345">
        <v>68.525300000000001</v>
      </c>
      <c r="L1345" t="s">
        <v>10550</v>
      </c>
      <c r="M1345" t="s">
        <v>957</v>
      </c>
      <c r="N1345" t="s">
        <v>957</v>
      </c>
    </row>
    <row r="1346" spans="1:14" x14ac:dyDescent="0.3">
      <c r="A1346" s="136">
        <f t="shared" ref="A1346:A1409" si="21">6371*ACOS(SIN(RADIANS(LAT))*SIN(RADIANS(B1346))+COS(RADIANS(LAT))*COS(RADIANS(B1346))*COS(RADIANS(C1346-LONG)))</f>
        <v>197.84256451172317</v>
      </c>
      <c r="B1346" s="134">
        <v>5.4927000000000001</v>
      </c>
      <c r="C1346" s="134">
        <v>-72.219149999999999</v>
      </c>
      <c r="D1346" t="s">
        <v>10545</v>
      </c>
      <c r="E1346" t="s">
        <v>892</v>
      </c>
      <c r="F1346" t="s">
        <v>877</v>
      </c>
      <c r="G1346" t="s">
        <v>10514</v>
      </c>
      <c r="H1346" t="s">
        <v>231</v>
      </c>
      <c r="I1346">
        <v>21.3901</v>
      </c>
      <c r="J1346" t="s">
        <v>889</v>
      </c>
      <c r="K1346" t="s">
        <v>879</v>
      </c>
      <c r="L1346" t="s">
        <v>10546</v>
      </c>
      <c r="M1346" t="s">
        <v>1482</v>
      </c>
      <c r="N1346" t="s">
        <v>1482</v>
      </c>
    </row>
    <row r="1347" spans="1:14" x14ac:dyDescent="0.3">
      <c r="A1347" s="136">
        <f t="shared" si="21"/>
        <v>197.86978299302677</v>
      </c>
      <c r="B1347" s="134">
        <v>5.3532700000000002</v>
      </c>
      <c r="C1347" s="134">
        <v>-73.370760000000004</v>
      </c>
      <c r="D1347" t="s">
        <v>7571</v>
      </c>
      <c r="E1347" t="s">
        <v>892</v>
      </c>
      <c r="F1347" t="s">
        <v>877</v>
      </c>
      <c r="G1347" t="s">
        <v>7572</v>
      </c>
      <c r="H1347" t="s">
        <v>291</v>
      </c>
      <c r="I1347">
        <v>8.0734999999999992</v>
      </c>
      <c r="J1347" t="s">
        <v>894</v>
      </c>
      <c r="K1347" t="s">
        <v>879</v>
      </c>
      <c r="L1347" t="s">
        <v>7573</v>
      </c>
      <c r="M1347" t="s">
        <v>1173</v>
      </c>
      <c r="N1347" t="s">
        <v>1173</v>
      </c>
    </row>
    <row r="1348" spans="1:14" x14ac:dyDescent="0.3">
      <c r="A1348" s="136">
        <f t="shared" si="21"/>
        <v>198.04716043858105</v>
      </c>
      <c r="B1348" s="134">
        <v>5.3380000000000001</v>
      </c>
      <c r="C1348" s="134">
        <v>-72.7</v>
      </c>
      <c r="D1348" t="s">
        <v>9419</v>
      </c>
      <c r="E1348" t="s">
        <v>883</v>
      </c>
      <c r="F1348" t="s">
        <v>884</v>
      </c>
      <c r="G1348" t="s">
        <v>9420</v>
      </c>
      <c r="H1348" t="s">
        <v>291</v>
      </c>
      <c r="I1348">
        <v>602.10299999999995</v>
      </c>
      <c r="L1348" t="s">
        <v>9421</v>
      </c>
      <c r="M1348" t="s">
        <v>9422</v>
      </c>
      <c r="N1348" t="s">
        <v>9422</v>
      </c>
    </row>
    <row r="1349" spans="1:14" x14ac:dyDescent="0.3">
      <c r="A1349" s="136">
        <f t="shared" si="21"/>
        <v>198.08767987218229</v>
      </c>
      <c r="B1349" s="134">
        <v>5.6135000000000002</v>
      </c>
      <c r="C1349" s="134">
        <v>-72.002499999999998</v>
      </c>
      <c r="D1349" t="s">
        <v>11069</v>
      </c>
      <c r="E1349" t="s">
        <v>883</v>
      </c>
      <c r="F1349" t="s">
        <v>877</v>
      </c>
      <c r="G1349" t="s">
        <v>10979</v>
      </c>
      <c r="H1349" t="s">
        <v>231</v>
      </c>
      <c r="I1349">
        <v>188.4306</v>
      </c>
      <c r="J1349" t="s">
        <v>889</v>
      </c>
      <c r="L1349" t="s">
        <v>11070</v>
      </c>
      <c r="M1349" t="s">
        <v>957</v>
      </c>
      <c r="N1349" t="s">
        <v>957</v>
      </c>
    </row>
    <row r="1350" spans="1:14" x14ac:dyDescent="0.3">
      <c r="A1350" s="136">
        <f t="shared" si="21"/>
        <v>198.10765531333945</v>
      </c>
      <c r="B1350" s="134">
        <v>5.891</v>
      </c>
      <c r="C1350" s="134">
        <v>-74.322000000000003</v>
      </c>
      <c r="D1350" t="s">
        <v>6429</v>
      </c>
      <c r="E1350" t="s">
        <v>883</v>
      </c>
      <c r="F1350" t="s">
        <v>884</v>
      </c>
      <c r="G1350" t="s">
        <v>5665</v>
      </c>
      <c r="H1350" t="s">
        <v>291</v>
      </c>
      <c r="I1350">
        <v>195.72280000000001</v>
      </c>
      <c r="L1350" t="s">
        <v>6430</v>
      </c>
      <c r="M1350" t="s">
        <v>5201</v>
      </c>
      <c r="N1350" t="s">
        <v>5201</v>
      </c>
    </row>
    <row r="1351" spans="1:14" x14ac:dyDescent="0.3">
      <c r="A1351" s="136">
        <f t="shared" si="21"/>
        <v>198.40591328335842</v>
      </c>
      <c r="B1351" s="134">
        <v>5.3144999999999998</v>
      </c>
      <c r="C1351" s="134">
        <v>-73.130499999999998</v>
      </c>
      <c r="D1351" t="s">
        <v>8304</v>
      </c>
      <c r="E1351" t="s">
        <v>883</v>
      </c>
      <c r="F1351" t="s">
        <v>981</v>
      </c>
      <c r="G1351" t="s">
        <v>8045</v>
      </c>
      <c r="H1351" t="s">
        <v>291</v>
      </c>
      <c r="I1351">
        <v>79.547200000000004</v>
      </c>
      <c r="J1351" t="s">
        <v>894</v>
      </c>
      <c r="L1351" t="s">
        <v>8305</v>
      </c>
      <c r="M1351" t="s">
        <v>989</v>
      </c>
      <c r="N1351" t="s">
        <v>989</v>
      </c>
    </row>
    <row r="1352" spans="1:14" x14ac:dyDescent="0.3">
      <c r="A1352" s="136">
        <f t="shared" si="21"/>
        <v>198.40748094567107</v>
      </c>
      <c r="B1352" s="134">
        <v>5.4295</v>
      </c>
      <c r="C1352" s="134">
        <v>-73.646000000000001</v>
      </c>
      <c r="D1352" t="s">
        <v>6884</v>
      </c>
      <c r="E1352" t="s">
        <v>883</v>
      </c>
      <c r="F1352" t="s">
        <v>877</v>
      </c>
      <c r="G1352" t="s">
        <v>6885</v>
      </c>
      <c r="H1352" t="s">
        <v>291</v>
      </c>
      <c r="I1352">
        <v>83.213499999999996</v>
      </c>
      <c r="J1352" t="s">
        <v>894</v>
      </c>
      <c r="L1352" t="s">
        <v>6886</v>
      </c>
      <c r="M1352" t="s">
        <v>1597</v>
      </c>
      <c r="N1352" t="s">
        <v>1597</v>
      </c>
    </row>
    <row r="1353" spans="1:14" x14ac:dyDescent="0.3">
      <c r="A1353" s="136">
        <f t="shared" si="21"/>
        <v>198.47354508284116</v>
      </c>
      <c r="B1353" s="134">
        <v>5.5250000000000004</v>
      </c>
      <c r="C1353" s="134">
        <v>-73.855500000000006</v>
      </c>
      <c r="D1353" t="s">
        <v>6481</v>
      </c>
      <c r="E1353" t="s">
        <v>883</v>
      </c>
      <c r="F1353" t="s">
        <v>884</v>
      </c>
      <c r="G1353" t="s">
        <v>6404</v>
      </c>
      <c r="H1353" t="s">
        <v>297</v>
      </c>
      <c r="I1353">
        <v>101.5633</v>
      </c>
      <c r="L1353" t="s">
        <v>6223</v>
      </c>
      <c r="M1353" t="s">
        <v>6482</v>
      </c>
      <c r="N1353" t="s">
        <v>6482</v>
      </c>
    </row>
    <row r="1354" spans="1:14" x14ac:dyDescent="0.3">
      <c r="A1354" s="136">
        <f t="shared" si="21"/>
        <v>198.51052198169629</v>
      </c>
      <c r="B1354" s="134">
        <v>6.0958600000000001</v>
      </c>
      <c r="C1354" s="134">
        <v>-74.489379999999997</v>
      </c>
      <c r="D1354" t="s">
        <v>6870</v>
      </c>
      <c r="E1354" t="s">
        <v>892</v>
      </c>
      <c r="F1354" t="s">
        <v>877</v>
      </c>
      <c r="G1354" t="s">
        <v>5665</v>
      </c>
      <c r="H1354" t="s">
        <v>291</v>
      </c>
      <c r="I1354">
        <v>60.599800000000002</v>
      </c>
      <c r="J1354" t="s">
        <v>894</v>
      </c>
      <c r="K1354" t="s">
        <v>879</v>
      </c>
      <c r="L1354" t="s">
        <v>6871</v>
      </c>
      <c r="M1354" t="s">
        <v>931</v>
      </c>
      <c r="N1354" t="s">
        <v>931</v>
      </c>
    </row>
    <row r="1355" spans="1:14" x14ac:dyDescent="0.3">
      <c r="A1355" s="136">
        <f t="shared" si="21"/>
        <v>198.63986915373269</v>
      </c>
      <c r="B1355" s="134">
        <v>7.3164999999999996</v>
      </c>
      <c r="C1355" s="134">
        <v>-74.786000000000001</v>
      </c>
      <c r="D1355" t="s">
        <v>10180</v>
      </c>
      <c r="E1355" t="s">
        <v>883</v>
      </c>
      <c r="F1355" t="s">
        <v>884</v>
      </c>
      <c r="G1355" t="s">
        <v>10176</v>
      </c>
      <c r="H1355" t="s">
        <v>288</v>
      </c>
      <c r="I1355">
        <v>2153.9679999999998</v>
      </c>
      <c r="L1355" t="s">
        <v>2758</v>
      </c>
      <c r="M1355" t="s">
        <v>887</v>
      </c>
      <c r="N1355" t="s">
        <v>887</v>
      </c>
    </row>
    <row r="1356" spans="1:14" x14ac:dyDescent="0.3">
      <c r="A1356" s="136">
        <f t="shared" si="21"/>
        <v>198.6983943655799</v>
      </c>
      <c r="B1356" s="134">
        <v>5.48428</v>
      </c>
      <c r="C1356" s="134">
        <v>-72.218890000000002</v>
      </c>
      <c r="D1356" t="s">
        <v>10536</v>
      </c>
      <c r="E1356" t="s">
        <v>892</v>
      </c>
      <c r="F1356" t="s">
        <v>877</v>
      </c>
      <c r="G1356" t="s">
        <v>10514</v>
      </c>
      <c r="H1356" t="s">
        <v>231</v>
      </c>
      <c r="I1356">
        <v>31.389700000000001</v>
      </c>
      <c r="J1356" t="s">
        <v>894</v>
      </c>
      <c r="K1356" t="s">
        <v>1058</v>
      </c>
      <c r="L1356" t="s">
        <v>10537</v>
      </c>
      <c r="M1356" t="s">
        <v>1482</v>
      </c>
      <c r="N1356" t="s">
        <v>1482</v>
      </c>
    </row>
    <row r="1357" spans="1:14" x14ac:dyDescent="0.3">
      <c r="A1357" s="136">
        <f t="shared" si="21"/>
        <v>198.83130240285246</v>
      </c>
      <c r="B1357" s="134">
        <v>5.617</v>
      </c>
      <c r="C1357" s="134">
        <v>-74.013499999999993</v>
      </c>
      <c r="D1357" t="s">
        <v>6323</v>
      </c>
      <c r="E1357" t="s">
        <v>883</v>
      </c>
      <c r="F1357" t="s">
        <v>884</v>
      </c>
      <c r="G1357" t="s">
        <v>6303</v>
      </c>
      <c r="H1357" t="s">
        <v>291</v>
      </c>
      <c r="I1357">
        <v>646.05039999999997</v>
      </c>
      <c r="L1357" t="s">
        <v>6324</v>
      </c>
      <c r="M1357" t="s">
        <v>1451</v>
      </c>
      <c r="N1357" t="s">
        <v>1451</v>
      </c>
    </row>
    <row r="1358" spans="1:14" x14ac:dyDescent="0.3">
      <c r="A1358" s="136">
        <f t="shared" si="21"/>
        <v>198.88477671148152</v>
      </c>
      <c r="B1358" s="134">
        <v>8.8755000000000006</v>
      </c>
      <c r="C1358" s="134">
        <v>-72.837999999999994</v>
      </c>
      <c r="D1358" t="s">
        <v>12927</v>
      </c>
      <c r="E1358" t="s">
        <v>883</v>
      </c>
      <c r="F1358" t="s">
        <v>884</v>
      </c>
      <c r="G1358" t="s">
        <v>12713</v>
      </c>
      <c r="H1358" t="s">
        <v>11647</v>
      </c>
      <c r="I1358">
        <v>97.169600000000003</v>
      </c>
      <c r="L1358" t="s">
        <v>12928</v>
      </c>
      <c r="M1358" t="s">
        <v>8666</v>
      </c>
      <c r="N1358" t="s">
        <v>8666</v>
      </c>
    </row>
    <row r="1359" spans="1:14" x14ac:dyDescent="0.3">
      <c r="A1359" s="136">
        <f t="shared" si="21"/>
        <v>198.91691305216304</v>
      </c>
      <c r="B1359" s="134">
        <v>6.5540000000000003</v>
      </c>
      <c r="C1359" s="134">
        <v>-74.716999999999999</v>
      </c>
      <c r="D1359" t="s">
        <v>8225</v>
      </c>
      <c r="E1359" t="s">
        <v>883</v>
      </c>
      <c r="F1359" t="s">
        <v>877</v>
      </c>
      <c r="G1359" t="s">
        <v>7999</v>
      </c>
      <c r="H1359" t="s">
        <v>288</v>
      </c>
      <c r="I1359">
        <v>8428.7533999999996</v>
      </c>
      <c r="J1359" t="s">
        <v>1069</v>
      </c>
      <c r="L1359" t="s">
        <v>8124</v>
      </c>
      <c r="M1359" t="s">
        <v>2026</v>
      </c>
      <c r="N1359" t="s">
        <v>2026</v>
      </c>
    </row>
    <row r="1360" spans="1:14" x14ac:dyDescent="0.3">
      <c r="A1360" s="136">
        <f t="shared" si="21"/>
        <v>199.03617798914547</v>
      </c>
      <c r="B1360" s="134">
        <v>5.3090000000000002</v>
      </c>
      <c r="C1360" s="134">
        <v>-73.132999999999996</v>
      </c>
      <c r="D1360" t="s">
        <v>8295</v>
      </c>
      <c r="E1360" t="s">
        <v>980</v>
      </c>
      <c r="F1360" t="s">
        <v>981</v>
      </c>
      <c r="G1360" t="s">
        <v>8045</v>
      </c>
      <c r="H1360" t="s">
        <v>291</v>
      </c>
      <c r="I1360">
        <v>9.7904999999999998</v>
      </c>
      <c r="L1360" t="s">
        <v>8296</v>
      </c>
      <c r="M1360" t="s">
        <v>949</v>
      </c>
      <c r="N1360" t="s">
        <v>949</v>
      </c>
    </row>
    <row r="1361" spans="1:14" x14ac:dyDescent="0.3">
      <c r="A1361" s="136">
        <f t="shared" si="21"/>
        <v>199.08418490792442</v>
      </c>
      <c r="B1361" s="134">
        <v>5.6060400000000001</v>
      </c>
      <c r="C1361" s="134">
        <v>-71.997510000000005</v>
      </c>
      <c r="D1361" t="s">
        <v>11073</v>
      </c>
      <c r="E1361" t="s">
        <v>892</v>
      </c>
      <c r="F1361" t="s">
        <v>877</v>
      </c>
      <c r="G1361" t="s">
        <v>10979</v>
      </c>
      <c r="H1361" t="s">
        <v>231</v>
      </c>
      <c r="I1361">
        <v>220.4015</v>
      </c>
      <c r="J1361" t="s">
        <v>889</v>
      </c>
      <c r="K1361" t="s">
        <v>879</v>
      </c>
      <c r="L1361" t="s">
        <v>11074</v>
      </c>
      <c r="M1361" t="s">
        <v>1482</v>
      </c>
      <c r="N1361" t="s">
        <v>1482</v>
      </c>
    </row>
    <row r="1362" spans="1:14" x14ac:dyDescent="0.3">
      <c r="A1362" s="136">
        <f t="shared" si="21"/>
        <v>199.26948878565543</v>
      </c>
      <c r="B1362" s="134">
        <v>5.3097300000000001</v>
      </c>
      <c r="C1362" s="134">
        <v>-73.167000000000002</v>
      </c>
      <c r="D1362" t="s">
        <v>8176</v>
      </c>
      <c r="E1362" t="s">
        <v>892</v>
      </c>
      <c r="F1362" t="s">
        <v>1214</v>
      </c>
      <c r="G1362" t="s">
        <v>8045</v>
      </c>
      <c r="H1362" t="s">
        <v>291</v>
      </c>
      <c r="I1362">
        <v>2.1227999999999998</v>
      </c>
      <c r="J1362" t="s">
        <v>986</v>
      </c>
      <c r="K1362" t="s">
        <v>879</v>
      </c>
      <c r="L1362" t="s">
        <v>8177</v>
      </c>
      <c r="M1362" t="s">
        <v>949</v>
      </c>
      <c r="N1362" t="s">
        <v>949</v>
      </c>
    </row>
    <row r="1363" spans="1:14" x14ac:dyDescent="0.3">
      <c r="A1363" s="136">
        <f t="shared" si="21"/>
        <v>199.27747517676022</v>
      </c>
      <c r="B1363" s="134">
        <v>6.9488899999999996</v>
      </c>
      <c r="C1363" s="134">
        <v>-74.799139999999994</v>
      </c>
      <c r="D1363" t="s">
        <v>9226</v>
      </c>
      <c r="E1363" t="s">
        <v>892</v>
      </c>
      <c r="F1363" t="s">
        <v>1214</v>
      </c>
      <c r="G1363" t="s">
        <v>9185</v>
      </c>
      <c r="H1363" t="s">
        <v>288</v>
      </c>
      <c r="I1363">
        <v>192.9871</v>
      </c>
      <c r="K1363" t="s">
        <v>879</v>
      </c>
      <c r="L1363" t="s">
        <v>7989</v>
      </c>
      <c r="M1363" t="s">
        <v>949</v>
      </c>
      <c r="N1363" t="s">
        <v>949</v>
      </c>
    </row>
    <row r="1364" spans="1:14" x14ac:dyDescent="0.3">
      <c r="A1364" s="136">
        <f t="shared" si="21"/>
        <v>199.34170602242969</v>
      </c>
      <c r="B1364" s="134">
        <v>8.7550000000000008</v>
      </c>
      <c r="C1364" s="134">
        <v>-73.680499999999995</v>
      </c>
      <c r="D1364" t="s">
        <v>12667</v>
      </c>
      <c r="E1364" t="s">
        <v>892</v>
      </c>
      <c r="F1364" t="s">
        <v>1214</v>
      </c>
      <c r="G1364" t="s">
        <v>12633</v>
      </c>
      <c r="H1364" t="s">
        <v>294</v>
      </c>
      <c r="I1364">
        <v>76.555300000000003</v>
      </c>
      <c r="J1364" t="s">
        <v>986</v>
      </c>
      <c r="K1364" t="s">
        <v>879</v>
      </c>
      <c r="L1364" t="s">
        <v>10788</v>
      </c>
      <c r="M1364" t="s">
        <v>1019</v>
      </c>
      <c r="N1364" t="s">
        <v>1019</v>
      </c>
    </row>
    <row r="1365" spans="1:14" x14ac:dyDescent="0.3">
      <c r="A1365" s="136">
        <f t="shared" si="21"/>
        <v>199.39677239544079</v>
      </c>
      <c r="B1365" s="134">
        <v>5.4794999999999998</v>
      </c>
      <c r="C1365" s="134">
        <v>-72.214320000000001</v>
      </c>
      <c r="D1365" t="s">
        <v>10540</v>
      </c>
      <c r="E1365" t="s">
        <v>892</v>
      </c>
      <c r="F1365" t="s">
        <v>877</v>
      </c>
      <c r="G1365" t="s">
        <v>10514</v>
      </c>
      <c r="H1365" t="s">
        <v>231</v>
      </c>
      <c r="I1365">
        <v>70.282399999999996</v>
      </c>
      <c r="J1365" t="s">
        <v>889</v>
      </c>
      <c r="K1365" t="s">
        <v>879</v>
      </c>
      <c r="L1365" t="s">
        <v>10541</v>
      </c>
      <c r="M1365" t="s">
        <v>899</v>
      </c>
      <c r="N1365" t="s">
        <v>899</v>
      </c>
    </row>
    <row r="1366" spans="1:14" x14ac:dyDescent="0.3">
      <c r="A1366" s="136">
        <f t="shared" si="21"/>
        <v>199.49662366482903</v>
      </c>
      <c r="B1366" s="134">
        <v>8.7594999999999992</v>
      </c>
      <c r="C1366" s="134">
        <v>-73.673000000000002</v>
      </c>
      <c r="D1366" t="s">
        <v>12671</v>
      </c>
      <c r="E1366" t="s">
        <v>892</v>
      </c>
      <c r="F1366" t="s">
        <v>1214</v>
      </c>
      <c r="G1366" t="s">
        <v>12633</v>
      </c>
      <c r="H1366" t="s">
        <v>294</v>
      </c>
      <c r="I1366">
        <v>75.338999999999999</v>
      </c>
      <c r="L1366" t="s">
        <v>10788</v>
      </c>
      <c r="M1366" t="s">
        <v>1019</v>
      </c>
      <c r="N1366" t="s">
        <v>1019</v>
      </c>
    </row>
    <row r="1367" spans="1:14" x14ac:dyDescent="0.3">
      <c r="A1367" s="136">
        <f t="shared" si="21"/>
        <v>199.51863259922538</v>
      </c>
      <c r="B1367" s="134">
        <v>5.4770000000000003</v>
      </c>
      <c r="C1367" s="134">
        <v>-72.216999999999999</v>
      </c>
      <c r="D1367" t="s">
        <v>10532</v>
      </c>
      <c r="E1367" t="s">
        <v>883</v>
      </c>
      <c r="F1367" t="s">
        <v>877</v>
      </c>
      <c r="G1367" t="s">
        <v>10514</v>
      </c>
      <c r="H1367" t="s">
        <v>231</v>
      </c>
      <c r="I1367">
        <v>20.803000000000001</v>
      </c>
      <c r="J1367" t="s">
        <v>894</v>
      </c>
      <c r="L1367" t="s">
        <v>10145</v>
      </c>
      <c r="M1367" t="s">
        <v>957</v>
      </c>
      <c r="N1367" t="s">
        <v>957</v>
      </c>
    </row>
    <row r="1368" spans="1:14" x14ac:dyDescent="0.3">
      <c r="A1368" s="136">
        <f t="shared" si="21"/>
        <v>199.62917515215659</v>
      </c>
      <c r="B1368" s="134">
        <v>6.2504999999999997</v>
      </c>
      <c r="C1368" s="134">
        <v>-74.594999999999999</v>
      </c>
      <c r="D1368" t="s">
        <v>7279</v>
      </c>
      <c r="E1368" t="s">
        <v>883</v>
      </c>
      <c r="F1368" t="s">
        <v>877</v>
      </c>
      <c r="G1368" t="s">
        <v>7280</v>
      </c>
      <c r="H1368" t="s">
        <v>288</v>
      </c>
      <c r="I1368">
        <v>4390.9654</v>
      </c>
      <c r="J1368" t="s">
        <v>1069</v>
      </c>
      <c r="L1368" t="s">
        <v>4298</v>
      </c>
      <c r="M1368" t="s">
        <v>2722</v>
      </c>
      <c r="N1368" t="s">
        <v>2722</v>
      </c>
    </row>
    <row r="1369" spans="1:14" x14ac:dyDescent="0.3">
      <c r="A1369" s="136">
        <f t="shared" si="21"/>
        <v>199.71866719148665</v>
      </c>
      <c r="B1369" s="134">
        <v>5.5155000000000003</v>
      </c>
      <c r="C1369" s="134">
        <v>-73.861500000000007</v>
      </c>
      <c r="D1369" t="s">
        <v>6425</v>
      </c>
      <c r="E1369" t="s">
        <v>883</v>
      </c>
      <c r="F1369" t="s">
        <v>877</v>
      </c>
      <c r="G1369" t="s">
        <v>6404</v>
      </c>
      <c r="H1369" t="s">
        <v>297</v>
      </c>
      <c r="I1369">
        <v>19.578800000000001</v>
      </c>
      <c r="J1369" t="s">
        <v>894</v>
      </c>
      <c r="L1369" t="s">
        <v>6426</v>
      </c>
      <c r="M1369" t="s">
        <v>1232</v>
      </c>
      <c r="N1369" t="s">
        <v>1232</v>
      </c>
    </row>
    <row r="1370" spans="1:14" x14ac:dyDescent="0.3">
      <c r="A1370" s="136">
        <f t="shared" si="21"/>
        <v>199.81642892777549</v>
      </c>
      <c r="B1370" s="134">
        <v>6.1759500000000003</v>
      </c>
      <c r="C1370" s="134">
        <v>-74.554580000000001</v>
      </c>
      <c r="D1370" t="s">
        <v>7065</v>
      </c>
      <c r="E1370" t="s">
        <v>892</v>
      </c>
      <c r="F1370" t="s">
        <v>877</v>
      </c>
      <c r="G1370" t="s">
        <v>7066</v>
      </c>
      <c r="H1370" t="s">
        <v>5818</v>
      </c>
      <c r="I1370">
        <v>7736.1395000000002</v>
      </c>
      <c r="J1370" t="s">
        <v>889</v>
      </c>
      <c r="K1370" t="s">
        <v>879</v>
      </c>
      <c r="L1370" t="s">
        <v>7067</v>
      </c>
      <c r="M1370" t="s">
        <v>1019</v>
      </c>
      <c r="N1370" t="s">
        <v>1019</v>
      </c>
    </row>
    <row r="1371" spans="1:14" x14ac:dyDescent="0.3">
      <c r="A1371" s="136">
        <f t="shared" si="21"/>
        <v>199.82280276936768</v>
      </c>
      <c r="B1371" s="134">
        <v>5.6440000000000001</v>
      </c>
      <c r="C1371" s="134">
        <v>-74.067499999999995</v>
      </c>
      <c r="D1371" t="s">
        <v>6251</v>
      </c>
      <c r="E1371" t="s">
        <v>883</v>
      </c>
      <c r="F1371" t="s">
        <v>877</v>
      </c>
      <c r="G1371" t="s">
        <v>6191</v>
      </c>
      <c r="H1371" t="s">
        <v>291</v>
      </c>
      <c r="I1371">
        <v>59.954599999999999</v>
      </c>
      <c r="J1371" t="s">
        <v>894</v>
      </c>
      <c r="L1371" t="s">
        <v>6252</v>
      </c>
      <c r="M1371" t="s">
        <v>6253</v>
      </c>
      <c r="N1371" t="s">
        <v>6253</v>
      </c>
    </row>
    <row r="1372" spans="1:14" x14ac:dyDescent="0.3">
      <c r="A1372" s="136">
        <f t="shared" si="21"/>
        <v>199.86047169153991</v>
      </c>
      <c r="B1372" s="134">
        <v>5.3685</v>
      </c>
      <c r="C1372" s="134">
        <v>-73.505499999999998</v>
      </c>
      <c r="D1372" t="s">
        <v>7209</v>
      </c>
      <c r="E1372" t="s">
        <v>883</v>
      </c>
      <c r="F1372" t="s">
        <v>877</v>
      </c>
      <c r="G1372" t="s">
        <v>6910</v>
      </c>
      <c r="H1372" t="s">
        <v>291</v>
      </c>
      <c r="I1372">
        <v>379.37369999999999</v>
      </c>
      <c r="J1372" t="s">
        <v>889</v>
      </c>
      <c r="L1372" t="s">
        <v>7210</v>
      </c>
      <c r="M1372" t="s">
        <v>1019</v>
      </c>
      <c r="N1372" t="s">
        <v>1019</v>
      </c>
    </row>
    <row r="1373" spans="1:14" x14ac:dyDescent="0.3">
      <c r="A1373" s="136">
        <f t="shared" si="21"/>
        <v>199.86085900365782</v>
      </c>
      <c r="B1373" s="134">
        <v>5.3644999999999996</v>
      </c>
      <c r="C1373" s="134">
        <v>-73.491500000000002</v>
      </c>
      <c r="D1373" t="s">
        <v>7239</v>
      </c>
      <c r="E1373" t="s">
        <v>883</v>
      </c>
      <c r="F1373" t="s">
        <v>877</v>
      </c>
      <c r="G1373" t="s">
        <v>7240</v>
      </c>
      <c r="H1373" t="s">
        <v>291</v>
      </c>
      <c r="I1373">
        <v>1532.1808000000001</v>
      </c>
      <c r="J1373" t="s">
        <v>889</v>
      </c>
      <c r="L1373" t="s">
        <v>1005</v>
      </c>
      <c r="M1373" t="s">
        <v>7241</v>
      </c>
      <c r="N1373" t="s">
        <v>7241</v>
      </c>
    </row>
    <row r="1374" spans="1:14" x14ac:dyDescent="0.3">
      <c r="A1374" s="136">
        <f t="shared" si="21"/>
        <v>200.04527080931157</v>
      </c>
      <c r="B1374" s="134">
        <v>8.4574999999999996</v>
      </c>
      <c r="C1374" s="134">
        <v>-74.183999999999997</v>
      </c>
      <c r="D1374" t="s">
        <v>12169</v>
      </c>
      <c r="E1374" t="s">
        <v>883</v>
      </c>
      <c r="F1374" t="s">
        <v>963</v>
      </c>
      <c r="G1374" t="s">
        <v>12170</v>
      </c>
      <c r="H1374" t="s">
        <v>290</v>
      </c>
      <c r="I1374">
        <v>208.01060000000001</v>
      </c>
      <c r="L1374" t="s">
        <v>12171</v>
      </c>
      <c r="M1374" t="s">
        <v>1673</v>
      </c>
      <c r="N1374" t="s">
        <v>1673</v>
      </c>
    </row>
    <row r="1375" spans="1:14" x14ac:dyDescent="0.3">
      <c r="A1375" s="136">
        <f t="shared" si="21"/>
        <v>200.06975210577852</v>
      </c>
      <c r="B1375" s="134">
        <v>5.5890000000000004</v>
      </c>
      <c r="C1375" s="134">
        <v>-73.991500000000002</v>
      </c>
      <c r="D1375" t="s">
        <v>6302</v>
      </c>
      <c r="E1375" t="s">
        <v>883</v>
      </c>
      <c r="F1375" t="s">
        <v>884</v>
      </c>
      <c r="G1375" t="s">
        <v>6303</v>
      </c>
      <c r="H1375" t="s">
        <v>291</v>
      </c>
      <c r="I1375">
        <v>643.62080000000003</v>
      </c>
      <c r="L1375" t="s">
        <v>6304</v>
      </c>
      <c r="M1375" t="s">
        <v>4366</v>
      </c>
      <c r="N1375" t="s">
        <v>4366</v>
      </c>
    </row>
    <row r="1376" spans="1:14" x14ac:dyDescent="0.3">
      <c r="A1376" s="136">
        <f t="shared" si="21"/>
        <v>200.1522751385036</v>
      </c>
      <c r="B1376" s="134">
        <v>5.3135000000000003</v>
      </c>
      <c r="C1376" s="134">
        <v>-73.265000000000001</v>
      </c>
      <c r="D1376" t="s">
        <v>7802</v>
      </c>
      <c r="E1376" t="s">
        <v>883</v>
      </c>
      <c r="F1376" t="s">
        <v>877</v>
      </c>
      <c r="G1376" t="s">
        <v>7803</v>
      </c>
      <c r="H1376" t="s">
        <v>291</v>
      </c>
      <c r="I1376">
        <v>1693.7722000000001</v>
      </c>
      <c r="J1376" t="s">
        <v>1069</v>
      </c>
      <c r="L1376" t="s">
        <v>7804</v>
      </c>
      <c r="M1376" t="s">
        <v>7805</v>
      </c>
      <c r="N1376" t="s">
        <v>7805</v>
      </c>
    </row>
    <row r="1377" spans="1:14" x14ac:dyDescent="0.3">
      <c r="A1377" s="136">
        <f t="shared" si="21"/>
        <v>200.18542762480004</v>
      </c>
      <c r="B1377" s="134">
        <v>5.3864999999999998</v>
      </c>
      <c r="C1377" s="134">
        <v>-72.4255</v>
      </c>
      <c r="D1377" t="s">
        <v>10103</v>
      </c>
      <c r="E1377" t="s">
        <v>883</v>
      </c>
      <c r="F1377" t="s">
        <v>877</v>
      </c>
      <c r="G1377" t="s">
        <v>9871</v>
      </c>
      <c r="H1377" t="s">
        <v>231</v>
      </c>
      <c r="I1377">
        <v>222.72800000000001</v>
      </c>
      <c r="J1377" t="s">
        <v>889</v>
      </c>
      <c r="L1377" t="s">
        <v>10104</v>
      </c>
      <c r="M1377" t="s">
        <v>957</v>
      </c>
      <c r="N1377" t="s">
        <v>957</v>
      </c>
    </row>
    <row r="1378" spans="1:14" x14ac:dyDescent="0.3">
      <c r="A1378" s="136">
        <f t="shared" si="21"/>
        <v>200.32160992628832</v>
      </c>
      <c r="B1378" s="134">
        <v>5.4114100000000001</v>
      </c>
      <c r="C1378" s="134">
        <v>-73.646910000000005</v>
      </c>
      <c r="D1378" t="s">
        <v>6839</v>
      </c>
      <c r="E1378" t="s">
        <v>876</v>
      </c>
      <c r="F1378" t="s">
        <v>877</v>
      </c>
      <c r="G1378" t="s">
        <v>6512</v>
      </c>
      <c r="H1378" t="s">
        <v>297</v>
      </c>
      <c r="I1378">
        <v>13.971399999999999</v>
      </c>
      <c r="K1378" t="s">
        <v>879</v>
      </c>
      <c r="L1378" t="s">
        <v>6840</v>
      </c>
      <c r="M1378" t="s">
        <v>881</v>
      </c>
      <c r="N1378" t="s">
        <v>881</v>
      </c>
    </row>
    <row r="1379" spans="1:14" x14ac:dyDescent="0.3">
      <c r="A1379" s="136">
        <f t="shared" si="21"/>
        <v>200.44418898534903</v>
      </c>
      <c r="B1379" s="134">
        <v>5.4688999999999997</v>
      </c>
      <c r="C1379" s="134">
        <v>-72.21463</v>
      </c>
      <c r="D1379" t="s">
        <v>10527</v>
      </c>
      <c r="E1379" t="s">
        <v>892</v>
      </c>
      <c r="F1379" t="s">
        <v>877</v>
      </c>
      <c r="G1379" t="s">
        <v>10514</v>
      </c>
      <c r="H1379" t="s">
        <v>231</v>
      </c>
      <c r="I1379">
        <v>34.270600000000002</v>
      </c>
      <c r="J1379" t="s">
        <v>894</v>
      </c>
      <c r="K1379" t="s">
        <v>879</v>
      </c>
      <c r="L1379" t="s">
        <v>7784</v>
      </c>
      <c r="M1379" t="s">
        <v>1482</v>
      </c>
      <c r="N1379" t="s">
        <v>1482</v>
      </c>
    </row>
    <row r="1380" spans="1:14" x14ac:dyDescent="0.3">
      <c r="A1380" s="136">
        <f t="shared" si="21"/>
        <v>200.52912816470288</v>
      </c>
      <c r="B1380" s="134">
        <v>5.4160000000000004</v>
      </c>
      <c r="C1380" s="134">
        <v>-73.664000000000001</v>
      </c>
      <c r="D1380" t="s">
        <v>6809</v>
      </c>
      <c r="E1380" t="s">
        <v>892</v>
      </c>
      <c r="F1380" t="s">
        <v>1214</v>
      </c>
      <c r="G1380" t="s">
        <v>6512</v>
      </c>
      <c r="H1380" t="s">
        <v>297</v>
      </c>
      <c r="I1380">
        <v>4.8949999999999996</v>
      </c>
      <c r="L1380" t="s">
        <v>6590</v>
      </c>
      <c r="M1380" t="s">
        <v>989</v>
      </c>
      <c r="N1380" t="s">
        <v>989</v>
      </c>
    </row>
    <row r="1381" spans="1:14" x14ac:dyDescent="0.3">
      <c r="A1381" s="136">
        <f t="shared" si="21"/>
        <v>200.55573750921243</v>
      </c>
      <c r="B1381" s="134">
        <v>5.50983</v>
      </c>
      <c r="C1381" s="134">
        <v>-73.866860000000003</v>
      </c>
      <c r="D1381" t="s">
        <v>6403</v>
      </c>
      <c r="E1381" t="s">
        <v>892</v>
      </c>
      <c r="F1381" t="s">
        <v>877</v>
      </c>
      <c r="G1381" t="s">
        <v>6404</v>
      </c>
      <c r="H1381" t="s">
        <v>297</v>
      </c>
      <c r="I1381">
        <v>18.292899999999999</v>
      </c>
      <c r="J1381" t="s">
        <v>894</v>
      </c>
      <c r="K1381" t="s">
        <v>879</v>
      </c>
      <c r="L1381" t="s">
        <v>6405</v>
      </c>
      <c r="M1381" t="s">
        <v>1482</v>
      </c>
      <c r="N1381" t="s">
        <v>1482</v>
      </c>
    </row>
    <row r="1382" spans="1:14" x14ac:dyDescent="0.3">
      <c r="A1382" s="136">
        <f t="shared" si="21"/>
        <v>200.55801882472849</v>
      </c>
      <c r="B1382" s="134">
        <v>8.7680000000000007</v>
      </c>
      <c r="C1382" s="134">
        <v>-73.677499999999995</v>
      </c>
      <c r="D1382" t="s">
        <v>12675</v>
      </c>
      <c r="E1382" t="s">
        <v>892</v>
      </c>
      <c r="F1382" t="s">
        <v>1214</v>
      </c>
      <c r="G1382" t="s">
        <v>12633</v>
      </c>
      <c r="H1382" t="s">
        <v>294</v>
      </c>
      <c r="I1382">
        <v>32.808300000000003</v>
      </c>
      <c r="L1382" t="s">
        <v>10788</v>
      </c>
      <c r="M1382" t="s">
        <v>957</v>
      </c>
      <c r="N1382" t="s">
        <v>957</v>
      </c>
    </row>
    <row r="1383" spans="1:14" x14ac:dyDescent="0.3">
      <c r="A1383" s="136">
        <f t="shared" si="21"/>
        <v>200.7162439443004</v>
      </c>
      <c r="B1383" s="134">
        <v>6.18933</v>
      </c>
      <c r="C1383" s="134">
        <v>-74.571950000000001</v>
      </c>
      <c r="D1383" t="s">
        <v>7091</v>
      </c>
      <c r="E1383" t="s">
        <v>892</v>
      </c>
      <c r="F1383" t="s">
        <v>877</v>
      </c>
      <c r="G1383" t="s">
        <v>5665</v>
      </c>
      <c r="H1383" t="s">
        <v>291</v>
      </c>
      <c r="I1383">
        <v>149.74549999999999</v>
      </c>
      <c r="J1383" t="s">
        <v>894</v>
      </c>
      <c r="K1383" t="s">
        <v>879</v>
      </c>
      <c r="L1383" t="s">
        <v>7092</v>
      </c>
      <c r="M1383" t="s">
        <v>899</v>
      </c>
      <c r="N1383" t="s">
        <v>899</v>
      </c>
    </row>
    <row r="1384" spans="1:14" x14ac:dyDescent="0.3">
      <c r="A1384" s="136">
        <f t="shared" si="21"/>
        <v>200.85402407632512</v>
      </c>
      <c r="B1384" s="134">
        <v>5.3259999999999996</v>
      </c>
      <c r="C1384" s="134">
        <v>-73.371499999999997</v>
      </c>
      <c r="D1384" t="s">
        <v>7510</v>
      </c>
      <c r="E1384" t="s">
        <v>883</v>
      </c>
      <c r="F1384" t="s">
        <v>877</v>
      </c>
      <c r="G1384" t="s">
        <v>7511</v>
      </c>
      <c r="H1384" t="s">
        <v>291</v>
      </c>
      <c r="I1384">
        <v>1042.7021</v>
      </c>
      <c r="J1384" t="s">
        <v>889</v>
      </c>
      <c r="L1384" t="s">
        <v>7512</v>
      </c>
      <c r="M1384" t="s">
        <v>7513</v>
      </c>
      <c r="N1384" t="s">
        <v>7513</v>
      </c>
    </row>
    <row r="1385" spans="1:14" x14ac:dyDescent="0.3">
      <c r="A1385" s="136">
        <f t="shared" si="21"/>
        <v>200.86547747626074</v>
      </c>
      <c r="B1385" s="134">
        <v>5.4109999999999996</v>
      </c>
      <c r="C1385" s="134">
        <v>-73.659499999999994</v>
      </c>
      <c r="D1385" t="s">
        <v>6811</v>
      </c>
      <c r="E1385" t="s">
        <v>883</v>
      </c>
      <c r="F1385" t="s">
        <v>877</v>
      </c>
      <c r="G1385" t="s">
        <v>6512</v>
      </c>
      <c r="H1385" t="s">
        <v>297</v>
      </c>
      <c r="I1385">
        <v>68.531000000000006</v>
      </c>
      <c r="J1385" t="s">
        <v>894</v>
      </c>
      <c r="L1385" t="s">
        <v>5177</v>
      </c>
      <c r="M1385" t="s">
        <v>891</v>
      </c>
      <c r="N1385" t="s">
        <v>891</v>
      </c>
    </row>
    <row r="1386" spans="1:14" x14ac:dyDescent="0.3">
      <c r="A1386" s="136">
        <f t="shared" si="21"/>
        <v>200.88025452683479</v>
      </c>
      <c r="B1386" s="134">
        <v>5.6585000000000001</v>
      </c>
      <c r="C1386" s="134">
        <v>-74.102999999999994</v>
      </c>
      <c r="D1386" t="s">
        <v>6205</v>
      </c>
      <c r="E1386" t="s">
        <v>883</v>
      </c>
      <c r="F1386" t="s">
        <v>884</v>
      </c>
      <c r="G1386" t="s">
        <v>5959</v>
      </c>
      <c r="H1386" t="s">
        <v>291</v>
      </c>
      <c r="I1386">
        <v>2264.7905000000001</v>
      </c>
      <c r="L1386" t="s">
        <v>4224</v>
      </c>
      <c r="M1386" t="s">
        <v>887</v>
      </c>
      <c r="N1386" t="s">
        <v>887</v>
      </c>
    </row>
    <row r="1387" spans="1:14" x14ac:dyDescent="0.3">
      <c r="A1387" s="136">
        <f t="shared" si="21"/>
        <v>201.38147342378113</v>
      </c>
      <c r="B1387" s="134">
        <v>6.6980000000000004</v>
      </c>
      <c r="C1387" s="134">
        <v>-74.779499999999999</v>
      </c>
      <c r="D1387" t="s">
        <v>8608</v>
      </c>
      <c r="E1387" t="s">
        <v>883</v>
      </c>
      <c r="F1387" t="s">
        <v>8609</v>
      </c>
      <c r="G1387" t="s">
        <v>8468</v>
      </c>
      <c r="H1387" t="s">
        <v>288</v>
      </c>
      <c r="I1387">
        <v>2008.8752999999999</v>
      </c>
      <c r="J1387" t="s">
        <v>889</v>
      </c>
      <c r="L1387" t="s">
        <v>8610</v>
      </c>
      <c r="M1387" t="s">
        <v>1673</v>
      </c>
      <c r="N1387" t="s">
        <v>1673</v>
      </c>
    </row>
    <row r="1388" spans="1:14" x14ac:dyDescent="0.3">
      <c r="A1388" s="136">
        <f t="shared" si="21"/>
        <v>201.55279083676399</v>
      </c>
      <c r="B1388" s="134">
        <v>6.1348700000000003</v>
      </c>
      <c r="C1388" s="134">
        <v>-74.547740000000005</v>
      </c>
      <c r="D1388" t="s">
        <v>6930</v>
      </c>
      <c r="E1388" t="s">
        <v>892</v>
      </c>
      <c r="F1388" t="s">
        <v>877</v>
      </c>
      <c r="G1388" t="s">
        <v>5665</v>
      </c>
      <c r="H1388" t="s">
        <v>291</v>
      </c>
      <c r="I1388">
        <v>174.83510000000001</v>
      </c>
      <c r="J1388" t="s">
        <v>889</v>
      </c>
      <c r="K1388" t="s">
        <v>879</v>
      </c>
      <c r="L1388" t="s">
        <v>6931</v>
      </c>
      <c r="M1388" t="s">
        <v>1879</v>
      </c>
      <c r="N1388" t="s">
        <v>1879</v>
      </c>
    </row>
    <row r="1389" spans="1:14" x14ac:dyDescent="0.3">
      <c r="A1389" s="136">
        <f t="shared" si="21"/>
        <v>201.63865147051081</v>
      </c>
      <c r="B1389" s="134">
        <v>8.7690000000000001</v>
      </c>
      <c r="C1389" s="134">
        <v>-73.700999999999993</v>
      </c>
      <c r="D1389" t="s">
        <v>12668</v>
      </c>
      <c r="E1389" t="s">
        <v>892</v>
      </c>
      <c r="F1389" t="s">
        <v>1214</v>
      </c>
      <c r="G1389" t="s">
        <v>12669</v>
      </c>
      <c r="H1389" t="s">
        <v>294</v>
      </c>
      <c r="I1389">
        <v>117.8677</v>
      </c>
      <c r="K1389" t="s">
        <v>879</v>
      </c>
      <c r="L1389" t="s">
        <v>11846</v>
      </c>
      <c r="M1389" t="s">
        <v>957</v>
      </c>
      <c r="N1389" t="s">
        <v>957</v>
      </c>
    </row>
    <row r="1390" spans="1:14" x14ac:dyDescent="0.3">
      <c r="A1390" s="136">
        <f t="shared" si="21"/>
        <v>201.6996846146429</v>
      </c>
      <c r="B1390" s="134">
        <v>5.4044999999999996</v>
      </c>
      <c r="C1390" s="134">
        <v>-73.663499999999999</v>
      </c>
      <c r="D1390" t="s">
        <v>6779</v>
      </c>
      <c r="E1390" t="s">
        <v>883</v>
      </c>
      <c r="F1390" t="s">
        <v>884</v>
      </c>
      <c r="G1390" t="s">
        <v>6512</v>
      </c>
      <c r="H1390" t="s">
        <v>297</v>
      </c>
      <c r="I1390">
        <v>88.112399999999994</v>
      </c>
      <c r="L1390" t="s">
        <v>6780</v>
      </c>
      <c r="M1390" t="s">
        <v>1879</v>
      </c>
      <c r="N1390" t="s">
        <v>1879</v>
      </c>
    </row>
    <row r="1391" spans="1:14" x14ac:dyDescent="0.3">
      <c r="A1391" s="136">
        <f t="shared" si="21"/>
        <v>201.76485748946789</v>
      </c>
      <c r="B1391" s="134">
        <v>6.7243599999999999</v>
      </c>
      <c r="C1391" s="134">
        <v>-74.788839999999993</v>
      </c>
      <c r="D1391" t="s">
        <v>8658</v>
      </c>
      <c r="E1391" t="s">
        <v>892</v>
      </c>
      <c r="F1391" t="s">
        <v>1214</v>
      </c>
      <c r="G1391" t="s">
        <v>8468</v>
      </c>
      <c r="H1391" t="s">
        <v>288</v>
      </c>
      <c r="I1391">
        <v>93.496799999999993</v>
      </c>
      <c r="K1391" t="s">
        <v>879</v>
      </c>
      <c r="L1391" t="s">
        <v>7989</v>
      </c>
      <c r="M1391" t="s">
        <v>949</v>
      </c>
      <c r="N1391" t="s">
        <v>949</v>
      </c>
    </row>
    <row r="1392" spans="1:14" x14ac:dyDescent="0.3">
      <c r="A1392" s="136">
        <f t="shared" si="21"/>
        <v>201.80218083953761</v>
      </c>
      <c r="B1392" s="134">
        <v>5.3739999999999997</v>
      </c>
      <c r="C1392" s="134">
        <v>-72.417000000000002</v>
      </c>
      <c r="D1392" t="s">
        <v>10109</v>
      </c>
      <c r="E1392" t="s">
        <v>892</v>
      </c>
      <c r="F1392" t="s">
        <v>981</v>
      </c>
      <c r="G1392" t="s">
        <v>9871</v>
      </c>
      <c r="H1392" t="s">
        <v>231</v>
      </c>
      <c r="I1392">
        <v>18.357099999999999</v>
      </c>
      <c r="J1392" t="s">
        <v>894</v>
      </c>
      <c r="K1392" t="s">
        <v>903</v>
      </c>
      <c r="L1392" t="s">
        <v>10110</v>
      </c>
      <c r="M1392" t="s">
        <v>957</v>
      </c>
      <c r="N1392" t="s">
        <v>957</v>
      </c>
    </row>
    <row r="1393" spans="1:14" x14ac:dyDescent="0.3">
      <c r="A1393" s="136">
        <f t="shared" si="21"/>
        <v>202.13134708989855</v>
      </c>
      <c r="B1393" s="134">
        <v>5.45871</v>
      </c>
      <c r="C1393" s="134">
        <v>-72.200760000000002</v>
      </c>
      <c r="D1393" t="s">
        <v>10569</v>
      </c>
      <c r="E1393" t="s">
        <v>892</v>
      </c>
      <c r="F1393" t="s">
        <v>877</v>
      </c>
      <c r="G1393" t="s">
        <v>10562</v>
      </c>
      <c r="H1393" t="s">
        <v>231</v>
      </c>
      <c r="I1393">
        <v>10.698499999999999</v>
      </c>
      <c r="J1393" t="s">
        <v>894</v>
      </c>
      <c r="K1393" t="s">
        <v>903</v>
      </c>
      <c r="L1393" t="s">
        <v>10570</v>
      </c>
      <c r="M1393" t="s">
        <v>1718</v>
      </c>
      <c r="N1393" t="s">
        <v>1718</v>
      </c>
    </row>
    <row r="1394" spans="1:14" x14ac:dyDescent="0.3">
      <c r="A1394" s="136">
        <f t="shared" si="21"/>
        <v>202.20708149699402</v>
      </c>
      <c r="B1394" s="134">
        <v>5.2841100000000001</v>
      </c>
      <c r="C1394" s="134">
        <v>-73.176680000000005</v>
      </c>
      <c r="D1394" t="s">
        <v>8098</v>
      </c>
      <c r="E1394" t="s">
        <v>892</v>
      </c>
      <c r="F1394" t="s">
        <v>877</v>
      </c>
      <c r="G1394" t="s">
        <v>8045</v>
      </c>
      <c r="H1394" t="s">
        <v>291</v>
      </c>
      <c r="I1394">
        <v>9.2228999999999992</v>
      </c>
      <c r="J1394" t="s">
        <v>894</v>
      </c>
      <c r="K1394" t="s">
        <v>879</v>
      </c>
      <c r="L1394" t="s">
        <v>8099</v>
      </c>
      <c r="M1394" t="s">
        <v>931</v>
      </c>
      <c r="N1394" t="s">
        <v>931</v>
      </c>
    </row>
    <row r="1395" spans="1:14" x14ac:dyDescent="0.3">
      <c r="A1395" s="136">
        <f t="shared" si="21"/>
        <v>202.37134507245023</v>
      </c>
      <c r="B1395" s="134">
        <v>6.7229799999999997</v>
      </c>
      <c r="C1395" s="134">
        <v>-74.794160000000005</v>
      </c>
      <c r="D1395" t="s">
        <v>8652</v>
      </c>
      <c r="E1395" t="s">
        <v>892</v>
      </c>
      <c r="F1395" t="s">
        <v>1214</v>
      </c>
      <c r="G1395" t="s">
        <v>8468</v>
      </c>
      <c r="H1395" t="s">
        <v>288</v>
      </c>
      <c r="I1395">
        <v>8.8430999999999997</v>
      </c>
      <c r="K1395" t="s">
        <v>879</v>
      </c>
      <c r="L1395" t="s">
        <v>8653</v>
      </c>
      <c r="M1395" t="s">
        <v>949</v>
      </c>
      <c r="N1395" t="s">
        <v>949</v>
      </c>
    </row>
    <row r="1396" spans="1:14" x14ac:dyDescent="0.3">
      <c r="A1396" s="136">
        <f t="shared" si="21"/>
        <v>202.38575201918871</v>
      </c>
      <c r="B1396" s="134">
        <v>5.45512</v>
      </c>
      <c r="C1396" s="134">
        <v>-72.202939999999998</v>
      </c>
      <c r="D1396" t="s">
        <v>10551</v>
      </c>
      <c r="E1396" t="s">
        <v>892</v>
      </c>
      <c r="F1396" t="s">
        <v>877</v>
      </c>
      <c r="G1396" t="s">
        <v>10514</v>
      </c>
      <c r="H1396" t="s">
        <v>231</v>
      </c>
      <c r="I1396">
        <v>101.6224</v>
      </c>
      <c r="J1396" t="s">
        <v>894</v>
      </c>
      <c r="K1396" t="s">
        <v>879</v>
      </c>
      <c r="L1396" t="s">
        <v>7784</v>
      </c>
      <c r="M1396" t="s">
        <v>2979</v>
      </c>
      <c r="N1396" t="s">
        <v>2979</v>
      </c>
    </row>
    <row r="1397" spans="1:14" x14ac:dyDescent="0.3">
      <c r="A1397" s="136">
        <f t="shared" si="21"/>
        <v>202.38804153493476</v>
      </c>
      <c r="B1397" s="134">
        <v>5.4560199999999996</v>
      </c>
      <c r="C1397" s="134">
        <v>-72.20102</v>
      </c>
      <c r="D1397" t="s">
        <v>10561</v>
      </c>
      <c r="E1397" t="s">
        <v>892</v>
      </c>
      <c r="F1397" t="s">
        <v>877</v>
      </c>
      <c r="G1397" t="s">
        <v>10562</v>
      </c>
      <c r="H1397" t="s">
        <v>231</v>
      </c>
      <c r="I1397">
        <v>198.9316</v>
      </c>
      <c r="J1397" t="s">
        <v>889</v>
      </c>
      <c r="K1397" t="s">
        <v>903</v>
      </c>
      <c r="L1397" t="s">
        <v>10563</v>
      </c>
      <c r="M1397" t="s">
        <v>1270</v>
      </c>
      <c r="N1397" t="s">
        <v>1270</v>
      </c>
    </row>
    <row r="1398" spans="1:14" x14ac:dyDescent="0.3">
      <c r="A1398" s="136">
        <f t="shared" si="21"/>
        <v>202.58172273981023</v>
      </c>
      <c r="B1398" s="134">
        <v>5.766</v>
      </c>
      <c r="C1398" s="134">
        <v>-74.254499999999993</v>
      </c>
      <c r="D1398" t="s">
        <v>6188</v>
      </c>
      <c r="E1398" t="s">
        <v>968</v>
      </c>
      <c r="F1398" t="s">
        <v>877</v>
      </c>
      <c r="G1398" t="s">
        <v>5821</v>
      </c>
      <c r="H1398" t="s">
        <v>291</v>
      </c>
      <c r="I1398">
        <v>589.71379999999999</v>
      </c>
      <c r="J1398" t="s">
        <v>889</v>
      </c>
      <c r="L1398" t="s">
        <v>6189</v>
      </c>
      <c r="M1398" t="s">
        <v>6190</v>
      </c>
      <c r="N1398" t="s">
        <v>6190</v>
      </c>
    </row>
    <row r="1399" spans="1:14" x14ac:dyDescent="0.3">
      <c r="A1399" s="136">
        <f t="shared" si="21"/>
        <v>202.61501654974936</v>
      </c>
      <c r="B1399" s="134">
        <v>5.3384999999999998</v>
      </c>
      <c r="C1399" s="134">
        <v>-73.490499999999997</v>
      </c>
      <c r="D1399" t="s">
        <v>7204</v>
      </c>
      <c r="E1399" t="s">
        <v>883</v>
      </c>
      <c r="F1399" t="s">
        <v>877</v>
      </c>
      <c r="G1399" t="s">
        <v>7205</v>
      </c>
      <c r="H1399" t="s">
        <v>291</v>
      </c>
      <c r="I1399">
        <v>30.596</v>
      </c>
      <c r="J1399" t="s">
        <v>894</v>
      </c>
      <c r="L1399" t="s">
        <v>7206</v>
      </c>
      <c r="M1399" t="s">
        <v>1019</v>
      </c>
      <c r="N1399" t="s">
        <v>1019</v>
      </c>
    </row>
    <row r="1400" spans="1:14" x14ac:dyDescent="0.3">
      <c r="A1400" s="136">
        <f t="shared" si="21"/>
        <v>202.7033968406204</v>
      </c>
      <c r="B1400" s="134">
        <v>6.657</v>
      </c>
      <c r="C1400" s="134">
        <v>-74.781999999999996</v>
      </c>
      <c r="D1400" t="s">
        <v>8492</v>
      </c>
      <c r="E1400" t="s">
        <v>883</v>
      </c>
      <c r="F1400" t="s">
        <v>877</v>
      </c>
      <c r="G1400" t="s">
        <v>8427</v>
      </c>
      <c r="H1400" t="s">
        <v>288</v>
      </c>
      <c r="I1400">
        <v>1071.7357</v>
      </c>
      <c r="J1400" t="s">
        <v>889</v>
      </c>
      <c r="L1400" t="s">
        <v>5465</v>
      </c>
      <c r="M1400" t="s">
        <v>2026</v>
      </c>
      <c r="N1400" t="s">
        <v>2026</v>
      </c>
    </row>
    <row r="1401" spans="1:14" x14ac:dyDescent="0.3">
      <c r="A1401" s="136">
        <f t="shared" si="21"/>
        <v>202.78809909020558</v>
      </c>
      <c r="B1401" s="134">
        <v>5.6920000000000002</v>
      </c>
      <c r="C1401" s="134">
        <v>-74.173000000000002</v>
      </c>
      <c r="D1401" t="s">
        <v>6148</v>
      </c>
      <c r="E1401" t="s">
        <v>883</v>
      </c>
      <c r="F1401" t="s">
        <v>884</v>
      </c>
      <c r="G1401" t="s">
        <v>5969</v>
      </c>
      <c r="H1401" t="s">
        <v>291</v>
      </c>
      <c r="I1401">
        <v>62.4009</v>
      </c>
      <c r="L1401" t="s">
        <v>5403</v>
      </c>
      <c r="M1401" t="s">
        <v>1451</v>
      </c>
      <c r="N1401" t="s">
        <v>1451</v>
      </c>
    </row>
    <row r="1402" spans="1:14" x14ac:dyDescent="0.3">
      <c r="A1402" s="136">
        <f t="shared" si="21"/>
        <v>202.84157099076307</v>
      </c>
      <c r="B1402" s="134">
        <v>5.5359999999999996</v>
      </c>
      <c r="C1402" s="134">
        <v>-73.953999999999994</v>
      </c>
      <c r="D1402" t="s">
        <v>6245</v>
      </c>
      <c r="E1402" t="s">
        <v>883</v>
      </c>
      <c r="F1402" t="s">
        <v>981</v>
      </c>
      <c r="G1402" t="s">
        <v>6246</v>
      </c>
      <c r="H1402" t="s">
        <v>291</v>
      </c>
      <c r="I1402">
        <v>97.895700000000005</v>
      </c>
      <c r="J1402" t="s">
        <v>894</v>
      </c>
      <c r="L1402" t="s">
        <v>6247</v>
      </c>
      <c r="M1402" t="s">
        <v>1749</v>
      </c>
      <c r="N1402" t="s">
        <v>1749</v>
      </c>
    </row>
    <row r="1403" spans="1:14" x14ac:dyDescent="0.3">
      <c r="A1403" s="136">
        <f t="shared" si="21"/>
        <v>203.12313898791612</v>
      </c>
      <c r="B1403" s="134">
        <v>6.2050000000000001</v>
      </c>
      <c r="C1403" s="134">
        <v>-74.605999999999995</v>
      </c>
      <c r="D1403" t="s">
        <v>7102</v>
      </c>
      <c r="E1403" t="s">
        <v>883</v>
      </c>
      <c r="F1403" t="s">
        <v>877</v>
      </c>
      <c r="G1403" t="s">
        <v>6293</v>
      </c>
      <c r="H1403" t="s">
        <v>288</v>
      </c>
      <c r="I1403">
        <v>497.71260000000001</v>
      </c>
      <c r="J1403" t="s">
        <v>894</v>
      </c>
      <c r="L1403" t="s">
        <v>7103</v>
      </c>
      <c r="M1403" t="s">
        <v>7104</v>
      </c>
      <c r="N1403" t="s">
        <v>7104</v>
      </c>
    </row>
    <row r="1404" spans="1:14" x14ac:dyDescent="0.3">
      <c r="A1404" s="136">
        <f t="shared" si="21"/>
        <v>203.13561905254795</v>
      </c>
      <c r="B1404" s="134">
        <v>6.9965000000000002</v>
      </c>
      <c r="C1404" s="134">
        <v>-74.837500000000006</v>
      </c>
      <c r="D1404" t="s">
        <v>9376</v>
      </c>
      <c r="E1404" t="s">
        <v>968</v>
      </c>
      <c r="F1404" t="s">
        <v>981</v>
      </c>
      <c r="G1404" t="s">
        <v>9377</v>
      </c>
      <c r="H1404" t="s">
        <v>288</v>
      </c>
      <c r="I1404">
        <v>98.923400000000001</v>
      </c>
      <c r="J1404" t="s">
        <v>894</v>
      </c>
      <c r="L1404" t="s">
        <v>9378</v>
      </c>
      <c r="M1404" t="s">
        <v>4045</v>
      </c>
      <c r="N1404" t="s">
        <v>4045</v>
      </c>
    </row>
    <row r="1405" spans="1:14" x14ac:dyDescent="0.3">
      <c r="A1405" s="136">
        <f t="shared" si="21"/>
        <v>203.18668635602862</v>
      </c>
      <c r="B1405" s="134">
        <v>6.7465000000000002</v>
      </c>
      <c r="C1405" s="134">
        <v>-74.8065</v>
      </c>
      <c r="D1405" t="s">
        <v>8713</v>
      </c>
      <c r="E1405" t="s">
        <v>883</v>
      </c>
      <c r="F1405" t="s">
        <v>877</v>
      </c>
      <c r="G1405" t="s">
        <v>8589</v>
      </c>
      <c r="H1405" t="s">
        <v>288</v>
      </c>
      <c r="I1405">
        <v>141.73580000000001</v>
      </c>
      <c r="J1405" t="s">
        <v>894</v>
      </c>
      <c r="L1405" t="s">
        <v>7379</v>
      </c>
      <c r="M1405" t="s">
        <v>1019</v>
      </c>
      <c r="N1405" t="s">
        <v>1019</v>
      </c>
    </row>
    <row r="1406" spans="1:14" x14ac:dyDescent="0.3">
      <c r="A1406" s="136">
        <f t="shared" si="21"/>
        <v>203.27869066481577</v>
      </c>
      <c r="B1406" s="134">
        <v>5.5540000000000003</v>
      </c>
      <c r="C1406" s="134">
        <v>-73.990499999999997</v>
      </c>
      <c r="D1406" t="s">
        <v>6199</v>
      </c>
      <c r="E1406" t="s">
        <v>883</v>
      </c>
      <c r="F1406" t="s">
        <v>963</v>
      </c>
      <c r="G1406" t="s">
        <v>5984</v>
      </c>
      <c r="H1406" t="s">
        <v>291</v>
      </c>
      <c r="I1406">
        <v>160.303</v>
      </c>
      <c r="J1406" t="s">
        <v>889</v>
      </c>
      <c r="L1406" t="s">
        <v>6200</v>
      </c>
      <c r="M1406" t="s">
        <v>1633</v>
      </c>
      <c r="N1406" t="s">
        <v>1633</v>
      </c>
    </row>
    <row r="1407" spans="1:14" x14ac:dyDescent="0.3">
      <c r="A1407" s="136">
        <f t="shared" si="21"/>
        <v>203.29686333269936</v>
      </c>
      <c r="B1407" s="134">
        <v>5.3624999999999998</v>
      </c>
      <c r="C1407" s="134">
        <v>-72.409000000000006</v>
      </c>
      <c r="D1407" t="s">
        <v>10116</v>
      </c>
      <c r="E1407" t="s">
        <v>883</v>
      </c>
      <c r="F1407" t="s">
        <v>877</v>
      </c>
      <c r="G1407" t="s">
        <v>9871</v>
      </c>
      <c r="H1407" t="s">
        <v>231</v>
      </c>
      <c r="I1407">
        <v>130.94999999999999</v>
      </c>
      <c r="J1407" t="s">
        <v>894</v>
      </c>
      <c r="L1407" t="s">
        <v>7467</v>
      </c>
      <c r="M1407" t="s">
        <v>957</v>
      </c>
      <c r="N1407" t="s">
        <v>957</v>
      </c>
    </row>
    <row r="1408" spans="1:14" x14ac:dyDescent="0.3">
      <c r="A1408" s="136">
        <f t="shared" si="21"/>
        <v>203.43565381124461</v>
      </c>
      <c r="B1408" s="134">
        <v>8.8209900000000001</v>
      </c>
      <c r="C1408" s="134">
        <v>-73.609319999999997</v>
      </c>
      <c r="D1408" t="s">
        <v>12710</v>
      </c>
      <c r="E1408" t="s">
        <v>892</v>
      </c>
      <c r="F1408" t="s">
        <v>877</v>
      </c>
      <c r="G1408" t="s">
        <v>12711</v>
      </c>
      <c r="H1408" t="s">
        <v>294</v>
      </c>
      <c r="I1408">
        <v>8427.1638000000003</v>
      </c>
      <c r="J1408" t="s">
        <v>889</v>
      </c>
      <c r="K1408" t="s">
        <v>879</v>
      </c>
      <c r="L1408" t="s">
        <v>12712</v>
      </c>
      <c r="M1408" t="s">
        <v>899</v>
      </c>
      <c r="N1408" t="s">
        <v>899</v>
      </c>
    </row>
    <row r="1409" spans="1:14" x14ac:dyDescent="0.3">
      <c r="A1409" s="136">
        <f t="shared" si="21"/>
        <v>203.44406051626984</v>
      </c>
      <c r="B1409" s="134">
        <v>6.9370000000000003</v>
      </c>
      <c r="C1409" s="134">
        <v>-74.835999999999999</v>
      </c>
      <c r="D1409" t="s">
        <v>9141</v>
      </c>
      <c r="E1409" t="s">
        <v>883</v>
      </c>
      <c r="F1409" t="s">
        <v>877</v>
      </c>
      <c r="G1409" t="s">
        <v>9123</v>
      </c>
      <c r="H1409" t="s">
        <v>288</v>
      </c>
      <c r="I1409">
        <v>433.60390000000001</v>
      </c>
      <c r="J1409" t="s">
        <v>889</v>
      </c>
      <c r="L1409" t="s">
        <v>8719</v>
      </c>
      <c r="M1409" t="s">
        <v>3535</v>
      </c>
      <c r="N1409" t="s">
        <v>3535</v>
      </c>
    </row>
    <row r="1410" spans="1:14" x14ac:dyDescent="0.3">
      <c r="A1410" s="136">
        <f t="shared" ref="A1410:A1473" si="22">6371*ACOS(SIN(RADIANS(LAT))*SIN(RADIANS(B1410))+COS(RADIANS(LAT))*COS(RADIANS(B1410))*COS(RADIANS(C1410-LONG)))</f>
        <v>203.4964301399055</v>
      </c>
      <c r="B1410" s="134">
        <v>5.33</v>
      </c>
      <c r="C1410" s="134">
        <v>-73.489500000000007</v>
      </c>
      <c r="D1410" t="s">
        <v>7192</v>
      </c>
      <c r="E1410" t="s">
        <v>883</v>
      </c>
      <c r="F1410" t="s">
        <v>877</v>
      </c>
      <c r="G1410" t="s">
        <v>7193</v>
      </c>
      <c r="H1410" t="s">
        <v>291</v>
      </c>
      <c r="I1410">
        <v>1359.7138</v>
      </c>
      <c r="J1410" t="s">
        <v>889</v>
      </c>
      <c r="L1410" t="s">
        <v>5411</v>
      </c>
      <c r="M1410" t="s">
        <v>7194</v>
      </c>
      <c r="N1410" t="s">
        <v>7194</v>
      </c>
    </row>
    <row r="1411" spans="1:14" x14ac:dyDescent="0.3">
      <c r="A1411" s="136">
        <f t="shared" si="22"/>
        <v>203.49849090257175</v>
      </c>
      <c r="B1411" s="134">
        <v>6.9755000000000003</v>
      </c>
      <c r="C1411" s="134">
        <v>-74.839500000000001</v>
      </c>
      <c r="D1411" t="s">
        <v>9318</v>
      </c>
      <c r="E1411" t="s">
        <v>968</v>
      </c>
      <c r="F1411" t="s">
        <v>981</v>
      </c>
      <c r="G1411" t="s">
        <v>9123</v>
      </c>
      <c r="H1411" t="s">
        <v>288</v>
      </c>
      <c r="I1411">
        <v>98.927899999999994</v>
      </c>
      <c r="J1411" t="s">
        <v>894</v>
      </c>
      <c r="L1411" t="s">
        <v>9319</v>
      </c>
      <c r="M1411" t="s">
        <v>4045</v>
      </c>
      <c r="N1411" t="s">
        <v>4045</v>
      </c>
    </row>
    <row r="1412" spans="1:14" x14ac:dyDescent="0.3">
      <c r="A1412" s="136">
        <f t="shared" si="22"/>
        <v>203.54774235534825</v>
      </c>
      <c r="B1412" s="134">
        <v>5.6609999999999996</v>
      </c>
      <c r="C1412" s="134">
        <v>-74.145499999999998</v>
      </c>
      <c r="D1412" t="s">
        <v>6119</v>
      </c>
      <c r="E1412" t="s">
        <v>883</v>
      </c>
      <c r="F1412" t="s">
        <v>884</v>
      </c>
      <c r="G1412" t="s">
        <v>5959</v>
      </c>
      <c r="H1412" t="s">
        <v>291</v>
      </c>
      <c r="I1412">
        <v>165.1849</v>
      </c>
      <c r="L1412" t="s">
        <v>4365</v>
      </c>
      <c r="M1412" t="s">
        <v>1451</v>
      </c>
      <c r="N1412" t="s">
        <v>1451</v>
      </c>
    </row>
    <row r="1413" spans="1:14" x14ac:dyDescent="0.3">
      <c r="A1413" s="136">
        <f t="shared" si="22"/>
        <v>203.56317396056139</v>
      </c>
      <c r="B1413" s="134">
        <v>5.6259100000000002</v>
      </c>
      <c r="C1413" s="134">
        <v>-74.099810000000005</v>
      </c>
      <c r="D1413" t="s">
        <v>6128</v>
      </c>
      <c r="E1413" t="s">
        <v>892</v>
      </c>
      <c r="F1413" t="s">
        <v>877</v>
      </c>
      <c r="G1413" t="s">
        <v>5959</v>
      </c>
      <c r="H1413" t="s">
        <v>291</v>
      </c>
      <c r="I1413">
        <v>176.3707</v>
      </c>
      <c r="J1413" t="s">
        <v>894</v>
      </c>
      <c r="K1413" t="s">
        <v>879</v>
      </c>
      <c r="L1413" t="s">
        <v>6129</v>
      </c>
      <c r="M1413" t="s">
        <v>6130</v>
      </c>
      <c r="N1413" t="s">
        <v>6130</v>
      </c>
    </row>
    <row r="1414" spans="1:14" x14ac:dyDescent="0.3">
      <c r="A1414" s="136">
        <f t="shared" si="22"/>
        <v>203.69305973297185</v>
      </c>
      <c r="B1414" s="134">
        <v>5.8224999999999998</v>
      </c>
      <c r="C1414" s="134">
        <v>-74.326499999999996</v>
      </c>
      <c r="D1414" t="s">
        <v>6219</v>
      </c>
      <c r="E1414" t="s">
        <v>892</v>
      </c>
      <c r="F1414" t="s">
        <v>1214</v>
      </c>
      <c r="G1414" t="s">
        <v>6147</v>
      </c>
      <c r="H1414" t="s">
        <v>5277</v>
      </c>
      <c r="I1414">
        <v>57.500599999999999</v>
      </c>
      <c r="L1414" t="s">
        <v>5805</v>
      </c>
      <c r="M1414" t="s">
        <v>957</v>
      </c>
      <c r="N1414" t="s">
        <v>957</v>
      </c>
    </row>
    <row r="1415" spans="1:14" x14ac:dyDescent="0.3">
      <c r="A1415" s="136">
        <f t="shared" si="22"/>
        <v>203.69738806688054</v>
      </c>
      <c r="B1415" s="134">
        <v>6.6195000000000004</v>
      </c>
      <c r="C1415" s="134">
        <v>-74.781499999999994</v>
      </c>
      <c r="D1415" t="s">
        <v>8384</v>
      </c>
      <c r="E1415" t="s">
        <v>883</v>
      </c>
      <c r="F1415" t="s">
        <v>877</v>
      </c>
      <c r="G1415" t="s">
        <v>7940</v>
      </c>
      <c r="H1415" t="s">
        <v>288</v>
      </c>
      <c r="I1415">
        <v>1197.6854000000001</v>
      </c>
      <c r="J1415" t="s">
        <v>889</v>
      </c>
      <c r="L1415" t="s">
        <v>2659</v>
      </c>
      <c r="M1415" t="s">
        <v>2026</v>
      </c>
      <c r="N1415" t="s">
        <v>2026</v>
      </c>
    </row>
    <row r="1416" spans="1:14" x14ac:dyDescent="0.3">
      <c r="A1416" s="136">
        <f t="shared" si="22"/>
        <v>203.90249160702072</v>
      </c>
      <c r="B1416" s="134">
        <v>6.1059999999999999</v>
      </c>
      <c r="C1416" s="134">
        <v>-74.554500000000004</v>
      </c>
      <c r="D1416" t="s">
        <v>6814</v>
      </c>
      <c r="E1416" t="s">
        <v>892</v>
      </c>
      <c r="F1416" t="s">
        <v>1214</v>
      </c>
      <c r="G1416" t="s">
        <v>5665</v>
      </c>
      <c r="H1416" t="s">
        <v>291</v>
      </c>
      <c r="I1416">
        <v>308.20830000000001</v>
      </c>
      <c r="L1416" t="s">
        <v>5924</v>
      </c>
      <c r="M1416" t="s">
        <v>1019</v>
      </c>
      <c r="N1416" t="s">
        <v>1019</v>
      </c>
    </row>
    <row r="1417" spans="1:14" x14ac:dyDescent="0.3">
      <c r="A1417" s="136">
        <f t="shared" si="22"/>
        <v>203.94341282794423</v>
      </c>
      <c r="B1417" s="134">
        <v>5.5979999999999999</v>
      </c>
      <c r="C1417" s="134">
        <v>-74.066999999999993</v>
      </c>
      <c r="D1417" t="s">
        <v>6131</v>
      </c>
      <c r="E1417" t="s">
        <v>883</v>
      </c>
      <c r="F1417" t="s">
        <v>884</v>
      </c>
      <c r="G1417" t="s">
        <v>5984</v>
      </c>
      <c r="H1417" t="s">
        <v>291</v>
      </c>
      <c r="I1417">
        <v>20.802199999999999</v>
      </c>
      <c r="L1417" t="s">
        <v>6132</v>
      </c>
      <c r="M1417" t="s">
        <v>4476</v>
      </c>
      <c r="N1417" t="s">
        <v>4476</v>
      </c>
    </row>
    <row r="1418" spans="1:14" x14ac:dyDescent="0.3">
      <c r="A1418" s="136">
        <f t="shared" si="22"/>
        <v>203.95458325189162</v>
      </c>
      <c r="B1418" s="134">
        <v>5.3540000000000001</v>
      </c>
      <c r="C1418" s="134">
        <v>-73.582999999999998</v>
      </c>
      <c r="D1418" t="s">
        <v>6917</v>
      </c>
      <c r="E1418" t="s">
        <v>883</v>
      </c>
      <c r="F1418" t="s">
        <v>884</v>
      </c>
      <c r="G1418" t="s">
        <v>6910</v>
      </c>
      <c r="H1418" t="s">
        <v>291</v>
      </c>
      <c r="I1418">
        <v>118.7132</v>
      </c>
      <c r="L1418" t="s">
        <v>6918</v>
      </c>
      <c r="M1418" t="s">
        <v>1451</v>
      </c>
      <c r="N1418" t="s">
        <v>1451</v>
      </c>
    </row>
    <row r="1419" spans="1:14" x14ac:dyDescent="0.3">
      <c r="A1419" s="136">
        <f t="shared" si="22"/>
        <v>204.00581958949613</v>
      </c>
      <c r="B1419" s="134">
        <v>5.3594999999999997</v>
      </c>
      <c r="C1419" s="134">
        <v>-72.397999999999996</v>
      </c>
      <c r="D1419" t="s">
        <v>10134</v>
      </c>
      <c r="E1419" t="s">
        <v>892</v>
      </c>
      <c r="F1419" t="s">
        <v>877</v>
      </c>
      <c r="G1419" t="s">
        <v>9871</v>
      </c>
      <c r="H1419" t="s">
        <v>231</v>
      </c>
      <c r="I1419">
        <v>128.50380000000001</v>
      </c>
      <c r="J1419" t="s">
        <v>894</v>
      </c>
      <c r="K1419" t="s">
        <v>903</v>
      </c>
      <c r="L1419" t="s">
        <v>10135</v>
      </c>
      <c r="M1419" t="s">
        <v>1173</v>
      </c>
      <c r="N1419" t="s">
        <v>1173</v>
      </c>
    </row>
    <row r="1420" spans="1:14" x14ac:dyDescent="0.3">
      <c r="A1420" s="136">
        <f t="shared" si="22"/>
        <v>204.14793149215964</v>
      </c>
      <c r="B1420" s="134">
        <v>5.5904999999999996</v>
      </c>
      <c r="C1420" s="134">
        <v>-74.0595</v>
      </c>
      <c r="D1420" t="s">
        <v>6127</v>
      </c>
      <c r="E1420" t="s">
        <v>883</v>
      </c>
      <c r="F1420" t="s">
        <v>884</v>
      </c>
      <c r="G1420" t="s">
        <v>5984</v>
      </c>
      <c r="H1420" t="s">
        <v>291</v>
      </c>
      <c r="I1420">
        <v>352.41629999999998</v>
      </c>
      <c r="L1420" t="s">
        <v>4474</v>
      </c>
      <c r="M1420" t="s">
        <v>1451</v>
      </c>
      <c r="N1420" t="s">
        <v>1451</v>
      </c>
    </row>
    <row r="1421" spans="1:14" x14ac:dyDescent="0.3">
      <c r="A1421" s="136">
        <f t="shared" si="22"/>
        <v>204.16213694441768</v>
      </c>
      <c r="B1421" s="134">
        <v>5.7039999999999997</v>
      </c>
      <c r="C1421" s="134">
        <v>-74.206500000000005</v>
      </c>
      <c r="D1421" t="s">
        <v>6102</v>
      </c>
      <c r="E1421" t="s">
        <v>883</v>
      </c>
      <c r="F1421" t="s">
        <v>877</v>
      </c>
      <c r="G1421" t="s">
        <v>5821</v>
      </c>
      <c r="H1421" t="s">
        <v>291</v>
      </c>
      <c r="I1421">
        <v>3815.0915</v>
      </c>
      <c r="J1421" t="s">
        <v>889</v>
      </c>
      <c r="L1421" t="s">
        <v>4316</v>
      </c>
      <c r="M1421" t="s">
        <v>6103</v>
      </c>
      <c r="N1421" t="s">
        <v>6103</v>
      </c>
    </row>
    <row r="1422" spans="1:14" x14ac:dyDescent="0.3">
      <c r="A1422" s="136">
        <f t="shared" si="22"/>
        <v>204.18713520930132</v>
      </c>
      <c r="B1422" s="134">
        <v>5.4080000000000004</v>
      </c>
      <c r="C1422" s="134">
        <v>-72.267499999999998</v>
      </c>
      <c r="D1422" t="s">
        <v>10373</v>
      </c>
      <c r="E1422" t="s">
        <v>892</v>
      </c>
      <c r="F1422" t="s">
        <v>1214</v>
      </c>
      <c r="G1422" t="s">
        <v>9871</v>
      </c>
      <c r="H1422" t="s">
        <v>231</v>
      </c>
      <c r="I1422">
        <v>34.266800000000003</v>
      </c>
      <c r="L1422" t="s">
        <v>10374</v>
      </c>
      <c r="M1422" t="s">
        <v>957</v>
      </c>
      <c r="N1422" t="s">
        <v>957</v>
      </c>
    </row>
    <row r="1423" spans="1:14" x14ac:dyDescent="0.3">
      <c r="A1423" s="136">
        <f t="shared" si="22"/>
        <v>204.30747072096494</v>
      </c>
      <c r="B1423" s="134">
        <v>6.8960800000000004</v>
      </c>
      <c r="C1423" s="134">
        <v>-74.839770000000001</v>
      </c>
      <c r="D1423" t="s">
        <v>9030</v>
      </c>
      <c r="E1423" t="s">
        <v>892</v>
      </c>
      <c r="F1423" t="s">
        <v>1214</v>
      </c>
      <c r="G1423" t="s">
        <v>8948</v>
      </c>
      <c r="H1423" t="s">
        <v>288</v>
      </c>
      <c r="I1423">
        <v>179.8647</v>
      </c>
      <c r="K1423" t="s">
        <v>879</v>
      </c>
      <c r="L1423" t="s">
        <v>7989</v>
      </c>
      <c r="M1423" t="s">
        <v>949</v>
      </c>
      <c r="N1423" t="s">
        <v>949</v>
      </c>
    </row>
    <row r="1424" spans="1:14" x14ac:dyDescent="0.3">
      <c r="A1424" s="136">
        <f t="shared" si="22"/>
        <v>204.32726048436342</v>
      </c>
      <c r="B1424" s="134">
        <v>5.2805</v>
      </c>
      <c r="C1424" s="134">
        <v>-72.701499999999996</v>
      </c>
      <c r="D1424" t="s">
        <v>9324</v>
      </c>
      <c r="E1424" t="s">
        <v>883</v>
      </c>
      <c r="F1424" t="s">
        <v>981</v>
      </c>
      <c r="G1424" t="s">
        <v>9325</v>
      </c>
      <c r="H1424" t="s">
        <v>7776</v>
      </c>
      <c r="I1424">
        <v>57.523099999999999</v>
      </c>
      <c r="J1424" t="s">
        <v>894</v>
      </c>
      <c r="L1424" t="s">
        <v>9326</v>
      </c>
      <c r="M1424" t="s">
        <v>957</v>
      </c>
      <c r="N1424" t="s">
        <v>957</v>
      </c>
    </row>
    <row r="1425" spans="1:14" x14ac:dyDescent="0.3">
      <c r="A1425" s="136">
        <f t="shared" si="22"/>
        <v>204.37665787998145</v>
      </c>
      <c r="B1425" s="134">
        <v>5.4349999999999996</v>
      </c>
      <c r="C1425" s="134">
        <v>-72.203500000000005</v>
      </c>
      <c r="D1425" t="s">
        <v>10519</v>
      </c>
      <c r="E1425" t="s">
        <v>908</v>
      </c>
      <c r="F1425" t="s">
        <v>877</v>
      </c>
      <c r="G1425" t="s">
        <v>10514</v>
      </c>
      <c r="H1425" t="s">
        <v>231</v>
      </c>
      <c r="I1425">
        <v>75.875299999999996</v>
      </c>
      <c r="J1425" t="s">
        <v>894</v>
      </c>
      <c r="L1425" t="s">
        <v>10520</v>
      </c>
      <c r="M1425" t="s">
        <v>10521</v>
      </c>
      <c r="N1425" t="s">
        <v>10521</v>
      </c>
    </row>
    <row r="1426" spans="1:14" x14ac:dyDescent="0.3">
      <c r="A1426" s="136">
        <f t="shared" si="22"/>
        <v>204.38712142504866</v>
      </c>
      <c r="B1426" s="134">
        <v>8.8034999999999997</v>
      </c>
      <c r="C1426" s="134">
        <v>-73.6815</v>
      </c>
      <c r="D1426" t="s">
        <v>12680</v>
      </c>
      <c r="E1426" t="s">
        <v>892</v>
      </c>
      <c r="F1426" t="s">
        <v>1214</v>
      </c>
      <c r="G1426" t="s">
        <v>12681</v>
      </c>
      <c r="H1426" t="s">
        <v>294</v>
      </c>
      <c r="I1426">
        <v>48.600499999999997</v>
      </c>
      <c r="L1426" t="s">
        <v>10788</v>
      </c>
      <c r="M1426" t="s">
        <v>1019</v>
      </c>
      <c r="N1426" t="s">
        <v>1019</v>
      </c>
    </row>
    <row r="1427" spans="1:14" x14ac:dyDescent="0.3">
      <c r="A1427" s="136">
        <f t="shared" si="22"/>
        <v>204.4124962816521</v>
      </c>
      <c r="B1427" s="134">
        <v>5.4093499999999999</v>
      </c>
      <c r="C1427" s="134">
        <v>-72.259249999999994</v>
      </c>
      <c r="D1427" t="s">
        <v>10387</v>
      </c>
      <c r="E1427" t="s">
        <v>892</v>
      </c>
      <c r="F1427" t="s">
        <v>877</v>
      </c>
      <c r="G1427" t="s">
        <v>9871</v>
      </c>
      <c r="H1427" t="s">
        <v>231</v>
      </c>
      <c r="I1427">
        <v>50.905000000000001</v>
      </c>
      <c r="J1427" t="s">
        <v>894</v>
      </c>
      <c r="K1427" t="s">
        <v>879</v>
      </c>
      <c r="L1427" t="s">
        <v>7784</v>
      </c>
      <c r="M1427" t="s">
        <v>1686</v>
      </c>
      <c r="N1427" t="s">
        <v>1686</v>
      </c>
    </row>
    <row r="1428" spans="1:14" x14ac:dyDescent="0.3">
      <c r="A1428" s="136">
        <f t="shared" si="22"/>
        <v>204.66404324699732</v>
      </c>
      <c r="B1428" s="134">
        <v>5.827</v>
      </c>
      <c r="C1428" s="134">
        <v>-74.343000000000004</v>
      </c>
      <c r="D1428" t="s">
        <v>6201</v>
      </c>
      <c r="E1428" t="s">
        <v>883</v>
      </c>
      <c r="F1428" t="s">
        <v>877</v>
      </c>
      <c r="G1428" t="s">
        <v>6147</v>
      </c>
      <c r="H1428" t="s">
        <v>5277</v>
      </c>
      <c r="I1428">
        <v>141.91730000000001</v>
      </c>
      <c r="J1428" t="s">
        <v>894</v>
      </c>
      <c r="L1428" t="s">
        <v>5798</v>
      </c>
      <c r="M1428" t="s">
        <v>957</v>
      </c>
      <c r="N1428" t="s">
        <v>957</v>
      </c>
    </row>
    <row r="1429" spans="1:14" x14ac:dyDescent="0.3">
      <c r="A1429" s="136">
        <f t="shared" si="22"/>
        <v>204.69480660893925</v>
      </c>
      <c r="B1429" s="134">
        <v>8.5820000000000007</v>
      </c>
      <c r="C1429" s="134">
        <v>-74.093500000000006</v>
      </c>
      <c r="D1429" t="s">
        <v>12377</v>
      </c>
      <c r="E1429" t="s">
        <v>883</v>
      </c>
      <c r="F1429" t="s">
        <v>963</v>
      </c>
      <c r="G1429" t="s">
        <v>12170</v>
      </c>
      <c r="H1429" t="s">
        <v>290</v>
      </c>
      <c r="I1429">
        <v>13.3757</v>
      </c>
      <c r="L1429" t="s">
        <v>12378</v>
      </c>
      <c r="M1429" t="s">
        <v>1673</v>
      </c>
      <c r="N1429" t="s">
        <v>1673</v>
      </c>
    </row>
    <row r="1430" spans="1:14" x14ac:dyDescent="0.3">
      <c r="A1430" s="136">
        <f t="shared" si="22"/>
        <v>204.74451109145528</v>
      </c>
      <c r="B1430" s="134">
        <v>5.4435000000000002</v>
      </c>
      <c r="C1430" s="134">
        <v>-73.820499999999996</v>
      </c>
      <c r="D1430" t="s">
        <v>6382</v>
      </c>
      <c r="E1430" t="s">
        <v>883</v>
      </c>
      <c r="F1430" t="s">
        <v>877</v>
      </c>
      <c r="G1430" t="s">
        <v>6344</v>
      </c>
      <c r="H1430" t="s">
        <v>297</v>
      </c>
      <c r="I1430">
        <v>146.8553</v>
      </c>
      <c r="J1430" t="s">
        <v>894</v>
      </c>
      <c r="L1430" t="s">
        <v>6383</v>
      </c>
      <c r="M1430" t="s">
        <v>891</v>
      </c>
      <c r="N1430" t="s">
        <v>891</v>
      </c>
    </row>
    <row r="1431" spans="1:14" x14ac:dyDescent="0.3">
      <c r="A1431" s="136">
        <f t="shared" si="22"/>
        <v>204.76412476627419</v>
      </c>
      <c r="B1431" s="134">
        <v>5.3029999999999999</v>
      </c>
      <c r="C1431" s="134">
        <v>-73.430000000000007</v>
      </c>
      <c r="D1431" t="s">
        <v>7311</v>
      </c>
      <c r="E1431" t="s">
        <v>883</v>
      </c>
      <c r="F1431" t="s">
        <v>981</v>
      </c>
      <c r="G1431" t="s">
        <v>7269</v>
      </c>
      <c r="H1431" t="s">
        <v>291</v>
      </c>
      <c r="I1431">
        <v>86.896000000000001</v>
      </c>
      <c r="J1431" t="s">
        <v>894</v>
      </c>
      <c r="L1431" t="s">
        <v>7312</v>
      </c>
      <c r="M1431" t="s">
        <v>931</v>
      </c>
      <c r="N1431" t="s">
        <v>931</v>
      </c>
    </row>
    <row r="1432" spans="1:14" x14ac:dyDescent="0.3">
      <c r="A1432" s="136">
        <f t="shared" si="22"/>
        <v>204.83454439400302</v>
      </c>
      <c r="B1432" s="134">
        <v>5.5389999999999997</v>
      </c>
      <c r="C1432" s="134">
        <v>-73.992999999999995</v>
      </c>
      <c r="D1432" t="s">
        <v>6153</v>
      </c>
      <c r="E1432" t="s">
        <v>908</v>
      </c>
      <c r="F1432" t="s">
        <v>877</v>
      </c>
      <c r="G1432" t="s">
        <v>5984</v>
      </c>
      <c r="H1432" t="s">
        <v>291</v>
      </c>
      <c r="I1432">
        <v>97.897599999999997</v>
      </c>
      <c r="J1432" t="s">
        <v>894</v>
      </c>
      <c r="L1432" t="s">
        <v>6154</v>
      </c>
      <c r="M1432" t="s">
        <v>6155</v>
      </c>
      <c r="N1432" t="s">
        <v>6155</v>
      </c>
    </row>
    <row r="1433" spans="1:14" x14ac:dyDescent="0.3">
      <c r="A1433" s="136">
        <f t="shared" si="22"/>
        <v>204.85987335262624</v>
      </c>
      <c r="B1433" s="134">
        <v>5.3569300000000002</v>
      </c>
      <c r="C1433" s="134">
        <v>-72.381960000000007</v>
      </c>
      <c r="D1433" t="s">
        <v>10159</v>
      </c>
      <c r="E1433" t="s">
        <v>892</v>
      </c>
      <c r="F1433" t="s">
        <v>877</v>
      </c>
      <c r="G1433" t="s">
        <v>9871</v>
      </c>
      <c r="H1433" t="s">
        <v>231</v>
      </c>
      <c r="I1433">
        <v>66.4923</v>
      </c>
      <c r="J1433" t="s">
        <v>889</v>
      </c>
      <c r="K1433" t="s">
        <v>879</v>
      </c>
      <c r="L1433" t="s">
        <v>10160</v>
      </c>
      <c r="M1433" t="s">
        <v>1482</v>
      </c>
      <c r="N1433" t="s">
        <v>1482</v>
      </c>
    </row>
    <row r="1434" spans="1:14" x14ac:dyDescent="0.3">
      <c r="A1434" s="136">
        <f t="shared" si="22"/>
        <v>204.97828532446587</v>
      </c>
      <c r="B1434" s="134">
        <v>5.3529999999999998</v>
      </c>
      <c r="C1434" s="134">
        <v>-72.39</v>
      </c>
      <c r="D1434" t="s">
        <v>10144</v>
      </c>
      <c r="E1434" t="s">
        <v>883</v>
      </c>
      <c r="F1434" t="s">
        <v>877</v>
      </c>
      <c r="G1434" t="s">
        <v>9871</v>
      </c>
      <c r="H1434" t="s">
        <v>231</v>
      </c>
      <c r="I1434">
        <v>73.431600000000003</v>
      </c>
      <c r="J1434" t="s">
        <v>894</v>
      </c>
      <c r="L1434" t="s">
        <v>10145</v>
      </c>
      <c r="M1434" t="s">
        <v>957</v>
      </c>
      <c r="N1434" t="s">
        <v>957</v>
      </c>
    </row>
    <row r="1435" spans="1:14" x14ac:dyDescent="0.3">
      <c r="A1435" s="136">
        <f t="shared" si="22"/>
        <v>204.98917880890986</v>
      </c>
      <c r="B1435" s="134">
        <v>6.0865</v>
      </c>
      <c r="C1435" s="134">
        <v>-74.5535</v>
      </c>
      <c r="D1435" t="s">
        <v>6735</v>
      </c>
      <c r="E1435" t="s">
        <v>892</v>
      </c>
      <c r="F1435" t="s">
        <v>1214</v>
      </c>
      <c r="G1435" t="s">
        <v>5665</v>
      </c>
      <c r="H1435" t="s">
        <v>291</v>
      </c>
      <c r="I1435">
        <v>55.039000000000001</v>
      </c>
      <c r="L1435" t="s">
        <v>5924</v>
      </c>
      <c r="M1435" t="s">
        <v>1019</v>
      </c>
      <c r="N1435" t="s">
        <v>1019</v>
      </c>
    </row>
    <row r="1436" spans="1:14" x14ac:dyDescent="0.3">
      <c r="A1436" s="136">
        <f t="shared" si="22"/>
        <v>205.03450763928311</v>
      </c>
      <c r="B1436" s="134">
        <v>5.3612200000000003</v>
      </c>
      <c r="C1436" s="134">
        <v>-72.36524</v>
      </c>
      <c r="D1436" t="s">
        <v>10183</v>
      </c>
      <c r="E1436" t="s">
        <v>892</v>
      </c>
      <c r="F1436" t="s">
        <v>926</v>
      </c>
      <c r="G1436" t="s">
        <v>9871</v>
      </c>
      <c r="H1436" t="s">
        <v>231</v>
      </c>
      <c r="I1436">
        <v>240.6114</v>
      </c>
      <c r="J1436" t="s">
        <v>894</v>
      </c>
      <c r="K1436" t="s">
        <v>879</v>
      </c>
      <c r="L1436" t="s">
        <v>10184</v>
      </c>
      <c r="M1436" t="s">
        <v>1686</v>
      </c>
      <c r="N1436" t="s">
        <v>1686</v>
      </c>
    </row>
    <row r="1437" spans="1:14" x14ac:dyDescent="0.3">
      <c r="A1437" s="136">
        <f t="shared" si="22"/>
        <v>205.14905771248596</v>
      </c>
      <c r="B1437" s="134">
        <v>5.3653199999999996</v>
      </c>
      <c r="C1437" s="134">
        <v>-72.351039999999998</v>
      </c>
      <c r="D1437" t="s">
        <v>10204</v>
      </c>
      <c r="E1437" t="s">
        <v>892</v>
      </c>
      <c r="F1437" t="s">
        <v>926</v>
      </c>
      <c r="G1437" t="s">
        <v>9871</v>
      </c>
      <c r="H1437" t="s">
        <v>231</v>
      </c>
      <c r="I1437">
        <v>119.65900000000001</v>
      </c>
      <c r="J1437" t="s">
        <v>894</v>
      </c>
      <c r="K1437" t="s">
        <v>879</v>
      </c>
      <c r="L1437" t="s">
        <v>1182</v>
      </c>
      <c r="M1437" t="s">
        <v>1686</v>
      </c>
      <c r="N1437" t="s">
        <v>1686</v>
      </c>
    </row>
    <row r="1438" spans="1:14" x14ac:dyDescent="0.3">
      <c r="A1438" s="136">
        <f t="shared" si="22"/>
        <v>205.19190256683916</v>
      </c>
      <c r="B1438" s="134">
        <v>6.2225000000000001</v>
      </c>
      <c r="C1438" s="134">
        <v>-74.637</v>
      </c>
      <c r="D1438" t="s">
        <v>7138</v>
      </c>
      <c r="E1438" t="s">
        <v>883</v>
      </c>
      <c r="F1438" t="s">
        <v>877</v>
      </c>
      <c r="G1438" t="s">
        <v>6293</v>
      </c>
      <c r="H1438" t="s">
        <v>288</v>
      </c>
      <c r="I1438">
        <v>428.00990000000002</v>
      </c>
      <c r="J1438" t="s">
        <v>889</v>
      </c>
      <c r="L1438" t="s">
        <v>7139</v>
      </c>
      <c r="M1438" t="s">
        <v>2026</v>
      </c>
      <c r="N1438" t="s">
        <v>2026</v>
      </c>
    </row>
    <row r="1439" spans="1:14" x14ac:dyDescent="0.3">
      <c r="A1439" s="136">
        <f t="shared" si="22"/>
        <v>205.22114186329463</v>
      </c>
      <c r="B1439" s="134">
        <v>5.3550899999999997</v>
      </c>
      <c r="C1439" s="134">
        <v>-72.377399999999994</v>
      </c>
      <c r="D1439" t="s">
        <v>10163</v>
      </c>
      <c r="E1439" t="s">
        <v>892</v>
      </c>
      <c r="F1439" t="s">
        <v>877</v>
      </c>
      <c r="G1439" t="s">
        <v>9871</v>
      </c>
      <c r="H1439" t="s">
        <v>231</v>
      </c>
      <c r="I1439">
        <v>0.63049999999999995</v>
      </c>
      <c r="J1439" t="s">
        <v>894</v>
      </c>
      <c r="K1439" t="s">
        <v>879</v>
      </c>
      <c r="L1439" t="s">
        <v>10164</v>
      </c>
      <c r="M1439" t="s">
        <v>1482</v>
      </c>
      <c r="N1439" t="s">
        <v>1482</v>
      </c>
    </row>
    <row r="1440" spans="1:14" x14ac:dyDescent="0.3">
      <c r="A1440" s="136">
        <f t="shared" si="22"/>
        <v>205.23302956768597</v>
      </c>
      <c r="B1440" s="134">
        <v>6.7394999999999996</v>
      </c>
      <c r="C1440" s="134">
        <v>-74.823999999999998</v>
      </c>
      <c r="D1440" t="s">
        <v>8685</v>
      </c>
      <c r="E1440" t="s">
        <v>892</v>
      </c>
      <c r="F1440" t="s">
        <v>877</v>
      </c>
      <c r="G1440" t="s">
        <v>8589</v>
      </c>
      <c r="H1440" t="s">
        <v>288</v>
      </c>
      <c r="I1440">
        <v>289.59120000000001</v>
      </c>
      <c r="J1440" t="s">
        <v>889</v>
      </c>
      <c r="K1440" t="s">
        <v>903</v>
      </c>
      <c r="L1440" t="s">
        <v>971</v>
      </c>
      <c r="M1440" t="s">
        <v>8686</v>
      </c>
      <c r="N1440" t="s">
        <v>8686</v>
      </c>
    </row>
    <row r="1441" spans="1:14" x14ac:dyDescent="0.3">
      <c r="A1441" s="136">
        <f t="shared" si="22"/>
        <v>205.40052529694847</v>
      </c>
      <c r="B1441" s="134">
        <v>5.3927800000000001</v>
      </c>
      <c r="C1441" s="134">
        <v>-73.72336</v>
      </c>
      <c r="D1441" t="s">
        <v>6544</v>
      </c>
      <c r="E1441" t="s">
        <v>892</v>
      </c>
      <c r="F1441" t="s">
        <v>877</v>
      </c>
      <c r="G1441" t="s">
        <v>6512</v>
      </c>
      <c r="H1441" t="s">
        <v>297</v>
      </c>
      <c r="I1441">
        <v>48.927399999999999</v>
      </c>
      <c r="J1441" t="s">
        <v>889</v>
      </c>
      <c r="K1441" t="s">
        <v>879</v>
      </c>
      <c r="L1441" t="s">
        <v>6545</v>
      </c>
      <c r="M1441" t="s">
        <v>931</v>
      </c>
      <c r="N1441" t="s">
        <v>931</v>
      </c>
    </row>
    <row r="1442" spans="1:14" x14ac:dyDescent="0.3">
      <c r="A1442" s="136">
        <f t="shared" si="22"/>
        <v>205.50237696432751</v>
      </c>
      <c r="B1442" s="134">
        <v>5.5839999999999996</v>
      </c>
      <c r="C1442" s="134">
        <v>-74.0715</v>
      </c>
      <c r="D1442" t="s">
        <v>6077</v>
      </c>
      <c r="E1442" t="s">
        <v>883</v>
      </c>
      <c r="F1442" t="s">
        <v>884</v>
      </c>
      <c r="G1442" t="s">
        <v>5984</v>
      </c>
      <c r="H1442" t="s">
        <v>291</v>
      </c>
      <c r="I1442">
        <v>86.881799999999998</v>
      </c>
      <c r="L1442" t="s">
        <v>5403</v>
      </c>
      <c r="M1442" t="s">
        <v>1451</v>
      </c>
      <c r="N1442" t="s">
        <v>1451</v>
      </c>
    </row>
    <row r="1443" spans="1:14" x14ac:dyDescent="0.3">
      <c r="A1443" s="136">
        <f t="shared" si="22"/>
        <v>205.5701171665271</v>
      </c>
      <c r="B1443" s="134">
        <v>5.3765000000000001</v>
      </c>
      <c r="C1443" s="134">
        <v>-73.6875</v>
      </c>
      <c r="D1443" t="s">
        <v>6641</v>
      </c>
      <c r="E1443" t="s">
        <v>883</v>
      </c>
      <c r="F1443" t="s">
        <v>877</v>
      </c>
      <c r="G1443" t="s">
        <v>6512</v>
      </c>
      <c r="H1443" t="s">
        <v>297</v>
      </c>
      <c r="I1443">
        <v>8.5670000000000002</v>
      </c>
      <c r="J1443" t="s">
        <v>894</v>
      </c>
      <c r="L1443" t="s">
        <v>6642</v>
      </c>
      <c r="M1443" t="s">
        <v>1597</v>
      </c>
      <c r="N1443" t="s">
        <v>1597</v>
      </c>
    </row>
    <row r="1444" spans="1:14" x14ac:dyDescent="0.3">
      <c r="A1444" s="136">
        <f t="shared" si="22"/>
        <v>205.61153523269235</v>
      </c>
      <c r="B1444" s="134">
        <v>5.29758</v>
      </c>
      <c r="C1444" s="134">
        <v>-73.440079999999995</v>
      </c>
      <c r="D1444" t="s">
        <v>7268</v>
      </c>
      <c r="E1444" t="s">
        <v>892</v>
      </c>
      <c r="F1444" t="s">
        <v>1214</v>
      </c>
      <c r="G1444" t="s">
        <v>7269</v>
      </c>
      <c r="H1444" t="s">
        <v>291</v>
      </c>
      <c r="I1444">
        <v>9.9490999999999996</v>
      </c>
      <c r="J1444" t="s">
        <v>986</v>
      </c>
      <c r="K1444" t="s">
        <v>879</v>
      </c>
      <c r="L1444" t="s">
        <v>7173</v>
      </c>
      <c r="M1444" t="s">
        <v>949</v>
      </c>
      <c r="N1444" t="s">
        <v>949</v>
      </c>
    </row>
    <row r="1445" spans="1:14" x14ac:dyDescent="0.3">
      <c r="A1445" s="136">
        <f t="shared" si="22"/>
        <v>205.65295756166043</v>
      </c>
      <c r="B1445" s="134">
        <v>5.2531499999999998</v>
      </c>
      <c r="C1445" s="134">
        <v>-73.178489999999996</v>
      </c>
      <c r="D1445" t="s">
        <v>8044</v>
      </c>
      <c r="E1445" t="s">
        <v>892</v>
      </c>
      <c r="F1445" t="s">
        <v>877</v>
      </c>
      <c r="G1445" t="s">
        <v>8045</v>
      </c>
      <c r="H1445" t="s">
        <v>291</v>
      </c>
      <c r="I1445">
        <v>7.6909000000000001</v>
      </c>
      <c r="J1445" t="s">
        <v>894</v>
      </c>
      <c r="K1445" t="s">
        <v>879</v>
      </c>
      <c r="L1445" t="s">
        <v>8046</v>
      </c>
      <c r="M1445" t="s">
        <v>931</v>
      </c>
      <c r="N1445" t="s">
        <v>931</v>
      </c>
    </row>
    <row r="1446" spans="1:14" x14ac:dyDescent="0.3">
      <c r="A1446" s="136">
        <f t="shared" si="22"/>
        <v>205.76886619503671</v>
      </c>
      <c r="B1446" s="134">
        <v>5.3326500000000001</v>
      </c>
      <c r="C1446" s="134">
        <v>-73.570160000000001</v>
      </c>
      <c r="D1446" t="s">
        <v>6909</v>
      </c>
      <c r="E1446" t="s">
        <v>892</v>
      </c>
      <c r="F1446" t="s">
        <v>1214</v>
      </c>
      <c r="G1446" t="s">
        <v>6910</v>
      </c>
      <c r="H1446" t="s">
        <v>291</v>
      </c>
      <c r="I1446">
        <v>29.798999999999999</v>
      </c>
      <c r="J1446" t="s">
        <v>986</v>
      </c>
      <c r="K1446" t="s">
        <v>879</v>
      </c>
      <c r="L1446" t="s">
        <v>6911</v>
      </c>
      <c r="M1446" t="s">
        <v>949</v>
      </c>
      <c r="N1446" t="s">
        <v>949</v>
      </c>
    </row>
    <row r="1447" spans="1:14" x14ac:dyDescent="0.3">
      <c r="A1447" s="136">
        <f t="shared" si="22"/>
        <v>205.77422535917054</v>
      </c>
      <c r="B1447" s="134">
        <v>6.6425000000000001</v>
      </c>
      <c r="C1447" s="134">
        <v>-74.807000000000002</v>
      </c>
      <c r="D1447" t="s">
        <v>8431</v>
      </c>
      <c r="E1447" t="s">
        <v>883</v>
      </c>
      <c r="F1447" t="s">
        <v>877</v>
      </c>
      <c r="G1447" t="s">
        <v>8427</v>
      </c>
      <c r="H1447" t="s">
        <v>288</v>
      </c>
      <c r="I1447">
        <v>147.8759</v>
      </c>
      <c r="J1447" t="s">
        <v>894</v>
      </c>
      <c r="L1447" t="s">
        <v>8124</v>
      </c>
      <c r="M1447" t="s">
        <v>2026</v>
      </c>
      <c r="N1447" t="s">
        <v>2026</v>
      </c>
    </row>
    <row r="1448" spans="1:14" x14ac:dyDescent="0.3">
      <c r="A1448" s="136">
        <f t="shared" si="22"/>
        <v>205.80107628255891</v>
      </c>
      <c r="B1448" s="134">
        <v>5.3369999999999997</v>
      </c>
      <c r="C1448" s="134">
        <v>-73.584500000000006</v>
      </c>
      <c r="D1448" t="s">
        <v>6878</v>
      </c>
      <c r="E1448" t="s">
        <v>883</v>
      </c>
      <c r="F1448" t="s">
        <v>884</v>
      </c>
      <c r="G1448" t="s">
        <v>6677</v>
      </c>
      <c r="H1448" t="s">
        <v>5277</v>
      </c>
      <c r="I1448">
        <v>472.41789999999997</v>
      </c>
      <c r="L1448" t="s">
        <v>5045</v>
      </c>
      <c r="M1448" t="s">
        <v>1451</v>
      </c>
      <c r="N1448" t="s">
        <v>1451</v>
      </c>
    </row>
    <row r="1449" spans="1:14" x14ac:dyDescent="0.3">
      <c r="A1449" s="136">
        <f t="shared" si="22"/>
        <v>205.86103983360877</v>
      </c>
      <c r="B1449" s="134">
        <v>5.36355</v>
      </c>
      <c r="C1449" s="134">
        <v>-72.337490000000003</v>
      </c>
      <c r="D1449" t="s">
        <v>10224</v>
      </c>
      <c r="E1449" t="s">
        <v>892</v>
      </c>
      <c r="F1449" t="s">
        <v>877</v>
      </c>
      <c r="G1449" t="s">
        <v>9871</v>
      </c>
      <c r="H1449" t="s">
        <v>231</v>
      </c>
      <c r="I1449">
        <v>93.255899999999997</v>
      </c>
      <c r="J1449" t="s">
        <v>889</v>
      </c>
      <c r="K1449" t="s">
        <v>879</v>
      </c>
      <c r="L1449" t="s">
        <v>8129</v>
      </c>
      <c r="M1449" t="s">
        <v>1482</v>
      </c>
      <c r="N1449" t="s">
        <v>1482</v>
      </c>
    </row>
    <row r="1450" spans="1:14" x14ac:dyDescent="0.3">
      <c r="A1450" s="136">
        <f t="shared" si="22"/>
        <v>205.93611341450998</v>
      </c>
      <c r="B1450" s="134">
        <v>5.2859999999999996</v>
      </c>
      <c r="C1450" s="134">
        <v>-73.403000000000006</v>
      </c>
      <c r="D1450" t="s">
        <v>7353</v>
      </c>
      <c r="E1450" t="s">
        <v>883</v>
      </c>
      <c r="F1450" t="s">
        <v>884</v>
      </c>
      <c r="G1450" t="s">
        <v>7331</v>
      </c>
      <c r="H1450" t="s">
        <v>291</v>
      </c>
      <c r="I1450">
        <v>85.673299999999998</v>
      </c>
      <c r="L1450" t="s">
        <v>7354</v>
      </c>
      <c r="M1450" t="s">
        <v>1173</v>
      </c>
      <c r="N1450" t="s">
        <v>1173</v>
      </c>
    </row>
    <row r="1451" spans="1:14" x14ac:dyDescent="0.3">
      <c r="A1451" s="136">
        <f t="shared" si="22"/>
        <v>206.10074555258433</v>
      </c>
      <c r="B1451" s="134">
        <v>5.3795000000000002</v>
      </c>
      <c r="C1451" s="134">
        <v>-72.290999999999997</v>
      </c>
      <c r="D1451" t="s">
        <v>10324</v>
      </c>
      <c r="E1451" t="s">
        <v>883</v>
      </c>
      <c r="F1451" t="s">
        <v>884</v>
      </c>
      <c r="G1451" t="s">
        <v>9871</v>
      </c>
      <c r="H1451" t="s">
        <v>231</v>
      </c>
      <c r="I1451">
        <v>358.59019999999998</v>
      </c>
      <c r="L1451" t="s">
        <v>886</v>
      </c>
      <c r="M1451" t="s">
        <v>887</v>
      </c>
      <c r="N1451" t="s">
        <v>887</v>
      </c>
    </row>
    <row r="1452" spans="1:14" x14ac:dyDescent="0.3">
      <c r="A1452" s="136">
        <f t="shared" si="22"/>
        <v>206.12446610071908</v>
      </c>
      <c r="B1452" s="134">
        <v>5.3660500000000004</v>
      </c>
      <c r="C1452" s="134">
        <v>-72.324299999999994</v>
      </c>
      <c r="D1452" t="s">
        <v>10252</v>
      </c>
      <c r="E1452" t="s">
        <v>892</v>
      </c>
      <c r="F1452" t="s">
        <v>877</v>
      </c>
      <c r="G1452" t="s">
        <v>9871</v>
      </c>
      <c r="H1452" t="s">
        <v>231</v>
      </c>
      <c r="I1452">
        <v>196.36609999999999</v>
      </c>
      <c r="J1452" t="s">
        <v>889</v>
      </c>
      <c r="K1452" t="s">
        <v>879</v>
      </c>
      <c r="L1452" t="s">
        <v>10253</v>
      </c>
      <c r="M1452" t="s">
        <v>1686</v>
      </c>
      <c r="N1452" t="s">
        <v>1686</v>
      </c>
    </row>
    <row r="1453" spans="1:14" x14ac:dyDescent="0.3">
      <c r="A1453" s="136">
        <f t="shared" si="22"/>
        <v>206.13135587147653</v>
      </c>
      <c r="B1453" s="134">
        <v>5.6420000000000003</v>
      </c>
      <c r="C1453" s="134">
        <v>-74.159000000000006</v>
      </c>
      <c r="D1453" t="s">
        <v>6016</v>
      </c>
      <c r="E1453" t="s">
        <v>883</v>
      </c>
      <c r="F1453" t="s">
        <v>884</v>
      </c>
      <c r="G1453" t="s">
        <v>5959</v>
      </c>
      <c r="H1453" t="s">
        <v>291</v>
      </c>
      <c r="I1453">
        <v>13.460100000000001</v>
      </c>
      <c r="L1453" t="s">
        <v>6017</v>
      </c>
      <c r="M1453" t="s">
        <v>4476</v>
      </c>
      <c r="N1453" t="s">
        <v>4476</v>
      </c>
    </row>
    <row r="1454" spans="1:14" x14ac:dyDescent="0.3">
      <c r="A1454" s="136">
        <f t="shared" si="22"/>
        <v>206.2390368912327</v>
      </c>
      <c r="B1454" s="134">
        <v>5.4295</v>
      </c>
      <c r="C1454" s="134">
        <v>-73.822500000000005</v>
      </c>
      <c r="D1454" t="s">
        <v>6343</v>
      </c>
      <c r="E1454" t="s">
        <v>883</v>
      </c>
      <c r="F1454" t="s">
        <v>877</v>
      </c>
      <c r="G1454" t="s">
        <v>6344</v>
      </c>
      <c r="H1454" t="s">
        <v>297</v>
      </c>
      <c r="I1454">
        <v>88.115300000000005</v>
      </c>
      <c r="J1454" t="s">
        <v>894</v>
      </c>
      <c r="L1454" t="s">
        <v>6345</v>
      </c>
      <c r="M1454" t="s">
        <v>891</v>
      </c>
      <c r="N1454" t="s">
        <v>891</v>
      </c>
    </row>
    <row r="1455" spans="1:14" x14ac:dyDescent="0.3">
      <c r="A1455" s="136">
        <f t="shared" si="22"/>
        <v>206.35423588112536</v>
      </c>
      <c r="B1455" s="134">
        <v>5.3884999999999996</v>
      </c>
      <c r="C1455" s="134">
        <v>-72.263499999999993</v>
      </c>
      <c r="D1455" t="s">
        <v>10371</v>
      </c>
      <c r="E1455" t="s">
        <v>883</v>
      </c>
      <c r="F1455" t="s">
        <v>963</v>
      </c>
      <c r="G1455" t="s">
        <v>9871</v>
      </c>
      <c r="H1455" t="s">
        <v>231</v>
      </c>
      <c r="I1455">
        <v>619.27319999999997</v>
      </c>
      <c r="L1455" t="s">
        <v>10372</v>
      </c>
      <c r="M1455" t="s">
        <v>1019</v>
      </c>
      <c r="N1455" t="s">
        <v>1019</v>
      </c>
    </row>
    <row r="1456" spans="1:14" x14ac:dyDescent="0.3">
      <c r="A1456" s="136">
        <f t="shared" si="22"/>
        <v>206.41777253491426</v>
      </c>
      <c r="B1456" s="134">
        <v>5.5659999999999998</v>
      </c>
      <c r="C1456" s="134">
        <v>-74.06</v>
      </c>
      <c r="D1456" t="s">
        <v>6044</v>
      </c>
      <c r="E1456" t="s">
        <v>883</v>
      </c>
      <c r="F1456" t="s">
        <v>884</v>
      </c>
      <c r="G1456" t="s">
        <v>5984</v>
      </c>
      <c r="H1456" t="s">
        <v>291</v>
      </c>
      <c r="I1456">
        <v>336.52140000000003</v>
      </c>
      <c r="L1456" t="s">
        <v>5045</v>
      </c>
      <c r="M1456" t="s">
        <v>4915</v>
      </c>
      <c r="N1456" t="s">
        <v>4915</v>
      </c>
    </row>
    <row r="1457" spans="1:14" x14ac:dyDescent="0.3">
      <c r="A1457" s="136">
        <f t="shared" si="22"/>
        <v>206.46826498514216</v>
      </c>
      <c r="B1457" s="134">
        <v>5.6405000000000003</v>
      </c>
      <c r="C1457" s="134">
        <v>-74.162000000000006</v>
      </c>
      <c r="D1457" t="s">
        <v>6004</v>
      </c>
      <c r="E1457" t="s">
        <v>883</v>
      </c>
      <c r="F1457" t="s">
        <v>884</v>
      </c>
      <c r="G1457" t="s">
        <v>5969</v>
      </c>
      <c r="H1457" t="s">
        <v>291</v>
      </c>
      <c r="I1457">
        <v>127.2589</v>
      </c>
      <c r="L1457" t="s">
        <v>5045</v>
      </c>
      <c r="M1457" t="s">
        <v>1451</v>
      </c>
      <c r="N1457" t="s">
        <v>1451</v>
      </c>
    </row>
    <row r="1458" spans="1:14" x14ac:dyDescent="0.3">
      <c r="A1458" s="136">
        <f t="shared" si="22"/>
        <v>206.5394940056355</v>
      </c>
      <c r="B1458" s="134">
        <v>5.37</v>
      </c>
      <c r="C1458" s="134">
        <v>-72.304000000000002</v>
      </c>
      <c r="D1458" t="s">
        <v>10292</v>
      </c>
      <c r="E1458" t="s">
        <v>892</v>
      </c>
      <c r="F1458" t="s">
        <v>877</v>
      </c>
      <c r="G1458" t="s">
        <v>9871</v>
      </c>
      <c r="H1458" t="s">
        <v>231</v>
      </c>
      <c r="I1458">
        <v>41.611600000000003</v>
      </c>
      <c r="J1458" t="s">
        <v>894</v>
      </c>
      <c r="K1458" t="s">
        <v>903</v>
      </c>
      <c r="L1458" t="s">
        <v>1438</v>
      </c>
      <c r="M1458" t="s">
        <v>957</v>
      </c>
      <c r="N1458" t="s">
        <v>957</v>
      </c>
    </row>
    <row r="1459" spans="1:14" x14ac:dyDescent="0.3">
      <c r="A1459" s="136">
        <f t="shared" si="22"/>
        <v>206.57121340953046</v>
      </c>
      <c r="B1459" s="134">
        <v>5.3780000000000001</v>
      </c>
      <c r="C1459" s="134">
        <v>-72.283500000000004</v>
      </c>
      <c r="D1459" t="s">
        <v>10330</v>
      </c>
      <c r="E1459" t="s">
        <v>883</v>
      </c>
      <c r="F1459" t="s">
        <v>877</v>
      </c>
      <c r="G1459" t="s">
        <v>9871</v>
      </c>
      <c r="H1459" t="s">
        <v>231</v>
      </c>
      <c r="I1459">
        <v>319.43040000000002</v>
      </c>
      <c r="J1459" t="s">
        <v>889</v>
      </c>
      <c r="L1459" t="s">
        <v>10145</v>
      </c>
      <c r="M1459" t="s">
        <v>957</v>
      </c>
      <c r="N1459" t="s">
        <v>957</v>
      </c>
    </row>
    <row r="1460" spans="1:14" x14ac:dyDescent="0.3">
      <c r="A1460" s="136">
        <f t="shared" si="22"/>
        <v>206.68436005458776</v>
      </c>
      <c r="B1460" s="134">
        <v>6.6425000000000001</v>
      </c>
      <c r="C1460" s="134">
        <v>-74.8155</v>
      </c>
      <c r="D1460" t="s">
        <v>8426</v>
      </c>
      <c r="E1460" t="s">
        <v>892</v>
      </c>
      <c r="F1460" t="s">
        <v>1214</v>
      </c>
      <c r="G1460" t="s">
        <v>8427</v>
      </c>
      <c r="H1460" t="s">
        <v>288</v>
      </c>
      <c r="I1460">
        <v>91.659400000000005</v>
      </c>
      <c r="L1460" t="s">
        <v>7989</v>
      </c>
      <c r="M1460" t="s">
        <v>899</v>
      </c>
      <c r="N1460" t="s">
        <v>899</v>
      </c>
    </row>
    <row r="1461" spans="1:14" x14ac:dyDescent="0.3">
      <c r="A1461" s="136">
        <f t="shared" si="22"/>
        <v>206.69348138432608</v>
      </c>
      <c r="B1461" s="134">
        <v>5.3689999999999998</v>
      </c>
      <c r="C1461" s="134">
        <v>-73.695999999999998</v>
      </c>
      <c r="D1461" t="s">
        <v>6589</v>
      </c>
      <c r="E1461" t="s">
        <v>892</v>
      </c>
      <c r="F1461" t="s">
        <v>1214</v>
      </c>
      <c r="G1461" t="s">
        <v>6512</v>
      </c>
      <c r="H1461" t="s">
        <v>297</v>
      </c>
      <c r="I1461">
        <v>3.6716000000000002</v>
      </c>
      <c r="L1461" t="s">
        <v>6590</v>
      </c>
      <c r="M1461" t="s">
        <v>1879</v>
      </c>
      <c r="N1461" t="s">
        <v>1879</v>
      </c>
    </row>
    <row r="1462" spans="1:14" x14ac:dyDescent="0.3">
      <c r="A1462" s="136">
        <f t="shared" si="22"/>
        <v>206.82769857046577</v>
      </c>
      <c r="B1462" s="134">
        <v>8.8079999999999998</v>
      </c>
      <c r="C1462" s="134">
        <v>-73.728999999999999</v>
      </c>
      <c r="D1462" t="s">
        <v>12679</v>
      </c>
      <c r="E1462" t="s">
        <v>892</v>
      </c>
      <c r="F1462" t="s">
        <v>1214</v>
      </c>
      <c r="G1462" t="s">
        <v>12669</v>
      </c>
      <c r="H1462" t="s">
        <v>294</v>
      </c>
      <c r="I1462">
        <v>105.7069</v>
      </c>
      <c r="K1462" t="s">
        <v>879</v>
      </c>
      <c r="L1462" t="s">
        <v>11846</v>
      </c>
      <c r="M1462" t="s">
        <v>899</v>
      </c>
      <c r="N1462" t="s">
        <v>899</v>
      </c>
    </row>
    <row r="1463" spans="1:14" x14ac:dyDescent="0.3">
      <c r="A1463" s="136">
        <f t="shared" si="22"/>
        <v>206.91743311639959</v>
      </c>
      <c r="B1463" s="134">
        <v>6.2744999999999997</v>
      </c>
      <c r="C1463" s="134">
        <v>-74.6815</v>
      </c>
      <c r="D1463" t="s">
        <v>7254</v>
      </c>
      <c r="E1463" t="s">
        <v>883</v>
      </c>
      <c r="F1463" t="s">
        <v>877</v>
      </c>
      <c r="G1463" t="s">
        <v>7177</v>
      </c>
      <c r="H1463" t="s">
        <v>288</v>
      </c>
      <c r="I1463">
        <v>4152.6441999999997</v>
      </c>
      <c r="J1463" t="s">
        <v>889</v>
      </c>
      <c r="L1463" t="s">
        <v>4152</v>
      </c>
      <c r="M1463" t="s">
        <v>5070</v>
      </c>
      <c r="N1463" t="s">
        <v>5070</v>
      </c>
    </row>
    <row r="1464" spans="1:14" x14ac:dyDescent="0.3">
      <c r="A1464" s="136">
        <f t="shared" si="22"/>
        <v>206.96901166518035</v>
      </c>
      <c r="B1464" s="134">
        <v>6.2409999999999997</v>
      </c>
      <c r="C1464" s="134">
        <v>-74.665000000000006</v>
      </c>
      <c r="D1464" t="s">
        <v>7176</v>
      </c>
      <c r="E1464" t="s">
        <v>892</v>
      </c>
      <c r="F1464" t="s">
        <v>877</v>
      </c>
      <c r="G1464" t="s">
        <v>7177</v>
      </c>
      <c r="H1464" t="s">
        <v>288</v>
      </c>
      <c r="I1464">
        <v>962.40009999999995</v>
      </c>
      <c r="J1464" t="s">
        <v>889</v>
      </c>
      <c r="K1464" t="s">
        <v>903</v>
      </c>
      <c r="L1464" t="s">
        <v>6987</v>
      </c>
      <c r="M1464" t="s">
        <v>906</v>
      </c>
      <c r="N1464" t="s">
        <v>906</v>
      </c>
    </row>
    <row r="1465" spans="1:14" x14ac:dyDescent="0.3">
      <c r="A1465" s="136">
        <f t="shared" si="22"/>
        <v>207.16761978322586</v>
      </c>
      <c r="B1465" s="134">
        <v>6.2220000000000004</v>
      </c>
      <c r="C1465" s="134">
        <v>-74.656999999999996</v>
      </c>
      <c r="D1465" t="s">
        <v>7098</v>
      </c>
      <c r="E1465" t="s">
        <v>883</v>
      </c>
      <c r="F1465" t="s">
        <v>877</v>
      </c>
      <c r="G1465" t="s">
        <v>6293</v>
      </c>
      <c r="H1465" t="s">
        <v>288</v>
      </c>
      <c r="I1465">
        <v>19.566500000000001</v>
      </c>
      <c r="J1465" t="s">
        <v>894</v>
      </c>
      <c r="L1465" t="s">
        <v>6987</v>
      </c>
      <c r="M1465" t="s">
        <v>7099</v>
      </c>
      <c r="N1465" t="s">
        <v>7099</v>
      </c>
    </row>
    <row r="1466" spans="1:14" x14ac:dyDescent="0.3">
      <c r="A1466" s="136">
        <f t="shared" si="22"/>
        <v>207.17845048330574</v>
      </c>
      <c r="B1466" s="134">
        <v>7.5834999999999999</v>
      </c>
      <c r="C1466" s="134">
        <v>-74.811999999999998</v>
      </c>
      <c r="D1466" t="s">
        <v>10680</v>
      </c>
      <c r="E1466" t="s">
        <v>883</v>
      </c>
      <c r="F1466" t="s">
        <v>877</v>
      </c>
      <c r="G1466" t="s">
        <v>10681</v>
      </c>
      <c r="H1466" t="s">
        <v>288</v>
      </c>
      <c r="I1466">
        <v>76.840199999999996</v>
      </c>
      <c r="J1466" t="s">
        <v>894</v>
      </c>
      <c r="L1466" t="s">
        <v>4665</v>
      </c>
      <c r="M1466" t="s">
        <v>10682</v>
      </c>
      <c r="N1466" t="s">
        <v>10682</v>
      </c>
    </row>
    <row r="1467" spans="1:14" x14ac:dyDescent="0.3">
      <c r="A1467" s="136">
        <f t="shared" si="22"/>
        <v>207.23451084882163</v>
      </c>
      <c r="B1467" s="134">
        <v>5.6325000000000003</v>
      </c>
      <c r="C1467" s="134">
        <v>-74.162999999999997</v>
      </c>
      <c r="D1467" t="s">
        <v>5981</v>
      </c>
      <c r="E1467" t="s">
        <v>883</v>
      </c>
      <c r="F1467" t="s">
        <v>884</v>
      </c>
      <c r="G1467" t="s">
        <v>5969</v>
      </c>
      <c r="H1467" t="s">
        <v>291</v>
      </c>
      <c r="I1467">
        <v>12.236700000000001</v>
      </c>
      <c r="L1467" t="s">
        <v>5045</v>
      </c>
      <c r="M1467" t="s">
        <v>1451</v>
      </c>
      <c r="N1467" t="s">
        <v>1451</v>
      </c>
    </row>
    <row r="1468" spans="1:14" x14ac:dyDescent="0.3">
      <c r="A1468" s="136">
        <f t="shared" si="22"/>
        <v>207.31271517717133</v>
      </c>
      <c r="B1468" s="134">
        <v>6.27759</v>
      </c>
      <c r="C1468" s="134">
        <v>-74.687010000000001</v>
      </c>
      <c r="D1468" t="s">
        <v>7255</v>
      </c>
      <c r="E1468" t="s">
        <v>892</v>
      </c>
      <c r="F1468" t="s">
        <v>877</v>
      </c>
      <c r="G1468" t="s">
        <v>7177</v>
      </c>
      <c r="H1468" t="s">
        <v>288</v>
      </c>
      <c r="I1468">
        <v>1487.9828</v>
      </c>
      <c r="J1468" t="s">
        <v>889</v>
      </c>
      <c r="K1468" t="s">
        <v>879</v>
      </c>
      <c r="L1468" t="s">
        <v>1794</v>
      </c>
      <c r="M1468" t="s">
        <v>906</v>
      </c>
      <c r="N1468" t="s">
        <v>906</v>
      </c>
    </row>
    <row r="1469" spans="1:14" x14ac:dyDescent="0.3">
      <c r="A1469" s="136">
        <f t="shared" si="22"/>
        <v>207.36302410822938</v>
      </c>
      <c r="B1469" s="134">
        <v>6.0495000000000001</v>
      </c>
      <c r="C1469" s="134">
        <v>-74.554500000000004</v>
      </c>
      <c r="D1469" t="s">
        <v>6604</v>
      </c>
      <c r="E1469" t="s">
        <v>883</v>
      </c>
      <c r="F1469" t="s">
        <v>981</v>
      </c>
      <c r="G1469" t="s">
        <v>5665</v>
      </c>
      <c r="H1469" t="s">
        <v>291</v>
      </c>
      <c r="I1469">
        <v>31.802499999999998</v>
      </c>
      <c r="J1469" t="s">
        <v>894</v>
      </c>
      <c r="L1469" t="s">
        <v>6605</v>
      </c>
      <c r="M1469" t="s">
        <v>899</v>
      </c>
      <c r="N1469" t="s">
        <v>899</v>
      </c>
    </row>
    <row r="1470" spans="1:14" x14ac:dyDescent="0.3">
      <c r="A1470" s="136">
        <f t="shared" si="22"/>
        <v>207.48718856468946</v>
      </c>
      <c r="B1470" s="134">
        <v>6.6064999999999996</v>
      </c>
      <c r="C1470" s="134">
        <v>-74.813500000000005</v>
      </c>
      <c r="D1470" t="s">
        <v>8314</v>
      </c>
      <c r="E1470" t="s">
        <v>883</v>
      </c>
      <c r="F1470" t="s">
        <v>877</v>
      </c>
      <c r="G1470" t="s">
        <v>7940</v>
      </c>
      <c r="H1470" t="s">
        <v>288</v>
      </c>
      <c r="I1470">
        <v>197.99709999999999</v>
      </c>
      <c r="J1470" t="s">
        <v>889</v>
      </c>
      <c r="L1470" t="s">
        <v>2659</v>
      </c>
      <c r="M1470" t="s">
        <v>2026</v>
      </c>
      <c r="N1470" t="s">
        <v>2026</v>
      </c>
    </row>
    <row r="1471" spans="1:14" x14ac:dyDescent="0.3">
      <c r="A1471" s="136">
        <f t="shared" si="22"/>
        <v>207.56174791046419</v>
      </c>
      <c r="B1471" s="134">
        <v>6.6965000000000003</v>
      </c>
      <c r="C1471" s="134">
        <v>-74.836500000000001</v>
      </c>
      <c r="D1471" t="s">
        <v>8566</v>
      </c>
      <c r="E1471" t="s">
        <v>892</v>
      </c>
      <c r="F1471" t="s">
        <v>877</v>
      </c>
      <c r="G1471" t="s">
        <v>8468</v>
      </c>
      <c r="H1471" t="s">
        <v>288</v>
      </c>
      <c r="I1471">
        <v>3.6661000000000001</v>
      </c>
      <c r="J1471" t="s">
        <v>894</v>
      </c>
      <c r="K1471" t="s">
        <v>903</v>
      </c>
      <c r="L1471" t="s">
        <v>8124</v>
      </c>
      <c r="M1471" t="s">
        <v>8567</v>
      </c>
      <c r="N1471" t="s">
        <v>8567</v>
      </c>
    </row>
    <row r="1472" spans="1:14" x14ac:dyDescent="0.3">
      <c r="A1472" s="136">
        <f t="shared" si="22"/>
        <v>207.63600281335144</v>
      </c>
      <c r="B1472" s="134">
        <v>5.6239999999999997</v>
      </c>
      <c r="C1472" s="134">
        <v>-74.158000000000001</v>
      </c>
      <c r="D1472" t="s">
        <v>5961</v>
      </c>
      <c r="E1472" t="s">
        <v>883</v>
      </c>
      <c r="F1472" t="s">
        <v>884</v>
      </c>
      <c r="G1472" t="s">
        <v>5959</v>
      </c>
      <c r="H1472" t="s">
        <v>291</v>
      </c>
      <c r="I1472">
        <v>14.684100000000001</v>
      </c>
      <c r="L1472" t="s">
        <v>5403</v>
      </c>
      <c r="M1472" t="s">
        <v>1451</v>
      </c>
      <c r="N1472" t="s">
        <v>1451</v>
      </c>
    </row>
    <row r="1473" spans="1:14" x14ac:dyDescent="0.3">
      <c r="A1473" s="136">
        <f t="shared" si="22"/>
        <v>207.66962763030071</v>
      </c>
      <c r="B1473" s="134">
        <v>5.2855100000000004</v>
      </c>
      <c r="C1473" s="134">
        <v>-73.468199999999996</v>
      </c>
      <c r="D1473" t="s">
        <v>7172</v>
      </c>
      <c r="E1473" t="s">
        <v>892</v>
      </c>
      <c r="F1473" t="s">
        <v>1214</v>
      </c>
      <c r="G1473" t="s">
        <v>7148</v>
      </c>
      <c r="H1473" t="s">
        <v>291</v>
      </c>
      <c r="I1473">
        <v>3.0728</v>
      </c>
      <c r="J1473" t="s">
        <v>986</v>
      </c>
      <c r="K1473" t="s">
        <v>879</v>
      </c>
      <c r="L1473" t="s">
        <v>7173</v>
      </c>
      <c r="M1473" t="s">
        <v>949</v>
      </c>
      <c r="N1473" t="s">
        <v>949</v>
      </c>
    </row>
    <row r="1474" spans="1:14" x14ac:dyDescent="0.3">
      <c r="A1474" s="136">
        <f t="shared" ref="A1474:A1537" si="23">6371*ACOS(SIN(RADIANS(LAT))*SIN(RADIANS(B1474))+COS(RADIANS(LAT))*COS(RADIANS(B1474))*COS(RADIANS(C1474-LONG)))</f>
        <v>207.75649775446377</v>
      </c>
      <c r="B1474" s="134">
        <v>5.5609999999999999</v>
      </c>
      <c r="C1474" s="134">
        <v>-74.073999999999998</v>
      </c>
      <c r="D1474" t="s">
        <v>5994</v>
      </c>
      <c r="E1474" t="s">
        <v>883</v>
      </c>
      <c r="F1474" t="s">
        <v>884</v>
      </c>
      <c r="G1474" t="s">
        <v>5984</v>
      </c>
      <c r="H1474" t="s">
        <v>291</v>
      </c>
      <c r="I1474">
        <v>197.02109999999999</v>
      </c>
      <c r="L1474" t="s">
        <v>4950</v>
      </c>
      <c r="M1474" t="s">
        <v>1451</v>
      </c>
      <c r="N1474" t="s">
        <v>1451</v>
      </c>
    </row>
    <row r="1475" spans="1:14" x14ac:dyDescent="0.3">
      <c r="A1475" s="136">
        <f t="shared" si="23"/>
        <v>207.83030836989002</v>
      </c>
      <c r="B1475" s="134">
        <v>6.2140000000000004</v>
      </c>
      <c r="C1475" s="134">
        <v>-74.659499999999994</v>
      </c>
      <c r="D1475" t="s">
        <v>7064</v>
      </c>
      <c r="E1475" t="s">
        <v>883</v>
      </c>
      <c r="F1475" t="s">
        <v>877</v>
      </c>
      <c r="G1475" t="s">
        <v>6293</v>
      </c>
      <c r="H1475" t="s">
        <v>288</v>
      </c>
      <c r="I1475">
        <v>4.8917000000000002</v>
      </c>
      <c r="J1475" t="s">
        <v>894</v>
      </c>
      <c r="L1475" t="s">
        <v>6987</v>
      </c>
      <c r="M1475" t="s">
        <v>906</v>
      </c>
      <c r="N1475" t="s">
        <v>906</v>
      </c>
    </row>
    <row r="1476" spans="1:14" x14ac:dyDescent="0.3">
      <c r="A1476" s="136">
        <f t="shared" si="23"/>
        <v>207.8783017917151</v>
      </c>
      <c r="B1476" s="134">
        <v>8.8239999999999998</v>
      </c>
      <c r="C1476" s="134">
        <v>-73.715000000000003</v>
      </c>
      <c r="D1476" t="s">
        <v>12685</v>
      </c>
      <c r="E1476" t="s">
        <v>892</v>
      </c>
      <c r="F1476" t="s">
        <v>1214</v>
      </c>
      <c r="G1476" t="s">
        <v>12669</v>
      </c>
      <c r="H1476" t="s">
        <v>294</v>
      </c>
      <c r="I1476">
        <v>48.598500000000001</v>
      </c>
      <c r="L1476" t="s">
        <v>10788</v>
      </c>
      <c r="M1476" t="s">
        <v>1019</v>
      </c>
      <c r="N1476" t="s">
        <v>1019</v>
      </c>
    </row>
    <row r="1477" spans="1:14" x14ac:dyDescent="0.3">
      <c r="A1477" s="136">
        <f t="shared" si="23"/>
        <v>207.94527477465277</v>
      </c>
      <c r="B1477" s="134">
        <v>8.8404900000000008</v>
      </c>
      <c r="C1477" s="134">
        <v>-73.674639999999997</v>
      </c>
      <c r="D1477" t="s">
        <v>12695</v>
      </c>
      <c r="E1477" t="s">
        <v>892</v>
      </c>
      <c r="F1477" t="s">
        <v>877</v>
      </c>
      <c r="G1477" t="s">
        <v>12696</v>
      </c>
      <c r="H1477" t="s">
        <v>294</v>
      </c>
      <c r="I1477">
        <v>36.149299999999997</v>
      </c>
      <c r="J1477" t="s">
        <v>894</v>
      </c>
      <c r="K1477" t="s">
        <v>879</v>
      </c>
      <c r="L1477" t="s">
        <v>12697</v>
      </c>
      <c r="M1477" t="s">
        <v>899</v>
      </c>
      <c r="N1477" t="s">
        <v>899</v>
      </c>
    </row>
    <row r="1478" spans="1:14" x14ac:dyDescent="0.3">
      <c r="A1478" s="136">
        <f t="shared" si="23"/>
        <v>207.94533166894226</v>
      </c>
      <c r="B1478" s="134">
        <v>7.4266100000000002</v>
      </c>
      <c r="C1478" s="134">
        <v>-74.854550000000003</v>
      </c>
      <c r="D1478" t="s">
        <v>10350</v>
      </c>
      <c r="E1478" t="s">
        <v>892</v>
      </c>
      <c r="F1478" t="s">
        <v>877</v>
      </c>
      <c r="G1478" t="s">
        <v>10217</v>
      </c>
      <c r="H1478" t="s">
        <v>288</v>
      </c>
      <c r="I1478">
        <v>290.52600000000001</v>
      </c>
      <c r="J1478" t="s">
        <v>986</v>
      </c>
      <c r="K1478" t="s">
        <v>1058</v>
      </c>
      <c r="L1478" t="s">
        <v>10351</v>
      </c>
      <c r="M1478" t="s">
        <v>4968</v>
      </c>
      <c r="N1478" t="s">
        <v>4968</v>
      </c>
    </row>
    <row r="1479" spans="1:14" x14ac:dyDescent="0.3">
      <c r="A1479" s="136">
        <f t="shared" si="23"/>
        <v>208.08278869150061</v>
      </c>
      <c r="B1479" s="134">
        <v>6.0475000000000003</v>
      </c>
      <c r="C1479" s="134">
        <v>-74.561000000000007</v>
      </c>
      <c r="D1479" t="s">
        <v>6585</v>
      </c>
      <c r="E1479" t="s">
        <v>892</v>
      </c>
      <c r="F1479" t="s">
        <v>1214</v>
      </c>
      <c r="G1479" t="s">
        <v>5665</v>
      </c>
      <c r="H1479" t="s">
        <v>291</v>
      </c>
      <c r="I1479">
        <v>121.0954</v>
      </c>
      <c r="L1479" t="s">
        <v>5924</v>
      </c>
      <c r="M1479" t="s">
        <v>1019</v>
      </c>
      <c r="N1479" t="s">
        <v>1019</v>
      </c>
    </row>
    <row r="1480" spans="1:14" x14ac:dyDescent="0.3">
      <c r="A1480" s="136">
        <f t="shared" si="23"/>
        <v>208.30921662758891</v>
      </c>
      <c r="B1480" s="134">
        <v>6.73</v>
      </c>
      <c r="C1480" s="134">
        <v>-74.850499999999997</v>
      </c>
      <c r="D1480" t="s">
        <v>8640</v>
      </c>
      <c r="E1480" t="s">
        <v>883</v>
      </c>
      <c r="F1480" t="s">
        <v>877</v>
      </c>
      <c r="G1480" t="s">
        <v>8589</v>
      </c>
      <c r="H1480" t="s">
        <v>288</v>
      </c>
      <c r="I1480">
        <v>232.17240000000001</v>
      </c>
      <c r="J1480" t="s">
        <v>889</v>
      </c>
      <c r="L1480" t="s">
        <v>8124</v>
      </c>
      <c r="M1480" t="s">
        <v>2026</v>
      </c>
      <c r="N1480" t="s">
        <v>2026</v>
      </c>
    </row>
    <row r="1481" spans="1:14" x14ac:dyDescent="0.3">
      <c r="A1481" s="136">
        <f t="shared" si="23"/>
        <v>208.40602955687939</v>
      </c>
      <c r="B1481" s="134">
        <v>6.0025000000000004</v>
      </c>
      <c r="C1481" s="134">
        <v>-74.533000000000001</v>
      </c>
      <c r="D1481" t="s">
        <v>6436</v>
      </c>
      <c r="E1481" t="s">
        <v>892</v>
      </c>
      <c r="F1481" t="s">
        <v>877</v>
      </c>
      <c r="G1481" t="s">
        <v>5665</v>
      </c>
      <c r="H1481" t="s">
        <v>291</v>
      </c>
      <c r="I1481">
        <v>562.69359999999995</v>
      </c>
      <c r="J1481" t="s">
        <v>889</v>
      </c>
      <c r="K1481" t="s">
        <v>903</v>
      </c>
      <c r="L1481" t="s">
        <v>6437</v>
      </c>
      <c r="M1481" t="s">
        <v>931</v>
      </c>
      <c r="N1481" t="s">
        <v>931</v>
      </c>
    </row>
    <row r="1482" spans="1:14" x14ac:dyDescent="0.3">
      <c r="A1482" s="136">
        <f t="shared" si="23"/>
        <v>208.41495479263534</v>
      </c>
      <c r="B1482" s="134">
        <v>5.2282900000000003</v>
      </c>
      <c r="C1482" s="134">
        <v>-73.179469999999995</v>
      </c>
      <c r="D1482" t="s">
        <v>7973</v>
      </c>
      <c r="E1482" t="s">
        <v>892</v>
      </c>
      <c r="F1482" t="s">
        <v>893</v>
      </c>
      <c r="G1482" t="s">
        <v>7895</v>
      </c>
      <c r="H1482" t="s">
        <v>291</v>
      </c>
      <c r="I1482">
        <v>17.447700000000001</v>
      </c>
      <c r="J1482" t="s">
        <v>894</v>
      </c>
      <c r="K1482" t="s">
        <v>879</v>
      </c>
      <c r="L1482" t="s">
        <v>7974</v>
      </c>
      <c r="M1482" t="s">
        <v>1879</v>
      </c>
      <c r="N1482" t="s">
        <v>1879</v>
      </c>
    </row>
    <row r="1483" spans="1:14" x14ac:dyDescent="0.3">
      <c r="A1483" s="136">
        <f t="shared" si="23"/>
        <v>208.47377838586155</v>
      </c>
      <c r="B1483" s="134">
        <v>6.2246600000000001</v>
      </c>
      <c r="C1483" s="134">
        <v>-74.671779999999998</v>
      </c>
      <c r="D1483" t="s">
        <v>7090</v>
      </c>
      <c r="E1483" t="s">
        <v>892</v>
      </c>
      <c r="F1483" t="s">
        <v>877</v>
      </c>
      <c r="G1483" t="s">
        <v>6293</v>
      </c>
      <c r="H1483" t="s">
        <v>288</v>
      </c>
      <c r="I1483">
        <v>39.741300000000003</v>
      </c>
      <c r="J1483" t="s">
        <v>894</v>
      </c>
      <c r="K1483" t="s">
        <v>879</v>
      </c>
      <c r="L1483" t="s">
        <v>6987</v>
      </c>
      <c r="M1483" t="s">
        <v>906</v>
      </c>
      <c r="N1483" t="s">
        <v>906</v>
      </c>
    </row>
    <row r="1484" spans="1:14" x14ac:dyDescent="0.3">
      <c r="A1484" s="136">
        <f t="shared" si="23"/>
        <v>208.61598737875215</v>
      </c>
      <c r="B1484" s="134">
        <v>8.8450100000000003</v>
      </c>
      <c r="C1484" s="134">
        <v>-73.679749999999999</v>
      </c>
      <c r="D1484" t="s">
        <v>12706</v>
      </c>
      <c r="E1484" t="s">
        <v>892</v>
      </c>
      <c r="F1484" t="s">
        <v>926</v>
      </c>
      <c r="G1484" t="s">
        <v>12696</v>
      </c>
      <c r="H1484" t="s">
        <v>294</v>
      </c>
      <c r="I1484">
        <v>513.02300000000002</v>
      </c>
      <c r="J1484" t="s">
        <v>889</v>
      </c>
      <c r="K1484" t="s">
        <v>879</v>
      </c>
      <c r="L1484" t="s">
        <v>971</v>
      </c>
      <c r="M1484" t="s">
        <v>899</v>
      </c>
      <c r="N1484" t="s">
        <v>899</v>
      </c>
    </row>
    <row r="1485" spans="1:14" x14ac:dyDescent="0.3">
      <c r="A1485" s="136">
        <f t="shared" si="23"/>
        <v>208.63027178213326</v>
      </c>
      <c r="B1485" s="134">
        <v>5.2374999999999998</v>
      </c>
      <c r="C1485" s="134">
        <v>-72.726500000000001</v>
      </c>
      <c r="D1485" t="s">
        <v>9178</v>
      </c>
      <c r="E1485" t="s">
        <v>883</v>
      </c>
      <c r="F1485" t="s">
        <v>884</v>
      </c>
      <c r="G1485" t="s">
        <v>9044</v>
      </c>
      <c r="H1485" t="s">
        <v>231</v>
      </c>
      <c r="I1485">
        <v>145.65270000000001</v>
      </c>
      <c r="L1485" t="s">
        <v>9179</v>
      </c>
      <c r="M1485" t="s">
        <v>5018</v>
      </c>
      <c r="N1485" t="s">
        <v>5018</v>
      </c>
    </row>
    <row r="1486" spans="1:14" x14ac:dyDescent="0.3">
      <c r="A1486" s="136">
        <f t="shared" si="23"/>
        <v>208.63893933854453</v>
      </c>
      <c r="B1486" s="134">
        <v>6.2094199999999997</v>
      </c>
      <c r="C1486" s="134">
        <v>-74.665329999999997</v>
      </c>
      <c r="D1486" t="s">
        <v>7046</v>
      </c>
      <c r="E1486" t="s">
        <v>892</v>
      </c>
      <c r="F1486" t="s">
        <v>926</v>
      </c>
      <c r="G1486" t="s">
        <v>6293</v>
      </c>
      <c r="H1486" t="s">
        <v>288</v>
      </c>
      <c r="I1486">
        <v>249.78370000000001</v>
      </c>
      <c r="J1486" t="s">
        <v>889</v>
      </c>
      <c r="K1486" t="s">
        <v>879</v>
      </c>
      <c r="L1486" t="s">
        <v>7037</v>
      </c>
      <c r="M1486" t="s">
        <v>3950</v>
      </c>
      <c r="N1486" t="s">
        <v>3950</v>
      </c>
    </row>
    <row r="1487" spans="1:14" x14ac:dyDescent="0.3">
      <c r="A1487" s="136">
        <f t="shared" si="23"/>
        <v>208.68055545109061</v>
      </c>
      <c r="B1487" s="134">
        <v>5.2831400000000004</v>
      </c>
      <c r="C1487" s="134">
        <v>-72.50385</v>
      </c>
      <c r="D1487" t="s">
        <v>9805</v>
      </c>
      <c r="E1487" t="s">
        <v>892</v>
      </c>
      <c r="F1487" t="s">
        <v>877</v>
      </c>
      <c r="G1487" t="s">
        <v>9806</v>
      </c>
      <c r="H1487" t="s">
        <v>231</v>
      </c>
      <c r="I1487">
        <v>50.062100000000001</v>
      </c>
      <c r="J1487" t="s">
        <v>894</v>
      </c>
      <c r="K1487" t="s">
        <v>879</v>
      </c>
      <c r="L1487" t="s">
        <v>9807</v>
      </c>
      <c r="M1487" t="s">
        <v>949</v>
      </c>
      <c r="N1487" t="s">
        <v>949</v>
      </c>
    </row>
    <row r="1488" spans="1:14" x14ac:dyDescent="0.3">
      <c r="A1488" s="136">
        <f t="shared" si="23"/>
        <v>208.70581842498862</v>
      </c>
      <c r="B1488" s="134">
        <v>5.3745000000000003</v>
      </c>
      <c r="C1488" s="134">
        <v>-72.242500000000007</v>
      </c>
      <c r="D1488" t="s">
        <v>10392</v>
      </c>
      <c r="E1488" t="s">
        <v>892</v>
      </c>
      <c r="F1488" t="s">
        <v>877</v>
      </c>
      <c r="G1488" t="s">
        <v>9871</v>
      </c>
      <c r="H1488" t="s">
        <v>231</v>
      </c>
      <c r="I1488">
        <v>146.86699999999999</v>
      </c>
      <c r="J1488" t="s">
        <v>894</v>
      </c>
      <c r="K1488" t="s">
        <v>903</v>
      </c>
      <c r="L1488" t="s">
        <v>6419</v>
      </c>
      <c r="M1488" t="s">
        <v>957</v>
      </c>
      <c r="N1488" t="s">
        <v>957</v>
      </c>
    </row>
    <row r="1489" spans="1:14" x14ac:dyDescent="0.3">
      <c r="A1489" s="136">
        <f t="shared" si="23"/>
        <v>208.80552784645502</v>
      </c>
      <c r="B1489" s="134">
        <v>5.6014999999999997</v>
      </c>
      <c r="C1489" s="134">
        <v>-74.146000000000001</v>
      </c>
      <c r="D1489" t="s">
        <v>5909</v>
      </c>
      <c r="E1489" t="s">
        <v>883</v>
      </c>
      <c r="F1489" t="s">
        <v>877</v>
      </c>
      <c r="G1489" t="s">
        <v>5910</v>
      </c>
      <c r="H1489" t="s">
        <v>291</v>
      </c>
      <c r="I1489">
        <v>22.026800000000001</v>
      </c>
      <c r="L1489" t="s">
        <v>5911</v>
      </c>
      <c r="M1489" t="s">
        <v>5912</v>
      </c>
      <c r="N1489" t="s">
        <v>5912</v>
      </c>
    </row>
    <row r="1490" spans="1:14" x14ac:dyDescent="0.3">
      <c r="A1490" s="136">
        <f t="shared" si="23"/>
        <v>208.834115882681</v>
      </c>
      <c r="B1490" s="134">
        <v>5.4974999999999996</v>
      </c>
      <c r="C1490" s="134">
        <v>-73.994500000000002</v>
      </c>
      <c r="D1490" t="s">
        <v>6029</v>
      </c>
      <c r="E1490" t="s">
        <v>883</v>
      </c>
      <c r="F1490" t="s">
        <v>884</v>
      </c>
      <c r="G1490" t="s">
        <v>6030</v>
      </c>
      <c r="H1490" t="s">
        <v>291</v>
      </c>
      <c r="I1490">
        <v>3107.2260000000001</v>
      </c>
      <c r="L1490" t="s">
        <v>5780</v>
      </c>
      <c r="M1490" t="s">
        <v>4476</v>
      </c>
      <c r="N1490" t="s">
        <v>4476</v>
      </c>
    </row>
    <row r="1491" spans="1:14" x14ac:dyDescent="0.3">
      <c r="A1491" s="136">
        <f t="shared" si="23"/>
        <v>208.86987684359113</v>
      </c>
      <c r="B1491" s="134">
        <v>5.5270000000000001</v>
      </c>
      <c r="C1491" s="134">
        <v>-74.041499999999999</v>
      </c>
      <c r="D1491" t="s">
        <v>5983</v>
      </c>
      <c r="E1491" t="s">
        <v>883</v>
      </c>
      <c r="F1491" t="s">
        <v>877</v>
      </c>
      <c r="G1491" t="s">
        <v>5984</v>
      </c>
      <c r="H1491" t="s">
        <v>291</v>
      </c>
      <c r="I1491">
        <v>633.92089999999996</v>
      </c>
      <c r="J1491" t="s">
        <v>889</v>
      </c>
      <c r="L1491" t="s">
        <v>5985</v>
      </c>
      <c r="M1491" t="s">
        <v>5986</v>
      </c>
      <c r="N1491" t="s">
        <v>5986</v>
      </c>
    </row>
    <row r="1492" spans="1:14" x14ac:dyDescent="0.3">
      <c r="A1492" s="136">
        <f t="shared" si="23"/>
        <v>208.88389561412316</v>
      </c>
      <c r="B1492" s="134">
        <v>5.3511899999999999</v>
      </c>
      <c r="C1492" s="134">
        <v>-73.704549999999998</v>
      </c>
      <c r="D1492" t="s">
        <v>6511</v>
      </c>
      <c r="E1492" t="s">
        <v>892</v>
      </c>
      <c r="F1492" t="s">
        <v>877</v>
      </c>
      <c r="G1492" t="s">
        <v>6512</v>
      </c>
      <c r="H1492" t="s">
        <v>297</v>
      </c>
      <c r="I1492">
        <v>4.3528000000000002</v>
      </c>
      <c r="J1492" t="s">
        <v>894</v>
      </c>
      <c r="K1492" t="s">
        <v>879</v>
      </c>
      <c r="L1492" t="s">
        <v>6513</v>
      </c>
      <c r="M1492" t="s">
        <v>931</v>
      </c>
      <c r="N1492" t="s">
        <v>931</v>
      </c>
    </row>
    <row r="1493" spans="1:14" x14ac:dyDescent="0.3">
      <c r="A1493" s="136">
        <f t="shared" si="23"/>
        <v>209.01562117842678</v>
      </c>
      <c r="B1493" s="134">
        <v>6.2365000000000004</v>
      </c>
      <c r="C1493" s="134">
        <v>-74.683499999999995</v>
      </c>
      <c r="D1493" t="s">
        <v>7125</v>
      </c>
      <c r="E1493" t="s">
        <v>892</v>
      </c>
      <c r="F1493" t="s">
        <v>877</v>
      </c>
      <c r="G1493" t="s">
        <v>6293</v>
      </c>
      <c r="H1493" t="s">
        <v>288</v>
      </c>
      <c r="I1493">
        <v>494.05709999999999</v>
      </c>
      <c r="J1493" t="s">
        <v>889</v>
      </c>
      <c r="K1493" t="s">
        <v>903</v>
      </c>
      <c r="L1493" t="s">
        <v>6987</v>
      </c>
      <c r="M1493" t="s">
        <v>7126</v>
      </c>
      <c r="N1493" t="s">
        <v>7126</v>
      </c>
    </row>
    <row r="1494" spans="1:14" x14ac:dyDescent="0.3">
      <c r="A1494" s="136">
        <f t="shared" si="23"/>
        <v>209.06406112970353</v>
      </c>
      <c r="B1494" s="134">
        <v>7.1604999999999999</v>
      </c>
      <c r="C1494" s="134">
        <v>-74.893000000000001</v>
      </c>
      <c r="D1494" t="s">
        <v>9766</v>
      </c>
      <c r="E1494" t="s">
        <v>883</v>
      </c>
      <c r="F1494" t="s">
        <v>884</v>
      </c>
      <c r="G1494" t="s">
        <v>9767</v>
      </c>
      <c r="H1494" t="s">
        <v>288</v>
      </c>
      <c r="I1494">
        <v>1661.6882000000001</v>
      </c>
      <c r="L1494" t="s">
        <v>886</v>
      </c>
      <c r="M1494" t="s">
        <v>887</v>
      </c>
      <c r="N1494" t="s">
        <v>887</v>
      </c>
    </row>
    <row r="1495" spans="1:14" x14ac:dyDescent="0.3">
      <c r="A1495" s="136">
        <f t="shared" si="23"/>
        <v>209.15749037832461</v>
      </c>
      <c r="B1495" s="134">
        <v>5.3085000000000004</v>
      </c>
      <c r="C1495" s="134">
        <v>-73.594499999999996</v>
      </c>
      <c r="D1495" t="s">
        <v>6790</v>
      </c>
      <c r="E1495" t="s">
        <v>883</v>
      </c>
      <c r="F1495" t="s">
        <v>884</v>
      </c>
      <c r="G1495" t="s">
        <v>6791</v>
      </c>
      <c r="H1495" t="s">
        <v>5277</v>
      </c>
      <c r="I1495">
        <v>134.6336</v>
      </c>
      <c r="L1495" t="s">
        <v>6792</v>
      </c>
      <c r="M1495" t="s">
        <v>1019</v>
      </c>
      <c r="N1495" t="s">
        <v>1019</v>
      </c>
    </row>
    <row r="1496" spans="1:14" x14ac:dyDescent="0.3">
      <c r="A1496" s="136">
        <f t="shared" si="23"/>
        <v>209.20777821229737</v>
      </c>
      <c r="B1496" s="134">
        <v>5.6204999999999998</v>
      </c>
      <c r="C1496" s="134">
        <v>-74.176500000000004</v>
      </c>
      <c r="D1496" t="s">
        <v>5880</v>
      </c>
      <c r="E1496" t="s">
        <v>883</v>
      </c>
      <c r="F1496" t="s">
        <v>884</v>
      </c>
      <c r="G1496" t="s">
        <v>5821</v>
      </c>
      <c r="H1496" t="s">
        <v>291</v>
      </c>
      <c r="I1496">
        <v>282.67450000000002</v>
      </c>
      <c r="L1496" t="s">
        <v>5881</v>
      </c>
      <c r="M1496" t="s">
        <v>1451</v>
      </c>
      <c r="N1496" t="s">
        <v>1451</v>
      </c>
    </row>
    <row r="1497" spans="1:14" x14ac:dyDescent="0.3">
      <c r="A1497" s="136">
        <f t="shared" si="23"/>
        <v>209.48597441365501</v>
      </c>
      <c r="B1497" s="134">
        <v>6.0421199999999997</v>
      </c>
      <c r="C1497" s="134">
        <v>-74.572659999999999</v>
      </c>
      <c r="D1497" t="s">
        <v>6533</v>
      </c>
      <c r="E1497" t="s">
        <v>892</v>
      </c>
      <c r="F1497" t="s">
        <v>877</v>
      </c>
      <c r="G1497" t="s">
        <v>6299</v>
      </c>
      <c r="H1497" t="s">
        <v>5818</v>
      </c>
      <c r="I1497">
        <v>164.02719999999999</v>
      </c>
      <c r="J1497" t="s">
        <v>894</v>
      </c>
      <c r="K1497" t="s">
        <v>879</v>
      </c>
      <c r="L1497" t="s">
        <v>6534</v>
      </c>
      <c r="M1497" t="s">
        <v>899</v>
      </c>
      <c r="N1497" t="s">
        <v>899</v>
      </c>
    </row>
    <row r="1498" spans="1:14" x14ac:dyDescent="0.3">
      <c r="A1498" s="136">
        <f t="shared" si="23"/>
        <v>209.53502533691375</v>
      </c>
      <c r="B1498" s="134">
        <v>6.2092999999999998</v>
      </c>
      <c r="C1498" s="134">
        <v>-74.674459999999996</v>
      </c>
      <c r="D1498" t="s">
        <v>7036</v>
      </c>
      <c r="E1498" t="s">
        <v>892</v>
      </c>
      <c r="F1498" t="s">
        <v>926</v>
      </c>
      <c r="G1498" t="s">
        <v>6293</v>
      </c>
      <c r="H1498" t="s">
        <v>288</v>
      </c>
      <c r="I1498">
        <v>249.7852</v>
      </c>
      <c r="J1498" t="s">
        <v>889</v>
      </c>
      <c r="K1498" t="s">
        <v>879</v>
      </c>
      <c r="L1498" t="s">
        <v>7037</v>
      </c>
      <c r="M1498" t="s">
        <v>3950</v>
      </c>
      <c r="N1498" t="s">
        <v>3950</v>
      </c>
    </row>
    <row r="1499" spans="1:14" x14ac:dyDescent="0.3">
      <c r="A1499" s="136">
        <f t="shared" si="23"/>
        <v>209.53979166184325</v>
      </c>
      <c r="B1499" s="134">
        <v>6.7065000000000001</v>
      </c>
      <c r="C1499" s="134">
        <v>-74.856999999999999</v>
      </c>
      <c r="D1499" t="s">
        <v>8588</v>
      </c>
      <c r="E1499" t="s">
        <v>883</v>
      </c>
      <c r="F1499" t="s">
        <v>877</v>
      </c>
      <c r="G1499" t="s">
        <v>8589</v>
      </c>
      <c r="H1499" t="s">
        <v>288</v>
      </c>
      <c r="I1499">
        <v>1929.5387000000001</v>
      </c>
      <c r="J1499" t="s">
        <v>889</v>
      </c>
      <c r="L1499" t="s">
        <v>5465</v>
      </c>
      <c r="M1499" t="s">
        <v>2026</v>
      </c>
      <c r="N1499" t="s">
        <v>2026</v>
      </c>
    </row>
    <row r="1500" spans="1:14" x14ac:dyDescent="0.3">
      <c r="A1500" s="136">
        <f t="shared" si="23"/>
        <v>209.75743637946027</v>
      </c>
      <c r="B1500" s="134">
        <v>8.8495500000000007</v>
      </c>
      <c r="C1500" s="134">
        <v>-73.696560000000005</v>
      </c>
      <c r="D1500" t="s">
        <v>12698</v>
      </c>
      <c r="E1500" t="s">
        <v>892</v>
      </c>
      <c r="F1500" t="s">
        <v>877</v>
      </c>
      <c r="G1500" t="s">
        <v>12699</v>
      </c>
      <c r="H1500" t="s">
        <v>294</v>
      </c>
      <c r="I1500">
        <v>623.06920000000002</v>
      </c>
      <c r="J1500" t="s">
        <v>889</v>
      </c>
      <c r="K1500" t="s">
        <v>879</v>
      </c>
      <c r="L1500" t="s">
        <v>12700</v>
      </c>
      <c r="M1500" t="s">
        <v>1310</v>
      </c>
      <c r="N1500" t="s">
        <v>1310</v>
      </c>
    </row>
    <row r="1501" spans="1:14" x14ac:dyDescent="0.3">
      <c r="A1501" s="136">
        <f t="shared" si="23"/>
        <v>209.9133729748682</v>
      </c>
      <c r="B1501" s="134">
        <v>6.2190000000000003</v>
      </c>
      <c r="C1501" s="134">
        <v>-74.683499999999995</v>
      </c>
      <c r="D1501" t="s">
        <v>7054</v>
      </c>
      <c r="E1501" t="s">
        <v>883</v>
      </c>
      <c r="F1501" t="s">
        <v>877</v>
      </c>
      <c r="G1501" t="s">
        <v>6293</v>
      </c>
      <c r="H1501" t="s">
        <v>288</v>
      </c>
      <c r="I1501">
        <v>44.0261</v>
      </c>
      <c r="J1501" t="s">
        <v>894</v>
      </c>
      <c r="L1501" t="s">
        <v>6987</v>
      </c>
      <c r="M1501" t="s">
        <v>7055</v>
      </c>
      <c r="N1501" t="s">
        <v>7055</v>
      </c>
    </row>
    <row r="1502" spans="1:14" x14ac:dyDescent="0.3">
      <c r="A1502" s="136">
        <f t="shared" si="23"/>
        <v>210.09734292384749</v>
      </c>
      <c r="B1502" s="134">
        <v>5.2492099999999997</v>
      </c>
      <c r="C1502" s="134">
        <v>-73.409980000000004</v>
      </c>
      <c r="D1502" t="s">
        <v>7273</v>
      </c>
      <c r="E1502" t="s">
        <v>892</v>
      </c>
      <c r="F1502" t="s">
        <v>877</v>
      </c>
      <c r="G1502" t="s">
        <v>7274</v>
      </c>
      <c r="H1502" t="s">
        <v>291</v>
      </c>
      <c r="I1502">
        <v>198.8639</v>
      </c>
      <c r="J1502" t="s">
        <v>889</v>
      </c>
      <c r="K1502" t="s">
        <v>879</v>
      </c>
      <c r="L1502" t="s">
        <v>7275</v>
      </c>
      <c r="M1502" t="s">
        <v>887</v>
      </c>
      <c r="N1502" t="s">
        <v>887</v>
      </c>
    </row>
    <row r="1503" spans="1:14" x14ac:dyDescent="0.3">
      <c r="A1503" s="136">
        <f t="shared" si="23"/>
        <v>210.16929723723885</v>
      </c>
      <c r="B1503" s="134">
        <v>7.4636699999999996</v>
      </c>
      <c r="C1503" s="134">
        <v>-74.868049999999997</v>
      </c>
      <c r="D1503" t="s">
        <v>10414</v>
      </c>
      <c r="E1503" t="s">
        <v>892</v>
      </c>
      <c r="F1503" t="s">
        <v>877</v>
      </c>
      <c r="G1503" t="s">
        <v>10217</v>
      </c>
      <c r="H1503" t="s">
        <v>288</v>
      </c>
      <c r="I1503">
        <v>135.1311</v>
      </c>
      <c r="J1503" t="s">
        <v>894</v>
      </c>
      <c r="K1503" t="s">
        <v>879</v>
      </c>
      <c r="L1503" t="s">
        <v>10399</v>
      </c>
      <c r="M1503" t="s">
        <v>10415</v>
      </c>
      <c r="N1503" t="s">
        <v>10415</v>
      </c>
    </row>
    <row r="1504" spans="1:14" x14ac:dyDescent="0.3">
      <c r="A1504" s="136">
        <f t="shared" si="23"/>
        <v>210.3411397149782</v>
      </c>
      <c r="B1504" s="134">
        <v>5.5490000000000004</v>
      </c>
      <c r="C1504" s="134">
        <v>-74.097499999999997</v>
      </c>
      <c r="D1504" t="s">
        <v>5874</v>
      </c>
      <c r="E1504" t="s">
        <v>883</v>
      </c>
      <c r="F1504" t="s">
        <v>884</v>
      </c>
      <c r="G1504" t="s">
        <v>5455</v>
      </c>
      <c r="H1504" t="s">
        <v>291</v>
      </c>
      <c r="I1504">
        <v>37.937199999999997</v>
      </c>
      <c r="L1504" t="s">
        <v>5875</v>
      </c>
      <c r="M1504" t="s">
        <v>1451</v>
      </c>
      <c r="N1504" t="s">
        <v>1451</v>
      </c>
    </row>
    <row r="1505" spans="1:14" x14ac:dyDescent="0.3">
      <c r="A1505" s="136">
        <f t="shared" si="23"/>
        <v>210.36575796950663</v>
      </c>
      <c r="B1505" s="134">
        <v>5.8715000000000002</v>
      </c>
      <c r="C1505" s="134">
        <v>-74.452500000000001</v>
      </c>
      <c r="D1505" t="s">
        <v>6151</v>
      </c>
      <c r="E1505" t="s">
        <v>968</v>
      </c>
      <c r="F1505" t="s">
        <v>877</v>
      </c>
      <c r="G1505" t="s">
        <v>5665</v>
      </c>
      <c r="H1505" t="s">
        <v>291</v>
      </c>
      <c r="I1505">
        <v>53.831600000000002</v>
      </c>
      <c r="J1505" t="s">
        <v>894</v>
      </c>
      <c r="L1505" t="s">
        <v>6152</v>
      </c>
      <c r="M1505" t="s">
        <v>957</v>
      </c>
      <c r="N1505" t="s">
        <v>957</v>
      </c>
    </row>
    <row r="1506" spans="1:14" x14ac:dyDescent="0.3">
      <c r="A1506" s="136">
        <f t="shared" si="23"/>
        <v>210.37248465367352</v>
      </c>
      <c r="B1506" s="134">
        <v>5.6619999999999999</v>
      </c>
      <c r="C1506" s="134">
        <v>-74.243499999999997</v>
      </c>
      <c r="D1506" t="s">
        <v>5847</v>
      </c>
      <c r="E1506" t="s">
        <v>883</v>
      </c>
      <c r="F1506" t="s">
        <v>877</v>
      </c>
      <c r="G1506" t="s">
        <v>5821</v>
      </c>
      <c r="H1506" t="s">
        <v>291</v>
      </c>
      <c r="I1506">
        <v>149.28800000000001</v>
      </c>
      <c r="J1506" t="s">
        <v>894</v>
      </c>
      <c r="L1506" t="s">
        <v>5848</v>
      </c>
      <c r="M1506" t="s">
        <v>5849</v>
      </c>
      <c r="N1506" t="s">
        <v>5849</v>
      </c>
    </row>
    <row r="1507" spans="1:14" x14ac:dyDescent="0.3">
      <c r="A1507" s="136">
        <f t="shared" si="23"/>
        <v>210.38711521254027</v>
      </c>
      <c r="B1507" s="134">
        <v>5.2694999999999999</v>
      </c>
      <c r="C1507" s="134">
        <v>-72.495500000000007</v>
      </c>
      <c r="D1507" t="s">
        <v>9825</v>
      </c>
      <c r="E1507" t="s">
        <v>883</v>
      </c>
      <c r="F1507" t="s">
        <v>877</v>
      </c>
      <c r="G1507" t="s">
        <v>9806</v>
      </c>
      <c r="H1507" t="s">
        <v>231</v>
      </c>
      <c r="I1507">
        <v>24.479500000000002</v>
      </c>
      <c r="J1507" t="s">
        <v>894</v>
      </c>
      <c r="L1507" t="s">
        <v>9807</v>
      </c>
      <c r="M1507" t="s">
        <v>957</v>
      </c>
      <c r="N1507" t="s">
        <v>957</v>
      </c>
    </row>
    <row r="1508" spans="1:14" x14ac:dyDescent="0.3">
      <c r="A1508" s="136">
        <f t="shared" si="23"/>
        <v>210.53462520478709</v>
      </c>
      <c r="B1508" s="134">
        <v>8.8710000000000004</v>
      </c>
      <c r="C1508" s="134">
        <v>-73.659499999999994</v>
      </c>
      <c r="D1508" t="s">
        <v>12722</v>
      </c>
      <c r="E1508" t="s">
        <v>892</v>
      </c>
      <c r="F1508" t="s">
        <v>1214</v>
      </c>
      <c r="G1508" t="s">
        <v>12718</v>
      </c>
      <c r="H1508" t="s">
        <v>294</v>
      </c>
      <c r="I1508">
        <v>14.577400000000001</v>
      </c>
      <c r="L1508" t="s">
        <v>10788</v>
      </c>
      <c r="M1508" t="s">
        <v>1019</v>
      </c>
      <c r="N1508" t="s">
        <v>1019</v>
      </c>
    </row>
    <row r="1509" spans="1:14" x14ac:dyDescent="0.3">
      <c r="A1509" s="136">
        <f t="shared" si="23"/>
        <v>210.61367876439314</v>
      </c>
      <c r="B1509" s="134">
        <v>5.6630000000000003</v>
      </c>
      <c r="C1509" s="134">
        <v>-74.248000000000005</v>
      </c>
      <c r="D1509" t="s">
        <v>5841</v>
      </c>
      <c r="E1509" t="s">
        <v>883</v>
      </c>
      <c r="F1509" t="s">
        <v>884</v>
      </c>
      <c r="G1509" t="s">
        <v>5821</v>
      </c>
      <c r="H1509" t="s">
        <v>291</v>
      </c>
      <c r="I1509">
        <v>13.4605</v>
      </c>
      <c r="L1509" t="s">
        <v>5403</v>
      </c>
      <c r="M1509" t="s">
        <v>1451</v>
      </c>
      <c r="N1509" t="s">
        <v>1451</v>
      </c>
    </row>
    <row r="1510" spans="1:14" x14ac:dyDescent="0.3">
      <c r="A1510" s="136">
        <f t="shared" si="23"/>
        <v>210.63287109477281</v>
      </c>
      <c r="B1510" s="134">
        <v>7.5557600000000003</v>
      </c>
      <c r="C1510" s="134">
        <v>-74.851640000000003</v>
      </c>
      <c r="D1510" t="s">
        <v>10633</v>
      </c>
      <c r="E1510" t="s">
        <v>892</v>
      </c>
      <c r="F1510" t="s">
        <v>877</v>
      </c>
      <c r="G1510" t="s">
        <v>10217</v>
      </c>
      <c r="H1510" t="s">
        <v>288</v>
      </c>
      <c r="I1510">
        <v>287.7362</v>
      </c>
      <c r="J1510" t="s">
        <v>889</v>
      </c>
      <c r="K1510" t="s">
        <v>879</v>
      </c>
      <c r="L1510" t="s">
        <v>10634</v>
      </c>
      <c r="M1510" t="s">
        <v>10635</v>
      </c>
      <c r="N1510" t="s">
        <v>10635</v>
      </c>
    </row>
    <row r="1511" spans="1:14" x14ac:dyDescent="0.3">
      <c r="A1511" s="136">
        <f t="shared" si="23"/>
        <v>210.64915920486493</v>
      </c>
      <c r="B1511" s="134">
        <v>5.2850000000000001</v>
      </c>
      <c r="C1511" s="134">
        <v>-73.564999999999998</v>
      </c>
      <c r="D1511" t="s">
        <v>6827</v>
      </c>
      <c r="E1511" t="s">
        <v>892</v>
      </c>
      <c r="F1511" t="s">
        <v>1214</v>
      </c>
      <c r="G1511" t="s">
        <v>6469</v>
      </c>
      <c r="H1511" t="s">
        <v>297</v>
      </c>
      <c r="I1511">
        <v>29.375299999999999</v>
      </c>
      <c r="J1511" t="s">
        <v>986</v>
      </c>
      <c r="K1511" t="s">
        <v>879</v>
      </c>
      <c r="L1511" t="s">
        <v>6664</v>
      </c>
      <c r="M1511" t="s">
        <v>931</v>
      </c>
      <c r="N1511" t="s">
        <v>931</v>
      </c>
    </row>
    <row r="1512" spans="1:14" x14ac:dyDescent="0.3">
      <c r="A1512" s="136">
        <f t="shared" si="23"/>
        <v>210.67202572295648</v>
      </c>
      <c r="B1512" s="134">
        <v>6.5765000000000002</v>
      </c>
      <c r="C1512" s="134">
        <v>-74.834999999999994</v>
      </c>
      <c r="D1512" t="s">
        <v>8206</v>
      </c>
      <c r="E1512" t="s">
        <v>883</v>
      </c>
      <c r="F1512" t="s">
        <v>884</v>
      </c>
      <c r="G1512" t="s">
        <v>7999</v>
      </c>
      <c r="H1512" t="s">
        <v>288</v>
      </c>
      <c r="I1512">
        <v>2128.0452</v>
      </c>
      <c r="L1512" t="s">
        <v>886</v>
      </c>
      <c r="M1512" t="s">
        <v>887</v>
      </c>
      <c r="N1512" t="s">
        <v>887</v>
      </c>
    </row>
    <row r="1513" spans="1:14" x14ac:dyDescent="0.3">
      <c r="A1513" s="136">
        <f t="shared" si="23"/>
        <v>210.67386806074452</v>
      </c>
      <c r="B1513" s="134">
        <v>5.2674599999999998</v>
      </c>
      <c r="C1513" s="134">
        <v>-72.493179999999995</v>
      </c>
      <c r="D1513" t="s">
        <v>9830</v>
      </c>
      <c r="E1513" t="s">
        <v>892</v>
      </c>
      <c r="F1513" t="s">
        <v>877</v>
      </c>
      <c r="G1513" t="s">
        <v>9806</v>
      </c>
      <c r="H1513" t="s">
        <v>231</v>
      </c>
      <c r="I1513">
        <v>3.5659999999999998</v>
      </c>
      <c r="J1513" t="s">
        <v>894</v>
      </c>
      <c r="K1513" t="s">
        <v>879</v>
      </c>
      <c r="L1513" t="s">
        <v>9807</v>
      </c>
      <c r="M1513" t="s">
        <v>1173</v>
      </c>
      <c r="N1513" t="s">
        <v>1173</v>
      </c>
    </row>
    <row r="1514" spans="1:14" x14ac:dyDescent="0.3">
      <c r="A1514" s="136">
        <f t="shared" si="23"/>
        <v>210.73088974991097</v>
      </c>
      <c r="B1514" s="134">
        <v>7.4930000000000003</v>
      </c>
      <c r="C1514" s="134">
        <v>-74.867180000000005</v>
      </c>
      <c r="D1514" t="s">
        <v>10480</v>
      </c>
      <c r="E1514" t="s">
        <v>892</v>
      </c>
      <c r="F1514" t="s">
        <v>877</v>
      </c>
      <c r="G1514" t="s">
        <v>10217</v>
      </c>
      <c r="H1514" t="s">
        <v>288</v>
      </c>
      <c r="I1514">
        <v>111.1404</v>
      </c>
      <c r="J1514" t="s">
        <v>894</v>
      </c>
      <c r="K1514" t="s">
        <v>879</v>
      </c>
      <c r="L1514" t="s">
        <v>10481</v>
      </c>
      <c r="M1514" t="s">
        <v>1326</v>
      </c>
      <c r="N1514" t="s">
        <v>1326</v>
      </c>
    </row>
    <row r="1515" spans="1:14" x14ac:dyDescent="0.3">
      <c r="A1515" s="136">
        <f t="shared" si="23"/>
        <v>210.80060250622327</v>
      </c>
      <c r="B1515" s="134">
        <v>5.5150300000000003</v>
      </c>
      <c r="C1515" s="134">
        <v>-74.054940000000002</v>
      </c>
      <c r="D1515" t="s">
        <v>5884</v>
      </c>
      <c r="E1515" t="s">
        <v>892</v>
      </c>
      <c r="F1515" t="s">
        <v>877</v>
      </c>
      <c r="G1515" t="s">
        <v>5773</v>
      </c>
      <c r="H1515" t="s">
        <v>291</v>
      </c>
      <c r="I1515">
        <v>55.6693</v>
      </c>
      <c r="J1515" t="s">
        <v>894</v>
      </c>
      <c r="K1515" t="s">
        <v>879</v>
      </c>
      <c r="L1515" t="s">
        <v>5885</v>
      </c>
      <c r="M1515" t="s">
        <v>899</v>
      </c>
      <c r="N1515" t="s">
        <v>899</v>
      </c>
    </row>
    <row r="1516" spans="1:14" x14ac:dyDescent="0.3">
      <c r="A1516" s="136">
        <f t="shared" si="23"/>
        <v>210.91580166749046</v>
      </c>
      <c r="B1516" s="134">
        <v>6.2320000000000002</v>
      </c>
      <c r="C1516" s="134">
        <v>-74.700500000000005</v>
      </c>
      <c r="D1516" t="s">
        <v>7084</v>
      </c>
      <c r="E1516" t="s">
        <v>883</v>
      </c>
      <c r="F1516" t="s">
        <v>877</v>
      </c>
      <c r="G1516" t="s">
        <v>6293</v>
      </c>
      <c r="H1516" t="s">
        <v>288</v>
      </c>
      <c r="I1516">
        <v>1076.1874</v>
      </c>
      <c r="J1516" t="s">
        <v>889</v>
      </c>
      <c r="L1516" t="s">
        <v>6987</v>
      </c>
      <c r="M1516" t="s">
        <v>5070</v>
      </c>
      <c r="N1516" t="s">
        <v>5070</v>
      </c>
    </row>
    <row r="1517" spans="1:14" x14ac:dyDescent="0.3">
      <c r="A1517" s="136">
        <f t="shared" si="23"/>
        <v>210.98873997061725</v>
      </c>
      <c r="B1517" s="134">
        <v>6.9842000000000004</v>
      </c>
      <c r="C1517" s="134">
        <v>-71.090710000000001</v>
      </c>
      <c r="D1517" t="s">
        <v>12760</v>
      </c>
      <c r="E1517" t="s">
        <v>892</v>
      </c>
      <c r="F1517" t="s">
        <v>926</v>
      </c>
      <c r="G1517" t="s">
        <v>12734</v>
      </c>
      <c r="H1517" t="s">
        <v>207</v>
      </c>
      <c r="I1517">
        <v>3.6065</v>
      </c>
      <c r="J1517" t="s">
        <v>1069</v>
      </c>
      <c r="K1517" t="s">
        <v>879</v>
      </c>
      <c r="L1517" t="s">
        <v>12595</v>
      </c>
      <c r="M1517" t="s">
        <v>1008</v>
      </c>
      <c r="N1517" t="s">
        <v>1008</v>
      </c>
    </row>
    <row r="1518" spans="1:14" x14ac:dyDescent="0.3">
      <c r="A1518" s="136">
        <f t="shared" si="23"/>
        <v>211.03735513184387</v>
      </c>
      <c r="B1518" s="134">
        <v>5.6639999999999997</v>
      </c>
      <c r="C1518" s="134">
        <v>-74.254999999999995</v>
      </c>
      <c r="D1518" t="s">
        <v>5820</v>
      </c>
      <c r="E1518" t="s">
        <v>883</v>
      </c>
      <c r="F1518" t="s">
        <v>884</v>
      </c>
      <c r="G1518" t="s">
        <v>5821</v>
      </c>
      <c r="H1518" t="s">
        <v>291</v>
      </c>
      <c r="I1518">
        <v>149.28909999999999</v>
      </c>
      <c r="L1518" t="s">
        <v>5822</v>
      </c>
      <c r="M1518" t="s">
        <v>5823</v>
      </c>
      <c r="N1518" t="s">
        <v>5823</v>
      </c>
    </row>
    <row r="1519" spans="1:14" x14ac:dyDescent="0.3">
      <c r="A1519" s="136">
        <f t="shared" si="23"/>
        <v>211.1749704424677</v>
      </c>
      <c r="B1519" s="134">
        <v>5.3179999999999996</v>
      </c>
      <c r="C1519" s="134">
        <v>-73.676000000000002</v>
      </c>
      <c r="D1519" t="s">
        <v>6523</v>
      </c>
      <c r="E1519" t="s">
        <v>968</v>
      </c>
      <c r="F1519" t="s">
        <v>877</v>
      </c>
      <c r="G1519" t="s">
        <v>6258</v>
      </c>
      <c r="H1519" t="s">
        <v>297</v>
      </c>
      <c r="I1519">
        <v>12.239599999999999</v>
      </c>
      <c r="J1519" t="s">
        <v>894</v>
      </c>
      <c r="L1519" t="s">
        <v>6524</v>
      </c>
      <c r="M1519" t="s">
        <v>6291</v>
      </c>
      <c r="N1519" t="s">
        <v>6291</v>
      </c>
    </row>
    <row r="1520" spans="1:14" x14ac:dyDescent="0.3">
      <c r="A1520" s="136">
        <f t="shared" si="23"/>
        <v>211.22000550487351</v>
      </c>
      <c r="B1520" s="134">
        <v>5.2632599999999998</v>
      </c>
      <c r="C1520" s="134">
        <v>-72.489919999999998</v>
      </c>
      <c r="D1520" t="s">
        <v>9833</v>
      </c>
      <c r="E1520" t="s">
        <v>892</v>
      </c>
      <c r="F1520" t="s">
        <v>877</v>
      </c>
      <c r="G1520" t="s">
        <v>9806</v>
      </c>
      <c r="H1520" t="s">
        <v>231</v>
      </c>
      <c r="I1520">
        <v>29.604900000000001</v>
      </c>
      <c r="J1520" t="s">
        <v>889</v>
      </c>
      <c r="K1520" t="s">
        <v>879</v>
      </c>
      <c r="L1520" t="s">
        <v>9834</v>
      </c>
      <c r="M1520" t="s">
        <v>1482</v>
      </c>
      <c r="N1520" t="s">
        <v>1482</v>
      </c>
    </row>
    <row r="1521" spans="1:14" x14ac:dyDescent="0.3">
      <c r="A1521" s="136">
        <f t="shared" si="23"/>
        <v>211.27493008084761</v>
      </c>
      <c r="B1521" s="134">
        <v>5.2374999999999998</v>
      </c>
      <c r="C1521" s="134">
        <v>-73.406000000000006</v>
      </c>
      <c r="D1521" t="s">
        <v>7263</v>
      </c>
      <c r="E1521" t="s">
        <v>883</v>
      </c>
      <c r="F1521" t="s">
        <v>877</v>
      </c>
      <c r="G1521" t="s">
        <v>7148</v>
      </c>
      <c r="H1521" t="s">
        <v>291</v>
      </c>
      <c r="I1521">
        <v>20.8081</v>
      </c>
      <c r="J1521" t="s">
        <v>894</v>
      </c>
      <c r="L1521" t="s">
        <v>7264</v>
      </c>
      <c r="M1521" t="s">
        <v>7265</v>
      </c>
      <c r="N1521" t="s">
        <v>7265</v>
      </c>
    </row>
    <row r="1522" spans="1:14" x14ac:dyDescent="0.3">
      <c r="A1522" s="136">
        <f t="shared" si="23"/>
        <v>211.3147048893739</v>
      </c>
      <c r="B1522" s="134">
        <v>5.2025199999999998</v>
      </c>
      <c r="C1522" s="134">
        <v>-73.183940000000007</v>
      </c>
      <c r="D1522" t="s">
        <v>7914</v>
      </c>
      <c r="E1522" t="s">
        <v>892</v>
      </c>
      <c r="F1522" t="s">
        <v>877</v>
      </c>
      <c r="G1522" t="s">
        <v>7895</v>
      </c>
      <c r="H1522" t="s">
        <v>291</v>
      </c>
      <c r="I1522">
        <v>5.2446999999999999</v>
      </c>
      <c r="J1522" t="s">
        <v>894</v>
      </c>
      <c r="K1522" t="s">
        <v>879</v>
      </c>
      <c r="L1522" t="s">
        <v>7915</v>
      </c>
      <c r="M1522" t="s">
        <v>1482</v>
      </c>
      <c r="N1522" t="s">
        <v>1482</v>
      </c>
    </row>
    <row r="1523" spans="1:14" x14ac:dyDescent="0.3">
      <c r="A1523" s="136">
        <f t="shared" si="23"/>
        <v>211.3976986261336</v>
      </c>
      <c r="B1523" s="134">
        <v>5.2039999999999997</v>
      </c>
      <c r="C1523" s="134">
        <v>-72.793000000000006</v>
      </c>
      <c r="D1523" t="s">
        <v>8983</v>
      </c>
      <c r="E1523" t="s">
        <v>883</v>
      </c>
      <c r="F1523" t="s">
        <v>877</v>
      </c>
      <c r="G1523" t="s">
        <v>8935</v>
      </c>
      <c r="H1523" t="s">
        <v>231</v>
      </c>
      <c r="I1523">
        <v>122.4024</v>
      </c>
      <c r="J1523" t="s">
        <v>894</v>
      </c>
      <c r="L1523" t="s">
        <v>8984</v>
      </c>
      <c r="M1523" t="s">
        <v>8985</v>
      </c>
      <c r="N1523" t="s">
        <v>8985</v>
      </c>
    </row>
    <row r="1524" spans="1:14" x14ac:dyDescent="0.3">
      <c r="A1524" s="136">
        <f t="shared" si="23"/>
        <v>211.43847441418984</v>
      </c>
      <c r="B1524" s="134">
        <v>8.8684999999999992</v>
      </c>
      <c r="C1524" s="134">
        <v>-73.689499999999995</v>
      </c>
      <c r="D1524" t="s">
        <v>12717</v>
      </c>
      <c r="E1524" t="s">
        <v>892</v>
      </c>
      <c r="F1524" t="s">
        <v>1214</v>
      </c>
      <c r="G1524" t="s">
        <v>12718</v>
      </c>
      <c r="H1524" t="s">
        <v>294</v>
      </c>
      <c r="I1524">
        <v>71.673400000000001</v>
      </c>
      <c r="L1524" t="s">
        <v>11846</v>
      </c>
      <c r="M1524" t="s">
        <v>899</v>
      </c>
      <c r="N1524" t="s">
        <v>899</v>
      </c>
    </row>
    <row r="1525" spans="1:14" x14ac:dyDescent="0.3">
      <c r="A1525" s="136">
        <f t="shared" si="23"/>
        <v>211.48766682500204</v>
      </c>
      <c r="B1525" s="134">
        <v>5.9880599999999999</v>
      </c>
      <c r="C1525" s="134">
        <v>-74.556880000000007</v>
      </c>
      <c r="D1525" t="s">
        <v>6375</v>
      </c>
      <c r="E1525" t="s">
        <v>892</v>
      </c>
      <c r="F1525" t="s">
        <v>877</v>
      </c>
      <c r="G1525" t="s">
        <v>5665</v>
      </c>
      <c r="H1525" t="s">
        <v>291</v>
      </c>
      <c r="I1525">
        <v>53.540999999999997</v>
      </c>
      <c r="J1525" t="s">
        <v>894</v>
      </c>
      <c r="K1525" t="s">
        <v>1058</v>
      </c>
      <c r="L1525" t="s">
        <v>6376</v>
      </c>
      <c r="M1525" t="s">
        <v>1252</v>
      </c>
      <c r="N1525" t="s">
        <v>1252</v>
      </c>
    </row>
    <row r="1526" spans="1:14" x14ac:dyDescent="0.3">
      <c r="A1526" s="136">
        <f t="shared" si="23"/>
        <v>211.52673319436695</v>
      </c>
      <c r="B1526" s="134">
        <v>5.3339999999999996</v>
      </c>
      <c r="C1526" s="134">
        <v>-73.725499999999997</v>
      </c>
      <c r="D1526" t="s">
        <v>6394</v>
      </c>
      <c r="E1526" t="s">
        <v>883</v>
      </c>
      <c r="F1526" t="s">
        <v>981</v>
      </c>
      <c r="G1526" t="s">
        <v>6258</v>
      </c>
      <c r="H1526" t="s">
        <v>297</v>
      </c>
      <c r="I1526">
        <v>45.2864</v>
      </c>
      <c r="J1526" t="s">
        <v>894</v>
      </c>
      <c r="L1526" t="s">
        <v>5320</v>
      </c>
      <c r="M1526" t="s">
        <v>3262</v>
      </c>
      <c r="N1526" t="s">
        <v>3262</v>
      </c>
    </row>
    <row r="1527" spans="1:14" x14ac:dyDescent="0.3">
      <c r="A1527" s="136">
        <f t="shared" si="23"/>
        <v>211.53987533457175</v>
      </c>
      <c r="B1527" s="134">
        <v>5.5034999999999998</v>
      </c>
      <c r="C1527" s="134">
        <v>-74.049499999999995</v>
      </c>
      <c r="D1527" t="s">
        <v>5869</v>
      </c>
      <c r="E1527" t="s">
        <v>883</v>
      </c>
      <c r="F1527" t="s">
        <v>884</v>
      </c>
      <c r="G1527" t="s">
        <v>5870</v>
      </c>
      <c r="H1527" t="s">
        <v>291</v>
      </c>
      <c r="I1527">
        <v>41.610399999999998</v>
      </c>
      <c r="L1527" t="s">
        <v>5871</v>
      </c>
      <c r="M1527" t="s">
        <v>957</v>
      </c>
      <c r="N1527" t="s">
        <v>957</v>
      </c>
    </row>
    <row r="1528" spans="1:14" x14ac:dyDescent="0.3">
      <c r="A1528" s="136">
        <f t="shared" si="23"/>
        <v>211.65917173938797</v>
      </c>
      <c r="B1528" s="134">
        <v>6.7705000000000002</v>
      </c>
      <c r="C1528" s="134">
        <v>-74.888999999999996</v>
      </c>
      <c r="D1528" t="s">
        <v>8723</v>
      </c>
      <c r="E1528" t="s">
        <v>883</v>
      </c>
      <c r="F1528" t="s">
        <v>877</v>
      </c>
      <c r="G1528" t="s">
        <v>8724</v>
      </c>
      <c r="H1528" t="s">
        <v>288</v>
      </c>
      <c r="I1528">
        <v>7739.5978999999998</v>
      </c>
      <c r="J1528" t="s">
        <v>1069</v>
      </c>
      <c r="L1528" t="s">
        <v>5465</v>
      </c>
      <c r="M1528" t="s">
        <v>2026</v>
      </c>
      <c r="N1528" t="s">
        <v>2026</v>
      </c>
    </row>
    <row r="1529" spans="1:14" x14ac:dyDescent="0.3">
      <c r="A1529" s="136">
        <f t="shared" si="23"/>
        <v>211.66255720719121</v>
      </c>
      <c r="B1529" s="134">
        <v>7.0335000000000001</v>
      </c>
      <c r="C1529" s="134">
        <v>-74.916499999999999</v>
      </c>
      <c r="D1529" t="s">
        <v>9455</v>
      </c>
      <c r="E1529" t="s">
        <v>883</v>
      </c>
      <c r="F1529" t="s">
        <v>884</v>
      </c>
      <c r="G1529" t="s">
        <v>8848</v>
      </c>
      <c r="H1529" t="s">
        <v>288</v>
      </c>
      <c r="I1529">
        <v>3464.7134000000001</v>
      </c>
      <c r="L1529" t="s">
        <v>9456</v>
      </c>
      <c r="M1529" t="s">
        <v>9457</v>
      </c>
      <c r="N1529" t="s">
        <v>9457</v>
      </c>
    </row>
    <row r="1530" spans="1:14" x14ac:dyDescent="0.3">
      <c r="A1530" s="136">
        <f t="shared" si="23"/>
        <v>211.66737091021832</v>
      </c>
      <c r="B1530" s="134">
        <v>5.33</v>
      </c>
      <c r="C1530" s="134">
        <v>-73.718999999999994</v>
      </c>
      <c r="D1530" t="s">
        <v>6411</v>
      </c>
      <c r="E1530" t="s">
        <v>883</v>
      </c>
      <c r="F1530" t="s">
        <v>877</v>
      </c>
      <c r="G1530" t="s">
        <v>6412</v>
      </c>
      <c r="H1530" t="s">
        <v>297</v>
      </c>
      <c r="I1530">
        <v>1030.5648000000001</v>
      </c>
      <c r="J1530" t="s">
        <v>889</v>
      </c>
      <c r="L1530" t="s">
        <v>6413</v>
      </c>
      <c r="M1530" t="s">
        <v>6291</v>
      </c>
      <c r="N1530" t="s">
        <v>6291</v>
      </c>
    </row>
    <row r="1531" spans="1:14" x14ac:dyDescent="0.3">
      <c r="A1531" s="136">
        <f t="shared" si="23"/>
        <v>211.66839931778549</v>
      </c>
      <c r="B1531" s="134">
        <v>6.6708800000000004</v>
      </c>
      <c r="C1531" s="134">
        <v>-74.868809999999996</v>
      </c>
      <c r="D1531" t="s">
        <v>8474</v>
      </c>
      <c r="E1531" t="s">
        <v>892</v>
      </c>
      <c r="F1531" t="s">
        <v>877</v>
      </c>
      <c r="G1531" t="s">
        <v>8427</v>
      </c>
      <c r="H1531" t="s">
        <v>288</v>
      </c>
      <c r="I1531">
        <v>6903.7239</v>
      </c>
      <c r="J1531" t="s">
        <v>1069</v>
      </c>
      <c r="K1531" t="s">
        <v>879</v>
      </c>
      <c r="L1531" t="s">
        <v>8124</v>
      </c>
      <c r="M1531" t="s">
        <v>8475</v>
      </c>
      <c r="N1531" t="s">
        <v>8475</v>
      </c>
    </row>
    <row r="1532" spans="1:14" x14ac:dyDescent="0.3">
      <c r="A1532" s="136">
        <f t="shared" si="23"/>
        <v>211.72570702255643</v>
      </c>
      <c r="B1532" s="134">
        <v>5.1914999999999996</v>
      </c>
      <c r="C1532" s="134">
        <v>-72.921999999999997</v>
      </c>
      <c r="D1532" t="s">
        <v>8690</v>
      </c>
      <c r="E1532" t="s">
        <v>883</v>
      </c>
      <c r="F1532" t="s">
        <v>884</v>
      </c>
      <c r="G1532" t="s">
        <v>8691</v>
      </c>
      <c r="H1532" t="s">
        <v>231</v>
      </c>
      <c r="I1532">
        <v>734.42039999999997</v>
      </c>
      <c r="L1532" t="s">
        <v>8692</v>
      </c>
      <c r="M1532" t="s">
        <v>887</v>
      </c>
      <c r="N1532" t="s">
        <v>887</v>
      </c>
    </row>
    <row r="1533" spans="1:14" x14ac:dyDescent="0.3">
      <c r="A1533" s="136">
        <f t="shared" si="23"/>
        <v>211.73438810857303</v>
      </c>
      <c r="B1533" s="134">
        <v>6.0330000000000004</v>
      </c>
      <c r="C1533" s="134">
        <v>-74.590999999999994</v>
      </c>
      <c r="D1533" t="s">
        <v>6464</v>
      </c>
      <c r="E1533" t="s">
        <v>883</v>
      </c>
      <c r="F1533" t="s">
        <v>877</v>
      </c>
      <c r="G1533" t="s">
        <v>6450</v>
      </c>
      <c r="H1533" t="s">
        <v>288</v>
      </c>
      <c r="I1533">
        <v>342.5111</v>
      </c>
      <c r="J1533" t="s">
        <v>889</v>
      </c>
      <c r="L1533" t="s">
        <v>6445</v>
      </c>
      <c r="M1533" t="s">
        <v>887</v>
      </c>
      <c r="N1533" t="s">
        <v>887</v>
      </c>
    </row>
    <row r="1534" spans="1:14" x14ac:dyDescent="0.3">
      <c r="A1534" s="136">
        <f t="shared" si="23"/>
        <v>211.77268773639213</v>
      </c>
      <c r="B1534" s="134">
        <v>5.9714999999999998</v>
      </c>
      <c r="C1534" s="134">
        <v>-74.548000000000002</v>
      </c>
      <c r="D1534" t="s">
        <v>6337</v>
      </c>
      <c r="E1534" t="s">
        <v>892</v>
      </c>
      <c r="F1534" t="s">
        <v>1214</v>
      </c>
      <c r="G1534" t="s">
        <v>5665</v>
      </c>
      <c r="H1534" t="s">
        <v>291</v>
      </c>
      <c r="I1534">
        <v>159.03360000000001</v>
      </c>
      <c r="L1534" t="s">
        <v>5924</v>
      </c>
      <c r="M1534" t="s">
        <v>1019</v>
      </c>
      <c r="N1534" t="s">
        <v>1019</v>
      </c>
    </row>
    <row r="1535" spans="1:14" x14ac:dyDescent="0.3">
      <c r="A1535" s="136">
        <f t="shared" si="23"/>
        <v>211.83470895226088</v>
      </c>
      <c r="B1535" s="134">
        <v>6.6690899999999997</v>
      </c>
      <c r="C1535" s="134">
        <v>-74.86994</v>
      </c>
      <c r="D1535" t="s">
        <v>8467</v>
      </c>
      <c r="E1535" t="s">
        <v>892</v>
      </c>
      <c r="F1535" t="s">
        <v>877</v>
      </c>
      <c r="G1535" t="s">
        <v>8468</v>
      </c>
      <c r="H1535" t="s">
        <v>288</v>
      </c>
      <c r="I1535">
        <v>36.379600000000003</v>
      </c>
      <c r="J1535" t="s">
        <v>894</v>
      </c>
      <c r="K1535" t="s">
        <v>879</v>
      </c>
      <c r="L1535" t="s">
        <v>8124</v>
      </c>
      <c r="M1535" t="s">
        <v>8469</v>
      </c>
      <c r="N1535" t="s">
        <v>8469</v>
      </c>
    </row>
    <row r="1536" spans="1:14" x14ac:dyDescent="0.3">
      <c r="A1536" s="136">
        <f t="shared" si="23"/>
        <v>211.84426257653411</v>
      </c>
      <c r="B1536" s="134">
        <v>5.1918199999999999</v>
      </c>
      <c r="C1536" s="134">
        <v>-73.105819999999994</v>
      </c>
      <c r="D1536" t="s">
        <v>8188</v>
      </c>
      <c r="E1536" t="s">
        <v>892</v>
      </c>
      <c r="F1536" t="s">
        <v>877</v>
      </c>
      <c r="G1536" t="s">
        <v>8183</v>
      </c>
      <c r="H1536" t="s">
        <v>291</v>
      </c>
      <c r="I1536">
        <v>50.085700000000003</v>
      </c>
      <c r="J1536" t="s">
        <v>894</v>
      </c>
      <c r="K1536" t="s">
        <v>879</v>
      </c>
      <c r="L1536" t="s">
        <v>8189</v>
      </c>
      <c r="M1536" t="s">
        <v>1482</v>
      </c>
      <c r="N1536" t="s">
        <v>1482</v>
      </c>
    </row>
    <row r="1537" spans="1:14" x14ac:dyDescent="0.3">
      <c r="A1537" s="136">
        <f t="shared" si="23"/>
        <v>211.84491102254853</v>
      </c>
      <c r="B1537" s="134">
        <v>5.3125</v>
      </c>
      <c r="C1537" s="134">
        <v>-73.6785</v>
      </c>
      <c r="D1537" t="s">
        <v>6507</v>
      </c>
      <c r="E1537" t="s">
        <v>883</v>
      </c>
      <c r="F1537" t="s">
        <v>884</v>
      </c>
      <c r="G1537" t="s">
        <v>6258</v>
      </c>
      <c r="H1537" t="s">
        <v>297</v>
      </c>
      <c r="I1537">
        <v>26.927399999999999</v>
      </c>
      <c r="L1537" t="s">
        <v>6508</v>
      </c>
      <c r="M1537" t="s">
        <v>931</v>
      </c>
      <c r="N1537" t="s">
        <v>931</v>
      </c>
    </row>
    <row r="1538" spans="1:14" x14ac:dyDescent="0.3">
      <c r="A1538" s="136">
        <f t="shared" ref="A1538:A1601" si="24">6371*ACOS(SIN(RADIANS(LAT))*SIN(RADIANS(B1538))+COS(RADIANS(LAT))*COS(RADIANS(B1538))*COS(RADIANS(C1538-LONG)))</f>
        <v>211.98802782804108</v>
      </c>
      <c r="B1538" s="134">
        <v>5.2895000000000003</v>
      </c>
      <c r="C1538" s="134">
        <v>-73.617999999999995</v>
      </c>
      <c r="D1538" t="s">
        <v>6663</v>
      </c>
      <c r="E1538" t="s">
        <v>892</v>
      </c>
      <c r="F1538" t="s">
        <v>1214</v>
      </c>
      <c r="G1538" t="s">
        <v>6469</v>
      </c>
      <c r="H1538" t="s">
        <v>297</v>
      </c>
      <c r="I1538">
        <v>68.543300000000002</v>
      </c>
      <c r="L1538" t="s">
        <v>6664</v>
      </c>
      <c r="M1538" t="s">
        <v>931</v>
      </c>
      <c r="N1538" t="s">
        <v>931</v>
      </c>
    </row>
    <row r="1539" spans="1:14" x14ac:dyDescent="0.3">
      <c r="A1539" s="136">
        <f t="shared" si="24"/>
        <v>212.04666443902235</v>
      </c>
      <c r="B1539" s="134">
        <v>6.1541199999999998</v>
      </c>
      <c r="C1539" s="134">
        <v>-74.669809999999998</v>
      </c>
      <c r="D1539" t="s">
        <v>6825</v>
      </c>
      <c r="E1539" t="s">
        <v>892</v>
      </c>
      <c r="F1539" t="s">
        <v>926</v>
      </c>
      <c r="G1539" t="s">
        <v>6293</v>
      </c>
      <c r="H1539" t="s">
        <v>288</v>
      </c>
      <c r="I1539">
        <v>2015.9436000000001</v>
      </c>
      <c r="J1539" t="s">
        <v>889</v>
      </c>
      <c r="K1539" t="s">
        <v>879</v>
      </c>
      <c r="L1539" t="s">
        <v>1794</v>
      </c>
      <c r="M1539" t="s">
        <v>906</v>
      </c>
      <c r="N1539" t="s">
        <v>906</v>
      </c>
    </row>
    <row r="1540" spans="1:14" x14ac:dyDescent="0.3">
      <c r="A1540" s="136">
        <f t="shared" si="24"/>
        <v>212.04940758189889</v>
      </c>
      <c r="B1540" s="134">
        <v>5.6429999999999998</v>
      </c>
      <c r="C1540" s="134">
        <v>-74.244500000000002</v>
      </c>
      <c r="D1540" t="s">
        <v>5763</v>
      </c>
      <c r="E1540" t="s">
        <v>883</v>
      </c>
      <c r="F1540" t="s">
        <v>884</v>
      </c>
      <c r="G1540" t="s">
        <v>5569</v>
      </c>
      <c r="H1540" t="s">
        <v>291</v>
      </c>
      <c r="I1540">
        <v>499.27609999999999</v>
      </c>
      <c r="L1540" t="s">
        <v>5764</v>
      </c>
      <c r="M1540" t="s">
        <v>1451</v>
      </c>
      <c r="N1540" t="s">
        <v>1451</v>
      </c>
    </row>
    <row r="1541" spans="1:14" x14ac:dyDescent="0.3">
      <c r="A1541" s="136">
        <f t="shared" si="24"/>
        <v>212.09978424440234</v>
      </c>
      <c r="B1541" s="134">
        <v>5.57</v>
      </c>
      <c r="C1541" s="134">
        <v>-74.153499999999994</v>
      </c>
      <c r="D1541" t="s">
        <v>5760</v>
      </c>
      <c r="E1541" t="s">
        <v>883</v>
      </c>
      <c r="F1541" t="s">
        <v>884</v>
      </c>
      <c r="G1541" t="s">
        <v>5455</v>
      </c>
      <c r="H1541" t="s">
        <v>291</v>
      </c>
      <c r="I1541">
        <v>85.665000000000006</v>
      </c>
      <c r="L1541" t="s">
        <v>2758</v>
      </c>
      <c r="M1541" t="s">
        <v>887</v>
      </c>
      <c r="N1541" t="s">
        <v>887</v>
      </c>
    </row>
    <row r="1542" spans="1:14" x14ac:dyDescent="0.3">
      <c r="A1542" s="136">
        <f t="shared" si="24"/>
        <v>212.14667030864484</v>
      </c>
      <c r="B1542" s="134">
        <v>5.5330000000000004</v>
      </c>
      <c r="C1542" s="134">
        <v>-74.102999999999994</v>
      </c>
      <c r="D1542" t="s">
        <v>5789</v>
      </c>
      <c r="E1542" t="s">
        <v>883</v>
      </c>
      <c r="F1542" t="s">
        <v>884</v>
      </c>
      <c r="G1542" t="s">
        <v>5455</v>
      </c>
      <c r="H1542" t="s">
        <v>291</v>
      </c>
      <c r="I1542">
        <v>140.73910000000001</v>
      </c>
      <c r="L1542" t="s">
        <v>5544</v>
      </c>
      <c r="M1542" t="s">
        <v>4915</v>
      </c>
      <c r="N1542" t="s">
        <v>4915</v>
      </c>
    </row>
    <row r="1543" spans="1:14" x14ac:dyDescent="0.3">
      <c r="A1543" s="136">
        <f t="shared" si="24"/>
        <v>212.15229830322323</v>
      </c>
      <c r="B1543" s="134">
        <v>5.2089999999999996</v>
      </c>
      <c r="C1543" s="134">
        <v>-72.703000000000003</v>
      </c>
      <c r="D1543" t="s">
        <v>9220</v>
      </c>
      <c r="E1543" t="s">
        <v>968</v>
      </c>
      <c r="F1543" t="s">
        <v>877</v>
      </c>
      <c r="G1543" t="s">
        <v>9221</v>
      </c>
      <c r="H1543" t="s">
        <v>231</v>
      </c>
      <c r="I1543">
        <v>263.16669999999999</v>
      </c>
      <c r="J1543" t="s">
        <v>889</v>
      </c>
      <c r="K1543" t="s">
        <v>903</v>
      </c>
      <c r="L1543" t="s">
        <v>9222</v>
      </c>
      <c r="M1543" t="s">
        <v>9223</v>
      </c>
      <c r="N1543" t="s">
        <v>9223</v>
      </c>
    </row>
    <row r="1544" spans="1:14" x14ac:dyDescent="0.3">
      <c r="A1544" s="136">
        <f t="shared" si="24"/>
        <v>212.29372392567805</v>
      </c>
      <c r="B1544" s="134">
        <v>6.5305</v>
      </c>
      <c r="C1544" s="134">
        <v>-74.836500000000001</v>
      </c>
      <c r="D1544" t="s">
        <v>8029</v>
      </c>
      <c r="E1544" t="s">
        <v>892</v>
      </c>
      <c r="F1544" t="s">
        <v>877</v>
      </c>
      <c r="G1544" t="s">
        <v>8010</v>
      </c>
      <c r="H1544" t="s">
        <v>288</v>
      </c>
      <c r="I1544">
        <v>400.95429999999999</v>
      </c>
      <c r="J1544" t="s">
        <v>889</v>
      </c>
      <c r="K1544" t="s">
        <v>903</v>
      </c>
      <c r="L1544" t="s">
        <v>7951</v>
      </c>
      <c r="M1544" t="s">
        <v>8030</v>
      </c>
      <c r="N1544" t="s">
        <v>8030</v>
      </c>
    </row>
    <row r="1545" spans="1:14" x14ac:dyDescent="0.3">
      <c r="A1545" s="136">
        <f t="shared" si="24"/>
        <v>212.31742673157927</v>
      </c>
      <c r="B1545" s="134">
        <v>6.4824999999999999</v>
      </c>
      <c r="C1545" s="134">
        <v>-74.820999999999998</v>
      </c>
      <c r="D1545" t="s">
        <v>7814</v>
      </c>
      <c r="E1545" t="s">
        <v>883</v>
      </c>
      <c r="F1545" t="s">
        <v>981</v>
      </c>
      <c r="G1545" t="s">
        <v>7815</v>
      </c>
      <c r="H1545" t="s">
        <v>288</v>
      </c>
      <c r="I1545">
        <v>37.8979</v>
      </c>
      <c r="J1545" t="s">
        <v>894</v>
      </c>
      <c r="L1545" t="s">
        <v>7816</v>
      </c>
      <c r="M1545" t="s">
        <v>957</v>
      </c>
      <c r="N1545" t="s">
        <v>957</v>
      </c>
    </row>
    <row r="1546" spans="1:14" x14ac:dyDescent="0.3">
      <c r="A1546" s="136">
        <f t="shared" si="24"/>
        <v>212.37169334116538</v>
      </c>
      <c r="B1546" s="134">
        <v>5.5194999999999999</v>
      </c>
      <c r="C1546" s="134">
        <v>-74.087000000000003</v>
      </c>
      <c r="D1546" t="s">
        <v>5795</v>
      </c>
      <c r="E1546" t="s">
        <v>883</v>
      </c>
      <c r="F1546" t="s">
        <v>884</v>
      </c>
      <c r="G1546" t="s">
        <v>5455</v>
      </c>
      <c r="H1546" t="s">
        <v>291</v>
      </c>
      <c r="I1546">
        <v>208.05109999999999</v>
      </c>
      <c r="L1546" t="s">
        <v>5796</v>
      </c>
      <c r="M1546" t="s">
        <v>4915</v>
      </c>
      <c r="N1546" t="s">
        <v>4915</v>
      </c>
    </row>
    <row r="1547" spans="1:14" x14ac:dyDescent="0.3">
      <c r="A1547" s="136">
        <f t="shared" si="24"/>
        <v>212.45021125446155</v>
      </c>
      <c r="B1547" s="134">
        <v>7.4620499999999996</v>
      </c>
      <c r="C1547" s="134">
        <v>-74.889449999999997</v>
      </c>
      <c r="D1547" t="s">
        <v>10398</v>
      </c>
      <c r="E1547" t="s">
        <v>892</v>
      </c>
      <c r="F1547" t="s">
        <v>877</v>
      </c>
      <c r="G1547" t="s">
        <v>10217</v>
      </c>
      <c r="H1547" t="s">
        <v>288</v>
      </c>
      <c r="I1547">
        <v>38.593200000000003</v>
      </c>
      <c r="J1547" t="s">
        <v>894</v>
      </c>
      <c r="K1547" t="s">
        <v>879</v>
      </c>
      <c r="L1547" t="s">
        <v>10399</v>
      </c>
      <c r="M1547" t="s">
        <v>10400</v>
      </c>
      <c r="N1547" t="s">
        <v>10400</v>
      </c>
    </row>
    <row r="1548" spans="1:14" x14ac:dyDescent="0.3">
      <c r="A1548" s="136">
        <f t="shared" si="24"/>
        <v>212.50003040439844</v>
      </c>
      <c r="B1548" s="134">
        <v>5.2264499999999998</v>
      </c>
      <c r="C1548" s="134">
        <v>-72.591729999999998</v>
      </c>
      <c r="D1548" t="s">
        <v>9574</v>
      </c>
      <c r="E1548" t="s">
        <v>892</v>
      </c>
      <c r="F1548" t="s">
        <v>877</v>
      </c>
      <c r="G1548" t="s">
        <v>9221</v>
      </c>
      <c r="H1548" t="s">
        <v>231</v>
      </c>
      <c r="I1548">
        <v>48.988599999999998</v>
      </c>
      <c r="J1548" t="s">
        <v>894</v>
      </c>
      <c r="K1548" t="s">
        <v>879</v>
      </c>
      <c r="L1548" t="s">
        <v>9575</v>
      </c>
      <c r="M1548" t="s">
        <v>949</v>
      </c>
      <c r="N1548" t="s">
        <v>949</v>
      </c>
    </row>
    <row r="1549" spans="1:14" x14ac:dyDescent="0.3">
      <c r="A1549" s="136">
        <f t="shared" si="24"/>
        <v>212.52852018942551</v>
      </c>
      <c r="B1549" s="134">
        <v>6.5125000000000002</v>
      </c>
      <c r="C1549" s="134">
        <v>-74.832999999999998</v>
      </c>
      <c r="D1549" t="s">
        <v>7950</v>
      </c>
      <c r="E1549" t="s">
        <v>892</v>
      </c>
      <c r="F1549" t="s">
        <v>877</v>
      </c>
      <c r="G1549" t="s">
        <v>7815</v>
      </c>
      <c r="H1549" t="s">
        <v>288</v>
      </c>
      <c r="I1549">
        <v>267.71890000000002</v>
      </c>
      <c r="J1549" t="s">
        <v>889</v>
      </c>
      <c r="K1549" t="s">
        <v>903</v>
      </c>
      <c r="L1549" t="s">
        <v>7951</v>
      </c>
      <c r="M1549" t="s">
        <v>7952</v>
      </c>
      <c r="N1549" t="s">
        <v>7952</v>
      </c>
    </row>
    <row r="1550" spans="1:14" x14ac:dyDescent="0.3">
      <c r="A1550" s="136">
        <f t="shared" si="24"/>
        <v>212.63674716867811</v>
      </c>
      <c r="B1550" s="134">
        <v>5.5244999999999997</v>
      </c>
      <c r="C1550" s="134">
        <v>-74.098500000000001</v>
      </c>
      <c r="D1550" t="s">
        <v>5772</v>
      </c>
      <c r="E1550" t="s">
        <v>883</v>
      </c>
      <c r="F1550" t="s">
        <v>877</v>
      </c>
      <c r="G1550" t="s">
        <v>5773</v>
      </c>
      <c r="H1550" t="s">
        <v>291</v>
      </c>
      <c r="I1550">
        <v>1508.9821999999999</v>
      </c>
      <c r="J1550" t="s">
        <v>889</v>
      </c>
      <c r="L1550" t="s">
        <v>4316</v>
      </c>
      <c r="M1550" t="s">
        <v>5774</v>
      </c>
      <c r="N1550" t="s">
        <v>5774</v>
      </c>
    </row>
    <row r="1551" spans="1:14" x14ac:dyDescent="0.3">
      <c r="A1551" s="136">
        <f t="shared" si="24"/>
        <v>212.64801067171533</v>
      </c>
      <c r="B1551" s="134">
        <v>6.585</v>
      </c>
      <c r="C1551" s="134">
        <v>-74.855999999999995</v>
      </c>
      <c r="D1551" t="s">
        <v>8214</v>
      </c>
      <c r="E1551" t="s">
        <v>883</v>
      </c>
      <c r="F1551" t="s">
        <v>877</v>
      </c>
      <c r="G1551" t="s">
        <v>7999</v>
      </c>
      <c r="H1551" t="s">
        <v>288</v>
      </c>
      <c r="I1551">
        <v>2312.6079</v>
      </c>
      <c r="J1551" t="s">
        <v>889</v>
      </c>
      <c r="L1551" t="s">
        <v>8124</v>
      </c>
      <c r="M1551" t="s">
        <v>2026</v>
      </c>
      <c r="N1551" t="s">
        <v>2026</v>
      </c>
    </row>
    <row r="1552" spans="1:14" x14ac:dyDescent="0.3">
      <c r="A1552" s="136">
        <f t="shared" si="24"/>
        <v>212.66845711701436</v>
      </c>
      <c r="B1552" s="134">
        <v>6.032</v>
      </c>
      <c r="C1552" s="134">
        <v>-74.600499999999997</v>
      </c>
      <c r="D1552" t="s">
        <v>6444</v>
      </c>
      <c r="E1552" t="s">
        <v>892</v>
      </c>
      <c r="F1552" t="s">
        <v>877</v>
      </c>
      <c r="G1552" t="s">
        <v>5722</v>
      </c>
      <c r="H1552" t="s">
        <v>288</v>
      </c>
      <c r="I1552">
        <v>8.5629000000000008</v>
      </c>
      <c r="J1552" t="s">
        <v>894</v>
      </c>
      <c r="K1552" t="s">
        <v>903</v>
      </c>
      <c r="L1552" t="s">
        <v>6445</v>
      </c>
      <c r="M1552" t="s">
        <v>887</v>
      </c>
      <c r="N1552" t="s">
        <v>887</v>
      </c>
    </row>
    <row r="1553" spans="1:14" x14ac:dyDescent="0.3">
      <c r="A1553" s="136">
        <f t="shared" si="24"/>
        <v>212.80962970437676</v>
      </c>
      <c r="B1553" s="134">
        <v>5.9424999999999999</v>
      </c>
      <c r="C1553" s="134">
        <v>-74.537999999999997</v>
      </c>
      <c r="D1553" t="s">
        <v>6242</v>
      </c>
      <c r="E1553" t="s">
        <v>892</v>
      </c>
      <c r="F1553" t="s">
        <v>877</v>
      </c>
      <c r="G1553" t="s">
        <v>5665</v>
      </c>
      <c r="H1553" t="s">
        <v>291</v>
      </c>
      <c r="I1553">
        <v>390.2602</v>
      </c>
      <c r="J1553" t="s">
        <v>889</v>
      </c>
      <c r="K1553" t="s">
        <v>903</v>
      </c>
      <c r="L1553" t="s">
        <v>5798</v>
      </c>
      <c r="M1553" t="s">
        <v>931</v>
      </c>
      <c r="N1553" t="s">
        <v>931</v>
      </c>
    </row>
    <row r="1554" spans="1:14" x14ac:dyDescent="0.3">
      <c r="A1554" s="136">
        <f t="shared" si="24"/>
        <v>212.81987443099422</v>
      </c>
      <c r="B1554" s="134">
        <v>5.1828799999999999</v>
      </c>
      <c r="C1554" s="134">
        <v>-73.103009999999998</v>
      </c>
      <c r="D1554" t="s">
        <v>8182</v>
      </c>
      <c r="E1554" t="s">
        <v>892</v>
      </c>
      <c r="F1554" t="s">
        <v>877</v>
      </c>
      <c r="G1554" t="s">
        <v>8183</v>
      </c>
      <c r="H1554" t="s">
        <v>291</v>
      </c>
      <c r="I1554">
        <v>16.651299999999999</v>
      </c>
      <c r="J1554" t="s">
        <v>894</v>
      </c>
      <c r="K1554" t="s">
        <v>879</v>
      </c>
      <c r="L1554" t="s">
        <v>8184</v>
      </c>
      <c r="M1554" t="s">
        <v>949</v>
      </c>
      <c r="N1554" t="s">
        <v>949</v>
      </c>
    </row>
    <row r="1555" spans="1:14" x14ac:dyDescent="0.3">
      <c r="A1555" s="136">
        <f t="shared" si="24"/>
        <v>212.85443950157378</v>
      </c>
      <c r="B1555" s="134">
        <v>5.2518200000000004</v>
      </c>
      <c r="C1555" s="134">
        <v>-72.476169999999996</v>
      </c>
      <c r="D1555" t="s">
        <v>9872</v>
      </c>
      <c r="E1555" t="s">
        <v>892</v>
      </c>
      <c r="F1555" t="s">
        <v>877</v>
      </c>
      <c r="G1555" t="s">
        <v>9806</v>
      </c>
      <c r="H1555" t="s">
        <v>231</v>
      </c>
      <c r="I1555">
        <v>77.981200000000001</v>
      </c>
      <c r="J1555" t="s">
        <v>889</v>
      </c>
      <c r="K1555" t="s">
        <v>879</v>
      </c>
      <c r="L1555" t="s">
        <v>9873</v>
      </c>
      <c r="M1555" t="s">
        <v>1482</v>
      </c>
      <c r="N1555" t="s">
        <v>1482</v>
      </c>
    </row>
    <row r="1556" spans="1:14" x14ac:dyDescent="0.3">
      <c r="A1556" s="136">
        <f t="shared" si="24"/>
        <v>212.8988048826053</v>
      </c>
      <c r="B1556" s="134">
        <v>7.6639999999999997</v>
      </c>
      <c r="C1556" s="134">
        <v>-74.842500000000001</v>
      </c>
      <c r="D1556" t="s">
        <v>10895</v>
      </c>
      <c r="E1556" t="s">
        <v>883</v>
      </c>
      <c r="F1556" t="s">
        <v>877</v>
      </c>
      <c r="G1556" t="s">
        <v>10713</v>
      </c>
      <c r="H1556" t="s">
        <v>288</v>
      </c>
      <c r="I1556">
        <v>4355.9598999999998</v>
      </c>
      <c r="J1556" t="s">
        <v>889</v>
      </c>
      <c r="L1556" t="s">
        <v>2659</v>
      </c>
      <c r="M1556" t="s">
        <v>2026</v>
      </c>
      <c r="N1556" t="s">
        <v>2026</v>
      </c>
    </row>
    <row r="1557" spans="1:14" x14ac:dyDescent="0.3">
      <c r="A1557" s="136">
        <f t="shared" si="24"/>
        <v>212.93456595376728</v>
      </c>
      <c r="B1557" s="134">
        <v>5.2538400000000003</v>
      </c>
      <c r="C1557" s="134">
        <v>-72.466399999999993</v>
      </c>
      <c r="D1557" t="s">
        <v>9899</v>
      </c>
      <c r="E1557" t="s">
        <v>892</v>
      </c>
      <c r="F1557" t="s">
        <v>877</v>
      </c>
      <c r="G1557" t="s">
        <v>9806</v>
      </c>
      <c r="H1557" t="s">
        <v>231</v>
      </c>
      <c r="I1557">
        <v>9.1389999999999993</v>
      </c>
      <c r="J1557" t="s">
        <v>894</v>
      </c>
      <c r="K1557" t="s">
        <v>879</v>
      </c>
      <c r="L1557" t="s">
        <v>9900</v>
      </c>
      <c r="M1557" t="s">
        <v>1019</v>
      </c>
      <c r="N1557" t="s">
        <v>1019</v>
      </c>
    </row>
    <row r="1558" spans="1:14" x14ac:dyDescent="0.3">
      <c r="A1558" s="136">
        <f t="shared" si="24"/>
        <v>213.01516807204229</v>
      </c>
      <c r="B1558" s="134">
        <v>5.2544599999999999</v>
      </c>
      <c r="C1558" s="134">
        <v>-72.461619999999996</v>
      </c>
      <c r="D1558" t="s">
        <v>9904</v>
      </c>
      <c r="E1558" t="s">
        <v>892</v>
      </c>
      <c r="F1558" t="s">
        <v>877</v>
      </c>
      <c r="G1558" t="s">
        <v>9806</v>
      </c>
      <c r="H1558" t="s">
        <v>231</v>
      </c>
      <c r="I1558">
        <v>11.5345</v>
      </c>
      <c r="J1558" t="s">
        <v>894</v>
      </c>
      <c r="K1558" t="s">
        <v>879</v>
      </c>
      <c r="L1558" t="s">
        <v>9905</v>
      </c>
      <c r="M1558" t="s">
        <v>1482</v>
      </c>
      <c r="N1558" t="s">
        <v>1482</v>
      </c>
    </row>
    <row r="1559" spans="1:14" x14ac:dyDescent="0.3">
      <c r="A1559" s="136">
        <f t="shared" si="24"/>
        <v>213.11152294787061</v>
      </c>
      <c r="B1559" s="134">
        <v>6.0359999999999996</v>
      </c>
      <c r="C1559" s="134">
        <v>-74.608000000000004</v>
      </c>
      <c r="D1559" t="s">
        <v>6449</v>
      </c>
      <c r="E1559" t="s">
        <v>883</v>
      </c>
      <c r="F1559" t="s">
        <v>963</v>
      </c>
      <c r="G1559" t="s">
        <v>6450</v>
      </c>
      <c r="H1559" t="s">
        <v>288</v>
      </c>
      <c r="I1559">
        <v>401.23079999999999</v>
      </c>
      <c r="L1559" t="s">
        <v>6451</v>
      </c>
      <c r="M1559" t="s">
        <v>1673</v>
      </c>
      <c r="N1559" t="s">
        <v>1673</v>
      </c>
    </row>
    <row r="1560" spans="1:14" x14ac:dyDescent="0.3">
      <c r="A1560" s="136">
        <f t="shared" si="24"/>
        <v>213.12284795164882</v>
      </c>
      <c r="B1560" s="134">
        <v>6.5296399999999997</v>
      </c>
      <c r="C1560" s="134">
        <v>-74.844089999999994</v>
      </c>
      <c r="D1560" t="s">
        <v>8016</v>
      </c>
      <c r="E1560" t="s">
        <v>892</v>
      </c>
      <c r="F1560" t="s">
        <v>1214</v>
      </c>
      <c r="G1560" t="s">
        <v>8010</v>
      </c>
      <c r="H1560" t="s">
        <v>288</v>
      </c>
      <c r="I1560">
        <v>8.4655000000000005</v>
      </c>
      <c r="K1560" t="s">
        <v>879</v>
      </c>
      <c r="L1560" t="s">
        <v>7989</v>
      </c>
      <c r="M1560" t="s">
        <v>949</v>
      </c>
      <c r="N1560" t="s">
        <v>949</v>
      </c>
    </row>
    <row r="1561" spans="1:14" x14ac:dyDescent="0.3">
      <c r="A1561" s="136">
        <f t="shared" si="24"/>
        <v>213.13815405722653</v>
      </c>
      <c r="B1561" s="134">
        <v>5.5405899999999999</v>
      </c>
      <c r="C1561" s="134">
        <v>-74.129180000000005</v>
      </c>
      <c r="D1561" t="s">
        <v>5738</v>
      </c>
      <c r="E1561" t="s">
        <v>892</v>
      </c>
      <c r="F1561" t="s">
        <v>877</v>
      </c>
      <c r="G1561" t="s">
        <v>5474</v>
      </c>
      <c r="H1561" t="s">
        <v>291</v>
      </c>
      <c r="I1561">
        <v>136.77979999999999</v>
      </c>
      <c r="J1561" t="s">
        <v>894</v>
      </c>
      <c r="K1561" t="s">
        <v>879</v>
      </c>
      <c r="L1561" t="s">
        <v>5739</v>
      </c>
      <c r="M1561" t="s">
        <v>5740</v>
      </c>
      <c r="N1561" t="s">
        <v>5740</v>
      </c>
    </row>
    <row r="1562" spans="1:14" x14ac:dyDescent="0.3">
      <c r="A1562" s="136">
        <f t="shared" si="24"/>
        <v>213.19524238862593</v>
      </c>
      <c r="B1562" s="134">
        <v>5.6405000000000003</v>
      </c>
      <c r="C1562" s="134">
        <v>-74.257499999999993</v>
      </c>
      <c r="D1562" t="s">
        <v>5715</v>
      </c>
      <c r="E1562" t="s">
        <v>892</v>
      </c>
      <c r="F1562" t="s">
        <v>877</v>
      </c>
      <c r="G1562" t="s">
        <v>5569</v>
      </c>
      <c r="H1562" t="s">
        <v>291</v>
      </c>
      <c r="I1562">
        <v>205.58699999999999</v>
      </c>
      <c r="J1562" t="s">
        <v>889</v>
      </c>
      <c r="K1562" t="s">
        <v>903</v>
      </c>
      <c r="L1562" t="s">
        <v>5200</v>
      </c>
      <c r="M1562" t="s">
        <v>3611</v>
      </c>
      <c r="N1562" t="s">
        <v>3611</v>
      </c>
    </row>
    <row r="1563" spans="1:14" x14ac:dyDescent="0.3">
      <c r="A1563" s="136">
        <f t="shared" si="24"/>
        <v>213.37909916387389</v>
      </c>
      <c r="B1563" s="134">
        <v>5.2479100000000001</v>
      </c>
      <c r="C1563" s="134">
        <v>-72.472639999999998</v>
      </c>
      <c r="D1563" t="s">
        <v>9885</v>
      </c>
      <c r="E1563" t="s">
        <v>892</v>
      </c>
      <c r="F1563" t="s">
        <v>877</v>
      </c>
      <c r="G1563" t="s">
        <v>9806</v>
      </c>
      <c r="H1563" t="s">
        <v>231</v>
      </c>
      <c r="I1563">
        <v>24.317799999999998</v>
      </c>
      <c r="J1563" t="s">
        <v>889</v>
      </c>
      <c r="K1563" t="s">
        <v>879</v>
      </c>
      <c r="L1563" t="s">
        <v>9886</v>
      </c>
      <c r="M1563" t="s">
        <v>1482</v>
      </c>
      <c r="N1563" t="s">
        <v>1482</v>
      </c>
    </row>
    <row r="1564" spans="1:14" x14ac:dyDescent="0.3">
      <c r="A1564" s="136">
        <f t="shared" si="24"/>
        <v>213.50573657906128</v>
      </c>
      <c r="B1564" s="134">
        <v>5.9989999999999997</v>
      </c>
      <c r="C1564" s="134">
        <v>-74.587000000000003</v>
      </c>
      <c r="D1564" t="s">
        <v>6367</v>
      </c>
      <c r="E1564" t="s">
        <v>892</v>
      </c>
      <c r="F1564" t="s">
        <v>877</v>
      </c>
      <c r="G1564" t="s">
        <v>5722</v>
      </c>
      <c r="H1564" t="s">
        <v>288</v>
      </c>
      <c r="I1564">
        <v>58.7194</v>
      </c>
      <c r="J1564" t="s">
        <v>894</v>
      </c>
      <c r="K1564" t="s">
        <v>903</v>
      </c>
      <c r="L1564" t="s">
        <v>6368</v>
      </c>
      <c r="M1564" t="s">
        <v>1019</v>
      </c>
      <c r="N1564" t="s">
        <v>1019</v>
      </c>
    </row>
    <row r="1565" spans="1:14" x14ac:dyDescent="0.3">
      <c r="A1565" s="136">
        <f t="shared" si="24"/>
        <v>213.65135184405389</v>
      </c>
      <c r="B1565" s="134">
        <v>5.9565000000000001</v>
      </c>
      <c r="C1565" s="134">
        <v>-74.558000000000007</v>
      </c>
      <c r="D1565" t="s">
        <v>6266</v>
      </c>
      <c r="E1565" t="s">
        <v>892</v>
      </c>
      <c r="F1565" t="s">
        <v>877</v>
      </c>
      <c r="G1565" t="s">
        <v>5665</v>
      </c>
      <c r="H1565" t="s">
        <v>291</v>
      </c>
      <c r="I1565">
        <v>141.91210000000001</v>
      </c>
      <c r="J1565" t="s">
        <v>894</v>
      </c>
      <c r="K1565" t="s">
        <v>903</v>
      </c>
      <c r="L1565" t="s">
        <v>6267</v>
      </c>
      <c r="M1565" t="s">
        <v>931</v>
      </c>
      <c r="N1565" t="s">
        <v>931</v>
      </c>
    </row>
    <row r="1566" spans="1:14" x14ac:dyDescent="0.3">
      <c r="A1566" s="136">
        <f t="shared" si="24"/>
        <v>213.65488626770687</v>
      </c>
      <c r="B1566" s="134">
        <v>5.5175000000000001</v>
      </c>
      <c r="C1566" s="134">
        <v>-74.104500000000002</v>
      </c>
      <c r="D1566" t="s">
        <v>5732</v>
      </c>
      <c r="E1566" t="s">
        <v>883</v>
      </c>
      <c r="F1566" t="s">
        <v>884</v>
      </c>
      <c r="G1566" t="s">
        <v>5455</v>
      </c>
      <c r="H1566" t="s">
        <v>291</v>
      </c>
      <c r="I1566">
        <v>117.4892</v>
      </c>
      <c r="L1566" t="s">
        <v>5733</v>
      </c>
      <c r="M1566" t="s">
        <v>1451</v>
      </c>
      <c r="N1566" t="s">
        <v>1451</v>
      </c>
    </row>
    <row r="1567" spans="1:14" x14ac:dyDescent="0.3">
      <c r="A1567" s="136">
        <f t="shared" si="24"/>
        <v>213.76337617563317</v>
      </c>
      <c r="B1567" s="134">
        <v>5.24857</v>
      </c>
      <c r="C1567" s="134">
        <v>-72.457759999999993</v>
      </c>
      <c r="D1567" t="s">
        <v>9911</v>
      </c>
      <c r="E1567" t="s">
        <v>892</v>
      </c>
      <c r="F1567" t="s">
        <v>877</v>
      </c>
      <c r="G1567" t="s">
        <v>9806</v>
      </c>
      <c r="H1567" t="s">
        <v>231</v>
      </c>
      <c r="I1567">
        <v>44.432400000000001</v>
      </c>
      <c r="J1567" t="s">
        <v>889</v>
      </c>
      <c r="K1567" t="s">
        <v>879</v>
      </c>
      <c r="L1567" t="s">
        <v>9912</v>
      </c>
      <c r="M1567" t="s">
        <v>1019</v>
      </c>
      <c r="N1567" t="s">
        <v>1019</v>
      </c>
    </row>
    <row r="1568" spans="1:14" x14ac:dyDescent="0.3">
      <c r="A1568" s="136">
        <f t="shared" si="24"/>
        <v>213.8238499044925</v>
      </c>
      <c r="B1568" s="134">
        <v>6.5305</v>
      </c>
      <c r="C1568" s="134">
        <v>-74.850999999999999</v>
      </c>
      <c r="D1568" t="s">
        <v>8009</v>
      </c>
      <c r="E1568" t="s">
        <v>892</v>
      </c>
      <c r="F1568" t="s">
        <v>877</v>
      </c>
      <c r="G1568" t="s">
        <v>8010</v>
      </c>
      <c r="H1568" t="s">
        <v>288</v>
      </c>
      <c r="I1568">
        <v>63.566899999999997</v>
      </c>
      <c r="J1568" t="s">
        <v>894</v>
      </c>
      <c r="K1568" t="s">
        <v>903</v>
      </c>
      <c r="L1568" t="s">
        <v>7951</v>
      </c>
      <c r="M1568" t="s">
        <v>8011</v>
      </c>
      <c r="N1568" t="s">
        <v>8011</v>
      </c>
    </row>
    <row r="1569" spans="1:14" x14ac:dyDescent="0.3">
      <c r="A1569" s="136">
        <f t="shared" si="24"/>
        <v>213.83546746934124</v>
      </c>
      <c r="B1569" s="134">
        <v>5.1723400000000002</v>
      </c>
      <c r="C1569" s="134">
        <v>-73.072339999999997</v>
      </c>
      <c r="D1569" t="s">
        <v>8274</v>
      </c>
      <c r="E1569" t="s">
        <v>892</v>
      </c>
      <c r="F1569" t="s">
        <v>877</v>
      </c>
      <c r="G1569" t="s">
        <v>8275</v>
      </c>
      <c r="H1569" t="s">
        <v>291</v>
      </c>
      <c r="I1569">
        <v>9.9806000000000008</v>
      </c>
      <c r="J1569" t="s">
        <v>894</v>
      </c>
      <c r="K1569" t="s">
        <v>879</v>
      </c>
      <c r="L1569" t="s">
        <v>8276</v>
      </c>
      <c r="M1569" t="s">
        <v>899</v>
      </c>
      <c r="N1569" t="s">
        <v>899</v>
      </c>
    </row>
    <row r="1570" spans="1:14" x14ac:dyDescent="0.3">
      <c r="A1570" s="136">
        <f t="shared" si="24"/>
        <v>213.84404135470263</v>
      </c>
      <c r="B1570" s="134">
        <v>8.7475000000000005</v>
      </c>
      <c r="C1570" s="134">
        <v>-73.991</v>
      </c>
      <c r="D1570" t="s">
        <v>12596</v>
      </c>
      <c r="E1570" t="s">
        <v>883</v>
      </c>
      <c r="F1570" t="s">
        <v>884</v>
      </c>
      <c r="G1570" t="s">
        <v>12597</v>
      </c>
      <c r="H1570" t="s">
        <v>290</v>
      </c>
      <c r="I1570">
        <v>1114.4803999999999</v>
      </c>
      <c r="L1570" t="s">
        <v>12598</v>
      </c>
      <c r="M1570" t="s">
        <v>12599</v>
      </c>
      <c r="N1570" t="s">
        <v>12599</v>
      </c>
    </row>
    <row r="1571" spans="1:14" x14ac:dyDescent="0.3">
      <c r="A1571" s="136">
        <f t="shared" si="24"/>
        <v>213.86750483847047</v>
      </c>
      <c r="B1571" s="134">
        <v>5.2210000000000001</v>
      </c>
      <c r="C1571" s="134">
        <v>-73.438999999999993</v>
      </c>
      <c r="D1571" t="s">
        <v>7155</v>
      </c>
      <c r="E1571" t="s">
        <v>883</v>
      </c>
      <c r="F1571" t="s">
        <v>877</v>
      </c>
      <c r="G1571" t="s">
        <v>7148</v>
      </c>
      <c r="H1571" t="s">
        <v>291</v>
      </c>
      <c r="I1571">
        <v>39.169499999999999</v>
      </c>
      <c r="J1571" t="s">
        <v>894</v>
      </c>
      <c r="L1571" t="s">
        <v>7149</v>
      </c>
      <c r="M1571" t="s">
        <v>887</v>
      </c>
      <c r="N1571" t="s">
        <v>887</v>
      </c>
    </row>
    <row r="1572" spans="1:14" x14ac:dyDescent="0.3">
      <c r="A1572" s="136">
        <f t="shared" si="24"/>
        <v>213.91354499668995</v>
      </c>
      <c r="B1572" s="134">
        <v>5.2206700000000001</v>
      </c>
      <c r="C1572" s="134">
        <v>-73.439409999999995</v>
      </c>
      <c r="D1572" t="s">
        <v>7147</v>
      </c>
      <c r="E1572" t="s">
        <v>892</v>
      </c>
      <c r="F1572" t="s">
        <v>877</v>
      </c>
      <c r="G1572" t="s">
        <v>7148</v>
      </c>
      <c r="H1572" t="s">
        <v>291</v>
      </c>
      <c r="I1572">
        <v>3.6339000000000001</v>
      </c>
      <c r="J1572" t="s">
        <v>894</v>
      </c>
      <c r="K1572" t="s">
        <v>879</v>
      </c>
      <c r="L1572" t="s">
        <v>7149</v>
      </c>
      <c r="M1572" t="s">
        <v>7150</v>
      </c>
      <c r="N1572" t="s">
        <v>7150</v>
      </c>
    </row>
    <row r="1573" spans="1:14" x14ac:dyDescent="0.3">
      <c r="A1573" s="136">
        <f t="shared" si="24"/>
        <v>214.0698399154858</v>
      </c>
      <c r="B1573" s="134">
        <v>8.5581899999999997</v>
      </c>
      <c r="C1573" s="134">
        <v>-74.261200000000002</v>
      </c>
      <c r="D1573" t="s">
        <v>12284</v>
      </c>
      <c r="E1573" t="s">
        <v>876</v>
      </c>
      <c r="F1573" t="s">
        <v>877</v>
      </c>
      <c r="G1573" t="s">
        <v>12285</v>
      </c>
      <c r="H1573" t="s">
        <v>290</v>
      </c>
      <c r="I1573">
        <v>3305.6046999999999</v>
      </c>
      <c r="K1573" t="s">
        <v>1058</v>
      </c>
      <c r="L1573" t="s">
        <v>12286</v>
      </c>
      <c r="M1573" t="s">
        <v>881</v>
      </c>
      <c r="N1573" t="s">
        <v>881</v>
      </c>
    </row>
    <row r="1574" spans="1:14" x14ac:dyDescent="0.3">
      <c r="A1574" s="136">
        <f t="shared" si="24"/>
        <v>214.07198327914574</v>
      </c>
      <c r="B1574" s="134">
        <v>5.49</v>
      </c>
      <c r="C1574" s="134">
        <v>-74.070499999999996</v>
      </c>
      <c r="D1574" t="s">
        <v>5744</v>
      </c>
      <c r="E1574" t="s">
        <v>883</v>
      </c>
      <c r="F1574" t="s">
        <v>884</v>
      </c>
      <c r="G1574" t="s">
        <v>5657</v>
      </c>
      <c r="H1574" t="s">
        <v>291</v>
      </c>
      <c r="I1574">
        <v>430.80270000000002</v>
      </c>
      <c r="L1574" t="s">
        <v>4876</v>
      </c>
      <c r="M1574" t="s">
        <v>1451</v>
      </c>
      <c r="N1574" t="s">
        <v>1451</v>
      </c>
    </row>
    <row r="1575" spans="1:14" x14ac:dyDescent="0.3">
      <c r="A1575" s="136">
        <f t="shared" si="24"/>
        <v>214.08417565799508</v>
      </c>
      <c r="B1575" s="134">
        <v>6.5289999999999999</v>
      </c>
      <c r="C1575" s="134">
        <v>-74.852999999999994</v>
      </c>
      <c r="D1575" t="s">
        <v>7998</v>
      </c>
      <c r="E1575" t="s">
        <v>883</v>
      </c>
      <c r="F1575" t="s">
        <v>877</v>
      </c>
      <c r="G1575" t="s">
        <v>7999</v>
      </c>
      <c r="H1575" t="s">
        <v>288</v>
      </c>
      <c r="I1575">
        <v>22.004100000000001</v>
      </c>
      <c r="J1575" t="s">
        <v>894</v>
      </c>
      <c r="L1575" t="s">
        <v>7951</v>
      </c>
      <c r="M1575" t="s">
        <v>4033</v>
      </c>
      <c r="N1575" t="s">
        <v>4033</v>
      </c>
    </row>
    <row r="1576" spans="1:14" x14ac:dyDescent="0.3">
      <c r="A1576" s="136">
        <f t="shared" si="24"/>
        <v>214.10887197617399</v>
      </c>
      <c r="B1576" s="134">
        <v>5.5590000000000002</v>
      </c>
      <c r="C1576" s="134">
        <v>-74.168999999999997</v>
      </c>
      <c r="D1576" t="s">
        <v>5658</v>
      </c>
      <c r="E1576" t="s">
        <v>883</v>
      </c>
      <c r="F1576" t="s">
        <v>884</v>
      </c>
      <c r="G1576" t="s">
        <v>5454</v>
      </c>
      <c r="H1576" t="s">
        <v>291</v>
      </c>
      <c r="I1576">
        <v>12.238200000000001</v>
      </c>
      <c r="L1576" t="s">
        <v>5403</v>
      </c>
      <c r="M1576" t="s">
        <v>1451</v>
      </c>
      <c r="N1576" t="s">
        <v>1451</v>
      </c>
    </row>
    <row r="1577" spans="1:14" x14ac:dyDescent="0.3">
      <c r="A1577" s="136">
        <f t="shared" si="24"/>
        <v>214.11633144561955</v>
      </c>
      <c r="B1577" s="134">
        <v>8.8904999999999994</v>
      </c>
      <c r="C1577" s="134">
        <v>-73.6995</v>
      </c>
      <c r="D1577" t="s">
        <v>12726</v>
      </c>
      <c r="E1577" t="s">
        <v>883</v>
      </c>
      <c r="F1577" t="s">
        <v>877</v>
      </c>
      <c r="G1577" t="s">
        <v>12699</v>
      </c>
      <c r="H1577" t="s">
        <v>294</v>
      </c>
      <c r="I1577">
        <v>2022.5032000000001</v>
      </c>
      <c r="J1577" t="s">
        <v>889</v>
      </c>
      <c r="L1577" t="s">
        <v>4152</v>
      </c>
      <c r="M1577" t="s">
        <v>887</v>
      </c>
      <c r="N1577" t="s">
        <v>887</v>
      </c>
    </row>
    <row r="1578" spans="1:14" x14ac:dyDescent="0.3">
      <c r="A1578" s="136">
        <f t="shared" si="24"/>
        <v>214.12888473287794</v>
      </c>
      <c r="B1578" s="134">
        <v>5.2332200000000002</v>
      </c>
      <c r="C1578" s="134">
        <v>-72.500799999999998</v>
      </c>
      <c r="D1578" t="s">
        <v>9782</v>
      </c>
      <c r="E1578" t="s">
        <v>892</v>
      </c>
      <c r="F1578" t="s">
        <v>877</v>
      </c>
      <c r="G1578" t="s">
        <v>9221</v>
      </c>
      <c r="H1578" t="s">
        <v>231</v>
      </c>
      <c r="I1578">
        <v>16.016999999999999</v>
      </c>
      <c r="J1578" t="s">
        <v>894</v>
      </c>
      <c r="K1578" t="s">
        <v>879</v>
      </c>
      <c r="L1578" t="s">
        <v>8745</v>
      </c>
      <c r="M1578" t="s">
        <v>3310</v>
      </c>
      <c r="N1578" t="s">
        <v>3310</v>
      </c>
    </row>
    <row r="1579" spans="1:14" x14ac:dyDescent="0.3">
      <c r="A1579" s="136">
        <f t="shared" si="24"/>
        <v>214.21880501672118</v>
      </c>
      <c r="B1579" s="134">
        <v>5.9560000000000004</v>
      </c>
      <c r="C1579" s="134">
        <v>-74.563999999999993</v>
      </c>
      <c r="D1579" t="s">
        <v>6249</v>
      </c>
      <c r="E1579" t="s">
        <v>883</v>
      </c>
      <c r="F1579" t="s">
        <v>981</v>
      </c>
      <c r="G1579" t="s">
        <v>5665</v>
      </c>
      <c r="H1579" t="s">
        <v>291</v>
      </c>
      <c r="I1579">
        <v>3.6701999999999999</v>
      </c>
      <c r="J1579" t="s">
        <v>894</v>
      </c>
      <c r="L1579" t="s">
        <v>6250</v>
      </c>
      <c r="M1579" t="s">
        <v>899</v>
      </c>
      <c r="N1579" t="s">
        <v>899</v>
      </c>
    </row>
    <row r="1580" spans="1:14" x14ac:dyDescent="0.3">
      <c r="A1580" s="136">
        <f t="shared" si="24"/>
        <v>214.21916267621421</v>
      </c>
      <c r="B1580" s="134">
        <v>5.5335000000000001</v>
      </c>
      <c r="C1580" s="134">
        <v>-74.135999999999996</v>
      </c>
      <c r="D1580" t="s">
        <v>5671</v>
      </c>
      <c r="E1580" t="s">
        <v>883</v>
      </c>
      <c r="F1580" t="s">
        <v>877</v>
      </c>
      <c r="G1580" t="s">
        <v>5455</v>
      </c>
      <c r="H1580" t="s">
        <v>291</v>
      </c>
      <c r="I1580">
        <v>29.372199999999999</v>
      </c>
      <c r="J1580" t="s">
        <v>894</v>
      </c>
      <c r="L1580" t="s">
        <v>5672</v>
      </c>
      <c r="M1580" t="s">
        <v>1019</v>
      </c>
      <c r="N1580" t="s">
        <v>1019</v>
      </c>
    </row>
    <row r="1581" spans="1:14" x14ac:dyDescent="0.3">
      <c r="A1581" s="136">
        <f t="shared" si="24"/>
        <v>214.40129811537696</v>
      </c>
      <c r="B1581" s="134">
        <v>7.0509399999999998</v>
      </c>
      <c r="C1581" s="134">
        <v>-74.941839999999999</v>
      </c>
      <c r="D1581" t="s">
        <v>9505</v>
      </c>
      <c r="E1581" t="s">
        <v>892</v>
      </c>
      <c r="F1581" t="s">
        <v>877</v>
      </c>
      <c r="G1581" t="s">
        <v>8848</v>
      </c>
      <c r="H1581" t="s">
        <v>288</v>
      </c>
      <c r="I1581">
        <v>250.12880000000001</v>
      </c>
      <c r="J1581" t="s">
        <v>889</v>
      </c>
      <c r="K1581" t="s">
        <v>879</v>
      </c>
      <c r="L1581" t="s">
        <v>9506</v>
      </c>
      <c r="M1581" t="s">
        <v>7302</v>
      </c>
      <c r="N1581" t="s">
        <v>7302</v>
      </c>
    </row>
    <row r="1582" spans="1:14" x14ac:dyDescent="0.3">
      <c r="A1582" s="136">
        <f t="shared" si="24"/>
        <v>214.40150027564223</v>
      </c>
      <c r="B1582" s="134">
        <v>5.9803699999999997</v>
      </c>
      <c r="C1582" s="134">
        <v>-74.583730000000003</v>
      </c>
      <c r="D1582" t="s">
        <v>6317</v>
      </c>
      <c r="E1582" t="s">
        <v>892</v>
      </c>
      <c r="F1582" t="s">
        <v>926</v>
      </c>
      <c r="G1582" t="s">
        <v>5992</v>
      </c>
      <c r="H1582" t="s">
        <v>5818</v>
      </c>
      <c r="I1582">
        <v>60.167099999999998</v>
      </c>
      <c r="J1582" t="s">
        <v>894</v>
      </c>
      <c r="K1582" t="s">
        <v>879</v>
      </c>
      <c r="L1582" t="s">
        <v>6318</v>
      </c>
      <c r="M1582" t="s">
        <v>899</v>
      </c>
      <c r="N1582" t="s">
        <v>899</v>
      </c>
    </row>
    <row r="1583" spans="1:14" x14ac:dyDescent="0.3">
      <c r="A1583" s="136">
        <f t="shared" si="24"/>
        <v>214.48544234962887</v>
      </c>
      <c r="B1583" s="134">
        <v>5.2911200000000003</v>
      </c>
      <c r="C1583" s="134">
        <v>-73.689139999999995</v>
      </c>
      <c r="D1583" t="s">
        <v>6420</v>
      </c>
      <c r="E1583" t="s">
        <v>892</v>
      </c>
      <c r="F1583" t="s">
        <v>877</v>
      </c>
      <c r="G1583" t="s">
        <v>6258</v>
      </c>
      <c r="H1583" t="s">
        <v>297</v>
      </c>
      <c r="I1583">
        <v>34.747599999999998</v>
      </c>
      <c r="J1583" t="s">
        <v>894</v>
      </c>
      <c r="K1583" t="s">
        <v>879</v>
      </c>
      <c r="L1583" t="s">
        <v>6421</v>
      </c>
      <c r="M1583" t="s">
        <v>931</v>
      </c>
      <c r="N1583" t="s">
        <v>931</v>
      </c>
    </row>
    <row r="1584" spans="1:14" x14ac:dyDescent="0.3">
      <c r="A1584" s="136">
        <f t="shared" si="24"/>
        <v>214.49264574061408</v>
      </c>
      <c r="B1584" s="134">
        <v>5.1721199999999996</v>
      </c>
      <c r="C1584" s="134">
        <v>-73.165210000000002</v>
      </c>
      <c r="D1584" t="s">
        <v>7926</v>
      </c>
      <c r="E1584" t="s">
        <v>892</v>
      </c>
      <c r="F1584" t="s">
        <v>877</v>
      </c>
      <c r="G1584" t="s">
        <v>7895</v>
      </c>
      <c r="H1584" t="s">
        <v>291</v>
      </c>
      <c r="I1584">
        <v>22.915600000000001</v>
      </c>
      <c r="J1584" t="s">
        <v>894</v>
      </c>
      <c r="K1584" t="s">
        <v>879</v>
      </c>
      <c r="L1584" t="s">
        <v>7927</v>
      </c>
      <c r="M1584" t="s">
        <v>1482</v>
      </c>
      <c r="N1584" t="s">
        <v>1482</v>
      </c>
    </row>
    <row r="1585" spans="1:14" x14ac:dyDescent="0.3">
      <c r="A1585" s="136">
        <f t="shared" si="24"/>
        <v>214.49384996007859</v>
      </c>
      <c r="B1585" s="134">
        <v>5.3040000000000003</v>
      </c>
      <c r="C1585" s="134">
        <v>-73.722499999999997</v>
      </c>
      <c r="D1585" t="s">
        <v>6358</v>
      </c>
      <c r="E1585" t="s">
        <v>883</v>
      </c>
      <c r="F1585" t="s">
        <v>884</v>
      </c>
      <c r="G1585" t="s">
        <v>6258</v>
      </c>
      <c r="H1585" t="s">
        <v>297</v>
      </c>
      <c r="I1585">
        <v>365.97890000000001</v>
      </c>
      <c r="L1585" t="s">
        <v>6359</v>
      </c>
      <c r="M1585" t="s">
        <v>6161</v>
      </c>
      <c r="N1585" t="s">
        <v>6161</v>
      </c>
    </row>
    <row r="1586" spans="1:14" x14ac:dyDescent="0.3">
      <c r="A1586" s="136">
        <f t="shared" si="24"/>
        <v>214.52483820116817</v>
      </c>
      <c r="B1586" s="134">
        <v>6.6219999999999999</v>
      </c>
      <c r="C1586" s="134">
        <v>-74.883499999999998</v>
      </c>
      <c r="D1586" t="s">
        <v>8317</v>
      </c>
      <c r="E1586" t="s">
        <v>883</v>
      </c>
      <c r="F1586" t="s">
        <v>877</v>
      </c>
      <c r="G1586" t="s">
        <v>7940</v>
      </c>
      <c r="H1586" t="s">
        <v>288</v>
      </c>
      <c r="I1586">
        <v>209.00800000000001</v>
      </c>
      <c r="J1586" t="s">
        <v>889</v>
      </c>
      <c r="L1586" t="s">
        <v>2659</v>
      </c>
      <c r="M1586" t="s">
        <v>3758</v>
      </c>
      <c r="N1586" t="s">
        <v>3758</v>
      </c>
    </row>
    <row r="1587" spans="1:14" x14ac:dyDescent="0.3">
      <c r="A1587" s="136">
        <f t="shared" si="24"/>
        <v>214.53555243374649</v>
      </c>
      <c r="B1587" s="134">
        <v>5.6544999999999996</v>
      </c>
      <c r="C1587" s="134">
        <v>-74.292000000000002</v>
      </c>
      <c r="D1587" t="s">
        <v>5660</v>
      </c>
      <c r="E1587" t="s">
        <v>883</v>
      </c>
      <c r="F1587" t="s">
        <v>884</v>
      </c>
      <c r="G1587" t="s">
        <v>5488</v>
      </c>
      <c r="H1587" t="s">
        <v>5277</v>
      </c>
      <c r="I1587">
        <v>830.92129999999997</v>
      </c>
      <c r="L1587" t="s">
        <v>5661</v>
      </c>
      <c r="M1587" t="s">
        <v>1451</v>
      </c>
      <c r="N1587" t="s">
        <v>1451</v>
      </c>
    </row>
    <row r="1588" spans="1:14" x14ac:dyDescent="0.3">
      <c r="A1588" s="136">
        <f t="shared" si="24"/>
        <v>214.73141912596492</v>
      </c>
      <c r="B1588" s="134">
        <v>5.6215000000000002</v>
      </c>
      <c r="C1588" s="134">
        <v>-74.256500000000003</v>
      </c>
      <c r="D1588" t="s">
        <v>5632</v>
      </c>
      <c r="E1588" t="s">
        <v>883</v>
      </c>
      <c r="F1588" t="s">
        <v>884</v>
      </c>
      <c r="G1588" t="s">
        <v>5569</v>
      </c>
      <c r="H1588" t="s">
        <v>291</v>
      </c>
      <c r="I1588">
        <v>636.36479999999995</v>
      </c>
      <c r="L1588" t="s">
        <v>4474</v>
      </c>
      <c r="M1588" t="s">
        <v>1451</v>
      </c>
      <c r="N1588" t="s">
        <v>1451</v>
      </c>
    </row>
    <row r="1589" spans="1:14" x14ac:dyDescent="0.3">
      <c r="A1589" s="136">
        <f t="shared" si="24"/>
        <v>214.78597667405634</v>
      </c>
      <c r="B1589" s="134">
        <v>5.5540000000000003</v>
      </c>
      <c r="C1589" s="134">
        <v>-74.172499999999999</v>
      </c>
      <c r="D1589" t="s">
        <v>5629</v>
      </c>
      <c r="E1589" t="s">
        <v>883</v>
      </c>
      <c r="F1589" t="s">
        <v>884</v>
      </c>
      <c r="G1589" t="s">
        <v>5454</v>
      </c>
      <c r="H1589" t="s">
        <v>291</v>
      </c>
      <c r="I1589">
        <v>11.0145</v>
      </c>
      <c r="L1589" t="s">
        <v>5403</v>
      </c>
      <c r="M1589" t="s">
        <v>1451</v>
      </c>
      <c r="N1589" t="s">
        <v>1451</v>
      </c>
    </row>
    <row r="1590" spans="1:14" x14ac:dyDescent="0.3">
      <c r="A1590" s="136">
        <f t="shared" si="24"/>
        <v>214.81122382961706</v>
      </c>
      <c r="B1590" s="134">
        <v>5.45</v>
      </c>
      <c r="C1590" s="134">
        <v>-74.02</v>
      </c>
      <c r="D1590" t="s">
        <v>5778</v>
      </c>
      <c r="E1590" t="s">
        <v>883</v>
      </c>
      <c r="F1590" t="s">
        <v>884</v>
      </c>
      <c r="G1590" t="s">
        <v>5779</v>
      </c>
      <c r="H1590" t="s">
        <v>291</v>
      </c>
      <c r="I1590">
        <v>3649.7280999999998</v>
      </c>
      <c r="L1590" t="s">
        <v>5780</v>
      </c>
      <c r="M1590" t="s">
        <v>4476</v>
      </c>
      <c r="N1590" t="s">
        <v>4476</v>
      </c>
    </row>
    <row r="1591" spans="1:14" x14ac:dyDescent="0.3">
      <c r="A1591" s="136">
        <f t="shared" si="24"/>
        <v>214.81423021417328</v>
      </c>
      <c r="B1591" s="134">
        <v>6.7454999999999998</v>
      </c>
      <c r="C1591" s="134">
        <v>-74.913499999999999</v>
      </c>
      <c r="D1591" t="s">
        <v>8648</v>
      </c>
      <c r="E1591" t="s">
        <v>968</v>
      </c>
      <c r="F1591" t="s">
        <v>877</v>
      </c>
      <c r="G1591" t="s">
        <v>8649</v>
      </c>
      <c r="H1591" t="s">
        <v>288</v>
      </c>
      <c r="I1591">
        <v>30.5502</v>
      </c>
      <c r="J1591" t="s">
        <v>894</v>
      </c>
      <c r="L1591" t="s">
        <v>8650</v>
      </c>
      <c r="M1591" t="s">
        <v>957</v>
      </c>
      <c r="N1591" t="s">
        <v>957</v>
      </c>
    </row>
    <row r="1592" spans="1:14" x14ac:dyDescent="0.3">
      <c r="A1592" s="136">
        <f t="shared" si="24"/>
        <v>214.82161127481592</v>
      </c>
      <c r="B1592" s="134">
        <v>5.4779999999999998</v>
      </c>
      <c r="C1592" s="134">
        <v>-74.064499999999995</v>
      </c>
      <c r="D1592" t="s">
        <v>5719</v>
      </c>
      <c r="E1592" t="s">
        <v>883</v>
      </c>
      <c r="F1592" t="s">
        <v>877</v>
      </c>
      <c r="G1592" t="s">
        <v>5542</v>
      </c>
      <c r="H1592" t="s">
        <v>291</v>
      </c>
      <c r="I1592">
        <v>572.7876</v>
      </c>
      <c r="J1592" t="s">
        <v>889</v>
      </c>
      <c r="L1592" t="s">
        <v>5720</v>
      </c>
      <c r="M1592" t="s">
        <v>3611</v>
      </c>
      <c r="N1592" t="s">
        <v>3611</v>
      </c>
    </row>
    <row r="1593" spans="1:14" x14ac:dyDescent="0.3">
      <c r="A1593" s="136">
        <f t="shared" si="24"/>
        <v>214.9104977701783</v>
      </c>
      <c r="B1593" s="134">
        <v>6.6275000000000004</v>
      </c>
      <c r="C1593" s="134">
        <v>-74.888499999999993</v>
      </c>
      <c r="D1593" t="s">
        <v>8341</v>
      </c>
      <c r="E1593" t="s">
        <v>883</v>
      </c>
      <c r="F1593" t="s">
        <v>877</v>
      </c>
      <c r="G1593" t="s">
        <v>7940</v>
      </c>
      <c r="H1593" t="s">
        <v>288</v>
      </c>
      <c r="I1593">
        <v>6.1113</v>
      </c>
      <c r="J1593" t="s">
        <v>894</v>
      </c>
      <c r="L1593" t="s">
        <v>5465</v>
      </c>
      <c r="M1593" t="s">
        <v>2026</v>
      </c>
      <c r="N1593" t="s">
        <v>2026</v>
      </c>
    </row>
    <row r="1594" spans="1:14" x14ac:dyDescent="0.3">
      <c r="A1594" s="136">
        <f t="shared" si="24"/>
        <v>214.96434149226022</v>
      </c>
      <c r="B1594" s="134">
        <v>5.7854999999999999</v>
      </c>
      <c r="C1594" s="134">
        <v>-74.4315</v>
      </c>
      <c r="D1594" t="s">
        <v>5857</v>
      </c>
      <c r="E1594" t="s">
        <v>883</v>
      </c>
      <c r="F1594" t="s">
        <v>877</v>
      </c>
      <c r="G1594" t="s">
        <v>5665</v>
      </c>
      <c r="H1594" t="s">
        <v>291</v>
      </c>
      <c r="I1594">
        <v>149.27950000000001</v>
      </c>
      <c r="J1594" t="s">
        <v>894</v>
      </c>
      <c r="L1594" t="s">
        <v>5858</v>
      </c>
      <c r="M1594" t="s">
        <v>957</v>
      </c>
      <c r="N1594" t="s">
        <v>957</v>
      </c>
    </row>
    <row r="1595" spans="1:14" x14ac:dyDescent="0.3">
      <c r="A1595" s="136">
        <f t="shared" si="24"/>
        <v>214.98391097951085</v>
      </c>
      <c r="B1595" s="134">
        <v>5.2424999999999997</v>
      </c>
      <c r="C1595" s="134">
        <v>-72.439499999999995</v>
      </c>
      <c r="D1595" t="s">
        <v>9935</v>
      </c>
      <c r="E1595" t="s">
        <v>883</v>
      </c>
      <c r="F1595" t="s">
        <v>877</v>
      </c>
      <c r="G1595" t="s">
        <v>9806</v>
      </c>
      <c r="H1595" t="s">
        <v>231</v>
      </c>
      <c r="I1595">
        <v>190.95230000000001</v>
      </c>
      <c r="J1595" t="s">
        <v>889</v>
      </c>
      <c r="L1595" t="s">
        <v>9936</v>
      </c>
      <c r="M1595" t="s">
        <v>957</v>
      </c>
      <c r="N1595" t="s">
        <v>957</v>
      </c>
    </row>
    <row r="1596" spans="1:14" x14ac:dyDescent="0.3">
      <c r="A1596" s="136">
        <f t="shared" si="24"/>
        <v>215.14399432443241</v>
      </c>
      <c r="B1596" s="134">
        <v>5.2729999999999997</v>
      </c>
      <c r="C1596" s="134">
        <v>-73.656999999999996</v>
      </c>
      <c r="D1596" t="s">
        <v>6487</v>
      </c>
      <c r="E1596" t="s">
        <v>883</v>
      </c>
      <c r="F1596" t="s">
        <v>877</v>
      </c>
      <c r="G1596" t="s">
        <v>6435</v>
      </c>
      <c r="H1596" t="s">
        <v>297</v>
      </c>
      <c r="I1596">
        <v>7.3441999999999998</v>
      </c>
      <c r="J1596" t="s">
        <v>894</v>
      </c>
      <c r="L1596" t="s">
        <v>4601</v>
      </c>
      <c r="M1596" t="s">
        <v>887</v>
      </c>
      <c r="N1596" t="s">
        <v>887</v>
      </c>
    </row>
    <row r="1597" spans="1:14" x14ac:dyDescent="0.3">
      <c r="A1597" s="136">
        <f t="shared" si="24"/>
        <v>215.2476468701212</v>
      </c>
      <c r="B1597" s="134">
        <v>5.1659199999999998</v>
      </c>
      <c r="C1597" s="134">
        <v>-73.172290000000004</v>
      </c>
      <c r="D1597" t="s">
        <v>7894</v>
      </c>
      <c r="E1597" t="s">
        <v>892</v>
      </c>
      <c r="F1597" t="s">
        <v>877</v>
      </c>
      <c r="G1597" t="s">
        <v>7895</v>
      </c>
      <c r="H1597" t="s">
        <v>291</v>
      </c>
      <c r="I1597">
        <v>72.301599999999993</v>
      </c>
      <c r="J1597" t="s">
        <v>894</v>
      </c>
      <c r="K1597" t="s">
        <v>879</v>
      </c>
      <c r="L1597" t="s">
        <v>7604</v>
      </c>
      <c r="M1597" t="s">
        <v>887</v>
      </c>
      <c r="N1597" t="s">
        <v>887</v>
      </c>
    </row>
    <row r="1598" spans="1:14" x14ac:dyDescent="0.3">
      <c r="A1598" s="136">
        <f t="shared" si="24"/>
        <v>215.64059126245689</v>
      </c>
      <c r="B1598" s="134">
        <v>5.19245</v>
      </c>
      <c r="C1598" s="134">
        <v>-73.382189999999994</v>
      </c>
      <c r="D1598" t="s">
        <v>7256</v>
      </c>
      <c r="E1598" t="s">
        <v>892</v>
      </c>
      <c r="F1598" t="s">
        <v>1214</v>
      </c>
      <c r="G1598" t="s">
        <v>7159</v>
      </c>
      <c r="H1598" t="s">
        <v>291</v>
      </c>
      <c r="I1598">
        <v>0.83309999999999995</v>
      </c>
      <c r="J1598" t="s">
        <v>986</v>
      </c>
      <c r="K1598" t="s">
        <v>879</v>
      </c>
      <c r="L1598" t="s">
        <v>7257</v>
      </c>
      <c r="M1598" t="s">
        <v>949</v>
      </c>
      <c r="N1598" t="s">
        <v>949</v>
      </c>
    </row>
    <row r="1599" spans="1:14" x14ac:dyDescent="0.3">
      <c r="A1599" s="136">
        <f t="shared" si="24"/>
        <v>215.64516872549541</v>
      </c>
      <c r="B1599" s="134">
        <v>5.27</v>
      </c>
      <c r="C1599" s="134">
        <v>-73.662000000000006</v>
      </c>
      <c r="D1599" t="s">
        <v>6458</v>
      </c>
      <c r="E1599" t="s">
        <v>883</v>
      </c>
      <c r="F1599" t="s">
        <v>981</v>
      </c>
      <c r="G1599" t="s">
        <v>6435</v>
      </c>
      <c r="H1599" t="s">
        <v>297</v>
      </c>
      <c r="I1599">
        <v>64.874399999999994</v>
      </c>
      <c r="J1599" t="s">
        <v>894</v>
      </c>
      <c r="L1599" t="s">
        <v>6459</v>
      </c>
      <c r="M1599" t="s">
        <v>1879</v>
      </c>
      <c r="N1599" t="s">
        <v>1879</v>
      </c>
    </row>
    <row r="1600" spans="1:14" x14ac:dyDescent="0.3">
      <c r="A1600" s="136">
        <f t="shared" si="24"/>
        <v>215.69617610680197</v>
      </c>
      <c r="B1600" s="134">
        <v>5.2634999999999996</v>
      </c>
      <c r="C1600" s="134">
        <v>-73.644999999999996</v>
      </c>
      <c r="D1600" t="s">
        <v>6509</v>
      </c>
      <c r="E1600" t="s">
        <v>883</v>
      </c>
      <c r="F1600" t="s">
        <v>884</v>
      </c>
      <c r="G1600" t="s">
        <v>6469</v>
      </c>
      <c r="H1600" t="s">
        <v>297</v>
      </c>
      <c r="I1600">
        <v>64.874700000000004</v>
      </c>
      <c r="L1600" t="s">
        <v>6510</v>
      </c>
      <c r="M1600" t="s">
        <v>1597</v>
      </c>
      <c r="N1600" t="s">
        <v>1597</v>
      </c>
    </row>
    <row r="1601" spans="1:14" x14ac:dyDescent="0.3">
      <c r="A1601" s="136">
        <f t="shared" si="24"/>
        <v>215.78697910478286</v>
      </c>
      <c r="B1601" s="134">
        <v>5.6070000000000002</v>
      </c>
      <c r="C1601" s="134">
        <v>-74.254000000000005</v>
      </c>
      <c r="D1601" t="s">
        <v>5605</v>
      </c>
      <c r="E1601" t="s">
        <v>883</v>
      </c>
      <c r="F1601" t="s">
        <v>884</v>
      </c>
      <c r="G1601" t="s">
        <v>5454</v>
      </c>
      <c r="H1601" t="s">
        <v>291</v>
      </c>
      <c r="I1601">
        <v>479.73039999999997</v>
      </c>
      <c r="L1601" t="s">
        <v>5045</v>
      </c>
      <c r="M1601" t="s">
        <v>1451</v>
      </c>
      <c r="N1601" t="s">
        <v>1451</v>
      </c>
    </row>
    <row r="1602" spans="1:14" x14ac:dyDescent="0.3">
      <c r="A1602" s="136">
        <f t="shared" ref="A1602:A1665" si="25">6371*ACOS(SIN(RADIANS(LAT))*SIN(RADIANS(B1602))+COS(RADIANS(LAT))*COS(RADIANS(B1602))*COS(RADIANS(C1602-LONG)))</f>
        <v>215.84595990530323</v>
      </c>
      <c r="B1602" s="134">
        <v>5.2398999999999996</v>
      </c>
      <c r="C1602" s="134">
        <v>-72.421360000000007</v>
      </c>
      <c r="D1602" t="s">
        <v>9981</v>
      </c>
      <c r="E1602" t="s">
        <v>892</v>
      </c>
      <c r="F1602" t="s">
        <v>877</v>
      </c>
      <c r="G1602" t="s">
        <v>9871</v>
      </c>
      <c r="H1602" t="s">
        <v>231</v>
      </c>
      <c r="I1602">
        <v>21.860900000000001</v>
      </c>
      <c r="J1602" t="s">
        <v>889</v>
      </c>
      <c r="K1602" t="s">
        <v>879</v>
      </c>
      <c r="L1602" t="s">
        <v>9982</v>
      </c>
      <c r="M1602" t="s">
        <v>1686</v>
      </c>
      <c r="N1602" t="s">
        <v>1686</v>
      </c>
    </row>
    <row r="1603" spans="1:14" x14ac:dyDescent="0.3">
      <c r="A1603" s="136">
        <f t="shared" si="25"/>
        <v>215.86668466151465</v>
      </c>
      <c r="B1603" s="134">
        <v>5.1946899999999996</v>
      </c>
      <c r="C1603" s="134">
        <v>-72.595479999999995</v>
      </c>
      <c r="D1603" t="s">
        <v>9536</v>
      </c>
      <c r="E1603" t="s">
        <v>892</v>
      </c>
      <c r="F1603" t="s">
        <v>1593</v>
      </c>
      <c r="G1603" t="s">
        <v>9221</v>
      </c>
      <c r="H1603" t="s">
        <v>231</v>
      </c>
      <c r="I1603">
        <v>9.3440999999999992</v>
      </c>
      <c r="J1603" t="s">
        <v>894</v>
      </c>
      <c r="K1603" t="s">
        <v>879</v>
      </c>
      <c r="L1603" t="s">
        <v>9537</v>
      </c>
      <c r="M1603" t="s">
        <v>1482</v>
      </c>
      <c r="N1603" t="s">
        <v>1482</v>
      </c>
    </row>
    <row r="1604" spans="1:14" x14ac:dyDescent="0.3">
      <c r="A1604" s="136">
        <f t="shared" si="25"/>
        <v>215.87161955202728</v>
      </c>
      <c r="B1604" s="134">
        <v>6.2649999999999997</v>
      </c>
      <c r="C1604" s="134">
        <v>-74.766859999999994</v>
      </c>
      <c r="D1604" t="s">
        <v>7156</v>
      </c>
      <c r="E1604" t="s">
        <v>892</v>
      </c>
      <c r="F1604" t="s">
        <v>926</v>
      </c>
      <c r="G1604" t="s">
        <v>7157</v>
      </c>
      <c r="H1604" t="s">
        <v>288</v>
      </c>
      <c r="I1604">
        <v>247.3622</v>
      </c>
      <c r="J1604" t="s">
        <v>889</v>
      </c>
      <c r="K1604" t="s">
        <v>879</v>
      </c>
      <c r="L1604" t="s">
        <v>6824</v>
      </c>
      <c r="M1604" t="s">
        <v>906</v>
      </c>
      <c r="N1604" t="s">
        <v>906</v>
      </c>
    </row>
    <row r="1605" spans="1:14" x14ac:dyDescent="0.3">
      <c r="A1605" s="136">
        <f t="shared" si="25"/>
        <v>215.87746483116445</v>
      </c>
      <c r="B1605" s="134">
        <v>5.5025000000000004</v>
      </c>
      <c r="C1605" s="134">
        <v>-74.117999999999995</v>
      </c>
      <c r="D1605" t="s">
        <v>5619</v>
      </c>
      <c r="E1605" t="s">
        <v>883</v>
      </c>
      <c r="F1605" t="s">
        <v>884</v>
      </c>
      <c r="G1605" t="s">
        <v>5455</v>
      </c>
      <c r="H1605" t="s">
        <v>291</v>
      </c>
      <c r="I1605">
        <v>55.075099999999999</v>
      </c>
      <c r="L1605" t="s">
        <v>5620</v>
      </c>
      <c r="M1605" t="s">
        <v>4915</v>
      </c>
      <c r="N1605" t="s">
        <v>4915</v>
      </c>
    </row>
    <row r="1606" spans="1:14" x14ac:dyDescent="0.3">
      <c r="A1606" s="136">
        <f t="shared" si="25"/>
        <v>215.90023857522476</v>
      </c>
      <c r="B1606" s="134">
        <v>5.2389400000000004</v>
      </c>
      <c r="C1606" s="134">
        <v>-72.422820000000002</v>
      </c>
      <c r="D1606" t="s">
        <v>9975</v>
      </c>
      <c r="E1606" t="s">
        <v>892</v>
      </c>
      <c r="F1606" t="s">
        <v>877</v>
      </c>
      <c r="G1606" t="s">
        <v>9871</v>
      </c>
      <c r="H1606" t="s">
        <v>231</v>
      </c>
      <c r="I1606">
        <v>6.9329999999999998</v>
      </c>
      <c r="J1606" t="s">
        <v>894</v>
      </c>
      <c r="K1606" t="s">
        <v>879</v>
      </c>
      <c r="L1606" t="s">
        <v>9976</v>
      </c>
      <c r="M1606" t="s">
        <v>899</v>
      </c>
      <c r="N1606" t="s">
        <v>899</v>
      </c>
    </row>
    <row r="1607" spans="1:14" x14ac:dyDescent="0.3">
      <c r="A1607" s="136">
        <f t="shared" si="25"/>
        <v>215.91690348713709</v>
      </c>
      <c r="B1607" s="134">
        <v>5.7744999999999997</v>
      </c>
      <c r="C1607" s="134">
        <v>-74.433000000000007</v>
      </c>
      <c r="D1607" t="s">
        <v>5802</v>
      </c>
      <c r="E1607" t="s">
        <v>883</v>
      </c>
      <c r="F1607" t="s">
        <v>877</v>
      </c>
      <c r="G1607" t="s">
        <v>5665</v>
      </c>
      <c r="H1607" t="s">
        <v>291</v>
      </c>
      <c r="I1607">
        <v>119.9156</v>
      </c>
      <c r="J1607" t="s">
        <v>894</v>
      </c>
      <c r="L1607" t="s">
        <v>5803</v>
      </c>
      <c r="M1607" t="s">
        <v>957</v>
      </c>
      <c r="N1607" t="s">
        <v>957</v>
      </c>
    </row>
    <row r="1608" spans="1:14" x14ac:dyDescent="0.3">
      <c r="A1608" s="136">
        <f t="shared" si="25"/>
        <v>215.93072611952292</v>
      </c>
      <c r="B1608" s="134">
        <v>5.7770000000000001</v>
      </c>
      <c r="C1608" s="134">
        <v>-74.435500000000005</v>
      </c>
      <c r="D1608" t="s">
        <v>5804</v>
      </c>
      <c r="E1608" t="s">
        <v>892</v>
      </c>
      <c r="F1608" t="s">
        <v>1214</v>
      </c>
      <c r="G1608" t="s">
        <v>5665</v>
      </c>
      <c r="H1608" t="s">
        <v>291</v>
      </c>
      <c r="I1608">
        <v>20.8017</v>
      </c>
      <c r="J1608" t="s">
        <v>986</v>
      </c>
      <c r="K1608" t="s">
        <v>879</v>
      </c>
      <c r="L1608" t="s">
        <v>5805</v>
      </c>
      <c r="M1608" t="s">
        <v>1686</v>
      </c>
      <c r="N1608" t="s">
        <v>1686</v>
      </c>
    </row>
    <row r="1609" spans="1:14" x14ac:dyDescent="0.3">
      <c r="A1609" s="136">
        <f t="shared" si="25"/>
        <v>215.93518806993194</v>
      </c>
      <c r="B1609" s="134">
        <v>5.2984999999999998</v>
      </c>
      <c r="C1609" s="134">
        <v>-73.743499999999997</v>
      </c>
      <c r="D1609" t="s">
        <v>6278</v>
      </c>
      <c r="E1609" t="s">
        <v>883</v>
      </c>
      <c r="F1609" t="s">
        <v>877</v>
      </c>
      <c r="G1609" t="s">
        <v>6258</v>
      </c>
      <c r="H1609" t="s">
        <v>297</v>
      </c>
      <c r="I1609">
        <v>1.224</v>
      </c>
      <c r="J1609" t="s">
        <v>894</v>
      </c>
      <c r="L1609" t="s">
        <v>5925</v>
      </c>
      <c r="M1609" t="s">
        <v>6204</v>
      </c>
      <c r="N1609" t="s">
        <v>6204</v>
      </c>
    </row>
    <row r="1610" spans="1:14" x14ac:dyDescent="0.3">
      <c r="A1610" s="136">
        <f t="shared" si="25"/>
        <v>215.95656057526912</v>
      </c>
      <c r="B1610" s="134">
        <v>6.2483899999999997</v>
      </c>
      <c r="C1610" s="134">
        <v>-74.759690000000006</v>
      </c>
      <c r="D1610" t="s">
        <v>7077</v>
      </c>
      <c r="E1610" t="s">
        <v>892</v>
      </c>
      <c r="F1610" t="s">
        <v>877</v>
      </c>
      <c r="G1610" t="s">
        <v>6617</v>
      </c>
      <c r="H1610" t="s">
        <v>288</v>
      </c>
      <c r="I1610">
        <v>141.25239999999999</v>
      </c>
      <c r="J1610" t="s">
        <v>894</v>
      </c>
      <c r="K1610" t="s">
        <v>879</v>
      </c>
      <c r="L1610" t="s">
        <v>7078</v>
      </c>
      <c r="M1610" t="s">
        <v>7079</v>
      </c>
      <c r="N1610" t="s">
        <v>7079</v>
      </c>
    </row>
    <row r="1611" spans="1:14" x14ac:dyDescent="0.3">
      <c r="A1611" s="136">
        <f t="shared" si="25"/>
        <v>215.97372126836737</v>
      </c>
      <c r="B1611" s="134">
        <v>8.9407499999999995</v>
      </c>
      <c r="C1611" s="134">
        <v>-73.607169999999996</v>
      </c>
      <c r="D1611" t="s">
        <v>12748</v>
      </c>
      <c r="E1611" t="s">
        <v>892</v>
      </c>
      <c r="F1611" t="s">
        <v>877</v>
      </c>
      <c r="G1611" t="s">
        <v>12718</v>
      </c>
      <c r="H1611" t="s">
        <v>294</v>
      </c>
      <c r="I1611">
        <v>59.614100000000001</v>
      </c>
      <c r="J1611" t="s">
        <v>889</v>
      </c>
      <c r="K1611" t="s">
        <v>879</v>
      </c>
      <c r="L1611" t="s">
        <v>12749</v>
      </c>
      <c r="M1611" t="s">
        <v>957</v>
      </c>
      <c r="N1611" t="s">
        <v>957</v>
      </c>
    </row>
    <row r="1612" spans="1:14" x14ac:dyDescent="0.3">
      <c r="A1612" s="136">
        <f t="shared" si="25"/>
        <v>216.00889723602057</v>
      </c>
      <c r="B1612" s="134">
        <v>5.2634999999999996</v>
      </c>
      <c r="C1612" s="134">
        <v>-73.653499999999994</v>
      </c>
      <c r="D1612" t="s">
        <v>6468</v>
      </c>
      <c r="E1612" t="s">
        <v>883</v>
      </c>
      <c r="F1612" t="s">
        <v>981</v>
      </c>
      <c r="G1612" t="s">
        <v>6469</v>
      </c>
      <c r="H1612" t="s">
        <v>297</v>
      </c>
      <c r="I1612">
        <v>57.530500000000004</v>
      </c>
      <c r="J1612" t="s">
        <v>894</v>
      </c>
      <c r="L1612" t="s">
        <v>6470</v>
      </c>
      <c r="M1612" t="s">
        <v>2944</v>
      </c>
      <c r="N1612" t="s">
        <v>2944</v>
      </c>
    </row>
    <row r="1613" spans="1:14" x14ac:dyDescent="0.3">
      <c r="A1613" s="136">
        <f t="shared" si="25"/>
        <v>216.02370461749709</v>
      </c>
      <c r="B1613" s="134">
        <v>5.2679999999999998</v>
      </c>
      <c r="C1613" s="134">
        <v>-73.666499999999999</v>
      </c>
      <c r="D1613" t="s">
        <v>6434</v>
      </c>
      <c r="E1613" t="s">
        <v>883</v>
      </c>
      <c r="F1613" t="s">
        <v>884</v>
      </c>
      <c r="G1613" t="s">
        <v>6435</v>
      </c>
      <c r="H1613" t="s">
        <v>297</v>
      </c>
      <c r="I1613">
        <v>61.202599999999997</v>
      </c>
      <c r="L1613" t="s">
        <v>6359</v>
      </c>
      <c r="M1613" t="s">
        <v>1019</v>
      </c>
      <c r="N1613" t="s">
        <v>1019</v>
      </c>
    </row>
    <row r="1614" spans="1:14" x14ac:dyDescent="0.3">
      <c r="A1614" s="136">
        <f t="shared" si="25"/>
        <v>216.06468160267232</v>
      </c>
      <c r="B1614" s="134">
        <v>5.2396700000000003</v>
      </c>
      <c r="C1614" s="134">
        <v>-72.415450000000007</v>
      </c>
      <c r="D1614" t="s">
        <v>9995</v>
      </c>
      <c r="E1614" t="s">
        <v>892</v>
      </c>
      <c r="F1614" t="s">
        <v>877</v>
      </c>
      <c r="G1614" t="s">
        <v>9871</v>
      </c>
      <c r="H1614" t="s">
        <v>231</v>
      </c>
      <c r="I1614">
        <v>9.6699000000000002</v>
      </c>
      <c r="J1614" t="s">
        <v>894</v>
      </c>
      <c r="K1614" t="s">
        <v>879</v>
      </c>
      <c r="L1614" t="s">
        <v>9976</v>
      </c>
      <c r="M1614" t="s">
        <v>899</v>
      </c>
      <c r="N1614" t="s">
        <v>899</v>
      </c>
    </row>
    <row r="1615" spans="1:14" x14ac:dyDescent="0.3">
      <c r="A1615" s="136">
        <f t="shared" si="25"/>
        <v>216.11234530354488</v>
      </c>
      <c r="B1615" s="134">
        <v>5.1619999999999999</v>
      </c>
      <c r="C1615" s="134">
        <v>-72.787000000000006</v>
      </c>
      <c r="D1615" t="s">
        <v>8949</v>
      </c>
      <c r="E1615" t="s">
        <v>883</v>
      </c>
      <c r="F1615" t="s">
        <v>877</v>
      </c>
      <c r="G1615" t="s">
        <v>8691</v>
      </c>
      <c r="H1615" t="s">
        <v>231</v>
      </c>
      <c r="I1615">
        <v>308.4742</v>
      </c>
      <c r="J1615" t="s">
        <v>889</v>
      </c>
      <c r="L1615" t="s">
        <v>4409</v>
      </c>
      <c r="M1615" t="s">
        <v>8950</v>
      </c>
      <c r="N1615" t="s">
        <v>8950</v>
      </c>
    </row>
    <row r="1616" spans="1:14" x14ac:dyDescent="0.3">
      <c r="A1616" s="136">
        <f t="shared" si="25"/>
        <v>216.25426716869697</v>
      </c>
      <c r="B1616" s="134">
        <v>5.2367900000000001</v>
      </c>
      <c r="C1616" s="134">
        <v>-72.418980000000005</v>
      </c>
      <c r="D1616" t="s">
        <v>9988</v>
      </c>
      <c r="E1616" t="s">
        <v>892</v>
      </c>
      <c r="F1616" t="s">
        <v>877</v>
      </c>
      <c r="G1616" t="s">
        <v>9806</v>
      </c>
      <c r="H1616" t="s">
        <v>231</v>
      </c>
      <c r="I1616">
        <v>40.956800000000001</v>
      </c>
      <c r="J1616" t="s">
        <v>889</v>
      </c>
      <c r="K1616" t="s">
        <v>879</v>
      </c>
      <c r="L1616" t="s">
        <v>9989</v>
      </c>
      <c r="M1616" t="s">
        <v>2979</v>
      </c>
      <c r="N1616" t="s">
        <v>2979</v>
      </c>
    </row>
    <row r="1617" spans="1:14" x14ac:dyDescent="0.3">
      <c r="A1617" s="136">
        <f t="shared" si="25"/>
        <v>216.26428247583584</v>
      </c>
      <c r="B1617" s="134">
        <v>6.7489999999999997</v>
      </c>
      <c r="C1617" s="134">
        <v>-74.927499999999995</v>
      </c>
      <c r="D1617" t="s">
        <v>8654</v>
      </c>
      <c r="E1617" t="s">
        <v>883</v>
      </c>
      <c r="F1617" t="s">
        <v>877</v>
      </c>
      <c r="G1617" t="s">
        <v>8655</v>
      </c>
      <c r="H1617" t="s">
        <v>288</v>
      </c>
      <c r="I1617">
        <v>454.5942</v>
      </c>
      <c r="J1617" t="s">
        <v>889</v>
      </c>
      <c r="L1617" t="s">
        <v>5465</v>
      </c>
      <c r="M1617" t="s">
        <v>2026</v>
      </c>
      <c r="N1617" t="s">
        <v>2026</v>
      </c>
    </row>
    <row r="1618" spans="1:14" x14ac:dyDescent="0.3">
      <c r="A1618" s="136">
        <f t="shared" si="25"/>
        <v>216.29637061075269</v>
      </c>
      <c r="B1618" s="134">
        <v>5.7770000000000001</v>
      </c>
      <c r="C1618" s="134">
        <v>-74.44</v>
      </c>
      <c r="D1618" t="s">
        <v>5797</v>
      </c>
      <c r="E1618" t="s">
        <v>892</v>
      </c>
      <c r="F1618" t="s">
        <v>877</v>
      </c>
      <c r="G1618" t="s">
        <v>5665</v>
      </c>
      <c r="H1618" t="s">
        <v>291</v>
      </c>
      <c r="I1618">
        <v>75.865200000000002</v>
      </c>
      <c r="J1618" t="s">
        <v>894</v>
      </c>
      <c r="K1618" t="s">
        <v>903</v>
      </c>
      <c r="L1618" t="s">
        <v>5798</v>
      </c>
      <c r="M1618" t="s">
        <v>931</v>
      </c>
      <c r="N1618" t="s">
        <v>931</v>
      </c>
    </row>
    <row r="1619" spans="1:14" x14ac:dyDescent="0.3">
      <c r="A1619" s="136">
        <f t="shared" si="25"/>
        <v>216.30677816835254</v>
      </c>
      <c r="B1619" s="134">
        <v>5.9554999999999998</v>
      </c>
      <c r="C1619" s="134">
        <v>-74.587000000000003</v>
      </c>
      <c r="D1619" t="s">
        <v>6209</v>
      </c>
      <c r="E1619" t="s">
        <v>892</v>
      </c>
      <c r="F1619" t="s">
        <v>877</v>
      </c>
      <c r="G1619" t="s">
        <v>5665</v>
      </c>
      <c r="H1619" t="s">
        <v>291</v>
      </c>
      <c r="I1619">
        <v>144.36320000000001</v>
      </c>
      <c r="J1619" t="s">
        <v>894</v>
      </c>
      <c r="K1619" t="s">
        <v>903</v>
      </c>
      <c r="L1619" t="s">
        <v>6210</v>
      </c>
      <c r="M1619" t="s">
        <v>931</v>
      </c>
      <c r="N1619" t="s">
        <v>931</v>
      </c>
    </row>
    <row r="1620" spans="1:14" x14ac:dyDescent="0.3">
      <c r="A1620" s="136">
        <f t="shared" si="25"/>
        <v>216.31441887481265</v>
      </c>
      <c r="B1620" s="134">
        <v>5.2619999999999996</v>
      </c>
      <c r="C1620" s="134">
        <v>-73.657499999999999</v>
      </c>
      <c r="D1620" t="s">
        <v>6452</v>
      </c>
      <c r="E1620" t="s">
        <v>883</v>
      </c>
      <c r="F1620" t="s">
        <v>877</v>
      </c>
      <c r="G1620" t="s">
        <v>6435</v>
      </c>
      <c r="H1620" t="s">
        <v>297</v>
      </c>
      <c r="I1620">
        <v>203.1942</v>
      </c>
      <c r="J1620" t="s">
        <v>889</v>
      </c>
      <c r="L1620" t="s">
        <v>4601</v>
      </c>
      <c r="M1620" t="s">
        <v>887</v>
      </c>
      <c r="N1620" t="s">
        <v>887</v>
      </c>
    </row>
    <row r="1621" spans="1:14" x14ac:dyDescent="0.3">
      <c r="A1621" s="136">
        <f t="shared" si="25"/>
        <v>216.41232206858101</v>
      </c>
      <c r="B1621" s="134">
        <v>5.2954999999999997</v>
      </c>
      <c r="C1621" s="134">
        <v>-73.747500000000002</v>
      </c>
      <c r="D1621" t="s">
        <v>6257</v>
      </c>
      <c r="E1621" t="s">
        <v>883</v>
      </c>
      <c r="F1621" t="s">
        <v>884</v>
      </c>
      <c r="G1621" t="s">
        <v>6258</v>
      </c>
      <c r="H1621" t="s">
        <v>297</v>
      </c>
      <c r="I1621">
        <v>12.240399999999999</v>
      </c>
      <c r="L1621" t="s">
        <v>3510</v>
      </c>
      <c r="M1621" t="s">
        <v>6259</v>
      </c>
      <c r="N1621" t="s">
        <v>6259</v>
      </c>
    </row>
    <row r="1622" spans="1:14" x14ac:dyDescent="0.3">
      <c r="A1622" s="136">
        <f t="shared" si="25"/>
        <v>216.43336540067284</v>
      </c>
      <c r="B1622" s="134">
        <v>5.9257400000000002</v>
      </c>
      <c r="C1622" s="134">
        <v>-74.566329999999994</v>
      </c>
      <c r="D1622" t="s">
        <v>6149</v>
      </c>
      <c r="E1622" t="s">
        <v>892</v>
      </c>
      <c r="F1622" t="s">
        <v>877</v>
      </c>
      <c r="G1622" t="s">
        <v>5665</v>
      </c>
      <c r="H1622" t="s">
        <v>291</v>
      </c>
      <c r="I1622">
        <v>170.85570000000001</v>
      </c>
      <c r="J1622" t="s">
        <v>894</v>
      </c>
      <c r="K1622" t="s">
        <v>879</v>
      </c>
      <c r="L1622" t="s">
        <v>6150</v>
      </c>
      <c r="M1622" t="s">
        <v>931</v>
      </c>
      <c r="N1622" t="s">
        <v>931</v>
      </c>
    </row>
    <row r="1623" spans="1:14" x14ac:dyDescent="0.3">
      <c r="A1623" s="136">
        <f t="shared" si="25"/>
        <v>216.60926501063932</v>
      </c>
      <c r="B1623" s="134">
        <v>7.3949999999999996</v>
      </c>
      <c r="C1623" s="134">
        <v>-74.939499999999995</v>
      </c>
      <c r="D1623" t="s">
        <v>10268</v>
      </c>
      <c r="E1623" t="s">
        <v>883</v>
      </c>
      <c r="F1623" t="s">
        <v>877</v>
      </c>
      <c r="G1623" t="s">
        <v>10093</v>
      </c>
      <c r="H1623" t="s">
        <v>288</v>
      </c>
      <c r="I1623">
        <v>7290.4594999999999</v>
      </c>
      <c r="J1623" t="s">
        <v>1069</v>
      </c>
      <c r="L1623" t="s">
        <v>2659</v>
      </c>
      <c r="M1623" t="s">
        <v>2026</v>
      </c>
      <c r="N1623" t="s">
        <v>2026</v>
      </c>
    </row>
    <row r="1624" spans="1:14" x14ac:dyDescent="0.3">
      <c r="A1624" s="136">
        <f t="shared" si="25"/>
        <v>216.61904069960178</v>
      </c>
      <c r="B1624" s="134">
        <v>8.9435000000000002</v>
      </c>
      <c r="C1624" s="134">
        <v>-73.617500000000007</v>
      </c>
      <c r="D1624" t="s">
        <v>12746</v>
      </c>
      <c r="E1624" t="s">
        <v>892</v>
      </c>
      <c r="F1624" t="s">
        <v>1214</v>
      </c>
      <c r="G1624" t="s">
        <v>12718</v>
      </c>
      <c r="H1624" t="s">
        <v>294</v>
      </c>
      <c r="I1624">
        <v>10.9308</v>
      </c>
      <c r="L1624" t="s">
        <v>10788</v>
      </c>
      <c r="M1624" t="s">
        <v>1019</v>
      </c>
      <c r="N1624" t="s">
        <v>1019</v>
      </c>
    </row>
    <row r="1625" spans="1:14" x14ac:dyDescent="0.3">
      <c r="A1625" s="136">
        <f t="shared" si="25"/>
        <v>216.66016444601544</v>
      </c>
      <c r="B1625" s="134">
        <v>5.3659999999999997</v>
      </c>
      <c r="C1625" s="134">
        <v>-73.905000000000001</v>
      </c>
      <c r="D1625" t="s">
        <v>5933</v>
      </c>
      <c r="E1625" t="s">
        <v>883</v>
      </c>
      <c r="F1625" t="s">
        <v>877</v>
      </c>
      <c r="G1625" t="s">
        <v>5845</v>
      </c>
      <c r="H1625" t="s">
        <v>297</v>
      </c>
      <c r="I1625">
        <v>97.920100000000005</v>
      </c>
      <c r="J1625" t="s">
        <v>894</v>
      </c>
      <c r="L1625" t="s">
        <v>1005</v>
      </c>
      <c r="M1625" t="s">
        <v>1019</v>
      </c>
      <c r="N1625" t="s">
        <v>1019</v>
      </c>
    </row>
    <row r="1626" spans="1:14" x14ac:dyDescent="0.3">
      <c r="A1626" s="136">
        <f t="shared" si="25"/>
        <v>216.66916149485866</v>
      </c>
      <c r="B1626" s="134">
        <v>5.5294999999999996</v>
      </c>
      <c r="C1626" s="134">
        <v>-74.168000000000006</v>
      </c>
      <c r="D1626" t="s">
        <v>5583</v>
      </c>
      <c r="E1626" t="s">
        <v>883</v>
      </c>
      <c r="F1626" t="s">
        <v>981</v>
      </c>
      <c r="G1626" t="s">
        <v>5454</v>
      </c>
      <c r="H1626" t="s">
        <v>291</v>
      </c>
      <c r="I1626">
        <v>99.134500000000003</v>
      </c>
      <c r="J1626" t="s">
        <v>894</v>
      </c>
      <c r="L1626" t="s">
        <v>5584</v>
      </c>
      <c r="M1626" t="s">
        <v>5585</v>
      </c>
      <c r="N1626" t="s">
        <v>5585</v>
      </c>
    </row>
    <row r="1627" spans="1:14" x14ac:dyDescent="0.3">
      <c r="A1627" s="136">
        <f t="shared" si="25"/>
        <v>216.83288193432347</v>
      </c>
      <c r="B1627" s="134">
        <v>5.9115000000000002</v>
      </c>
      <c r="C1627" s="134">
        <v>-74.56</v>
      </c>
      <c r="D1627" t="s">
        <v>6106</v>
      </c>
      <c r="E1627" t="s">
        <v>892</v>
      </c>
      <c r="F1627" t="s">
        <v>1214</v>
      </c>
      <c r="G1627" t="s">
        <v>5665</v>
      </c>
      <c r="H1627" t="s">
        <v>291</v>
      </c>
      <c r="I1627">
        <v>66.067899999999995</v>
      </c>
      <c r="L1627" t="s">
        <v>5924</v>
      </c>
      <c r="M1627" t="s">
        <v>1019</v>
      </c>
      <c r="N1627" t="s">
        <v>1019</v>
      </c>
    </row>
    <row r="1628" spans="1:14" x14ac:dyDescent="0.3">
      <c r="A1628" s="136">
        <f t="shared" si="25"/>
        <v>216.84027898082016</v>
      </c>
      <c r="B1628" s="134">
        <v>6.2665499999999996</v>
      </c>
      <c r="C1628" s="134">
        <v>-74.777289999999994</v>
      </c>
      <c r="D1628" t="s">
        <v>7153</v>
      </c>
      <c r="E1628" t="s">
        <v>892</v>
      </c>
      <c r="F1628" t="s">
        <v>926</v>
      </c>
      <c r="G1628" t="s">
        <v>6617</v>
      </c>
      <c r="H1628" t="s">
        <v>288</v>
      </c>
      <c r="I1628">
        <v>63.828099999999999</v>
      </c>
      <c r="J1628" t="s">
        <v>894</v>
      </c>
      <c r="K1628" t="s">
        <v>879</v>
      </c>
      <c r="L1628" t="s">
        <v>7154</v>
      </c>
      <c r="M1628" t="s">
        <v>906</v>
      </c>
      <c r="N1628" t="s">
        <v>906</v>
      </c>
    </row>
    <row r="1629" spans="1:14" x14ac:dyDescent="0.3">
      <c r="A1629" s="136">
        <f t="shared" si="25"/>
        <v>216.87622654151428</v>
      </c>
      <c r="B1629" s="134">
        <v>5.2342399999999998</v>
      </c>
      <c r="C1629" s="134">
        <v>-72.408349999999999</v>
      </c>
      <c r="D1629" t="s">
        <v>10013</v>
      </c>
      <c r="E1629" t="s">
        <v>892</v>
      </c>
      <c r="F1629" t="s">
        <v>877</v>
      </c>
      <c r="G1629" t="s">
        <v>9806</v>
      </c>
      <c r="H1629" t="s">
        <v>231</v>
      </c>
      <c r="I1629">
        <v>48.872999999999998</v>
      </c>
      <c r="J1629" t="s">
        <v>894</v>
      </c>
      <c r="K1629" t="s">
        <v>879</v>
      </c>
      <c r="L1629" t="s">
        <v>10014</v>
      </c>
      <c r="M1629" t="s">
        <v>1482</v>
      </c>
      <c r="N1629" t="s">
        <v>1482</v>
      </c>
    </row>
    <row r="1630" spans="1:14" x14ac:dyDescent="0.3">
      <c r="A1630" s="136">
        <f t="shared" si="25"/>
        <v>216.95302678342273</v>
      </c>
      <c r="B1630" s="134">
        <v>5.3620000000000001</v>
      </c>
      <c r="C1630" s="134">
        <v>-73.903000000000006</v>
      </c>
      <c r="D1630" t="s">
        <v>5926</v>
      </c>
      <c r="E1630" t="s">
        <v>883</v>
      </c>
      <c r="F1630" t="s">
        <v>877</v>
      </c>
      <c r="G1630" t="s">
        <v>5845</v>
      </c>
      <c r="H1630" t="s">
        <v>297</v>
      </c>
      <c r="I1630">
        <v>286.41750000000002</v>
      </c>
      <c r="J1630" t="s">
        <v>889</v>
      </c>
      <c r="L1630" t="s">
        <v>1005</v>
      </c>
      <c r="M1630" t="s">
        <v>1019</v>
      </c>
      <c r="N1630" t="s">
        <v>1019</v>
      </c>
    </row>
    <row r="1631" spans="1:14" x14ac:dyDescent="0.3">
      <c r="A1631" s="136">
        <f t="shared" si="25"/>
        <v>217.02105476557074</v>
      </c>
      <c r="B1631" s="134">
        <v>5.6295000000000002</v>
      </c>
      <c r="C1631" s="134">
        <v>-74.297499999999999</v>
      </c>
      <c r="D1631" t="s">
        <v>5568</v>
      </c>
      <c r="E1631" t="s">
        <v>883</v>
      </c>
      <c r="F1631" t="s">
        <v>884</v>
      </c>
      <c r="G1631" t="s">
        <v>5569</v>
      </c>
      <c r="H1631" t="s">
        <v>291</v>
      </c>
      <c r="I1631">
        <v>132.16970000000001</v>
      </c>
      <c r="L1631" t="s">
        <v>5570</v>
      </c>
      <c r="M1631" t="s">
        <v>5571</v>
      </c>
      <c r="N1631" t="s">
        <v>5571</v>
      </c>
    </row>
    <row r="1632" spans="1:14" x14ac:dyDescent="0.3">
      <c r="A1632" s="136">
        <f t="shared" si="25"/>
        <v>217.07141917093605</v>
      </c>
      <c r="B1632" s="134">
        <v>6.5705</v>
      </c>
      <c r="C1632" s="134">
        <v>-74.893500000000003</v>
      </c>
      <c r="D1632" t="s">
        <v>8142</v>
      </c>
      <c r="E1632" t="s">
        <v>883</v>
      </c>
      <c r="F1632" t="s">
        <v>877</v>
      </c>
      <c r="G1632" t="s">
        <v>7999</v>
      </c>
      <c r="H1632" t="s">
        <v>288</v>
      </c>
      <c r="I1632">
        <v>7103.4170999999997</v>
      </c>
      <c r="J1632" t="s">
        <v>1069</v>
      </c>
      <c r="L1632" t="s">
        <v>5465</v>
      </c>
      <c r="M1632" t="s">
        <v>2026</v>
      </c>
      <c r="N1632" t="s">
        <v>2026</v>
      </c>
    </row>
    <row r="1633" spans="1:14" x14ac:dyDescent="0.3">
      <c r="A1633" s="136">
        <f t="shared" si="25"/>
        <v>217.0774351350849</v>
      </c>
      <c r="B1633" s="134">
        <v>5.2684600000000001</v>
      </c>
      <c r="C1633" s="134">
        <v>-73.695149999999998</v>
      </c>
      <c r="D1633" t="s">
        <v>6363</v>
      </c>
      <c r="E1633" t="s">
        <v>892</v>
      </c>
      <c r="F1633" t="s">
        <v>877</v>
      </c>
      <c r="G1633" t="s">
        <v>6258</v>
      </c>
      <c r="H1633" t="s">
        <v>297</v>
      </c>
      <c r="I1633">
        <v>16.0657</v>
      </c>
      <c r="J1633" t="s">
        <v>894</v>
      </c>
      <c r="K1633" t="s">
        <v>879</v>
      </c>
      <c r="L1633" t="s">
        <v>6364</v>
      </c>
      <c r="M1633" t="s">
        <v>4689</v>
      </c>
      <c r="N1633" t="s">
        <v>4689</v>
      </c>
    </row>
    <row r="1634" spans="1:14" x14ac:dyDescent="0.3">
      <c r="A1634" s="136">
        <f t="shared" si="25"/>
        <v>217.14382816654907</v>
      </c>
      <c r="B1634" s="134">
        <v>8.9465000000000003</v>
      </c>
      <c r="C1634" s="134">
        <v>-73.623500000000007</v>
      </c>
      <c r="D1634" t="s">
        <v>12747</v>
      </c>
      <c r="E1634" t="s">
        <v>892</v>
      </c>
      <c r="F1634" t="s">
        <v>1214</v>
      </c>
      <c r="G1634" t="s">
        <v>12718</v>
      </c>
      <c r="H1634" t="s">
        <v>294</v>
      </c>
      <c r="I1634">
        <v>27.934000000000001</v>
      </c>
      <c r="L1634" t="s">
        <v>10788</v>
      </c>
      <c r="M1634" t="s">
        <v>1019</v>
      </c>
      <c r="N1634" t="s">
        <v>1019</v>
      </c>
    </row>
    <row r="1635" spans="1:14" x14ac:dyDescent="0.3">
      <c r="A1635" s="136">
        <f t="shared" si="25"/>
        <v>217.1770845661884</v>
      </c>
      <c r="B1635" s="134">
        <v>5.4945000000000004</v>
      </c>
      <c r="C1635" s="134">
        <v>-74.126999999999995</v>
      </c>
      <c r="D1635" t="s">
        <v>5588</v>
      </c>
      <c r="E1635" t="s">
        <v>883</v>
      </c>
      <c r="F1635" t="s">
        <v>884</v>
      </c>
      <c r="G1635" t="s">
        <v>5455</v>
      </c>
      <c r="H1635" t="s">
        <v>291</v>
      </c>
      <c r="I1635">
        <v>119.9436</v>
      </c>
      <c r="L1635" t="s">
        <v>5589</v>
      </c>
      <c r="M1635" t="s">
        <v>1451</v>
      </c>
      <c r="N1635" t="s">
        <v>1451</v>
      </c>
    </row>
    <row r="1636" spans="1:14" x14ac:dyDescent="0.3">
      <c r="A1636" s="136">
        <f t="shared" si="25"/>
        <v>217.22106389222168</v>
      </c>
      <c r="B1636" s="134">
        <v>5.1407499999999997</v>
      </c>
      <c r="C1636" s="134">
        <v>-73.029259999999994</v>
      </c>
      <c r="D1636" t="s">
        <v>8355</v>
      </c>
      <c r="E1636" t="s">
        <v>892</v>
      </c>
      <c r="F1636" t="s">
        <v>877</v>
      </c>
      <c r="G1636" t="s">
        <v>8281</v>
      </c>
      <c r="H1636" t="s">
        <v>291</v>
      </c>
      <c r="I1636">
        <v>10.7585</v>
      </c>
      <c r="J1636" t="s">
        <v>894</v>
      </c>
      <c r="K1636" t="s">
        <v>879</v>
      </c>
      <c r="L1636" t="s">
        <v>8356</v>
      </c>
      <c r="M1636" t="s">
        <v>989</v>
      </c>
      <c r="N1636" t="s">
        <v>989</v>
      </c>
    </row>
    <row r="1637" spans="1:14" x14ac:dyDescent="0.3">
      <c r="A1637" s="136">
        <f t="shared" si="25"/>
        <v>217.29240930320603</v>
      </c>
      <c r="B1637" s="134">
        <v>5.2614999999999998</v>
      </c>
      <c r="C1637" s="134">
        <v>-73.682000000000002</v>
      </c>
      <c r="D1637" t="s">
        <v>6386</v>
      </c>
      <c r="E1637" t="s">
        <v>883</v>
      </c>
      <c r="F1637" t="s">
        <v>877</v>
      </c>
      <c r="G1637" t="s">
        <v>6258</v>
      </c>
      <c r="H1637" t="s">
        <v>297</v>
      </c>
      <c r="I1637">
        <v>75.892399999999995</v>
      </c>
      <c r="J1637" t="s">
        <v>894</v>
      </c>
      <c r="L1637" t="s">
        <v>6387</v>
      </c>
      <c r="M1637" t="s">
        <v>6291</v>
      </c>
      <c r="N1637" t="s">
        <v>6291</v>
      </c>
    </row>
    <row r="1638" spans="1:14" x14ac:dyDescent="0.3">
      <c r="A1638" s="136">
        <f t="shared" si="25"/>
        <v>217.3784620980307</v>
      </c>
      <c r="B1638" s="134">
        <v>5.5490000000000004</v>
      </c>
      <c r="C1638" s="134">
        <v>-74.204499999999996</v>
      </c>
      <c r="D1638" t="s">
        <v>5548</v>
      </c>
      <c r="E1638" t="s">
        <v>883</v>
      </c>
      <c r="F1638" t="s">
        <v>884</v>
      </c>
      <c r="G1638" t="s">
        <v>5485</v>
      </c>
      <c r="H1638" t="s">
        <v>291</v>
      </c>
      <c r="I1638">
        <v>134.626</v>
      </c>
      <c r="L1638" t="s">
        <v>4914</v>
      </c>
      <c r="M1638" t="s">
        <v>4915</v>
      </c>
      <c r="N1638" t="s">
        <v>4915</v>
      </c>
    </row>
    <row r="1639" spans="1:14" x14ac:dyDescent="0.3">
      <c r="A1639" s="136">
        <f t="shared" si="25"/>
        <v>217.39976915722679</v>
      </c>
      <c r="B1639" s="134">
        <v>8.9517299999999995</v>
      </c>
      <c r="C1639" s="134">
        <v>-73.614940000000004</v>
      </c>
      <c r="D1639" t="s">
        <v>12759</v>
      </c>
      <c r="E1639" t="s">
        <v>892</v>
      </c>
      <c r="F1639" t="s">
        <v>877</v>
      </c>
      <c r="G1639" t="s">
        <v>12718</v>
      </c>
      <c r="H1639" t="s">
        <v>294</v>
      </c>
      <c r="I1639">
        <v>40.215499999999999</v>
      </c>
      <c r="J1639" t="s">
        <v>889</v>
      </c>
      <c r="K1639" t="s">
        <v>879</v>
      </c>
      <c r="L1639" t="s">
        <v>12749</v>
      </c>
      <c r="M1639" t="s">
        <v>899</v>
      </c>
      <c r="N1639" t="s">
        <v>899</v>
      </c>
    </row>
    <row r="1640" spans="1:14" x14ac:dyDescent="0.3">
      <c r="A1640" s="136">
        <f t="shared" si="25"/>
        <v>217.41662131279651</v>
      </c>
      <c r="B1640" s="134">
        <v>5.35724</v>
      </c>
      <c r="C1640" s="134">
        <v>-73.902869999999993</v>
      </c>
      <c r="D1640" t="s">
        <v>5900</v>
      </c>
      <c r="E1640" t="s">
        <v>892</v>
      </c>
      <c r="F1640" t="s">
        <v>926</v>
      </c>
      <c r="G1640" t="s">
        <v>5845</v>
      </c>
      <c r="H1640" t="s">
        <v>297</v>
      </c>
      <c r="I1640">
        <v>188.74199999999999</v>
      </c>
      <c r="J1640" t="s">
        <v>894</v>
      </c>
      <c r="K1640" t="s">
        <v>879</v>
      </c>
      <c r="L1640" t="s">
        <v>5901</v>
      </c>
      <c r="M1640" t="s">
        <v>899</v>
      </c>
      <c r="N1640" t="s">
        <v>899</v>
      </c>
    </row>
    <row r="1641" spans="1:14" x14ac:dyDescent="0.3">
      <c r="A1641" s="136">
        <f t="shared" si="25"/>
        <v>217.7628536512932</v>
      </c>
      <c r="B1641" s="134">
        <v>5.5904999999999996</v>
      </c>
      <c r="C1641" s="134">
        <v>-74.262</v>
      </c>
      <c r="D1641" t="s">
        <v>5543</v>
      </c>
      <c r="E1641" t="s">
        <v>883</v>
      </c>
      <c r="F1641" t="s">
        <v>884</v>
      </c>
      <c r="G1641" t="s">
        <v>5454</v>
      </c>
      <c r="H1641" t="s">
        <v>291</v>
      </c>
      <c r="I1641">
        <v>416.10579999999999</v>
      </c>
      <c r="L1641" t="s">
        <v>5544</v>
      </c>
      <c r="M1641" t="s">
        <v>4915</v>
      </c>
      <c r="N1641" t="s">
        <v>4915</v>
      </c>
    </row>
    <row r="1642" spans="1:14" x14ac:dyDescent="0.3">
      <c r="A1642" s="136">
        <f t="shared" si="25"/>
        <v>217.79914568448962</v>
      </c>
      <c r="B1642" s="134">
        <v>5.1390000000000002</v>
      </c>
      <c r="C1642" s="134">
        <v>-73.12</v>
      </c>
      <c r="D1642" t="s">
        <v>8053</v>
      </c>
      <c r="E1642" t="s">
        <v>883</v>
      </c>
      <c r="F1642" t="s">
        <v>981</v>
      </c>
      <c r="G1642" t="s">
        <v>7895</v>
      </c>
      <c r="H1642" t="s">
        <v>291</v>
      </c>
      <c r="I1642">
        <v>90.585999999999999</v>
      </c>
      <c r="J1642" t="s">
        <v>894</v>
      </c>
      <c r="L1642" t="s">
        <v>8054</v>
      </c>
      <c r="M1642" t="s">
        <v>931</v>
      </c>
      <c r="N1642" t="s">
        <v>931</v>
      </c>
    </row>
    <row r="1643" spans="1:14" x14ac:dyDescent="0.3">
      <c r="A1643" s="136">
        <f t="shared" si="25"/>
        <v>217.89703491778963</v>
      </c>
      <c r="B1643" s="134">
        <v>5.2716099999999999</v>
      </c>
      <c r="C1643" s="134">
        <v>-73.723879999999994</v>
      </c>
      <c r="D1643" t="s">
        <v>6284</v>
      </c>
      <c r="E1643" t="s">
        <v>892</v>
      </c>
      <c r="F1643" t="s">
        <v>893</v>
      </c>
      <c r="G1643" t="s">
        <v>6258</v>
      </c>
      <c r="H1643" t="s">
        <v>297</v>
      </c>
      <c r="I1643">
        <v>77.824700000000007</v>
      </c>
      <c r="J1643" t="s">
        <v>894</v>
      </c>
      <c r="K1643" t="s">
        <v>879</v>
      </c>
      <c r="L1643" t="s">
        <v>6285</v>
      </c>
      <c r="M1643" t="s">
        <v>6286</v>
      </c>
      <c r="N1643" t="s">
        <v>6286</v>
      </c>
    </row>
    <row r="1644" spans="1:14" x14ac:dyDescent="0.3">
      <c r="A1644" s="136">
        <f t="shared" si="25"/>
        <v>217.9545695552454</v>
      </c>
      <c r="B1644" s="134">
        <v>5.4189999999999996</v>
      </c>
      <c r="C1644" s="134">
        <v>-74.023499999999999</v>
      </c>
      <c r="D1644" t="s">
        <v>5648</v>
      </c>
      <c r="E1644" t="s">
        <v>883</v>
      </c>
      <c r="F1644" t="s">
        <v>877</v>
      </c>
      <c r="G1644" t="s">
        <v>5482</v>
      </c>
      <c r="H1644" t="s">
        <v>5277</v>
      </c>
      <c r="I1644">
        <v>1097.9211</v>
      </c>
      <c r="J1644" t="s">
        <v>889</v>
      </c>
      <c r="L1644" t="s">
        <v>5649</v>
      </c>
      <c r="M1644" t="s">
        <v>5650</v>
      </c>
      <c r="N1644" t="s">
        <v>5650</v>
      </c>
    </row>
    <row r="1645" spans="1:14" x14ac:dyDescent="0.3">
      <c r="A1645" s="136">
        <f t="shared" si="25"/>
        <v>218.15677532484057</v>
      </c>
      <c r="B1645" s="134">
        <v>5.2247399999999997</v>
      </c>
      <c r="C1645" s="134">
        <v>-72.400170000000003</v>
      </c>
      <c r="D1645" t="s">
        <v>10022</v>
      </c>
      <c r="E1645" t="s">
        <v>892</v>
      </c>
      <c r="F1645" t="s">
        <v>877</v>
      </c>
      <c r="G1645" t="s">
        <v>9806</v>
      </c>
      <c r="H1645" t="s">
        <v>231</v>
      </c>
      <c r="I1645">
        <v>49.735999999999997</v>
      </c>
      <c r="J1645" t="s">
        <v>889</v>
      </c>
      <c r="K1645" t="s">
        <v>879</v>
      </c>
      <c r="L1645" t="s">
        <v>7784</v>
      </c>
      <c r="M1645" t="s">
        <v>1019</v>
      </c>
      <c r="N1645" t="s">
        <v>1019</v>
      </c>
    </row>
    <row r="1646" spans="1:14" x14ac:dyDescent="0.3">
      <c r="A1646" s="136">
        <f t="shared" si="25"/>
        <v>218.19770782505776</v>
      </c>
      <c r="B1646" s="134">
        <v>5.9480599999999999</v>
      </c>
      <c r="C1646" s="134">
        <v>-74.602689999999996</v>
      </c>
      <c r="D1646" t="s">
        <v>6171</v>
      </c>
      <c r="E1646" t="s">
        <v>892</v>
      </c>
      <c r="F1646" t="s">
        <v>877</v>
      </c>
      <c r="G1646" t="s">
        <v>5992</v>
      </c>
      <c r="H1646" t="s">
        <v>5818</v>
      </c>
      <c r="I1646">
        <v>100.4483</v>
      </c>
      <c r="J1646" t="s">
        <v>894</v>
      </c>
      <c r="K1646" t="s">
        <v>879</v>
      </c>
      <c r="L1646" t="s">
        <v>6172</v>
      </c>
      <c r="M1646" t="s">
        <v>5182</v>
      </c>
      <c r="N1646" t="s">
        <v>5182</v>
      </c>
    </row>
    <row r="1647" spans="1:14" x14ac:dyDescent="0.3">
      <c r="A1647" s="136">
        <f t="shared" si="25"/>
        <v>218.21671338826397</v>
      </c>
      <c r="B1647" s="134">
        <v>5.2255000000000003</v>
      </c>
      <c r="C1647" s="134">
        <v>-72.396000000000001</v>
      </c>
      <c r="D1647" t="s">
        <v>10031</v>
      </c>
      <c r="E1647" t="s">
        <v>883</v>
      </c>
      <c r="F1647" t="s">
        <v>877</v>
      </c>
      <c r="G1647" t="s">
        <v>9806</v>
      </c>
      <c r="H1647" t="s">
        <v>231</v>
      </c>
      <c r="I1647">
        <v>45.291800000000002</v>
      </c>
      <c r="J1647" t="s">
        <v>894</v>
      </c>
      <c r="L1647" t="s">
        <v>10032</v>
      </c>
      <c r="M1647" t="s">
        <v>957</v>
      </c>
      <c r="N1647" t="s">
        <v>957</v>
      </c>
    </row>
    <row r="1648" spans="1:14" x14ac:dyDescent="0.3">
      <c r="A1648" s="136">
        <f t="shared" si="25"/>
        <v>218.30189187883582</v>
      </c>
      <c r="B1648" s="134">
        <v>5.5759999999999996</v>
      </c>
      <c r="C1648" s="134">
        <v>-74.251999999999995</v>
      </c>
      <c r="D1648" t="s">
        <v>5527</v>
      </c>
      <c r="E1648" t="s">
        <v>883</v>
      </c>
      <c r="F1648" t="s">
        <v>877</v>
      </c>
      <c r="G1648" t="s">
        <v>5454</v>
      </c>
      <c r="H1648" t="s">
        <v>291</v>
      </c>
      <c r="I1648">
        <v>140.74430000000001</v>
      </c>
      <c r="J1648" t="s">
        <v>894</v>
      </c>
      <c r="L1648" t="s">
        <v>5528</v>
      </c>
      <c r="M1648" t="s">
        <v>5529</v>
      </c>
      <c r="N1648" t="s">
        <v>5529</v>
      </c>
    </row>
    <row r="1649" spans="1:14" x14ac:dyDescent="0.3">
      <c r="A1649" s="136">
        <f t="shared" si="25"/>
        <v>218.32954010807777</v>
      </c>
      <c r="B1649" s="134">
        <v>6.7435</v>
      </c>
      <c r="C1649" s="134">
        <v>-74.945499999999996</v>
      </c>
      <c r="D1649" t="s">
        <v>8633</v>
      </c>
      <c r="E1649" t="s">
        <v>883</v>
      </c>
      <c r="F1649" t="s">
        <v>877</v>
      </c>
      <c r="G1649" t="s">
        <v>7940</v>
      </c>
      <c r="H1649" t="s">
        <v>288</v>
      </c>
      <c r="I1649">
        <v>318.95830000000001</v>
      </c>
      <c r="J1649" t="s">
        <v>889</v>
      </c>
      <c r="L1649" t="s">
        <v>8124</v>
      </c>
      <c r="M1649" t="s">
        <v>2026</v>
      </c>
      <c r="N1649" t="s">
        <v>2026</v>
      </c>
    </row>
    <row r="1650" spans="1:14" x14ac:dyDescent="0.3">
      <c r="A1650" s="136">
        <f t="shared" si="25"/>
        <v>218.48144707053731</v>
      </c>
      <c r="B1650" s="134">
        <v>5.9960000000000004</v>
      </c>
      <c r="C1650" s="134">
        <v>-74.639499999999998</v>
      </c>
      <c r="D1650" t="s">
        <v>6298</v>
      </c>
      <c r="E1650" t="s">
        <v>883</v>
      </c>
      <c r="F1650" t="s">
        <v>877</v>
      </c>
      <c r="G1650" t="s">
        <v>6299</v>
      </c>
      <c r="H1650" t="s">
        <v>5818</v>
      </c>
      <c r="I1650">
        <v>8502.6625999999997</v>
      </c>
      <c r="J1650" t="s">
        <v>1069</v>
      </c>
      <c r="L1650" t="s">
        <v>6300</v>
      </c>
      <c r="M1650" t="s">
        <v>1019</v>
      </c>
      <c r="N1650" t="s">
        <v>1019</v>
      </c>
    </row>
    <row r="1651" spans="1:14" x14ac:dyDescent="0.3">
      <c r="A1651" s="136">
        <f t="shared" si="25"/>
        <v>218.56575982903922</v>
      </c>
      <c r="B1651" s="134">
        <v>5.2845000000000004</v>
      </c>
      <c r="C1651" s="134">
        <v>-73.771500000000003</v>
      </c>
      <c r="D1651" t="s">
        <v>6160</v>
      </c>
      <c r="E1651" t="s">
        <v>883</v>
      </c>
      <c r="F1651" t="s">
        <v>877</v>
      </c>
      <c r="G1651" t="s">
        <v>5852</v>
      </c>
      <c r="H1651" t="s">
        <v>297</v>
      </c>
      <c r="I1651">
        <v>48.963099999999997</v>
      </c>
      <c r="J1651" t="s">
        <v>894</v>
      </c>
      <c r="L1651" t="s">
        <v>6005</v>
      </c>
      <c r="M1651" t="s">
        <v>6161</v>
      </c>
      <c r="N1651" t="s">
        <v>6161</v>
      </c>
    </row>
    <row r="1652" spans="1:14" x14ac:dyDescent="0.3">
      <c r="A1652" s="136">
        <f t="shared" si="25"/>
        <v>218.57287634169663</v>
      </c>
      <c r="B1652" s="134">
        <v>7.5465</v>
      </c>
      <c r="C1652" s="134">
        <v>-74.927999999999997</v>
      </c>
      <c r="D1652" t="s">
        <v>10597</v>
      </c>
      <c r="E1652" t="s">
        <v>883</v>
      </c>
      <c r="F1652" t="s">
        <v>877</v>
      </c>
      <c r="G1652" t="s">
        <v>10217</v>
      </c>
      <c r="H1652" t="s">
        <v>288</v>
      </c>
      <c r="I1652">
        <v>6064.3326999999999</v>
      </c>
      <c r="J1652" t="s">
        <v>1069</v>
      </c>
      <c r="L1652" t="s">
        <v>2659</v>
      </c>
      <c r="M1652" t="s">
        <v>2026</v>
      </c>
      <c r="N1652" t="s">
        <v>2026</v>
      </c>
    </row>
    <row r="1653" spans="1:14" x14ac:dyDescent="0.3">
      <c r="A1653" s="136">
        <f t="shared" si="25"/>
        <v>218.62348736403766</v>
      </c>
      <c r="B1653" s="134">
        <v>5.4835000000000003</v>
      </c>
      <c r="C1653" s="134">
        <v>-74.134</v>
      </c>
      <c r="D1653" t="s">
        <v>5541</v>
      </c>
      <c r="E1653" t="s">
        <v>883</v>
      </c>
      <c r="F1653" t="s">
        <v>884</v>
      </c>
      <c r="G1653" t="s">
        <v>5455</v>
      </c>
      <c r="H1653" t="s">
        <v>291</v>
      </c>
      <c r="I1653">
        <v>146.87309999999999</v>
      </c>
      <c r="L1653" t="s">
        <v>4914</v>
      </c>
      <c r="M1653" t="s">
        <v>1451</v>
      </c>
      <c r="N1653" t="s">
        <v>1451</v>
      </c>
    </row>
    <row r="1654" spans="1:14" x14ac:dyDescent="0.3">
      <c r="A1654" s="136">
        <f t="shared" si="25"/>
        <v>218.6360790713745</v>
      </c>
      <c r="B1654" s="134">
        <v>5.3500199999999998</v>
      </c>
      <c r="C1654" s="134">
        <v>-73.912819999999996</v>
      </c>
      <c r="D1654" t="s">
        <v>5844</v>
      </c>
      <c r="E1654" t="s">
        <v>892</v>
      </c>
      <c r="F1654" t="s">
        <v>926</v>
      </c>
      <c r="G1654" t="s">
        <v>5845</v>
      </c>
      <c r="H1654" t="s">
        <v>297</v>
      </c>
      <c r="I1654">
        <v>104.51130000000001</v>
      </c>
      <c r="J1654" t="s">
        <v>889</v>
      </c>
      <c r="K1654" t="s">
        <v>879</v>
      </c>
      <c r="L1654" t="s">
        <v>5846</v>
      </c>
      <c r="M1654" t="s">
        <v>899</v>
      </c>
      <c r="N1654" t="s">
        <v>899</v>
      </c>
    </row>
    <row r="1655" spans="1:14" x14ac:dyDescent="0.3">
      <c r="A1655" s="136">
        <f t="shared" si="25"/>
        <v>218.63696644898803</v>
      </c>
      <c r="B1655" s="134">
        <v>5.1284999999999998</v>
      </c>
      <c r="C1655" s="134">
        <v>-73.052499999999995</v>
      </c>
      <c r="D1655" t="s">
        <v>8280</v>
      </c>
      <c r="E1655" t="s">
        <v>883</v>
      </c>
      <c r="F1655" t="s">
        <v>877</v>
      </c>
      <c r="G1655" t="s">
        <v>8281</v>
      </c>
      <c r="H1655" t="s">
        <v>291</v>
      </c>
      <c r="I1655">
        <v>531.28219999999999</v>
      </c>
      <c r="J1655" t="s">
        <v>889</v>
      </c>
      <c r="L1655" t="s">
        <v>8282</v>
      </c>
      <c r="M1655" t="s">
        <v>1019</v>
      </c>
      <c r="N1655" t="s">
        <v>1019</v>
      </c>
    </row>
    <row r="1656" spans="1:14" x14ac:dyDescent="0.3">
      <c r="A1656" s="136">
        <f t="shared" si="25"/>
        <v>218.7812094918589</v>
      </c>
      <c r="B1656" s="134">
        <v>5.2521100000000001</v>
      </c>
      <c r="C1656" s="134">
        <v>-73.695210000000003</v>
      </c>
      <c r="D1656" t="s">
        <v>6334</v>
      </c>
      <c r="E1656" t="s">
        <v>892</v>
      </c>
      <c r="F1656" t="s">
        <v>877</v>
      </c>
      <c r="G1656" t="s">
        <v>6215</v>
      </c>
      <c r="H1656" t="s">
        <v>297</v>
      </c>
      <c r="I1656">
        <v>342.0677</v>
      </c>
      <c r="J1656" t="s">
        <v>894</v>
      </c>
      <c r="K1656" t="s">
        <v>879</v>
      </c>
      <c r="L1656" t="s">
        <v>6335</v>
      </c>
      <c r="M1656" t="s">
        <v>6336</v>
      </c>
      <c r="N1656" t="s">
        <v>6336</v>
      </c>
    </row>
    <row r="1657" spans="1:14" x14ac:dyDescent="0.3">
      <c r="A1657" s="136">
        <f t="shared" si="25"/>
        <v>218.81338382449744</v>
      </c>
      <c r="B1657" s="134">
        <v>5.2595000000000001</v>
      </c>
      <c r="C1657" s="134">
        <v>-73.715500000000006</v>
      </c>
      <c r="D1657" t="s">
        <v>6289</v>
      </c>
      <c r="E1657" t="s">
        <v>883</v>
      </c>
      <c r="F1657" t="s">
        <v>877</v>
      </c>
      <c r="G1657" t="s">
        <v>6215</v>
      </c>
      <c r="H1657" t="s">
        <v>297</v>
      </c>
      <c r="I1657">
        <v>238.69739999999999</v>
      </c>
      <c r="J1657" t="s">
        <v>889</v>
      </c>
      <c r="L1657" t="s">
        <v>6290</v>
      </c>
      <c r="M1657" t="s">
        <v>6291</v>
      </c>
      <c r="N1657" t="s">
        <v>6291</v>
      </c>
    </row>
    <row r="1658" spans="1:14" x14ac:dyDescent="0.3">
      <c r="A1658" s="136">
        <f t="shared" si="25"/>
        <v>218.86405420999677</v>
      </c>
      <c r="B1658" s="134">
        <v>5.89032</v>
      </c>
      <c r="C1658" s="134">
        <v>-74.566779999999994</v>
      </c>
      <c r="D1658" t="s">
        <v>6011</v>
      </c>
      <c r="E1658" t="s">
        <v>892</v>
      </c>
      <c r="F1658" t="s">
        <v>877</v>
      </c>
      <c r="G1658" t="s">
        <v>5665</v>
      </c>
      <c r="H1658" t="s">
        <v>291</v>
      </c>
      <c r="I1658">
        <v>118.77209999999999</v>
      </c>
      <c r="J1658" t="s">
        <v>894</v>
      </c>
      <c r="K1658" t="s">
        <v>879</v>
      </c>
      <c r="L1658" t="s">
        <v>6012</v>
      </c>
      <c r="M1658" t="s">
        <v>899</v>
      </c>
      <c r="N1658" t="s">
        <v>899</v>
      </c>
    </row>
    <row r="1659" spans="1:14" x14ac:dyDescent="0.3">
      <c r="A1659" s="136">
        <f t="shared" si="25"/>
        <v>219.06928083418904</v>
      </c>
      <c r="B1659" s="134">
        <v>5.3412600000000001</v>
      </c>
      <c r="C1659" s="134">
        <v>-73.904300000000006</v>
      </c>
      <c r="D1659" t="s">
        <v>5853</v>
      </c>
      <c r="E1659" t="s">
        <v>892</v>
      </c>
      <c r="F1659" t="s">
        <v>926</v>
      </c>
      <c r="G1659" t="s">
        <v>5845</v>
      </c>
      <c r="H1659" t="s">
        <v>297</v>
      </c>
      <c r="I1659">
        <v>129.82259999999999</v>
      </c>
      <c r="J1659" t="s">
        <v>889</v>
      </c>
      <c r="K1659" t="s">
        <v>879</v>
      </c>
      <c r="L1659" t="s">
        <v>5854</v>
      </c>
      <c r="M1659" t="s">
        <v>899</v>
      </c>
      <c r="N1659" t="s">
        <v>899</v>
      </c>
    </row>
    <row r="1660" spans="1:14" x14ac:dyDescent="0.3">
      <c r="A1660" s="136">
        <f t="shared" si="25"/>
        <v>219.16920545599339</v>
      </c>
      <c r="B1660" s="134">
        <v>8.9670000000000005</v>
      </c>
      <c r="C1660" s="134">
        <v>-73.619500000000002</v>
      </c>
      <c r="D1660" t="s">
        <v>12764</v>
      </c>
      <c r="E1660" t="s">
        <v>883</v>
      </c>
      <c r="F1660" t="s">
        <v>884</v>
      </c>
      <c r="G1660" t="s">
        <v>12718</v>
      </c>
      <c r="H1660" t="s">
        <v>294</v>
      </c>
      <c r="I1660">
        <v>97.156199999999998</v>
      </c>
      <c r="L1660" t="s">
        <v>12765</v>
      </c>
      <c r="M1660" t="s">
        <v>1689</v>
      </c>
      <c r="N1660" t="s">
        <v>1689</v>
      </c>
    </row>
    <row r="1661" spans="1:14" x14ac:dyDescent="0.3">
      <c r="A1661" s="136">
        <f t="shared" si="25"/>
        <v>219.28640547781802</v>
      </c>
      <c r="B1661" s="134">
        <v>8.9629600000000007</v>
      </c>
      <c r="C1661" s="134">
        <v>-73.635149999999996</v>
      </c>
      <c r="D1661" t="s">
        <v>12762</v>
      </c>
      <c r="E1661" t="s">
        <v>892</v>
      </c>
      <c r="F1661" t="s">
        <v>877</v>
      </c>
      <c r="G1661" t="s">
        <v>12718</v>
      </c>
      <c r="H1661" t="s">
        <v>294</v>
      </c>
      <c r="I1661">
        <v>53.170499999999997</v>
      </c>
      <c r="J1661" t="s">
        <v>894</v>
      </c>
      <c r="K1661" t="s">
        <v>879</v>
      </c>
      <c r="L1661" t="s">
        <v>12749</v>
      </c>
      <c r="M1661" t="s">
        <v>887</v>
      </c>
      <c r="N1661" t="s">
        <v>887</v>
      </c>
    </row>
    <row r="1662" spans="1:14" x14ac:dyDescent="0.3">
      <c r="A1662" s="136">
        <f t="shared" si="25"/>
        <v>219.31914549838933</v>
      </c>
      <c r="B1662" s="134">
        <v>7.1864999999999997</v>
      </c>
      <c r="C1662" s="134">
        <v>-74.984999999999999</v>
      </c>
      <c r="D1662" t="s">
        <v>9791</v>
      </c>
      <c r="E1662" t="s">
        <v>883</v>
      </c>
      <c r="F1662" t="s">
        <v>884</v>
      </c>
      <c r="G1662" t="s">
        <v>9143</v>
      </c>
      <c r="H1662" t="s">
        <v>288</v>
      </c>
      <c r="I1662">
        <v>593.40110000000004</v>
      </c>
      <c r="L1662" t="s">
        <v>886</v>
      </c>
      <c r="M1662" t="s">
        <v>887</v>
      </c>
      <c r="N1662" t="s">
        <v>887</v>
      </c>
    </row>
    <row r="1663" spans="1:14" x14ac:dyDescent="0.3">
      <c r="A1663" s="136">
        <f t="shared" si="25"/>
        <v>219.36655294468517</v>
      </c>
      <c r="B1663" s="134">
        <v>5.2134900000000002</v>
      </c>
      <c r="C1663" s="134">
        <v>-72.399649999999994</v>
      </c>
      <c r="D1663" t="s">
        <v>10015</v>
      </c>
      <c r="E1663" t="s">
        <v>892</v>
      </c>
      <c r="F1663" t="s">
        <v>877</v>
      </c>
      <c r="G1663" t="s">
        <v>9806</v>
      </c>
      <c r="H1663" t="s">
        <v>231</v>
      </c>
      <c r="I1663">
        <v>82.017399999999995</v>
      </c>
      <c r="J1663" t="s">
        <v>894</v>
      </c>
      <c r="K1663" t="s">
        <v>879</v>
      </c>
      <c r="L1663" t="s">
        <v>10016</v>
      </c>
      <c r="M1663" t="s">
        <v>1173</v>
      </c>
      <c r="N1663" t="s">
        <v>1173</v>
      </c>
    </row>
    <row r="1664" spans="1:14" x14ac:dyDescent="0.3">
      <c r="A1664" s="136">
        <f t="shared" si="25"/>
        <v>219.62446691578205</v>
      </c>
      <c r="B1664" s="134">
        <v>6.2098100000000001</v>
      </c>
      <c r="C1664" s="134">
        <v>-74.777519999999996</v>
      </c>
      <c r="D1664" t="s">
        <v>6906</v>
      </c>
      <c r="E1664" t="s">
        <v>892</v>
      </c>
      <c r="F1664" t="s">
        <v>877</v>
      </c>
      <c r="G1664" t="s">
        <v>6617</v>
      </c>
      <c r="H1664" t="s">
        <v>288</v>
      </c>
      <c r="I1664">
        <v>87.722700000000003</v>
      </c>
      <c r="J1664" t="s">
        <v>894</v>
      </c>
      <c r="K1664" t="s">
        <v>879</v>
      </c>
      <c r="L1664" t="s">
        <v>6907</v>
      </c>
      <c r="M1664" t="s">
        <v>949</v>
      </c>
      <c r="N1664" t="s">
        <v>949</v>
      </c>
    </row>
    <row r="1665" spans="1:14" x14ac:dyDescent="0.3">
      <c r="A1665" s="136">
        <f t="shared" si="25"/>
        <v>219.63051689134804</v>
      </c>
      <c r="B1665" s="134">
        <v>6.1444999999999999</v>
      </c>
      <c r="C1665" s="134">
        <v>-74.742999999999995</v>
      </c>
      <c r="D1665" t="s">
        <v>6698</v>
      </c>
      <c r="E1665" t="s">
        <v>883</v>
      </c>
      <c r="F1665" t="s">
        <v>877</v>
      </c>
      <c r="G1665" t="s">
        <v>6293</v>
      </c>
      <c r="H1665" t="s">
        <v>288</v>
      </c>
      <c r="I1665">
        <v>894.14649999999995</v>
      </c>
      <c r="J1665" t="s">
        <v>889</v>
      </c>
      <c r="L1665" t="s">
        <v>4513</v>
      </c>
      <c r="M1665" t="s">
        <v>1451</v>
      </c>
      <c r="N1665" t="s">
        <v>1451</v>
      </c>
    </row>
    <row r="1666" spans="1:14" x14ac:dyDescent="0.3">
      <c r="A1666" s="136">
        <f t="shared" ref="A1666:A1729" si="26">6371*ACOS(SIN(RADIANS(LAT))*SIN(RADIANS(B1666))+COS(RADIANS(LAT))*COS(RADIANS(B1666))*COS(RADIANS(C1666-LONG)))</f>
        <v>219.66283387860472</v>
      </c>
      <c r="B1666" s="134">
        <v>5.1675800000000001</v>
      </c>
      <c r="C1666" s="134">
        <v>-72.559520000000006</v>
      </c>
      <c r="D1666" t="s">
        <v>9591</v>
      </c>
      <c r="E1666" t="s">
        <v>892</v>
      </c>
      <c r="F1666" t="s">
        <v>877</v>
      </c>
      <c r="G1666" t="s">
        <v>9221</v>
      </c>
      <c r="H1666" t="s">
        <v>231</v>
      </c>
      <c r="I1666">
        <v>28.6858</v>
      </c>
      <c r="J1666" t="s">
        <v>894</v>
      </c>
      <c r="K1666" t="s">
        <v>903</v>
      </c>
      <c r="L1666" t="s">
        <v>9592</v>
      </c>
      <c r="M1666" t="s">
        <v>949</v>
      </c>
      <c r="N1666" t="s">
        <v>949</v>
      </c>
    </row>
    <row r="1667" spans="1:14" x14ac:dyDescent="0.3">
      <c r="A1667" s="136">
        <f t="shared" si="26"/>
        <v>219.71474997431622</v>
      </c>
      <c r="B1667" s="134">
        <v>5.2610000000000001</v>
      </c>
      <c r="C1667" s="134">
        <v>-73.741500000000002</v>
      </c>
      <c r="D1667" t="s">
        <v>6202</v>
      </c>
      <c r="E1667" t="s">
        <v>883</v>
      </c>
      <c r="F1667" t="s">
        <v>877</v>
      </c>
      <c r="G1667" t="s">
        <v>5852</v>
      </c>
      <c r="H1667" t="s">
        <v>297</v>
      </c>
      <c r="I1667">
        <v>14.689299999999999</v>
      </c>
      <c r="J1667" t="s">
        <v>894</v>
      </c>
      <c r="L1667" t="s">
        <v>6203</v>
      </c>
      <c r="M1667" t="s">
        <v>6204</v>
      </c>
      <c r="N1667" t="s">
        <v>6204</v>
      </c>
    </row>
    <row r="1668" spans="1:14" x14ac:dyDescent="0.3">
      <c r="A1668" s="136">
        <f t="shared" si="26"/>
        <v>219.72051340490151</v>
      </c>
      <c r="B1668" s="134">
        <v>5.9124999999999996</v>
      </c>
      <c r="C1668" s="134">
        <v>-74.593500000000006</v>
      </c>
      <c r="D1668" t="s">
        <v>6050</v>
      </c>
      <c r="E1668" t="s">
        <v>883</v>
      </c>
      <c r="F1668" t="s">
        <v>877</v>
      </c>
      <c r="G1668" t="s">
        <v>5722</v>
      </c>
      <c r="H1668" t="s">
        <v>288</v>
      </c>
      <c r="I1668">
        <v>123.5754</v>
      </c>
      <c r="J1668" t="s">
        <v>894</v>
      </c>
      <c r="L1668" t="s">
        <v>6051</v>
      </c>
      <c r="M1668" t="s">
        <v>887</v>
      </c>
      <c r="N1668" t="s">
        <v>887</v>
      </c>
    </row>
    <row r="1669" spans="1:14" x14ac:dyDescent="0.3">
      <c r="A1669" s="136">
        <f t="shared" si="26"/>
        <v>219.72336226407049</v>
      </c>
      <c r="B1669" s="134">
        <v>6.7389999999999999</v>
      </c>
      <c r="C1669" s="134">
        <v>-74.957499999999996</v>
      </c>
      <c r="D1669" t="s">
        <v>8619</v>
      </c>
      <c r="E1669" t="s">
        <v>883</v>
      </c>
      <c r="F1669" t="s">
        <v>877</v>
      </c>
      <c r="G1669" t="s">
        <v>8594</v>
      </c>
      <c r="H1669" t="s">
        <v>288</v>
      </c>
      <c r="I1669">
        <v>756.46770000000004</v>
      </c>
      <c r="J1669" t="s">
        <v>889</v>
      </c>
      <c r="L1669" t="s">
        <v>5465</v>
      </c>
      <c r="M1669" t="s">
        <v>2026</v>
      </c>
      <c r="N1669" t="s">
        <v>2026</v>
      </c>
    </row>
    <row r="1670" spans="1:14" x14ac:dyDescent="0.3">
      <c r="A1670" s="136">
        <f t="shared" si="26"/>
        <v>219.79008333510941</v>
      </c>
      <c r="B1670" s="134">
        <v>5.1586499999999997</v>
      </c>
      <c r="C1670" s="134">
        <v>-73.403319999999994</v>
      </c>
      <c r="D1670" t="s">
        <v>7158</v>
      </c>
      <c r="E1670" t="s">
        <v>892</v>
      </c>
      <c r="F1670" t="s">
        <v>1214</v>
      </c>
      <c r="G1670" t="s">
        <v>7159</v>
      </c>
      <c r="H1670" t="s">
        <v>291</v>
      </c>
      <c r="I1670">
        <v>28.7013</v>
      </c>
      <c r="J1670" t="s">
        <v>986</v>
      </c>
      <c r="K1670" t="s">
        <v>879</v>
      </c>
      <c r="L1670" t="s">
        <v>7160</v>
      </c>
      <c r="M1670" t="s">
        <v>949</v>
      </c>
      <c r="N1670" t="s">
        <v>949</v>
      </c>
    </row>
    <row r="1671" spans="1:14" x14ac:dyDescent="0.3">
      <c r="A1671" s="136">
        <f t="shared" si="26"/>
        <v>219.88332186124171</v>
      </c>
      <c r="B1671" s="134">
        <v>5.8624999999999998</v>
      </c>
      <c r="C1671" s="134">
        <v>-74.5565</v>
      </c>
      <c r="D1671" t="s">
        <v>5923</v>
      </c>
      <c r="E1671" t="s">
        <v>892</v>
      </c>
      <c r="F1671" t="s">
        <v>1214</v>
      </c>
      <c r="G1671" t="s">
        <v>5665</v>
      </c>
      <c r="H1671" t="s">
        <v>291</v>
      </c>
      <c r="I1671">
        <v>41.601700000000001</v>
      </c>
      <c r="L1671" t="s">
        <v>5924</v>
      </c>
      <c r="M1671" t="s">
        <v>1019</v>
      </c>
      <c r="N1671" t="s">
        <v>1019</v>
      </c>
    </row>
    <row r="1672" spans="1:14" x14ac:dyDescent="0.3">
      <c r="A1672" s="136">
        <f t="shared" si="26"/>
        <v>219.93979126843215</v>
      </c>
      <c r="B1672" s="134">
        <v>8.7067800000000002</v>
      </c>
      <c r="C1672" s="134">
        <v>-74.155569999999997</v>
      </c>
      <c r="D1672" t="s">
        <v>12493</v>
      </c>
      <c r="E1672" t="s">
        <v>876</v>
      </c>
      <c r="F1672" t="s">
        <v>877</v>
      </c>
      <c r="G1672" t="s">
        <v>12494</v>
      </c>
      <c r="H1672" t="s">
        <v>290</v>
      </c>
      <c r="I1672">
        <v>6802.1755999999996</v>
      </c>
      <c r="J1672" t="s">
        <v>1069</v>
      </c>
      <c r="K1672" t="s">
        <v>879</v>
      </c>
      <c r="L1672" t="s">
        <v>12495</v>
      </c>
      <c r="M1672" t="s">
        <v>881</v>
      </c>
      <c r="N1672" t="s">
        <v>881</v>
      </c>
    </row>
    <row r="1673" spans="1:14" x14ac:dyDescent="0.3">
      <c r="A1673" s="136">
        <f t="shared" si="26"/>
        <v>220.00035600188892</v>
      </c>
      <c r="B1673" s="134">
        <v>6.1939299999999999</v>
      </c>
      <c r="C1673" s="134">
        <v>-74.773219999999995</v>
      </c>
      <c r="D1673" t="s">
        <v>6853</v>
      </c>
      <c r="E1673" t="s">
        <v>892</v>
      </c>
      <c r="F1673" t="s">
        <v>926</v>
      </c>
      <c r="G1673" t="s">
        <v>6577</v>
      </c>
      <c r="H1673" t="s">
        <v>288</v>
      </c>
      <c r="I1673">
        <v>55.555900000000001</v>
      </c>
      <c r="J1673" t="s">
        <v>894</v>
      </c>
      <c r="K1673" t="s">
        <v>879</v>
      </c>
      <c r="L1673" t="s">
        <v>6824</v>
      </c>
      <c r="M1673" t="s">
        <v>906</v>
      </c>
      <c r="N1673" t="s">
        <v>906</v>
      </c>
    </row>
    <row r="1674" spans="1:14" x14ac:dyDescent="0.3">
      <c r="A1674" s="136">
        <f t="shared" si="26"/>
        <v>220.04233726600455</v>
      </c>
      <c r="B1674" s="134">
        <v>6.1849800000000004</v>
      </c>
      <c r="C1674" s="134">
        <v>-74.769000000000005</v>
      </c>
      <c r="D1674" t="s">
        <v>6823</v>
      </c>
      <c r="E1674" t="s">
        <v>892</v>
      </c>
      <c r="F1674" t="s">
        <v>877</v>
      </c>
      <c r="G1674" t="s">
        <v>6577</v>
      </c>
      <c r="H1674" t="s">
        <v>288</v>
      </c>
      <c r="I1674">
        <v>999.20330000000001</v>
      </c>
      <c r="J1674" t="s">
        <v>889</v>
      </c>
      <c r="K1674" t="s">
        <v>879</v>
      </c>
      <c r="L1674" t="s">
        <v>6824</v>
      </c>
      <c r="M1674" t="s">
        <v>3950</v>
      </c>
      <c r="N1674" t="s">
        <v>3950</v>
      </c>
    </row>
    <row r="1675" spans="1:14" x14ac:dyDescent="0.3">
      <c r="A1675" s="136">
        <f t="shared" si="26"/>
        <v>220.1412473093998</v>
      </c>
      <c r="B1675" s="134">
        <v>5.2061900000000003</v>
      </c>
      <c r="C1675" s="134">
        <v>-72.399630000000002</v>
      </c>
      <c r="D1675" t="s">
        <v>10005</v>
      </c>
      <c r="E1675" t="s">
        <v>892</v>
      </c>
      <c r="F1675" t="s">
        <v>877</v>
      </c>
      <c r="G1675" t="s">
        <v>9806</v>
      </c>
      <c r="H1675" t="s">
        <v>231</v>
      </c>
      <c r="I1675">
        <v>65.811300000000003</v>
      </c>
      <c r="J1675" t="s">
        <v>889</v>
      </c>
      <c r="K1675" t="s">
        <v>879</v>
      </c>
      <c r="L1675" t="s">
        <v>10006</v>
      </c>
      <c r="M1675" t="s">
        <v>1482</v>
      </c>
      <c r="N1675" t="s">
        <v>1482</v>
      </c>
    </row>
    <row r="1676" spans="1:14" x14ac:dyDescent="0.3">
      <c r="A1676" s="136">
        <f t="shared" si="26"/>
        <v>220.33915435180731</v>
      </c>
      <c r="B1676" s="134">
        <v>8.9730000000000008</v>
      </c>
      <c r="C1676" s="134">
        <v>-73.635000000000005</v>
      </c>
      <c r="D1676" t="s">
        <v>12766</v>
      </c>
      <c r="E1676" t="s">
        <v>892</v>
      </c>
      <c r="F1676" t="s">
        <v>1214</v>
      </c>
      <c r="G1676" t="s">
        <v>12718</v>
      </c>
      <c r="H1676" t="s">
        <v>294</v>
      </c>
      <c r="I1676">
        <v>199.1678</v>
      </c>
      <c r="L1676" t="s">
        <v>10788</v>
      </c>
      <c r="M1676" t="s">
        <v>1019</v>
      </c>
      <c r="N1676" t="s">
        <v>1019</v>
      </c>
    </row>
    <row r="1677" spans="1:14" x14ac:dyDescent="0.3">
      <c r="A1677" s="136">
        <f t="shared" si="26"/>
        <v>220.52223865413413</v>
      </c>
      <c r="B1677" s="134">
        <v>7.0119999999999996</v>
      </c>
      <c r="C1677" s="134">
        <v>-74.995999999999995</v>
      </c>
      <c r="D1677" t="s">
        <v>9336</v>
      </c>
      <c r="E1677" t="s">
        <v>883</v>
      </c>
      <c r="F1677" t="s">
        <v>877</v>
      </c>
      <c r="G1677" t="s">
        <v>8848</v>
      </c>
      <c r="H1677" t="s">
        <v>288</v>
      </c>
      <c r="I1677">
        <v>39.0867</v>
      </c>
      <c r="J1677" t="s">
        <v>894</v>
      </c>
      <c r="L1677" t="s">
        <v>2659</v>
      </c>
      <c r="M1677" t="s">
        <v>4586</v>
      </c>
      <c r="N1677" t="s">
        <v>4586</v>
      </c>
    </row>
    <row r="1678" spans="1:14" x14ac:dyDescent="0.3">
      <c r="A1678" s="136">
        <f t="shared" si="26"/>
        <v>220.7931043768007</v>
      </c>
      <c r="B1678" s="134">
        <v>6.6965000000000003</v>
      </c>
      <c r="C1678" s="134">
        <v>-74.959000000000003</v>
      </c>
      <c r="D1678" t="s">
        <v>8503</v>
      </c>
      <c r="E1678" t="s">
        <v>883</v>
      </c>
      <c r="F1678" t="s">
        <v>877</v>
      </c>
      <c r="G1678" t="s">
        <v>7940</v>
      </c>
      <c r="H1678" t="s">
        <v>288</v>
      </c>
      <c r="I1678">
        <v>437.548</v>
      </c>
      <c r="J1678" t="s">
        <v>889</v>
      </c>
      <c r="L1678" t="s">
        <v>5465</v>
      </c>
      <c r="M1678" t="s">
        <v>2026</v>
      </c>
      <c r="N1678" t="s">
        <v>2026</v>
      </c>
    </row>
    <row r="1679" spans="1:14" x14ac:dyDescent="0.3">
      <c r="A1679" s="136">
        <f t="shared" si="26"/>
        <v>220.81878879512516</v>
      </c>
      <c r="B1679" s="134">
        <v>7.0505000000000004</v>
      </c>
      <c r="C1679" s="134">
        <v>-75</v>
      </c>
      <c r="D1679" t="s">
        <v>9481</v>
      </c>
      <c r="E1679" t="s">
        <v>883</v>
      </c>
      <c r="F1679" t="s">
        <v>877</v>
      </c>
      <c r="G1679" t="s">
        <v>8848</v>
      </c>
      <c r="H1679" t="s">
        <v>288</v>
      </c>
      <c r="I1679">
        <v>1029.6088999999999</v>
      </c>
      <c r="J1679" t="s">
        <v>889</v>
      </c>
      <c r="L1679" t="s">
        <v>2659</v>
      </c>
      <c r="M1679" t="s">
        <v>2026</v>
      </c>
      <c r="N1679" t="s">
        <v>2026</v>
      </c>
    </row>
    <row r="1680" spans="1:14" x14ac:dyDescent="0.3">
      <c r="A1680" s="136">
        <f t="shared" si="26"/>
        <v>220.92394194478962</v>
      </c>
      <c r="B1680" s="134">
        <v>5.8965300000000003</v>
      </c>
      <c r="C1680" s="134">
        <v>-74.595029999999994</v>
      </c>
      <c r="D1680" t="s">
        <v>5991</v>
      </c>
      <c r="E1680" t="s">
        <v>892</v>
      </c>
      <c r="F1680" t="s">
        <v>877</v>
      </c>
      <c r="G1680" t="s">
        <v>5992</v>
      </c>
      <c r="H1680" t="s">
        <v>5818</v>
      </c>
      <c r="I1680">
        <v>134.79409999999999</v>
      </c>
      <c r="J1680" t="s">
        <v>894</v>
      </c>
      <c r="K1680" t="s">
        <v>879</v>
      </c>
      <c r="L1680" t="s">
        <v>5993</v>
      </c>
      <c r="M1680" t="s">
        <v>949</v>
      </c>
      <c r="N1680" t="s">
        <v>949</v>
      </c>
    </row>
    <row r="1681" spans="1:14" x14ac:dyDescent="0.3">
      <c r="A1681" s="136">
        <f t="shared" si="26"/>
        <v>221.1009171596871</v>
      </c>
      <c r="B1681" s="134">
        <v>6.5035600000000002</v>
      </c>
      <c r="C1681" s="134">
        <v>-74.911550000000005</v>
      </c>
      <c r="D1681" t="s">
        <v>7823</v>
      </c>
      <c r="E1681" t="s">
        <v>892</v>
      </c>
      <c r="F1681" t="s">
        <v>877</v>
      </c>
      <c r="G1681" t="s">
        <v>7824</v>
      </c>
      <c r="H1681" t="s">
        <v>288</v>
      </c>
      <c r="I1681">
        <v>9345.5018</v>
      </c>
      <c r="J1681" t="s">
        <v>1069</v>
      </c>
      <c r="K1681" t="s">
        <v>1058</v>
      </c>
      <c r="L1681" t="s">
        <v>7712</v>
      </c>
      <c r="M1681" t="s">
        <v>7825</v>
      </c>
      <c r="N1681" t="s">
        <v>7825</v>
      </c>
    </row>
    <row r="1682" spans="1:14" x14ac:dyDescent="0.3">
      <c r="A1682" s="136">
        <f t="shared" si="26"/>
        <v>221.21491243542687</v>
      </c>
      <c r="B1682" s="134">
        <v>5.4889999999999999</v>
      </c>
      <c r="C1682" s="134">
        <v>-74.182000000000002</v>
      </c>
      <c r="D1682" t="s">
        <v>5453</v>
      </c>
      <c r="E1682" t="s">
        <v>883</v>
      </c>
      <c r="F1682" t="s">
        <v>877</v>
      </c>
      <c r="G1682" t="s">
        <v>5454</v>
      </c>
      <c r="H1682" t="s">
        <v>291</v>
      </c>
      <c r="I1682">
        <v>111.3815</v>
      </c>
      <c r="J1682" t="s">
        <v>894</v>
      </c>
      <c r="L1682" t="s">
        <v>5200</v>
      </c>
      <c r="M1682" t="s">
        <v>3611</v>
      </c>
      <c r="N1682" t="s">
        <v>3611</v>
      </c>
    </row>
    <row r="1683" spans="1:14" x14ac:dyDescent="0.3">
      <c r="A1683" s="136">
        <f t="shared" si="26"/>
        <v>221.2599719072837</v>
      </c>
      <c r="B1683" s="134">
        <v>7.47879</v>
      </c>
      <c r="C1683" s="134">
        <v>-74.967569999999995</v>
      </c>
      <c r="D1683" t="s">
        <v>10422</v>
      </c>
      <c r="E1683" t="s">
        <v>892</v>
      </c>
      <c r="F1683" t="s">
        <v>877</v>
      </c>
      <c r="G1683" t="s">
        <v>10217</v>
      </c>
      <c r="H1683" t="s">
        <v>288</v>
      </c>
      <c r="I1683">
        <v>603.55489999999998</v>
      </c>
      <c r="J1683" t="s">
        <v>889</v>
      </c>
      <c r="K1683" t="s">
        <v>879</v>
      </c>
      <c r="L1683" t="s">
        <v>10399</v>
      </c>
      <c r="M1683" t="s">
        <v>10415</v>
      </c>
      <c r="N1683" t="s">
        <v>10415</v>
      </c>
    </row>
    <row r="1684" spans="1:14" x14ac:dyDescent="0.3">
      <c r="A1684" s="136">
        <f t="shared" si="26"/>
        <v>221.39994244186357</v>
      </c>
      <c r="B1684" s="134">
        <v>6.1559999999999997</v>
      </c>
      <c r="C1684" s="134">
        <v>-74.767499999999998</v>
      </c>
      <c r="D1684" t="s">
        <v>6709</v>
      </c>
      <c r="E1684" t="s">
        <v>883</v>
      </c>
      <c r="F1684" t="s">
        <v>877</v>
      </c>
      <c r="G1684" t="s">
        <v>6293</v>
      </c>
      <c r="H1684" t="s">
        <v>288</v>
      </c>
      <c r="I1684">
        <v>1251.3390999999999</v>
      </c>
      <c r="J1684" t="s">
        <v>889</v>
      </c>
      <c r="L1684" t="s">
        <v>4152</v>
      </c>
      <c r="M1684" t="s">
        <v>6710</v>
      </c>
      <c r="N1684" t="s">
        <v>6710</v>
      </c>
    </row>
    <row r="1685" spans="1:14" x14ac:dyDescent="0.3">
      <c r="A1685" s="136">
        <f t="shared" si="26"/>
        <v>221.57480972840486</v>
      </c>
      <c r="B1685" s="134">
        <v>5.1180000000000003</v>
      </c>
      <c r="C1685" s="134">
        <v>-72.741</v>
      </c>
      <c r="D1685" t="s">
        <v>9009</v>
      </c>
      <c r="E1685" t="s">
        <v>883</v>
      </c>
      <c r="F1685" t="s">
        <v>981</v>
      </c>
      <c r="G1685" t="s">
        <v>9010</v>
      </c>
      <c r="H1685" t="s">
        <v>231</v>
      </c>
      <c r="I1685">
        <v>22.035499999999999</v>
      </c>
      <c r="J1685" t="s">
        <v>894</v>
      </c>
      <c r="L1685" t="s">
        <v>9011</v>
      </c>
      <c r="M1685" t="s">
        <v>957</v>
      </c>
      <c r="N1685" t="s">
        <v>957</v>
      </c>
    </row>
    <row r="1686" spans="1:14" x14ac:dyDescent="0.3">
      <c r="A1686" s="136">
        <f t="shared" si="26"/>
        <v>221.6012805108945</v>
      </c>
      <c r="B1686" s="134">
        <v>5.1444999999999999</v>
      </c>
      <c r="C1686" s="134">
        <v>-72.583500000000001</v>
      </c>
      <c r="D1686" t="s">
        <v>9527</v>
      </c>
      <c r="E1686" t="s">
        <v>883</v>
      </c>
      <c r="F1686" t="s">
        <v>981</v>
      </c>
      <c r="G1686" t="s">
        <v>9221</v>
      </c>
      <c r="H1686" t="s">
        <v>231</v>
      </c>
      <c r="I1686">
        <v>85.692899999999995</v>
      </c>
      <c r="J1686" t="s">
        <v>894</v>
      </c>
      <c r="L1686" t="s">
        <v>9528</v>
      </c>
      <c r="M1686" t="s">
        <v>9529</v>
      </c>
      <c r="N1686" t="s">
        <v>9529</v>
      </c>
    </row>
    <row r="1687" spans="1:14" x14ac:dyDescent="0.3">
      <c r="A1687" s="136">
        <f t="shared" si="26"/>
        <v>221.68772558427642</v>
      </c>
      <c r="B1687" s="134">
        <v>5.8755499999999996</v>
      </c>
      <c r="C1687" s="134">
        <v>-74.587569999999999</v>
      </c>
      <c r="D1687" t="s">
        <v>5904</v>
      </c>
      <c r="E1687" t="s">
        <v>892</v>
      </c>
      <c r="F1687" t="s">
        <v>877</v>
      </c>
      <c r="G1687" t="s">
        <v>5665</v>
      </c>
      <c r="H1687" t="s">
        <v>291</v>
      </c>
      <c r="I1687">
        <v>1853.4152999999999</v>
      </c>
      <c r="J1687" t="s">
        <v>889</v>
      </c>
      <c r="K1687" t="s">
        <v>879</v>
      </c>
      <c r="L1687" t="s">
        <v>5905</v>
      </c>
      <c r="M1687" t="s">
        <v>931</v>
      </c>
      <c r="N1687" t="s">
        <v>931</v>
      </c>
    </row>
    <row r="1688" spans="1:14" x14ac:dyDescent="0.3">
      <c r="A1688" s="136">
        <f t="shared" si="26"/>
        <v>221.75161583770773</v>
      </c>
      <c r="B1688" s="134">
        <v>7.6254999999999997</v>
      </c>
      <c r="C1688" s="134">
        <v>-74.9375</v>
      </c>
      <c r="D1688" t="s">
        <v>10712</v>
      </c>
      <c r="E1688" t="s">
        <v>883</v>
      </c>
      <c r="F1688" t="s">
        <v>877</v>
      </c>
      <c r="G1688" t="s">
        <v>10713</v>
      </c>
      <c r="H1688" t="s">
        <v>288</v>
      </c>
      <c r="I1688">
        <v>6538.9584999999997</v>
      </c>
      <c r="J1688" t="s">
        <v>1069</v>
      </c>
      <c r="L1688" t="s">
        <v>2659</v>
      </c>
      <c r="M1688" t="s">
        <v>2026</v>
      </c>
      <c r="N1688" t="s">
        <v>2026</v>
      </c>
    </row>
    <row r="1689" spans="1:14" x14ac:dyDescent="0.3">
      <c r="A1689" s="136">
        <f t="shared" si="26"/>
        <v>221.96738987042934</v>
      </c>
      <c r="B1689" s="134">
        <v>5.1920000000000002</v>
      </c>
      <c r="C1689" s="134">
        <v>-72.39</v>
      </c>
      <c r="D1689" t="s">
        <v>10019</v>
      </c>
      <c r="E1689" t="s">
        <v>883</v>
      </c>
      <c r="F1689" t="s">
        <v>877</v>
      </c>
      <c r="G1689" t="s">
        <v>9806</v>
      </c>
      <c r="H1689" t="s">
        <v>231</v>
      </c>
      <c r="I1689">
        <v>144.4521</v>
      </c>
      <c r="J1689" t="s">
        <v>894</v>
      </c>
      <c r="L1689" t="s">
        <v>1438</v>
      </c>
      <c r="M1689" t="s">
        <v>957</v>
      </c>
      <c r="N1689" t="s">
        <v>957</v>
      </c>
    </row>
    <row r="1690" spans="1:14" x14ac:dyDescent="0.3">
      <c r="A1690" s="136">
        <f t="shared" si="26"/>
        <v>222.05257631208934</v>
      </c>
      <c r="B1690" s="134">
        <v>6.5430000000000001</v>
      </c>
      <c r="C1690" s="134">
        <v>-74.932500000000005</v>
      </c>
      <c r="D1690" t="s">
        <v>7993</v>
      </c>
      <c r="E1690" t="s">
        <v>883</v>
      </c>
      <c r="F1690" t="s">
        <v>884</v>
      </c>
      <c r="G1690" t="s">
        <v>7940</v>
      </c>
      <c r="H1690" t="s">
        <v>288</v>
      </c>
      <c r="I1690">
        <v>36.675800000000002</v>
      </c>
      <c r="L1690" t="s">
        <v>7994</v>
      </c>
      <c r="M1690" t="s">
        <v>7995</v>
      </c>
      <c r="N1690" t="s">
        <v>7995</v>
      </c>
    </row>
    <row r="1691" spans="1:14" x14ac:dyDescent="0.3">
      <c r="A1691" s="136">
        <f t="shared" si="26"/>
        <v>222.1969635458332</v>
      </c>
      <c r="B1691" s="134">
        <v>5.5585000000000004</v>
      </c>
      <c r="C1691" s="134">
        <v>-74.286000000000001</v>
      </c>
      <c r="D1691" t="s">
        <v>5402</v>
      </c>
      <c r="E1691" t="s">
        <v>883</v>
      </c>
      <c r="F1691" t="s">
        <v>884</v>
      </c>
      <c r="G1691" t="s">
        <v>5398</v>
      </c>
      <c r="H1691" t="s">
        <v>5277</v>
      </c>
      <c r="I1691">
        <v>971.80050000000006</v>
      </c>
      <c r="L1691" t="s">
        <v>5403</v>
      </c>
      <c r="M1691" t="s">
        <v>1451</v>
      </c>
      <c r="N1691" t="s">
        <v>1451</v>
      </c>
    </row>
    <row r="1692" spans="1:14" x14ac:dyDescent="0.3">
      <c r="A1692" s="136">
        <f t="shared" si="26"/>
        <v>222.20889502473878</v>
      </c>
      <c r="B1692" s="134">
        <v>8.4316700000000004</v>
      </c>
      <c r="C1692" s="134">
        <v>-74.497820000000004</v>
      </c>
      <c r="D1692" t="s">
        <v>12053</v>
      </c>
      <c r="E1692" t="s">
        <v>892</v>
      </c>
      <c r="F1692" t="s">
        <v>1214</v>
      </c>
      <c r="G1692" t="s">
        <v>12054</v>
      </c>
      <c r="H1692" t="s">
        <v>290</v>
      </c>
      <c r="I1692">
        <v>2.9929000000000001</v>
      </c>
      <c r="J1692" t="s">
        <v>986</v>
      </c>
      <c r="K1692" t="s">
        <v>903</v>
      </c>
      <c r="L1692" t="s">
        <v>12055</v>
      </c>
      <c r="M1692" t="s">
        <v>949</v>
      </c>
      <c r="N1692" t="s">
        <v>949</v>
      </c>
    </row>
    <row r="1693" spans="1:14" x14ac:dyDescent="0.3">
      <c r="A1693" s="136">
        <f t="shared" si="26"/>
        <v>222.4611899180409</v>
      </c>
      <c r="B1693" s="134">
        <v>5.1459999999999999</v>
      </c>
      <c r="C1693" s="134">
        <v>-72.540999999999997</v>
      </c>
      <c r="D1693" t="s">
        <v>9615</v>
      </c>
      <c r="E1693" t="s">
        <v>883</v>
      </c>
      <c r="F1693" t="s">
        <v>981</v>
      </c>
      <c r="G1693" t="s">
        <v>9221</v>
      </c>
      <c r="H1693" t="s">
        <v>231</v>
      </c>
      <c r="I1693">
        <v>68.554900000000004</v>
      </c>
      <c r="J1693" t="s">
        <v>894</v>
      </c>
      <c r="L1693" t="s">
        <v>9616</v>
      </c>
      <c r="M1693" t="s">
        <v>957</v>
      </c>
      <c r="N1693" t="s">
        <v>957</v>
      </c>
    </row>
    <row r="1694" spans="1:14" x14ac:dyDescent="0.3">
      <c r="A1694" s="136">
        <f t="shared" si="26"/>
        <v>222.64848944060955</v>
      </c>
      <c r="B1694" s="134">
        <v>9.0235000000000003</v>
      </c>
      <c r="C1694" s="134">
        <v>-73.540000000000006</v>
      </c>
      <c r="D1694" t="s">
        <v>12818</v>
      </c>
      <c r="E1694" t="s">
        <v>883</v>
      </c>
      <c r="F1694" t="s">
        <v>877</v>
      </c>
      <c r="G1694" t="s">
        <v>12813</v>
      </c>
      <c r="H1694" t="s">
        <v>294</v>
      </c>
      <c r="I1694">
        <v>286.55950000000001</v>
      </c>
      <c r="J1694" t="s">
        <v>889</v>
      </c>
      <c r="L1694" t="s">
        <v>12819</v>
      </c>
      <c r="M1694" t="s">
        <v>12820</v>
      </c>
      <c r="N1694" t="s">
        <v>12820</v>
      </c>
    </row>
    <row r="1695" spans="1:14" x14ac:dyDescent="0.3">
      <c r="A1695" s="136">
        <f t="shared" si="26"/>
        <v>222.68120932378307</v>
      </c>
      <c r="B1695" s="134">
        <v>8.9969999999999999</v>
      </c>
      <c r="C1695" s="134">
        <v>-73.629499999999993</v>
      </c>
      <c r="D1695" t="s">
        <v>12772</v>
      </c>
      <c r="E1695" t="s">
        <v>892</v>
      </c>
      <c r="F1695" t="s">
        <v>1214</v>
      </c>
      <c r="G1695" t="s">
        <v>12718</v>
      </c>
      <c r="H1695" t="s">
        <v>294</v>
      </c>
      <c r="I1695">
        <v>104.4349</v>
      </c>
      <c r="L1695" t="s">
        <v>10788</v>
      </c>
      <c r="M1695" t="s">
        <v>1019</v>
      </c>
      <c r="N1695" t="s">
        <v>1019</v>
      </c>
    </row>
    <row r="1696" spans="1:14" x14ac:dyDescent="0.3">
      <c r="A1696" s="136">
        <f t="shared" si="26"/>
        <v>222.80744375259269</v>
      </c>
      <c r="B1696" s="134">
        <v>5.2646300000000004</v>
      </c>
      <c r="C1696" s="134">
        <v>-73.821690000000004</v>
      </c>
      <c r="D1696" t="s">
        <v>5952</v>
      </c>
      <c r="E1696" t="s">
        <v>892</v>
      </c>
      <c r="F1696" t="s">
        <v>877</v>
      </c>
      <c r="G1696" t="s">
        <v>5953</v>
      </c>
      <c r="H1696" t="s">
        <v>297</v>
      </c>
      <c r="I1696">
        <v>929.52850000000001</v>
      </c>
      <c r="J1696" t="s">
        <v>889</v>
      </c>
      <c r="K1696" t="s">
        <v>879</v>
      </c>
      <c r="L1696" t="s">
        <v>5954</v>
      </c>
      <c r="M1696" t="s">
        <v>1482</v>
      </c>
      <c r="N1696" t="s">
        <v>1482</v>
      </c>
    </row>
    <row r="1697" spans="1:14" x14ac:dyDescent="0.3">
      <c r="A1697" s="136">
        <f t="shared" si="26"/>
        <v>222.99196063281153</v>
      </c>
      <c r="B1697" s="134">
        <v>5.5289999999999999</v>
      </c>
      <c r="C1697" s="134">
        <v>-74.260999999999996</v>
      </c>
      <c r="D1697" t="s">
        <v>5376</v>
      </c>
      <c r="E1697" t="s">
        <v>883</v>
      </c>
      <c r="F1697" t="s">
        <v>884</v>
      </c>
      <c r="G1697" t="s">
        <v>5350</v>
      </c>
      <c r="H1697" t="s">
        <v>5277</v>
      </c>
      <c r="I1697">
        <v>2159.0628000000002</v>
      </c>
      <c r="L1697" t="s">
        <v>4474</v>
      </c>
      <c r="M1697" t="s">
        <v>1451</v>
      </c>
      <c r="N1697" t="s">
        <v>1451</v>
      </c>
    </row>
    <row r="1698" spans="1:14" x14ac:dyDescent="0.3">
      <c r="A1698" s="136">
        <f t="shared" si="26"/>
        <v>223.24969237420549</v>
      </c>
      <c r="B1698" s="134">
        <v>7.5010000000000003</v>
      </c>
      <c r="C1698" s="134">
        <v>-74.981499999999997</v>
      </c>
      <c r="D1698" t="s">
        <v>10467</v>
      </c>
      <c r="E1698" t="s">
        <v>883</v>
      </c>
      <c r="F1698" t="s">
        <v>884</v>
      </c>
      <c r="G1698" t="s">
        <v>10217</v>
      </c>
      <c r="H1698" t="s">
        <v>288</v>
      </c>
      <c r="I1698">
        <v>1922.9405999999999</v>
      </c>
      <c r="L1698" t="s">
        <v>10468</v>
      </c>
      <c r="M1698" t="s">
        <v>1451</v>
      </c>
      <c r="N1698" t="s">
        <v>1451</v>
      </c>
    </row>
    <row r="1699" spans="1:14" x14ac:dyDescent="0.3">
      <c r="A1699" s="136">
        <f t="shared" si="26"/>
        <v>223.26701808891809</v>
      </c>
      <c r="B1699" s="134">
        <v>8.6931999999999992</v>
      </c>
      <c r="C1699" s="134">
        <v>-74.225250000000003</v>
      </c>
      <c r="D1699" t="s">
        <v>12453</v>
      </c>
      <c r="E1699" t="s">
        <v>876</v>
      </c>
      <c r="F1699" t="s">
        <v>877</v>
      </c>
      <c r="G1699" t="s">
        <v>12454</v>
      </c>
      <c r="H1699" t="s">
        <v>290</v>
      </c>
      <c r="I1699">
        <v>1204.7946999999999</v>
      </c>
      <c r="J1699" t="s">
        <v>889</v>
      </c>
      <c r="K1699" t="s">
        <v>879</v>
      </c>
      <c r="L1699" t="s">
        <v>12286</v>
      </c>
      <c r="M1699" t="s">
        <v>881</v>
      </c>
      <c r="N1699" t="s">
        <v>881</v>
      </c>
    </row>
    <row r="1700" spans="1:14" x14ac:dyDescent="0.3">
      <c r="A1700" s="136">
        <f t="shared" si="26"/>
        <v>223.28732435359589</v>
      </c>
      <c r="B1700" s="134">
        <v>5.9109999999999996</v>
      </c>
      <c r="C1700" s="134">
        <v>-74.632499999999993</v>
      </c>
      <c r="D1700" t="s">
        <v>5989</v>
      </c>
      <c r="E1700" t="s">
        <v>883</v>
      </c>
      <c r="F1700" t="s">
        <v>877</v>
      </c>
      <c r="G1700" t="s">
        <v>5722</v>
      </c>
      <c r="H1700" t="s">
        <v>288</v>
      </c>
      <c r="I1700">
        <v>593.43089999999995</v>
      </c>
      <c r="J1700" t="s">
        <v>889</v>
      </c>
      <c r="L1700" t="s">
        <v>5990</v>
      </c>
      <c r="M1700" t="s">
        <v>957</v>
      </c>
      <c r="N1700" t="s">
        <v>957</v>
      </c>
    </row>
    <row r="1701" spans="1:14" x14ac:dyDescent="0.3">
      <c r="A1701" s="136">
        <f t="shared" si="26"/>
        <v>223.3182963793376</v>
      </c>
      <c r="B1701" s="134">
        <v>6.1738200000000001</v>
      </c>
      <c r="C1701" s="134">
        <v>-74.796559999999999</v>
      </c>
      <c r="D1701" t="s">
        <v>6749</v>
      </c>
      <c r="E1701" t="s">
        <v>892</v>
      </c>
      <c r="F1701" t="s">
        <v>1214</v>
      </c>
      <c r="G1701" t="s">
        <v>6617</v>
      </c>
      <c r="H1701" t="s">
        <v>288</v>
      </c>
      <c r="I1701">
        <v>12.6035</v>
      </c>
      <c r="K1701" t="s">
        <v>879</v>
      </c>
      <c r="L1701" t="s">
        <v>6578</v>
      </c>
      <c r="M1701" t="s">
        <v>949</v>
      </c>
      <c r="N1701" t="s">
        <v>949</v>
      </c>
    </row>
    <row r="1702" spans="1:14" x14ac:dyDescent="0.3">
      <c r="A1702" s="136">
        <f t="shared" si="26"/>
        <v>223.33138548468918</v>
      </c>
      <c r="B1702" s="134">
        <v>5.2359999999999998</v>
      </c>
      <c r="C1702" s="134">
        <v>-73.766499999999994</v>
      </c>
      <c r="D1702" t="s">
        <v>6078</v>
      </c>
      <c r="E1702" t="s">
        <v>883</v>
      </c>
      <c r="F1702" t="s">
        <v>877</v>
      </c>
      <c r="G1702" t="s">
        <v>5852</v>
      </c>
      <c r="H1702" t="s">
        <v>297</v>
      </c>
      <c r="I1702">
        <v>37.949100000000001</v>
      </c>
      <c r="J1702" t="s">
        <v>894</v>
      </c>
      <c r="L1702" t="s">
        <v>6079</v>
      </c>
      <c r="M1702" t="s">
        <v>887</v>
      </c>
      <c r="N1702" t="s">
        <v>887</v>
      </c>
    </row>
    <row r="1703" spans="1:14" x14ac:dyDescent="0.3">
      <c r="A1703" s="136">
        <f t="shared" si="26"/>
        <v>223.39440260962252</v>
      </c>
      <c r="B1703" s="134">
        <v>5.2359999999999998</v>
      </c>
      <c r="C1703" s="134">
        <v>-73.768000000000001</v>
      </c>
      <c r="D1703" t="s">
        <v>6073</v>
      </c>
      <c r="E1703" t="s">
        <v>892</v>
      </c>
      <c r="F1703" t="s">
        <v>1199</v>
      </c>
      <c r="G1703" t="s">
        <v>5852</v>
      </c>
      <c r="H1703" t="s">
        <v>297</v>
      </c>
      <c r="I1703">
        <v>30.604199999999999</v>
      </c>
      <c r="J1703" t="s">
        <v>894</v>
      </c>
      <c r="K1703" t="s">
        <v>879</v>
      </c>
      <c r="L1703" t="s">
        <v>6074</v>
      </c>
      <c r="M1703" t="s">
        <v>931</v>
      </c>
      <c r="N1703" t="s">
        <v>931</v>
      </c>
    </row>
    <row r="1704" spans="1:14" x14ac:dyDescent="0.3">
      <c r="A1704" s="136">
        <f t="shared" si="26"/>
        <v>223.60956304351978</v>
      </c>
      <c r="B1704" s="134">
        <v>6.3724999999999996</v>
      </c>
      <c r="C1704" s="134">
        <v>-74.889499999999998</v>
      </c>
      <c r="D1704" t="s">
        <v>7403</v>
      </c>
      <c r="E1704" t="s">
        <v>883</v>
      </c>
      <c r="F1704" t="s">
        <v>877</v>
      </c>
      <c r="G1704" t="s">
        <v>7404</v>
      </c>
      <c r="H1704" t="s">
        <v>288</v>
      </c>
      <c r="I1704">
        <v>381.53480000000002</v>
      </c>
      <c r="J1704" t="s">
        <v>889</v>
      </c>
      <c r="L1704" t="s">
        <v>7405</v>
      </c>
      <c r="M1704" t="s">
        <v>1718</v>
      </c>
      <c r="N1704" t="s">
        <v>1718</v>
      </c>
    </row>
    <row r="1705" spans="1:14" x14ac:dyDescent="0.3">
      <c r="A1705" s="136">
        <f t="shared" si="26"/>
        <v>223.64486190693992</v>
      </c>
      <c r="B1705" s="134">
        <v>6.5430000000000001</v>
      </c>
      <c r="C1705" s="134">
        <v>-74.947500000000005</v>
      </c>
      <c r="D1705" t="s">
        <v>7982</v>
      </c>
      <c r="E1705" t="s">
        <v>883</v>
      </c>
      <c r="F1705" t="s">
        <v>884</v>
      </c>
      <c r="G1705" t="s">
        <v>7940</v>
      </c>
      <c r="H1705" t="s">
        <v>288</v>
      </c>
      <c r="I1705">
        <v>222.50389999999999</v>
      </c>
      <c r="L1705" t="s">
        <v>7983</v>
      </c>
      <c r="M1705" t="s">
        <v>7984</v>
      </c>
      <c r="N1705" t="s">
        <v>7984</v>
      </c>
    </row>
    <row r="1706" spans="1:14" x14ac:dyDescent="0.3">
      <c r="A1706" s="136">
        <f t="shared" si="26"/>
        <v>223.74628274895781</v>
      </c>
      <c r="B1706" s="134">
        <v>5.9550000000000001</v>
      </c>
      <c r="C1706" s="134">
        <v>-74.668999999999997</v>
      </c>
      <c r="D1706" t="s">
        <v>6100</v>
      </c>
      <c r="E1706" t="s">
        <v>968</v>
      </c>
      <c r="F1706" t="s">
        <v>1214</v>
      </c>
      <c r="G1706" t="s">
        <v>5722</v>
      </c>
      <c r="H1706" t="s">
        <v>288</v>
      </c>
      <c r="I1706">
        <v>73.411000000000001</v>
      </c>
      <c r="J1706" t="s">
        <v>986</v>
      </c>
      <c r="K1706" t="s">
        <v>879</v>
      </c>
      <c r="L1706" t="s">
        <v>6101</v>
      </c>
      <c r="M1706" t="s">
        <v>1019</v>
      </c>
      <c r="N1706" t="s">
        <v>1019</v>
      </c>
    </row>
    <row r="1707" spans="1:14" x14ac:dyDescent="0.3">
      <c r="A1707" s="136">
        <f t="shared" si="26"/>
        <v>223.8182729052125</v>
      </c>
      <c r="B1707" s="134">
        <v>6.5934999999999997</v>
      </c>
      <c r="C1707" s="134">
        <v>-74.962999999999994</v>
      </c>
      <c r="D1707" t="s">
        <v>8178</v>
      </c>
      <c r="E1707" t="s">
        <v>883</v>
      </c>
      <c r="F1707" t="s">
        <v>877</v>
      </c>
      <c r="G1707" t="s">
        <v>7940</v>
      </c>
      <c r="H1707" t="s">
        <v>288</v>
      </c>
      <c r="I1707">
        <v>1639.3096</v>
      </c>
      <c r="J1707" t="s">
        <v>889</v>
      </c>
      <c r="L1707" t="s">
        <v>8179</v>
      </c>
      <c r="M1707" t="s">
        <v>899</v>
      </c>
      <c r="N1707" t="s">
        <v>899</v>
      </c>
    </row>
    <row r="1708" spans="1:14" x14ac:dyDescent="0.3">
      <c r="A1708" s="136">
        <f t="shared" si="26"/>
        <v>223.85321046109249</v>
      </c>
      <c r="B1708" s="134">
        <v>6.1154999999999999</v>
      </c>
      <c r="C1708" s="134">
        <v>-74.770499999999998</v>
      </c>
      <c r="D1708" t="s">
        <v>6546</v>
      </c>
      <c r="E1708" t="s">
        <v>883</v>
      </c>
      <c r="F1708" t="s">
        <v>877</v>
      </c>
      <c r="G1708" t="s">
        <v>6293</v>
      </c>
      <c r="H1708" t="s">
        <v>288</v>
      </c>
      <c r="I1708">
        <v>738.86919999999998</v>
      </c>
      <c r="J1708" t="s">
        <v>889</v>
      </c>
      <c r="L1708" t="s">
        <v>4152</v>
      </c>
      <c r="M1708" t="s">
        <v>6547</v>
      </c>
      <c r="N1708" t="s">
        <v>6547</v>
      </c>
    </row>
    <row r="1709" spans="1:14" x14ac:dyDescent="0.3">
      <c r="A1709" s="136">
        <f t="shared" si="26"/>
        <v>223.85963050566258</v>
      </c>
      <c r="B1709" s="134">
        <v>8.8339999999999996</v>
      </c>
      <c r="C1709" s="134">
        <v>-74.022000000000006</v>
      </c>
      <c r="D1709" t="s">
        <v>12647</v>
      </c>
      <c r="E1709" t="s">
        <v>883</v>
      </c>
      <c r="F1709" t="s">
        <v>877</v>
      </c>
      <c r="G1709" t="s">
        <v>12597</v>
      </c>
      <c r="H1709" t="s">
        <v>290</v>
      </c>
      <c r="I1709">
        <v>354.81549999999999</v>
      </c>
      <c r="J1709" t="s">
        <v>889</v>
      </c>
      <c r="L1709" t="s">
        <v>5726</v>
      </c>
      <c r="M1709" t="s">
        <v>1158</v>
      </c>
      <c r="N1709" t="s">
        <v>1158</v>
      </c>
    </row>
    <row r="1710" spans="1:14" x14ac:dyDescent="0.3">
      <c r="A1710" s="136">
        <f t="shared" si="26"/>
        <v>223.87141531618573</v>
      </c>
      <c r="B1710" s="134">
        <v>5.5724999999999998</v>
      </c>
      <c r="C1710" s="134">
        <v>-74.325999999999993</v>
      </c>
      <c r="D1710" t="s">
        <v>5349</v>
      </c>
      <c r="E1710" t="s">
        <v>883</v>
      </c>
      <c r="F1710" t="s">
        <v>884</v>
      </c>
      <c r="G1710" t="s">
        <v>4788</v>
      </c>
      <c r="H1710" t="s">
        <v>297</v>
      </c>
      <c r="I1710">
        <v>232.54839999999999</v>
      </c>
      <c r="L1710" t="s">
        <v>4950</v>
      </c>
      <c r="M1710" t="s">
        <v>1451</v>
      </c>
      <c r="N1710" t="s">
        <v>1451</v>
      </c>
    </row>
    <row r="1711" spans="1:14" x14ac:dyDescent="0.3">
      <c r="A1711" s="136">
        <f t="shared" si="26"/>
        <v>223.94377411209877</v>
      </c>
      <c r="B1711" s="134">
        <v>5.2720000000000002</v>
      </c>
      <c r="C1711" s="134">
        <v>-73.862499999999997</v>
      </c>
      <c r="D1711" t="s">
        <v>5800</v>
      </c>
      <c r="E1711" t="s">
        <v>892</v>
      </c>
      <c r="F1711" t="s">
        <v>1199</v>
      </c>
      <c r="G1711" t="s">
        <v>5607</v>
      </c>
      <c r="H1711" t="s">
        <v>297</v>
      </c>
      <c r="I1711">
        <v>18.362300000000001</v>
      </c>
      <c r="J1711" t="s">
        <v>894</v>
      </c>
      <c r="K1711" t="s">
        <v>879</v>
      </c>
      <c r="L1711" t="s">
        <v>5801</v>
      </c>
      <c r="M1711" t="s">
        <v>949</v>
      </c>
      <c r="N1711" t="s">
        <v>949</v>
      </c>
    </row>
    <row r="1712" spans="1:14" x14ac:dyDescent="0.3">
      <c r="A1712" s="136">
        <f t="shared" si="26"/>
        <v>224.02260387632046</v>
      </c>
      <c r="B1712" s="134">
        <v>8.7870000000000008</v>
      </c>
      <c r="C1712" s="134">
        <v>-74.102170000000001</v>
      </c>
      <c r="D1712" t="s">
        <v>12602</v>
      </c>
      <c r="E1712" t="s">
        <v>876</v>
      </c>
      <c r="F1712" t="s">
        <v>877</v>
      </c>
      <c r="G1712" t="s">
        <v>12454</v>
      </c>
      <c r="H1712" t="s">
        <v>290</v>
      </c>
      <c r="I1712">
        <v>257.57679999999999</v>
      </c>
      <c r="K1712" t="s">
        <v>879</v>
      </c>
      <c r="L1712" t="s">
        <v>12603</v>
      </c>
      <c r="M1712" t="s">
        <v>881</v>
      </c>
      <c r="N1712" t="s">
        <v>881</v>
      </c>
    </row>
    <row r="1713" spans="1:14" x14ac:dyDescent="0.3">
      <c r="A1713" s="136">
        <f t="shared" si="26"/>
        <v>224.1104957413622</v>
      </c>
      <c r="B1713" s="134">
        <v>5.2304000000000004</v>
      </c>
      <c r="C1713" s="134">
        <v>-73.771330000000006</v>
      </c>
      <c r="D1713" t="s">
        <v>6038</v>
      </c>
      <c r="E1713" t="s">
        <v>892</v>
      </c>
      <c r="F1713" t="s">
        <v>1214</v>
      </c>
      <c r="G1713" t="s">
        <v>5852</v>
      </c>
      <c r="H1713" t="s">
        <v>297</v>
      </c>
      <c r="I1713">
        <v>13.565300000000001</v>
      </c>
      <c r="J1713" t="s">
        <v>986</v>
      </c>
      <c r="K1713" t="s">
        <v>879</v>
      </c>
      <c r="L1713" t="s">
        <v>6039</v>
      </c>
      <c r="M1713" t="s">
        <v>949</v>
      </c>
      <c r="N1713" t="s">
        <v>949</v>
      </c>
    </row>
    <row r="1714" spans="1:14" x14ac:dyDescent="0.3">
      <c r="A1714" s="136">
        <f t="shared" si="26"/>
        <v>224.1858817063592</v>
      </c>
      <c r="B1714" s="134">
        <v>5.1316800000000002</v>
      </c>
      <c r="C1714" s="134">
        <v>-72.534099999999995</v>
      </c>
      <c r="D1714" t="s">
        <v>9619</v>
      </c>
      <c r="E1714" t="s">
        <v>892</v>
      </c>
      <c r="F1714" t="s">
        <v>877</v>
      </c>
      <c r="G1714" t="s">
        <v>9221</v>
      </c>
      <c r="H1714" t="s">
        <v>231</v>
      </c>
      <c r="I1714">
        <v>63.271700000000003</v>
      </c>
      <c r="J1714" t="s">
        <v>889</v>
      </c>
      <c r="K1714" t="s">
        <v>879</v>
      </c>
      <c r="L1714" t="s">
        <v>9620</v>
      </c>
      <c r="M1714" t="s">
        <v>1482</v>
      </c>
      <c r="N1714" t="s">
        <v>1482</v>
      </c>
    </row>
    <row r="1715" spans="1:14" x14ac:dyDescent="0.3">
      <c r="A1715" s="136">
        <f t="shared" si="26"/>
        <v>224.2954768358768</v>
      </c>
      <c r="B1715" s="134">
        <v>6.5785</v>
      </c>
      <c r="C1715" s="134">
        <v>-74.963499999999996</v>
      </c>
      <c r="D1715" t="s">
        <v>8123</v>
      </c>
      <c r="E1715" t="s">
        <v>883</v>
      </c>
      <c r="F1715" t="s">
        <v>877</v>
      </c>
      <c r="G1715" t="s">
        <v>7940</v>
      </c>
      <c r="H1715" t="s">
        <v>288</v>
      </c>
      <c r="I1715">
        <v>1770.2116000000001</v>
      </c>
      <c r="J1715" t="s">
        <v>889</v>
      </c>
      <c r="L1715" t="s">
        <v>8124</v>
      </c>
      <c r="M1715" t="s">
        <v>4586</v>
      </c>
      <c r="N1715" t="s">
        <v>4586</v>
      </c>
    </row>
    <row r="1716" spans="1:14" x14ac:dyDescent="0.3">
      <c r="A1716" s="136">
        <f t="shared" si="26"/>
        <v>224.31418303506533</v>
      </c>
      <c r="B1716" s="134">
        <v>6.0810000000000004</v>
      </c>
      <c r="C1716" s="134">
        <v>-74.755499999999998</v>
      </c>
      <c r="D1716" t="s">
        <v>6423</v>
      </c>
      <c r="E1716" t="s">
        <v>883</v>
      </c>
      <c r="F1716" t="s">
        <v>877</v>
      </c>
      <c r="G1716" t="s">
        <v>6293</v>
      </c>
      <c r="H1716" t="s">
        <v>288</v>
      </c>
      <c r="I1716">
        <v>689.97299999999996</v>
      </c>
      <c r="J1716" t="s">
        <v>889</v>
      </c>
      <c r="L1716" t="s">
        <v>4152</v>
      </c>
      <c r="M1716" t="s">
        <v>6424</v>
      </c>
      <c r="N1716" t="s">
        <v>6424</v>
      </c>
    </row>
    <row r="1717" spans="1:14" x14ac:dyDescent="0.3">
      <c r="A1717" s="136">
        <f t="shared" si="26"/>
        <v>224.33273170512766</v>
      </c>
      <c r="B1717" s="134">
        <v>5.1294000000000004</v>
      </c>
      <c r="C1717" s="134">
        <v>-72.538060000000002</v>
      </c>
      <c r="D1717" t="s">
        <v>9604</v>
      </c>
      <c r="E1717" t="s">
        <v>892</v>
      </c>
      <c r="F1717" t="s">
        <v>877</v>
      </c>
      <c r="G1717" t="s">
        <v>9221</v>
      </c>
      <c r="H1717" t="s">
        <v>231</v>
      </c>
      <c r="I1717">
        <v>222.7715</v>
      </c>
      <c r="J1717" t="s">
        <v>889</v>
      </c>
      <c r="K1717" t="s">
        <v>879</v>
      </c>
      <c r="L1717" t="s">
        <v>9605</v>
      </c>
      <c r="M1717" t="s">
        <v>1482</v>
      </c>
      <c r="N1717" t="s">
        <v>1482</v>
      </c>
    </row>
    <row r="1718" spans="1:14" x14ac:dyDescent="0.3">
      <c r="A1718" s="136">
        <f t="shared" si="26"/>
        <v>224.5121590203604</v>
      </c>
      <c r="B1718" s="134">
        <v>6.4664999999999999</v>
      </c>
      <c r="C1718" s="134">
        <v>-74.932000000000002</v>
      </c>
      <c r="D1718" t="s">
        <v>7711</v>
      </c>
      <c r="E1718" t="s">
        <v>892</v>
      </c>
      <c r="F1718" t="s">
        <v>877</v>
      </c>
      <c r="G1718" t="s">
        <v>7663</v>
      </c>
      <c r="H1718" t="s">
        <v>288</v>
      </c>
      <c r="I1718">
        <v>9.7817000000000007</v>
      </c>
      <c r="J1718" t="s">
        <v>894</v>
      </c>
      <c r="K1718" t="s">
        <v>903</v>
      </c>
      <c r="L1718" t="s">
        <v>7712</v>
      </c>
      <c r="M1718" t="s">
        <v>7713</v>
      </c>
      <c r="N1718" t="s">
        <v>7713</v>
      </c>
    </row>
    <row r="1719" spans="1:14" x14ac:dyDescent="0.3">
      <c r="A1719" s="136">
        <f t="shared" si="26"/>
        <v>224.76266091093143</v>
      </c>
      <c r="B1719" s="134">
        <v>5.5129999999999999</v>
      </c>
      <c r="C1719" s="134">
        <v>-74.266499999999994</v>
      </c>
      <c r="D1719" t="s">
        <v>5315</v>
      </c>
      <c r="E1719" t="s">
        <v>883</v>
      </c>
      <c r="F1719" t="s">
        <v>877</v>
      </c>
      <c r="G1719" t="s">
        <v>4788</v>
      </c>
      <c r="H1719" t="s">
        <v>297</v>
      </c>
      <c r="I1719">
        <v>447.98509999999999</v>
      </c>
      <c r="J1719" t="s">
        <v>889</v>
      </c>
      <c r="L1719" t="s">
        <v>5316</v>
      </c>
      <c r="M1719" t="s">
        <v>4476</v>
      </c>
      <c r="N1719" t="s">
        <v>4476</v>
      </c>
    </row>
    <row r="1720" spans="1:14" x14ac:dyDescent="0.3">
      <c r="A1720" s="136">
        <f t="shared" si="26"/>
        <v>224.86149326432246</v>
      </c>
      <c r="B1720" s="134">
        <v>5.8220000000000001</v>
      </c>
      <c r="C1720" s="134">
        <v>-74.581500000000005</v>
      </c>
      <c r="D1720" t="s">
        <v>5664</v>
      </c>
      <c r="E1720" t="s">
        <v>883</v>
      </c>
      <c r="F1720" t="s">
        <v>877</v>
      </c>
      <c r="G1720" t="s">
        <v>5665</v>
      </c>
      <c r="H1720" t="s">
        <v>291</v>
      </c>
      <c r="I1720">
        <v>305.92410000000001</v>
      </c>
      <c r="J1720" t="s">
        <v>889</v>
      </c>
      <c r="L1720" t="s">
        <v>5666</v>
      </c>
      <c r="M1720" t="s">
        <v>3758</v>
      </c>
      <c r="N1720" t="s">
        <v>3758</v>
      </c>
    </row>
    <row r="1721" spans="1:14" x14ac:dyDescent="0.3">
      <c r="A1721" s="136">
        <f t="shared" si="26"/>
        <v>224.96791404624381</v>
      </c>
      <c r="B1721" s="134">
        <v>7.47</v>
      </c>
      <c r="C1721" s="134">
        <v>-75.003500000000003</v>
      </c>
      <c r="D1721" t="s">
        <v>10390</v>
      </c>
      <c r="E1721" t="s">
        <v>883</v>
      </c>
      <c r="F1721" t="s">
        <v>877</v>
      </c>
      <c r="G1721" t="s">
        <v>10391</v>
      </c>
      <c r="H1721" t="s">
        <v>288</v>
      </c>
      <c r="I1721">
        <v>7605.8752000000004</v>
      </c>
      <c r="J1721" t="s">
        <v>1069</v>
      </c>
      <c r="L1721" t="s">
        <v>2659</v>
      </c>
      <c r="M1721" t="s">
        <v>2026</v>
      </c>
      <c r="N1721" t="s">
        <v>2026</v>
      </c>
    </row>
    <row r="1722" spans="1:14" x14ac:dyDescent="0.3">
      <c r="A1722" s="136">
        <f t="shared" si="26"/>
        <v>225.17540255216824</v>
      </c>
      <c r="B1722" s="134">
        <v>5.1234999999999999</v>
      </c>
      <c r="C1722" s="134">
        <v>-72.53</v>
      </c>
      <c r="D1722" t="s">
        <v>9623</v>
      </c>
      <c r="E1722" t="s">
        <v>883</v>
      </c>
      <c r="F1722" t="s">
        <v>884</v>
      </c>
      <c r="G1722" t="s">
        <v>9221</v>
      </c>
      <c r="H1722" t="s">
        <v>231</v>
      </c>
      <c r="I1722">
        <v>75.903099999999995</v>
      </c>
      <c r="L1722" t="s">
        <v>9624</v>
      </c>
      <c r="M1722" t="s">
        <v>1686</v>
      </c>
      <c r="N1722" t="s">
        <v>1686</v>
      </c>
    </row>
    <row r="1723" spans="1:14" x14ac:dyDescent="0.3">
      <c r="A1723" s="136">
        <f t="shared" si="26"/>
        <v>225.19997111360271</v>
      </c>
      <c r="B1723" s="134">
        <v>6.734</v>
      </c>
      <c r="C1723" s="134">
        <v>-75.007000000000005</v>
      </c>
      <c r="D1723" t="s">
        <v>8593</v>
      </c>
      <c r="E1723" t="s">
        <v>883</v>
      </c>
      <c r="F1723" t="s">
        <v>877</v>
      </c>
      <c r="G1723" t="s">
        <v>8594</v>
      </c>
      <c r="H1723" t="s">
        <v>288</v>
      </c>
      <c r="I1723">
        <v>9476.6861000000008</v>
      </c>
      <c r="J1723" t="s">
        <v>1069</v>
      </c>
      <c r="L1723" t="s">
        <v>8124</v>
      </c>
      <c r="M1723" t="s">
        <v>2026</v>
      </c>
      <c r="N1723" t="s">
        <v>2026</v>
      </c>
    </row>
    <row r="1724" spans="1:14" x14ac:dyDescent="0.3">
      <c r="A1724" s="136">
        <f t="shared" si="26"/>
        <v>225.28348604458188</v>
      </c>
      <c r="B1724" s="134">
        <v>5.2549999999999999</v>
      </c>
      <c r="C1724" s="134">
        <v>-73.854500000000002</v>
      </c>
      <c r="D1724" t="s">
        <v>5783</v>
      </c>
      <c r="E1724" t="s">
        <v>883</v>
      </c>
      <c r="F1724" t="s">
        <v>877</v>
      </c>
      <c r="G1724" t="s">
        <v>5607</v>
      </c>
      <c r="H1724" t="s">
        <v>297</v>
      </c>
      <c r="I1724">
        <v>18.3627</v>
      </c>
      <c r="J1724" t="s">
        <v>894</v>
      </c>
      <c r="L1724" t="s">
        <v>5784</v>
      </c>
      <c r="M1724" t="s">
        <v>931</v>
      </c>
      <c r="N1724" t="s">
        <v>931</v>
      </c>
    </row>
    <row r="1725" spans="1:14" x14ac:dyDescent="0.3">
      <c r="A1725" s="136">
        <f t="shared" si="26"/>
        <v>225.31203376930077</v>
      </c>
      <c r="B1725" s="134">
        <v>5.8724999999999996</v>
      </c>
      <c r="C1725" s="134">
        <v>-74.626499999999993</v>
      </c>
      <c r="D1725" t="s">
        <v>5816</v>
      </c>
      <c r="E1725" t="s">
        <v>883</v>
      </c>
      <c r="F1725" t="s">
        <v>884</v>
      </c>
      <c r="G1725" t="s">
        <v>5817</v>
      </c>
      <c r="H1725" t="s">
        <v>5818</v>
      </c>
      <c r="I1725">
        <v>824.74069999999995</v>
      </c>
      <c r="L1725" t="s">
        <v>5819</v>
      </c>
      <c r="M1725" t="s">
        <v>5230</v>
      </c>
      <c r="N1725" t="s">
        <v>5230</v>
      </c>
    </row>
    <row r="1726" spans="1:14" x14ac:dyDescent="0.3">
      <c r="A1726" s="136">
        <f t="shared" si="26"/>
        <v>225.43398061272839</v>
      </c>
      <c r="B1726" s="134">
        <v>6.03</v>
      </c>
      <c r="C1726" s="134">
        <v>-74.736500000000007</v>
      </c>
      <c r="D1726" t="s">
        <v>6292</v>
      </c>
      <c r="E1726" t="s">
        <v>883</v>
      </c>
      <c r="F1726" t="s">
        <v>877</v>
      </c>
      <c r="G1726" t="s">
        <v>6293</v>
      </c>
      <c r="H1726" t="s">
        <v>288</v>
      </c>
      <c r="I1726">
        <v>1882.8498999999999</v>
      </c>
      <c r="J1726" t="s">
        <v>889</v>
      </c>
      <c r="L1726" t="s">
        <v>4298</v>
      </c>
      <c r="M1726" t="s">
        <v>5070</v>
      </c>
      <c r="N1726" t="s">
        <v>5070</v>
      </c>
    </row>
    <row r="1727" spans="1:14" x14ac:dyDescent="0.3">
      <c r="A1727" s="136">
        <f t="shared" si="26"/>
        <v>225.48224359226339</v>
      </c>
      <c r="B1727" s="134">
        <v>5.4850000000000003</v>
      </c>
      <c r="C1727" s="134">
        <v>-74.241</v>
      </c>
      <c r="D1727" t="s">
        <v>5297</v>
      </c>
      <c r="E1727" t="s">
        <v>883</v>
      </c>
      <c r="F1727" t="s">
        <v>884</v>
      </c>
      <c r="G1727" t="s">
        <v>5298</v>
      </c>
      <c r="H1727" t="s">
        <v>5277</v>
      </c>
      <c r="I1727">
        <v>1504.3412000000001</v>
      </c>
      <c r="L1727" t="s">
        <v>5299</v>
      </c>
      <c r="M1727" t="s">
        <v>4366</v>
      </c>
      <c r="N1727" t="s">
        <v>4366</v>
      </c>
    </row>
    <row r="1728" spans="1:14" x14ac:dyDescent="0.3">
      <c r="A1728" s="136">
        <f t="shared" si="26"/>
        <v>225.54310748414028</v>
      </c>
      <c r="B1728" s="134">
        <v>5.2545000000000002</v>
      </c>
      <c r="C1728" s="134">
        <v>-73.858999999999995</v>
      </c>
      <c r="D1728" t="s">
        <v>5758</v>
      </c>
      <c r="E1728" t="s">
        <v>892</v>
      </c>
      <c r="F1728" t="s">
        <v>1199</v>
      </c>
      <c r="G1728" t="s">
        <v>5607</v>
      </c>
      <c r="H1728" t="s">
        <v>297</v>
      </c>
      <c r="I1728">
        <v>22.035399999999999</v>
      </c>
      <c r="J1728" t="s">
        <v>894</v>
      </c>
      <c r="K1728" t="s">
        <v>879</v>
      </c>
      <c r="L1728" t="s">
        <v>5759</v>
      </c>
      <c r="M1728" t="s">
        <v>931</v>
      </c>
      <c r="N1728" t="s">
        <v>931</v>
      </c>
    </row>
    <row r="1729" spans="1:14" x14ac:dyDescent="0.3">
      <c r="A1729" s="136">
        <f t="shared" si="26"/>
        <v>225.62886297363372</v>
      </c>
      <c r="B1729" s="134">
        <v>5.2225000000000001</v>
      </c>
      <c r="C1729" s="134">
        <v>-73.787999999999997</v>
      </c>
      <c r="D1729" t="s">
        <v>5964</v>
      </c>
      <c r="E1729" t="s">
        <v>883</v>
      </c>
      <c r="F1729" t="s">
        <v>981</v>
      </c>
      <c r="G1729" t="s">
        <v>5852</v>
      </c>
      <c r="H1729" t="s">
        <v>297</v>
      </c>
      <c r="I1729">
        <v>82.021699999999996</v>
      </c>
      <c r="J1729" t="s">
        <v>894</v>
      </c>
      <c r="L1729" t="s">
        <v>5965</v>
      </c>
      <c r="M1729" t="s">
        <v>5966</v>
      </c>
      <c r="N1729" t="s">
        <v>5966</v>
      </c>
    </row>
    <row r="1730" spans="1:14" x14ac:dyDescent="0.3">
      <c r="A1730" s="136">
        <f t="shared" ref="A1730:A1793" si="27">6371*ACOS(SIN(RADIANS(LAT))*SIN(RADIANS(B1730))+COS(RADIANS(LAT))*COS(RADIANS(B1730))*COS(RADIANS(C1730-LONG)))</f>
        <v>225.93890516995381</v>
      </c>
      <c r="B1730" s="134">
        <v>5.2515000000000001</v>
      </c>
      <c r="C1730" s="134">
        <v>-73.861000000000004</v>
      </c>
      <c r="D1730" t="s">
        <v>5745</v>
      </c>
      <c r="E1730" t="s">
        <v>883</v>
      </c>
      <c r="F1730" t="s">
        <v>877</v>
      </c>
      <c r="G1730" t="s">
        <v>5607</v>
      </c>
      <c r="H1730" t="s">
        <v>297</v>
      </c>
      <c r="I1730">
        <v>57.537100000000002</v>
      </c>
      <c r="J1730" t="s">
        <v>894</v>
      </c>
      <c r="L1730" t="s">
        <v>5746</v>
      </c>
      <c r="M1730" t="s">
        <v>1597</v>
      </c>
      <c r="N1730" t="s">
        <v>1597</v>
      </c>
    </row>
    <row r="1731" spans="1:14" x14ac:dyDescent="0.3">
      <c r="A1731" s="136">
        <f t="shared" si="27"/>
        <v>225.99423053783721</v>
      </c>
      <c r="B1731" s="134">
        <v>7.6018499999999998</v>
      </c>
      <c r="C1731" s="134">
        <v>-74.983639999999994</v>
      </c>
      <c r="D1731" t="s">
        <v>10672</v>
      </c>
      <c r="E1731" t="s">
        <v>892</v>
      </c>
      <c r="F1731" t="s">
        <v>877</v>
      </c>
      <c r="G1731" t="s">
        <v>10572</v>
      </c>
      <c r="H1731" t="s">
        <v>288</v>
      </c>
      <c r="I1731">
        <v>1936.7159999999999</v>
      </c>
      <c r="J1731" t="s">
        <v>889</v>
      </c>
      <c r="K1731" t="s">
        <v>879</v>
      </c>
      <c r="L1731" t="s">
        <v>10399</v>
      </c>
      <c r="M1731" t="s">
        <v>10415</v>
      </c>
      <c r="N1731" t="s">
        <v>10415</v>
      </c>
    </row>
    <row r="1732" spans="1:14" x14ac:dyDescent="0.3">
      <c r="A1732" s="136">
        <f t="shared" si="27"/>
        <v>226.03330842842152</v>
      </c>
      <c r="B1732" s="134">
        <v>7.6855000000000002</v>
      </c>
      <c r="C1732" s="134">
        <v>-74.960499999999996</v>
      </c>
      <c r="D1732" t="s">
        <v>10926</v>
      </c>
      <c r="E1732" t="s">
        <v>883</v>
      </c>
      <c r="F1732" t="s">
        <v>877</v>
      </c>
      <c r="G1732" t="s">
        <v>10927</v>
      </c>
      <c r="H1732" t="s">
        <v>288</v>
      </c>
      <c r="I1732">
        <v>4530.7708000000002</v>
      </c>
      <c r="J1732" t="s">
        <v>889</v>
      </c>
      <c r="L1732" t="s">
        <v>2659</v>
      </c>
      <c r="M1732" t="s">
        <v>2026</v>
      </c>
      <c r="N1732" t="s">
        <v>2026</v>
      </c>
    </row>
    <row r="1733" spans="1:14" x14ac:dyDescent="0.3">
      <c r="A1733" s="136">
        <f t="shared" si="27"/>
        <v>226.04112727765332</v>
      </c>
      <c r="B1733" s="134">
        <v>9.0274999999999999</v>
      </c>
      <c r="C1733" s="134">
        <v>-73.633499999999998</v>
      </c>
      <c r="D1733" t="s">
        <v>12784</v>
      </c>
      <c r="E1733" t="s">
        <v>892</v>
      </c>
      <c r="F1733" t="s">
        <v>1214</v>
      </c>
      <c r="G1733" t="s">
        <v>12718</v>
      </c>
      <c r="H1733" t="s">
        <v>294</v>
      </c>
      <c r="I1733">
        <v>100.7837</v>
      </c>
      <c r="L1733" t="s">
        <v>10788</v>
      </c>
      <c r="M1733" t="s">
        <v>1019</v>
      </c>
      <c r="N1733" t="s">
        <v>1019</v>
      </c>
    </row>
    <row r="1734" spans="1:14" x14ac:dyDescent="0.3">
      <c r="A1734" s="136">
        <f t="shared" si="27"/>
        <v>226.22285301136128</v>
      </c>
      <c r="B1734" s="134">
        <v>5.2510000000000003</v>
      </c>
      <c r="C1734" s="134">
        <v>-73.866</v>
      </c>
      <c r="D1734" t="s">
        <v>5724</v>
      </c>
      <c r="E1734" t="s">
        <v>883</v>
      </c>
      <c r="F1734" t="s">
        <v>877</v>
      </c>
      <c r="G1734" t="s">
        <v>5607</v>
      </c>
      <c r="H1734" t="s">
        <v>297</v>
      </c>
      <c r="I1734">
        <v>67.3309</v>
      </c>
      <c r="J1734" t="s">
        <v>894</v>
      </c>
      <c r="L1734" t="s">
        <v>3417</v>
      </c>
      <c r="M1734" t="s">
        <v>1597</v>
      </c>
      <c r="N1734" t="s">
        <v>1597</v>
      </c>
    </row>
    <row r="1735" spans="1:14" x14ac:dyDescent="0.3">
      <c r="A1735" s="136">
        <f t="shared" si="27"/>
        <v>226.22506796398608</v>
      </c>
      <c r="B1735" s="134">
        <v>6.8970000000000002</v>
      </c>
      <c r="C1735" s="134">
        <v>-75.039500000000004</v>
      </c>
      <c r="D1735" t="s">
        <v>8974</v>
      </c>
      <c r="E1735" t="s">
        <v>883</v>
      </c>
      <c r="F1735" t="s">
        <v>877</v>
      </c>
      <c r="G1735" t="s">
        <v>8848</v>
      </c>
      <c r="H1735" t="s">
        <v>288</v>
      </c>
      <c r="I1735">
        <v>703.76490000000001</v>
      </c>
      <c r="J1735" t="s">
        <v>889</v>
      </c>
      <c r="L1735" t="s">
        <v>8975</v>
      </c>
      <c r="M1735" t="s">
        <v>887</v>
      </c>
      <c r="N1735" t="s">
        <v>887</v>
      </c>
    </row>
    <row r="1736" spans="1:14" x14ac:dyDescent="0.3">
      <c r="A1736" s="136">
        <f t="shared" si="27"/>
        <v>226.36740441560042</v>
      </c>
      <c r="B1736" s="134">
        <v>5.8440000000000003</v>
      </c>
      <c r="C1736" s="134">
        <v>-74.616500000000002</v>
      </c>
      <c r="D1736" t="s">
        <v>5701</v>
      </c>
      <c r="E1736" t="s">
        <v>892</v>
      </c>
      <c r="F1736" t="s">
        <v>877</v>
      </c>
      <c r="G1736" t="s">
        <v>5665</v>
      </c>
      <c r="H1736" t="s">
        <v>291</v>
      </c>
      <c r="I1736">
        <v>1760.8992000000001</v>
      </c>
      <c r="J1736" t="s">
        <v>889</v>
      </c>
      <c r="K1736" t="s">
        <v>903</v>
      </c>
      <c r="L1736" t="s">
        <v>5702</v>
      </c>
      <c r="M1736" t="s">
        <v>5703</v>
      </c>
      <c r="N1736" t="s">
        <v>5703</v>
      </c>
    </row>
    <row r="1737" spans="1:14" x14ac:dyDescent="0.3">
      <c r="A1737" s="136">
        <f t="shared" si="27"/>
        <v>226.3720171773756</v>
      </c>
      <c r="B1737" s="134">
        <v>5.0984299999999996</v>
      </c>
      <c r="C1737" s="134">
        <v>-72.594489999999993</v>
      </c>
      <c r="D1737" t="s">
        <v>9454</v>
      </c>
      <c r="E1737" t="s">
        <v>892</v>
      </c>
      <c r="F1737" t="s">
        <v>877</v>
      </c>
      <c r="G1737" t="s">
        <v>9221</v>
      </c>
      <c r="H1737" t="s">
        <v>231</v>
      </c>
      <c r="I1737">
        <v>10.9687</v>
      </c>
      <c r="J1737" t="s">
        <v>894</v>
      </c>
      <c r="K1737" t="s">
        <v>903</v>
      </c>
      <c r="L1737" t="s">
        <v>9399</v>
      </c>
      <c r="M1737" t="s">
        <v>949</v>
      </c>
      <c r="N1737" t="s">
        <v>949</v>
      </c>
    </row>
    <row r="1738" spans="1:14" x14ac:dyDescent="0.3">
      <c r="A1738" s="136">
        <f t="shared" si="27"/>
        <v>226.6425454895427</v>
      </c>
      <c r="B1738" s="134">
        <v>8.4184999999999999</v>
      </c>
      <c r="C1738" s="134">
        <v>-74.563000000000002</v>
      </c>
      <c r="D1738" t="s">
        <v>12011</v>
      </c>
      <c r="E1738" t="s">
        <v>892</v>
      </c>
      <c r="F1738" t="s">
        <v>877</v>
      </c>
      <c r="G1738" t="s">
        <v>12012</v>
      </c>
      <c r="H1738" t="s">
        <v>306</v>
      </c>
      <c r="I1738">
        <v>69.365600000000001</v>
      </c>
      <c r="J1738" t="s">
        <v>894</v>
      </c>
      <c r="K1738" t="s">
        <v>903</v>
      </c>
      <c r="L1738" t="s">
        <v>12013</v>
      </c>
      <c r="M1738" t="s">
        <v>1019</v>
      </c>
      <c r="N1738" t="s">
        <v>1019</v>
      </c>
    </row>
    <row r="1739" spans="1:14" x14ac:dyDescent="0.3">
      <c r="A1739" s="136">
        <f t="shared" si="27"/>
        <v>226.88819191392335</v>
      </c>
      <c r="B1739" s="134">
        <v>5.5439999999999996</v>
      </c>
      <c r="C1739" s="134">
        <v>-74.334500000000006</v>
      </c>
      <c r="D1739" t="s">
        <v>5234</v>
      </c>
      <c r="E1739" t="s">
        <v>883</v>
      </c>
      <c r="F1739" t="s">
        <v>877</v>
      </c>
      <c r="G1739" t="s">
        <v>4788</v>
      </c>
      <c r="H1739" t="s">
        <v>297</v>
      </c>
      <c r="I1739">
        <v>2396.6107000000002</v>
      </c>
      <c r="J1739" t="s">
        <v>889</v>
      </c>
      <c r="L1739" t="s">
        <v>890</v>
      </c>
      <c r="M1739" t="s">
        <v>891</v>
      </c>
      <c r="N1739" t="s">
        <v>891</v>
      </c>
    </row>
    <row r="1740" spans="1:14" x14ac:dyDescent="0.3">
      <c r="A1740" s="136">
        <f t="shared" si="27"/>
        <v>226.9921090492148</v>
      </c>
      <c r="B1740" s="134">
        <v>8.4245000000000001</v>
      </c>
      <c r="C1740" s="134">
        <v>-74.561999999999998</v>
      </c>
      <c r="D1740" t="s">
        <v>12024</v>
      </c>
      <c r="E1740" t="s">
        <v>883</v>
      </c>
      <c r="F1740" t="s">
        <v>877</v>
      </c>
      <c r="G1740" t="s">
        <v>12012</v>
      </c>
      <c r="H1740" t="s">
        <v>306</v>
      </c>
      <c r="I1740">
        <v>47.459800000000001</v>
      </c>
      <c r="J1740" t="s">
        <v>894</v>
      </c>
      <c r="L1740" t="s">
        <v>12025</v>
      </c>
      <c r="M1740" t="s">
        <v>1019</v>
      </c>
      <c r="N1740" t="s">
        <v>1019</v>
      </c>
    </row>
    <row r="1741" spans="1:14" x14ac:dyDescent="0.3">
      <c r="A1741" s="136">
        <f t="shared" si="27"/>
        <v>227.04528075275718</v>
      </c>
      <c r="B1741" s="134">
        <v>5.2439999999999998</v>
      </c>
      <c r="C1741" s="134">
        <v>-73.868499999999997</v>
      </c>
      <c r="D1741" t="s">
        <v>5678</v>
      </c>
      <c r="E1741" t="s">
        <v>883</v>
      </c>
      <c r="F1741" t="s">
        <v>877</v>
      </c>
      <c r="G1741" t="s">
        <v>5607</v>
      </c>
      <c r="H1741" t="s">
        <v>297</v>
      </c>
      <c r="I1741">
        <v>122.4213</v>
      </c>
      <c r="J1741" t="s">
        <v>894</v>
      </c>
      <c r="L1741" t="s">
        <v>5679</v>
      </c>
      <c r="M1741" t="s">
        <v>1597</v>
      </c>
      <c r="N1741" t="s">
        <v>1597</v>
      </c>
    </row>
    <row r="1742" spans="1:14" x14ac:dyDescent="0.3">
      <c r="A1742" s="136">
        <f t="shared" si="27"/>
        <v>227.04746603740961</v>
      </c>
      <c r="B1742" s="134">
        <v>6.4615</v>
      </c>
      <c r="C1742" s="134">
        <v>-74.954499999999996</v>
      </c>
      <c r="D1742" t="s">
        <v>7692</v>
      </c>
      <c r="E1742" t="s">
        <v>883</v>
      </c>
      <c r="F1742" t="s">
        <v>884</v>
      </c>
      <c r="G1742" t="s">
        <v>7663</v>
      </c>
      <c r="H1742" t="s">
        <v>288</v>
      </c>
      <c r="I1742">
        <v>1.2228000000000001</v>
      </c>
      <c r="L1742" t="s">
        <v>7693</v>
      </c>
      <c r="M1742" t="s">
        <v>4312</v>
      </c>
      <c r="N1742" t="s">
        <v>4312</v>
      </c>
    </row>
    <row r="1743" spans="1:14" x14ac:dyDescent="0.3">
      <c r="A1743" s="136">
        <f t="shared" si="27"/>
        <v>227.13918168396467</v>
      </c>
      <c r="B1743" s="134">
        <v>6.133</v>
      </c>
      <c r="C1743" s="134">
        <v>-74.813999999999993</v>
      </c>
      <c r="D1743" t="s">
        <v>6576</v>
      </c>
      <c r="E1743" t="s">
        <v>883</v>
      </c>
      <c r="F1743" t="s">
        <v>877</v>
      </c>
      <c r="G1743" t="s">
        <v>6577</v>
      </c>
      <c r="H1743" t="s">
        <v>288</v>
      </c>
      <c r="I1743">
        <v>1366.4374</v>
      </c>
      <c r="J1743" t="s">
        <v>889</v>
      </c>
      <c r="L1743" t="s">
        <v>6578</v>
      </c>
      <c r="M1743" t="s">
        <v>1019</v>
      </c>
      <c r="N1743" t="s">
        <v>1019</v>
      </c>
    </row>
    <row r="1744" spans="1:14" x14ac:dyDescent="0.3">
      <c r="A1744" s="136">
        <f t="shared" si="27"/>
        <v>227.18711838526829</v>
      </c>
      <c r="B1744" s="134">
        <v>6.4604999999999997</v>
      </c>
      <c r="C1744" s="134">
        <v>-74.955500000000001</v>
      </c>
      <c r="D1744" t="s">
        <v>7687</v>
      </c>
      <c r="E1744" t="s">
        <v>883</v>
      </c>
      <c r="F1744" t="s">
        <v>884</v>
      </c>
      <c r="G1744" t="s">
        <v>7663</v>
      </c>
      <c r="H1744" t="s">
        <v>288</v>
      </c>
      <c r="I1744">
        <v>1.2228000000000001</v>
      </c>
      <c r="L1744" t="s">
        <v>7688</v>
      </c>
      <c r="M1744" t="s">
        <v>7689</v>
      </c>
      <c r="N1744" t="s">
        <v>7689</v>
      </c>
    </row>
    <row r="1745" spans="1:14" x14ac:dyDescent="0.3">
      <c r="A1745" s="136">
        <f t="shared" si="27"/>
        <v>227.21623591217644</v>
      </c>
      <c r="B1745" s="134">
        <v>5.0921500000000002</v>
      </c>
      <c r="C1745" s="134">
        <v>-72.587230000000005</v>
      </c>
      <c r="D1745" t="s">
        <v>9473</v>
      </c>
      <c r="E1745" t="s">
        <v>892</v>
      </c>
      <c r="F1745" t="s">
        <v>877</v>
      </c>
      <c r="G1745" t="s">
        <v>9221</v>
      </c>
      <c r="H1745" t="s">
        <v>231</v>
      </c>
      <c r="I1745">
        <v>68.348399999999998</v>
      </c>
      <c r="J1745" t="s">
        <v>894</v>
      </c>
      <c r="K1745" t="s">
        <v>903</v>
      </c>
      <c r="L1745" t="s">
        <v>9474</v>
      </c>
      <c r="M1745" t="s">
        <v>1117</v>
      </c>
      <c r="N1745" t="s">
        <v>1117</v>
      </c>
    </row>
    <row r="1746" spans="1:14" x14ac:dyDescent="0.3">
      <c r="A1746" s="136">
        <f t="shared" si="27"/>
        <v>227.21962514160734</v>
      </c>
      <c r="B1746" s="134">
        <v>5.2320000000000002</v>
      </c>
      <c r="C1746" s="134">
        <v>-73.846000000000004</v>
      </c>
      <c r="D1746" t="s">
        <v>5749</v>
      </c>
      <c r="E1746" t="s">
        <v>892</v>
      </c>
      <c r="F1746" t="s">
        <v>877</v>
      </c>
      <c r="G1746" t="s">
        <v>5607</v>
      </c>
      <c r="H1746" t="s">
        <v>297</v>
      </c>
      <c r="I1746">
        <v>248.51650000000001</v>
      </c>
      <c r="J1746" t="s">
        <v>889</v>
      </c>
      <c r="K1746" t="s">
        <v>903</v>
      </c>
      <c r="L1746" t="s">
        <v>4719</v>
      </c>
      <c r="M1746" t="s">
        <v>5750</v>
      </c>
      <c r="N1746" t="s">
        <v>5750</v>
      </c>
    </row>
    <row r="1747" spans="1:14" x14ac:dyDescent="0.3">
      <c r="A1747" s="136">
        <f t="shared" si="27"/>
        <v>227.22367782242677</v>
      </c>
      <c r="B1747" s="134">
        <v>5.2389999999999999</v>
      </c>
      <c r="C1747" s="134">
        <v>-73.861500000000007</v>
      </c>
      <c r="D1747" t="s">
        <v>5709</v>
      </c>
      <c r="E1747" t="s">
        <v>892</v>
      </c>
      <c r="F1747" t="s">
        <v>877</v>
      </c>
      <c r="G1747" t="s">
        <v>5607</v>
      </c>
      <c r="H1747" t="s">
        <v>297</v>
      </c>
      <c r="I1747">
        <v>168.94229999999999</v>
      </c>
      <c r="J1747" t="s">
        <v>889</v>
      </c>
      <c r="K1747" t="s">
        <v>903</v>
      </c>
      <c r="L1747" t="s">
        <v>3165</v>
      </c>
      <c r="M1747" t="s">
        <v>891</v>
      </c>
      <c r="N1747" t="s">
        <v>891</v>
      </c>
    </row>
    <row r="1748" spans="1:14" x14ac:dyDescent="0.3">
      <c r="A1748" s="136">
        <f t="shared" si="27"/>
        <v>227.24001787874951</v>
      </c>
      <c r="B1748" s="134">
        <v>5.0873600000000003</v>
      </c>
      <c r="C1748" s="134">
        <v>-72.610370000000003</v>
      </c>
      <c r="D1748" t="s">
        <v>9398</v>
      </c>
      <c r="E1748" t="s">
        <v>892</v>
      </c>
      <c r="F1748" t="s">
        <v>877</v>
      </c>
      <c r="G1748" t="s">
        <v>9221</v>
      </c>
      <c r="H1748" t="s">
        <v>231</v>
      </c>
      <c r="I1748">
        <v>99.778700000000001</v>
      </c>
      <c r="J1748" t="s">
        <v>894</v>
      </c>
      <c r="K1748" t="s">
        <v>903</v>
      </c>
      <c r="L1748" t="s">
        <v>9399</v>
      </c>
      <c r="M1748" t="s">
        <v>949</v>
      </c>
      <c r="N1748" t="s">
        <v>949</v>
      </c>
    </row>
    <row r="1749" spans="1:14" x14ac:dyDescent="0.3">
      <c r="A1749" s="136">
        <f t="shared" si="27"/>
        <v>227.24369250096996</v>
      </c>
      <c r="B1749" s="134">
        <v>5.1521999999999997</v>
      </c>
      <c r="C1749" s="134">
        <v>-73.640069999999994</v>
      </c>
      <c r="D1749" t="s">
        <v>6315</v>
      </c>
      <c r="E1749" t="s">
        <v>892</v>
      </c>
      <c r="F1749" t="s">
        <v>926</v>
      </c>
      <c r="G1749" t="s">
        <v>6121</v>
      </c>
      <c r="H1749" t="s">
        <v>297</v>
      </c>
      <c r="I1749">
        <v>503.38029999999998</v>
      </c>
      <c r="J1749" t="s">
        <v>889</v>
      </c>
      <c r="K1749" t="s">
        <v>879</v>
      </c>
      <c r="L1749" t="s">
        <v>6316</v>
      </c>
      <c r="M1749" t="s">
        <v>899</v>
      </c>
      <c r="N1749" t="s">
        <v>899</v>
      </c>
    </row>
    <row r="1750" spans="1:14" x14ac:dyDescent="0.3">
      <c r="A1750" s="136">
        <f t="shared" si="27"/>
        <v>227.24860509650884</v>
      </c>
      <c r="B1750" s="134">
        <v>8.4239999999999995</v>
      </c>
      <c r="C1750" s="134">
        <v>-74.5655</v>
      </c>
      <c r="D1750" t="s">
        <v>12020</v>
      </c>
      <c r="E1750" t="s">
        <v>892</v>
      </c>
      <c r="F1750" t="s">
        <v>877</v>
      </c>
      <c r="G1750" t="s">
        <v>12012</v>
      </c>
      <c r="H1750" t="s">
        <v>306</v>
      </c>
      <c r="I1750">
        <v>19.470700000000001</v>
      </c>
      <c r="J1750" t="s">
        <v>894</v>
      </c>
      <c r="K1750" t="s">
        <v>903</v>
      </c>
      <c r="L1750" t="s">
        <v>12021</v>
      </c>
      <c r="M1750" t="s">
        <v>1019</v>
      </c>
      <c r="N1750" t="s">
        <v>1019</v>
      </c>
    </row>
    <row r="1751" spans="1:14" x14ac:dyDescent="0.3">
      <c r="A1751" s="136">
        <f t="shared" si="27"/>
        <v>227.25978260339869</v>
      </c>
      <c r="B1751" s="134">
        <v>8.4384999999999994</v>
      </c>
      <c r="C1751" s="134">
        <v>-74.552999999999997</v>
      </c>
      <c r="D1751" t="s">
        <v>12047</v>
      </c>
      <c r="E1751" t="s">
        <v>883</v>
      </c>
      <c r="F1751" t="s">
        <v>1214</v>
      </c>
      <c r="G1751" t="s">
        <v>12012</v>
      </c>
      <c r="H1751" t="s">
        <v>306</v>
      </c>
      <c r="I1751">
        <v>64.493600000000001</v>
      </c>
      <c r="L1751" t="s">
        <v>12048</v>
      </c>
      <c r="M1751" t="s">
        <v>1019</v>
      </c>
      <c r="N1751" t="s">
        <v>1019</v>
      </c>
    </row>
    <row r="1752" spans="1:14" x14ac:dyDescent="0.3">
      <c r="A1752" s="136">
        <f t="shared" si="27"/>
        <v>227.26787527797566</v>
      </c>
      <c r="B1752" s="134">
        <v>5.1081500000000002</v>
      </c>
      <c r="C1752" s="134">
        <v>-72.513239999999996</v>
      </c>
      <c r="D1752" t="s">
        <v>9642</v>
      </c>
      <c r="E1752" t="s">
        <v>892</v>
      </c>
      <c r="F1752" t="s">
        <v>877</v>
      </c>
      <c r="G1752" t="s">
        <v>9221</v>
      </c>
      <c r="H1752" t="s">
        <v>231</v>
      </c>
      <c r="I1752">
        <v>69.057000000000002</v>
      </c>
      <c r="J1752" t="s">
        <v>889</v>
      </c>
      <c r="K1752" t="s">
        <v>879</v>
      </c>
      <c r="L1752" t="s">
        <v>9643</v>
      </c>
      <c r="M1752" t="s">
        <v>2979</v>
      </c>
      <c r="N1752" t="s">
        <v>2979</v>
      </c>
    </row>
    <row r="1753" spans="1:14" x14ac:dyDescent="0.3">
      <c r="A1753" s="136">
        <f t="shared" si="27"/>
        <v>227.26851042920615</v>
      </c>
      <c r="B1753" s="134">
        <v>9.0374999999999996</v>
      </c>
      <c r="C1753" s="134">
        <v>-73.638499999999993</v>
      </c>
      <c r="D1753" t="s">
        <v>12792</v>
      </c>
      <c r="E1753" t="s">
        <v>892</v>
      </c>
      <c r="F1753" t="s">
        <v>1214</v>
      </c>
      <c r="G1753" t="s">
        <v>12776</v>
      </c>
      <c r="H1753" t="s">
        <v>294</v>
      </c>
      <c r="I1753">
        <v>123.85169999999999</v>
      </c>
      <c r="L1753" t="s">
        <v>10788</v>
      </c>
      <c r="M1753" t="s">
        <v>1019</v>
      </c>
      <c r="N1753" t="s">
        <v>1019</v>
      </c>
    </row>
    <row r="1754" spans="1:14" x14ac:dyDescent="0.3">
      <c r="A1754" s="136">
        <f t="shared" si="27"/>
        <v>227.30004736335258</v>
      </c>
      <c r="B1754" s="134">
        <v>5.2084999999999999</v>
      </c>
      <c r="C1754" s="134">
        <v>-73.793499999999995</v>
      </c>
      <c r="D1754" t="s">
        <v>5895</v>
      </c>
      <c r="E1754" t="s">
        <v>883</v>
      </c>
      <c r="F1754" t="s">
        <v>884</v>
      </c>
      <c r="G1754" t="s">
        <v>5852</v>
      </c>
      <c r="H1754" t="s">
        <v>297</v>
      </c>
      <c r="I1754">
        <v>134.66569999999999</v>
      </c>
      <c r="L1754" t="s">
        <v>5896</v>
      </c>
      <c r="M1754" t="s">
        <v>899</v>
      </c>
      <c r="N1754" t="s">
        <v>899</v>
      </c>
    </row>
    <row r="1755" spans="1:14" x14ac:dyDescent="0.3">
      <c r="A1755" s="136">
        <f t="shared" si="27"/>
        <v>227.44618036616529</v>
      </c>
      <c r="B1755" s="134">
        <v>8.4365000000000006</v>
      </c>
      <c r="C1755" s="134">
        <v>-74.557000000000002</v>
      </c>
      <c r="D1755" t="s">
        <v>12041</v>
      </c>
      <c r="E1755" t="s">
        <v>883</v>
      </c>
      <c r="F1755" t="s">
        <v>981</v>
      </c>
      <c r="G1755" t="s">
        <v>12012</v>
      </c>
      <c r="H1755" t="s">
        <v>306</v>
      </c>
      <c r="I1755">
        <v>94.916399999999996</v>
      </c>
      <c r="J1755" t="s">
        <v>894</v>
      </c>
      <c r="L1755" t="s">
        <v>12042</v>
      </c>
      <c r="M1755" t="s">
        <v>1718</v>
      </c>
      <c r="N1755" t="s">
        <v>1718</v>
      </c>
    </row>
    <row r="1756" spans="1:14" x14ac:dyDescent="0.3">
      <c r="A1756" s="136">
        <f t="shared" si="27"/>
        <v>227.50335086197592</v>
      </c>
      <c r="B1756" s="134">
        <v>5.1091899999999999</v>
      </c>
      <c r="C1756" s="134">
        <v>-72.500110000000006</v>
      </c>
      <c r="D1756" t="s">
        <v>9676</v>
      </c>
      <c r="E1756" t="s">
        <v>892</v>
      </c>
      <c r="F1756" t="s">
        <v>926</v>
      </c>
      <c r="G1756" t="s">
        <v>9221</v>
      </c>
      <c r="H1756" t="s">
        <v>231</v>
      </c>
      <c r="I1756">
        <v>117.1005</v>
      </c>
      <c r="J1756" t="s">
        <v>889</v>
      </c>
      <c r="K1756" t="s">
        <v>879</v>
      </c>
      <c r="L1756" t="s">
        <v>9677</v>
      </c>
      <c r="M1756" t="s">
        <v>1173</v>
      </c>
      <c r="N1756" t="s">
        <v>1173</v>
      </c>
    </row>
    <row r="1757" spans="1:14" x14ac:dyDescent="0.3">
      <c r="A1757" s="136">
        <f t="shared" si="27"/>
        <v>227.63684841473881</v>
      </c>
      <c r="B1757" s="134">
        <v>7.8014299999999999</v>
      </c>
      <c r="C1757" s="134">
        <v>-74.93683</v>
      </c>
      <c r="D1757" t="s">
        <v>11121</v>
      </c>
      <c r="E1757" t="s">
        <v>892</v>
      </c>
      <c r="F1757" t="s">
        <v>1214</v>
      </c>
      <c r="G1757" t="s">
        <v>10927</v>
      </c>
      <c r="H1757" t="s">
        <v>288</v>
      </c>
      <c r="I1757">
        <v>134.90219999999999</v>
      </c>
      <c r="K1757" t="s">
        <v>879</v>
      </c>
      <c r="L1757" t="s">
        <v>11122</v>
      </c>
      <c r="M1757" t="s">
        <v>949</v>
      </c>
      <c r="N1757" t="s">
        <v>949</v>
      </c>
    </row>
    <row r="1758" spans="1:14" x14ac:dyDescent="0.3">
      <c r="A1758" s="136">
        <f t="shared" si="27"/>
        <v>227.7711308860753</v>
      </c>
      <c r="B1758" s="134">
        <v>8.8484999999999996</v>
      </c>
      <c r="C1758" s="134">
        <v>-74.066999999999993</v>
      </c>
      <c r="D1758" t="s">
        <v>12653</v>
      </c>
      <c r="E1758" t="s">
        <v>883</v>
      </c>
      <c r="F1758" t="s">
        <v>877</v>
      </c>
      <c r="G1758" t="s">
        <v>12597</v>
      </c>
      <c r="H1758" t="s">
        <v>290</v>
      </c>
      <c r="I1758">
        <v>17.011600000000001</v>
      </c>
      <c r="J1758" t="s">
        <v>894</v>
      </c>
      <c r="L1758" t="s">
        <v>12654</v>
      </c>
      <c r="M1758" t="s">
        <v>887</v>
      </c>
      <c r="N1758" t="s">
        <v>887</v>
      </c>
    </row>
    <row r="1759" spans="1:14" x14ac:dyDescent="0.3">
      <c r="A1759" s="136">
        <f t="shared" si="27"/>
        <v>227.77837428582481</v>
      </c>
      <c r="B1759" s="134">
        <v>8.1884999999999994</v>
      </c>
      <c r="C1759" s="134">
        <v>-74.746499999999997</v>
      </c>
      <c r="D1759" t="s">
        <v>11773</v>
      </c>
      <c r="E1759" t="s">
        <v>883</v>
      </c>
      <c r="F1759" t="s">
        <v>884</v>
      </c>
      <c r="G1759" t="s">
        <v>11774</v>
      </c>
      <c r="H1759" t="s">
        <v>290</v>
      </c>
      <c r="I1759">
        <v>4987.0905000000002</v>
      </c>
      <c r="L1759" t="s">
        <v>11775</v>
      </c>
      <c r="M1759" t="s">
        <v>11776</v>
      </c>
      <c r="N1759" t="s">
        <v>11776</v>
      </c>
    </row>
    <row r="1760" spans="1:14" x14ac:dyDescent="0.3">
      <c r="A1760" s="136">
        <f t="shared" si="27"/>
        <v>227.78733628351284</v>
      </c>
      <c r="B1760" s="134">
        <v>5.0454999999999997</v>
      </c>
      <c r="C1760" s="134">
        <v>-73.001000000000005</v>
      </c>
      <c r="D1760" t="s">
        <v>8324</v>
      </c>
      <c r="E1760" t="s">
        <v>883</v>
      </c>
      <c r="F1760" t="s">
        <v>963</v>
      </c>
      <c r="G1760" t="s">
        <v>8281</v>
      </c>
      <c r="H1760" t="s">
        <v>291</v>
      </c>
      <c r="I1760">
        <v>31.831900000000001</v>
      </c>
      <c r="L1760" t="s">
        <v>8325</v>
      </c>
      <c r="M1760" t="s">
        <v>1019</v>
      </c>
      <c r="N1760" t="s">
        <v>1019</v>
      </c>
    </row>
    <row r="1761" spans="1:14" x14ac:dyDescent="0.3">
      <c r="A1761" s="136">
        <f t="shared" si="27"/>
        <v>227.79575484315001</v>
      </c>
      <c r="B1761" s="134">
        <v>5.11714</v>
      </c>
      <c r="C1761" s="134">
        <v>-73.539779999999993</v>
      </c>
      <c r="D1761" t="s">
        <v>6582</v>
      </c>
      <c r="E1761" t="s">
        <v>876</v>
      </c>
      <c r="F1761" t="s">
        <v>877</v>
      </c>
      <c r="G1761" t="s">
        <v>6583</v>
      </c>
      <c r="H1761" t="s">
        <v>297</v>
      </c>
      <c r="I1761">
        <v>253.86869999999999</v>
      </c>
      <c r="J1761" t="s">
        <v>889</v>
      </c>
      <c r="K1761" t="s">
        <v>879</v>
      </c>
      <c r="L1761" t="s">
        <v>6584</v>
      </c>
      <c r="M1761" t="s">
        <v>881</v>
      </c>
      <c r="N1761" t="s">
        <v>881</v>
      </c>
    </row>
    <row r="1762" spans="1:14" x14ac:dyDescent="0.3">
      <c r="A1762" s="136">
        <f t="shared" si="27"/>
        <v>227.80349461478792</v>
      </c>
      <c r="B1762" s="134">
        <v>8.4334100000000003</v>
      </c>
      <c r="C1762" s="134">
        <v>-74.563990000000004</v>
      </c>
      <c r="D1762" t="s">
        <v>12028</v>
      </c>
      <c r="E1762" t="s">
        <v>892</v>
      </c>
      <c r="F1762" t="s">
        <v>1214</v>
      </c>
      <c r="G1762" t="s">
        <v>12012</v>
      </c>
      <c r="H1762" t="s">
        <v>306</v>
      </c>
      <c r="I1762">
        <v>28.735199999999999</v>
      </c>
      <c r="J1762" t="s">
        <v>986</v>
      </c>
      <c r="K1762" t="s">
        <v>879</v>
      </c>
      <c r="L1762" t="s">
        <v>12029</v>
      </c>
      <c r="M1762" t="s">
        <v>949</v>
      </c>
      <c r="N1762" t="s">
        <v>949</v>
      </c>
    </row>
    <row r="1763" spans="1:14" x14ac:dyDescent="0.3">
      <c r="A1763" s="136">
        <f t="shared" si="27"/>
        <v>227.87175828028387</v>
      </c>
      <c r="B1763" s="134">
        <v>5.2252099999999997</v>
      </c>
      <c r="C1763" s="134">
        <v>-73.845200000000006</v>
      </c>
      <c r="D1763" t="s">
        <v>5741</v>
      </c>
      <c r="E1763" t="s">
        <v>892</v>
      </c>
      <c r="F1763" t="s">
        <v>877</v>
      </c>
      <c r="G1763" t="s">
        <v>5607</v>
      </c>
      <c r="H1763" t="s">
        <v>297</v>
      </c>
      <c r="I1763">
        <v>21.845099999999999</v>
      </c>
      <c r="J1763" t="s">
        <v>894</v>
      </c>
      <c r="K1763" t="s">
        <v>879</v>
      </c>
      <c r="L1763" t="s">
        <v>5742</v>
      </c>
      <c r="M1763" t="s">
        <v>5743</v>
      </c>
      <c r="N1763" t="s">
        <v>5743</v>
      </c>
    </row>
    <row r="1764" spans="1:14" x14ac:dyDescent="0.3">
      <c r="A1764" s="136">
        <f t="shared" si="27"/>
        <v>227.88895914606999</v>
      </c>
      <c r="B1764" s="134">
        <v>5.1071799999999996</v>
      </c>
      <c r="C1764" s="134">
        <v>-72.493849999999995</v>
      </c>
      <c r="D1764" t="s">
        <v>9686</v>
      </c>
      <c r="E1764" t="s">
        <v>892</v>
      </c>
      <c r="F1764" t="s">
        <v>877</v>
      </c>
      <c r="G1764" t="s">
        <v>9221</v>
      </c>
      <c r="H1764" t="s">
        <v>231</v>
      </c>
      <c r="I1764">
        <v>12.173299999999999</v>
      </c>
      <c r="J1764" t="s">
        <v>889</v>
      </c>
      <c r="K1764" t="s">
        <v>879</v>
      </c>
      <c r="L1764" t="s">
        <v>9687</v>
      </c>
      <c r="M1764" t="s">
        <v>1686</v>
      </c>
      <c r="N1764" t="s">
        <v>1686</v>
      </c>
    </row>
    <row r="1765" spans="1:14" x14ac:dyDescent="0.3">
      <c r="A1765" s="136">
        <f t="shared" si="27"/>
        <v>227.90194650508468</v>
      </c>
      <c r="B1765" s="134">
        <v>6.42</v>
      </c>
      <c r="C1765" s="134">
        <v>-74.948499999999996</v>
      </c>
      <c r="D1765" t="s">
        <v>7516</v>
      </c>
      <c r="E1765" t="s">
        <v>883</v>
      </c>
      <c r="F1765" t="s">
        <v>884</v>
      </c>
      <c r="G1765" t="s">
        <v>7404</v>
      </c>
      <c r="H1765" t="s">
        <v>288</v>
      </c>
      <c r="I1765">
        <v>8126.9931999999999</v>
      </c>
      <c r="L1765" t="s">
        <v>2758</v>
      </c>
      <c r="M1765" t="s">
        <v>887</v>
      </c>
      <c r="N1765" t="s">
        <v>887</v>
      </c>
    </row>
    <row r="1766" spans="1:14" x14ac:dyDescent="0.3">
      <c r="A1766" s="136">
        <f t="shared" si="27"/>
        <v>227.99559788478294</v>
      </c>
      <c r="B1766" s="134">
        <v>5.2355</v>
      </c>
      <c r="C1766" s="134">
        <v>-73.870500000000007</v>
      </c>
      <c r="D1766" t="s">
        <v>5644</v>
      </c>
      <c r="E1766" t="s">
        <v>883</v>
      </c>
      <c r="F1766" t="s">
        <v>877</v>
      </c>
      <c r="G1766" t="s">
        <v>5607</v>
      </c>
      <c r="H1766" t="s">
        <v>297</v>
      </c>
      <c r="I1766">
        <v>130.99270000000001</v>
      </c>
      <c r="J1766" t="s">
        <v>894</v>
      </c>
      <c r="L1766" t="s">
        <v>5645</v>
      </c>
      <c r="M1766" t="s">
        <v>1597</v>
      </c>
      <c r="N1766" t="s">
        <v>1597</v>
      </c>
    </row>
    <row r="1767" spans="1:14" x14ac:dyDescent="0.3">
      <c r="A1767" s="136">
        <f t="shared" si="27"/>
        <v>228.02195288331819</v>
      </c>
      <c r="B1767" s="134">
        <v>5.1061199999999998</v>
      </c>
      <c r="C1767" s="134">
        <v>-72.493160000000003</v>
      </c>
      <c r="D1767" t="s">
        <v>9688</v>
      </c>
      <c r="E1767" t="s">
        <v>892</v>
      </c>
      <c r="F1767" t="s">
        <v>877</v>
      </c>
      <c r="G1767" t="s">
        <v>9221</v>
      </c>
      <c r="H1767" t="s">
        <v>231</v>
      </c>
      <c r="I1767">
        <v>11.4726</v>
      </c>
      <c r="J1767" t="s">
        <v>894</v>
      </c>
      <c r="K1767" t="s">
        <v>879</v>
      </c>
      <c r="L1767" t="s">
        <v>9643</v>
      </c>
      <c r="M1767" t="s">
        <v>949</v>
      </c>
      <c r="N1767" t="s">
        <v>949</v>
      </c>
    </row>
    <row r="1768" spans="1:14" x14ac:dyDescent="0.3">
      <c r="A1768" s="136">
        <f t="shared" si="27"/>
        <v>228.18129558417434</v>
      </c>
      <c r="B1768" s="134">
        <v>9.0489999999999995</v>
      </c>
      <c r="C1768" s="134">
        <v>-73.629499999999993</v>
      </c>
      <c r="D1768" t="s">
        <v>12817</v>
      </c>
      <c r="E1768" t="s">
        <v>892</v>
      </c>
      <c r="F1768" t="s">
        <v>1214</v>
      </c>
      <c r="G1768" t="s">
        <v>12813</v>
      </c>
      <c r="H1768" t="s">
        <v>294</v>
      </c>
      <c r="I1768">
        <v>91.0642</v>
      </c>
      <c r="L1768" t="s">
        <v>10788</v>
      </c>
      <c r="M1768" t="s">
        <v>1019</v>
      </c>
      <c r="N1768" t="s">
        <v>1019</v>
      </c>
    </row>
    <row r="1769" spans="1:14" x14ac:dyDescent="0.3">
      <c r="A1769" s="136">
        <f t="shared" si="27"/>
        <v>228.2416841156861</v>
      </c>
      <c r="B1769" s="134">
        <v>5.1044999999999998</v>
      </c>
      <c r="C1769" s="134">
        <v>-72.491500000000002</v>
      </c>
      <c r="D1769" t="s">
        <v>9693</v>
      </c>
      <c r="E1769" t="s">
        <v>883</v>
      </c>
      <c r="F1769" t="s">
        <v>877</v>
      </c>
      <c r="G1769" t="s">
        <v>9221</v>
      </c>
      <c r="H1769" t="s">
        <v>231</v>
      </c>
      <c r="I1769">
        <v>24.485800000000001</v>
      </c>
      <c r="J1769" t="s">
        <v>894</v>
      </c>
      <c r="L1769" t="s">
        <v>9694</v>
      </c>
      <c r="M1769" t="s">
        <v>957</v>
      </c>
      <c r="N1769" t="s">
        <v>957</v>
      </c>
    </row>
    <row r="1770" spans="1:14" x14ac:dyDescent="0.3">
      <c r="A1770" s="136">
        <f t="shared" si="27"/>
        <v>228.27380480226645</v>
      </c>
      <c r="B1770" s="134">
        <v>5.4435000000000002</v>
      </c>
      <c r="C1770" s="134">
        <v>-74.227500000000006</v>
      </c>
      <c r="D1770" t="s">
        <v>5199</v>
      </c>
      <c r="E1770" t="s">
        <v>883</v>
      </c>
      <c r="F1770" t="s">
        <v>877</v>
      </c>
      <c r="G1770" t="s">
        <v>4788</v>
      </c>
      <c r="H1770" t="s">
        <v>297</v>
      </c>
      <c r="I1770">
        <v>754.04390000000001</v>
      </c>
      <c r="J1770" t="s">
        <v>889</v>
      </c>
      <c r="L1770" t="s">
        <v>5200</v>
      </c>
      <c r="M1770" t="s">
        <v>5201</v>
      </c>
      <c r="N1770" t="s">
        <v>5201</v>
      </c>
    </row>
    <row r="1771" spans="1:14" x14ac:dyDescent="0.3">
      <c r="A1771" s="136">
        <f t="shared" si="27"/>
        <v>228.29644119261278</v>
      </c>
      <c r="B1771" s="134">
        <v>5.2225000000000001</v>
      </c>
      <c r="C1771" s="134">
        <v>-73.848500000000001</v>
      </c>
      <c r="D1771" t="s">
        <v>5711</v>
      </c>
      <c r="E1771" t="s">
        <v>892</v>
      </c>
      <c r="F1771" t="s">
        <v>877</v>
      </c>
      <c r="G1771" t="s">
        <v>5607</v>
      </c>
      <c r="H1771" t="s">
        <v>297</v>
      </c>
      <c r="I1771">
        <v>42.848399999999998</v>
      </c>
      <c r="J1771" t="s">
        <v>894</v>
      </c>
      <c r="K1771" t="s">
        <v>903</v>
      </c>
      <c r="L1771" t="s">
        <v>4719</v>
      </c>
      <c r="M1771" t="s">
        <v>1597</v>
      </c>
      <c r="N1771" t="s">
        <v>1597</v>
      </c>
    </row>
    <row r="1772" spans="1:14" x14ac:dyDescent="0.3">
      <c r="A1772" s="136">
        <f t="shared" si="27"/>
        <v>228.3104562212246</v>
      </c>
      <c r="B1772" s="134">
        <v>6.0815000000000001</v>
      </c>
      <c r="C1772" s="134">
        <v>-74.797499999999999</v>
      </c>
      <c r="D1772" t="s">
        <v>6391</v>
      </c>
      <c r="E1772" t="s">
        <v>883</v>
      </c>
      <c r="F1772" t="s">
        <v>877</v>
      </c>
      <c r="G1772" t="s">
        <v>6293</v>
      </c>
      <c r="H1772" t="s">
        <v>288</v>
      </c>
      <c r="I1772">
        <v>884.52009999999996</v>
      </c>
      <c r="J1772" t="s">
        <v>889</v>
      </c>
      <c r="L1772" t="s">
        <v>5776</v>
      </c>
      <c r="M1772" t="s">
        <v>1019</v>
      </c>
      <c r="N1772" t="s">
        <v>1019</v>
      </c>
    </row>
    <row r="1773" spans="1:14" x14ac:dyDescent="0.3">
      <c r="A1773" s="136">
        <f t="shared" si="27"/>
        <v>228.33927697061026</v>
      </c>
      <c r="B1773" s="134">
        <v>9.0773299999999999</v>
      </c>
      <c r="C1773" s="134">
        <v>-73.537149999999997</v>
      </c>
      <c r="D1773" t="s">
        <v>12835</v>
      </c>
      <c r="E1773" t="s">
        <v>892</v>
      </c>
      <c r="F1773" t="s">
        <v>877</v>
      </c>
      <c r="G1773" t="s">
        <v>12813</v>
      </c>
      <c r="H1773" t="s">
        <v>294</v>
      </c>
      <c r="I1773">
        <v>55.2226</v>
      </c>
      <c r="J1773" t="s">
        <v>894</v>
      </c>
      <c r="K1773" t="s">
        <v>879</v>
      </c>
      <c r="L1773" t="s">
        <v>12836</v>
      </c>
      <c r="M1773" t="s">
        <v>906</v>
      </c>
      <c r="N1773" t="s">
        <v>906</v>
      </c>
    </row>
    <row r="1774" spans="1:14" x14ac:dyDescent="0.3">
      <c r="A1774" s="136">
        <f t="shared" si="27"/>
        <v>228.35768046785691</v>
      </c>
      <c r="B1774" s="134">
        <v>5.0541099999999997</v>
      </c>
      <c r="C1774" s="134">
        <v>-72.760869999999997</v>
      </c>
      <c r="D1774" t="s">
        <v>8904</v>
      </c>
      <c r="E1774" t="s">
        <v>892</v>
      </c>
      <c r="F1774" t="s">
        <v>877</v>
      </c>
      <c r="G1774" t="s">
        <v>8779</v>
      </c>
      <c r="H1774" t="s">
        <v>231</v>
      </c>
      <c r="I1774">
        <v>75.581999999999994</v>
      </c>
      <c r="J1774" t="s">
        <v>889</v>
      </c>
      <c r="K1774" t="s">
        <v>879</v>
      </c>
      <c r="L1774" t="s">
        <v>8905</v>
      </c>
      <c r="M1774" t="s">
        <v>1482</v>
      </c>
      <c r="N1774" t="s">
        <v>1482</v>
      </c>
    </row>
    <row r="1775" spans="1:14" x14ac:dyDescent="0.3">
      <c r="A1775" s="136">
        <f t="shared" si="27"/>
        <v>228.37968599965291</v>
      </c>
      <c r="B1775" s="134">
        <v>5.0780000000000003</v>
      </c>
      <c r="C1775" s="134">
        <v>-73.394000000000005</v>
      </c>
      <c r="D1775" t="s">
        <v>7038</v>
      </c>
      <c r="E1775" t="s">
        <v>883</v>
      </c>
      <c r="F1775" t="s">
        <v>877</v>
      </c>
      <c r="G1775" t="s">
        <v>7039</v>
      </c>
      <c r="H1775" t="s">
        <v>291</v>
      </c>
      <c r="I1775">
        <v>183.64500000000001</v>
      </c>
      <c r="J1775" t="s">
        <v>889</v>
      </c>
      <c r="L1775" t="s">
        <v>4409</v>
      </c>
      <c r="M1775" t="s">
        <v>7040</v>
      </c>
      <c r="N1775" t="s">
        <v>7040</v>
      </c>
    </row>
    <row r="1776" spans="1:14" x14ac:dyDescent="0.3">
      <c r="A1776" s="136">
        <f t="shared" si="27"/>
        <v>228.42600876526609</v>
      </c>
      <c r="B1776" s="134">
        <v>7.8369999999999997</v>
      </c>
      <c r="C1776" s="134">
        <v>-74.930999999999997</v>
      </c>
      <c r="D1776" t="s">
        <v>11178</v>
      </c>
      <c r="E1776" t="s">
        <v>883</v>
      </c>
      <c r="F1776" t="s">
        <v>877</v>
      </c>
      <c r="G1776" t="s">
        <v>11179</v>
      </c>
      <c r="H1776" t="s">
        <v>288</v>
      </c>
      <c r="I1776">
        <v>242.6052</v>
      </c>
      <c r="J1776" t="s">
        <v>889</v>
      </c>
      <c r="L1776" t="s">
        <v>11180</v>
      </c>
      <c r="M1776" t="s">
        <v>899</v>
      </c>
      <c r="N1776" t="s">
        <v>899</v>
      </c>
    </row>
    <row r="1777" spans="1:14" x14ac:dyDescent="0.3">
      <c r="A1777" s="136">
        <f t="shared" si="27"/>
        <v>228.4848355150786</v>
      </c>
      <c r="B1777" s="134">
        <v>6.1619999999999999</v>
      </c>
      <c r="C1777" s="134">
        <v>-74.843000000000004</v>
      </c>
      <c r="D1777" t="s">
        <v>6661</v>
      </c>
      <c r="E1777" t="s">
        <v>883</v>
      </c>
      <c r="F1777" t="s">
        <v>877</v>
      </c>
      <c r="G1777" t="s">
        <v>6617</v>
      </c>
      <c r="H1777" t="s">
        <v>288</v>
      </c>
      <c r="I1777">
        <v>562.71169999999995</v>
      </c>
      <c r="J1777" t="s">
        <v>889</v>
      </c>
      <c r="L1777" t="s">
        <v>6662</v>
      </c>
      <c r="M1777" t="s">
        <v>899</v>
      </c>
      <c r="N1777" t="s">
        <v>899</v>
      </c>
    </row>
    <row r="1778" spans="1:14" x14ac:dyDescent="0.3">
      <c r="A1778" s="136">
        <f t="shared" si="27"/>
        <v>228.5303697840267</v>
      </c>
      <c r="B1778" s="134">
        <v>5.1031700000000004</v>
      </c>
      <c r="C1778" s="134">
        <v>-72.486180000000004</v>
      </c>
      <c r="D1778" t="s">
        <v>9708</v>
      </c>
      <c r="E1778" t="s">
        <v>892</v>
      </c>
      <c r="F1778" t="s">
        <v>893</v>
      </c>
      <c r="G1778" t="s">
        <v>9221</v>
      </c>
      <c r="H1778" t="s">
        <v>231</v>
      </c>
      <c r="I1778">
        <v>60.395099999999999</v>
      </c>
      <c r="J1778" t="s">
        <v>894</v>
      </c>
      <c r="K1778" t="s">
        <v>879</v>
      </c>
      <c r="L1778" t="s">
        <v>9704</v>
      </c>
      <c r="M1778" t="s">
        <v>1173</v>
      </c>
      <c r="N1778" t="s">
        <v>1173</v>
      </c>
    </row>
    <row r="1779" spans="1:14" x14ac:dyDescent="0.3">
      <c r="A1779" s="136">
        <f t="shared" si="27"/>
        <v>228.66538692926525</v>
      </c>
      <c r="B1779" s="134">
        <v>5.5019999999999998</v>
      </c>
      <c r="C1779" s="134">
        <v>-74.308999999999997</v>
      </c>
      <c r="D1779" t="s">
        <v>5179</v>
      </c>
      <c r="E1779" t="s">
        <v>883</v>
      </c>
      <c r="F1779" t="s">
        <v>877</v>
      </c>
      <c r="G1779" t="s">
        <v>4788</v>
      </c>
      <c r="H1779" t="s">
        <v>297</v>
      </c>
      <c r="I1779">
        <v>1374.6146000000001</v>
      </c>
      <c r="J1779" t="s">
        <v>889</v>
      </c>
      <c r="L1779" t="s">
        <v>4413</v>
      </c>
      <c r="M1779" t="s">
        <v>4476</v>
      </c>
      <c r="N1779" t="s">
        <v>4476</v>
      </c>
    </row>
    <row r="1780" spans="1:14" x14ac:dyDescent="0.3">
      <c r="A1780" s="136">
        <f t="shared" si="27"/>
        <v>228.68093352128534</v>
      </c>
      <c r="B1780" s="134">
        <v>5.077</v>
      </c>
      <c r="C1780" s="134">
        <v>-73.403000000000006</v>
      </c>
      <c r="D1780" t="s">
        <v>6997</v>
      </c>
      <c r="E1780" t="s">
        <v>883</v>
      </c>
      <c r="F1780" t="s">
        <v>884</v>
      </c>
      <c r="G1780" t="s">
        <v>6998</v>
      </c>
      <c r="H1780" t="s">
        <v>291</v>
      </c>
      <c r="I1780">
        <v>1464.2744</v>
      </c>
      <c r="L1780" t="s">
        <v>3027</v>
      </c>
      <c r="M1780" t="s">
        <v>6999</v>
      </c>
      <c r="N1780" t="s">
        <v>6999</v>
      </c>
    </row>
    <row r="1781" spans="1:14" x14ac:dyDescent="0.3">
      <c r="A1781" s="136">
        <f t="shared" si="27"/>
        <v>228.90672569330005</v>
      </c>
      <c r="B1781" s="134">
        <v>5.2184999999999997</v>
      </c>
      <c r="C1781" s="134">
        <v>-73.852999999999994</v>
      </c>
      <c r="D1781" t="s">
        <v>5669</v>
      </c>
      <c r="E1781" t="s">
        <v>883</v>
      </c>
      <c r="F1781" t="s">
        <v>877</v>
      </c>
      <c r="G1781" t="s">
        <v>5607</v>
      </c>
      <c r="H1781" t="s">
        <v>297</v>
      </c>
      <c r="I1781">
        <v>20.8123</v>
      </c>
      <c r="J1781" t="s">
        <v>894</v>
      </c>
      <c r="L1781" t="s">
        <v>5670</v>
      </c>
      <c r="M1781" t="s">
        <v>1597</v>
      </c>
      <c r="N1781" t="s">
        <v>1597</v>
      </c>
    </row>
    <row r="1782" spans="1:14" x14ac:dyDescent="0.3">
      <c r="A1782" s="136">
        <f t="shared" si="27"/>
        <v>228.90740156673627</v>
      </c>
      <c r="B1782" s="134">
        <v>5.226</v>
      </c>
      <c r="C1782" s="134">
        <v>-73.869500000000002</v>
      </c>
      <c r="D1782" t="s">
        <v>5626</v>
      </c>
      <c r="E1782" t="s">
        <v>892</v>
      </c>
      <c r="F1782" t="s">
        <v>877</v>
      </c>
      <c r="G1782" t="s">
        <v>5607</v>
      </c>
      <c r="H1782" t="s">
        <v>297</v>
      </c>
      <c r="I1782">
        <v>221.58879999999999</v>
      </c>
      <c r="J1782" t="s">
        <v>889</v>
      </c>
      <c r="K1782" t="s">
        <v>903</v>
      </c>
      <c r="L1782" t="s">
        <v>5627</v>
      </c>
      <c r="M1782" t="s">
        <v>989</v>
      </c>
      <c r="N1782" t="s">
        <v>989</v>
      </c>
    </row>
    <row r="1783" spans="1:14" x14ac:dyDescent="0.3">
      <c r="A1783" s="136">
        <f t="shared" si="27"/>
        <v>228.99541669668557</v>
      </c>
      <c r="B1783" s="134">
        <v>6.8265000000000002</v>
      </c>
      <c r="C1783" s="134">
        <v>-75.0565</v>
      </c>
      <c r="D1783" t="s">
        <v>8787</v>
      </c>
      <c r="E1783" t="s">
        <v>883</v>
      </c>
      <c r="F1783" t="s">
        <v>877</v>
      </c>
      <c r="G1783" t="s">
        <v>8594</v>
      </c>
      <c r="H1783" t="s">
        <v>288</v>
      </c>
      <c r="I1783">
        <v>5020.0450000000001</v>
      </c>
      <c r="J1783" t="s">
        <v>1069</v>
      </c>
      <c r="L1783" t="s">
        <v>8657</v>
      </c>
      <c r="M1783" t="s">
        <v>2026</v>
      </c>
      <c r="N1783" t="s">
        <v>2026</v>
      </c>
    </row>
    <row r="1784" spans="1:14" x14ac:dyDescent="0.3">
      <c r="A1784" s="136">
        <f t="shared" si="27"/>
        <v>229.05634807328795</v>
      </c>
      <c r="B1784" s="134">
        <v>5.3564999999999996</v>
      </c>
      <c r="C1784" s="134">
        <v>-74.112499999999997</v>
      </c>
      <c r="D1784" t="s">
        <v>5261</v>
      </c>
      <c r="E1784" t="s">
        <v>883</v>
      </c>
      <c r="F1784" t="s">
        <v>877</v>
      </c>
      <c r="G1784" t="s">
        <v>5262</v>
      </c>
      <c r="H1784" t="s">
        <v>297</v>
      </c>
      <c r="I1784">
        <v>36.725299999999997</v>
      </c>
      <c r="J1784" t="s">
        <v>894</v>
      </c>
      <c r="L1784" t="s">
        <v>5263</v>
      </c>
      <c r="M1784" t="s">
        <v>1974</v>
      </c>
      <c r="N1784" t="s">
        <v>1974</v>
      </c>
    </row>
    <row r="1785" spans="1:14" x14ac:dyDescent="0.3">
      <c r="A1785" s="136">
        <f t="shared" si="27"/>
        <v>229.13993975488685</v>
      </c>
      <c r="B1785" s="134">
        <v>5.0789999999999997</v>
      </c>
      <c r="C1785" s="134">
        <v>-72.5655</v>
      </c>
      <c r="D1785" t="s">
        <v>9519</v>
      </c>
      <c r="E1785" t="s">
        <v>883</v>
      </c>
      <c r="F1785" t="s">
        <v>877</v>
      </c>
      <c r="G1785" t="s">
        <v>9221</v>
      </c>
      <c r="H1785" t="s">
        <v>231</v>
      </c>
      <c r="I1785">
        <v>144.4691</v>
      </c>
      <c r="J1785" t="s">
        <v>894</v>
      </c>
      <c r="L1785" t="s">
        <v>4756</v>
      </c>
      <c r="M1785" t="s">
        <v>957</v>
      </c>
      <c r="N1785" t="s">
        <v>957</v>
      </c>
    </row>
    <row r="1786" spans="1:14" x14ac:dyDescent="0.3">
      <c r="A1786" s="136">
        <f t="shared" si="27"/>
        <v>229.2395711287364</v>
      </c>
      <c r="B1786" s="134">
        <v>7.6470000000000002</v>
      </c>
      <c r="C1786" s="134">
        <v>-75.001999999999995</v>
      </c>
      <c r="D1786" t="s">
        <v>10810</v>
      </c>
      <c r="E1786" t="s">
        <v>883</v>
      </c>
      <c r="F1786" t="s">
        <v>877</v>
      </c>
      <c r="G1786" t="s">
        <v>10572</v>
      </c>
      <c r="H1786" t="s">
        <v>288</v>
      </c>
      <c r="I1786">
        <v>8392.2811000000002</v>
      </c>
      <c r="J1786" t="s">
        <v>1069</v>
      </c>
      <c r="L1786" t="s">
        <v>2659</v>
      </c>
      <c r="M1786" t="s">
        <v>2026</v>
      </c>
      <c r="N1786" t="s">
        <v>2026</v>
      </c>
    </row>
    <row r="1787" spans="1:14" x14ac:dyDescent="0.3">
      <c r="A1787" s="136">
        <f t="shared" si="27"/>
        <v>229.26205919888721</v>
      </c>
      <c r="B1787" s="134">
        <v>5.0988899999999999</v>
      </c>
      <c r="C1787" s="134">
        <v>-72.476389999999995</v>
      </c>
      <c r="D1787" t="s">
        <v>9731</v>
      </c>
      <c r="E1787" t="s">
        <v>892</v>
      </c>
      <c r="F1787" t="s">
        <v>877</v>
      </c>
      <c r="G1787" t="s">
        <v>9221</v>
      </c>
      <c r="H1787" t="s">
        <v>231</v>
      </c>
      <c r="I1787">
        <v>77.786000000000001</v>
      </c>
      <c r="J1787" t="s">
        <v>889</v>
      </c>
      <c r="K1787" t="s">
        <v>879</v>
      </c>
      <c r="L1787" t="s">
        <v>9730</v>
      </c>
      <c r="M1787" t="s">
        <v>1270</v>
      </c>
      <c r="N1787" t="s">
        <v>1270</v>
      </c>
    </row>
    <row r="1788" spans="1:14" x14ac:dyDescent="0.3">
      <c r="A1788" s="136">
        <f t="shared" si="27"/>
        <v>229.29243985043641</v>
      </c>
      <c r="B1788" s="134">
        <v>5.21753</v>
      </c>
      <c r="C1788" s="134">
        <v>-73.859290000000001</v>
      </c>
      <c r="D1788" t="s">
        <v>5639</v>
      </c>
      <c r="E1788" t="s">
        <v>892</v>
      </c>
      <c r="F1788" t="s">
        <v>877</v>
      </c>
      <c r="G1788" t="s">
        <v>5607</v>
      </c>
      <c r="H1788" t="s">
        <v>297</v>
      </c>
      <c r="I1788">
        <v>42.711399999999998</v>
      </c>
      <c r="J1788" t="s">
        <v>889</v>
      </c>
      <c r="K1788" t="s">
        <v>879</v>
      </c>
      <c r="L1788" t="s">
        <v>5640</v>
      </c>
      <c r="M1788" t="s">
        <v>931</v>
      </c>
      <c r="N1788" t="s">
        <v>931</v>
      </c>
    </row>
    <row r="1789" spans="1:14" x14ac:dyDescent="0.3">
      <c r="A1789" s="136">
        <f t="shared" si="27"/>
        <v>229.37883729743899</v>
      </c>
      <c r="B1789" s="134">
        <v>5.0460500000000001</v>
      </c>
      <c r="C1789" s="134">
        <v>-72.750789999999995</v>
      </c>
      <c r="D1789" t="s">
        <v>8927</v>
      </c>
      <c r="E1789" t="s">
        <v>892</v>
      </c>
      <c r="F1789" t="s">
        <v>926</v>
      </c>
      <c r="G1789" t="s">
        <v>8779</v>
      </c>
      <c r="H1789" t="s">
        <v>231</v>
      </c>
      <c r="I1789">
        <v>47.940600000000003</v>
      </c>
      <c r="J1789" t="s">
        <v>894</v>
      </c>
      <c r="K1789" t="s">
        <v>879</v>
      </c>
      <c r="L1789" t="s">
        <v>8928</v>
      </c>
      <c r="M1789" t="s">
        <v>1482</v>
      </c>
      <c r="N1789" t="s">
        <v>1482</v>
      </c>
    </row>
    <row r="1790" spans="1:14" x14ac:dyDescent="0.3">
      <c r="A1790" s="136">
        <f t="shared" si="27"/>
        <v>229.5423857168042</v>
      </c>
      <c r="B1790" s="134">
        <v>5.0664499999999997</v>
      </c>
      <c r="C1790" s="134">
        <v>-73.389300000000006</v>
      </c>
      <c r="D1790" t="s">
        <v>7033</v>
      </c>
      <c r="E1790" t="s">
        <v>892</v>
      </c>
      <c r="F1790" t="s">
        <v>877</v>
      </c>
      <c r="G1790" t="s">
        <v>7034</v>
      </c>
      <c r="H1790" t="s">
        <v>291</v>
      </c>
      <c r="I1790">
        <v>119.7955</v>
      </c>
      <c r="J1790" t="s">
        <v>889</v>
      </c>
      <c r="K1790" t="s">
        <v>879</v>
      </c>
      <c r="L1790" t="s">
        <v>7035</v>
      </c>
      <c r="M1790" t="s">
        <v>2979</v>
      </c>
      <c r="N1790" t="s">
        <v>2979</v>
      </c>
    </row>
    <row r="1791" spans="1:14" x14ac:dyDescent="0.3">
      <c r="A1791" s="136">
        <f t="shared" si="27"/>
        <v>229.61336229992003</v>
      </c>
      <c r="B1791" s="134">
        <v>9.0545000000000009</v>
      </c>
      <c r="C1791" s="134">
        <v>-73.654499999999999</v>
      </c>
      <c r="D1791" t="s">
        <v>12812</v>
      </c>
      <c r="E1791" t="s">
        <v>892</v>
      </c>
      <c r="F1791" t="s">
        <v>1214</v>
      </c>
      <c r="G1791" t="s">
        <v>12813</v>
      </c>
      <c r="H1791" t="s">
        <v>294</v>
      </c>
      <c r="I1791">
        <v>120.2041</v>
      </c>
      <c r="J1791" t="s">
        <v>986</v>
      </c>
      <c r="K1791" t="s">
        <v>879</v>
      </c>
      <c r="L1791" t="s">
        <v>10788</v>
      </c>
      <c r="M1791" t="s">
        <v>1019</v>
      </c>
      <c r="N1791" t="s">
        <v>1019</v>
      </c>
    </row>
    <row r="1792" spans="1:14" x14ac:dyDescent="0.3">
      <c r="A1792" s="136">
        <f t="shared" si="27"/>
        <v>229.63626465282556</v>
      </c>
      <c r="B1792" s="134">
        <v>5.2141700000000002</v>
      </c>
      <c r="C1792" s="134">
        <v>-73.859369999999998</v>
      </c>
      <c r="D1792" t="s">
        <v>5630</v>
      </c>
      <c r="E1792" t="s">
        <v>892</v>
      </c>
      <c r="F1792" t="s">
        <v>877</v>
      </c>
      <c r="G1792" t="s">
        <v>5607</v>
      </c>
      <c r="H1792" t="s">
        <v>297</v>
      </c>
      <c r="I1792">
        <v>11.6182</v>
      </c>
      <c r="J1792" t="s">
        <v>894</v>
      </c>
      <c r="K1792" t="s">
        <v>879</v>
      </c>
      <c r="L1792" t="s">
        <v>5631</v>
      </c>
      <c r="M1792" t="s">
        <v>931</v>
      </c>
      <c r="N1792" t="s">
        <v>931</v>
      </c>
    </row>
    <row r="1793" spans="1:14" x14ac:dyDescent="0.3">
      <c r="A1793" s="136">
        <f t="shared" si="27"/>
        <v>229.7246958956828</v>
      </c>
      <c r="B1793" s="134">
        <v>5.0975000000000001</v>
      </c>
      <c r="C1793" s="134">
        <v>-73.533500000000004</v>
      </c>
      <c r="D1793" t="s">
        <v>6558</v>
      </c>
      <c r="E1793" t="s">
        <v>883</v>
      </c>
      <c r="F1793" t="s">
        <v>877</v>
      </c>
      <c r="G1793" t="s">
        <v>6443</v>
      </c>
      <c r="H1793" t="s">
        <v>297</v>
      </c>
      <c r="I1793">
        <v>1366.3340000000001</v>
      </c>
      <c r="J1793" t="s">
        <v>889</v>
      </c>
      <c r="L1793" t="s">
        <v>2710</v>
      </c>
      <c r="M1793" t="s">
        <v>1019</v>
      </c>
      <c r="N1793" t="s">
        <v>1019</v>
      </c>
    </row>
    <row r="1794" spans="1:14" x14ac:dyDescent="0.3">
      <c r="A1794" s="136">
        <f t="shared" ref="A1794:A1857" si="28">6371*ACOS(SIN(RADIANS(LAT))*SIN(RADIANS(B1794))+COS(RADIANS(LAT))*COS(RADIANS(B1794))*COS(RADIANS(C1794-LONG)))</f>
        <v>229.751410475283</v>
      </c>
      <c r="B1794" s="134">
        <v>5.0945499999999999</v>
      </c>
      <c r="C1794" s="134">
        <v>-72.475589999999997</v>
      </c>
      <c r="D1794" t="s">
        <v>9729</v>
      </c>
      <c r="E1794" t="s">
        <v>892</v>
      </c>
      <c r="F1794" t="s">
        <v>926</v>
      </c>
      <c r="G1794" t="s">
        <v>9221</v>
      </c>
      <c r="H1794" t="s">
        <v>231</v>
      </c>
      <c r="I1794">
        <v>58.117899999999999</v>
      </c>
      <c r="J1794" t="s">
        <v>894</v>
      </c>
      <c r="K1794" t="s">
        <v>879</v>
      </c>
      <c r="L1794" t="s">
        <v>9730</v>
      </c>
      <c r="M1794" t="s">
        <v>1718</v>
      </c>
      <c r="N1794" t="s">
        <v>1718</v>
      </c>
    </row>
    <row r="1795" spans="1:14" x14ac:dyDescent="0.3">
      <c r="A1795" s="136">
        <f t="shared" si="28"/>
        <v>229.81733381386059</v>
      </c>
      <c r="B1795" s="134">
        <v>9.0909999999999993</v>
      </c>
      <c r="C1795" s="134">
        <v>-73.537499999999994</v>
      </c>
      <c r="D1795" t="s">
        <v>12846</v>
      </c>
      <c r="E1795" t="s">
        <v>968</v>
      </c>
      <c r="F1795" t="s">
        <v>877</v>
      </c>
      <c r="G1795" t="s">
        <v>12813</v>
      </c>
      <c r="H1795" t="s">
        <v>294</v>
      </c>
      <c r="I1795">
        <v>149.32320000000001</v>
      </c>
      <c r="J1795" t="s">
        <v>894</v>
      </c>
      <c r="L1795" t="s">
        <v>12847</v>
      </c>
      <c r="M1795" t="s">
        <v>12848</v>
      </c>
      <c r="N1795" t="s">
        <v>12848</v>
      </c>
    </row>
    <row r="1796" spans="1:14" x14ac:dyDescent="0.3">
      <c r="A1796" s="136">
        <f t="shared" si="28"/>
        <v>229.89122014580306</v>
      </c>
      <c r="B1796" s="134">
        <v>6.5964999999999998</v>
      </c>
      <c r="C1796" s="134">
        <v>-75.020499999999998</v>
      </c>
      <c r="D1796" t="s">
        <v>8163</v>
      </c>
      <c r="E1796" t="s">
        <v>883</v>
      </c>
      <c r="F1796" t="s">
        <v>877</v>
      </c>
      <c r="G1796" t="s">
        <v>7940</v>
      </c>
      <c r="H1796" t="s">
        <v>288</v>
      </c>
      <c r="I1796">
        <v>35.453299999999999</v>
      </c>
      <c r="J1796" t="s">
        <v>889</v>
      </c>
      <c r="L1796" t="s">
        <v>5465</v>
      </c>
      <c r="M1796" t="s">
        <v>2026</v>
      </c>
      <c r="N1796" t="s">
        <v>2026</v>
      </c>
    </row>
    <row r="1797" spans="1:14" x14ac:dyDescent="0.3">
      <c r="A1797" s="136">
        <f t="shared" si="28"/>
        <v>229.90044269979467</v>
      </c>
      <c r="B1797" s="134">
        <v>5.0625099999999996</v>
      </c>
      <c r="C1797" s="134">
        <v>-72.612970000000004</v>
      </c>
      <c r="D1797" t="s">
        <v>9341</v>
      </c>
      <c r="E1797" t="s">
        <v>892</v>
      </c>
      <c r="F1797" t="s">
        <v>877</v>
      </c>
      <c r="G1797" t="s">
        <v>9221</v>
      </c>
      <c r="H1797" t="s">
        <v>231</v>
      </c>
      <c r="I1797">
        <v>270.77480000000003</v>
      </c>
      <c r="J1797" t="s">
        <v>889</v>
      </c>
      <c r="K1797" t="s">
        <v>903</v>
      </c>
      <c r="L1797" t="s">
        <v>9342</v>
      </c>
      <c r="M1797" t="s">
        <v>949</v>
      </c>
      <c r="N1797" t="s">
        <v>949</v>
      </c>
    </row>
    <row r="1798" spans="1:14" x14ac:dyDescent="0.3">
      <c r="A1798" s="136">
        <f t="shared" si="28"/>
        <v>229.91169765070015</v>
      </c>
      <c r="B1798" s="134">
        <v>8.9330599999999993</v>
      </c>
      <c r="C1798" s="134">
        <v>-73.953819999999993</v>
      </c>
      <c r="D1798" t="s">
        <v>12707</v>
      </c>
      <c r="E1798" t="s">
        <v>876</v>
      </c>
      <c r="F1798" t="s">
        <v>877</v>
      </c>
      <c r="G1798" t="s">
        <v>12708</v>
      </c>
      <c r="H1798" t="s">
        <v>12709</v>
      </c>
      <c r="I1798">
        <v>6896.5263999999997</v>
      </c>
      <c r="K1798" t="s">
        <v>879</v>
      </c>
      <c r="L1798" t="s">
        <v>4937</v>
      </c>
      <c r="M1798" t="s">
        <v>881</v>
      </c>
      <c r="N1798" t="s">
        <v>881</v>
      </c>
    </row>
    <row r="1799" spans="1:14" x14ac:dyDescent="0.3">
      <c r="A1799" s="136">
        <f t="shared" si="28"/>
        <v>230.01904804322771</v>
      </c>
      <c r="B1799" s="134">
        <v>7.5465</v>
      </c>
      <c r="C1799" s="134">
        <v>-75.034499999999994</v>
      </c>
      <c r="D1799" t="s">
        <v>10571</v>
      </c>
      <c r="E1799" t="s">
        <v>883</v>
      </c>
      <c r="F1799" t="s">
        <v>877</v>
      </c>
      <c r="G1799" t="s">
        <v>10572</v>
      </c>
      <c r="H1799" t="s">
        <v>288</v>
      </c>
      <c r="I1799">
        <v>6478.6495999999997</v>
      </c>
      <c r="J1799" t="s">
        <v>1069</v>
      </c>
      <c r="L1799" t="s">
        <v>2659</v>
      </c>
      <c r="M1799" t="s">
        <v>2026</v>
      </c>
      <c r="N1799" t="s">
        <v>2026</v>
      </c>
    </row>
    <row r="1800" spans="1:14" x14ac:dyDescent="0.3">
      <c r="A1800" s="136">
        <f t="shared" si="28"/>
        <v>230.11877181564444</v>
      </c>
      <c r="B1800" s="134">
        <v>5.2115</v>
      </c>
      <c r="C1800" s="134">
        <v>-73.864000000000004</v>
      </c>
      <c r="D1800" t="s">
        <v>5613</v>
      </c>
      <c r="E1800" t="s">
        <v>908</v>
      </c>
      <c r="F1800" t="s">
        <v>877</v>
      </c>
      <c r="G1800" t="s">
        <v>5607</v>
      </c>
      <c r="H1800" t="s">
        <v>297</v>
      </c>
      <c r="I1800">
        <v>18.364100000000001</v>
      </c>
      <c r="J1800" t="s">
        <v>894</v>
      </c>
      <c r="K1800" t="s">
        <v>903</v>
      </c>
      <c r="L1800" t="s">
        <v>5614</v>
      </c>
      <c r="M1800" t="s">
        <v>1879</v>
      </c>
      <c r="N1800" t="s">
        <v>1879</v>
      </c>
    </row>
    <row r="1801" spans="1:14" x14ac:dyDescent="0.3">
      <c r="A1801" s="136">
        <f t="shared" si="28"/>
        <v>230.25070868409722</v>
      </c>
      <c r="B1801" s="134">
        <v>9.0690000000000008</v>
      </c>
      <c r="C1801" s="134">
        <v>-73.628</v>
      </c>
      <c r="D1801" t="s">
        <v>12825</v>
      </c>
      <c r="E1801" t="s">
        <v>892</v>
      </c>
      <c r="F1801" t="s">
        <v>1214</v>
      </c>
      <c r="G1801" t="s">
        <v>12826</v>
      </c>
      <c r="H1801" t="s">
        <v>294</v>
      </c>
      <c r="I1801">
        <v>15.7836</v>
      </c>
      <c r="L1801" t="s">
        <v>10788</v>
      </c>
      <c r="M1801" t="s">
        <v>1019</v>
      </c>
      <c r="N1801" t="s">
        <v>1019</v>
      </c>
    </row>
    <row r="1802" spans="1:14" x14ac:dyDescent="0.3">
      <c r="A1802" s="136">
        <f t="shared" si="28"/>
        <v>230.47176400156127</v>
      </c>
      <c r="B1802" s="134">
        <v>5.20906</v>
      </c>
      <c r="C1802" s="134">
        <v>-73.866309999999999</v>
      </c>
      <c r="D1802" t="s">
        <v>5606</v>
      </c>
      <c r="E1802" t="s">
        <v>892</v>
      </c>
      <c r="F1802" t="s">
        <v>877</v>
      </c>
      <c r="G1802" t="s">
        <v>5607</v>
      </c>
      <c r="H1802" t="s">
        <v>297</v>
      </c>
      <c r="I1802">
        <v>9.9861000000000004</v>
      </c>
      <c r="J1802" t="s">
        <v>889</v>
      </c>
      <c r="K1802" t="s">
        <v>879</v>
      </c>
      <c r="L1802" t="s">
        <v>5608</v>
      </c>
      <c r="M1802" t="s">
        <v>931</v>
      </c>
      <c r="N1802" t="s">
        <v>931</v>
      </c>
    </row>
    <row r="1803" spans="1:14" x14ac:dyDescent="0.3">
      <c r="A1803" s="136">
        <f t="shared" si="28"/>
        <v>230.79752815243083</v>
      </c>
      <c r="B1803" s="134">
        <v>5.0854999999999997</v>
      </c>
      <c r="C1803" s="134">
        <v>-72.472999999999999</v>
      </c>
      <c r="D1803" t="s">
        <v>9725</v>
      </c>
      <c r="E1803" t="s">
        <v>883</v>
      </c>
      <c r="F1803" t="s">
        <v>877</v>
      </c>
      <c r="G1803" t="s">
        <v>9221</v>
      </c>
      <c r="H1803" t="s">
        <v>231</v>
      </c>
      <c r="I1803">
        <v>314.65429999999998</v>
      </c>
      <c r="J1803" t="s">
        <v>889</v>
      </c>
      <c r="L1803" t="s">
        <v>9399</v>
      </c>
      <c r="M1803" t="s">
        <v>1686</v>
      </c>
      <c r="N1803" t="s">
        <v>1686</v>
      </c>
    </row>
    <row r="1804" spans="1:14" x14ac:dyDescent="0.3">
      <c r="A1804" s="136">
        <f t="shared" si="28"/>
        <v>230.89162680107572</v>
      </c>
      <c r="B1804" s="134">
        <v>6.6260000000000003</v>
      </c>
      <c r="C1804" s="134">
        <v>-75.037000000000006</v>
      </c>
      <c r="D1804" t="s">
        <v>8266</v>
      </c>
      <c r="E1804" t="s">
        <v>883</v>
      </c>
      <c r="F1804" t="s">
        <v>877</v>
      </c>
      <c r="G1804" t="s">
        <v>7940</v>
      </c>
      <c r="H1804" t="s">
        <v>288</v>
      </c>
      <c r="I1804">
        <v>3968.0945000000002</v>
      </c>
      <c r="J1804" t="s">
        <v>889</v>
      </c>
      <c r="L1804" t="s">
        <v>8124</v>
      </c>
      <c r="M1804" t="s">
        <v>2026</v>
      </c>
      <c r="N1804" t="s">
        <v>2026</v>
      </c>
    </row>
    <row r="1805" spans="1:14" x14ac:dyDescent="0.3">
      <c r="A1805" s="136">
        <f t="shared" si="28"/>
        <v>230.96703474340319</v>
      </c>
      <c r="B1805" s="134">
        <v>5.4710000000000001</v>
      </c>
      <c r="C1805" s="134">
        <v>-74.3035</v>
      </c>
      <c r="D1805" t="s">
        <v>5122</v>
      </c>
      <c r="E1805" t="s">
        <v>883</v>
      </c>
      <c r="F1805" t="s">
        <v>884</v>
      </c>
      <c r="G1805" t="s">
        <v>4788</v>
      </c>
      <c r="H1805" t="s">
        <v>297</v>
      </c>
      <c r="I1805">
        <v>2208.3004999999998</v>
      </c>
      <c r="L1805" t="s">
        <v>4914</v>
      </c>
      <c r="M1805" t="s">
        <v>1451</v>
      </c>
      <c r="N1805" t="s">
        <v>1451</v>
      </c>
    </row>
    <row r="1806" spans="1:14" x14ac:dyDescent="0.3">
      <c r="A1806" s="136">
        <f t="shared" si="28"/>
        <v>230.99650166495476</v>
      </c>
      <c r="B1806" s="134">
        <v>5.03362</v>
      </c>
      <c r="C1806" s="134">
        <v>-72.732799999999997</v>
      </c>
      <c r="D1806" t="s">
        <v>8972</v>
      </c>
      <c r="E1806" t="s">
        <v>892</v>
      </c>
      <c r="F1806" t="s">
        <v>877</v>
      </c>
      <c r="G1806" t="s">
        <v>8779</v>
      </c>
      <c r="H1806" t="s">
        <v>231</v>
      </c>
      <c r="I1806">
        <v>87.614099999999993</v>
      </c>
      <c r="J1806" t="s">
        <v>889</v>
      </c>
      <c r="K1806" t="s">
        <v>879</v>
      </c>
      <c r="L1806" t="s">
        <v>8973</v>
      </c>
      <c r="M1806" t="s">
        <v>2979</v>
      </c>
      <c r="N1806" t="s">
        <v>2979</v>
      </c>
    </row>
    <row r="1807" spans="1:14" x14ac:dyDescent="0.3">
      <c r="A1807" s="136">
        <f t="shared" si="28"/>
        <v>231.0160458756074</v>
      </c>
      <c r="B1807" s="134">
        <v>6.47</v>
      </c>
      <c r="C1807" s="134">
        <v>-74.995000000000005</v>
      </c>
      <c r="D1807" t="s">
        <v>7697</v>
      </c>
      <c r="E1807" t="s">
        <v>883</v>
      </c>
      <c r="F1807" t="s">
        <v>884</v>
      </c>
      <c r="G1807" t="s">
        <v>7663</v>
      </c>
      <c r="H1807" t="s">
        <v>288</v>
      </c>
      <c r="I1807">
        <v>39.129300000000001</v>
      </c>
      <c r="L1807" t="s">
        <v>7698</v>
      </c>
      <c r="M1807" t="s">
        <v>7699</v>
      </c>
      <c r="N1807" t="s">
        <v>7699</v>
      </c>
    </row>
    <row r="1808" spans="1:14" x14ac:dyDescent="0.3">
      <c r="A1808" s="136">
        <f t="shared" si="28"/>
        <v>231.07250214122004</v>
      </c>
      <c r="B1808" s="134">
        <v>6.9168900000000004</v>
      </c>
      <c r="C1808" s="134">
        <v>-75.085480000000004</v>
      </c>
      <c r="D1808" t="s">
        <v>9003</v>
      </c>
      <c r="E1808" t="s">
        <v>892</v>
      </c>
      <c r="F1808" t="s">
        <v>1214</v>
      </c>
      <c r="G1808" t="s">
        <v>8848</v>
      </c>
      <c r="H1808" t="s">
        <v>288</v>
      </c>
      <c r="I1808">
        <v>31.903700000000001</v>
      </c>
      <c r="K1808" t="s">
        <v>879</v>
      </c>
      <c r="L1808" t="s">
        <v>9004</v>
      </c>
      <c r="M1808" t="s">
        <v>949</v>
      </c>
      <c r="N1808" t="s">
        <v>949</v>
      </c>
    </row>
    <row r="1809" spans="1:14" x14ac:dyDescent="0.3">
      <c r="A1809" s="136">
        <f t="shared" si="28"/>
        <v>231.10221203773366</v>
      </c>
      <c r="B1809" s="134">
        <v>6.6524999999999999</v>
      </c>
      <c r="C1809" s="134">
        <v>-75.045000000000002</v>
      </c>
      <c r="D1809" t="s">
        <v>8343</v>
      </c>
      <c r="E1809" t="s">
        <v>883</v>
      </c>
      <c r="F1809" t="s">
        <v>877</v>
      </c>
      <c r="G1809" t="s">
        <v>7940</v>
      </c>
      <c r="H1809" t="s">
        <v>288</v>
      </c>
      <c r="I1809">
        <v>954.71839999999997</v>
      </c>
      <c r="J1809" t="s">
        <v>889</v>
      </c>
      <c r="L1809" t="s">
        <v>8344</v>
      </c>
      <c r="M1809" t="s">
        <v>2026</v>
      </c>
      <c r="N1809" t="s">
        <v>2026</v>
      </c>
    </row>
    <row r="1810" spans="1:14" x14ac:dyDescent="0.3">
      <c r="A1810" s="136">
        <f t="shared" si="28"/>
        <v>231.60738316566878</v>
      </c>
      <c r="B1810" s="134">
        <v>5.9865000000000004</v>
      </c>
      <c r="C1810" s="134">
        <v>-74.775000000000006</v>
      </c>
      <c r="D1810" t="s">
        <v>6083</v>
      </c>
      <c r="E1810" t="s">
        <v>883</v>
      </c>
      <c r="F1810" t="s">
        <v>877</v>
      </c>
      <c r="G1810" t="s">
        <v>6046</v>
      </c>
      <c r="H1810" t="s">
        <v>288</v>
      </c>
      <c r="I1810">
        <v>3016.1516000000001</v>
      </c>
      <c r="J1810" t="s">
        <v>889</v>
      </c>
      <c r="L1810" t="s">
        <v>4298</v>
      </c>
      <c r="M1810" t="s">
        <v>6084</v>
      </c>
      <c r="N1810" t="s">
        <v>6084</v>
      </c>
    </row>
    <row r="1811" spans="1:14" x14ac:dyDescent="0.3">
      <c r="A1811" s="136">
        <f t="shared" si="28"/>
        <v>231.70287942531246</v>
      </c>
      <c r="B1811" s="134">
        <v>8.0596499999999995</v>
      </c>
      <c r="C1811" s="134">
        <v>-74.862189999999998</v>
      </c>
      <c r="D1811" t="s">
        <v>11633</v>
      </c>
      <c r="E1811" t="s">
        <v>892</v>
      </c>
      <c r="F1811" t="s">
        <v>926</v>
      </c>
      <c r="G1811" t="s">
        <v>11634</v>
      </c>
      <c r="H1811" t="s">
        <v>288</v>
      </c>
      <c r="I1811">
        <v>542.75810000000001</v>
      </c>
      <c r="J1811" t="s">
        <v>889</v>
      </c>
      <c r="K1811" t="s">
        <v>879</v>
      </c>
      <c r="L1811" t="s">
        <v>10659</v>
      </c>
      <c r="M1811" t="s">
        <v>1380</v>
      </c>
      <c r="N1811" t="s">
        <v>1380</v>
      </c>
    </row>
    <row r="1812" spans="1:14" x14ac:dyDescent="0.3">
      <c r="A1812" s="136">
        <f t="shared" si="28"/>
        <v>231.83512322116752</v>
      </c>
      <c r="B1812" s="134">
        <v>5.0448199999999996</v>
      </c>
      <c r="C1812" s="134">
        <v>-73.385869999999997</v>
      </c>
      <c r="D1812" t="s">
        <v>7009</v>
      </c>
      <c r="E1812" t="s">
        <v>892</v>
      </c>
      <c r="F1812" t="s">
        <v>877</v>
      </c>
      <c r="G1812" t="s">
        <v>6970</v>
      </c>
      <c r="H1812" t="s">
        <v>291</v>
      </c>
      <c r="I1812">
        <v>16.070900000000002</v>
      </c>
      <c r="J1812" t="s">
        <v>894</v>
      </c>
      <c r="K1812" t="s">
        <v>879</v>
      </c>
      <c r="L1812" t="s">
        <v>7001</v>
      </c>
      <c r="M1812" t="s">
        <v>949</v>
      </c>
      <c r="N1812" t="s">
        <v>949</v>
      </c>
    </row>
    <row r="1813" spans="1:14" x14ac:dyDescent="0.3">
      <c r="A1813" s="136">
        <f t="shared" si="28"/>
        <v>231.89265855815736</v>
      </c>
      <c r="B1813" s="134">
        <v>5.4284999999999997</v>
      </c>
      <c r="C1813" s="134">
        <v>-74.262</v>
      </c>
      <c r="D1813" t="s">
        <v>5087</v>
      </c>
      <c r="E1813" t="s">
        <v>883</v>
      </c>
      <c r="F1813" t="s">
        <v>877</v>
      </c>
      <c r="G1813" t="s">
        <v>4788</v>
      </c>
      <c r="H1813" t="s">
        <v>297</v>
      </c>
      <c r="I1813">
        <v>208.10820000000001</v>
      </c>
      <c r="J1813" t="s">
        <v>889</v>
      </c>
      <c r="L1813" t="s">
        <v>5088</v>
      </c>
      <c r="M1813" t="s">
        <v>5089</v>
      </c>
      <c r="N1813" t="s">
        <v>5089</v>
      </c>
    </row>
    <row r="1814" spans="1:14" x14ac:dyDescent="0.3">
      <c r="A1814" s="136">
        <f t="shared" si="28"/>
        <v>231.91958830819271</v>
      </c>
      <c r="B1814" s="134">
        <v>6.4634999999999998</v>
      </c>
      <c r="C1814" s="134">
        <v>-75.001499999999993</v>
      </c>
      <c r="D1814" t="s">
        <v>7662</v>
      </c>
      <c r="E1814" t="s">
        <v>883</v>
      </c>
      <c r="F1814" t="s">
        <v>884</v>
      </c>
      <c r="G1814" t="s">
        <v>7663</v>
      </c>
      <c r="H1814" t="s">
        <v>288</v>
      </c>
      <c r="I1814">
        <v>254.34710000000001</v>
      </c>
      <c r="L1814" t="s">
        <v>7664</v>
      </c>
      <c r="M1814" t="s">
        <v>7665</v>
      </c>
      <c r="N1814" t="s">
        <v>7665</v>
      </c>
    </row>
    <row r="1815" spans="1:14" x14ac:dyDescent="0.3">
      <c r="A1815" s="136">
        <f t="shared" si="28"/>
        <v>231.96356246921272</v>
      </c>
      <c r="B1815" s="134">
        <v>9.1247900000000008</v>
      </c>
      <c r="C1815" s="134">
        <v>-73.481579999999994</v>
      </c>
      <c r="D1815" t="s">
        <v>12897</v>
      </c>
      <c r="E1815" t="s">
        <v>892</v>
      </c>
      <c r="F1815" t="s">
        <v>877</v>
      </c>
      <c r="G1815" t="s">
        <v>12826</v>
      </c>
      <c r="H1815" t="s">
        <v>294</v>
      </c>
      <c r="I1815">
        <v>549.10320000000002</v>
      </c>
      <c r="J1815" t="s">
        <v>889</v>
      </c>
      <c r="K1815" t="s">
        <v>879</v>
      </c>
      <c r="L1815" t="s">
        <v>12898</v>
      </c>
      <c r="M1815" t="s">
        <v>6484</v>
      </c>
      <c r="N1815" t="s">
        <v>6484</v>
      </c>
    </row>
    <row r="1816" spans="1:14" x14ac:dyDescent="0.3">
      <c r="A1816" s="136">
        <f t="shared" si="28"/>
        <v>231.96978772337854</v>
      </c>
      <c r="B1816" s="134">
        <v>6.5397800000000004</v>
      </c>
      <c r="C1816" s="134">
        <v>-75.024889999999999</v>
      </c>
      <c r="D1816" t="s">
        <v>7916</v>
      </c>
      <c r="E1816" t="s">
        <v>892</v>
      </c>
      <c r="F1816" t="s">
        <v>877</v>
      </c>
      <c r="G1816" t="s">
        <v>7917</v>
      </c>
      <c r="H1816" t="s">
        <v>288</v>
      </c>
      <c r="I1816">
        <v>26.816099999999999</v>
      </c>
      <c r="J1816" t="s">
        <v>986</v>
      </c>
      <c r="K1816" t="s">
        <v>879</v>
      </c>
      <c r="L1816" t="s">
        <v>7905</v>
      </c>
      <c r="M1816" t="s">
        <v>949</v>
      </c>
      <c r="N1816" t="s">
        <v>949</v>
      </c>
    </row>
    <row r="1817" spans="1:14" x14ac:dyDescent="0.3">
      <c r="A1817" s="136">
        <f t="shared" si="28"/>
        <v>232.02539400482618</v>
      </c>
      <c r="B1817" s="134">
        <v>5.0432899999999998</v>
      </c>
      <c r="C1817" s="134">
        <v>-73.387</v>
      </c>
      <c r="D1817" t="s">
        <v>7000</v>
      </c>
      <c r="E1817" t="s">
        <v>892</v>
      </c>
      <c r="F1817" t="s">
        <v>1593</v>
      </c>
      <c r="G1817" t="s">
        <v>6970</v>
      </c>
      <c r="H1817" t="s">
        <v>291</v>
      </c>
      <c r="I1817">
        <v>2.9948999999999999</v>
      </c>
      <c r="J1817" t="s">
        <v>894</v>
      </c>
      <c r="K1817" t="s">
        <v>879</v>
      </c>
      <c r="L1817" t="s">
        <v>7001</v>
      </c>
      <c r="M1817" t="s">
        <v>1482</v>
      </c>
      <c r="N1817" t="s">
        <v>1482</v>
      </c>
    </row>
    <row r="1818" spans="1:14" x14ac:dyDescent="0.3">
      <c r="A1818" s="136">
        <f t="shared" si="28"/>
        <v>232.04483322674031</v>
      </c>
      <c r="B1818" s="134">
        <v>5.0419999999999998</v>
      </c>
      <c r="C1818" s="134">
        <v>-73.381</v>
      </c>
      <c r="D1818" t="s">
        <v>7022</v>
      </c>
      <c r="E1818" t="s">
        <v>883</v>
      </c>
      <c r="F1818" t="s">
        <v>877</v>
      </c>
      <c r="G1818" t="s">
        <v>6970</v>
      </c>
      <c r="H1818" t="s">
        <v>291</v>
      </c>
      <c r="I1818">
        <v>41.628399999999999</v>
      </c>
      <c r="J1818" t="s">
        <v>894</v>
      </c>
      <c r="L1818" t="s">
        <v>7023</v>
      </c>
      <c r="M1818" t="s">
        <v>7024</v>
      </c>
      <c r="N1818" t="s">
        <v>7024</v>
      </c>
    </row>
    <row r="1819" spans="1:14" x14ac:dyDescent="0.3">
      <c r="A1819" s="136">
        <f t="shared" si="28"/>
        <v>232.06902290990013</v>
      </c>
      <c r="B1819" s="134">
        <v>5.0964999999999998</v>
      </c>
      <c r="C1819" s="134">
        <v>-73.607500000000002</v>
      </c>
      <c r="D1819" t="s">
        <v>6325</v>
      </c>
      <c r="E1819" t="s">
        <v>883</v>
      </c>
      <c r="F1819" t="s">
        <v>877</v>
      </c>
      <c r="G1819" t="s">
        <v>6320</v>
      </c>
      <c r="H1819" t="s">
        <v>297</v>
      </c>
      <c r="I1819">
        <v>926.83119999999997</v>
      </c>
      <c r="J1819" t="s">
        <v>889</v>
      </c>
      <c r="L1819" t="s">
        <v>942</v>
      </c>
      <c r="M1819" t="s">
        <v>887</v>
      </c>
      <c r="N1819" t="s">
        <v>887</v>
      </c>
    </row>
    <row r="1820" spans="1:14" x14ac:dyDescent="0.3">
      <c r="A1820" s="136">
        <f t="shared" si="28"/>
        <v>232.10456196980687</v>
      </c>
      <c r="B1820" s="134">
        <v>5.0421800000000001</v>
      </c>
      <c r="C1820" s="134">
        <v>-73.384929999999997</v>
      </c>
      <c r="D1820" t="s">
        <v>7007</v>
      </c>
      <c r="E1820" t="s">
        <v>892</v>
      </c>
      <c r="F1820" t="s">
        <v>877</v>
      </c>
      <c r="G1820" t="s">
        <v>6970</v>
      </c>
      <c r="H1820" t="s">
        <v>291</v>
      </c>
      <c r="I1820">
        <v>1.1278999999999999</v>
      </c>
      <c r="J1820" t="s">
        <v>894</v>
      </c>
      <c r="K1820" t="s">
        <v>879</v>
      </c>
      <c r="L1820" t="s">
        <v>7008</v>
      </c>
      <c r="M1820" t="s">
        <v>1482</v>
      </c>
      <c r="N1820" t="s">
        <v>1482</v>
      </c>
    </row>
    <row r="1821" spans="1:14" x14ac:dyDescent="0.3">
      <c r="A1821" s="136">
        <f t="shared" si="28"/>
        <v>232.18572520548099</v>
      </c>
      <c r="B1821" s="134">
        <v>5.0709999999999997</v>
      </c>
      <c r="C1821" s="134">
        <v>-73.519499999999994</v>
      </c>
      <c r="D1821" t="s">
        <v>6561</v>
      </c>
      <c r="E1821" t="s">
        <v>883</v>
      </c>
      <c r="F1821" t="s">
        <v>877</v>
      </c>
      <c r="G1821" t="s">
        <v>6531</v>
      </c>
      <c r="H1821" t="s">
        <v>297</v>
      </c>
      <c r="I1821">
        <v>164.06379999999999</v>
      </c>
      <c r="J1821" t="s">
        <v>889</v>
      </c>
      <c r="L1821" t="s">
        <v>6562</v>
      </c>
      <c r="M1821" t="s">
        <v>1718</v>
      </c>
      <c r="N1821" t="s">
        <v>1718</v>
      </c>
    </row>
    <row r="1822" spans="1:14" x14ac:dyDescent="0.3">
      <c r="A1822" s="136">
        <f t="shared" si="28"/>
        <v>232.23856144461587</v>
      </c>
      <c r="B1822" s="134">
        <v>5.0075000000000003</v>
      </c>
      <c r="C1822" s="134">
        <v>-73.091999999999999</v>
      </c>
      <c r="D1822" t="s">
        <v>7945</v>
      </c>
      <c r="E1822" t="s">
        <v>883</v>
      </c>
      <c r="F1822" t="s">
        <v>877</v>
      </c>
      <c r="G1822" t="s">
        <v>7782</v>
      </c>
      <c r="H1822" t="s">
        <v>291</v>
      </c>
      <c r="I1822">
        <v>161.61789999999999</v>
      </c>
      <c r="J1822" t="s">
        <v>889</v>
      </c>
      <c r="L1822" t="s">
        <v>7946</v>
      </c>
      <c r="M1822" t="s">
        <v>3611</v>
      </c>
      <c r="N1822" t="s">
        <v>3611</v>
      </c>
    </row>
    <row r="1823" spans="1:14" x14ac:dyDescent="0.3">
      <c r="A1823" s="136">
        <f t="shared" si="28"/>
        <v>232.40602802852442</v>
      </c>
      <c r="B1823" s="134">
        <v>5.0724999999999998</v>
      </c>
      <c r="C1823" s="134">
        <v>-72.465500000000006</v>
      </c>
      <c r="D1823" t="s">
        <v>9734</v>
      </c>
      <c r="E1823" t="s">
        <v>883</v>
      </c>
      <c r="F1823" t="s">
        <v>877</v>
      </c>
      <c r="G1823" t="s">
        <v>9221</v>
      </c>
      <c r="H1823" t="s">
        <v>231</v>
      </c>
      <c r="I1823">
        <v>104.0705</v>
      </c>
      <c r="J1823" t="s">
        <v>894</v>
      </c>
      <c r="L1823" t="s">
        <v>9735</v>
      </c>
      <c r="M1823" t="s">
        <v>957</v>
      </c>
      <c r="N1823" t="s">
        <v>957</v>
      </c>
    </row>
    <row r="1824" spans="1:14" x14ac:dyDescent="0.3">
      <c r="A1824" s="136">
        <f t="shared" si="28"/>
        <v>232.45108668417285</v>
      </c>
      <c r="B1824" s="134">
        <v>7.9569999999999999</v>
      </c>
      <c r="C1824" s="134">
        <v>-74.92</v>
      </c>
      <c r="D1824" t="s">
        <v>11464</v>
      </c>
      <c r="E1824" t="s">
        <v>883</v>
      </c>
      <c r="F1824" t="s">
        <v>884</v>
      </c>
      <c r="G1824" t="s">
        <v>11179</v>
      </c>
      <c r="H1824" t="s">
        <v>288</v>
      </c>
      <c r="I1824">
        <v>4628.9793</v>
      </c>
      <c r="L1824" t="s">
        <v>2758</v>
      </c>
      <c r="M1824" t="s">
        <v>887</v>
      </c>
      <c r="N1824" t="s">
        <v>887</v>
      </c>
    </row>
    <row r="1825" spans="1:14" x14ac:dyDescent="0.3">
      <c r="A1825" s="136">
        <f t="shared" si="28"/>
        <v>232.51146656453471</v>
      </c>
      <c r="B1825" s="134">
        <v>5.0765000000000002</v>
      </c>
      <c r="C1825" s="134">
        <v>-73.552000000000007</v>
      </c>
      <c r="D1825" t="s">
        <v>6442</v>
      </c>
      <c r="E1825" t="s">
        <v>883</v>
      </c>
      <c r="F1825" t="s">
        <v>877</v>
      </c>
      <c r="G1825" t="s">
        <v>6443</v>
      </c>
      <c r="H1825" t="s">
        <v>297</v>
      </c>
      <c r="I1825">
        <v>2.4487000000000001</v>
      </c>
      <c r="J1825" t="s">
        <v>894</v>
      </c>
      <c r="L1825" t="s">
        <v>2710</v>
      </c>
      <c r="M1825" t="s">
        <v>1019</v>
      </c>
      <c r="N1825" t="s">
        <v>1019</v>
      </c>
    </row>
    <row r="1826" spans="1:14" x14ac:dyDescent="0.3">
      <c r="A1826" s="136">
        <f t="shared" si="28"/>
        <v>232.78877583133047</v>
      </c>
      <c r="B1826" s="134">
        <v>5.0214499999999997</v>
      </c>
      <c r="C1826" s="134">
        <v>-72.702420000000004</v>
      </c>
      <c r="D1826" t="s">
        <v>9020</v>
      </c>
      <c r="E1826" t="s">
        <v>892</v>
      </c>
      <c r="F1826" t="s">
        <v>877</v>
      </c>
      <c r="G1826" t="s">
        <v>9010</v>
      </c>
      <c r="H1826" t="s">
        <v>231</v>
      </c>
      <c r="I1826">
        <v>339.80059999999997</v>
      </c>
      <c r="J1826" t="s">
        <v>889</v>
      </c>
      <c r="K1826" t="s">
        <v>879</v>
      </c>
      <c r="L1826" t="s">
        <v>8780</v>
      </c>
      <c r="M1826" t="s">
        <v>2979</v>
      </c>
      <c r="N1826" t="s">
        <v>2979</v>
      </c>
    </row>
    <row r="1827" spans="1:14" x14ac:dyDescent="0.3">
      <c r="A1827" s="136">
        <f t="shared" si="28"/>
        <v>233.05224848791434</v>
      </c>
      <c r="B1827" s="134">
        <v>6.5376000000000003</v>
      </c>
      <c r="C1827" s="134">
        <v>-75.034450000000007</v>
      </c>
      <c r="D1827" t="s">
        <v>7903</v>
      </c>
      <c r="E1827" t="s">
        <v>892</v>
      </c>
      <c r="F1827" t="s">
        <v>877</v>
      </c>
      <c r="G1827" t="s">
        <v>7904</v>
      </c>
      <c r="H1827" t="s">
        <v>288</v>
      </c>
      <c r="I1827">
        <v>86.513000000000005</v>
      </c>
      <c r="J1827" t="s">
        <v>986</v>
      </c>
      <c r="K1827" t="s">
        <v>879</v>
      </c>
      <c r="L1827" t="s">
        <v>7905</v>
      </c>
      <c r="M1827" t="s">
        <v>7302</v>
      </c>
      <c r="N1827" t="s">
        <v>7302</v>
      </c>
    </row>
    <row r="1828" spans="1:14" x14ac:dyDescent="0.3">
      <c r="A1828" s="136">
        <f t="shared" si="28"/>
        <v>233.09713079200336</v>
      </c>
      <c r="B1828" s="134">
        <v>5.4619999999999997</v>
      </c>
      <c r="C1828" s="134">
        <v>-74.322999999999993</v>
      </c>
      <c r="D1828" t="s">
        <v>5044</v>
      </c>
      <c r="E1828" t="s">
        <v>883</v>
      </c>
      <c r="F1828" t="s">
        <v>884</v>
      </c>
      <c r="G1828" t="s">
        <v>4788</v>
      </c>
      <c r="H1828" t="s">
        <v>297</v>
      </c>
      <c r="I1828">
        <v>315.83409999999998</v>
      </c>
      <c r="L1828" t="s">
        <v>5045</v>
      </c>
      <c r="M1828" t="s">
        <v>1451</v>
      </c>
      <c r="N1828" t="s">
        <v>1451</v>
      </c>
    </row>
    <row r="1829" spans="1:14" x14ac:dyDescent="0.3">
      <c r="A1829" s="136">
        <f t="shared" si="28"/>
        <v>233.14683090437742</v>
      </c>
      <c r="B1829" s="134">
        <v>5.0945</v>
      </c>
      <c r="C1829" s="134">
        <v>-73.634</v>
      </c>
      <c r="D1829" t="s">
        <v>6220</v>
      </c>
      <c r="E1829" t="s">
        <v>883</v>
      </c>
      <c r="F1829" t="s">
        <v>877</v>
      </c>
      <c r="G1829" t="s">
        <v>6221</v>
      </c>
      <c r="H1829" t="s">
        <v>297</v>
      </c>
      <c r="I1829">
        <v>62.442599999999999</v>
      </c>
      <c r="J1829" t="s">
        <v>894</v>
      </c>
      <c r="L1829" t="s">
        <v>3777</v>
      </c>
      <c r="M1829" t="s">
        <v>6222</v>
      </c>
      <c r="N1829" t="s">
        <v>6222</v>
      </c>
    </row>
    <row r="1830" spans="1:14" x14ac:dyDescent="0.3">
      <c r="A1830" s="136">
        <f t="shared" si="28"/>
        <v>233.22943727612417</v>
      </c>
      <c r="B1830" s="134">
        <v>5.0328299999999997</v>
      </c>
      <c r="C1830" s="134">
        <v>-73.389979999999994</v>
      </c>
      <c r="D1830" t="s">
        <v>6978</v>
      </c>
      <c r="E1830" t="s">
        <v>892</v>
      </c>
      <c r="F1830" t="s">
        <v>1593</v>
      </c>
      <c r="G1830" t="s">
        <v>6970</v>
      </c>
      <c r="H1830" t="s">
        <v>291</v>
      </c>
      <c r="I1830">
        <v>0.53449999999999998</v>
      </c>
      <c r="J1830" t="s">
        <v>894</v>
      </c>
      <c r="K1830" t="s">
        <v>879</v>
      </c>
      <c r="L1830" t="s">
        <v>6979</v>
      </c>
      <c r="M1830" t="s">
        <v>1482</v>
      </c>
      <c r="N1830" t="s">
        <v>1482</v>
      </c>
    </row>
    <row r="1831" spans="1:14" x14ac:dyDescent="0.3">
      <c r="A1831" s="136">
        <f t="shared" si="28"/>
        <v>233.34531072048233</v>
      </c>
      <c r="B1831" s="134">
        <v>5.0609999999999999</v>
      </c>
      <c r="C1831" s="134">
        <v>-73.522499999999994</v>
      </c>
      <c r="D1831" t="s">
        <v>6530</v>
      </c>
      <c r="E1831" t="s">
        <v>883</v>
      </c>
      <c r="F1831" t="s">
        <v>877</v>
      </c>
      <c r="G1831" t="s">
        <v>6531</v>
      </c>
      <c r="H1831" t="s">
        <v>297</v>
      </c>
      <c r="I1831">
        <v>101.6234</v>
      </c>
      <c r="J1831" t="s">
        <v>894</v>
      </c>
      <c r="L1831" t="s">
        <v>6532</v>
      </c>
      <c r="M1831" t="s">
        <v>1019</v>
      </c>
      <c r="N1831" t="s">
        <v>1019</v>
      </c>
    </row>
    <row r="1832" spans="1:14" x14ac:dyDescent="0.3">
      <c r="A1832" s="136">
        <f t="shared" si="28"/>
        <v>233.37915662188425</v>
      </c>
      <c r="B1832" s="134">
        <v>5.0314300000000003</v>
      </c>
      <c r="C1832" s="134">
        <v>-73.38982</v>
      </c>
      <c r="D1832" t="s">
        <v>6976</v>
      </c>
      <c r="E1832" t="s">
        <v>892</v>
      </c>
      <c r="F1832" t="s">
        <v>893</v>
      </c>
      <c r="G1832" t="s">
        <v>6970</v>
      </c>
      <c r="H1832" t="s">
        <v>291</v>
      </c>
      <c r="I1832">
        <v>2.4956999999999998</v>
      </c>
      <c r="J1832" t="s">
        <v>889</v>
      </c>
      <c r="K1832" t="s">
        <v>879</v>
      </c>
      <c r="L1832" t="s">
        <v>6977</v>
      </c>
      <c r="M1832" t="s">
        <v>1482</v>
      </c>
      <c r="N1832" t="s">
        <v>1482</v>
      </c>
    </row>
    <row r="1833" spans="1:14" x14ac:dyDescent="0.3">
      <c r="A1833" s="136">
        <f t="shared" si="28"/>
        <v>233.40420999458843</v>
      </c>
      <c r="B1833" s="134">
        <v>5.03139</v>
      </c>
      <c r="C1833" s="134">
        <v>-73.390829999999994</v>
      </c>
      <c r="D1833" t="s">
        <v>6969</v>
      </c>
      <c r="E1833" t="s">
        <v>892</v>
      </c>
      <c r="F1833" t="s">
        <v>1593</v>
      </c>
      <c r="G1833" t="s">
        <v>6970</v>
      </c>
      <c r="H1833" t="s">
        <v>291</v>
      </c>
      <c r="I1833">
        <v>2.4828000000000001</v>
      </c>
      <c r="J1833" t="s">
        <v>894</v>
      </c>
      <c r="K1833" t="s">
        <v>879</v>
      </c>
      <c r="L1833" t="s">
        <v>6971</v>
      </c>
      <c r="M1833" t="s">
        <v>1482</v>
      </c>
      <c r="N1833" t="s">
        <v>1482</v>
      </c>
    </row>
    <row r="1834" spans="1:14" x14ac:dyDescent="0.3">
      <c r="A1834" s="136">
        <f t="shared" si="28"/>
        <v>233.57050462768044</v>
      </c>
      <c r="B1834" s="134">
        <v>5.0638199999999998</v>
      </c>
      <c r="C1834" s="134">
        <v>-72.457310000000007</v>
      </c>
      <c r="D1834" t="s">
        <v>9753</v>
      </c>
      <c r="E1834" t="s">
        <v>892</v>
      </c>
      <c r="F1834" t="s">
        <v>877</v>
      </c>
      <c r="G1834" t="s">
        <v>9221</v>
      </c>
      <c r="H1834" t="s">
        <v>231</v>
      </c>
      <c r="I1834">
        <v>99.637799999999999</v>
      </c>
      <c r="J1834" t="s">
        <v>889</v>
      </c>
      <c r="K1834" t="s">
        <v>879</v>
      </c>
      <c r="L1834" t="s">
        <v>9750</v>
      </c>
      <c r="M1834" t="s">
        <v>2979</v>
      </c>
      <c r="N1834" t="s">
        <v>2979</v>
      </c>
    </row>
    <row r="1835" spans="1:14" x14ac:dyDescent="0.3">
      <c r="A1835" s="136">
        <f t="shared" si="28"/>
        <v>233.58745652138791</v>
      </c>
      <c r="B1835" s="134">
        <v>5.0650000000000004</v>
      </c>
      <c r="C1835" s="134">
        <v>-73.546499999999995</v>
      </c>
      <c r="D1835" t="s">
        <v>6440</v>
      </c>
      <c r="E1835" t="s">
        <v>883</v>
      </c>
      <c r="F1835" t="s">
        <v>877</v>
      </c>
      <c r="G1835" t="s">
        <v>6441</v>
      </c>
      <c r="H1835" t="s">
        <v>297</v>
      </c>
      <c r="I1835">
        <v>416.28879999999998</v>
      </c>
      <c r="J1835" t="s">
        <v>889</v>
      </c>
      <c r="L1835" t="s">
        <v>942</v>
      </c>
      <c r="M1835" t="s">
        <v>1019</v>
      </c>
      <c r="N1835" t="s">
        <v>1019</v>
      </c>
    </row>
    <row r="1836" spans="1:14" x14ac:dyDescent="0.3">
      <c r="A1836" s="136">
        <f t="shared" si="28"/>
        <v>233.65733422829649</v>
      </c>
      <c r="B1836" s="134">
        <v>5.0752899999999999</v>
      </c>
      <c r="C1836" s="134">
        <v>-73.586020000000005</v>
      </c>
      <c r="D1836" t="s">
        <v>6347</v>
      </c>
      <c r="E1836" t="s">
        <v>892</v>
      </c>
      <c r="F1836" t="s">
        <v>877</v>
      </c>
      <c r="G1836" t="s">
        <v>6320</v>
      </c>
      <c r="H1836" t="s">
        <v>297</v>
      </c>
      <c r="I1836">
        <v>514.99509999999998</v>
      </c>
      <c r="J1836" t="s">
        <v>889</v>
      </c>
      <c r="K1836" t="s">
        <v>879</v>
      </c>
      <c r="L1836" t="s">
        <v>6348</v>
      </c>
      <c r="M1836" t="s">
        <v>1482</v>
      </c>
      <c r="N1836" t="s">
        <v>1482</v>
      </c>
    </row>
    <row r="1837" spans="1:14" x14ac:dyDescent="0.3">
      <c r="A1837" s="136">
        <f t="shared" si="28"/>
        <v>233.66763294023255</v>
      </c>
      <c r="B1837" s="134">
        <v>9.1282499999999995</v>
      </c>
      <c r="C1837" s="134">
        <v>-73.531970000000001</v>
      </c>
      <c r="D1837" t="s">
        <v>12872</v>
      </c>
      <c r="E1837" t="s">
        <v>892</v>
      </c>
      <c r="F1837" t="s">
        <v>877</v>
      </c>
      <c r="G1837" t="s">
        <v>12826</v>
      </c>
      <c r="H1837" t="s">
        <v>294</v>
      </c>
      <c r="I1837">
        <v>150.65700000000001</v>
      </c>
      <c r="J1837" t="s">
        <v>889</v>
      </c>
      <c r="K1837" t="s">
        <v>879</v>
      </c>
      <c r="L1837" t="s">
        <v>12873</v>
      </c>
      <c r="M1837" t="s">
        <v>899</v>
      </c>
      <c r="N1837" t="s">
        <v>899</v>
      </c>
    </row>
    <row r="1838" spans="1:14" x14ac:dyDescent="0.3">
      <c r="A1838" s="136">
        <f t="shared" si="28"/>
        <v>233.95456896638413</v>
      </c>
      <c r="B1838" s="134">
        <v>5.5994999999999999</v>
      </c>
      <c r="C1838" s="134">
        <v>-74.489500000000007</v>
      </c>
      <c r="D1838" t="s">
        <v>5118</v>
      </c>
      <c r="E1838" t="s">
        <v>883</v>
      </c>
      <c r="F1838" t="s">
        <v>884</v>
      </c>
      <c r="G1838" t="s">
        <v>4788</v>
      </c>
      <c r="H1838" t="s">
        <v>297</v>
      </c>
      <c r="I1838">
        <v>2169.0261999999998</v>
      </c>
      <c r="L1838" t="s">
        <v>5119</v>
      </c>
      <c r="M1838" t="s">
        <v>1451</v>
      </c>
      <c r="N1838" t="s">
        <v>1451</v>
      </c>
    </row>
    <row r="1839" spans="1:14" x14ac:dyDescent="0.3">
      <c r="A1839" s="136">
        <f t="shared" si="28"/>
        <v>234.05832466898323</v>
      </c>
      <c r="B1839" s="134">
        <v>4.9984599999999997</v>
      </c>
      <c r="C1839" s="134">
        <v>-72.80001</v>
      </c>
      <c r="D1839" t="s">
        <v>8778</v>
      </c>
      <c r="E1839" t="s">
        <v>892</v>
      </c>
      <c r="F1839" t="s">
        <v>877</v>
      </c>
      <c r="G1839" t="s">
        <v>8779</v>
      </c>
      <c r="H1839" t="s">
        <v>231</v>
      </c>
      <c r="I1839">
        <v>158.87360000000001</v>
      </c>
      <c r="J1839" t="s">
        <v>889</v>
      </c>
      <c r="K1839" t="s">
        <v>879</v>
      </c>
      <c r="L1839" t="s">
        <v>8780</v>
      </c>
      <c r="M1839" t="s">
        <v>1482</v>
      </c>
      <c r="N1839" t="s">
        <v>1482</v>
      </c>
    </row>
    <row r="1840" spans="1:14" x14ac:dyDescent="0.3">
      <c r="A1840" s="136">
        <f t="shared" si="28"/>
        <v>234.18888051362626</v>
      </c>
      <c r="B1840" s="134">
        <v>5.9390000000000001</v>
      </c>
      <c r="C1840" s="134">
        <v>-74.772000000000006</v>
      </c>
      <c r="D1840" t="s">
        <v>5876</v>
      </c>
      <c r="E1840" t="s">
        <v>892</v>
      </c>
      <c r="F1840" t="s">
        <v>877</v>
      </c>
      <c r="G1840" t="s">
        <v>5722</v>
      </c>
      <c r="H1840" t="s">
        <v>288</v>
      </c>
      <c r="I1840">
        <v>17.131599999999999</v>
      </c>
      <c r="J1840" t="s">
        <v>894</v>
      </c>
      <c r="K1840" t="s">
        <v>903</v>
      </c>
      <c r="L1840" t="s">
        <v>5877</v>
      </c>
      <c r="M1840" t="s">
        <v>5878</v>
      </c>
      <c r="N1840" t="s">
        <v>5878</v>
      </c>
    </row>
    <row r="1841" spans="1:14" x14ac:dyDescent="0.3">
      <c r="A1841" s="136">
        <f t="shared" si="28"/>
        <v>234.27107209793903</v>
      </c>
      <c r="B1841" s="134">
        <v>5.4189999999999996</v>
      </c>
      <c r="C1841" s="134">
        <v>-74.284999999999997</v>
      </c>
      <c r="D1841" t="s">
        <v>4996</v>
      </c>
      <c r="E1841" t="s">
        <v>883</v>
      </c>
      <c r="F1841" t="s">
        <v>884</v>
      </c>
      <c r="G1841" t="s">
        <v>4949</v>
      </c>
      <c r="H1841" t="s">
        <v>297</v>
      </c>
      <c r="I1841">
        <v>1297.6585</v>
      </c>
      <c r="L1841" t="s">
        <v>4997</v>
      </c>
      <c r="M1841" t="s">
        <v>4476</v>
      </c>
      <c r="N1841" t="s">
        <v>4476</v>
      </c>
    </row>
    <row r="1842" spans="1:14" x14ac:dyDescent="0.3">
      <c r="A1842" s="136">
        <f t="shared" si="28"/>
        <v>234.37902343379267</v>
      </c>
      <c r="B1842" s="134">
        <v>9.1295000000000002</v>
      </c>
      <c r="C1842" s="134">
        <v>-73.552499999999995</v>
      </c>
      <c r="D1842" t="s">
        <v>12866</v>
      </c>
      <c r="E1842" t="s">
        <v>883</v>
      </c>
      <c r="F1842" t="s">
        <v>877</v>
      </c>
      <c r="G1842" t="s">
        <v>12826</v>
      </c>
      <c r="H1842" t="s">
        <v>294</v>
      </c>
      <c r="I1842">
        <v>667.62879999999996</v>
      </c>
      <c r="J1842" t="s">
        <v>889</v>
      </c>
      <c r="L1842" t="s">
        <v>7111</v>
      </c>
      <c r="M1842" t="s">
        <v>12867</v>
      </c>
      <c r="N1842" t="s">
        <v>12867</v>
      </c>
    </row>
    <row r="1843" spans="1:14" x14ac:dyDescent="0.3">
      <c r="A1843" s="136">
        <f t="shared" si="28"/>
        <v>234.45571444737837</v>
      </c>
      <c r="B1843" s="134">
        <v>6.9749999999999996</v>
      </c>
      <c r="C1843" s="134">
        <v>-75.120500000000007</v>
      </c>
      <c r="D1843" t="s">
        <v>9142</v>
      </c>
      <c r="E1843" t="s">
        <v>883</v>
      </c>
      <c r="F1843" t="s">
        <v>884</v>
      </c>
      <c r="G1843" t="s">
        <v>9143</v>
      </c>
      <c r="H1843" t="s">
        <v>288</v>
      </c>
      <c r="I1843">
        <v>1905.9712999999999</v>
      </c>
      <c r="L1843" t="s">
        <v>9144</v>
      </c>
      <c r="M1843" t="s">
        <v>1451</v>
      </c>
      <c r="N1843" t="s">
        <v>1451</v>
      </c>
    </row>
    <row r="1844" spans="1:14" x14ac:dyDescent="0.3">
      <c r="A1844" s="136">
        <f t="shared" si="28"/>
        <v>234.48064855475039</v>
      </c>
      <c r="B1844" s="134">
        <v>5.1753900000000002</v>
      </c>
      <c r="C1844" s="134">
        <v>-73.879419999999996</v>
      </c>
      <c r="D1844" t="s">
        <v>5504</v>
      </c>
      <c r="E1844" t="s">
        <v>892</v>
      </c>
      <c r="F1844" t="s">
        <v>893</v>
      </c>
      <c r="G1844" t="s">
        <v>5319</v>
      </c>
      <c r="H1844" t="s">
        <v>297</v>
      </c>
      <c r="I1844">
        <v>8.1281999999999996</v>
      </c>
      <c r="J1844" t="s">
        <v>894</v>
      </c>
      <c r="K1844" t="s">
        <v>879</v>
      </c>
      <c r="L1844" t="s">
        <v>5505</v>
      </c>
      <c r="M1844" t="s">
        <v>887</v>
      </c>
      <c r="N1844" t="s">
        <v>887</v>
      </c>
    </row>
    <row r="1845" spans="1:14" x14ac:dyDescent="0.3">
      <c r="A1845" s="136">
        <f t="shared" si="28"/>
        <v>234.63050950754777</v>
      </c>
      <c r="B1845" s="134">
        <v>5.0875000000000004</v>
      </c>
      <c r="C1845" s="134">
        <v>-73.656000000000006</v>
      </c>
      <c r="D1845" t="s">
        <v>6141</v>
      </c>
      <c r="E1845" t="s">
        <v>883</v>
      </c>
      <c r="F1845" t="s">
        <v>981</v>
      </c>
      <c r="G1845" t="s">
        <v>6121</v>
      </c>
      <c r="H1845" t="s">
        <v>297</v>
      </c>
      <c r="I1845">
        <v>31.834</v>
      </c>
      <c r="J1845" t="s">
        <v>894</v>
      </c>
      <c r="L1845" t="s">
        <v>6142</v>
      </c>
      <c r="M1845" t="s">
        <v>887</v>
      </c>
      <c r="N1845" t="s">
        <v>887</v>
      </c>
    </row>
    <row r="1846" spans="1:14" x14ac:dyDescent="0.3">
      <c r="A1846" s="136">
        <f t="shared" si="28"/>
        <v>234.68449724980016</v>
      </c>
      <c r="B1846" s="134">
        <v>5.0620000000000003</v>
      </c>
      <c r="C1846" s="134">
        <v>-73.572999999999993</v>
      </c>
      <c r="D1846" t="s">
        <v>6366</v>
      </c>
      <c r="E1846" t="s">
        <v>883</v>
      </c>
      <c r="F1846" t="s">
        <v>877</v>
      </c>
      <c r="G1846" t="s">
        <v>6320</v>
      </c>
      <c r="H1846" t="s">
        <v>297</v>
      </c>
      <c r="I1846">
        <v>285.2851</v>
      </c>
      <c r="J1846" t="s">
        <v>889</v>
      </c>
      <c r="L1846" t="s">
        <v>5208</v>
      </c>
      <c r="M1846" t="s">
        <v>1019</v>
      </c>
      <c r="N1846" t="s">
        <v>1019</v>
      </c>
    </row>
    <row r="1847" spans="1:14" x14ac:dyDescent="0.3">
      <c r="A1847" s="136">
        <f t="shared" si="28"/>
        <v>234.7448802363063</v>
      </c>
      <c r="B1847" s="134">
        <v>8.9284999999999997</v>
      </c>
      <c r="C1847" s="134">
        <v>-74.054500000000004</v>
      </c>
      <c r="D1847" t="s">
        <v>12686</v>
      </c>
      <c r="E1847" t="s">
        <v>883</v>
      </c>
      <c r="F1847" t="s">
        <v>963</v>
      </c>
      <c r="G1847" t="s">
        <v>12597</v>
      </c>
      <c r="H1847" t="s">
        <v>290</v>
      </c>
      <c r="I1847">
        <v>114.1956</v>
      </c>
      <c r="L1847" t="s">
        <v>12687</v>
      </c>
      <c r="M1847" t="s">
        <v>1673</v>
      </c>
      <c r="N1847" t="s">
        <v>1673</v>
      </c>
    </row>
    <row r="1848" spans="1:14" x14ac:dyDescent="0.3">
      <c r="A1848" s="136">
        <f t="shared" si="28"/>
        <v>234.80103077505896</v>
      </c>
      <c r="B1848" s="134">
        <v>5.0880000000000001</v>
      </c>
      <c r="C1848" s="134">
        <v>-73.662499999999994</v>
      </c>
      <c r="D1848" t="s">
        <v>6120</v>
      </c>
      <c r="E1848" t="s">
        <v>883</v>
      </c>
      <c r="F1848" t="s">
        <v>884</v>
      </c>
      <c r="G1848" t="s">
        <v>6121</v>
      </c>
      <c r="H1848" t="s">
        <v>297</v>
      </c>
      <c r="I1848">
        <v>830.13369999999998</v>
      </c>
      <c r="L1848" t="s">
        <v>3027</v>
      </c>
      <c r="M1848" t="s">
        <v>6122</v>
      </c>
      <c r="N1848" t="s">
        <v>6122</v>
      </c>
    </row>
    <row r="1849" spans="1:14" x14ac:dyDescent="0.3">
      <c r="A1849" s="136">
        <f t="shared" si="28"/>
        <v>234.87431990229521</v>
      </c>
      <c r="B1849" s="134">
        <v>5.0056099999999999</v>
      </c>
      <c r="C1849" s="134">
        <v>-72.681100000000001</v>
      </c>
      <c r="D1849" t="s">
        <v>9072</v>
      </c>
      <c r="E1849" t="s">
        <v>892</v>
      </c>
      <c r="F1849" t="s">
        <v>877</v>
      </c>
      <c r="G1849" t="s">
        <v>9010</v>
      </c>
      <c r="H1849" t="s">
        <v>231</v>
      </c>
      <c r="I1849">
        <v>40.846499999999999</v>
      </c>
      <c r="J1849" t="s">
        <v>889</v>
      </c>
      <c r="K1849" t="s">
        <v>879</v>
      </c>
      <c r="L1849" t="s">
        <v>9073</v>
      </c>
      <c r="M1849" t="s">
        <v>1482</v>
      </c>
      <c r="N1849" t="s">
        <v>1482</v>
      </c>
    </row>
    <row r="1850" spans="1:14" x14ac:dyDescent="0.3">
      <c r="A1850" s="136">
        <f t="shared" si="28"/>
        <v>234.92807461175286</v>
      </c>
      <c r="B1850" s="134">
        <v>5.00556</v>
      </c>
      <c r="C1850" s="134">
        <v>-72.678200000000004</v>
      </c>
      <c r="D1850" t="s">
        <v>9077</v>
      </c>
      <c r="E1850" t="s">
        <v>892</v>
      </c>
      <c r="F1850" t="s">
        <v>877</v>
      </c>
      <c r="G1850" t="s">
        <v>9010</v>
      </c>
      <c r="H1850" t="s">
        <v>231</v>
      </c>
      <c r="I1850">
        <v>17.4421</v>
      </c>
      <c r="J1850" t="s">
        <v>889</v>
      </c>
      <c r="K1850" t="s">
        <v>879</v>
      </c>
      <c r="L1850" t="s">
        <v>9078</v>
      </c>
      <c r="M1850" t="s">
        <v>2979</v>
      </c>
      <c r="N1850" t="s">
        <v>2979</v>
      </c>
    </row>
    <row r="1851" spans="1:14" x14ac:dyDescent="0.3">
      <c r="A1851" s="136">
        <f t="shared" si="28"/>
        <v>235.02189507023675</v>
      </c>
      <c r="B1851" s="134">
        <v>5.0457299999999998</v>
      </c>
      <c r="C1851" s="134">
        <v>-73.52364</v>
      </c>
      <c r="D1851" t="s">
        <v>6501</v>
      </c>
      <c r="E1851" t="s">
        <v>892</v>
      </c>
      <c r="F1851" t="s">
        <v>926</v>
      </c>
      <c r="G1851" t="s">
        <v>6502</v>
      </c>
      <c r="H1851" t="s">
        <v>297</v>
      </c>
      <c r="I1851">
        <v>199.6771</v>
      </c>
      <c r="J1851" t="s">
        <v>889</v>
      </c>
      <c r="K1851" t="s">
        <v>879</v>
      </c>
      <c r="L1851" t="s">
        <v>6503</v>
      </c>
      <c r="M1851" t="s">
        <v>1718</v>
      </c>
      <c r="N1851" t="s">
        <v>1718</v>
      </c>
    </row>
    <row r="1852" spans="1:14" x14ac:dyDescent="0.3">
      <c r="A1852" s="136">
        <f t="shared" si="28"/>
        <v>235.05755976837463</v>
      </c>
      <c r="B1852" s="134">
        <v>5.4429999999999996</v>
      </c>
      <c r="C1852" s="134">
        <v>-74.327500000000001</v>
      </c>
      <c r="D1852" t="s">
        <v>4953</v>
      </c>
      <c r="E1852" t="s">
        <v>883</v>
      </c>
      <c r="F1852" t="s">
        <v>884</v>
      </c>
      <c r="G1852" t="s">
        <v>4788</v>
      </c>
      <c r="H1852" t="s">
        <v>297</v>
      </c>
      <c r="I1852">
        <v>106.5055</v>
      </c>
      <c r="L1852" t="s">
        <v>4914</v>
      </c>
      <c r="M1852" t="s">
        <v>4915</v>
      </c>
      <c r="N1852" t="s">
        <v>4915</v>
      </c>
    </row>
    <row r="1853" spans="1:14" x14ac:dyDescent="0.3">
      <c r="A1853" s="136">
        <f t="shared" si="28"/>
        <v>235.10560455445199</v>
      </c>
      <c r="B1853" s="134">
        <v>5.0148400000000004</v>
      </c>
      <c r="C1853" s="134">
        <v>-73.38552</v>
      </c>
      <c r="D1853" t="s">
        <v>6961</v>
      </c>
      <c r="E1853" t="s">
        <v>892</v>
      </c>
      <c r="F1853" t="s">
        <v>877</v>
      </c>
      <c r="G1853" t="s">
        <v>6962</v>
      </c>
      <c r="H1853" t="s">
        <v>291</v>
      </c>
      <c r="I1853">
        <v>100.77370000000001</v>
      </c>
      <c r="J1853" t="s">
        <v>894</v>
      </c>
      <c r="K1853" t="s">
        <v>879</v>
      </c>
      <c r="L1853" t="s">
        <v>6963</v>
      </c>
      <c r="M1853" t="s">
        <v>949</v>
      </c>
      <c r="N1853" t="s">
        <v>949</v>
      </c>
    </row>
    <row r="1854" spans="1:14" x14ac:dyDescent="0.3">
      <c r="A1854" s="136">
        <f t="shared" si="28"/>
        <v>235.13122360635205</v>
      </c>
      <c r="B1854" s="134">
        <v>5.0496600000000003</v>
      </c>
      <c r="C1854" s="134">
        <v>-72.455950000000001</v>
      </c>
      <c r="D1854" t="s">
        <v>9749</v>
      </c>
      <c r="E1854" t="s">
        <v>892</v>
      </c>
      <c r="F1854" t="s">
        <v>877</v>
      </c>
      <c r="G1854" t="s">
        <v>9221</v>
      </c>
      <c r="H1854" t="s">
        <v>231</v>
      </c>
      <c r="I1854">
        <v>32.29</v>
      </c>
      <c r="J1854" t="s">
        <v>894</v>
      </c>
      <c r="K1854" t="s">
        <v>879</v>
      </c>
      <c r="L1854" t="s">
        <v>9750</v>
      </c>
      <c r="M1854" t="s">
        <v>1482</v>
      </c>
      <c r="N1854" t="s">
        <v>1482</v>
      </c>
    </row>
    <row r="1855" spans="1:14" x14ac:dyDescent="0.3">
      <c r="A1855" s="136">
        <f t="shared" si="28"/>
        <v>235.13363447722483</v>
      </c>
      <c r="B1855" s="134">
        <v>9.1472099999999994</v>
      </c>
      <c r="C1855" s="134">
        <v>-73.510559999999998</v>
      </c>
      <c r="D1855" t="s">
        <v>12906</v>
      </c>
      <c r="E1855" t="s">
        <v>892</v>
      </c>
      <c r="F1855" t="s">
        <v>877</v>
      </c>
      <c r="G1855" t="s">
        <v>12856</v>
      </c>
      <c r="H1855" t="s">
        <v>294</v>
      </c>
      <c r="I1855">
        <v>12.2554</v>
      </c>
      <c r="J1855" t="s">
        <v>894</v>
      </c>
      <c r="K1855" t="s">
        <v>879</v>
      </c>
      <c r="L1855" t="s">
        <v>12907</v>
      </c>
      <c r="M1855" t="s">
        <v>906</v>
      </c>
      <c r="N1855" t="s">
        <v>906</v>
      </c>
    </row>
    <row r="1856" spans="1:14" x14ac:dyDescent="0.3">
      <c r="A1856" s="136">
        <f t="shared" si="28"/>
        <v>235.17121572056487</v>
      </c>
      <c r="B1856" s="134">
        <v>5.0030000000000001</v>
      </c>
      <c r="C1856" s="134">
        <v>-72.680499999999995</v>
      </c>
      <c r="D1856" t="s">
        <v>9068</v>
      </c>
      <c r="E1856" t="s">
        <v>968</v>
      </c>
      <c r="F1856" t="s">
        <v>877</v>
      </c>
      <c r="G1856" t="s">
        <v>8779</v>
      </c>
      <c r="H1856" t="s">
        <v>231</v>
      </c>
      <c r="I1856">
        <v>50.201300000000003</v>
      </c>
      <c r="J1856" t="s">
        <v>894</v>
      </c>
      <c r="L1856" t="s">
        <v>9069</v>
      </c>
      <c r="M1856" t="s">
        <v>957</v>
      </c>
      <c r="N1856" t="s">
        <v>957</v>
      </c>
    </row>
    <row r="1857" spans="1:14" x14ac:dyDescent="0.3">
      <c r="A1857" s="136">
        <f t="shared" si="28"/>
        <v>235.21713877499761</v>
      </c>
      <c r="B1857" s="134">
        <v>5.4379999999999997</v>
      </c>
      <c r="C1857" s="134">
        <v>-74.323499999999996</v>
      </c>
      <c r="D1857" t="s">
        <v>4946</v>
      </c>
      <c r="E1857" t="s">
        <v>883</v>
      </c>
      <c r="F1857" t="s">
        <v>884</v>
      </c>
      <c r="G1857" t="s">
        <v>4788</v>
      </c>
      <c r="H1857" t="s">
        <v>297</v>
      </c>
      <c r="I1857">
        <v>19.587299999999999</v>
      </c>
      <c r="L1857" t="s">
        <v>4878</v>
      </c>
      <c r="M1857" t="s">
        <v>1451</v>
      </c>
      <c r="N1857" t="s">
        <v>1451</v>
      </c>
    </row>
    <row r="1858" spans="1:14" x14ac:dyDescent="0.3">
      <c r="A1858" s="136">
        <f t="shared" ref="A1858:A1921" si="29">6371*ACOS(SIN(RADIANS(LAT))*SIN(RADIANS(B1858))+COS(RADIANS(LAT))*COS(RADIANS(B1858))*COS(RADIANS(C1858-LONG)))</f>
        <v>235.36065641444276</v>
      </c>
      <c r="B1858" s="134">
        <v>5.7516400000000001</v>
      </c>
      <c r="C1858" s="134">
        <v>-74.646270000000001</v>
      </c>
      <c r="D1858" t="s">
        <v>5340</v>
      </c>
      <c r="E1858" t="s">
        <v>892</v>
      </c>
      <c r="F1858" t="s">
        <v>877</v>
      </c>
      <c r="G1858" t="s">
        <v>5307</v>
      </c>
      <c r="H1858" t="s">
        <v>5277</v>
      </c>
      <c r="I1858">
        <v>333.23489999999998</v>
      </c>
      <c r="J1858" t="s">
        <v>889</v>
      </c>
      <c r="K1858" t="s">
        <v>879</v>
      </c>
      <c r="L1858" t="s">
        <v>5341</v>
      </c>
      <c r="M1858" t="s">
        <v>949</v>
      </c>
      <c r="N1858" t="s">
        <v>949</v>
      </c>
    </row>
    <row r="1859" spans="1:14" x14ac:dyDescent="0.3">
      <c r="A1859" s="136">
        <f t="shared" si="29"/>
        <v>235.46952107664595</v>
      </c>
      <c r="B1859" s="134">
        <v>5.0029500000000002</v>
      </c>
      <c r="C1859" s="134">
        <v>-72.663290000000003</v>
      </c>
      <c r="D1859" t="s">
        <v>9113</v>
      </c>
      <c r="E1859" t="s">
        <v>892</v>
      </c>
      <c r="F1859" t="s">
        <v>877</v>
      </c>
      <c r="G1859" t="s">
        <v>9010</v>
      </c>
      <c r="H1859" t="s">
        <v>231</v>
      </c>
      <c r="I1859">
        <v>128.11940000000001</v>
      </c>
      <c r="J1859" t="s">
        <v>889</v>
      </c>
      <c r="K1859" t="s">
        <v>879</v>
      </c>
      <c r="L1859" t="s">
        <v>7547</v>
      </c>
      <c r="M1859" t="s">
        <v>1173</v>
      </c>
      <c r="N1859" t="s">
        <v>1173</v>
      </c>
    </row>
    <row r="1860" spans="1:14" x14ac:dyDescent="0.3">
      <c r="A1860" s="136">
        <f t="shared" si="29"/>
        <v>235.58088006665861</v>
      </c>
      <c r="B1860" s="134">
        <v>5.0579999999999998</v>
      </c>
      <c r="C1860" s="134">
        <v>-73.588499999999996</v>
      </c>
      <c r="D1860" t="s">
        <v>6319</v>
      </c>
      <c r="E1860" t="s">
        <v>883</v>
      </c>
      <c r="F1860" t="s">
        <v>877</v>
      </c>
      <c r="G1860" t="s">
        <v>6320</v>
      </c>
      <c r="H1860" t="s">
        <v>297</v>
      </c>
      <c r="I1860">
        <v>335.48790000000002</v>
      </c>
      <c r="J1860" t="s">
        <v>889</v>
      </c>
      <c r="L1860" t="s">
        <v>6321</v>
      </c>
      <c r="M1860" t="s">
        <v>6322</v>
      </c>
      <c r="N1860" t="s">
        <v>6322</v>
      </c>
    </row>
    <row r="1861" spans="1:14" x14ac:dyDescent="0.3">
      <c r="A1861" s="136">
        <f t="shared" si="29"/>
        <v>235.93806822509893</v>
      </c>
      <c r="B1861" s="134">
        <v>5.9943200000000001</v>
      </c>
      <c r="C1861" s="134">
        <v>-74.82593</v>
      </c>
      <c r="D1861" t="s">
        <v>6045</v>
      </c>
      <c r="E1861" t="s">
        <v>892</v>
      </c>
      <c r="F1861" t="s">
        <v>877</v>
      </c>
      <c r="G1861" t="s">
        <v>6046</v>
      </c>
      <c r="H1861" t="s">
        <v>288</v>
      </c>
      <c r="I1861">
        <v>2476.6379999999999</v>
      </c>
      <c r="J1861" t="s">
        <v>889</v>
      </c>
      <c r="K1861" t="s">
        <v>879</v>
      </c>
      <c r="L1861" t="s">
        <v>1794</v>
      </c>
      <c r="M1861" t="s">
        <v>3950</v>
      </c>
      <c r="N1861" t="s">
        <v>3950</v>
      </c>
    </row>
    <row r="1862" spans="1:14" x14ac:dyDescent="0.3">
      <c r="A1862" s="136">
        <f t="shared" si="29"/>
        <v>236.03140319723693</v>
      </c>
      <c r="B1862" s="134">
        <v>5.4169999999999998</v>
      </c>
      <c r="C1862" s="134">
        <v>-74.308499999999995</v>
      </c>
      <c r="D1862" t="s">
        <v>4913</v>
      </c>
      <c r="E1862" t="s">
        <v>883</v>
      </c>
      <c r="F1862" t="s">
        <v>884</v>
      </c>
      <c r="G1862" t="s">
        <v>4788</v>
      </c>
      <c r="H1862" t="s">
        <v>297</v>
      </c>
      <c r="I1862">
        <v>361.14909999999998</v>
      </c>
      <c r="L1862" t="s">
        <v>4914</v>
      </c>
      <c r="M1862" t="s">
        <v>4915</v>
      </c>
      <c r="N1862" t="s">
        <v>4915</v>
      </c>
    </row>
    <row r="1863" spans="1:14" x14ac:dyDescent="0.3">
      <c r="A1863" s="136">
        <f t="shared" si="29"/>
        <v>236.07570460309765</v>
      </c>
      <c r="B1863" s="134">
        <v>5.0007099999999998</v>
      </c>
      <c r="C1863" s="134">
        <v>-72.643209999999996</v>
      </c>
      <c r="D1863" t="s">
        <v>9172</v>
      </c>
      <c r="E1863" t="s">
        <v>892</v>
      </c>
      <c r="F1863" t="s">
        <v>877</v>
      </c>
      <c r="G1863" t="s">
        <v>9010</v>
      </c>
      <c r="H1863" t="s">
        <v>231</v>
      </c>
      <c r="I1863">
        <v>303.55669999999998</v>
      </c>
      <c r="J1863" t="s">
        <v>889</v>
      </c>
      <c r="K1863" t="s">
        <v>879</v>
      </c>
      <c r="L1863" t="s">
        <v>8973</v>
      </c>
      <c r="M1863" t="s">
        <v>2979</v>
      </c>
      <c r="N1863" t="s">
        <v>2979</v>
      </c>
    </row>
    <row r="1864" spans="1:14" x14ac:dyDescent="0.3">
      <c r="A1864" s="136">
        <f t="shared" si="29"/>
        <v>236.07785866531214</v>
      </c>
      <c r="B1864" s="134">
        <v>5.7370000000000001</v>
      </c>
      <c r="C1864" s="134">
        <v>-74.642499999999998</v>
      </c>
      <c r="D1864" t="s">
        <v>5306</v>
      </c>
      <c r="E1864" t="s">
        <v>883</v>
      </c>
      <c r="F1864" t="s">
        <v>877</v>
      </c>
      <c r="G1864" t="s">
        <v>5307</v>
      </c>
      <c r="H1864" t="s">
        <v>5277</v>
      </c>
      <c r="I1864">
        <v>36.718499999999999</v>
      </c>
      <c r="J1864" t="s">
        <v>894</v>
      </c>
      <c r="L1864" t="s">
        <v>5308</v>
      </c>
      <c r="M1864" t="s">
        <v>1686</v>
      </c>
      <c r="N1864" t="s">
        <v>1686</v>
      </c>
    </row>
    <row r="1865" spans="1:14" x14ac:dyDescent="0.3">
      <c r="A1865" s="136">
        <f t="shared" si="29"/>
        <v>236.08742605438835</v>
      </c>
      <c r="B1865" s="134">
        <v>6.0380000000000003</v>
      </c>
      <c r="C1865" s="134">
        <v>-74.853499999999997</v>
      </c>
      <c r="D1865" t="s">
        <v>6183</v>
      </c>
      <c r="E1865" t="s">
        <v>883</v>
      </c>
      <c r="F1865" t="s">
        <v>884</v>
      </c>
      <c r="G1865" t="s">
        <v>6062</v>
      </c>
      <c r="H1865" t="s">
        <v>288</v>
      </c>
      <c r="I1865">
        <v>2268.5216</v>
      </c>
      <c r="L1865" t="s">
        <v>6184</v>
      </c>
      <c r="M1865" t="s">
        <v>1451</v>
      </c>
      <c r="N1865" t="s">
        <v>1451</v>
      </c>
    </row>
    <row r="1866" spans="1:14" x14ac:dyDescent="0.3">
      <c r="A1866" s="136">
        <f t="shared" si="29"/>
        <v>236.21618192778286</v>
      </c>
      <c r="B1866" s="134">
        <v>5.9634600000000004</v>
      </c>
      <c r="C1866" s="134">
        <v>-74.809659999999994</v>
      </c>
      <c r="D1866" t="s">
        <v>5943</v>
      </c>
      <c r="E1866" t="s">
        <v>892</v>
      </c>
      <c r="F1866" t="s">
        <v>877</v>
      </c>
      <c r="G1866" t="s">
        <v>5813</v>
      </c>
      <c r="H1866" t="s">
        <v>288</v>
      </c>
      <c r="I1866">
        <v>138.25139999999999</v>
      </c>
      <c r="J1866" t="s">
        <v>894</v>
      </c>
      <c r="K1866" t="s">
        <v>879</v>
      </c>
      <c r="L1866" t="s">
        <v>5197</v>
      </c>
      <c r="M1866" t="s">
        <v>906</v>
      </c>
      <c r="N1866" t="s">
        <v>906</v>
      </c>
    </row>
    <row r="1867" spans="1:14" x14ac:dyDescent="0.3">
      <c r="A1867" s="136">
        <f t="shared" si="29"/>
        <v>236.24007498695312</v>
      </c>
      <c r="B1867" s="134">
        <v>5.8905000000000003</v>
      </c>
      <c r="C1867" s="134">
        <v>-74.761499999999998</v>
      </c>
      <c r="D1867" t="s">
        <v>5651</v>
      </c>
      <c r="E1867" t="s">
        <v>883</v>
      </c>
      <c r="F1867" t="s">
        <v>877</v>
      </c>
      <c r="G1867" t="s">
        <v>5469</v>
      </c>
      <c r="H1867" t="s">
        <v>288</v>
      </c>
      <c r="I1867">
        <v>145.62909999999999</v>
      </c>
      <c r="J1867" t="s">
        <v>894</v>
      </c>
      <c r="L1867" t="s">
        <v>1042</v>
      </c>
      <c r="M1867" t="s">
        <v>5652</v>
      </c>
      <c r="N1867" t="s">
        <v>5652</v>
      </c>
    </row>
    <row r="1868" spans="1:14" x14ac:dyDescent="0.3">
      <c r="A1868" s="136">
        <f t="shared" si="29"/>
        <v>236.2617738483541</v>
      </c>
      <c r="B1868" s="134">
        <v>5.0095499999999999</v>
      </c>
      <c r="C1868" s="134">
        <v>-73.413390000000007</v>
      </c>
      <c r="D1868" t="s">
        <v>6841</v>
      </c>
      <c r="E1868" t="s">
        <v>892</v>
      </c>
      <c r="F1868" t="s">
        <v>877</v>
      </c>
      <c r="G1868" t="s">
        <v>6733</v>
      </c>
      <c r="H1868" t="s">
        <v>291</v>
      </c>
      <c r="I1868">
        <v>526.44889999999998</v>
      </c>
      <c r="J1868" t="s">
        <v>889</v>
      </c>
      <c r="K1868" t="s">
        <v>879</v>
      </c>
      <c r="L1868" t="s">
        <v>6842</v>
      </c>
      <c r="M1868" t="s">
        <v>1173</v>
      </c>
      <c r="N1868" t="s">
        <v>1173</v>
      </c>
    </row>
    <row r="1869" spans="1:14" x14ac:dyDescent="0.3">
      <c r="A1869" s="136">
        <f t="shared" si="29"/>
        <v>236.3363663084028</v>
      </c>
      <c r="B1869" s="134">
        <v>6.2389999999999999</v>
      </c>
      <c r="C1869" s="134">
        <v>-74.958500000000001</v>
      </c>
      <c r="D1869" t="s">
        <v>6858</v>
      </c>
      <c r="E1869" t="s">
        <v>883</v>
      </c>
      <c r="F1869" t="s">
        <v>877</v>
      </c>
      <c r="G1869" t="s">
        <v>6617</v>
      </c>
      <c r="H1869" t="s">
        <v>288</v>
      </c>
      <c r="I1869">
        <v>391.4479</v>
      </c>
      <c r="J1869" t="s">
        <v>889</v>
      </c>
      <c r="L1869" t="s">
        <v>6859</v>
      </c>
      <c r="M1869" t="s">
        <v>6860</v>
      </c>
      <c r="N1869" t="s">
        <v>6860</v>
      </c>
    </row>
    <row r="1870" spans="1:14" x14ac:dyDescent="0.3">
      <c r="A1870" s="136">
        <f t="shared" si="29"/>
        <v>236.57993506236085</v>
      </c>
      <c r="B1870" s="134">
        <v>5.0022700000000002</v>
      </c>
      <c r="C1870" s="134">
        <v>-73.390479999999997</v>
      </c>
      <c r="D1870" t="s">
        <v>6916</v>
      </c>
      <c r="E1870" t="s">
        <v>892</v>
      </c>
      <c r="F1870" t="s">
        <v>1593</v>
      </c>
      <c r="G1870" t="s">
        <v>6896</v>
      </c>
      <c r="H1870" t="s">
        <v>291</v>
      </c>
      <c r="I1870">
        <v>6.0697000000000001</v>
      </c>
      <c r="J1870" t="s">
        <v>894</v>
      </c>
      <c r="K1870" t="s">
        <v>879</v>
      </c>
      <c r="L1870" t="s">
        <v>6905</v>
      </c>
      <c r="M1870" t="s">
        <v>1482</v>
      </c>
      <c r="N1870" t="s">
        <v>1482</v>
      </c>
    </row>
    <row r="1871" spans="1:14" x14ac:dyDescent="0.3">
      <c r="A1871" s="136">
        <f t="shared" si="29"/>
        <v>236.70292910528769</v>
      </c>
      <c r="B1871" s="134">
        <v>5.9589800000000004</v>
      </c>
      <c r="C1871" s="134">
        <v>-74.812020000000004</v>
      </c>
      <c r="D1871" t="s">
        <v>5915</v>
      </c>
      <c r="E1871" t="s">
        <v>892</v>
      </c>
      <c r="F1871" t="s">
        <v>877</v>
      </c>
      <c r="G1871" t="s">
        <v>5813</v>
      </c>
      <c r="H1871" t="s">
        <v>288</v>
      </c>
      <c r="I1871">
        <v>32.336100000000002</v>
      </c>
      <c r="J1871" t="s">
        <v>986</v>
      </c>
      <c r="K1871" t="s">
        <v>879</v>
      </c>
      <c r="L1871" t="s">
        <v>5197</v>
      </c>
      <c r="M1871" t="s">
        <v>906</v>
      </c>
      <c r="N1871" t="s">
        <v>906</v>
      </c>
    </row>
    <row r="1872" spans="1:14" x14ac:dyDescent="0.3">
      <c r="A1872" s="136">
        <f t="shared" si="29"/>
        <v>236.71234149643016</v>
      </c>
      <c r="B1872" s="134">
        <v>5.0013699999999996</v>
      </c>
      <c r="C1872" s="134">
        <v>-73.392160000000004</v>
      </c>
      <c r="D1872" t="s">
        <v>6904</v>
      </c>
      <c r="E1872" t="s">
        <v>892</v>
      </c>
      <c r="F1872" t="s">
        <v>877</v>
      </c>
      <c r="G1872" t="s">
        <v>6896</v>
      </c>
      <c r="H1872" t="s">
        <v>291</v>
      </c>
      <c r="I1872">
        <v>8.6502999999999997</v>
      </c>
      <c r="J1872" t="s">
        <v>894</v>
      </c>
      <c r="K1872" t="s">
        <v>879</v>
      </c>
      <c r="L1872" t="s">
        <v>6905</v>
      </c>
      <c r="M1872" t="s">
        <v>949</v>
      </c>
      <c r="N1872" t="s">
        <v>949</v>
      </c>
    </row>
    <row r="1873" spans="1:14" x14ac:dyDescent="0.3">
      <c r="A1873" s="136">
        <f t="shared" si="29"/>
        <v>236.75097468492493</v>
      </c>
      <c r="B1873" s="134">
        <v>5.4275000000000002</v>
      </c>
      <c r="C1873" s="134">
        <v>-74.332499999999996</v>
      </c>
      <c r="D1873" t="s">
        <v>4877</v>
      </c>
      <c r="E1873" t="s">
        <v>883</v>
      </c>
      <c r="F1873" t="s">
        <v>884</v>
      </c>
      <c r="G1873" t="s">
        <v>4788</v>
      </c>
      <c r="H1873" t="s">
        <v>297</v>
      </c>
      <c r="I1873">
        <v>1.2242</v>
      </c>
      <c r="L1873" t="s">
        <v>4878</v>
      </c>
      <c r="M1873" t="s">
        <v>1451</v>
      </c>
      <c r="N1873" t="s">
        <v>1451</v>
      </c>
    </row>
    <row r="1874" spans="1:14" x14ac:dyDescent="0.3">
      <c r="A1874" s="136">
        <f t="shared" si="29"/>
        <v>236.75794227053478</v>
      </c>
      <c r="B1874" s="134">
        <v>5.0339999999999998</v>
      </c>
      <c r="C1874" s="134">
        <v>-72.457999999999998</v>
      </c>
      <c r="D1874" t="s">
        <v>9719</v>
      </c>
      <c r="E1874" t="s">
        <v>883</v>
      </c>
      <c r="F1874" t="s">
        <v>877</v>
      </c>
      <c r="G1874" t="s">
        <v>9221</v>
      </c>
      <c r="H1874" t="s">
        <v>231</v>
      </c>
      <c r="I1874">
        <v>146.93209999999999</v>
      </c>
      <c r="J1874" t="s">
        <v>894</v>
      </c>
      <c r="L1874" t="s">
        <v>9720</v>
      </c>
      <c r="M1874" t="s">
        <v>957</v>
      </c>
      <c r="N1874" t="s">
        <v>957</v>
      </c>
    </row>
    <row r="1875" spans="1:14" x14ac:dyDescent="0.3">
      <c r="A1875" s="136">
        <f t="shared" si="29"/>
        <v>236.93470981456983</v>
      </c>
      <c r="B1875" s="134">
        <v>4.9984900000000003</v>
      </c>
      <c r="C1875" s="134">
        <v>-73.387569999999997</v>
      </c>
      <c r="D1875" t="s">
        <v>6925</v>
      </c>
      <c r="E1875" t="s">
        <v>892</v>
      </c>
      <c r="F1875" t="s">
        <v>877</v>
      </c>
      <c r="G1875" t="s">
        <v>6926</v>
      </c>
      <c r="H1875" t="s">
        <v>291</v>
      </c>
      <c r="I1875">
        <v>108.12609999999999</v>
      </c>
      <c r="J1875" t="s">
        <v>894</v>
      </c>
      <c r="K1875" t="s">
        <v>879</v>
      </c>
      <c r="L1875" t="s">
        <v>6927</v>
      </c>
      <c r="M1875" t="s">
        <v>899</v>
      </c>
      <c r="N1875" t="s">
        <v>899</v>
      </c>
    </row>
    <row r="1876" spans="1:14" x14ac:dyDescent="0.3">
      <c r="A1876" s="136">
        <f t="shared" si="29"/>
        <v>236.9548022613599</v>
      </c>
      <c r="B1876" s="134">
        <v>9.1760000000000002</v>
      </c>
      <c r="C1876" s="134">
        <v>-73.458500000000001</v>
      </c>
      <c r="D1876" t="s">
        <v>12934</v>
      </c>
      <c r="E1876" t="s">
        <v>883</v>
      </c>
      <c r="F1876" t="s">
        <v>877</v>
      </c>
      <c r="G1876" t="s">
        <v>12856</v>
      </c>
      <c r="H1876" t="s">
        <v>294</v>
      </c>
      <c r="I1876">
        <v>1234.3344999999999</v>
      </c>
      <c r="J1876" t="s">
        <v>889</v>
      </c>
      <c r="L1876" t="s">
        <v>12935</v>
      </c>
      <c r="M1876" t="s">
        <v>12936</v>
      </c>
      <c r="N1876" t="s">
        <v>12936</v>
      </c>
    </row>
    <row r="1877" spans="1:14" x14ac:dyDescent="0.3">
      <c r="A1877" s="136">
        <f t="shared" si="29"/>
        <v>236.98846818601592</v>
      </c>
      <c r="B1877" s="134">
        <v>5.1544999999999996</v>
      </c>
      <c r="C1877" s="134">
        <v>-73.888000000000005</v>
      </c>
      <c r="D1877" t="s">
        <v>5441</v>
      </c>
      <c r="E1877" t="s">
        <v>968</v>
      </c>
      <c r="F1877" t="s">
        <v>877</v>
      </c>
      <c r="G1877" t="s">
        <v>5367</v>
      </c>
      <c r="H1877" t="s">
        <v>297</v>
      </c>
      <c r="I1877">
        <v>77.136899999999997</v>
      </c>
      <c r="J1877" t="s">
        <v>894</v>
      </c>
      <c r="L1877" t="s">
        <v>5442</v>
      </c>
      <c r="M1877" t="s">
        <v>2303</v>
      </c>
      <c r="N1877" t="s">
        <v>2303</v>
      </c>
    </row>
    <row r="1878" spans="1:14" x14ac:dyDescent="0.3">
      <c r="A1878" s="136">
        <f t="shared" si="29"/>
        <v>237.00469630241787</v>
      </c>
      <c r="B1878" s="134">
        <v>5.9545700000000004</v>
      </c>
      <c r="C1878" s="134">
        <v>-74.812439999999995</v>
      </c>
      <c r="D1878" t="s">
        <v>5886</v>
      </c>
      <c r="E1878" t="s">
        <v>892</v>
      </c>
      <c r="F1878" t="s">
        <v>877</v>
      </c>
      <c r="G1878" t="s">
        <v>5722</v>
      </c>
      <c r="H1878" t="s">
        <v>288</v>
      </c>
      <c r="I1878">
        <v>34.322000000000003</v>
      </c>
      <c r="J1878" t="s">
        <v>986</v>
      </c>
      <c r="K1878" t="s">
        <v>879</v>
      </c>
      <c r="L1878" t="s">
        <v>5197</v>
      </c>
      <c r="M1878" t="s">
        <v>906</v>
      </c>
      <c r="N1878" t="s">
        <v>906</v>
      </c>
    </row>
    <row r="1879" spans="1:14" x14ac:dyDescent="0.3">
      <c r="A1879" s="136">
        <f t="shared" si="29"/>
        <v>237.02669720755839</v>
      </c>
      <c r="B1879" s="134">
        <v>9.1564999999999994</v>
      </c>
      <c r="C1879" s="134">
        <v>-73.543499999999995</v>
      </c>
      <c r="D1879" t="s">
        <v>12904</v>
      </c>
      <c r="E1879" t="s">
        <v>892</v>
      </c>
      <c r="F1879" t="s">
        <v>1214</v>
      </c>
      <c r="G1879" t="s">
        <v>12856</v>
      </c>
      <c r="H1879" t="s">
        <v>294</v>
      </c>
      <c r="I1879">
        <v>61.903599999999997</v>
      </c>
      <c r="J1879" t="s">
        <v>986</v>
      </c>
      <c r="K1879" t="s">
        <v>879</v>
      </c>
      <c r="L1879" t="s">
        <v>10788</v>
      </c>
      <c r="M1879" t="s">
        <v>1019</v>
      </c>
      <c r="N1879" t="s">
        <v>1019</v>
      </c>
    </row>
    <row r="1880" spans="1:14" x14ac:dyDescent="0.3">
      <c r="A1880" s="136">
        <f t="shared" si="29"/>
        <v>237.08145941715665</v>
      </c>
      <c r="B1880" s="134">
        <v>9.1449999999999996</v>
      </c>
      <c r="C1880" s="134">
        <v>-73.587999999999994</v>
      </c>
      <c r="D1880" t="s">
        <v>12870</v>
      </c>
      <c r="E1880" t="s">
        <v>883</v>
      </c>
      <c r="F1880" t="s">
        <v>877</v>
      </c>
      <c r="G1880" t="s">
        <v>12856</v>
      </c>
      <c r="H1880" t="s">
        <v>294</v>
      </c>
      <c r="I1880">
        <v>344.73349999999999</v>
      </c>
      <c r="J1880" t="s">
        <v>889</v>
      </c>
      <c r="L1880" t="s">
        <v>12819</v>
      </c>
      <c r="M1880" t="s">
        <v>12871</v>
      </c>
      <c r="N1880" t="s">
        <v>12871</v>
      </c>
    </row>
    <row r="1881" spans="1:14" x14ac:dyDescent="0.3">
      <c r="A1881" s="136">
        <f t="shared" si="29"/>
        <v>237.08947035807086</v>
      </c>
      <c r="B1881" s="134">
        <v>6.7234999999999996</v>
      </c>
      <c r="C1881" s="134">
        <v>-75.114500000000007</v>
      </c>
      <c r="D1881" t="s">
        <v>8528</v>
      </c>
      <c r="E1881" t="s">
        <v>883</v>
      </c>
      <c r="F1881" t="s">
        <v>884</v>
      </c>
      <c r="G1881" t="s">
        <v>8048</v>
      </c>
      <c r="H1881" t="s">
        <v>288</v>
      </c>
      <c r="I1881">
        <v>101.45610000000001</v>
      </c>
      <c r="L1881" t="s">
        <v>8529</v>
      </c>
      <c r="M1881" t="s">
        <v>3865</v>
      </c>
      <c r="N1881" t="s">
        <v>3865</v>
      </c>
    </row>
    <row r="1882" spans="1:14" x14ac:dyDescent="0.3">
      <c r="A1882" s="136">
        <f t="shared" si="29"/>
        <v>237.10043044591006</v>
      </c>
      <c r="B1882" s="134">
        <v>5.9344999999999999</v>
      </c>
      <c r="C1882" s="134">
        <v>-74.8005</v>
      </c>
      <c r="D1882" t="s">
        <v>5806</v>
      </c>
      <c r="E1882" t="s">
        <v>908</v>
      </c>
      <c r="F1882" t="s">
        <v>877</v>
      </c>
      <c r="G1882" t="s">
        <v>5722</v>
      </c>
      <c r="H1882" t="s">
        <v>288</v>
      </c>
      <c r="I1882">
        <v>606.96969999999999</v>
      </c>
      <c r="J1882" t="s">
        <v>889</v>
      </c>
      <c r="L1882" t="s">
        <v>5265</v>
      </c>
      <c r="M1882" t="s">
        <v>5807</v>
      </c>
      <c r="N1882" t="s">
        <v>5807</v>
      </c>
    </row>
    <row r="1883" spans="1:14" x14ac:dyDescent="0.3">
      <c r="A1883" s="136">
        <f t="shared" si="29"/>
        <v>237.1030284788321</v>
      </c>
      <c r="B1883" s="134">
        <v>7.6334999999999997</v>
      </c>
      <c r="C1883" s="134">
        <v>-75.079499999999996</v>
      </c>
      <c r="D1883" t="s">
        <v>10702</v>
      </c>
      <c r="E1883" t="s">
        <v>883</v>
      </c>
      <c r="F1883" t="s">
        <v>877</v>
      </c>
      <c r="G1883" t="s">
        <v>10703</v>
      </c>
      <c r="H1883" t="s">
        <v>288</v>
      </c>
      <c r="I1883">
        <v>7506.2389999999996</v>
      </c>
      <c r="J1883" t="s">
        <v>1069</v>
      </c>
      <c r="L1883" t="s">
        <v>2659</v>
      </c>
      <c r="M1883" t="s">
        <v>2026</v>
      </c>
      <c r="N1883" t="s">
        <v>2026</v>
      </c>
    </row>
    <row r="1884" spans="1:14" x14ac:dyDescent="0.3">
      <c r="A1884" s="136">
        <f t="shared" si="29"/>
        <v>237.1478599079299</v>
      </c>
      <c r="B1884" s="134">
        <v>5.4264999999999999</v>
      </c>
      <c r="C1884" s="134">
        <v>-74.337000000000003</v>
      </c>
      <c r="D1884" t="s">
        <v>4859</v>
      </c>
      <c r="E1884" t="s">
        <v>883</v>
      </c>
      <c r="F1884" t="s">
        <v>884</v>
      </c>
      <c r="G1884" t="s">
        <v>4788</v>
      </c>
      <c r="H1884" t="s">
        <v>297</v>
      </c>
      <c r="I1884">
        <v>541.11170000000004</v>
      </c>
      <c r="L1884" t="s">
        <v>4860</v>
      </c>
      <c r="M1884" t="s">
        <v>1451</v>
      </c>
      <c r="N1884" t="s">
        <v>1451</v>
      </c>
    </row>
    <row r="1885" spans="1:14" x14ac:dyDescent="0.3">
      <c r="A1885" s="136">
        <f t="shared" si="29"/>
        <v>237.17292709202982</v>
      </c>
      <c r="B1885" s="134">
        <v>5.0050999999999997</v>
      </c>
      <c r="C1885" s="134">
        <v>-73.432860000000005</v>
      </c>
      <c r="D1885" t="s">
        <v>6773</v>
      </c>
      <c r="E1885" t="s">
        <v>892</v>
      </c>
      <c r="F1885" t="s">
        <v>926</v>
      </c>
      <c r="G1885" t="s">
        <v>6733</v>
      </c>
      <c r="H1885" t="s">
        <v>291</v>
      </c>
      <c r="I1885">
        <v>69.882800000000003</v>
      </c>
      <c r="J1885" t="s">
        <v>894</v>
      </c>
      <c r="K1885" t="s">
        <v>879</v>
      </c>
      <c r="L1885" t="s">
        <v>6348</v>
      </c>
      <c r="M1885" t="s">
        <v>1718</v>
      </c>
      <c r="N1885" t="s">
        <v>1718</v>
      </c>
    </row>
    <row r="1886" spans="1:14" x14ac:dyDescent="0.3">
      <c r="A1886" s="136">
        <f t="shared" si="29"/>
        <v>237.2337934502815</v>
      </c>
      <c r="B1886" s="134">
        <v>5.3734999999999999</v>
      </c>
      <c r="C1886" s="134">
        <v>-74.268500000000003</v>
      </c>
      <c r="D1886" t="s">
        <v>4875</v>
      </c>
      <c r="E1886" t="s">
        <v>883</v>
      </c>
      <c r="F1886" t="s">
        <v>884</v>
      </c>
      <c r="G1886" t="s">
        <v>4701</v>
      </c>
      <c r="H1886" t="s">
        <v>297</v>
      </c>
      <c r="I1886">
        <v>1114.0989</v>
      </c>
      <c r="L1886" t="s">
        <v>4876</v>
      </c>
      <c r="M1886" t="s">
        <v>1451</v>
      </c>
      <c r="N1886" t="s">
        <v>1451</v>
      </c>
    </row>
    <row r="1887" spans="1:14" x14ac:dyDescent="0.3">
      <c r="A1887" s="136">
        <f t="shared" si="29"/>
        <v>237.24044433891854</v>
      </c>
      <c r="B1887" s="134">
        <v>6.8609999999999998</v>
      </c>
      <c r="C1887" s="134">
        <v>-75.135999999999996</v>
      </c>
      <c r="D1887" t="s">
        <v>8847</v>
      </c>
      <c r="E1887" t="s">
        <v>883</v>
      </c>
      <c r="F1887" t="s">
        <v>877</v>
      </c>
      <c r="G1887" t="s">
        <v>8848</v>
      </c>
      <c r="H1887" t="s">
        <v>288</v>
      </c>
      <c r="I1887">
        <v>3854.3233</v>
      </c>
      <c r="J1887" t="s">
        <v>889</v>
      </c>
      <c r="L1887" t="s">
        <v>8657</v>
      </c>
      <c r="M1887" t="s">
        <v>2026</v>
      </c>
      <c r="N1887" t="s">
        <v>2026</v>
      </c>
    </row>
    <row r="1888" spans="1:14" x14ac:dyDescent="0.3">
      <c r="A1888" s="136">
        <f t="shared" si="29"/>
        <v>237.3265459731972</v>
      </c>
      <c r="B1888" s="134">
        <v>4.9960000000000004</v>
      </c>
      <c r="C1888" s="134">
        <v>-73.393500000000003</v>
      </c>
      <c r="D1888" t="s">
        <v>6895</v>
      </c>
      <c r="E1888" t="s">
        <v>883</v>
      </c>
      <c r="F1888" t="s">
        <v>963</v>
      </c>
      <c r="G1888" t="s">
        <v>6896</v>
      </c>
      <c r="H1888" t="s">
        <v>291</v>
      </c>
      <c r="I1888">
        <v>13.468999999999999</v>
      </c>
      <c r="L1888" t="s">
        <v>6897</v>
      </c>
      <c r="M1888" t="s">
        <v>1019</v>
      </c>
      <c r="N1888" t="s">
        <v>1019</v>
      </c>
    </row>
    <row r="1889" spans="1:14" x14ac:dyDescent="0.3">
      <c r="A1889" s="136">
        <f t="shared" si="29"/>
        <v>237.33292953608938</v>
      </c>
      <c r="B1889" s="134">
        <v>5.9965000000000002</v>
      </c>
      <c r="C1889" s="134">
        <v>-74.841999999999999</v>
      </c>
      <c r="D1889" t="s">
        <v>6037</v>
      </c>
      <c r="E1889" t="s">
        <v>883</v>
      </c>
      <c r="F1889" t="s">
        <v>877</v>
      </c>
      <c r="G1889" t="s">
        <v>919</v>
      </c>
      <c r="H1889" t="s">
        <v>288</v>
      </c>
      <c r="I1889">
        <v>452.75139999999999</v>
      </c>
      <c r="J1889" t="s">
        <v>889</v>
      </c>
      <c r="L1889" t="s">
        <v>4513</v>
      </c>
      <c r="M1889" t="s">
        <v>1451</v>
      </c>
      <c r="N1889" t="s">
        <v>1451</v>
      </c>
    </row>
    <row r="1890" spans="1:14" x14ac:dyDescent="0.3">
      <c r="A1890" s="136">
        <f t="shared" si="29"/>
        <v>237.39298850570015</v>
      </c>
      <c r="B1890" s="134">
        <v>6.7517899999999997</v>
      </c>
      <c r="C1890" s="134">
        <v>-75.12218</v>
      </c>
      <c r="D1890" t="s">
        <v>8611</v>
      </c>
      <c r="E1890" t="s">
        <v>892</v>
      </c>
      <c r="F1890" t="s">
        <v>926</v>
      </c>
      <c r="G1890" t="s">
        <v>8048</v>
      </c>
      <c r="H1890" t="s">
        <v>288</v>
      </c>
      <c r="I1890">
        <v>59.967700000000001</v>
      </c>
      <c r="J1890" t="s">
        <v>894</v>
      </c>
      <c r="K1890" t="s">
        <v>879</v>
      </c>
      <c r="L1890" t="s">
        <v>8565</v>
      </c>
      <c r="M1890" t="s">
        <v>1380</v>
      </c>
      <c r="N1890" t="s">
        <v>1380</v>
      </c>
    </row>
    <row r="1891" spans="1:14" x14ac:dyDescent="0.3">
      <c r="A1891" s="136">
        <f t="shared" si="29"/>
        <v>237.41842888485255</v>
      </c>
      <c r="B1891" s="134">
        <v>5.2830000000000004</v>
      </c>
      <c r="C1891" s="134">
        <v>-74.137</v>
      </c>
      <c r="D1891" t="s">
        <v>5015</v>
      </c>
      <c r="E1891" t="s">
        <v>883</v>
      </c>
      <c r="F1891" t="s">
        <v>981</v>
      </c>
      <c r="G1891" t="s">
        <v>5016</v>
      </c>
      <c r="H1891" t="s">
        <v>297</v>
      </c>
      <c r="I1891">
        <v>97.947100000000006</v>
      </c>
      <c r="J1891" t="s">
        <v>894</v>
      </c>
      <c r="L1891" t="s">
        <v>5017</v>
      </c>
      <c r="M1891" t="s">
        <v>5018</v>
      </c>
      <c r="N1891" t="s">
        <v>5018</v>
      </c>
    </row>
    <row r="1892" spans="1:14" x14ac:dyDescent="0.3">
      <c r="A1892" s="136">
        <f t="shared" si="29"/>
        <v>237.52157787289966</v>
      </c>
      <c r="B1892" s="134">
        <v>9.1355000000000004</v>
      </c>
      <c r="C1892" s="134">
        <v>-73.634500000000003</v>
      </c>
      <c r="D1892" t="s">
        <v>12855</v>
      </c>
      <c r="E1892" t="s">
        <v>892</v>
      </c>
      <c r="F1892" t="s">
        <v>1214</v>
      </c>
      <c r="G1892" t="s">
        <v>12856</v>
      </c>
      <c r="H1892" t="s">
        <v>294</v>
      </c>
      <c r="I1892">
        <v>64.337000000000003</v>
      </c>
      <c r="L1892" t="s">
        <v>10788</v>
      </c>
      <c r="M1892" t="s">
        <v>1019</v>
      </c>
      <c r="N1892" t="s">
        <v>1019</v>
      </c>
    </row>
    <row r="1893" spans="1:14" x14ac:dyDescent="0.3">
      <c r="A1893" s="136">
        <f t="shared" si="29"/>
        <v>237.60858287812516</v>
      </c>
      <c r="B1893" s="134">
        <v>6.01</v>
      </c>
      <c r="C1893" s="134">
        <v>-74.852999999999994</v>
      </c>
      <c r="D1893" t="s">
        <v>6085</v>
      </c>
      <c r="E1893" t="s">
        <v>883</v>
      </c>
      <c r="F1893" t="s">
        <v>877</v>
      </c>
      <c r="G1893" t="s">
        <v>919</v>
      </c>
      <c r="H1893" t="s">
        <v>288</v>
      </c>
      <c r="I1893">
        <v>189.66390000000001</v>
      </c>
      <c r="J1893" t="s">
        <v>889</v>
      </c>
      <c r="L1893" t="s">
        <v>6057</v>
      </c>
      <c r="M1893" t="s">
        <v>3758</v>
      </c>
      <c r="N1893" t="s">
        <v>3758</v>
      </c>
    </row>
    <row r="1894" spans="1:14" x14ac:dyDescent="0.3">
      <c r="A1894" s="136">
        <f t="shared" si="29"/>
        <v>237.67057874180711</v>
      </c>
      <c r="B1894" s="134">
        <v>6.7061700000000002</v>
      </c>
      <c r="C1894" s="134">
        <v>-75.116659999999996</v>
      </c>
      <c r="D1894" t="s">
        <v>8476</v>
      </c>
      <c r="E1894" t="s">
        <v>892</v>
      </c>
      <c r="F1894" t="s">
        <v>877</v>
      </c>
      <c r="G1894" t="s">
        <v>8048</v>
      </c>
      <c r="H1894" t="s">
        <v>288</v>
      </c>
      <c r="I1894">
        <v>156.077</v>
      </c>
      <c r="J1894" t="s">
        <v>889</v>
      </c>
      <c r="K1894" t="s">
        <v>879</v>
      </c>
      <c r="L1894" t="s">
        <v>8477</v>
      </c>
      <c r="M1894" t="s">
        <v>1117</v>
      </c>
      <c r="N1894" t="s">
        <v>1117</v>
      </c>
    </row>
    <row r="1895" spans="1:14" x14ac:dyDescent="0.3">
      <c r="A1895" s="136">
        <f t="shared" si="29"/>
        <v>237.78277927265069</v>
      </c>
      <c r="B1895" s="134">
        <v>6.7369700000000003</v>
      </c>
      <c r="C1895" s="134">
        <v>-75.123249999999999</v>
      </c>
      <c r="D1895" t="s">
        <v>8564</v>
      </c>
      <c r="E1895" t="s">
        <v>892</v>
      </c>
      <c r="F1895" t="s">
        <v>877</v>
      </c>
      <c r="G1895" t="s">
        <v>8048</v>
      </c>
      <c r="H1895" t="s">
        <v>288</v>
      </c>
      <c r="I1895">
        <v>59.250599999999999</v>
      </c>
      <c r="J1895" t="s">
        <v>894</v>
      </c>
      <c r="K1895" t="s">
        <v>879</v>
      </c>
      <c r="L1895" t="s">
        <v>8565</v>
      </c>
      <c r="M1895" t="s">
        <v>1117</v>
      </c>
      <c r="N1895" t="s">
        <v>1117</v>
      </c>
    </row>
    <row r="1896" spans="1:14" x14ac:dyDescent="0.3">
      <c r="A1896" s="136">
        <f t="shared" si="29"/>
        <v>237.85226123000348</v>
      </c>
      <c r="B1896" s="134">
        <v>5.1435000000000004</v>
      </c>
      <c r="C1896" s="134">
        <v>-73.882499999999993</v>
      </c>
      <c r="D1896" t="s">
        <v>5435</v>
      </c>
      <c r="E1896" t="s">
        <v>883</v>
      </c>
      <c r="F1896" t="s">
        <v>877</v>
      </c>
      <c r="G1896" t="s">
        <v>5303</v>
      </c>
      <c r="H1896" t="s">
        <v>297</v>
      </c>
      <c r="I1896">
        <v>13.468500000000001</v>
      </c>
      <c r="J1896" t="s">
        <v>894</v>
      </c>
      <c r="L1896" t="s">
        <v>5436</v>
      </c>
      <c r="M1896" t="s">
        <v>1905</v>
      </c>
      <c r="N1896" t="s">
        <v>1905</v>
      </c>
    </row>
    <row r="1897" spans="1:14" x14ac:dyDescent="0.3">
      <c r="A1897" s="136">
        <f t="shared" si="29"/>
        <v>237.90284390478448</v>
      </c>
      <c r="B1897" s="134">
        <v>4.9904999999999999</v>
      </c>
      <c r="C1897" s="134">
        <v>-72.606499999999997</v>
      </c>
      <c r="D1897" t="s">
        <v>9316</v>
      </c>
      <c r="E1897" t="s">
        <v>883</v>
      </c>
      <c r="F1897" t="s">
        <v>877</v>
      </c>
      <c r="G1897" t="s">
        <v>9010</v>
      </c>
      <c r="H1897" t="s">
        <v>231</v>
      </c>
      <c r="I1897">
        <v>238.77019999999999</v>
      </c>
      <c r="J1897" t="s">
        <v>889</v>
      </c>
      <c r="L1897" t="s">
        <v>9317</v>
      </c>
      <c r="M1897" t="s">
        <v>957</v>
      </c>
      <c r="N1897" t="s">
        <v>957</v>
      </c>
    </row>
    <row r="1898" spans="1:14" x14ac:dyDescent="0.3">
      <c r="A1898" s="136">
        <f t="shared" si="29"/>
        <v>237.96854364224825</v>
      </c>
      <c r="B1898" s="134">
        <v>4.9991199999999996</v>
      </c>
      <c r="C1898" s="134">
        <v>-73.43929</v>
      </c>
      <c r="D1898" t="s">
        <v>6732</v>
      </c>
      <c r="E1898" t="s">
        <v>892</v>
      </c>
      <c r="F1898" t="s">
        <v>877</v>
      </c>
      <c r="G1898" t="s">
        <v>6733</v>
      </c>
      <c r="H1898" t="s">
        <v>291</v>
      </c>
      <c r="I1898">
        <v>38.378799999999998</v>
      </c>
      <c r="J1898" t="s">
        <v>894</v>
      </c>
      <c r="K1898" t="s">
        <v>879</v>
      </c>
      <c r="L1898" t="s">
        <v>6734</v>
      </c>
      <c r="M1898" t="s">
        <v>1270</v>
      </c>
      <c r="N1898" t="s">
        <v>1270</v>
      </c>
    </row>
    <row r="1899" spans="1:14" x14ac:dyDescent="0.3">
      <c r="A1899" s="136">
        <f t="shared" si="29"/>
        <v>238.01739117551239</v>
      </c>
      <c r="B1899" s="134">
        <v>5.3105000000000002</v>
      </c>
      <c r="C1899" s="134">
        <v>-74.19</v>
      </c>
      <c r="D1899" t="s">
        <v>4920</v>
      </c>
      <c r="E1899" t="s">
        <v>883</v>
      </c>
      <c r="F1899" t="s">
        <v>877</v>
      </c>
      <c r="G1899" t="s">
        <v>4921</v>
      </c>
      <c r="H1899" t="s">
        <v>297</v>
      </c>
      <c r="I1899">
        <v>550.94809999999995</v>
      </c>
      <c r="J1899" t="s">
        <v>889</v>
      </c>
      <c r="L1899" t="s">
        <v>890</v>
      </c>
      <c r="M1899" t="s">
        <v>891</v>
      </c>
      <c r="N1899" t="s">
        <v>891</v>
      </c>
    </row>
    <row r="1900" spans="1:14" x14ac:dyDescent="0.3">
      <c r="A1900" s="136">
        <f t="shared" si="29"/>
        <v>238.15327393994625</v>
      </c>
      <c r="B1900" s="134">
        <v>5.0157299999999996</v>
      </c>
      <c r="C1900" s="134">
        <v>-73.51979</v>
      </c>
      <c r="D1900" t="s">
        <v>6455</v>
      </c>
      <c r="E1900" t="s">
        <v>892</v>
      </c>
      <c r="F1900" t="s">
        <v>926</v>
      </c>
      <c r="G1900" t="s">
        <v>6456</v>
      </c>
      <c r="H1900" t="s">
        <v>5277</v>
      </c>
      <c r="I1900">
        <v>62.950699999999998</v>
      </c>
      <c r="J1900" t="s">
        <v>889</v>
      </c>
      <c r="K1900" t="s">
        <v>879</v>
      </c>
      <c r="L1900" t="s">
        <v>6457</v>
      </c>
      <c r="M1900" t="s">
        <v>957</v>
      </c>
      <c r="N1900" t="s">
        <v>957</v>
      </c>
    </row>
    <row r="1901" spans="1:14" x14ac:dyDescent="0.3">
      <c r="A1901" s="136">
        <f t="shared" si="29"/>
        <v>238.26302533854914</v>
      </c>
      <c r="B1901" s="134">
        <v>7.0720000000000001</v>
      </c>
      <c r="C1901" s="134">
        <v>-75.158500000000004</v>
      </c>
      <c r="D1901" t="s">
        <v>9497</v>
      </c>
      <c r="E1901" t="s">
        <v>883</v>
      </c>
      <c r="F1901" t="s">
        <v>877</v>
      </c>
      <c r="G1901" t="s">
        <v>9478</v>
      </c>
      <c r="H1901" t="s">
        <v>288</v>
      </c>
      <c r="I1901">
        <v>757.36980000000005</v>
      </c>
      <c r="J1901" t="s">
        <v>889</v>
      </c>
      <c r="L1901" t="s">
        <v>9498</v>
      </c>
      <c r="M1901" t="s">
        <v>9499</v>
      </c>
      <c r="N1901" t="s">
        <v>9499</v>
      </c>
    </row>
    <row r="1902" spans="1:14" x14ac:dyDescent="0.3">
      <c r="A1902" s="136">
        <f t="shared" si="29"/>
        <v>238.43667518124039</v>
      </c>
      <c r="B1902" s="134">
        <v>9.1649200000000004</v>
      </c>
      <c r="C1902" s="134">
        <v>-73.561419999999998</v>
      </c>
      <c r="D1902" t="s">
        <v>12905</v>
      </c>
      <c r="E1902" t="s">
        <v>892</v>
      </c>
      <c r="F1902" t="s">
        <v>877</v>
      </c>
      <c r="G1902" t="s">
        <v>12856</v>
      </c>
      <c r="H1902" t="s">
        <v>294</v>
      </c>
      <c r="I1902">
        <v>97.155799999999999</v>
      </c>
      <c r="J1902" t="s">
        <v>889</v>
      </c>
      <c r="K1902" t="s">
        <v>879</v>
      </c>
      <c r="L1902" t="s">
        <v>10842</v>
      </c>
      <c r="M1902" t="s">
        <v>899</v>
      </c>
      <c r="N1902" t="s">
        <v>899</v>
      </c>
    </row>
    <row r="1903" spans="1:14" x14ac:dyDescent="0.3">
      <c r="A1903" s="136">
        <f t="shared" si="29"/>
        <v>238.49189808217034</v>
      </c>
      <c r="B1903" s="134">
        <v>5.9409700000000001</v>
      </c>
      <c r="C1903" s="134">
        <v>-74.819670000000002</v>
      </c>
      <c r="D1903" t="s">
        <v>5812</v>
      </c>
      <c r="E1903" t="s">
        <v>892</v>
      </c>
      <c r="F1903" t="s">
        <v>926</v>
      </c>
      <c r="G1903" t="s">
        <v>5813</v>
      </c>
      <c r="H1903" t="s">
        <v>288</v>
      </c>
      <c r="I1903">
        <v>499.61799999999999</v>
      </c>
      <c r="J1903" t="s">
        <v>889</v>
      </c>
      <c r="K1903" t="s">
        <v>879</v>
      </c>
      <c r="L1903" t="s">
        <v>1247</v>
      </c>
      <c r="M1903" t="s">
        <v>2970</v>
      </c>
      <c r="N1903" t="s">
        <v>2970</v>
      </c>
    </row>
    <row r="1904" spans="1:14" x14ac:dyDescent="0.3">
      <c r="A1904" s="136">
        <f t="shared" si="29"/>
        <v>238.51245315648436</v>
      </c>
      <c r="B1904" s="134">
        <v>4.9950000000000001</v>
      </c>
      <c r="C1904" s="134">
        <v>-73.4435</v>
      </c>
      <c r="D1904" t="s">
        <v>6708</v>
      </c>
      <c r="E1904" t="s">
        <v>883</v>
      </c>
      <c r="F1904" t="s">
        <v>877</v>
      </c>
      <c r="G1904" t="s">
        <v>6669</v>
      </c>
      <c r="H1904" t="s">
        <v>291</v>
      </c>
      <c r="I1904">
        <v>20.815999999999999</v>
      </c>
      <c r="J1904" t="s">
        <v>894</v>
      </c>
      <c r="L1904" t="s">
        <v>6348</v>
      </c>
      <c r="M1904" t="s">
        <v>957</v>
      </c>
      <c r="N1904" t="s">
        <v>957</v>
      </c>
    </row>
    <row r="1905" spans="1:14" x14ac:dyDescent="0.3">
      <c r="A1905" s="136">
        <f t="shared" si="29"/>
        <v>238.51490283517316</v>
      </c>
      <c r="B1905" s="134">
        <v>5.0095000000000001</v>
      </c>
      <c r="C1905" s="134">
        <v>-73.507999999999996</v>
      </c>
      <c r="D1905" t="s">
        <v>6494</v>
      </c>
      <c r="E1905" t="s">
        <v>883</v>
      </c>
      <c r="F1905" t="s">
        <v>877</v>
      </c>
      <c r="G1905" t="s">
        <v>6495</v>
      </c>
      <c r="H1905" t="s">
        <v>291</v>
      </c>
      <c r="I1905">
        <v>257.137</v>
      </c>
      <c r="J1905" t="s">
        <v>986</v>
      </c>
      <c r="L1905" t="s">
        <v>1370</v>
      </c>
      <c r="M1905" t="s">
        <v>3535</v>
      </c>
      <c r="N1905" t="s">
        <v>3535</v>
      </c>
    </row>
    <row r="1906" spans="1:14" x14ac:dyDescent="0.3">
      <c r="A1906" s="136">
        <f t="shared" si="29"/>
        <v>238.61583398940681</v>
      </c>
      <c r="B1906" s="134">
        <v>6.0065</v>
      </c>
      <c r="C1906" s="134">
        <v>-74.861500000000007</v>
      </c>
      <c r="D1906" t="s">
        <v>6061</v>
      </c>
      <c r="E1906" t="s">
        <v>968</v>
      </c>
      <c r="F1906" t="s">
        <v>877</v>
      </c>
      <c r="G1906" t="s">
        <v>6062</v>
      </c>
      <c r="H1906" t="s">
        <v>288</v>
      </c>
      <c r="I1906">
        <v>203.12710000000001</v>
      </c>
      <c r="J1906" t="s">
        <v>889</v>
      </c>
      <c r="L1906" t="s">
        <v>6057</v>
      </c>
      <c r="M1906" t="s">
        <v>3758</v>
      </c>
      <c r="N1906" t="s">
        <v>3758</v>
      </c>
    </row>
    <row r="1907" spans="1:14" x14ac:dyDescent="0.3">
      <c r="A1907" s="136">
        <f t="shared" si="29"/>
        <v>238.6536584860292</v>
      </c>
      <c r="B1907" s="134">
        <v>5.016</v>
      </c>
      <c r="C1907" s="134">
        <v>-72.459500000000006</v>
      </c>
      <c r="D1907" t="s">
        <v>9702</v>
      </c>
      <c r="E1907" t="s">
        <v>892</v>
      </c>
      <c r="F1907" t="s">
        <v>1214</v>
      </c>
      <c r="G1907" t="s">
        <v>9703</v>
      </c>
      <c r="H1907" t="s">
        <v>231</v>
      </c>
      <c r="I1907">
        <v>188.56780000000001</v>
      </c>
      <c r="L1907" t="s">
        <v>9704</v>
      </c>
      <c r="M1907" t="s">
        <v>957</v>
      </c>
      <c r="N1907" t="s">
        <v>957</v>
      </c>
    </row>
    <row r="1908" spans="1:14" x14ac:dyDescent="0.3">
      <c r="A1908" s="136">
        <f t="shared" si="29"/>
        <v>238.88299557746896</v>
      </c>
      <c r="B1908" s="134">
        <v>9.1532400000000003</v>
      </c>
      <c r="C1908" s="134">
        <v>-73.617999999999995</v>
      </c>
      <c r="D1908" t="s">
        <v>12868</v>
      </c>
      <c r="E1908" t="s">
        <v>892</v>
      </c>
      <c r="F1908" t="s">
        <v>877</v>
      </c>
      <c r="G1908" t="s">
        <v>12856</v>
      </c>
      <c r="H1908" t="s">
        <v>294</v>
      </c>
      <c r="I1908">
        <v>401.08600000000001</v>
      </c>
      <c r="J1908" t="s">
        <v>889</v>
      </c>
      <c r="K1908" t="s">
        <v>879</v>
      </c>
      <c r="L1908" t="s">
        <v>12869</v>
      </c>
      <c r="M1908" t="s">
        <v>931</v>
      </c>
      <c r="N1908" t="s">
        <v>931</v>
      </c>
    </row>
    <row r="1909" spans="1:14" x14ac:dyDescent="0.3">
      <c r="A1909" s="136">
        <f t="shared" si="29"/>
        <v>238.99332089696668</v>
      </c>
      <c r="B1909" s="134">
        <v>4.9504999999999999</v>
      </c>
      <c r="C1909" s="134">
        <v>-72.840999999999994</v>
      </c>
      <c r="D1909" t="s">
        <v>8659</v>
      </c>
      <c r="E1909" t="s">
        <v>883</v>
      </c>
      <c r="F1909" t="s">
        <v>877</v>
      </c>
      <c r="G1909" t="s">
        <v>8284</v>
      </c>
      <c r="H1909" t="s">
        <v>231</v>
      </c>
      <c r="I1909">
        <v>257.142</v>
      </c>
      <c r="J1909" t="s">
        <v>889</v>
      </c>
      <c r="L1909" t="s">
        <v>8660</v>
      </c>
      <c r="M1909" t="s">
        <v>957</v>
      </c>
      <c r="N1909" t="s">
        <v>957</v>
      </c>
    </row>
    <row r="1910" spans="1:14" x14ac:dyDescent="0.3">
      <c r="A1910" s="136">
        <f t="shared" si="29"/>
        <v>239.01517869784092</v>
      </c>
      <c r="B1910" s="134">
        <v>5.3088600000000001</v>
      </c>
      <c r="C1910" s="134">
        <v>-74.203789999999998</v>
      </c>
      <c r="D1910" t="s">
        <v>4862</v>
      </c>
      <c r="E1910" t="s">
        <v>892</v>
      </c>
      <c r="F1910" t="s">
        <v>877</v>
      </c>
      <c r="G1910" t="s">
        <v>4863</v>
      </c>
      <c r="H1910" t="s">
        <v>297</v>
      </c>
      <c r="I1910">
        <v>77.968199999999996</v>
      </c>
      <c r="J1910" t="s">
        <v>894</v>
      </c>
      <c r="K1910" t="s">
        <v>879</v>
      </c>
      <c r="L1910" t="s">
        <v>4864</v>
      </c>
      <c r="M1910" t="s">
        <v>1252</v>
      </c>
      <c r="N1910" t="s">
        <v>1252</v>
      </c>
    </row>
    <row r="1911" spans="1:14" x14ac:dyDescent="0.3">
      <c r="A1911" s="136">
        <f t="shared" si="29"/>
        <v>239.05069144329588</v>
      </c>
      <c r="B1911" s="134">
        <v>9.2119999999999997</v>
      </c>
      <c r="C1911" s="134">
        <v>-73.372</v>
      </c>
      <c r="D1911" t="s">
        <v>12965</v>
      </c>
      <c r="E1911" t="s">
        <v>883</v>
      </c>
      <c r="F1911" t="s">
        <v>877</v>
      </c>
      <c r="G1911" t="s">
        <v>12856</v>
      </c>
      <c r="H1911" t="s">
        <v>294</v>
      </c>
      <c r="I1911">
        <v>775.46069999999997</v>
      </c>
      <c r="J1911" t="s">
        <v>889</v>
      </c>
      <c r="L1911" t="s">
        <v>12966</v>
      </c>
      <c r="M1911" t="s">
        <v>12967</v>
      </c>
      <c r="N1911" t="s">
        <v>12967</v>
      </c>
    </row>
    <row r="1912" spans="1:14" x14ac:dyDescent="0.3">
      <c r="A1912" s="136">
        <f t="shared" si="29"/>
        <v>239.08258953507098</v>
      </c>
      <c r="B1912" s="134">
        <v>5.3464999999999998</v>
      </c>
      <c r="C1912" s="134">
        <v>-74.259500000000003</v>
      </c>
      <c r="D1912" t="s">
        <v>4822</v>
      </c>
      <c r="E1912" t="s">
        <v>908</v>
      </c>
      <c r="F1912" t="s">
        <v>877</v>
      </c>
      <c r="G1912" t="s">
        <v>4701</v>
      </c>
      <c r="H1912" t="s">
        <v>297</v>
      </c>
      <c r="I1912">
        <v>1141.067</v>
      </c>
      <c r="J1912" t="s">
        <v>889</v>
      </c>
      <c r="L1912" t="s">
        <v>910</v>
      </c>
      <c r="M1912" t="s">
        <v>891</v>
      </c>
      <c r="N1912" t="s">
        <v>891</v>
      </c>
    </row>
    <row r="1913" spans="1:14" x14ac:dyDescent="0.3">
      <c r="A1913" s="136">
        <f t="shared" si="29"/>
        <v>239.08998257147016</v>
      </c>
      <c r="B1913" s="134">
        <v>9.1739999999999995</v>
      </c>
      <c r="C1913" s="134">
        <v>-73.55</v>
      </c>
      <c r="D1913" t="s">
        <v>12921</v>
      </c>
      <c r="E1913" t="s">
        <v>892</v>
      </c>
      <c r="F1913" t="s">
        <v>1214</v>
      </c>
      <c r="G1913" t="s">
        <v>12856</v>
      </c>
      <c r="H1913" t="s">
        <v>294</v>
      </c>
      <c r="I1913">
        <v>37.626100000000001</v>
      </c>
      <c r="L1913" t="s">
        <v>10788</v>
      </c>
      <c r="M1913" t="s">
        <v>1019</v>
      </c>
      <c r="N1913" t="s">
        <v>1019</v>
      </c>
    </row>
    <row r="1914" spans="1:14" x14ac:dyDescent="0.3">
      <c r="A1914" s="136">
        <f t="shared" si="29"/>
        <v>239.14339876831713</v>
      </c>
      <c r="B1914" s="134">
        <v>5.1310000000000002</v>
      </c>
      <c r="C1914" s="134">
        <v>-73.882999999999996</v>
      </c>
      <c r="D1914" t="s">
        <v>5406</v>
      </c>
      <c r="E1914" t="s">
        <v>883</v>
      </c>
      <c r="F1914" t="s">
        <v>963</v>
      </c>
      <c r="G1914" t="s">
        <v>5303</v>
      </c>
      <c r="H1914" t="s">
        <v>297</v>
      </c>
      <c r="I1914">
        <v>62.446300000000001</v>
      </c>
      <c r="J1914" t="s">
        <v>894</v>
      </c>
      <c r="L1914" t="s">
        <v>5407</v>
      </c>
      <c r="M1914" t="s">
        <v>1633</v>
      </c>
      <c r="N1914" t="s">
        <v>1633</v>
      </c>
    </row>
    <row r="1915" spans="1:14" x14ac:dyDescent="0.3">
      <c r="A1915" s="136">
        <f t="shared" si="29"/>
        <v>239.15187726752288</v>
      </c>
      <c r="B1915" s="134">
        <v>6.9234999999999998</v>
      </c>
      <c r="C1915" s="134">
        <v>-75.159499999999994</v>
      </c>
      <c r="D1915" t="s">
        <v>9005</v>
      </c>
      <c r="E1915" t="s">
        <v>883</v>
      </c>
      <c r="F1915" t="s">
        <v>884</v>
      </c>
      <c r="G1915" t="s">
        <v>9006</v>
      </c>
      <c r="H1915" t="s">
        <v>288</v>
      </c>
      <c r="I1915">
        <v>1880.5608</v>
      </c>
      <c r="L1915" t="s">
        <v>9007</v>
      </c>
      <c r="M1915" t="s">
        <v>1451</v>
      </c>
      <c r="N1915" t="s">
        <v>1451</v>
      </c>
    </row>
    <row r="1916" spans="1:14" x14ac:dyDescent="0.3">
      <c r="A1916" s="136">
        <f t="shared" si="29"/>
        <v>239.20178270246512</v>
      </c>
      <c r="B1916" s="134">
        <v>4.9908999999999999</v>
      </c>
      <c r="C1916" s="134">
        <v>-73.454080000000005</v>
      </c>
      <c r="D1916" t="s">
        <v>6668</v>
      </c>
      <c r="E1916" t="s">
        <v>892</v>
      </c>
      <c r="F1916" t="s">
        <v>877</v>
      </c>
      <c r="G1916" t="s">
        <v>6669</v>
      </c>
      <c r="H1916" t="s">
        <v>291</v>
      </c>
      <c r="I1916">
        <v>75.700100000000006</v>
      </c>
      <c r="J1916" t="s">
        <v>894</v>
      </c>
      <c r="K1916" t="s">
        <v>879</v>
      </c>
      <c r="L1916" t="s">
        <v>6670</v>
      </c>
      <c r="M1916" t="s">
        <v>1252</v>
      </c>
      <c r="N1916" t="s">
        <v>1252</v>
      </c>
    </row>
    <row r="1917" spans="1:14" x14ac:dyDescent="0.3">
      <c r="A1917" s="136">
        <f t="shared" si="29"/>
        <v>239.20812609613674</v>
      </c>
      <c r="B1917" s="134">
        <v>5.1016399999999997</v>
      </c>
      <c r="C1917" s="134">
        <v>-73.815349999999995</v>
      </c>
      <c r="D1917" t="s">
        <v>5545</v>
      </c>
      <c r="E1917" t="s">
        <v>892</v>
      </c>
      <c r="F1917" t="s">
        <v>877</v>
      </c>
      <c r="G1917" t="s">
        <v>5546</v>
      </c>
      <c r="H1917" t="s">
        <v>297</v>
      </c>
      <c r="I1917">
        <v>282.10379999999998</v>
      </c>
      <c r="J1917" t="s">
        <v>894</v>
      </c>
      <c r="K1917" t="s">
        <v>879</v>
      </c>
      <c r="L1917" t="s">
        <v>5547</v>
      </c>
      <c r="M1917" t="s">
        <v>1754</v>
      </c>
      <c r="N1917" t="s">
        <v>1754</v>
      </c>
    </row>
    <row r="1918" spans="1:14" x14ac:dyDescent="0.3">
      <c r="A1918" s="136">
        <f t="shared" si="29"/>
        <v>239.38151873609883</v>
      </c>
      <c r="B1918" s="134">
        <v>5.0970000000000004</v>
      </c>
      <c r="C1918" s="134">
        <v>-73.808000000000007</v>
      </c>
      <c r="D1918" t="s">
        <v>5553</v>
      </c>
      <c r="E1918" t="s">
        <v>883</v>
      </c>
      <c r="F1918" t="s">
        <v>877</v>
      </c>
      <c r="G1918" t="s">
        <v>5546</v>
      </c>
      <c r="H1918" t="s">
        <v>297</v>
      </c>
      <c r="I1918">
        <v>30.6113</v>
      </c>
      <c r="J1918" t="s">
        <v>894</v>
      </c>
      <c r="L1918" t="s">
        <v>5547</v>
      </c>
      <c r="M1918" t="s">
        <v>887</v>
      </c>
      <c r="N1918" t="s">
        <v>887</v>
      </c>
    </row>
    <row r="1919" spans="1:14" x14ac:dyDescent="0.3">
      <c r="A1919" s="136">
        <f t="shared" si="29"/>
        <v>239.43208331711381</v>
      </c>
      <c r="B1919" s="134">
        <v>9.18</v>
      </c>
      <c r="C1919" s="134">
        <v>-73.539000000000001</v>
      </c>
      <c r="D1919" t="s">
        <v>12924</v>
      </c>
      <c r="E1919" t="s">
        <v>883</v>
      </c>
      <c r="F1919" t="s">
        <v>877</v>
      </c>
      <c r="G1919" t="s">
        <v>12856</v>
      </c>
      <c r="H1919" t="s">
        <v>294</v>
      </c>
      <c r="I1919">
        <v>2451.7091</v>
      </c>
      <c r="J1919" t="s">
        <v>889</v>
      </c>
      <c r="L1919" t="s">
        <v>12925</v>
      </c>
      <c r="M1919" t="s">
        <v>6291</v>
      </c>
      <c r="N1919" t="s">
        <v>6291</v>
      </c>
    </row>
    <row r="1920" spans="1:14" x14ac:dyDescent="0.3">
      <c r="A1920" s="136">
        <f t="shared" si="29"/>
        <v>239.46056157002306</v>
      </c>
      <c r="B1920" s="134">
        <v>5.4364800000000004</v>
      </c>
      <c r="C1920" s="134">
        <v>-74.38252</v>
      </c>
      <c r="D1920" t="s">
        <v>4787</v>
      </c>
      <c r="E1920" t="s">
        <v>876</v>
      </c>
      <c r="F1920" t="s">
        <v>877</v>
      </c>
      <c r="G1920" t="s">
        <v>4788</v>
      </c>
      <c r="H1920" t="s">
        <v>297</v>
      </c>
      <c r="I1920">
        <v>76.594099999999997</v>
      </c>
      <c r="K1920" t="s">
        <v>879</v>
      </c>
      <c r="L1920" t="s">
        <v>4789</v>
      </c>
      <c r="M1920" t="s">
        <v>881</v>
      </c>
      <c r="N1920" t="s">
        <v>881</v>
      </c>
    </row>
    <row r="1921" spans="1:14" x14ac:dyDescent="0.3">
      <c r="A1921" s="136">
        <f t="shared" si="29"/>
        <v>239.59766722036591</v>
      </c>
      <c r="B1921" s="134">
        <v>4.9725999999999999</v>
      </c>
      <c r="C1921" s="134">
        <v>-73.37894</v>
      </c>
      <c r="D1921" t="s">
        <v>6913</v>
      </c>
      <c r="E1921" t="s">
        <v>892</v>
      </c>
      <c r="F1921" t="s">
        <v>877</v>
      </c>
      <c r="G1921" t="s">
        <v>6914</v>
      </c>
      <c r="H1921" t="s">
        <v>291</v>
      </c>
      <c r="I1921">
        <v>93.295199999999994</v>
      </c>
      <c r="J1921" t="s">
        <v>894</v>
      </c>
      <c r="K1921" t="s">
        <v>879</v>
      </c>
      <c r="L1921" t="s">
        <v>6915</v>
      </c>
      <c r="M1921" t="s">
        <v>949</v>
      </c>
      <c r="N1921" t="s">
        <v>949</v>
      </c>
    </row>
    <row r="1922" spans="1:14" x14ac:dyDescent="0.3">
      <c r="A1922" s="136">
        <f t="shared" ref="A1922:A1985" si="30">6371*ACOS(SIN(RADIANS(LAT))*SIN(RADIANS(B1922))+COS(RADIANS(LAT))*COS(RADIANS(B1922))*COS(RADIANS(C1922-LONG)))</f>
        <v>239.72063379576147</v>
      </c>
      <c r="B1922" s="134">
        <v>5.0008600000000003</v>
      </c>
      <c r="C1922" s="134">
        <v>-73.518370000000004</v>
      </c>
      <c r="D1922" t="s">
        <v>6431</v>
      </c>
      <c r="E1922" t="s">
        <v>876</v>
      </c>
      <c r="F1922" t="s">
        <v>877</v>
      </c>
      <c r="G1922" t="s">
        <v>6432</v>
      </c>
      <c r="H1922" t="s">
        <v>5277</v>
      </c>
      <c r="I1922">
        <v>105.95350000000001</v>
      </c>
      <c r="K1922" t="s">
        <v>879</v>
      </c>
      <c r="L1922" t="s">
        <v>6433</v>
      </c>
      <c r="M1922" t="s">
        <v>881</v>
      </c>
      <c r="N1922" t="s">
        <v>881</v>
      </c>
    </row>
    <row r="1923" spans="1:14" x14ac:dyDescent="0.3">
      <c r="A1923" s="136">
        <f t="shared" si="30"/>
        <v>239.76434534641734</v>
      </c>
      <c r="B1923" s="134">
        <v>5.1379999999999999</v>
      </c>
      <c r="C1923" s="134">
        <v>-73.912000000000006</v>
      </c>
      <c r="D1923" t="s">
        <v>5335</v>
      </c>
      <c r="E1923" t="s">
        <v>883</v>
      </c>
      <c r="F1923" t="s">
        <v>877</v>
      </c>
      <c r="G1923" t="s">
        <v>5319</v>
      </c>
      <c r="H1923" t="s">
        <v>297</v>
      </c>
      <c r="I1923">
        <v>100.40389999999999</v>
      </c>
      <c r="J1923" t="s">
        <v>894</v>
      </c>
      <c r="L1923" t="s">
        <v>2821</v>
      </c>
      <c r="M1923" t="s">
        <v>1410</v>
      </c>
      <c r="N1923" t="s">
        <v>1410</v>
      </c>
    </row>
    <row r="1924" spans="1:14" x14ac:dyDescent="0.3">
      <c r="A1924" s="136">
        <f t="shared" si="30"/>
        <v>239.89498509595606</v>
      </c>
      <c r="B1924" s="134">
        <v>9.1750000000000007</v>
      </c>
      <c r="C1924" s="134">
        <v>-73.5745</v>
      </c>
      <c r="D1924" t="s">
        <v>12913</v>
      </c>
      <c r="E1924" t="s">
        <v>892</v>
      </c>
      <c r="F1924" t="s">
        <v>1214</v>
      </c>
      <c r="G1924" t="s">
        <v>12856</v>
      </c>
      <c r="H1924" t="s">
        <v>294</v>
      </c>
      <c r="I1924">
        <v>99.527699999999996</v>
      </c>
      <c r="J1924" t="s">
        <v>986</v>
      </c>
      <c r="K1924" t="s">
        <v>879</v>
      </c>
      <c r="L1924" t="s">
        <v>10788</v>
      </c>
      <c r="M1924" t="s">
        <v>1019</v>
      </c>
      <c r="N1924" t="s">
        <v>1019</v>
      </c>
    </row>
    <row r="1925" spans="1:14" x14ac:dyDescent="0.3">
      <c r="A1925" s="136">
        <f t="shared" si="30"/>
        <v>239.9660572729145</v>
      </c>
      <c r="B1925" s="134">
        <v>6.4450000000000003</v>
      </c>
      <c r="C1925" s="134">
        <v>-75.072000000000003</v>
      </c>
      <c r="D1925" t="s">
        <v>7535</v>
      </c>
      <c r="E1925" t="s">
        <v>883</v>
      </c>
      <c r="F1925" t="s">
        <v>877</v>
      </c>
      <c r="G1925" t="s">
        <v>7536</v>
      </c>
      <c r="H1925" t="s">
        <v>288</v>
      </c>
      <c r="I1925">
        <v>2175.6291999999999</v>
      </c>
      <c r="J1925" t="s">
        <v>889</v>
      </c>
      <c r="L1925" t="s">
        <v>7537</v>
      </c>
      <c r="M1925" t="s">
        <v>7538</v>
      </c>
      <c r="N1925" t="s">
        <v>7538</v>
      </c>
    </row>
    <row r="1926" spans="1:14" x14ac:dyDescent="0.3">
      <c r="A1926" s="136">
        <f t="shared" si="30"/>
        <v>240.02627056384929</v>
      </c>
      <c r="B1926" s="134">
        <v>6.6565000000000003</v>
      </c>
      <c r="C1926" s="134">
        <v>-75.128500000000003</v>
      </c>
      <c r="D1926" t="s">
        <v>8322</v>
      </c>
      <c r="E1926" t="s">
        <v>883</v>
      </c>
      <c r="F1926" t="s">
        <v>963</v>
      </c>
      <c r="G1926" t="s">
        <v>8048</v>
      </c>
      <c r="H1926" t="s">
        <v>288</v>
      </c>
      <c r="I1926">
        <v>95.358699999999999</v>
      </c>
      <c r="J1926" t="s">
        <v>894</v>
      </c>
      <c r="L1926" t="s">
        <v>8323</v>
      </c>
      <c r="M1926" t="s">
        <v>1633</v>
      </c>
      <c r="N1926" t="s">
        <v>1633</v>
      </c>
    </row>
    <row r="1927" spans="1:14" x14ac:dyDescent="0.3">
      <c r="A1927" s="136">
        <f t="shared" si="30"/>
        <v>240.06012075708114</v>
      </c>
      <c r="B1927" s="134">
        <v>6.0105000000000004</v>
      </c>
      <c r="C1927" s="134">
        <v>-74.879000000000005</v>
      </c>
      <c r="D1927" t="s">
        <v>6056</v>
      </c>
      <c r="E1927" t="s">
        <v>883</v>
      </c>
      <c r="F1927" t="s">
        <v>877</v>
      </c>
      <c r="G1927" t="s">
        <v>919</v>
      </c>
      <c r="H1927" t="s">
        <v>288</v>
      </c>
      <c r="I1927">
        <v>198.23500000000001</v>
      </c>
      <c r="J1927" t="s">
        <v>889</v>
      </c>
      <c r="L1927" t="s">
        <v>6057</v>
      </c>
      <c r="M1927" t="s">
        <v>3758</v>
      </c>
      <c r="N1927" t="s">
        <v>3758</v>
      </c>
    </row>
    <row r="1928" spans="1:14" x14ac:dyDescent="0.3">
      <c r="A1928" s="136">
        <f t="shared" si="30"/>
        <v>240.09794386387168</v>
      </c>
      <c r="B1928" s="134">
        <v>6.2962400000000001</v>
      </c>
      <c r="C1928" s="134">
        <v>-75.019639999999995</v>
      </c>
      <c r="D1928" t="s">
        <v>7050</v>
      </c>
      <c r="E1928" t="s">
        <v>892</v>
      </c>
      <c r="F1928" t="s">
        <v>1214</v>
      </c>
      <c r="G1928" t="s">
        <v>7031</v>
      </c>
      <c r="H1928" t="s">
        <v>288</v>
      </c>
      <c r="I1928">
        <v>0.5716</v>
      </c>
      <c r="K1928" t="s">
        <v>879</v>
      </c>
      <c r="L1928" t="s">
        <v>7032</v>
      </c>
      <c r="M1928" t="s">
        <v>949</v>
      </c>
      <c r="N1928" t="s">
        <v>949</v>
      </c>
    </row>
    <row r="1929" spans="1:14" x14ac:dyDescent="0.3">
      <c r="A1929" s="136">
        <f t="shared" si="30"/>
        <v>240.18167443652445</v>
      </c>
      <c r="B1929" s="134">
        <v>5.7670000000000003</v>
      </c>
      <c r="C1929" s="134">
        <v>-74.714500000000001</v>
      </c>
      <c r="D1929" t="s">
        <v>5300</v>
      </c>
      <c r="E1929" t="s">
        <v>883</v>
      </c>
      <c r="F1929" t="s">
        <v>884</v>
      </c>
      <c r="G1929" t="s">
        <v>5105</v>
      </c>
      <c r="H1929" t="s">
        <v>3898</v>
      </c>
      <c r="I1929">
        <v>110.1572</v>
      </c>
      <c r="L1929" t="s">
        <v>4224</v>
      </c>
      <c r="M1929" t="s">
        <v>887</v>
      </c>
      <c r="N1929" t="s">
        <v>887</v>
      </c>
    </row>
    <row r="1930" spans="1:14" x14ac:dyDescent="0.3">
      <c r="A1930" s="136">
        <f t="shared" si="30"/>
        <v>240.19476078122796</v>
      </c>
      <c r="B1930" s="134">
        <v>9.1948000000000008</v>
      </c>
      <c r="C1930" s="134">
        <v>-73.507469999999998</v>
      </c>
      <c r="D1930" t="s">
        <v>12937</v>
      </c>
      <c r="E1930" t="s">
        <v>892</v>
      </c>
      <c r="F1930" t="s">
        <v>877</v>
      </c>
      <c r="G1930" t="s">
        <v>12856</v>
      </c>
      <c r="H1930" t="s">
        <v>294</v>
      </c>
      <c r="I1930">
        <v>54.9009</v>
      </c>
      <c r="J1930" t="s">
        <v>894</v>
      </c>
      <c r="K1930" t="s">
        <v>879</v>
      </c>
      <c r="L1930" t="s">
        <v>12938</v>
      </c>
      <c r="M1930" t="s">
        <v>899</v>
      </c>
      <c r="N1930" t="s">
        <v>899</v>
      </c>
    </row>
    <row r="1931" spans="1:14" x14ac:dyDescent="0.3">
      <c r="A1931" s="136">
        <f t="shared" si="30"/>
        <v>240.2750913679231</v>
      </c>
      <c r="B1931" s="134">
        <v>4.976</v>
      </c>
      <c r="C1931" s="134">
        <v>-72.569000000000003</v>
      </c>
      <c r="D1931" t="s">
        <v>9415</v>
      </c>
      <c r="E1931" t="s">
        <v>883</v>
      </c>
      <c r="F1931" t="s">
        <v>877</v>
      </c>
      <c r="G1931" t="s">
        <v>9010</v>
      </c>
      <c r="H1931" t="s">
        <v>231</v>
      </c>
      <c r="I1931">
        <v>628.16729999999995</v>
      </c>
      <c r="J1931" t="s">
        <v>889</v>
      </c>
      <c r="L1931" t="s">
        <v>8006</v>
      </c>
      <c r="M1931" t="s">
        <v>957</v>
      </c>
      <c r="N1931" t="s">
        <v>957</v>
      </c>
    </row>
    <row r="1932" spans="1:14" x14ac:dyDescent="0.3">
      <c r="A1932" s="136">
        <f t="shared" si="30"/>
        <v>240.28735328620922</v>
      </c>
      <c r="B1932" s="134">
        <v>4.9904999999999999</v>
      </c>
      <c r="C1932" s="134">
        <v>-73.497</v>
      </c>
      <c r="D1932" t="s">
        <v>6504</v>
      </c>
      <c r="E1932" t="s">
        <v>883</v>
      </c>
      <c r="F1932" t="s">
        <v>877</v>
      </c>
      <c r="G1932" t="s">
        <v>6499</v>
      </c>
      <c r="H1932" t="s">
        <v>291</v>
      </c>
      <c r="I1932">
        <v>23.2654</v>
      </c>
      <c r="J1932" t="s">
        <v>894</v>
      </c>
      <c r="L1932" t="s">
        <v>6505</v>
      </c>
      <c r="M1932" t="s">
        <v>6506</v>
      </c>
      <c r="N1932" t="s">
        <v>6506</v>
      </c>
    </row>
    <row r="1933" spans="1:14" x14ac:dyDescent="0.3">
      <c r="A1933" s="136">
        <f t="shared" si="30"/>
        <v>240.30306982578736</v>
      </c>
      <c r="B1933" s="134">
        <v>5.3105000000000002</v>
      </c>
      <c r="C1933" s="134">
        <v>-74.227000000000004</v>
      </c>
      <c r="D1933" t="s">
        <v>4812</v>
      </c>
      <c r="E1933" t="s">
        <v>883</v>
      </c>
      <c r="F1933" t="s">
        <v>877</v>
      </c>
      <c r="G1933" t="s">
        <v>4813</v>
      </c>
      <c r="H1933" t="s">
        <v>297</v>
      </c>
      <c r="I1933">
        <v>2072.8377999999998</v>
      </c>
      <c r="J1933" t="s">
        <v>889</v>
      </c>
      <c r="L1933" t="s">
        <v>890</v>
      </c>
      <c r="M1933" t="s">
        <v>891</v>
      </c>
      <c r="N1933" t="s">
        <v>891</v>
      </c>
    </row>
    <row r="1934" spans="1:14" x14ac:dyDescent="0.3">
      <c r="A1934" s="136">
        <f t="shared" si="30"/>
        <v>240.34611109239572</v>
      </c>
      <c r="B1934" s="134">
        <v>4.9831799999999999</v>
      </c>
      <c r="C1934" s="134">
        <v>-73.467070000000007</v>
      </c>
      <c r="D1934" t="s">
        <v>6613</v>
      </c>
      <c r="E1934" t="s">
        <v>892</v>
      </c>
      <c r="F1934" t="s">
        <v>926</v>
      </c>
      <c r="G1934" t="s">
        <v>6614</v>
      </c>
      <c r="H1934" t="s">
        <v>291</v>
      </c>
      <c r="I1934">
        <v>34.9422</v>
      </c>
      <c r="J1934" t="s">
        <v>894</v>
      </c>
      <c r="K1934" t="s">
        <v>879</v>
      </c>
      <c r="L1934" t="s">
        <v>6615</v>
      </c>
      <c r="M1934" t="s">
        <v>957</v>
      </c>
      <c r="N1934" t="s">
        <v>957</v>
      </c>
    </row>
    <row r="1935" spans="1:14" x14ac:dyDescent="0.3">
      <c r="A1935" s="136">
        <f t="shared" si="30"/>
        <v>240.4621823169351</v>
      </c>
      <c r="B1935" s="134">
        <v>5.9213100000000001</v>
      </c>
      <c r="C1935" s="134">
        <v>-74.828130000000002</v>
      </c>
      <c r="D1935" t="s">
        <v>5710</v>
      </c>
      <c r="E1935" t="s">
        <v>892</v>
      </c>
      <c r="F1935" t="s">
        <v>877</v>
      </c>
      <c r="G1935" t="s">
        <v>5469</v>
      </c>
      <c r="H1935" t="s">
        <v>288</v>
      </c>
      <c r="I1935">
        <v>220.179</v>
      </c>
      <c r="J1935" t="s">
        <v>889</v>
      </c>
      <c r="K1935" t="s">
        <v>879</v>
      </c>
      <c r="L1935" t="s">
        <v>1794</v>
      </c>
      <c r="M1935" t="s">
        <v>5414</v>
      </c>
      <c r="N1935" t="s">
        <v>5414</v>
      </c>
    </row>
    <row r="1936" spans="1:14" x14ac:dyDescent="0.3">
      <c r="A1936" s="136">
        <f t="shared" si="30"/>
        <v>240.4652289607329</v>
      </c>
      <c r="B1936" s="134">
        <v>5.9865000000000004</v>
      </c>
      <c r="C1936" s="134">
        <v>-74.869</v>
      </c>
      <c r="D1936" t="s">
        <v>5970</v>
      </c>
      <c r="E1936" t="s">
        <v>883</v>
      </c>
      <c r="F1936" t="s">
        <v>877</v>
      </c>
      <c r="G1936" t="s">
        <v>919</v>
      </c>
      <c r="H1936" t="s">
        <v>288</v>
      </c>
      <c r="I1936">
        <v>926.34900000000005</v>
      </c>
      <c r="J1936" t="s">
        <v>889</v>
      </c>
      <c r="L1936" t="s">
        <v>4513</v>
      </c>
      <c r="M1936" t="s">
        <v>1451</v>
      </c>
      <c r="N1936" t="s">
        <v>1451</v>
      </c>
    </row>
    <row r="1937" spans="1:14" x14ac:dyDescent="0.3">
      <c r="A1937" s="136">
        <f t="shared" si="30"/>
        <v>240.47880029820521</v>
      </c>
      <c r="B1937" s="134">
        <v>4.9843200000000003</v>
      </c>
      <c r="C1937" s="134">
        <v>-73.477729999999994</v>
      </c>
      <c r="D1937" t="s">
        <v>6569</v>
      </c>
      <c r="E1937" t="s">
        <v>892</v>
      </c>
      <c r="F1937" t="s">
        <v>926</v>
      </c>
      <c r="G1937" t="s">
        <v>6499</v>
      </c>
      <c r="H1937" t="s">
        <v>291</v>
      </c>
      <c r="I1937">
        <v>95.392899999999997</v>
      </c>
      <c r="J1937" t="s">
        <v>889</v>
      </c>
      <c r="K1937" t="s">
        <v>879</v>
      </c>
      <c r="L1937" t="s">
        <v>6570</v>
      </c>
      <c r="M1937" t="s">
        <v>899</v>
      </c>
      <c r="N1937" t="s">
        <v>899</v>
      </c>
    </row>
    <row r="1938" spans="1:14" x14ac:dyDescent="0.3">
      <c r="A1938" s="136">
        <f t="shared" si="30"/>
        <v>240.49487024727893</v>
      </c>
      <c r="B1938" s="134">
        <v>4.9865000000000004</v>
      </c>
      <c r="C1938" s="134">
        <v>-73.488</v>
      </c>
      <c r="D1938" t="s">
        <v>6525</v>
      </c>
      <c r="E1938" t="s">
        <v>968</v>
      </c>
      <c r="F1938" t="s">
        <v>877</v>
      </c>
      <c r="G1938" t="s">
        <v>6499</v>
      </c>
      <c r="H1938" t="s">
        <v>291</v>
      </c>
      <c r="I1938">
        <v>19.591999999999999</v>
      </c>
      <c r="J1938" t="s">
        <v>894</v>
      </c>
      <c r="L1938" t="s">
        <v>5434</v>
      </c>
      <c r="M1938" t="s">
        <v>6526</v>
      </c>
      <c r="N1938" t="s">
        <v>6526</v>
      </c>
    </row>
    <row r="1939" spans="1:14" x14ac:dyDescent="0.3">
      <c r="A1939" s="136">
        <f t="shared" si="30"/>
        <v>240.56138659062256</v>
      </c>
      <c r="B1939" s="134">
        <v>8.0404699999999991</v>
      </c>
      <c r="C1939" s="134">
        <v>-74.961920000000006</v>
      </c>
      <c r="D1939" t="s">
        <v>11577</v>
      </c>
      <c r="E1939" t="s">
        <v>892</v>
      </c>
      <c r="F1939" t="s">
        <v>877</v>
      </c>
      <c r="G1939" t="s">
        <v>10927</v>
      </c>
      <c r="H1939" t="s">
        <v>288</v>
      </c>
      <c r="I1939">
        <v>49.766300000000001</v>
      </c>
      <c r="J1939" t="s">
        <v>894</v>
      </c>
      <c r="K1939" t="s">
        <v>879</v>
      </c>
      <c r="L1939" t="s">
        <v>10659</v>
      </c>
      <c r="M1939" t="s">
        <v>949</v>
      </c>
      <c r="N1939" t="s">
        <v>949</v>
      </c>
    </row>
    <row r="1940" spans="1:14" x14ac:dyDescent="0.3">
      <c r="A1940" s="136">
        <f t="shared" si="30"/>
        <v>240.73027325533266</v>
      </c>
      <c r="B1940" s="134">
        <v>4.9862500000000001</v>
      </c>
      <c r="C1940" s="134">
        <v>-73.496319999999997</v>
      </c>
      <c r="D1940" t="s">
        <v>6498</v>
      </c>
      <c r="E1940" t="s">
        <v>892</v>
      </c>
      <c r="F1940" t="s">
        <v>893</v>
      </c>
      <c r="G1940" t="s">
        <v>6499</v>
      </c>
      <c r="H1940" t="s">
        <v>291</v>
      </c>
      <c r="I1940">
        <v>17.7989</v>
      </c>
      <c r="J1940" t="s">
        <v>894</v>
      </c>
      <c r="K1940" t="s">
        <v>879</v>
      </c>
      <c r="L1940" t="s">
        <v>6500</v>
      </c>
      <c r="M1940" t="s">
        <v>1482</v>
      </c>
      <c r="N1940" t="s">
        <v>1482</v>
      </c>
    </row>
    <row r="1941" spans="1:14" x14ac:dyDescent="0.3">
      <c r="A1941" s="136">
        <f t="shared" si="30"/>
        <v>241.00687871729133</v>
      </c>
      <c r="B1941" s="134">
        <v>5.9275000000000002</v>
      </c>
      <c r="C1941" s="134">
        <v>-74.837999999999994</v>
      </c>
      <c r="D1941" t="s">
        <v>5721</v>
      </c>
      <c r="E1941" t="s">
        <v>968</v>
      </c>
      <c r="F1941" t="s">
        <v>877</v>
      </c>
      <c r="G1941" t="s">
        <v>5722</v>
      </c>
      <c r="H1941" t="s">
        <v>288</v>
      </c>
      <c r="I1941">
        <v>19.5807</v>
      </c>
      <c r="J1941" t="s">
        <v>894</v>
      </c>
      <c r="L1941" t="s">
        <v>5723</v>
      </c>
      <c r="M1941" t="s">
        <v>906</v>
      </c>
      <c r="N1941" t="s">
        <v>906</v>
      </c>
    </row>
    <row r="1942" spans="1:14" x14ac:dyDescent="0.3">
      <c r="A1942" s="136">
        <f t="shared" si="30"/>
        <v>241.10745536980798</v>
      </c>
      <c r="B1942" s="134">
        <v>5.117</v>
      </c>
      <c r="C1942" s="134">
        <v>-73.894999999999996</v>
      </c>
      <c r="D1942" t="s">
        <v>5338</v>
      </c>
      <c r="E1942" t="s">
        <v>883</v>
      </c>
      <c r="F1942" t="s">
        <v>877</v>
      </c>
      <c r="G1942" t="s">
        <v>5303</v>
      </c>
      <c r="H1942" t="s">
        <v>297</v>
      </c>
      <c r="I1942">
        <v>3.6734</v>
      </c>
      <c r="J1942" t="s">
        <v>894</v>
      </c>
      <c r="L1942" t="s">
        <v>5339</v>
      </c>
      <c r="M1942" t="s">
        <v>1410</v>
      </c>
      <c r="N1942" t="s">
        <v>1410</v>
      </c>
    </row>
    <row r="1943" spans="1:14" x14ac:dyDescent="0.3">
      <c r="A1943" s="136">
        <f t="shared" si="30"/>
        <v>241.17591594824762</v>
      </c>
      <c r="B1943" s="134">
        <v>5.7664999999999997</v>
      </c>
      <c r="C1943" s="134">
        <v>-74.725499999999997</v>
      </c>
      <c r="D1943" t="s">
        <v>5279</v>
      </c>
      <c r="E1943" t="s">
        <v>883</v>
      </c>
      <c r="F1943" t="s">
        <v>884</v>
      </c>
      <c r="G1943" t="s">
        <v>4355</v>
      </c>
      <c r="H1943" t="s">
        <v>288</v>
      </c>
      <c r="I1943">
        <v>380.66079999999999</v>
      </c>
      <c r="L1943" t="s">
        <v>5280</v>
      </c>
      <c r="M1943" t="s">
        <v>3758</v>
      </c>
      <c r="N1943" t="s">
        <v>3758</v>
      </c>
    </row>
    <row r="1944" spans="1:14" x14ac:dyDescent="0.3">
      <c r="A1944" s="136">
        <f t="shared" si="30"/>
        <v>241.23231223998508</v>
      </c>
      <c r="B1944" s="134">
        <v>9.1709999999999994</v>
      </c>
      <c r="C1944" s="134">
        <v>-73.632499999999993</v>
      </c>
      <c r="D1944" t="s">
        <v>12885</v>
      </c>
      <c r="E1944" t="s">
        <v>892</v>
      </c>
      <c r="F1944" t="s">
        <v>877</v>
      </c>
      <c r="G1944" t="s">
        <v>12856</v>
      </c>
      <c r="H1944" t="s">
        <v>294</v>
      </c>
      <c r="I1944">
        <v>229.4041</v>
      </c>
      <c r="J1944" t="s">
        <v>894</v>
      </c>
      <c r="K1944" t="s">
        <v>879</v>
      </c>
      <c r="L1944" t="s">
        <v>12886</v>
      </c>
      <c r="M1944" t="s">
        <v>931</v>
      </c>
      <c r="N1944" t="s">
        <v>931</v>
      </c>
    </row>
    <row r="1945" spans="1:14" x14ac:dyDescent="0.3">
      <c r="A1945" s="136">
        <f t="shared" si="30"/>
        <v>241.40377857225755</v>
      </c>
      <c r="B1945" s="134">
        <v>5.7530000000000001</v>
      </c>
      <c r="C1945" s="134">
        <v>-74.717500000000001</v>
      </c>
      <c r="D1945" t="s">
        <v>5229</v>
      </c>
      <c r="E1945" t="s">
        <v>883</v>
      </c>
      <c r="F1945" t="s">
        <v>877</v>
      </c>
      <c r="G1945" t="s">
        <v>5105</v>
      </c>
      <c r="H1945" t="s">
        <v>3898</v>
      </c>
      <c r="I1945">
        <v>106.4888</v>
      </c>
      <c r="J1945" t="s">
        <v>894</v>
      </c>
      <c r="L1945" t="s">
        <v>4088</v>
      </c>
      <c r="M1945" t="s">
        <v>5230</v>
      </c>
      <c r="N1945" t="s">
        <v>5230</v>
      </c>
    </row>
    <row r="1946" spans="1:14" x14ac:dyDescent="0.3">
      <c r="A1946" s="136">
        <f t="shared" si="30"/>
        <v>241.47060456454648</v>
      </c>
      <c r="B1946" s="134">
        <v>6.5359999999999996</v>
      </c>
      <c r="C1946" s="134">
        <v>-75.113</v>
      </c>
      <c r="D1946" t="s">
        <v>7838</v>
      </c>
      <c r="E1946" t="s">
        <v>883</v>
      </c>
      <c r="F1946" t="s">
        <v>884</v>
      </c>
      <c r="G1946" t="s">
        <v>7839</v>
      </c>
      <c r="H1946" t="s">
        <v>288</v>
      </c>
      <c r="I1946">
        <v>62.363599999999998</v>
      </c>
      <c r="L1946" t="s">
        <v>7840</v>
      </c>
      <c r="M1946" t="s">
        <v>7841</v>
      </c>
      <c r="N1946" t="s">
        <v>7841</v>
      </c>
    </row>
    <row r="1947" spans="1:14" x14ac:dyDescent="0.3">
      <c r="A1947" s="136">
        <f t="shared" si="30"/>
        <v>241.48217237441617</v>
      </c>
      <c r="B1947" s="134">
        <v>9.17361</v>
      </c>
      <c r="C1947" s="134">
        <v>-73.631619999999998</v>
      </c>
      <c r="D1947" t="s">
        <v>12889</v>
      </c>
      <c r="E1947" t="s">
        <v>892</v>
      </c>
      <c r="F1947" t="s">
        <v>877</v>
      </c>
      <c r="G1947" t="s">
        <v>12856</v>
      </c>
      <c r="H1947" t="s">
        <v>294</v>
      </c>
      <c r="I1947">
        <v>394.31909999999999</v>
      </c>
      <c r="J1947" t="s">
        <v>894</v>
      </c>
      <c r="K1947" t="s">
        <v>879</v>
      </c>
      <c r="L1947" t="s">
        <v>12890</v>
      </c>
      <c r="M1947" t="s">
        <v>899</v>
      </c>
      <c r="N1947" t="s">
        <v>899</v>
      </c>
    </row>
    <row r="1948" spans="1:14" x14ac:dyDescent="0.3">
      <c r="A1948" s="136">
        <f t="shared" si="30"/>
        <v>241.57544783230597</v>
      </c>
      <c r="B1948" s="134">
        <v>9.2060999999999993</v>
      </c>
      <c r="C1948" s="134">
        <v>-73.513660000000002</v>
      </c>
      <c r="D1948" t="s">
        <v>12939</v>
      </c>
      <c r="E1948" t="s">
        <v>892</v>
      </c>
      <c r="F1948" t="s">
        <v>877</v>
      </c>
      <c r="G1948" t="s">
        <v>12856</v>
      </c>
      <c r="H1948" t="s">
        <v>294</v>
      </c>
      <c r="I1948">
        <v>46.898000000000003</v>
      </c>
      <c r="J1948" t="s">
        <v>889</v>
      </c>
      <c r="K1948" t="s">
        <v>879</v>
      </c>
      <c r="L1948" t="s">
        <v>10842</v>
      </c>
      <c r="M1948" t="s">
        <v>899</v>
      </c>
      <c r="N1948" t="s">
        <v>899</v>
      </c>
    </row>
    <row r="1949" spans="1:14" x14ac:dyDescent="0.3">
      <c r="A1949" s="136">
        <f t="shared" si="30"/>
        <v>241.58107966865029</v>
      </c>
      <c r="B1949" s="134">
        <v>6.5490000000000004</v>
      </c>
      <c r="C1949" s="134">
        <v>-75.117500000000007</v>
      </c>
      <c r="D1949" t="s">
        <v>7910</v>
      </c>
      <c r="E1949" t="s">
        <v>883</v>
      </c>
      <c r="F1949" t="s">
        <v>877</v>
      </c>
      <c r="G1949" t="s">
        <v>7911</v>
      </c>
      <c r="H1949" t="s">
        <v>288</v>
      </c>
      <c r="I1949">
        <v>388.846</v>
      </c>
      <c r="J1949" t="s">
        <v>889</v>
      </c>
      <c r="L1949" t="s">
        <v>7912</v>
      </c>
      <c r="M1949" t="s">
        <v>7913</v>
      </c>
      <c r="N1949" t="s">
        <v>7913</v>
      </c>
    </row>
    <row r="1950" spans="1:14" x14ac:dyDescent="0.3">
      <c r="A1950" s="136">
        <f t="shared" si="30"/>
        <v>241.60940465107146</v>
      </c>
      <c r="B1950" s="134">
        <v>8.9990000000000006</v>
      </c>
      <c r="C1950" s="134">
        <v>-74.055000000000007</v>
      </c>
      <c r="D1950" t="s">
        <v>12727</v>
      </c>
      <c r="E1950" t="s">
        <v>892</v>
      </c>
      <c r="F1950" t="s">
        <v>1214</v>
      </c>
      <c r="G1950" t="s">
        <v>12728</v>
      </c>
      <c r="H1950" t="s">
        <v>290</v>
      </c>
      <c r="I1950">
        <v>436.04399999999998</v>
      </c>
      <c r="L1950" t="s">
        <v>12729</v>
      </c>
      <c r="M1950" t="s">
        <v>1019</v>
      </c>
      <c r="N1950" t="s">
        <v>1019</v>
      </c>
    </row>
    <row r="1951" spans="1:14" x14ac:dyDescent="0.3">
      <c r="A1951" s="136">
        <f t="shared" si="30"/>
        <v>241.68089208476002</v>
      </c>
      <c r="B1951" s="134">
        <v>7.1520000000000001</v>
      </c>
      <c r="C1951" s="134">
        <v>-75.188999999999993</v>
      </c>
      <c r="D1951" t="s">
        <v>9671</v>
      </c>
      <c r="E1951" t="s">
        <v>883</v>
      </c>
      <c r="F1951" t="s">
        <v>877</v>
      </c>
      <c r="G1951" t="s">
        <v>9478</v>
      </c>
      <c r="H1951" t="s">
        <v>288</v>
      </c>
      <c r="I1951">
        <v>9314.4611000000004</v>
      </c>
      <c r="J1951" t="s">
        <v>1069</v>
      </c>
      <c r="L1951" t="s">
        <v>8657</v>
      </c>
      <c r="M1951" t="s">
        <v>2026</v>
      </c>
      <c r="N1951" t="s">
        <v>2026</v>
      </c>
    </row>
    <row r="1952" spans="1:14" x14ac:dyDescent="0.3">
      <c r="A1952" s="136">
        <f t="shared" si="30"/>
        <v>241.70895364467577</v>
      </c>
      <c r="B1952" s="134">
        <v>9.19116</v>
      </c>
      <c r="C1952" s="134">
        <v>-73.577290000000005</v>
      </c>
      <c r="D1952" t="s">
        <v>12922</v>
      </c>
      <c r="E1952" t="s">
        <v>892</v>
      </c>
      <c r="F1952" t="s">
        <v>877</v>
      </c>
      <c r="G1952" t="s">
        <v>12856</v>
      </c>
      <c r="H1952" t="s">
        <v>294</v>
      </c>
      <c r="I1952">
        <v>129.90860000000001</v>
      </c>
      <c r="J1952" t="s">
        <v>889</v>
      </c>
      <c r="K1952" t="s">
        <v>879</v>
      </c>
      <c r="L1952" t="s">
        <v>10842</v>
      </c>
      <c r="M1952" t="s">
        <v>957</v>
      </c>
      <c r="N1952" t="s">
        <v>957</v>
      </c>
    </row>
    <row r="1953" spans="1:14" x14ac:dyDescent="0.3">
      <c r="A1953" s="136">
        <f t="shared" si="30"/>
        <v>241.74369692551835</v>
      </c>
      <c r="B1953" s="134">
        <v>5.34</v>
      </c>
      <c r="C1953" s="134">
        <v>-74.291499999999999</v>
      </c>
      <c r="D1953" t="s">
        <v>4700</v>
      </c>
      <c r="E1953" t="s">
        <v>883</v>
      </c>
      <c r="F1953" t="s">
        <v>884</v>
      </c>
      <c r="G1953" t="s">
        <v>4701</v>
      </c>
      <c r="H1953" t="s">
        <v>297</v>
      </c>
      <c r="I1953">
        <v>599.93970000000002</v>
      </c>
      <c r="L1953" t="s">
        <v>4702</v>
      </c>
      <c r="M1953" t="s">
        <v>4476</v>
      </c>
      <c r="N1953" t="s">
        <v>4476</v>
      </c>
    </row>
    <row r="1954" spans="1:14" x14ac:dyDescent="0.3">
      <c r="A1954" s="136">
        <f t="shared" si="30"/>
        <v>241.77176183771408</v>
      </c>
      <c r="B1954" s="134">
        <v>5.2895000000000003</v>
      </c>
      <c r="C1954" s="134">
        <v>-74.219499999999996</v>
      </c>
      <c r="D1954" t="s">
        <v>4767</v>
      </c>
      <c r="E1954" t="s">
        <v>892</v>
      </c>
      <c r="F1954" t="s">
        <v>1214</v>
      </c>
      <c r="G1954" t="s">
        <v>4682</v>
      </c>
      <c r="H1954" t="s">
        <v>297</v>
      </c>
      <c r="I1954">
        <v>8.5708000000000002</v>
      </c>
      <c r="L1954" t="s">
        <v>4676</v>
      </c>
      <c r="M1954" t="s">
        <v>989</v>
      </c>
      <c r="N1954" t="s">
        <v>989</v>
      </c>
    </row>
    <row r="1955" spans="1:14" x14ac:dyDescent="0.3">
      <c r="A1955" s="136">
        <f t="shared" si="30"/>
        <v>241.81308322717879</v>
      </c>
      <c r="B1955" s="134">
        <v>5.3150000000000004</v>
      </c>
      <c r="C1955" s="134">
        <v>-74.257499999999993</v>
      </c>
      <c r="D1955" t="s">
        <v>4727</v>
      </c>
      <c r="E1955" t="s">
        <v>908</v>
      </c>
      <c r="F1955" t="s">
        <v>877</v>
      </c>
      <c r="G1955" t="s">
        <v>4543</v>
      </c>
      <c r="H1955" t="s">
        <v>297</v>
      </c>
      <c r="I1955">
        <v>1160.7090000000001</v>
      </c>
      <c r="J1955" t="s">
        <v>889</v>
      </c>
      <c r="L1955" t="s">
        <v>910</v>
      </c>
      <c r="M1955" t="s">
        <v>891</v>
      </c>
      <c r="N1955" t="s">
        <v>891</v>
      </c>
    </row>
    <row r="1956" spans="1:14" x14ac:dyDescent="0.3">
      <c r="A1956" s="136">
        <f t="shared" si="30"/>
        <v>241.93237111690439</v>
      </c>
      <c r="B1956" s="134">
        <v>6.6535000000000002</v>
      </c>
      <c r="C1956" s="134">
        <v>-75.145499999999998</v>
      </c>
      <c r="D1956" t="s">
        <v>8311</v>
      </c>
      <c r="E1956" t="s">
        <v>883</v>
      </c>
      <c r="F1956" t="s">
        <v>981</v>
      </c>
      <c r="G1956" t="s">
        <v>8048</v>
      </c>
      <c r="H1956" t="s">
        <v>288</v>
      </c>
      <c r="I1956">
        <v>95.361199999999997</v>
      </c>
      <c r="J1956" t="s">
        <v>894</v>
      </c>
      <c r="L1956" t="s">
        <v>8312</v>
      </c>
      <c r="M1956" t="s">
        <v>1909</v>
      </c>
      <c r="N1956" t="s">
        <v>1909</v>
      </c>
    </row>
    <row r="1957" spans="1:14" x14ac:dyDescent="0.3">
      <c r="A1957" s="136">
        <f t="shared" si="30"/>
        <v>242.05073431509089</v>
      </c>
      <c r="B1957" s="134">
        <v>5.1139999999999999</v>
      </c>
      <c r="C1957" s="134">
        <v>-73.909000000000006</v>
      </c>
      <c r="D1957" t="s">
        <v>5294</v>
      </c>
      <c r="E1957" t="s">
        <v>883</v>
      </c>
      <c r="F1957" t="s">
        <v>877</v>
      </c>
      <c r="G1957" t="s">
        <v>5295</v>
      </c>
      <c r="H1957" t="s">
        <v>297</v>
      </c>
      <c r="I1957">
        <v>3.6735000000000002</v>
      </c>
      <c r="J1957" t="s">
        <v>894</v>
      </c>
      <c r="L1957" t="s">
        <v>5296</v>
      </c>
      <c r="M1957" t="s">
        <v>1410</v>
      </c>
      <c r="N1957" t="s">
        <v>1410</v>
      </c>
    </row>
    <row r="1958" spans="1:14" x14ac:dyDescent="0.3">
      <c r="A1958" s="136">
        <f t="shared" si="30"/>
        <v>242.31403414263096</v>
      </c>
      <c r="B1958" s="134">
        <v>4.9182899999999998</v>
      </c>
      <c r="C1958" s="134">
        <v>-72.876440000000002</v>
      </c>
      <c r="D1958" t="s">
        <v>8551</v>
      </c>
      <c r="E1958" t="s">
        <v>892</v>
      </c>
      <c r="F1958" t="s">
        <v>877</v>
      </c>
      <c r="G1958" t="s">
        <v>8284</v>
      </c>
      <c r="H1958" t="s">
        <v>231</v>
      </c>
      <c r="I1958">
        <v>166.28819999999999</v>
      </c>
      <c r="J1958" t="s">
        <v>894</v>
      </c>
      <c r="K1958" t="s">
        <v>879</v>
      </c>
      <c r="L1958" t="s">
        <v>8552</v>
      </c>
      <c r="M1958" t="s">
        <v>2979</v>
      </c>
      <c r="N1958" t="s">
        <v>2979</v>
      </c>
    </row>
    <row r="1959" spans="1:14" x14ac:dyDescent="0.3">
      <c r="A1959" s="136">
        <f t="shared" si="30"/>
        <v>242.33540873292179</v>
      </c>
      <c r="B1959" s="134">
        <v>5.89968</v>
      </c>
      <c r="C1959" s="134">
        <v>-74.834159999999997</v>
      </c>
      <c r="D1959" t="s">
        <v>5604</v>
      </c>
      <c r="E1959" t="s">
        <v>892</v>
      </c>
      <c r="F1959" t="s">
        <v>877</v>
      </c>
      <c r="G1959" t="s">
        <v>4355</v>
      </c>
      <c r="H1959" t="s">
        <v>288</v>
      </c>
      <c r="I1959">
        <v>429.67610000000002</v>
      </c>
      <c r="J1959" t="s">
        <v>889</v>
      </c>
      <c r="K1959" t="s">
        <v>879</v>
      </c>
      <c r="L1959" t="s">
        <v>1794</v>
      </c>
      <c r="M1959" t="s">
        <v>5414</v>
      </c>
      <c r="N1959" t="s">
        <v>5414</v>
      </c>
    </row>
    <row r="1960" spans="1:14" x14ac:dyDescent="0.3">
      <c r="A1960" s="136">
        <f t="shared" si="30"/>
        <v>242.34081602619031</v>
      </c>
      <c r="B1960" s="134">
        <v>5.91</v>
      </c>
      <c r="C1960" s="134">
        <v>-74.840999999999994</v>
      </c>
      <c r="D1960" t="s">
        <v>5624</v>
      </c>
      <c r="E1960" t="s">
        <v>883</v>
      </c>
      <c r="F1960" t="s">
        <v>877</v>
      </c>
      <c r="G1960" t="s">
        <v>4355</v>
      </c>
      <c r="H1960" t="s">
        <v>288</v>
      </c>
      <c r="I1960">
        <v>126.0552</v>
      </c>
      <c r="J1960" t="s">
        <v>894</v>
      </c>
      <c r="L1960" t="s">
        <v>5197</v>
      </c>
      <c r="M1960" t="s">
        <v>5625</v>
      </c>
      <c r="N1960" t="s">
        <v>5625</v>
      </c>
    </row>
    <row r="1961" spans="1:14" x14ac:dyDescent="0.3">
      <c r="A1961" s="136">
        <f t="shared" si="30"/>
        <v>242.3577278363199</v>
      </c>
      <c r="B1961" s="134">
        <v>5.9165299999999998</v>
      </c>
      <c r="C1961" s="134">
        <v>-74.845429999999993</v>
      </c>
      <c r="D1961" t="s">
        <v>5642</v>
      </c>
      <c r="E1961" t="s">
        <v>892</v>
      </c>
      <c r="F1961" t="s">
        <v>877</v>
      </c>
      <c r="G1961" t="s">
        <v>5643</v>
      </c>
      <c r="H1961" t="s">
        <v>288</v>
      </c>
      <c r="I1961">
        <v>310.70310000000001</v>
      </c>
      <c r="J1961" t="s">
        <v>889</v>
      </c>
      <c r="K1961" t="s">
        <v>879</v>
      </c>
      <c r="L1961" t="s">
        <v>1042</v>
      </c>
      <c r="M1961" t="s">
        <v>906</v>
      </c>
      <c r="N1961" t="s">
        <v>906</v>
      </c>
    </row>
    <row r="1962" spans="1:14" x14ac:dyDescent="0.3">
      <c r="A1962" s="136">
        <f t="shared" si="30"/>
        <v>242.67214006508101</v>
      </c>
      <c r="B1962" s="134">
        <v>5.1115000000000004</v>
      </c>
      <c r="C1962" s="134">
        <v>-73.917000000000002</v>
      </c>
      <c r="D1962" t="s">
        <v>5253</v>
      </c>
      <c r="E1962" t="s">
        <v>883</v>
      </c>
      <c r="F1962" t="s">
        <v>884</v>
      </c>
      <c r="G1962" t="s">
        <v>4971</v>
      </c>
      <c r="H1962" t="s">
        <v>297</v>
      </c>
      <c r="I1962">
        <v>24.489899999999999</v>
      </c>
      <c r="L1962" t="s">
        <v>5254</v>
      </c>
      <c r="M1962" t="s">
        <v>5255</v>
      </c>
      <c r="N1962" t="s">
        <v>5255</v>
      </c>
    </row>
    <row r="1963" spans="1:14" x14ac:dyDescent="0.3">
      <c r="A1963" s="136">
        <f t="shared" si="30"/>
        <v>242.68839340915969</v>
      </c>
      <c r="B1963" s="134">
        <v>6.2951800000000002</v>
      </c>
      <c r="C1963" s="134">
        <v>-75.044439999999994</v>
      </c>
      <c r="D1963" t="s">
        <v>7030</v>
      </c>
      <c r="E1963" t="s">
        <v>892</v>
      </c>
      <c r="F1963" t="s">
        <v>1214</v>
      </c>
      <c r="G1963" t="s">
        <v>7031</v>
      </c>
      <c r="H1963" t="s">
        <v>288</v>
      </c>
      <c r="I1963">
        <v>2.4525999999999999</v>
      </c>
      <c r="K1963" t="s">
        <v>879</v>
      </c>
      <c r="L1963" t="s">
        <v>7032</v>
      </c>
      <c r="M1963" t="s">
        <v>949</v>
      </c>
      <c r="N1963" t="s">
        <v>949</v>
      </c>
    </row>
    <row r="1964" spans="1:14" x14ac:dyDescent="0.3">
      <c r="A1964" s="136">
        <f t="shared" si="30"/>
        <v>242.69944993698527</v>
      </c>
      <c r="B1964" s="134">
        <v>4.9115000000000002</v>
      </c>
      <c r="C1964" s="134">
        <v>-72.977500000000006</v>
      </c>
      <c r="D1964" t="s">
        <v>8257</v>
      </c>
      <c r="E1964" t="s">
        <v>883</v>
      </c>
      <c r="F1964" t="s">
        <v>884</v>
      </c>
      <c r="G1964" t="s">
        <v>8116</v>
      </c>
      <c r="H1964" t="s">
        <v>231</v>
      </c>
      <c r="I1964">
        <v>166.5384</v>
      </c>
      <c r="L1964" t="s">
        <v>8258</v>
      </c>
      <c r="M1964" t="s">
        <v>1597</v>
      </c>
      <c r="N1964" t="s">
        <v>1597</v>
      </c>
    </row>
    <row r="1965" spans="1:14" x14ac:dyDescent="0.3">
      <c r="A1965" s="136">
        <f t="shared" si="30"/>
        <v>242.74087317902826</v>
      </c>
      <c r="B1965" s="134">
        <v>6.9805000000000001</v>
      </c>
      <c r="C1965" s="134">
        <v>-75.195999999999998</v>
      </c>
      <c r="D1965" t="s">
        <v>9149</v>
      </c>
      <c r="E1965" t="s">
        <v>883</v>
      </c>
      <c r="F1965" t="s">
        <v>877</v>
      </c>
      <c r="G1965" t="s">
        <v>9150</v>
      </c>
      <c r="H1965" t="s">
        <v>288</v>
      </c>
      <c r="I1965">
        <v>4259.4327000000003</v>
      </c>
      <c r="J1965" t="s">
        <v>889</v>
      </c>
      <c r="L1965" t="s">
        <v>2659</v>
      </c>
      <c r="M1965" t="s">
        <v>1909</v>
      </c>
      <c r="N1965" t="s">
        <v>1909</v>
      </c>
    </row>
    <row r="1966" spans="1:14" x14ac:dyDescent="0.3">
      <c r="A1966" s="136">
        <f t="shared" si="30"/>
        <v>242.85173037836589</v>
      </c>
      <c r="B1966" s="134">
        <v>6.7789999999999999</v>
      </c>
      <c r="C1966" s="134">
        <v>-75.176500000000004</v>
      </c>
      <c r="D1966" t="s">
        <v>8656</v>
      </c>
      <c r="E1966" t="s">
        <v>883</v>
      </c>
      <c r="F1966" t="s">
        <v>877</v>
      </c>
      <c r="G1966" t="s">
        <v>8230</v>
      </c>
      <c r="H1966" t="s">
        <v>288</v>
      </c>
      <c r="I1966">
        <v>276.24549999999999</v>
      </c>
      <c r="J1966" t="s">
        <v>889</v>
      </c>
      <c r="L1966" t="s">
        <v>8657</v>
      </c>
      <c r="M1966" t="s">
        <v>2026</v>
      </c>
      <c r="N1966" t="s">
        <v>2026</v>
      </c>
    </row>
    <row r="1967" spans="1:14" x14ac:dyDescent="0.3">
      <c r="A1967" s="136">
        <f t="shared" si="30"/>
        <v>243.00669926438215</v>
      </c>
      <c r="B1967" s="134">
        <v>5.8685</v>
      </c>
      <c r="C1967" s="134">
        <v>-74.820499999999996</v>
      </c>
      <c r="D1967" t="s">
        <v>5516</v>
      </c>
      <c r="E1967" t="s">
        <v>883</v>
      </c>
      <c r="F1967" t="s">
        <v>877</v>
      </c>
      <c r="G1967" t="s">
        <v>4355</v>
      </c>
      <c r="H1967" t="s">
        <v>288</v>
      </c>
      <c r="I1967">
        <v>47.732100000000003</v>
      </c>
      <c r="J1967" t="s">
        <v>894</v>
      </c>
      <c r="L1967" t="s">
        <v>5501</v>
      </c>
      <c r="M1967" t="s">
        <v>906</v>
      </c>
      <c r="N1967" t="s">
        <v>906</v>
      </c>
    </row>
    <row r="1968" spans="1:14" x14ac:dyDescent="0.3">
      <c r="A1968" s="136">
        <f t="shared" si="30"/>
        <v>243.01159726235264</v>
      </c>
      <c r="B1968" s="134">
        <v>6.9225000000000003</v>
      </c>
      <c r="C1968" s="134">
        <v>-75.194500000000005</v>
      </c>
      <c r="D1968" t="s">
        <v>8998</v>
      </c>
      <c r="E1968" t="s">
        <v>883</v>
      </c>
      <c r="F1968" t="s">
        <v>877</v>
      </c>
      <c r="G1968" t="s">
        <v>8999</v>
      </c>
      <c r="H1968" t="s">
        <v>288</v>
      </c>
      <c r="I1968">
        <v>2454.9225999999999</v>
      </c>
      <c r="J1968" t="s">
        <v>889</v>
      </c>
      <c r="L1968" t="s">
        <v>8805</v>
      </c>
      <c r="M1968" t="s">
        <v>3758</v>
      </c>
      <c r="N1968" t="s">
        <v>3758</v>
      </c>
    </row>
    <row r="1969" spans="1:14" x14ac:dyDescent="0.3">
      <c r="A1969" s="136">
        <f t="shared" si="30"/>
        <v>243.02180169091065</v>
      </c>
      <c r="B1969" s="134">
        <v>9.1870600000000007</v>
      </c>
      <c r="C1969" s="134">
        <v>-73.635019999999997</v>
      </c>
      <c r="D1969" t="s">
        <v>12902</v>
      </c>
      <c r="E1969" t="s">
        <v>892</v>
      </c>
      <c r="F1969" t="s">
        <v>877</v>
      </c>
      <c r="G1969" t="s">
        <v>12856</v>
      </c>
      <c r="H1969" t="s">
        <v>294</v>
      </c>
      <c r="I1969">
        <v>13.011200000000001</v>
      </c>
      <c r="J1969" t="s">
        <v>889</v>
      </c>
      <c r="K1969" t="s">
        <v>879</v>
      </c>
      <c r="L1969" t="s">
        <v>12903</v>
      </c>
      <c r="M1969" t="s">
        <v>931</v>
      </c>
      <c r="N1969" t="s">
        <v>931</v>
      </c>
    </row>
    <row r="1970" spans="1:14" x14ac:dyDescent="0.3">
      <c r="A1970" s="136">
        <f t="shared" si="30"/>
        <v>243.0736994698853</v>
      </c>
      <c r="B1970" s="134">
        <v>6.1824300000000001</v>
      </c>
      <c r="C1970" s="134">
        <v>-74.999679999999998</v>
      </c>
      <c r="D1970" t="s">
        <v>6616</v>
      </c>
      <c r="E1970" t="s">
        <v>892</v>
      </c>
      <c r="F1970" t="s">
        <v>1214</v>
      </c>
      <c r="G1970" t="s">
        <v>6617</v>
      </c>
      <c r="H1970" t="s">
        <v>288</v>
      </c>
      <c r="I1970">
        <v>186.2346</v>
      </c>
      <c r="K1970" t="s">
        <v>879</v>
      </c>
      <c r="L1970" t="s">
        <v>6618</v>
      </c>
      <c r="M1970" t="s">
        <v>1380</v>
      </c>
      <c r="N1970" t="s">
        <v>1380</v>
      </c>
    </row>
    <row r="1971" spans="1:14" x14ac:dyDescent="0.3">
      <c r="A1971" s="136">
        <f t="shared" si="30"/>
        <v>243.09634961201982</v>
      </c>
      <c r="B1971" s="134">
        <v>9.2227399999999999</v>
      </c>
      <c r="C1971" s="134">
        <v>-73.502690000000001</v>
      </c>
      <c r="D1971" t="s">
        <v>12948</v>
      </c>
      <c r="E1971" t="s">
        <v>892</v>
      </c>
      <c r="F1971" t="s">
        <v>877</v>
      </c>
      <c r="G1971" t="s">
        <v>12856</v>
      </c>
      <c r="H1971" t="s">
        <v>294</v>
      </c>
      <c r="I1971">
        <v>238.1183</v>
      </c>
      <c r="J1971" t="s">
        <v>894</v>
      </c>
      <c r="K1971" t="s">
        <v>1058</v>
      </c>
      <c r="L1971" t="s">
        <v>12949</v>
      </c>
      <c r="M1971" t="s">
        <v>949</v>
      </c>
      <c r="N1971" t="s">
        <v>949</v>
      </c>
    </row>
    <row r="1972" spans="1:14" x14ac:dyDescent="0.3">
      <c r="A1972" s="136">
        <f t="shared" si="30"/>
        <v>243.13882884818389</v>
      </c>
      <c r="B1972" s="134">
        <v>5.351</v>
      </c>
      <c r="C1972" s="134">
        <v>-74.327500000000001</v>
      </c>
      <c r="D1972" t="s">
        <v>4645</v>
      </c>
      <c r="E1972" t="s">
        <v>883</v>
      </c>
      <c r="F1972" t="s">
        <v>884</v>
      </c>
      <c r="G1972" t="s">
        <v>4543</v>
      </c>
      <c r="H1972" t="s">
        <v>297</v>
      </c>
      <c r="I1972">
        <v>1248.8685</v>
      </c>
      <c r="L1972" t="s">
        <v>4474</v>
      </c>
      <c r="M1972" t="s">
        <v>1451</v>
      </c>
      <c r="N1972" t="s">
        <v>1451</v>
      </c>
    </row>
    <row r="1973" spans="1:14" x14ac:dyDescent="0.3">
      <c r="A1973" s="136">
        <f t="shared" si="30"/>
        <v>243.20177339256884</v>
      </c>
      <c r="B1973" s="134">
        <v>5.2220000000000004</v>
      </c>
      <c r="C1973" s="134">
        <v>-74.137</v>
      </c>
      <c r="D1973" t="s">
        <v>4828</v>
      </c>
      <c r="E1973" t="s">
        <v>892</v>
      </c>
      <c r="F1973" t="s">
        <v>1214</v>
      </c>
      <c r="G1973" t="s">
        <v>4372</v>
      </c>
      <c r="H1973" t="s">
        <v>297</v>
      </c>
      <c r="I1973">
        <v>14.6935</v>
      </c>
      <c r="J1973" t="s">
        <v>986</v>
      </c>
      <c r="L1973" t="s">
        <v>4676</v>
      </c>
      <c r="M1973" t="s">
        <v>989</v>
      </c>
      <c r="N1973" t="s">
        <v>989</v>
      </c>
    </row>
    <row r="1974" spans="1:14" x14ac:dyDescent="0.3">
      <c r="A1974" s="136">
        <f t="shared" si="30"/>
        <v>243.21542200618779</v>
      </c>
      <c r="B1974" s="134">
        <v>7.08216</v>
      </c>
      <c r="C1974" s="134">
        <v>-70.795280000000005</v>
      </c>
      <c r="D1974" t="s">
        <v>12954</v>
      </c>
      <c r="E1974" t="s">
        <v>892</v>
      </c>
      <c r="F1974" t="s">
        <v>877</v>
      </c>
      <c r="G1974" t="s">
        <v>207</v>
      </c>
      <c r="H1974" t="s">
        <v>207</v>
      </c>
      <c r="I1974">
        <v>11.625400000000001</v>
      </c>
      <c r="J1974" t="s">
        <v>894</v>
      </c>
      <c r="K1974" t="s">
        <v>879</v>
      </c>
      <c r="L1974" t="s">
        <v>12472</v>
      </c>
      <c r="M1974" t="s">
        <v>949</v>
      </c>
      <c r="N1974" t="s">
        <v>949</v>
      </c>
    </row>
    <row r="1975" spans="1:14" x14ac:dyDescent="0.3">
      <c r="A1975" s="136">
        <f t="shared" si="30"/>
        <v>243.44612094287683</v>
      </c>
      <c r="B1975" s="134">
        <v>6.6325000000000003</v>
      </c>
      <c r="C1975" s="134">
        <v>-75.155000000000001</v>
      </c>
      <c r="D1975" t="s">
        <v>8240</v>
      </c>
      <c r="E1975" t="s">
        <v>883</v>
      </c>
      <c r="F1975" t="s">
        <v>877</v>
      </c>
      <c r="G1975" t="s">
        <v>8048</v>
      </c>
      <c r="H1975" t="s">
        <v>288</v>
      </c>
      <c r="I1975">
        <v>168.72550000000001</v>
      </c>
      <c r="J1975" t="s">
        <v>889</v>
      </c>
      <c r="L1975" t="s">
        <v>5208</v>
      </c>
      <c r="M1975" t="s">
        <v>1019</v>
      </c>
      <c r="N1975" t="s">
        <v>1019</v>
      </c>
    </row>
    <row r="1976" spans="1:14" x14ac:dyDescent="0.3">
      <c r="A1976" s="136">
        <f t="shared" si="30"/>
        <v>243.63288748205142</v>
      </c>
      <c r="B1976" s="134">
        <v>5.3695000000000004</v>
      </c>
      <c r="C1976" s="134">
        <v>-74.358999999999995</v>
      </c>
      <c r="D1976" t="s">
        <v>4616</v>
      </c>
      <c r="E1976" t="s">
        <v>908</v>
      </c>
      <c r="F1976" t="s">
        <v>877</v>
      </c>
      <c r="G1976" t="s">
        <v>4592</v>
      </c>
      <c r="H1976" t="s">
        <v>297</v>
      </c>
      <c r="I1976">
        <v>711.36590000000001</v>
      </c>
      <c r="J1976" t="s">
        <v>889</v>
      </c>
      <c r="L1976" t="s">
        <v>910</v>
      </c>
      <c r="M1976" t="s">
        <v>891</v>
      </c>
      <c r="N1976" t="s">
        <v>891</v>
      </c>
    </row>
    <row r="1977" spans="1:14" x14ac:dyDescent="0.3">
      <c r="A1977" s="136">
        <f t="shared" si="30"/>
        <v>243.64956396369277</v>
      </c>
      <c r="B1977" s="134">
        <v>9.1937200000000008</v>
      </c>
      <c r="C1977" s="134">
        <v>-73.632440000000003</v>
      </c>
      <c r="D1977" t="s">
        <v>12911</v>
      </c>
      <c r="E1977" t="s">
        <v>892</v>
      </c>
      <c r="F1977" t="s">
        <v>926</v>
      </c>
      <c r="G1977" t="s">
        <v>12856</v>
      </c>
      <c r="H1977" t="s">
        <v>294</v>
      </c>
      <c r="I1977">
        <v>140.8349</v>
      </c>
      <c r="J1977" t="s">
        <v>889</v>
      </c>
      <c r="K1977" t="s">
        <v>879</v>
      </c>
      <c r="L1977" t="s">
        <v>12912</v>
      </c>
      <c r="M1977" t="s">
        <v>906</v>
      </c>
      <c r="N1977" t="s">
        <v>906</v>
      </c>
    </row>
    <row r="1978" spans="1:14" x14ac:dyDescent="0.3">
      <c r="A1978" s="136">
        <f t="shared" si="30"/>
        <v>243.65696400846696</v>
      </c>
      <c r="B1978" s="134">
        <v>5.1044999999999998</v>
      </c>
      <c r="C1978" s="134">
        <v>-73.923000000000002</v>
      </c>
      <c r="D1978" t="s">
        <v>5214</v>
      </c>
      <c r="E1978" t="s">
        <v>980</v>
      </c>
      <c r="F1978" t="s">
        <v>981</v>
      </c>
      <c r="G1978" t="s">
        <v>4971</v>
      </c>
      <c r="H1978" t="s">
        <v>297</v>
      </c>
      <c r="I1978">
        <v>90.613900000000001</v>
      </c>
      <c r="J1978" t="s">
        <v>894</v>
      </c>
      <c r="L1978" t="s">
        <v>5215</v>
      </c>
      <c r="M1978" t="s">
        <v>949</v>
      </c>
      <c r="N1978" t="s">
        <v>949</v>
      </c>
    </row>
    <row r="1979" spans="1:14" x14ac:dyDescent="0.3">
      <c r="A1979" s="136">
        <f t="shared" si="30"/>
        <v>243.83724870890592</v>
      </c>
      <c r="B1979" s="134">
        <v>9.1941600000000001</v>
      </c>
      <c r="C1979" s="134">
        <v>-73.636899999999997</v>
      </c>
      <c r="D1979" t="s">
        <v>12909</v>
      </c>
      <c r="E1979" t="s">
        <v>892</v>
      </c>
      <c r="F1979" t="s">
        <v>926</v>
      </c>
      <c r="G1979" t="s">
        <v>12856</v>
      </c>
      <c r="H1979" t="s">
        <v>294</v>
      </c>
      <c r="I1979">
        <v>26.223500000000001</v>
      </c>
      <c r="J1979" t="s">
        <v>889</v>
      </c>
      <c r="K1979" t="s">
        <v>879</v>
      </c>
      <c r="L1979" t="s">
        <v>12910</v>
      </c>
      <c r="M1979" t="s">
        <v>989</v>
      </c>
      <c r="N1979" t="s">
        <v>989</v>
      </c>
    </row>
    <row r="1980" spans="1:14" x14ac:dyDescent="0.3">
      <c r="A1980" s="136">
        <f t="shared" si="30"/>
        <v>243.86748132411972</v>
      </c>
      <c r="B1980" s="134">
        <v>5.8701600000000003</v>
      </c>
      <c r="C1980" s="134">
        <v>-74.831029999999998</v>
      </c>
      <c r="D1980" t="s">
        <v>5508</v>
      </c>
      <c r="E1980" t="s">
        <v>892</v>
      </c>
      <c r="F1980" t="s">
        <v>877</v>
      </c>
      <c r="G1980" t="s">
        <v>4355</v>
      </c>
      <c r="H1980" t="s">
        <v>288</v>
      </c>
      <c r="I1980">
        <v>99.228700000000003</v>
      </c>
      <c r="J1980" t="s">
        <v>894</v>
      </c>
      <c r="K1980" t="s">
        <v>879</v>
      </c>
      <c r="L1980" t="s">
        <v>5509</v>
      </c>
      <c r="M1980" t="s">
        <v>906</v>
      </c>
      <c r="N1980" t="s">
        <v>906</v>
      </c>
    </row>
    <row r="1981" spans="1:14" x14ac:dyDescent="0.3">
      <c r="A1981" s="136">
        <f t="shared" si="30"/>
        <v>243.87832114689633</v>
      </c>
      <c r="B1981" s="134">
        <v>5.867</v>
      </c>
      <c r="C1981" s="134">
        <v>-74.828999999999994</v>
      </c>
      <c r="D1981" t="s">
        <v>5500</v>
      </c>
      <c r="E1981" t="s">
        <v>883</v>
      </c>
      <c r="F1981" t="s">
        <v>877</v>
      </c>
      <c r="G1981" t="s">
        <v>4355</v>
      </c>
      <c r="H1981" t="s">
        <v>288</v>
      </c>
      <c r="I1981">
        <v>9.7912999999999997</v>
      </c>
      <c r="J1981" t="s">
        <v>894</v>
      </c>
      <c r="L1981" t="s">
        <v>5501</v>
      </c>
      <c r="M1981" t="s">
        <v>906</v>
      </c>
      <c r="N1981" t="s">
        <v>906</v>
      </c>
    </row>
    <row r="1982" spans="1:14" x14ac:dyDescent="0.3">
      <c r="A1982" s="136">
        <f t="shared" si="30"/>
        <v>243.94396925215261</v>
      </c>
      <c r="B1982" s="134">
        <v>4.9485000000000001</v>
      </c>
      <c r="C1982" s="134">
        <v>-72.539000000000001</v>
      </c>
      <c r="D1982" t="s">
        <v>9490</v>
      </c>
      <c r="E1982" t="s">
        <v>883</v>
      </c>
      <c r="F1982" t="s">
        <v>877</v>
      </c>
      <c r="G1982" t="s">
        <v>9010</v>
      </c>
      <c r="H1982" t="s">
        <v>231</v>
      </c>
      <c r="I1982">
        <v>297.56810000000002</v>
      </c>
      <c r="J1982" t="s">
        <v>889</v>
      </c>
      <c r="L1982" t="s">
        <v>6808</v>
      </c>
      <c r="M1982" t="s">
        <v>957</v>
      </c>
      <c r="N1982" t="s">
        <v>957</v>
      </c>
    </row>
    <row r="1983" spans="1:14" x14ac:dyDescent="0.3">
      <c r="A1983" s="136">
        <f t="shared" si="30"/>
        <v>243.98438805527994</v>
      </c>
      <c r="B1983" s="134">
        <v>5.3819999999999997</v>
      </c>
      <c r="C1983" s="134">
        <v>-74.38</v>
      </c>
      <c r="D1983" t="s">
        <v>4591</v>
      </c>
      <c r="E1983" t="s">
        <v>908</v>
      </c>
      <c r="F1983" t="s">
        <v>877</v>
      </c>
      <c r="G1983" t="s">
        <v>4592</v>
      </c>
      <c r="H1983" t="s">
        <v>297</v>
      </c>
      <c r="I1983">
        <v>1210.9034999999999</v>
      </c>
      <c r="J1983" t="s">
        <v>889</v>
      </c>
      <c r="L1983" t="s">
        <v>910</v>
      </c>
      <c r="M1983" t="s">
        <v>891</v>
      </c>
      <c r="N1983" t="s">
        <v>891</v>
      </c>
    </row>
    <row r="1984" spans="1:14" x14ac:dyDescent="0.3">
      <c r="A1984" s="136">
        <f t="shared" si="30"/>
        <v>243.98902754658388</v>
      </c>
      <c r="B1984" s="134">
        <v>4.9024599999999996</v>
      </c>
      <c r="C1984" s="134">
        <v>-72.890649999999994</v>
      </c>
      <c r="D1984" t="s">
        <v>8497</v>
      </c>
      <c r="E1984" t="s">
        <v>892</v>
      </c>
      <c r="F1984" t="s">
        <v>877</v>
      </c>
      <c r="G1984" t="s">
        <v>8284</v>
      </c>
      <c r="H1984" t="s">
        <v>231</v>
      </c>
      <c r="I1984">
        <v>83.759399999999999</v>
      </c>
      <c r="J1984" t="s">
        <v>894</v>
      </c>
      <c r="K1984" t="s">
        <v>879</v>
      </c>
      <c r="L1984" t="s">
        <v>7784</v>
      </c>
      <c r="M1984" t="s">
        <v>1482</v>
      </c>
      <c r="N1984" t="s">
        <v>1482</v>
      </c>
    </row>
    <row r="1985" spans="1:14" x14ac:dyDescent="0.3">
      <c r="A1985" s="136">
        <f t="shared" si="30"/>
        <v>244.01252539447975</v>
      </c>
      <c r="B1985" s="134">
        <v>5.9006400000000001</v>
      </c>
      <c r="C1985" s="134">
        <v>-74.852909999999994</v>
      </c>
      <c r="D1985" t="s">
        <v>5595</v>
      </c>
      <c r="E1985" t="s">
        <v>892</v>
      </c>
      <c r="F1985" t="s">
        <v>877</v>
      </c>
      <c r="G1985" t="s">
        <v>4355</v>
      </c>
      <c r="H1985" t="s">
        <v>288</v>
      </c>
      <c r="I1985">
        <v>24.1572</v>
      </c>
      <c r="J1985" t="s">
        <v>894</v>
      </c>
      <c r="K1985" t="s">
        <v>879</v>
      </c>
      <c r="L1985" t="s">
        <v>5573</v>
      </c>
      <c r="M1985" t="s">
        <v>906</v>
      </c>
      <c r="N1985" t="s">
        <v>906</v>
      </c>
    </row>
    <row r="1986" spans="1:14" x14ac:dyDescent="0.3">
      <c r="A1986" s="136">
        <f t="shared" ref="A1986:A2049" si="31">6371*ACOS(SIN(RADIANS(LAT))*SIN(RADIANS(B1986))+COS(RADIANS(LAT))*COS(RADIANS(B1986))*COS(RADIANS(C1986-LONG)))</f>
        <v>244.07479728815656</v>
      </c>
      <c r="B1986" s="134">
        <v>6.6219999999999999</v>
      </c>
      <c r="C1986" s="134">
        <v>-75.158500000000004</v>
      </c>
      <c r="D1986" t="s">
        <v>8199</v>
      </c>
      <c r="E1986" t="s">
        <v>883</v>
      </c>
      <c r="F1986" t="s">
        <v>877</v>
      </c>
      <c r="G1986" t="s">
        <v>8048</v>
      </c>
      <c r="H1986" t="s">
        <v>288</v>
      </c>
      <c r="I1986">
        <v>97.814400000000006</v>
      </c>
      <c r="J1986" t="s">
        <v>894</v>
      </c>
      <c r="L1986" t="s">
        <v>7164</v>
      </c>
      <c r="M1986" t="s">
        <v>3758</v>
      </c>
      <c r="N1986" t="s">
        <v>3758</v>
      </c>
    </row>
    <row r="1987" spans="1:14" x14ac:dyDescent="0.3">
      <c r="A1987" s="136">
        <f t="shared" si="31"/>
        <v>244.13869029221598</v>
      </c>
      <c r="B1987" s="134">
        <v>5.8976300000000004</v>
      </c>
      <c r="C1987" s="134">
        <v>-74.8523</v>
      </c>
      <c r="D1987" t="s">
        <v>5576</v>
      </c>
      <c r="E1987" t="s">
        <v>892</v>
      </c>
      <c r="F1987" t="s">
        <v>877</v>
      </c>
      <c r="G1987" t="s">
        <v>5507</v>
      </c>
      <c r="H1987" t="s">
        <v>288</v>
      </c>
      <c r="I1987">
        <v>205.1473</v>
      </c>
      <c r="J1987" t="s">
        <v>889</v>
      </c>
      <c r="K1987" t="s">
        <v>879</v>
      </c>
      <c r="L1987" t="s">
        <v>5265</v>
      </c>
      <c r="M1987" t="s">
        <v>906</v>
      </c>
      <c r="N1987" t="s">
        <v>906</v>
      </c>
    </row>
    <row r="1988" spans="1:14" x14ac:dyDescent="0.3">
      <c r="A1988" s="136">
        <f t="shared" si="31"/>
        <v>244.16640390861255</v>
      </c>
      <c r="B1988" s="134">
        <v>6.6171600000000002</v>
      </c>
      <c r="C1988" s="134">
        <v>-75.158259999999999</v>
      </c>
      <c r="D1988" t="s">
        <v>8180</v>
      </c>
      <c r="E1988" t="s">
        <v>892</v>
      </c>
      <c r="F1988" t="s">
        <v>877</v>
      </c>
      <c r="G1988" t="s">
        <v>8048</v>
      </c>
      <c r="H1988" t="s">
        <v>288</v>
      </c>
      <c r="I1988">
        <v>99.153499999999994</v>
      </c>
      <c r="J1988" t="s">
        <v>986</v>
      </c>
      <c r="K1988" t="s">
        <v>1058</v>
      </c>
      <c r="L1988" t="s">
        <v>7164</v>
      </c>
      <c r="M1988" t="s">
        <v>8181</v>
      </c>
      <c r="N1988" t="s">
        <v>8181</v>
      </c>
    </row>
    <row r="1989" spans="1:14" x14ac:dyDescent="0.3">
      <c r="A1989" s="136">
        <f t="shared" si="31"/>
        <v>244.18285557293905</v>
      </c>
      <c r="B1989" s="134">
        <v>5.8973300000000002</v>
      </c>
      <c r="C1989" s="134">
        <v>-74.852580000000003</v>
      </c>
      <c r="D1989" t="s">
        <v>5572</v>
      </c>
      <c r="E1989" t="s">
        <v>892</v>
      </c>
      <c r="F1989" t="s">
        <v>877</v>
      </c>
      <c r="G1989" t="s">
        <v>4355</v>
      </c>
      <c r="H1989" t="s">
        <v>288</v>
      </c>
      <c r="I1989">
        <v>6.6090999999999998</v>
      </c>
      <c r="J1989" t="s">
        <v>894</v>
      </c>
      <c r="K1989" t="s">
        <v>879</v>
      </c>
      <c r="L1989" t="s">
        <v>5573</v>
      </c>
      <c r="M1989" t="s">
        <v>906</v>
      </c>
      <c r="N1989" t="s">
        <v>906</v>
      </c>
    </row>
    <row r="1990" spans="1:14" x14ac:dyDescent="0.3">
      <c r="A1990" s="136">
        <f t="shared" si="31"/>
        <v>244.27161633517159</v>
      </c>
      <c r="B1990" s="134">
        <v>4.9224500000000004</v>
      </c>
      <c r="C1990" s="134">
        <v>-72.665760000000006</v>
      </c>
      <c r="D1990" t="s">
        <v>9033</v>
      </c>
      <c r="E1990" t="s">
        <v>892</v>
      </c>
      <c r="F1990" t="s">
        <v>877</v>
      </c>
      <c r="G1990" t="s">
        <v>8779</v>
      </c>
      <c r="H1990" t="s">
        <v>231</v>
      </c>
      <c r="I1990">
        <v>105.2563</v>
      </c>
      <c r="J1990" t="s">
        <v>894</v>
      </c>
      <c r="K1990" t="s">
        <v>879</v>
      </c>
      <c r="L1990" t="s">
        <v>9034</v>
      </c>
      <c r="M1990" t="s">
        <v>1270</v>
      </c>
      <c r="N1990" t="s">
        <v>1270</v>
      </c>
    </row>
    <row r="1991" spans="1:14" x14ac:dyDescent="0.3">
      <c r="A1991" s="136">
        <f t="shared" si="31"/>
        <v>244.27434034214625</v>
      </c>
      <c r="B1991" s="134">
        <v>5.2869999999999999</v>
      </c>
      <c r="C1991" s="134">
        <v>-74.256</v>
      </c>
      <c r="D1991" t="s">
        <v>4646</v>
      </c>
      <c r="E1991" t="s">
        <v>883</v>
      </c>
      <c r="F1991" t="s">
        <v>877</v>
      </c>
      <c r="G1991" t="s">
        <v>4543</v>
      </c>
      <c r="H1991" t="s">
        <v>297</v>
      </c>
      <c r="I1991">
        <v>333.04660000000001</v>
      </c>
      <c r="J1991" t="s">
        <v>889</v>
      </c>
      <c r="L1991" t="s">
        <v>890</v>
      </c>
      <c r="M1991" t="s">
        <v>891</v>
      </c>
      <c r="N1991" t="s">
        <v>891</v>
      </c>
    </row>
    <row r="1992" spans="1:14" x14ac:dyDescent="0.3">
      <c r="A1992" s="136">
        <f t="shared" si="31"/>
        <v>244.31871590632153</v>
      </c>
      <c r="B1992" s="134">
        <v>5.2610000000000001</v>
      </c>
      <c r="C1992" s="134">
        <v>-74.218000000000004</v>
      </c>
      <c r="D1992" t="s">
        <v>4675</v>
      </c>
      <c r="E1992" t="s">
        <v>892</v>
      </c>
      <c r="F1992" t="s">
        <v>1214</v>
      </c>
      <c r="G1992" t="s">
        <v>4372</v>
      </c>
      <c r="H1992" t="s">
        <v>297</v>
      </c>
      <c r="I1992">
        <v>4.8978000000000002</v>
      </c>
      <c r="J1992" t="s">
        <v>986</v>
      </c>
      <c r="L1992" t="s">
        <v>4676</v>
      </c>
      <c r="M1992" t="s">
        <v>989</v>
      </c>
      <c r="N1992" t="s">
        <v>989</v>
      </c>
    </row>
    <row r="1993" spans="1:14" x14ac:dyDescent="0.3">
      <c r="A1993" s="136">
        <f t="shared" si="31"/>
        <v>244.48283883079651</v>
      </c>
      <c r="B1993" s="134">
        <v>5.3174999999999999</v>
      </c>
      <c r="C1993" s="134">
        <v>-74.302499999999995</v>
      </c>
      <c r="D1993" t="s">
        <v>4597</v>
      </c>
      <c r="E1993" t="s">
        <v>883</v>
      </c>
      <c r="F1993" t="s">
        <v>884</v>
      </c>
      <c r="G1993" t="s">
        <v>4543</v>
      </c>
      <c r="H1993" t="s">
        <v>297</v>
      </c>
      <c r="I1993">
        <v>1213.4096999999999</v>
      </c>
      <c r="L1993" t="s">
        <v>4598</v>
      </c>
      <c r="M1993" t="s">
        <v>4476</v>
      </c>
      <c r="N1993" t="s">
        <v>4476</v>
      </c>
    </row>
    <row r="1994" spans="1:14" x14ac:dyDescent="0.3">
      <c r="A1994" s="136">
        <f t="shared" si="31"/>
        <v>244.49971730745835</v>
      </c>
      <c r="B1994" s="134">
        <v>5.8546500000000004</v>
      </c>
      <c r="C1994" s="134">
        <v>-74.827340000000007</v>
      </c>
      <c r="D1994" t="s">
        <v>5468</v>
      </c>
      <c r="E1994" t="s">
        <v>892</v>
      </c>
      <c r="F1994" t="s">
        <v>926</v>
      </c>
      <c r="G1994" t="s">
        <v>5469</v>
      </c>
      <c r="H1994" t="s">
        <v>288</v>
      </c>
      <c r="I1994">
        <v>1904.8669</v>
      </c>
      <c r="J1994" t="s">
        <v>889</v>
      </c>
      <c r="K1994" t="s">
        <v>879</v>
      </c>
      <c r="L1994" t="s">
        <v>5470</v>
      </c>
      <c r="M1994" t="s">
        <v>906</v>
      </c>
      <c r="N1994" t="s">
        <v>906</v>
      </c>
    </row>
    <row r="1995" spans="1:14" x14ac:dyDescent="0.3">
      <c r="A1995" s="136">
        <f t="shared" si="31"/>
        <v>244.54418913476664</v>
      </c>
      <c r="B1995" s="134">
        <v>5.2957900000000002</v>
      </c>
      <c r="C1995" s="134">
        <v>-74.272949999999994</v>
      </c>
      <c r="D1995" t="s">
        <v>4620</v>
      </c>
      <c r="E1995" t="s">
        <v>876</v>
      </c>
      <c r="F1995" t="s">
        <v>877</v>
      </c>
      <c r="G1995" t="s">
        <v>4294</v>
      </c>
      <c r="H1995" t="s">
        <v>297</v>
      </c>
      <c r="I1995">
        <v>105.61709999999999</v>
      </c>
      <c r="J1995" t="s">
        <v>894</v>
      </c>
      <c r="K1995" t="s">
        <v>879</v>
      </c>
      <c r="L1995" t="s">
        <v>4621</v>
      </c>
      <c r="M1995" t="s">
        <v>881</v>
      </c>
      <c r="N1995" t="s">
        <v>881</v>
      </c>
    </row>
    <row r="1996" spans="1:14" x14ac:dyDescent="0.3">
      <c r="A1996" s="136">
        <f t="shared" si="31"/>
        <v>244.5591352733328</v>
      </c>
      <c r="B1996" s="134">
        <v>5.8842299999999996</v>
      </c>
      <c r="C1996" s="134">
        <v>-74.847999999999999</v>
      </c>
      <c r="D1996" t="s">
        <v>5537</v>
      </c>
      <c r="E1996" t="s">
        <v>892</v>
      </c>
      <c r="F1996" t="s">
        <v>877</v>
      </c>
      <c r="G1996" t="s">
        <v>4355</v>
      </c>
      <c r="H1996" t="s">
        <v>288</v>
      </c>
      <c r="I1996">
        <v>38.6509</v>
      </c>
      <c r="J1996" t="s">
        <v>889</v>
      </c>
      <c r="K1996" t="s">
        <v>879</v>
      </c>
      <c r="L1996" t="s">
        <v>5400</v>
      </c>
      <c r="M1996" t="s">
        <v>5414</v>
      </c>
      <c r="N1996" t="s">
        <v>5414</v>
      </c>
    </row>
    <row r="1997" spans="1:14" x14ac:dyDescent="0.3">
      <c r="A1997" s="136">
        <f t="shared" si="31"/>
        <v>244.72123718008001</v>
      </c>
      <c r="B1997" s="134">
        <v>4.8932099999999998</v>
      </c>
      <c r="C1997" s="134">
        <v>-73.001339999999999</v>
      </c>
      <c r="D1997" t="s">
        <v>8153</v>
      </c>
      <c r="E1997" t="s">
        <v>892</v>
      </c>
      <c r="F1997" t="s">
        <v>1214</v>
      </c>
      <c r="G1997" t="s">
        <v>8116</v>
      </c>
      <c r="H1997" t="s">
        <v>231</v>
      </c>
      <c r="I1997">
        <v>36.441600000000001</v>
      </c>
      <c r="J1997" t="s">
        <v>986</v>
      </c>
      <c r="K1997" t="s">
        <v>879</v>
      </c>
      <c r="L1997" t="s">
        <v>8154</v>
      </c>
      <c r="M1997" t="s">
        <v>949</v>
      </c>
      <c r="N1997" t="s">
        <v>949</v>
      </c>
    </row>
    <row r="1998" spans="1:14" x14ac:dyDescent="0.3">
      <c r="A1998" s="136">
        <f t="shared" si="31"/>
        <v>244.75064205891417</v>
      </c>
      <c r="B1998" s="134">
        <v>6.5990000000000002</v>
      </c>
      <c r="C1998" s="134">
        <v>-75.159499999999994</v>
      </c>
      <c r="D1998" t="s">
        <v>8117</v>
      </c>
      <c r="E1998" t="s">
        <v>883</v>
      </c>
      <c r="F1998" t="s">
        <v>981</v>
      </c>
      <c r="G1998" t="s">
        <v>8048</v>
      </c>
      <c r="H1998" t="s">
        <v>288</v>
      </c>
      <c r="I1998">
        <v>99.041700000000006</v>
      </c>
      <c r="J1998" t="s">
        <v>894</v>
      </c>
      <c r="L1998" t="s">
        <v>8118</v>
      </c>
      <c r="M1998" t="s">
        <v>1909</v>
      </c>
      <c r="N1998" t="s">
        <v>1909</v>
      </c>
    </row>
    <row r="1999" spans="1:14" x14ac:dyDescent="0.3">
      <c r="A1999" s="136">
        <f t="shared" si="31"/>
        <v>244.75716547177669</v>
      </c>
      <c r="B1999" s="134">
        <v>6.88</v>
      </c>
      <c r="C1999" s="134">
        <v>-75.206500000000005</v>
      </c>
      <c r="D1999" t="s">
        <v>8883</v>
      </c>
      <c r="E1999" t="s">
        <v>883</v>
      </c>
      <c r="F1999" t="s">
        <v>877</v>
      </c>
      <c r="G1999" t="s">
        <v>6955</v>
      </c>
      <c r="H1999" t="s">
        <v>288</v>
      </c>
      <c r="I1999">
        <v>622.06389999999999</v>
      </c>
      <c r="J1999" t="s">
        <v>889</v>
      </c>
      <c r="L1999" t="s">
        <v>3787</v>
      </c>
      <c r="M1999" t="s">
        <v>3758</v>
      </c>
      <c r="N1999" t="s">
        <v>3758</v>
      </c>
    </row>
    <row r="2000" spans="1:14" x14ac:dyDescent="0.3">
      <c r="A2000" s="136">
        <f t="shared" si="31"/>
        <v>244.96190566720276</v>
      </c>
      <c r="B2000" s="134">
        <v>5.7160000000000002</v>
      </c>
      <c r="C2000" s="134">
        <v>-74.728999999999999</v>
      </c>
      <c r="D2000" t="s">
        <v>5104</v>
      </c>
      <c r="E2000" t="s">
        <v>883</v>
      </c>
      <c r="F2000" t="s">
        <v>884</v>
      </c>
      <c r="G2000" t="s">
        <v>5105</v>
      </c>
      <c r="H2000" t="s">
        <v>3898</v>
      </c>
      <c r="I2000">
        <v>37.947099999999999</v>
      </c>
      <c r="L2000" t="s">
        <v>5106</v>
      </c>
      <c r="M2000" t="s">
        <v>1909</v>
      </c>
      <c r="N2000" t="s">
        <v>1909</v>
      </c>
    </row>
    <row r="2001" spans="1:14" x14ac:dyDescent="0.3">
      <c r="A2001" s="136">
        <f t="shared" si="31"/>
        <v>244.99581548059876</v>
      </c>
      <c r="B2001" s="134">
        <v>7.6044999999999998</v>
      </c>
      <c r="C2001" s="134">
        <v>-75.160499999999999</v>
      </c>
      <c r="D2001" t="s">
        <v>10657</v>
      </c>
      <c r="E2001" t="s">
        <v>883</v>
      </c>
      <c r="F2001" t="s">
        <v>877</v>
      </c>
      <c r="G2001" t="s">
        <v>10596</v>
      </c>
      <c r="H2001" t="s">
        <v>288</v>
      </c>
      <c r="I2001">
        <v>1575.2029</v>
      </c>
      <c r="J2001" t="s">
        <v>889</v>
      </c>
      <c r="L2001" t="s">
        <v>5702</v>
      </c>
      <c r="M2001" t="s">
        <v>7972</v>
      </c>
      <c r="N2001" t="s">
        <v>7972</v>
      </c>
    </row>
    <row r="2002" spans="1:14" x14ac:dyDescent="0.3">
      <c r="A2002" s="136">
        <f t="shared" si="31"/>
        <v>245.08291888379836</v>
      </c>
      <c r="B2002" s="134">
        <v>6.5860000000000003</v>
      </c>
      <c r="C2002" s="134">
        <v>-75.159499999999994</v>
      </c>
      <c r="D2002" t="s">
        <v>8063</v>
      </c>
      <c r="E2002" t="s">
        <v>883</v>
      </c>
      <c r="F2002" t="s">
        <v>884</v>
      </c>
      <c r="G2002" t="s">
        <v>8048</v>
      </c>
      <c r="H2002" t="s">
        <v>288</v>
      </c>
      <c r="I2002">
        <v>36.683100000000003</v>
      </c>
      <c r="L2002" t="s">
        <v>8064</v>
      </c>
      <c r="M2002" t="s">
        <v>3865</v>
      </c>
      <c r="N2002" t="s">
        <v>3865</v>
      </c>
    </row>
    <row r="2003" spans="1:14" x14ac:dyDescent="0.3">
      <c r="A2003" s="136">
        <f t="shared" si="31"/>
        <v>245.23344001081352</v>
      </c>
      <c r="B2003" s="134">
        <v>6.6055000000000001</v>
      </c>
      <c r="C2003" s="134">
        <v>-75.165499999999994</v>
      </c>
      <c r="D2003" t="s">
        <v>8135</v>
      </c>
      <c r="E2003" t="s">
        <v>883</v>
      </c>
      <c r="F2003" t="s">
        <v>981</v>
      </c>
      <c r="G2003" t="s">
        <v>8048</v>
      </c>
      <c r="H2003" t="s">
        <v>288</v>
      </c>
      <c r="I2003">
        <v>86.813400000000001</v>
      </c>
      <c r="J2003" t="s">
        <v>894</v>
      </c>
      <c r="L2003" t="s">
        <v>8136</v>
      </c>
      <c r="M2003" t="s">
        <v>1909</v>
      </c>
      <c r="N2003" t="s">
        <v>1909</v>
      </c>
    </row>
    <row r="2004" spans="1:14" x14ac:dyDescent="0.3">
      <c r="A2004" s="136">
        <f t="shared" si="31"/>
        <v>245.2705049889405</v>
      </c>
      <c r="B2004" s="134">
        <v>9.2405000000000008</v>
      </c>
      <c r="C2004" s="134">
        <v>-73.512690000000006</v>
      </c>
      <c r="D2004" t="s">
        <v>12956</v>
      </c>
      <c r="E2004" t="s">
        <v>892</v>
      </c>
      <c r="F2004" t="s">
        <v>877</v>
      </c>
      <c r="G2004" t="s">
        <v>12856</v>
      </c>
      <c r="H2004" t="s">
        <v>294</v>
      </c>
      <c r="I2004">
        <v>67.737399999999994</v>
      </c>
      <c r="J2004" t="s">
        <v>894</v>
      </c>
      <c r="K2004" t="s">
        <v>879</v>
      </c>
      <c r="L2004" t="s">
        <v>12957</v>
      </c>
      <c r="M2004" t="s">
        <v>1019</v>
      </c>
      <c r="N2004" t="s">
        <v>1019</v>
      </c>
    </row>
    <row r="2005" spans="1:14" x14ac:dyDescent="0.3">
      <c r="A2005" s="136">
        <f t="shared" si="31"/>
        <v>245.27602110311224</v>
      </c>
      <c r="B2005" s="134">
        <v>9.2376900000000006</v>
      </c>
      <c r="C2005" s="134">
        <v>-73.524749999999997</v>
      </c>
      <c r="D2005" t="s">
        <v>12952</v>
      </c>
      <c r="E2005" t="s">
        <v>892</v>
      </c>
      <c r="F2005" t="s">
        <v>877</v>
      </c>
      <c r="G2005" t="s">
        <v>12856</v>
      </c>
      <c r="H2005" t="s">
        <v>294</v>
      </c>
      <c r="I2005">
        <v>207.57589999999999</v>
      </c>
      <c r="J2005" t="s">
        <v>889</v>
      </c>
      <c r="K2005" t="s">
        <v>879</v>
      </c>
      <c r="L2005" t="s">
        <v>12953</v>
      </c>
      <c r="M2005" t="s">
        <v>931</v>
      </c>
      <c r="N2005" t="s">
        <v>931</v>
      </c>
    </row>
    <row r="2006" spans="1:14" x14ac:dyDescent="0.3">
      <c r="A2006" s="136">
        <f t="shared" si="31"/>
        <v>245.30219808880258</v>
      </c>
      <c r="B2006" s="134">
        <v>5.8739600000000003</v>
      </c>
      <c r="C2006" s="134">
        <v>-74.849209999999999</v>
      </c>
      <c r="D2006" t="s">
        <v>5506</v>
      </c>
      <c r="E2006" t="s">
        <v>892</v>
      </c>
      <c r="F2006" t="s">
        <v>877</v>
      </c>
      <c r="G2006" t="s">
        <v>5507</v>
      </c>
      <c r="H2006" t="s">
        <v>288</v>
      </c>
      <c r="I2006">
        <v>791.36019999999996</v>
      </c>
      <c r="J2006" t="s">
        <v>889</v>
      </c>
      <c r="K2006" t="s">
        <v>879</v>
      </c>
      <c r="L2006" t="s">
        <v>1794</v>
      </c>
      <c r="M2006" t="s">
        <v>5414</v>
      </c>
      <c r="N2006" t="s">
        <v>5414</v>
      </c>
    </row>
    <row r="2007" spans="1:14" x14ac:dyDescent="0.3">
      <c r="A2007" s="136">
        <f t="shared" si="31"/>
        <v>245.33442883559263</v>
      </c>
      <c r="B2007" s="134">
        <v>5.2279999999999998</v>
      </c>
      <c r="C2007" s="134">
        <v>-74.183499999999995</v>
      </c>
      <c r="D2007" t="s">
        <v>4681</v>
      </c>
      <c r="E2007" t="s">
        <v>883</v>
      </c>
      <c r="F2007" t="s">
        <v>877</v>
      </c>
      <c r="G2007" t="s">
        <v>4530</v>
      </c>
      <c r="H2007" t="s">
        <v>297</v>
      </c>
      <c r="I2007">
        <v>1594.2801999999999</v>
      </c>
      <c r="J2007" t="s">
        <v>889</v>
      </c>
      <c r="L2007" t="s">
        <v>910</v>
      </c>
      <c r="M2007" t="s">
        <v>1597</v>
      </c>
      <c r="N2007" t="s">
        <v>1597</v>
      </c>
    </row>
    <row r="2008" spans="1:14" x14ac:dyDescent="0.3">
      <c r="A2008" s="136">
        <f t="shared" si="31"/>
        <v>245.33501329727076</v>
      </c>
      <c r="B2008" s="134">
        <v>4.97</v>
      </c>
      <c r="C2008" s="134">
        <v>-72.399000000000001</v>
      </c>
      <c r="D2008" t="s">
        <v>9808</v>
      </c>
      <c r="E2008" t="s">
        <v>883</v>
      </c>
      <c r="F2008" t="s">
        <v>981</v>
      </c>
      <c r="G2008" t="s">
        <v>9804</v>
      </c>
      <c r="H2008" t="s">
        <v>231</v>
      </c>
      <c r="I2008">
        <v>40.411000000000001</v>
      </c>
      <c r="J2008" t="s">
        <v>894</v>
      </c>
      <c r="L2008" t="s">
        <v>9809</v>
      </c>
      <c r="M2008" t="s">
        <v>957</v>
      </c>
      <c r="N2008" t="s">
        <v>957</v>
      </c>
    </row>
    <row r="2009" spans="1:14" x14ac:dyDescent="0.3">
      <c r="A2009" s="136">
        <f t="shared" si="31"/>
        <v>245.34696774093834</v>
      </c>
      <c r="B2009" s="134">
        <v>5.2675000000000001</v>
      </c>
      <c r="C2009" s="134">
        <v>-74.244500000000002</v>
      </c>
      <c r="D2009" t="s">
        <v>4617</v>
      </c>
      <c r="E2009" t="s">
        <v>883</v>
      </c>
      <c r="F2009" t="s">
        <v>877</v>
      </c>
      <c r="G2009" t="s">
        <v>4618</v>
      </c>
      <c r="H2009" t="s">
        <v>297</v>
      </c>
      <c r="I2009">
        <v>734.68089999999995</v>
      </c>
      <c r="J2009" t="s">
        <v>889</v>
      </c>
      <c r="L2009" t="s">
        <v>910</v>
      </c>
      <c r="M2009" t="s">
        <v>891</v>
      </c>
      <c r="N2009" t="s">
        <v>891</v>
      </c>
    </row>
    <row r="2010" spans="1:14" x14ac:dyDescent="0.3">
      <c r="A2010" s="136">
        <f t="shared" si="31"/>
        <v>245.36147287327859</v>
      </c>
      <c r="B2010" s="134">
        <v>6.3094999999999999</v>
      </c>
      <c r="C2010" s="134">
        <v>-75.075999999999993</v>
      </c>
      <c r="D2010" t="s">
        <v>7063</v>
      </c>
      <c r="E2010" t="s">
        <v>883</v>
      </c>
      <c r="F2010" t="s">
        <v>877</v>
      </c>
      <c r="G2010" t="s">
        <v>7031</v>
      </c>
      <c r="H2010" t="s">
        <v>288</v>
      </c>
      <c r="I2010">
        <v>34.252099999999999</v>
      </c>
      <c r="J2010" t="s">
        <v>894</v>
      </c>
      <c r="L2010" t="s">
        <v>4481</v>
      </c>
      <c r="M2010" t="s">
        <v>5230</v>
      </c>
      <c r="N2010" t="s">
        <v>5230</v>
      </c>
    </row>
    <row r="2011" spans="1:14" x14ac:dyDescent="0.3">
      <c r="A2011" s="136">
        <f t="shared" si="31"/>
        <v>245.38550693101715</v>
      </c>
      <c r="B2011" s="134">
        <v>5.9844999999999997</v>
      </c>
      <c r="C2011" s="134">
        <v>-74.919499999999999</v>
      </c>
      <c r="D2011" t="s">
        <v>5891</v>
      </c>
      <c r="E2011" t="s">
        <v>883</v>
      </c>
      <c r="F2011" t="s">
        <v>877</v>
      </c>
      <c r="G2011" t="s">
        <v>919</v>
      </c>
      <c r="H2011" t="s">
        <v>288</v>
      </c>
      <c r="I2011">
        <v>130.94460000000001</v>
      </c>
      <c r="J2011" t="s">
        <v>894</v>
      </c>
      <c r="L2011" t="s">
        <v>4088</v>
      </c>
      <c r="M2011" t="s">
        <v>1410</v>
      </c>
      <c r="N2011" t="s">
        <v>1410</v>
      </c>
    </row>
    <row r="2012" spans="1:14" x14ac:dyDescent="0.3">
      <c r="A2012" s="136">
        <f t="shared" si="31"/>
        <v>245.39334622402799</v>
      </c>
      <c r="B2012" s="134">
        <v>5.3289999999999997</v>
      </c>
      <c r="C2012" s="134">
        <v>-74.331999999999994</v>
      </c>
      <c r="D2012" t="s">
        <v>4542</v>
      </c>
      <c r="E2012" t="s">
        <v>883</v>
      </c>
      <c r="F2012" t="s">
        <v>877</v>
      </c>
      <c r="G2012" t="s">
        <v>4543</v>
      </c>
      <c r="H2012" t="s">
        <v>297</v>
      </c>
      <c r="I2012">
        <v>213.0513</v>
      </c>
      <c r="J2012" t="s">
        <v>889</v>
      </c>
      <c r="L2012" t="s">
        <v>2650</v>
      </c>
      <c r="M2012" t="s">
        <v>891</v>
      </c>
      <c r="N2012" t="s">
        <v>891</v>
      </c>
    </row>
    <row r="2013" spans="1:14" x14ac:dyDescent="0.3">
      <c r="A2013" s="136">
        <f t="shared" si="31"/>
        <v>245.44840617395553</v>
      </c>
      <c r="B2013" s="134">
        <v>4.8867399999999996</v>
      </c>
      <c r="C2013" s="134">
        <v>-72.981650000000002</v>
      </c>
      <c r="D2013" t="s">
        <v>8211</v>
      </c>
      <c r="E2013" t="s">
        <v>876</v>
      </c>
      <c r="F2013" t="s">
        <v>877</v>
      </c>
      <c r="G2013" t="s">
        <v>8212</v>
      </c>
      <c r="H2013" t="s">
        <v>231</v>
      </c>
      <c r="I2013">
        <v>422.45069999999998</v>
      </c>
      <c r="J2013" t="s">
        <v>889</v>
      </c>
      <c r="K2013" t="s">
        <v>879</v>
      </c>
      <c r="L2013" t="s">
        <v>6584</v>
      </c>
      <c r="M2013" t="s">
        <v>1459</v>
      </c>
      <c r="N2013" t="s">
        <v>1459</v>
      </c>
    </row>
    <row r="2014" spans="1:14" x14ac:dyDescent="0.3">
      <c r="A2014" s="136">
        <f t="shared" si="31"/>
        <v>245.56858325016881</v>
      </c>
      <c r="B2014" s="134">
        <v>5.8422000000000001</v>
      </c>
      <c r="C2014" s="134">
        <v>-74.830460000000002</v>
      </c>
      <c r="D2014" t="s">
        <v>5421</v>
      </c>
      <c r="E2014" t="s">
        <v>892</v>
      </c>
      <c r="F2014" t="s">
        <v>877</v>
      </c>
      <c r="G2014" t="s">
        <v>4355</v>
      </c>
      <c r="H2014" t="s">
        <v>288</v>
      </c>
      <c r="I2014">
        <v>13.220599999999999</v>
      </c>
      <c r="J2014" t="s">
        <v>894</v>
      </c>
      <c r="K2014" t="s">
        <v>879</v>
      </c>
      <c r="L2014" t="s">
        <v>5422</v>
      </c>
      <c r="M2014" t="s">
        <v>925</v>
      </c>
      <c r="N2014" t="s">
        <v>925</v>
      </c>
    </row>
    <row r="2015" spans="1:14" x14ac:dyDescent="0.3">
      <c r="A2015" s="136">
        <f t="shared" si="31"/>
        <v>245.63842517012228</v>
      </c>
      <c r="B2015" s="134">
        <v>4.8849900000000002</v>
      </c>
      <c r="C2015" s="134">
        <v>-73.010829999999999</v>
      </c>
      <c r="D2015" t="s">
        <v>8115</v>
      </c>
      <c r="E2015" t="s">
        <v>892</v>
      </c>
      <c r="F2015" t="s">
        <v>877</v>
      </c>
      <c r="G2015" t="s">
        <v>8116</v>
      </c>
      <c r="H2015" t="s">
        <v>231</v>
      </c>
      <c r="I2015">
        <v>110.8199</v>
      </c>
      <c r="J2015" t="s">
        <v>894</v>
      </c>
      <c r="K2015" t="s">
        <v>879</v>
      </c>
      <c r="L2015" t="s">
        <v>7784</v>
      </c>
      <c r="M2015" t="s">
        <v>1482</v>
      </c>
      <c r="N2015" t="s">
        <v>1482</v>
      </c>
    </row>
    <row r="2016" spans="1:14" x14ac:dyDescent="0.3">
      <c r="A2016" s="136">
        <f t="shared" si="31"/>
        <v>245.65629676471929</v>
      </c>
      <c r="B2016" s="134">
        <v>5.81846</v>
      </c>
      <c r="C2016" s="134">
        <v>-74.814719999999994</v>
      </c>
      <c r="D2016" t="s">
        <v>5347</v>
      </c>
      <c r="E2016" t="s">
        <v>892</v>
      </c>
      <c r="F2016" t="s">
        <v>926</v>
      </c>
      <c r="G2016" t="s">
        <v>4355</v>
      </c>
      <c r="H2016" t="s">
        <v>288</v>
      </c>
      <c r="I2016">
        <v>189.9776</v>
      </c>
      <c r="J2016" t="s">
        <v>889</v>
      </c>
      <c r="K2016" t="s">
        <v>879</v>
      </c>
      <c r="L2016" t="s">
        <v>5348</v>
      </c>
      <c r="M2016" t="s">
        <v>906</v>
      </c>
      <c r="N2016" t="s">
        <v>906</v>
      </c>
    </row>
    <row r="2017" spans="1:14" x14ac:dyDescent="0.3">
      <c r="A2017" s="136">
        <f t="shared" si="31"/>
        <v>245.77649692178466</v>
      </c>
      <c r="B2017" s="134">
        <v>5.8520000000000003</v>
      </c>
      <c r="C2017" s="134">
        <v>-74.839500000000001</v>
      </c>
      <c r="D2017" t="s">
        <v>5443</v>
      </c>
      <c r="E2017" t="s">
        <v>883</v>
      </c>
      <c r="F2017" t="s">
        <v>884</v>
      </c>
      <c r="G2017" t="s">
        <v>4355</v>
      </c>
      <c r="H2017" t="s">
        <v>288</v>
      </c>
      <c r="I2017">
        <v>664.61260000000004</v>
      </c>
      <c r="L2017" t="s">
        <v>886</v>
      </c>
      <c r="M2017" t="s">
        <v>887</v>
      </c>
      <c r="N2017" t="s">
        <v>887</v>
      </c>
    </row>
    <row r="2018" spans="1:14" x14ac:dyDescent="0.3">
      <c r="A2018" s="136">
        <f t="shared" si="31"/>
        <v>245.80288780356148</v>
      </c>
      <c r="B2018" s="134">
        <v>5.1704999999999997</v>
      </c>
      <c r="C2018" s="134">
        <v>-74.094999999999999</v>
      </c>
      <c r="D2018" t="s">
        <v>4819</v>
      </c>
      <c r="E2018" t="s">
        <v>883</v>
      </c>
      <c r="F2018" t="s">
        <v>877</v>
      </c>
      <c r="G2018" t="s">
        <v>4372</v>
      </c>
      <c r="H2018" t="s">
        <v>297</v>
      </c>
      <c r="I2018">
        <v>203.2706</v>
      </c>
      <c r="J2018" t="s">
        <v>889</v>
      </c>
      <c r="L2018" t="s">
        <v>3439</v>
      </c>
      <c r="M2018" t="s">
        <v>1597</v>
      </c>
      <c r="N2018" t="s">
        <v>1597</v>
      </c>
    </row>
    <row r="2019" spans="1:14" x14ac:dyDescent="0.3">
      <c r="A2019" s="136">
        <f t="shared" si="31"/>
        <v>245.88279594513068</v>
      </c>
      <c r="B2019" s="134">
        <v>5.4939999999999998</v>
      </c>
      <c r="C2019" s="134">
        <v>-74.534999999999997</v>
      </c>
      <c r="D2019" t="s">
        <v>4614</v>
      </c>
      <c r="E2019" t="s">
        <v>883</v>
      </c>
      <c r="F2019" t="s">
        <v>884</v>
      </c>
      <c r="G2019" t="s">
        <v>3744</v>
      </c>
      <c r="H2019" t="s">
        <v>297</v>
      </c>
      <c r="I2019">
        <v>3152.614</v>
      </c>
      <c r="L2019" t="s">
        <v>4615</v>
      </c>
      <c r="M2019" t="s">
        <v>4366</v>
      </c>
      <c r="N2019" t="s">
        <v>4366</v>
      </c>
    </row>
    <row r="2020" spans="1:14" x14ac:dyDescent="0.3">
      <c r="A2020" s="136">
        <f t="shared" si="31"/>
        <v>245.91495274501088</v>
      </c>
      <c r="B2020" s="134">
        <v>5.0895000000000001</v>
      </c>
      <c r="C2020" s="134">
        <v>-73.938999999999993</v>
      </c>
      <c r="D2020" t="s">
        <v>5155</v>
      </c>
      <c r="E2020" t="s">
        <v>883</v>
      </c>
      <c r="F2020" t="s">
        <v>877</v>
      </c>
      <c r="G2020" t="s">
        <v>4971</v>
      </c>
      <c r="H2020" t="s">
        <v>297</v>
      </c>
      <c r="I2020">
        <v>67.349999999999994</v>
      </c>
      <c r="J2020" t="s">
        <v>894</v>
      </c>
      <c r="L2020" t="s">
        <v>1005</v>
      </c>
      <c r="M2020" t="s">
        <v>5136</v>
      </c>
      <c r="N2020" t="s">
        <v>5136</v>
      </c>
    </row>
    <row r="2021" spans="1:14" x14ac:dyDescent="0.3">
      <c r="A2021" s="136">
        <f t="shared" si="31"/>
        <v>245.93210346160978</v>
      </c>
      <c r="B2021" s="134">
        <v>5.2374999999999998</v>
      </c>
      <c r="C2021" s="134">
        <v>-74.208500000000001</v>
      </c>
      <c r="D2021" t="s">
        <v>4644</v>
      </c>
      <c r="E2021" t="s">
        <v>883</v>
      </c>
      <c r="F2021" t="s">
        <v>877</v>
      </c>
      <c r="G2021" t="s">
        <v>4530</v>
      </c>
      <c r="H2021" t="s">
        <v>297</v>
      </c>
      <c r="I2021">
        <v>1192.6512</v>
      </c>
      <c r="J2021" t="s">
        <v>889</v>
      </c>
      <c r="L2021" t="s">
        <v>910</v>
      </c>
      <c r="M2021" t="s">
        <v>1597</v>
      </c>
      <c r="N2021" t="s">
        <v>1597</v>
      </c>
    </row>
    <row r="2022" spans="1:14" x14ac:dyDescent="0.3">
      <c r="A2022" s="136">
        <f t="shared" si="31"/>
        <v>245.93476467614698</v>
      </c>
      <c r="B2022" s="134">
        <v>5.1909999999999998</v>
      </c>
      <c r="C2022" s="134">
        <v>-74.132999999999996</v>
      </c>
      <c r="D2022" t="s">
        <v>4747</v>
      </c>
      <c r="E2022" t="s">
        <v>883</v>
      </c>
      <c r="F2022" t="s">
        <v>877</v>
      </c>
      <c r="G2022" t="s">
        <v>4372</v>
      </c>
      <c r="H2022" t="s">
        <v>297</v>
      </c>
      <c r="I2022">
        <v>85.715699999999998</v>
      </c>
      <c r="J2022" t="s">
        <v>894</v>
      </c>
      <c r="L2022" t="s">
        <v>4370</v>
      </c>
      <c r="M2022" t="s">
        <v>931</v>
      </c>
      <c r="N2022" t="s">
        <v>931</v>
      </c>
    </row>
    <row r="2023" spans="1:14" x14ac:dyDescent="0.3">
      <c r="A2023" s="136">
        <f t="shared" si="31"/>
        <v>246.01059619046083</v>
      </c>
      <c r="B2023" s="134">
        <v>4.9095000000000004</v>
      </c>
      <c r="C2023" s="134">
        <v>-73.351500000000001</v>
      </c>
      <c r="D2023" t="s">
        <v>6932</v>
      </c>
      <c r="E2023" t="s">
        <v>883</v>
      </c>
      <c r="F2023" t="s">
        <v>877</v>
      </c>
      <c r="G2023" t="s">
        <v>6908</v>
      </c>
      <c r="H2023" t="s">
        <v>291</v>
      </c>
      <c r="I2023">
        <v>15.919700000000001</v>
      </c>
      <c r="J2023" t="s">
        <v>889</v>
      </c>
      <c r="L2023" t="s">
        <v>6933</v>
      </c>
      <c r="M2023" t="s">
        <v>6934</v>
      </c>
      <c r="N2023" t="s">
        <v>6934</v>
      </c>
    </row>
    <row r="2024" spans="1:14" x14ac:dyDescent="0.3">
      <c r="A2024" s="136">
        <f t="shared" si="31"/>
        <v>246.11905871958953</v>
      </c>
      <c r="B2024" s="134">
        <v>5.8376099999999997</v>
      </c>
      <c r="C2024" s="134">
        <v>-74.833320000000001</v>
      </c>
      <c r="D2024" t="s">
        <v>5399</v>
      </c>
      <c r="E2024" t="s">
        <v>892</v>
      </c>
      <c r="F2024" t="s">
        <v>877</v>
      </c>
      <c r="G2024" t="s">
        <v>4355</v>
      </c>
      <c r="H2024" t="s">
        <v>288</v>
      </c>
      <c r="I2024">
        <v>82.375299999999996</v>
      </c>
      <c r="J2024" t="s">
        <v>894</v>
      </c>
      <c r="K2024" t="s">
        <v>879</v>
      </c>
      <c r="L2024" t="s">
        <v>5400</v>
      </c>
      <c r="M2024" t="s">
        <v>925</v>
      </c>
      <c r="N2024" t="s">
        <v>925</v>
      </c>
    </row>
    <row r="2025" spans="1:14" x14ac:dyDescent="0.3">
      <c r="A2025" s="136">
        <f t="shared" si="31"/>
        <v>246.27004343000365</v>
      </c>
      <c r="B2025" s="134">
        <v>5.9953700000000003</v>
      </c>
      <c r="C2025" s="134">
        <v>-74.935069999999996</v>
      </c>
      <c r="D2025" t="s">
        <v>5937</v>
      </c>
      <c r="E2025" t="s">
        <v>892</v>
      </c>
      <c r="F2025" t="s">
        <v>877</v>
      </c>
      <c r="G2025" t="s">
        <v>919</v>
      </c>
      <c r="H2025" t="s">
        <v>288</v>
      </c>
      <c r="I2025">
        <v>57.9604</v>
      </c>
      <c r="J2025" t="s">
        <v>894</v>
      </c>
      <c r="K2025" t="s">
        <v>879</v>
      </c>
      <c r="L2025" t="s">
        <v>5938</v>
      </c>
      <c r="M2025" t="s">
        <v>1380</v>
      </c>
      <c r="N2025" t="s">
        <v>1380</v>
      </c>
    </row>
    <row r="2026" spans="1:14" x14ac:dyDescent="0.3">
      <c r="A2026" s="136">
        <f t="shared" si="31"/>
        <v>246.32010706546882</v>
      </c>
      <c r="B2026" s="134">
        <v>5.0884999999999998</v>
      </c>
      <c r="C2026" s="134">
        <v>-73.945499999999996</v>
      </c>
      <c r="D2026" t="s">
        <v>5135</v>
      </c>
      <c r="E2026" t="s">
        <v>883</v>
      </c>
      <c r="F2026" t="s">
        <v>877</v>
      </c>
      <c r="G2026" t="s">
        <v>4971</v>
      </c>
      <c r="H2026" t="s">
        <v>297</v>
      </c>
      <c r="I2026">
        <v>94.290899999999993</v>
      </c>
      <c r="J2026" t="s">
        <v>894</v>
      </c>
      <c r="L2026" t="s">
        <v>1005</v>
      </c>
      <c r="M2026" t="s">
        <v>5136</v>
      </c>
      <c r="N2026" t="s">
        <v>5136</v>
      </c>
    </row>
    <row r="2027" spans="1:14" x14ac:dyDescent="0.3">
      <c r="A2027" s="136">
        <f t="shared" si="31"/>
        <v>246.34901654828417</v>
      </c>
      <c r="B2027" s="134">
        <v>6.5890000000000004</v>
      </c>
      <c r="C2027" s="134">
        <v>-75.171999999999997</v>
      </c>
      <c r="D2027" t="s">
        <v>8075</v>
      </c>
      <c r="E2027" t="s">
        <v>883</v>
      </c>
      <c r="F2027" t="s">
        <v>877</v>
      </c>
      <c r="G2027" t="s">
        <v>8048</v>
      </c>
      <c r="H2027" t="s">
        <v>288</v>
      </c>
      <c r="I2027">
        <v>359.50189999999998</v>
      </c>
      <c r="J2027" t="s">
        <v>889</v>
      </c>
      <c r="L2027" t="s">
        <v>5208</v>
      </c>
      <c r="M2027" t="s">
        <v>1019</v>
      </c>
      <c r="N2027" t="s">
        <v>1019</v>
      </c>
    </row>
    <row r="2028" spans="1:14" x14ac:dyDescent="0.3">
      <c r="A2028" s="136">
        <f t="shared" si="31"/>
        <v>246.37288629686239</v>
      </c>
      <c r="B2028" s="134">
        <v>5.9865000000000004</v>
      </c>
      <c r="C2028" s="134">
        <v>-74.930999999999997</v>
      </c>
      <c r="D2028" t="s">
        <v>5887</v>
      </c>
      <c r="E2028" t="s">
        <v>883</v>
      </c>
      <c r="F2028" t="s">
        <v>877</v>
      </c>
      <c r="G2028" t="s">
        <v>919</v>
      </c>
      <c r="H2028" t="s">
        <v>288</v>
      </c>
      <c r="I2028">
        <v>56.294699999999999</v>
      </c>
      <c r="J2028" t="s">
        <v>894</v>
      </c>
      <c r="L2028" t="s">
        <v>4481</v>
      </c>
      <c r="M2028" t="s">
        <v>1019</v>
      </c>
      <c r="N2028" t="s">
        <v>1019</v>
      </c>
    </row>
    <row r="2029" spans="1:14" x14ac:dyDescent="0.3">
      <c r="A2029" s="136">
        <f t="shared" si="31"/>
        <v>246.44608930532127</v>
      </c>
      <c r="B2029" s="134">
        <v>7.9320000000000004</v>
      </c>
      <c r="C2029" s="134">
        <v>-75.069000000000003</v>
      </c>
      <c r="D2029" t="s">
        <v>11365</v>
      </c>
      <c r="E2029" t="s">
        <v>883</v>
      </c>
      <c r="F2029" t="s">
        <v>884</v>
      </c>
      <c r="G2029" t="s">
        <v>10927</v>
      </c>
      <c r="H2029" t="s">
        <v>288</v>
      </c>
      <c r="I2029">
        <v>8360.2713000000003</v>
      </c>
      <c r="L2029" t="s">
        <v>886</v>
      </c>
      <c r="M2029" t="s">
        <v>887</v>
      </c>
      <c r="N2029" t="s">
        <v>887</v>
      </c>
    </row>
    <row r="2030" spans="1:14" x14ac:dyDescent="0.3">
      <c r="A2030" s="136">
        <f t="shared" si="31"/>
        <v>246.52597149061722</v>
      </c>
      <c r="B2030" s="134">
        <v>4.8789999999999996</v>
      </c>
      <c r="C2030" s="134">
        <v>-72.904210000000006</v>
      </c>
      <c r="D2030" t="s">
        <v>8444</v>
      </c>
      <c r="E2030" t="s">
        <v>892</v>
      </c>
      <c r="F2030" t="s">
        <v>877</v>
      </c>
      <c r="G2030" t="s">
        <v>8284</v>
      </c>
      <c r="H2030" t="s">
        <v>231</v>
      </c>
      <c r="I2030">
        <v>121.8802</v>
      </c>
      <c r="J2030" t="s">
        <v>889</v>
      </c>
      <c r="K2030" t="s">
        <v>879</v>
      </c>
      <c r="L2030" t="s">
        <v>7547</v>
      </c>
      <c r="M2030" t="s">
        <v>2979</v>
      </c>
      <c r="N2030" t="s">
        <v>2979</v>
      </c>
    </row>
    <row r="2031" spans="1:14" x14ac:dyDescent="0.3">
      <c r="A2031" s="136">
        <f t="shared" si="31"/>
        <v>246.57404649595881</v>
      </c>
      <c r="B2031" s="134">
        <v>4.8979999999999997</v>
      </c>
      <c r="C2031" s="134">
        <v>-72.689959999999999</v>
      </c>
      <c r="D2031" t="s">
        <v>8980</v>
      </c>
      <c r="E2031" t="s">
        <v>892</v>
      </c>
      <c r="F2031" t="s">
        <v>877</v>
      </c>
      <c r="G2031" t="s">
        <v>8779</v>
      </c>
      <c r="H2031" t="s">
        <v>231</v>
      </c>
      <c r="I2031">
        <v>60.504600000000003</v>
      </c>
      <c r="J2031" t="s">
        <v>894</v>
      </c>
      <c r="K2031" t="s">
        <v>1058</v>
      </c>
      <c r="L2031" t="s">
        <v>8981</v>
      </c>
      <c r="M2031" t="s">
        <v>1482</v>
      </c>
      <c r="N2031" t="s">
        <v>1482</v>
      </c>
    </row>
    <row r="2032" spans="1:14" x14ac:dyDescent="0.3">
      <c r="A2032" s="136">
        <f t="shared" si="31"/>
        <v>246.68486417857153</v>
      </c>
      <c r="B2032" s="134">
        <v>5.8390000000000004</v>
      </c>
      <c r="C2032" s="134">
        <v>-74.840500000000006</v>
      </c>
      <c r="D2032" t="s">
        <v>5395</v>
      </c>
      <c r="E2032" t="s">
        <v>883</v>
      </c>
      <c r="F2032" t="s">
        <v>877</v>
      </c>
      <c r="G2032" t="s">
        <v>4355</v>
      </c>
      <c r="H2032" t="s">
        <v>288</v>
      </c>
      <c r="I2032">
        <v>34.271700000000003</v>
      </c>
      <c r="J2032" t="s">
        <v>894</v>
      </c>
      <c r="L2032" t="s">
        <v>5197</v>
      </c>
      <c r="M2032" t="s">
        <v>1749</v>
      </c>
      <c r="N2032" t="s">
        <v>1749</v>
      </c>
    </row>
    <row r="2033" spans="1:14" x14ac:dyDescent="0.3">
      <c r="A2033" s="136">
        <f t="shared" si="31"/>
        <v>246.76092020200119</v>
      </c>
      <c r="B2033" s="134">
        <v>5.82965</v>
      </c>
      <c r="C2033" s="134">
        <v>-74.834829999999997</v>
      </c>
      <c r="D2033" t="s">
        <v>5368</v>
      </c>
      <c r="E2033" t="s">
        <v>892</v>
      </c>
      <c r="F2033" t="s">
        <v>877</v>
      </c>
      <c r="G2033" t="s">
        <v>4355</v>
      </c>
      <c r="H2033" t="s">
        <v>288</v>
      </c>
      <c r="I2033">
        <v>12.691000000000001</v>
      </c>
      <c r="J2033" t="s">
        <v>894</v>
      </c>
      <c r="K2033" t="s">
        <v>879</v>
      </c>
      <c r="L2033" t="s">
        <v>5369</v>
      </c>
      <c r="M2033" t="s">
        <v>5370</v>
      </c>
      <c r="N2033" t="s">
        <v>5370</v>
      </c>
    </row>
    <row r="2034" spans="1:14" x14ac:dyDescent="0.3">
      <c r="A2034" s="136">
        <f t="shared" si="31"/>
        <v>246.90747479564351</v>
      </c>
      <c r="B2034" s="134">
        <v>5.9950000000000001</v>
      </c>
      <c r="C2034" s="134">
        <v>-74.941500000000005</v>
      </c>
      <c r="D2034" t="s">
        <v>5927</v>
      </c>
      <c r="E2034" t="s">
        <v>883</v>
      </c>
      <c r="F2034" t="s">
        <v>877</v>
      </c>
      <c r="G2034" t="s">
        <v>919</v>
      </c>
      <c r="H2034" t="s">
        <v>288</v>
      </c>
      <c r="I2034">
        <v>35.489899999999999</v>
      </c>
      <c r="J2034" t="s">
        <v>894</v>
      </c>
      <c r="L2034" t="s">
        <v>4088</v>
      </c>
      <c r="M2034" t="s">
        <v>1173</v>
      </c>
      <c r="N2034" t="s">
        <v>1173</v>
      </c>
    </row>
    <row r="2035" spans="1:14" x14ac:dyDescent="0.3">
      <c r="A2035" s="136">
        <f t="shared" si="31"/>
        <v>247.13528738052005</v>
      </c>
      <c r="B2035" s="134">
        <v>5.7960000000000003</v>
      </c>
      <c r="C2035" s="134">
        <v>-74.814999999999998</v>
      </c>
      <c r="D2035" t="s">
        <v>5264</v>
      </c>
      <c r="E2035" t="s">
        <v>908</v>
      </c>
      <c r="F2035" t="s">
        <v>877</v>
      </c>
      <c r="G2035" t="s">
        <v>4355</v>
      </c>
      <c r="H2035" t="s">
        <v>288</v>
      </c>
      <c r="I2035">
        <v>514.09950000000003</v>
      </c>
      <c r="J2035" t="s">
        <v>889</v>
      </c>
      <c r="L2035" t="s">
        <v>5265</v>
      </c>
      <c r="M2035" t="s">
        <v>5266</v>
      </c>
      <c r="N2035" t="s">
        <v>5266</v>
      </c>
    </row>
    <row r="2036" spans="1:14" x14ac:dyDescent="0.3">
      <c r="A2036" s="136">
        <f t="shared" si="31"/>
        <v>247.14808349735162</v>
      </c>
      <c r="B2036" s="134">
        <v>5.2770000000000001</v>
      </c>
      <c r="C2036" s="134">
        <v>-74.287000000000006</v>
      </c>
      <c r="D2036" t="s">
        <v>4519</v>
      </c>
      <c r="E2036" t="s">
        <v>883</v>
      </c>
      <c r="F2036" t="s">
        <v>877</v>
      </c>
      <c r="G2036" t="s">
        <v>4294</v>
      </c>
      <c r="H2036" t="s">
        <v>297</v>
      </c>
      <c r="I2036">
        <v>309.78989999999999</v>
      </c>
      <c r="J2036" t="s">
        <v>889</v>
      </c>
      <c r="L2036" t="s">
        <v>2650</v>
      </c>
      <c r="M2036" t="s">
        <v>891</v>
      </c>
      <c r="N2036" t="s">
        <v>891</v>
      </c>
    </row>
    <row r="2037" spans="1:14" x14ac:dyDescent="0.3">
      <c r="A2037" s="136">
        <f t="shared" si="31"/>
        <v>247.19589197614565</v>
      </c>
      <c r="B2037" s="134">
        <v>4.8730000000000002</v>
      </c>
      <c r="C2037" s="134">
        <v>-72.903499999999994</v>
      </c>
      <c r="D2037" t="s">
        <v>8441</v>
      </c>
      <c r="E2037" t="s">
        <v>883</v>
      </c>
      <c r="F2037" t="s">
        <v>877</v>
      </c>
      <c r="G2037" t="s">
        <v>8284</v>
      </c>
      <c r="H2037" t="s">
        <v>231</v>
      </c>
      <c r="I2037">
        <v>34.289299999999997</v>
      </c>
      <c r="J2037" t="s">
        <v>894</v>
      </c>
      <c r="L2037" t="s">
        <v>8394</v>
      </c>
      <c r="M2037" t="s">
        <v>3665</v>
      </c>
      <c r="N2037" t="s">
        <v>3665</v>
      </c>
    </row>
    <row r="2038" spans="1:14" x14ac:dyDescent="0.3">
      <c r="A2038" s="136">
        <f t="shared" si="31"/>
        <v>247.20147638206032</v>
      </c>
      <c r="B2038" s="134">
        <v>4.8955000000000002</v>
      </c>
      <c r="C2038" s="134">
        <v>-73.331000000000003</v>
      </c>
      <c r="D2038" t="s">
        <v>6984</v>
      </c>
      <c r="E2038" t="s">
        <v>883</v>
      </c>
      <c r="F2038" t="s">
        <v>877</v>
      </c>
      <c r="G2038" t="s">
        <v>6850</v>
      </c>
      <c r="H2038" t="s">
        <v>291</v>
      </c>
      <c r="I2038">
        <v>753.14200000000005</v>
      </c>
      <c r="J2038" t="s">
        <v>889</v>
      </c>
      <c r="L2038" t="s">
        <v>4322</v>
      </c>
      <c r="M2038" t="s">
        <v>6985</v>
      </c>
      <c r="N2038" t="s">
        <v>6985</v>
      </c>
    </row>
    <row r="2039" spans="1:14" x14ac:dyDescent="0.3">
      <c r="A2039" s="136">
        <f t="shared" si="31"/>
        <v>247.20418040934049</v>
      </c>
      <c r="B2039" s="134">
        <v>7.0694999999999997</v>
      </c>
      <c r="C2039" s="134">
        <v>-75.239500000000007</v>
      </c>
      <c r="D2039" t="s">
        <v>9477</v>
      </c>
      <c r="E2039" t="s">
        <v>883</v>
      </c>
      <c r="F2039" t="s">
        <v>877</v>
      </c>
      <c r="G2039" t="s">
        <v>9478</v>
      </c>
      <c r="H2039" t="s">
        <v>288</v>
      </c>
      <c r="I2039">
        <v>368.94869999999997</v>
      </c>
      <c r="J2039" t="s">
        <v>889</v>
      </c>
      <c r="L2039" t="s">
        <v>8752</v>
      </c>
      <c r="M2039" t="s">
        <v>2026</v>
      </c>
      <c r="N2039" t="s">
        <v>2026</v>
      </c>
    </row>
    <row r="2040" spans="1:14" x14ac:dyDescent="0.3">
      <c r="A2040" s="136">
        <f t="shared" si="31"/>
        <v>247.20880635897078</v>
      </c>
      <c r="B2040" s="134">
        <v>5.0860000000000003</v>
      </c>
      <c r="C2040" s="134">
        <v>-73.959000000000003</v>
      </c>
      <c r="D2040" t="s">
        <v>5085</v>
      </c>
      <c r="E2040" t="s">
        <v>883</v>
      </c>
      <c r="F2040" t="s">
        <v>877</v>
      </c>
      <c r="G2040" t="s">
        <v>4971</v>
      </c>
      <c r="H2040" t="s">
        <v>297</v>
      </c>
      <c r="I2040">
        <v>48.982900000000001</v>
      </c>
      <c r="J2040" t="s">
        <v>894</v>
      </c>
      <c r="L2040" t="s">
        <v>3412</v>
      </c>
      <c r="M2040" t="s">
        <v>5086</v>
      </c>
      <c r="N2040" t="s">
        <v>5086</v>
      </c>
    </row>
    <row r="2041" spans="1:14" x14ac:dyDescent="0.3">
      <c r="A2041" s="136">
        <f t="shared" si="31"/>
        <v>247.27983737298479</v>
      </c>
      <c r="B2041" s="134">
        <v>5.8165399999999998</v>
      </c>
      <c r="C2041" s="134">
        <v>-74.831329999999994</v>
      </c>
      <c r="D2041" t="s">
        <v>5325</v>
      </c>
      <c r="E2041" t="s">
        <v>892</v>
      </c>
      <c r="F2041" t="s">
        <v>877</v>
      </c>
      <c r="G2041" t="s">
        <v>4355</v>
      </c>
      <c r="H2041" t="s">
        <v>288</v>
      </c>
      <c r="I2041">
        <v>348.47719999999998</v>
      </c>
      <c r="J2041" t="s">
        <v>889</v>
      </c>
      <c r="K2041" t="s">
        <v>879</v>
      </c>
      <c r="L2041" t="s">
        <v>5326</v>
      </c>
      <c r="M2041" t="s">
        <v>925</v>
      </c>
      <c r="N2041" t="s">
        <v>925</v>
      </c>
    </row>
    <row r="2042" spans="1:14" x14ac:dyDescent="0.3">
      <c r="A2042" s="136">
        <f t="shared" si="31"/>
        <v>247.32404223122862</v>
      </c>
      <c r="B2042" s="134">
        <v>5.0789999999999997</v>
      </c>
      <c r="C2042" s="134">
        <v>-73.9465</v>
      </c>
      <c r="D2042" t="s">
        <v>5112</v>
      </c>
      <c r="E2042" t="s">
        <v>883</v>
      </c>
      <c r="F2042" t="s">
        <v>877</v>
      </c>
      <c r="G2042" t="s">
        <v>4971</v>
      </c>
      <c r="H2042" t="s">
        <v>297</v>
      </c>
      <c r="I2042">
        <v>62.453200000000002</v>
      </c>
      <c r="J2042" t="s">
        <v>894</v>
      </c>
      <c r="L2042" t="s">
        <v>2960</v>
      </c>
      <c r="M2042" t="s">
        <v>891</v>
      </c>
      <c r="N2042" t="s">
        <v>891</v>
      </c>
    </row>
    <row r="2043" spans="1:14" x14ac:dyDescent="0.3">
      <c r="A2043" s="136">
        <f t="shared" si="31"/>
        <v>247.35879229752203</v>
      </c>
      <c r="B2043" s="134">
        <v>5.8283300000000002</v>
      </c>
      <c r="C2043" s="134">
        <v>-74.840490000000003</v>
      </c>
      <c r="D2043" t="s">
        <v>5351</v>
      </c>
      <c r="E2043" t="s">
        <v>892</v>
      </c>
      <c r="F2043" t="s">
        <v>877</v>
      </c>
      <c r="G2043" t="s">
        <v>4355</v>
      </c>
      <c r="H2043" t="s">
        <v>288</v>
      </c>
      <c r="I2043">
        <v>78.389200000000002</v>
      </c>
      <c r="J2043" t="s">
        <v>986</v>
      </c>
      <c r="K2043" t="s">
        <v>879</v>
      </c>
      <c r="L2043" t="s">
        <v>5302</v>
      </c>
      <c r="M2043" t="s">
        <v>925</v>
      </c>
      <c r="N2043" t="s">
        <v>925</v>
      </c>
    </row>
    <row r="2044" spans="1:14" x14ac:dyDescent="0.3">
      <c r="A2044" s="136">
        <f t="shared" si="31"/>
        <v>247.44949650018864</v>
      </c>
      <c r="B2044" s="134">
        <v>5.0771800000000002</v>
      </c>
      <c r="C2044" s="134">
        <v>-73.945260000000005</v>
      </c>
      <c r="D2044" t="s">
        <v>5113</v>
      </c>
      <c r="E2044" t="s">
        <v>892</v>
      </c>
      <c r="F2044" t="s">
        <v>877</v>
      </c>
      <c r="G2044" t="s">
        <v>4971</v>
      </c>
      <c r="H2044" t="s">
        <v>297</v>
      </c>
      <c r="I2044">
        <v>6.2952000000000004</v>
      </c>
      <c r="J2044" t="s">
        <v>894</v>
      </c>
      <c r="K2044" t="s">
        <v>879</v>
      </c>
      <c r="L2044" t="s">
        <v>5114</v>
      </c>
      <c r="M2044" t="s">
        <v>931</v>
      </c>
      <c r="N2044" t="s">
        <v>931</v>
      </c>
    </row>
    <row r="2045" spans="1:14" x14ac:dyDescent="0.3">
      <c r="A2045" s="136">
        <f t="shared" si="31"/>
        <v>247.4588503968462</v>
      </c>
      <c r="B2045" s="134">
        <v>4.8979999999999997</v>
      </c>
      <c r="C2045" s="134">
        <v>-73.361999999999995</v>
      </c>
      <c r="D2045" t="s">
        <v>6866</v>
      </c>
      <c r="E2045" t="s">
        <v>883</v>
      </c>
      <c r="F2045" t="s">
        <v>884</v>
      </c>
      <c r="G2045" t="s">
        <v>6850</v>
      </c>
      <c r="H2045" t="s">
        <v>291</v>
      </c>
      <c r="I2045">
        <v>79.600300000000004</v>
      </c>
      <c r="L2045" t="s">
        <v>6867</v>
      </c>
      <c r="M2045" t="s">
        <v>1451</v>
      </c>
      <c r="N2045" t="s">
        <v>1451</v>
      </c>
    </row>
    <row r="2046" spans="1:14" x14ac:dyDescent="0.3">
      <c r="A2046" s="136">
        <f t="shared" si="31"/>
        <v>247.46506707587957</v>
      </c>
      <c r="B2046" s="134">
        <v>4.8689</v>
      </c>
      <c r="C2046" s="134">
        <v>-72.958759999999998</v>
      </c>
      <c r="D2046" t="s">
        <v>8283</v>
      </c>
      <c r="E2046" t="s">
        <v>876</v>
      </c>
      <c r="F2046" t="s">
        <v>877</v>
      </c>
      <c r="G2046" t="s">
        <v>8284</v>
      </c>
      <c r="H2046" t="s">
        <v>231</v>
      </c>
      <c r="I2046">
        <v>248.29660000000001</v>
      </c>
      <c r="J2046" t="s">
        <v>894</v>
      </c>
      <c r="K2046" t="s">
        <v>879</v>
      </c>
      <c r="L2046" t="s">
        <v>6584</v>
      </c>
      <c r="M2046" t="s">
        <v>881</v>
      </c>
      <c r="N2046" t="s">
        <v>881</v>
      </c>
    </row>
    <row r="2047" spans="1:14" x14ac:dyDescent="0.3">
      <c r="A2047" s="136">
        <f t="shared" si="31"/>
        <v>247.46547537132824</v>
      </c>
      <c r="B2047" s="134">
        <v>6.8639999999999999</v>
      </c>
      <c r="C2047" s="134">
        <v>-75.229500000000002</v>
      </c>
      <c r="D2047" t="s">
        <v>8843</v>
      </c>
      <c r="E2047" t="s">
        <v>883</v>
      </c>
      <c r="F2047" t="s">
        <v>877</v>
      </c>
      <c r="G2047" t="s">
        <v>6955</v>
      </c>
      <c r="H2047" t="s">
        <v>288</v>
      </c>
      <c r="I2047">
        <v>1253.9652000000001</v>
      </c>
      <c r="J2047" t="s">
        <v>889</v>
      </c>
      <c r="L2047" t="s">
        <v>8657</v>
      </c>
      <c r="M2047" t="s">
        <v>2026</v>
      </c>
      <c r="N2047" t="s">
        <v>2026</v>
      </c>
    </row>
    <row r="2048" spans="1:14" x14ac:dyDescent="0.3">
      <c r="A2048" s="136">
        <f t="shared" si="31"/>
        <v>247.47000874257708</v>
      </c>
      <c r="B2048" s="134">
        <v>6.8935000000000004</v>
      </c>
      <c r="C2048" s="134">
        <v>-75.232500000000002</v>
      </c>
      <c r="D2048" t="s">
        <v>8912</v>
      </c>
      <c r="E2048" t="s">
        <v>883</v>
      </c>
      <c r="F2048" t="s">
        <v>877</v>
      </c>
      <c r="G2048" t="s">
        <v>6955</v>
      </c>
      <c r="H2048" t="s">
        <v>288</v>
      </c>
      <c r="I2048">
        <v>147.8777</v>
      </c>
      <c r="J2048" t="s">
        <v>894</v>
      </c>
      <c r="L2048" t="s">
        <v>8657</v>
      </c>
      <c r="M2048" t="s">
        <v>2026</v>
      </c>
      <c r="N2048" t="s">
        <v>2026</v>
      </c>
    </row>
    <row r="2049" spans="1:14" x14ac:dyDescent="0.3">
      <c r="A2049" s="136">
        <f t="shared" si="31"/>
        <v>247.60995106090294</v>
      </c>
      <c r="B2049" s="134">
        <v>5.0749500000000003</v>
      </c>
      <c r="C2049" s="134">
        <v>-73.943879999999993</v>
      </c>
      <c r="D2049" t="s">
        <v>5110</v>
      </c>
      <c r="E2049" t="s">
        <v>892</v>
      </c>
      <c r="F2049" t="s">
        <v>893</v>
      </c>
      <c r="G2049" t="s">
        <v>4971</v>
      </c>
      <c r="H2049" t="s">
        <v>297</v>
      </c>
      <c r="I2049">
        <v>25.782599999999999</v>
      </c>
      <c r="J2049" t="s">
        <v>889</v>
      </c>
      <c r="K2049" t="s">
        <v>879</v>
      </c>
      <c r="L2049" t="s">
        <v>5111</v>
      </c>
      <c r="M2049" t="s">
        <v>989</v>
      </c>
      <c r="N2049" t="s">
        <v>989</v>
      </c>
    </row>
    <row r="2050" spans="1:14" x14ac:dyDescent="0.3">
      <c r="A2050" s="136">
        <f t="shared" ref="A2050:A2113" si="32">6371*ACOS(SIN(RADIANS(LAT))*SIN(RADIANS(B2050))+COS(RADIANS(LAT))*COS(RADIANS(B2050))*COS(RADIANS(C2050-LONG)))</f>
        <v>247.61881830545417</v>
      </c>
      <c r="B2050" s="134">
        <v>5.702</v>
      </c>
      <c r="C2050" s="134">
        <v>-74.748500000000007</v>
      </c>
      <c r="D2050" t="s">
        <v>5032</v>
      </c>
      <c r="E2050" t="s">
        <v>892</v>
      </c>
      <c r="F2050" t="s">
        <v>1214</v>
      </c>
      <c r="G2050" t="s">
        <v>4355</v>
      </c>
      <c r="H2050" t="s">
        <v>288</v>
      </c>
      <c r="I2050">
        <v>33.052199999999999</v>
      </c>
      <c r="J2050" t="s">
        <v>986</v>
      </c>
      <c r="K2050" t="s">
        <v>879</v>
      </c>
      <c r="L2050" t="s">
        <v>4356</v>
      </c>
      <c r="M2050" t="s">
        <v>957</v>
      </c>
      <c r="N2050" t="s">
        <v>957</v>
      </c>
    </row>
    <row r="2051" spans="1:14" x14ac:dyDescent="0.3">
      <c r="A2051" s="136">
        <f t="shared" si="32"/>
        <v>247.64606397570844</v>
      </c>
      <c r="B2051" s="134">
        <v>5.3174999999999999</v>
      </c>
      <c r="C2051" s="134">
        <v>-74.350499999999997</v>
      </c>
      <c r="D2051" t="s">
        <v>4472</v>
      </c>
      <c r="E2051" t="s">
        <v>883</v>
      </c>
      <c r="F2051" t="s">
        <v>884</v>
      </c>
      <c r="G2051" t="s">
        <v>4473</v>
      </c>
      <c r="H2051" t="s">
        <v>297</v>
      </c>
      <c r="I2051">
        <v>1436.3024</v>
      </c>
      <c r="L2051" t="s">
        <v>4474</v>
      </c>
      <c r="M2051" t="s">
        <v>1451</v>
      </c>
      <c r="N2051" t="s">
        <v>1451</v>
      </c>
    </row>
    <row r="2052" spans="1:14" x14ac:dyDescent="0.3">
      <c r="A2052" s="136">
        <f t="shared" si="32"/>
        <v>247.65620219918179</v>
      </c>
      <c r="B2052" s="134">
        <v>9.2757299999999994</v>
      </c>
      <c r="C2052" s="134">
        <v>-73.452089999999998</v>
      </c>
      <c r="D2052" t="s">
        <v>12985</v>
      </c>
      <c r="E2052" t="s">
        <v>892</v>
      </c>
      <c r="F2052" t="s">
        <v>877</v>
      </c>
      <c r="G2052" t="s">
        <v>12856</v>
      </c>
      <c r="H2052" t="s">
        <v>294</v>
      </c>
      <c r="I2052">
        <v>272.1395</v>
      </c>
      <c r="J2052" t="s">
        <v>889</v>
      </c>
      <c r="K2052" t="s">
        <v>879</v>
      </c>
      <c r="L2052" t="s">
        <v>12986</v>
      </c>
      <c r="M2052" t="s">
        <v>931</v>
      </c>
      <c r="N2052" t="s">
        <v>931</v>
      </c>
    </row>
    <row r="2053" spans="1:14" x14ac:dyDescent="0.3">
      <c r="A2053" s="136">
        <f t="shared" si="32"/>
        <v>247.66397178231219</v>
      </c>
      <c r="B2053" s="134">
        <v>9.2684599999999993</v>
      </c>
      <c r="C2053" s="134">
        <v>-73.486810000000006</v>
      </c>
      <c r="D2053" t="s">
        <v>12968</v>
      </c>
      <c r="E2053" t="s">
        <v>892</v>
      </c>
      <c r="F2053" t="s">
        <v>877</v>
      </c>
      <c r="G2053" t="s">
        <v>12856</v>
      </c>
      <c r="H2053" t="s">
        <v>294</v>
      </c>
      <c r="I2053">
        <v>1473.0878</v>
      </c>
      <c r="J2053" t="s">
        <v>889</v>
      </c>
      <c r="K2053" t="s">
        <v>1058</v>
      </c>
      <c r="L2053" t="s">
        <v>12969</v>
      </c>
      <c r="M2053" t="s">
        <v>949</v>
      </c>
      <c r="N2053" t="s">
        <v>949</v>
      </c>
    </row>
    <row r="2054" spans="1:14" x14ac:dyDescent="0.3">
      <c r="A2054" s="136">
        <f t="shared" si="32"/>
        <v>247.68011009185517</v>
      </c>
      <c r="B2054" s="134">
        <v>6.9055</v>
      </c>
      <c r="C2054" s="134">
        <v>-75.235500000000002</v>
      </c>
      <c r="D2054" t="s">
        <v>8954</v>
      </c>
      <c r="E2054" t="s">
        <v>883</v>
      </c>
      <c r="F2054" t="s">
        <v>877</v>
      </c>
      <c r="G2054" t="s">
        <v>8955</v>
      </c>
      <c r="H2054" t="s">
        <v>288</v>
      </c>
      <c r="I2054">
        <v>171.09479999999999</v>
      </c>
      <c r="J2054" t="s">
        <v>889</v>
      </c>
      <c r="L2054" t="s">
        <v>8657</v>
      </c>
      <c r="M2054" t="s">
        <v>2026</v>
      </c>
      <c r="N2054" t="s">
        <v>2026</v>
      </c>
    </row>
    <row r="2055" spans="1:14" x14ac:dyDescent="0.3">
      <c r="A2055" s="136">
        <f t="shared" si="32"/>
        <v>247.78342879523345</v>
      </c>
      <c r="B2055" s="134">
        <v>4.8710000000000004</v>
      </c>
      <c r="C2055" s="134">
        <v>-72.844499999999996</v>
      </c>
      <c r="D2055" t="s">
        <v>8605</v>
      </c>
      <c r="E2055" t="s">
        <v>968</v>
      </c>
      <c r="F2055" t="s">
        <v>877</v>
      </c>
      <c r="G2055" t="s">
        <v>8284</v>
      </c>
      <c r="H2055" t="s">
        <v>231</v>
      </c>
      <c r="I2055">
        <v>183.69409999999999</v>
      </c>
      <c r="J2055" t="s">
        <v>889</v>
      </c>
      <c r="L2055" t="s">
        <v>8606</v>
      </c>
      <c r="M2055" t="s">
        <v>1019</v>
      </c>
      <c r="N2055" t="s">
        <v>1019</v>
      </c>
    </row>
    <row r="2056" spans="1:14" x14ac:dyDescent="0.3">
      <c r="A2056" s="136">
        <f t="shared" si="32"/>
        <v>247.79861234616351</v>
      </c>
      <c r="B2056" s="134">
        <v>7.0795000000000003</v>
      </c>
      <c r="C2056" s="134">
        <v>-75.245000000000005</v>
      </c>
      <c r="D2056" t="s">
        <v>9510</v>
      </c>
      <c r="E2056" t="s">
        <v>883</v>
      </c>
      <c r="F2056" t="s">
        <v>877</v>
      </c>
      <c r="G2056" t="s">
        <v>9150</v>
      </c>
      <c r="H2056" t="s">
        <v>288</v>
      </c>
      <c r="I2056">
        <v>669.45820000000003</v>
      </c>
      <c r="J2056" t="s">
        <v>889</v>
      </c>
      <c r="L2056" t="s">
        <v>8657</v>
      </c>
      <c r="M2056" t="s">
        <v>2026</v>
      </c>
      <c r="N2056" t="s">
        <v>2026</v>
      </c>
    </row>
    <row r="2057" spans="1:14" x14ac:dyDescent="0.3">
      <c r="A2057" s="136">
        <f t="shared" si="32"/>
        <v>247.82623926955094</v>
      </c>
      <c r="B2057" s="134">
        <v>5.8500300000000003</v>
      </c>
      <c r="C2057" s="134">
        <v>-74.860550000000003</v>
      </c>
      <c r="D2057" t="s">
        <v>5413</v>
      </c>
      <c r="E2057" t="s">
        <v>892</v>
      </c>
      <c r="F2057" t="s">
        <v>877</v>
      </c>
      <c r="G2057" t="s">
        <v>4355</v>
      </c>
      <c r="H2057" t="s">
        <v>288</v>
      </c>
      <c r="I2057">
        <v>301.21530000000001</v>
      </c>
      <c r="J2057" t="s">
        <v>889</v>
      </c>
      <c r="K2057" t="s">
        <v>879</v>
      </c>
      <c r="L2057" t="s">
        <v>1794</v>
      </c>
      <c r="M2057" t="s">
        <v>5414</v>
      </c>
      <c r="N2057" t="s">
        <v>5414</v>
      </c>
    </row>
    <row r="2058" spans="1:14" x14ac:dyDescent="0.3">
      <c r="A2058" s="136">
        <f t="shared" si="32"/>
        <v>247.86605449378573</v>
      </c>
      <c r="B2058" s="134">
        <v>5.8201499999999999</v>
      </c>
      <c r="C2058" s="134">
        <v>-74.840350000000001</v>
      </c>
      <c r="D2058" t="s">
        <v>5327</v>
      </c>
      <c r="E2058" t="s">
        <v>892</v>
      </c>
      <c r="F2058" t="s">
        <v>877</v>
      </c>
      <c r="G2058" t="s">
        <v>4355</v>
      </c>
      <c r="H2058" t="s">
        <v>288</v>
      </c>
      <c r="I2058">
        <v>94.928700000000006</v>
      </c>
      <c r="J2058" t="s">
        <v>986</v>
      </c>
      <c r="K2058" t="s">
        <v>879</v>
      </c>
      <c r="L2058" t="s">
        <v>5328</v>
      </c>
      <c r="M2058" t="s">
        <v>925</v>
      </c>
      <c r="N2058" t="s">
        <v>925</v>
      </c>
    </row>
    <row r="2059" spans="1:14" x14ac:dyDescent="0.3">
      <c r="A2059" s="136">
        <f t="shared" si="32"/>
        <v>247.92333924888899</v>
      </c>
      <c r="B2059" s="134">
        <v>5.2969999999999997</v>
      </c>
      <c r="C2059" s="134">
        <v>-74.326999999999998</v>
      </c>
      <c r="D2059" t="s">
        <v>4475</v>
      </c>
      <c r="E2059" t="s">
        <v>883</v>
      </c>
      <c r="F2059" t="s">
        <v>884</v>
      </c>
      <c r="G2059" t="s">
        <v>4284</v>
      </c>
      <c r="H2059" t="s">
        <v>297</v>
      </c>
      <c r="I2059">
        <v>1302.8516</v>
      </c>
      <c r="L2059" t="s">
        <v>4474</v>
      </c>
      <c r="M2059" t="s">
        <v>4476</v>
      </c>
      <c r="N2059" t="s">
        <v>4476</v>
      </c>
    </row>
    <row r="2060" spans="1:14" x14ac:dyDescent="0.3">
      <c r="A2060" s="136">
        <f t="shared" si="32"/>
        <v>247.96379145199506</v>
      </c>
      <c r="B2060" s="134">
        <v>5.0725100000000003</v>
      </c>
      <c r="C2060" s="134">
        <v>-73.946190000000001</v>
      </c>
      <c r="D2060" t="s">
        <v>5097</v>
      </c>
      <c r="E2060" t="s">
        <v>892</v>
      </c>
      <c r="F2060" t="s">
        <v>877</v>
      </c>
      <c r="G2060" t="s">
        <v>4971</v>
      </c>
      <c r="H2060" t="s">
        <v>297</v>
      </c>
      <c r="I2060">
        <v>1.9311</v>
      </c>
      <c r="J2060" t="s">
        <v>894</v>
      </c>
      <c r="K2060" t="s">
        <v>879</v>
      </c>
      <c r="L2060" t="s">
        <v>5098</v>
      </c>
      <c r="M2060" t="s">
        <v>2979</v>
      </c>
      <c r="N2060" t="s">
        <v>2979</v>
      </c>
    </row>
    <row r="2061" spans="1:14" x14ac:dyDescent="0.3">
      <c r="A2061" s="136">
        <f t="shared" si="32"/>
        <v>247.98258447359325</v>
      </c>
      <c r="B2061" s="134">
        <v>4.8804999999999996</v>
      </c>
      <c r="C2061" s="134">
        <v>-73.272660000000002</v>
      </c>
      <c r="D2061" t="s">
        <v>7197</v>
      </c>
      <c r="E2061" t="s">
        <v>892</v>
      </c>
      <c r="F2061" t="s">
        <v>877</v>
      </c>
      <c r="G2061" t="s">
        <v>3231</v>
      </c>
      <c r="H2061" t="s">
        <v>291</v>
      </c>
      <c r="I2061">
        <v>17.957999999999998</v>
      </c>
      <c r="J2061" t="s">
        <v>894</v>
      </c>
      <c r="K2061" t="s">
        <v>879</v>
      </c>
      <c r="L2061" t="s">
        <v>7198</v>
      </c>
      <c r="M2061" t="s">
        <v>7199</v>
      </c>
      <c r="N2061" t="s">
        <v>7199</v>
      </c>
    </row>
    <row r="2062" spans="1:14" x14ac:dyDescent="0.3">
      <c r="A2062" s="136">
        <f t="shared" si="32"/>
        <v>248.0504687327936</v>
      </c>
      <c r="B2062" s="134">
        <v>6.8224999999999998</v>
      </c>
      <c r="C2062" s="134">
        <v>-75.23</v>
      </c>
      <c r="D2062" t="s">
        <v>8751</v>
      </c>
      <c r="E2062" t="s">
        <v>883</v>
      </c>
      <c r="F2062" t="s">
        <v>877</v>
      </c>
      <c r="G2062" t="s">
        <v>6955</v>
      </c>
      <c r="H2062" t="s">
        <v>288</v>
      </c>
      <c r="I2062">
        <v>61.115200000000002</v>
      </c>
      <c r="J2062" t="s">
        <v>894</v>
      </c>
      <c r="L2062" t="s">
        <v>8752</v>
      </c>
      <c r="M2062" t="s">
        <v>2026</v>
      </c>
      <c r="N2062" t="s">
        <v>2026</v>
      </c>
    </row>
    <row r="2063" spans="1:14" x14ac:dyDescent="0.3">
      <c r="A2063" s="136">
        <f t="shared" si="32"/>
        <v>248.06466452521235</v>
      </c>
      <c r="B2063" s="134">
        <v>5.1920000000000002</v>
      </c>
      <c r="C2063" s="134">
        <v>-74.171999999999997</v>
      </c>
      <c r="D2063" t="s">
        <v>4630</v>
      </c>
      <c r="E2063" t="s">
        <v>883</v>
      </c>
      <c r="F2063" t="s">
        <v>877</v>
      </c>
      <c r="G2063" t="s">
        <v>4372</v>
      </c>
      <c r="H2063" t="s">
        <v>297</v>
      </c>
      <c r="I2063">
        <v>480.0204</v>
      </c>
      <c r="J2063" t="s">
        <v>889</v>
      </c>
      <c r="L2063" t="s">
        <v>890</v>
      </c>
      <c r="M2063" t="s">
        <v>4631</v>
      </c>
      <c r="N2063" t="s">
        <v>4631</v>
      </c>
    </row>
    <row r="2064" spans="1:14" x14ac:dyDescent="0.3">
      <c r="A2064" s="136">
        <f t="shared" si="32"/>
        <v>248.09185348435255</v>
      </c>
      <c r="B2064" s="134">
        <v>4.8815</v>
      </c>
      <c r="C2064" s="134">
        <v>-73.288499999999999</v>
      </c>
      <c r="D2064" t="s">
        <v>7129</v>
      </c>
      <c r="E2064" t="s">
        <v>883</v>
      </c>
      <c r="F2064" t="s">
        <v>877</v>
      </c>
      <c r="G2064" t="s">
        <v>3231</v>
      </c>
      <c r="H2064" t="s">
        <v>291</v>
      </c>
      <c r="I2064">
        <v>324.52789999999999</v>
      </c>
      <c r="J2064" t="s">
        <v>889</v>
      </c>
      <c r="L2064" t="s">
        <v>7130</v>
      </c>
      <c r="M2064" t="s">
        <v>7131</v>
      </c>
      <c r="N2064" t="s">
        <v>7131</v>
      </c>
    </row>
    <row r="2065" spans="1:14" x14ac:dyDescent="0.3">
      <c r="A2065" s="136">
        <f t="shared" si="32"/>
        <v>248.12800724317617</v>
      </c>
      <c r="B2065" s="134">
        <v>6.5824999999999996</v>
      </c>
      <c r="C2065" s="134">
        <v>-75.186999999999998</v>
      </c>
      <c r="D2065" t="s">
        <v>8047</v>
      </c>
      <c r="E2065" t="s">
        <v>883</v>
      </c>
      <c r="F2065" t="s">
        <v>877</v>
      </c>
      <c r="G2065" t="s">
        <v>8048</v>
      </c>
      <c r="H2065" t="s">
        <v>288</v>
      </c>
      <c r="I2065">
        <v>134.5103</v>
      </c>
      <c r="J2065" t="s">
        <v>894</v>
      </c>
      <c r="L2065" t="s">
        <v>8049</v>
      </c>
      <c r="M2065" t="s">
        <v>1310</v>
      </c>
      <c r="N2065" t="s">
        <v>1310</v>
      </c>
    </row>
    <row r="2066" spans="1:14" x14ac:dyDescent="0.3">
      <c r="A2066" s="136">
        <f t="shared" si="32"/>
        <v>248.14562844229312</v>
      </c>
      <c r="B2066" s="134">
        <v>4.8649699999999996</v>
      </c>
      <c r="C2066" s="134">
        <v>-72.891990000000007</v>
      </c>
      <c r="D2066" t="s">
        <v>8459</v>
      </c>
      <c r="E2066" t="s">
        <v>892</v>
      </c>
      <c r="F2066" t="s">
        <v>877</v>
      </c>
      <c r="G2066" t="s">
        <v>8284</v>
      </c>
      <c r="H2066" t="s">
        <v>231</v>
      </c>
      <c r="I2066">
        <v>75.845799999999997</v>
      </c>
      <c r="J2066" t="s">
        <v>889</v>
      </c>
      <c r="K2066" t="s">
        <v>879</v>
      </c>
      <c r="L2066" t="s">
        <v>8460</v>
      </c>
      <c r="M2066" t="s">
        <v>2979</v>
      </c>
      <c r="N2066" t="s">
        <v>2979</v>
      </c>
    </row>
    <row r="2067" spans="1:14" x14ac:dyDescent="0.3">
      <c r="A2067" s="136">
        <f t="shared" si="32"/>
        <v>248.14915476992178</v>
      </c>
      <c r="B2067" s="134">
        <v>9.2635000000000005</v>
      </c>
      <c r="C2067" s="134">
        <v>-73.528000000000006</v>
      </c>
      <c r="D2067" t="s">
        <v>12960</v>
      </c>
      <c r="E2067" t="s">
        <v>892</v>
      </c>
      <c r="F2067" t="s">
        <v>877</v>
      </c>
      <c r="G2067" t="s">
        <v>12856</v>
      </c>
      <c r="H2067" t="s">
        <v>294</v>
      </c>
      <c r="I2067">
        <v>199.00309999999999</v>
      </c>
      <c r="J2067" t="s">
        <v>1069</v>
      </c>
      <c r="K2067" t="s">
        <v>879</v>
      </c>
      <c r="L2067" t="s">
        <v>12961</v>
      </c>
      <c r="M2067" t="s">
        <v>12962</v>
      </c>
      <c r="N2067" t="s">
        <v>12962</v>
      </c>
    </row>
    <row r="2068" spans="1:14" x14ac:dyDescent="0.3">
      <c r="A2068" s="136">
        <f t="shared" si="32"/>
        <v>248.15350133579182</v>
      </c>
      <c r="B2068" s="134">
        <v>5.0663400000000003</v>
      </c>
      <c r="C2068" s="134">
        <v>-73.936859999999996</v>
      </c>
      <c r="D2068" t="s">
        <v>5125</v>
      </c>
      <c r="E2068" t="s">
        <v>892</v>
      </c>
      <c r="F2068" t="s">
        <v>926</v>
      </c>
      <c r="G2068" t="s">
        <v>4971</v>
      </c>
      <c r="H2068" t="s">
        <v>297</v>
      </c>
      <c r="I2068">
        <v>78.085599999999999</v>
      </c>
      <c r="J2068" t="s">
        <v>889</v>
      </c>
      <c r="K2068" t="s">
        <v>879</v>
      </c>
      <c r="L2068" t="s">
        <v>5126</v>
      </c>
      <c r="M2068" t="s">
        <v>1718</v>
      </c>
      <c r="N2068" t="s">
        <v>1718</v>
      </c>
    </row>
    <row r="2069" spans="1:14" x14ac:dyDescent="0.3">
      <c r="A2069" s="136">
        <f t="shared" si="32"/>
        <v>248.25840706236005</v>
      </c>
      <c r="B2069" s="134">
        <v>5.665</v>
      </c>
      <c r="C2069" s="134">
        <v>-74.725499999999997</v>
      </c>
      <c r="D2069" t="s">
        <v>4900</v>
      </c>
      <c r="E2069" t="s">
        <v>883</v>
      </c>
      <c r="F2069" t="s">
        <v>877</v>
      </c>
      <c r="G2069" t="s">
        <v>3880</v>
      </c>
      <c r="H2069" t="s">
        <v>292</v>
      </c>
      <c r="I2069">
        <v>722.27919999999995</v>
      </c>
      <c r="J2069" t="s">
        <v>889</v>
      </c>
      <c r="L2069" t="s">
        <v>4901</v>
      </c>
      <c r="M2069" t="s">
        <v>3758</v>
      </c>
      <c r="N2069" t="s">
        <v>3758</v>
      </c>
    </row>
    <row r="2070" spans="1:14" x14ac:dyDescent="0.3">
      <c r="A2070" s="136">
        <f t="shared" si="32"/>
        <v>248.26737057365582</v>
      </c>
      <c r="B2070" s="134">
        <v>5.6994999999999996</v>
      </c>
      <c r="C2070" s="134">
        <v>-74.754000000000005</v>
      </c>
      <c r="D2070" t="s">
        <v>5008</v>
      </c>
      <c r="E2070" t="s">
        <v>883</v>
      </c>
      <c r="F2070" t="s">
        <v>884</v>
      </c>
      <c r="G2070" t="s">
        <v>5009</v>
      </c>
      <c r="H2070" t="s">
        <v>3898</v>
      </c>
      <c r="I2070">
        <v>183.62440000000001</v>
      </c>
      <c r="L2070" t="s">
        <v>5010</v>
      </c>
      <c r="M2070" t="s">
        <v>1909</v>
      </c>
      <c r="N2070" t="s">
        <v>1909</v>
      </c>
    </row>
    <row r="2071" spans="1:14" x14ac:dyDescent="0.3">
      <c r="A2071" s="136">
        <f t="shared" si="32"/>
        <v>248.2701354258779</v>
      </c>
      <c r="B2071" s="134">
        <v>9.2645</v>
      </c>
      <c r="C2071" s="134">
        <v>-73.528499999999994</v>
      </c>
      <c r="D2071" t="s">
        <v>12963</v>
      </c>
      <c r="E2071" t="s">
        <v>883</v>
      </c>
      <c r="F2071" t="s">
        <v>963</v>
      </c>
      <c r="G2071" t="s">
        <v>12856</v>
      </c>
      <c r="H2071" t="s">
        <v>294</v>
      </c>
      <c r="I2071">
        <v>55.817700000000002</v>
      </c>
      <c r="L2071" t="s">
        <v>12964</v>
      </c>
      <c r="M2071" t="s">
        <v>1019</v>
      </c>
      <c r="N2071" t="s">
        <v>1019</v>
      </c>
    </row>
    <row r="2072" spans="1:14" x14ac:dyDescent="0.3">
      <c r="A2072" s="136">
        <f t="shared" si="32"/>
        <v>248.27973331915919</v>
      </c>
      <c r="B2072" s="134">
        <v>4.8630000000000004</v>
      </c>
      <c r="C2072" s="134">
        <v>-72.909419999999997</v>
      </c>
      <c r="D2072" t="s">
        <v>8424</v>
      </c>
      <c r="E2072" t="s">
        <v>892</v>
      </c>
      <c r="F2072" t="s">
        <v>877</v>
      </c>
      <c r="G2072" t="s">
        <v>8284</v>
      </c>
      <c r="H2072" t="s">
        <v>231</v>
      </c>
      <c r="I2072">
        <v>188.8715</v>
      </c>
      <c r="J2072" t="s">
        <v>889</v>
      </c>
      <c r="K2072" t="s">
        <v>879</v>
      </c>
      <c r="L2072" t="s">
        <v>8425</v>
      </c>
      <c r="M2072" t="s">
        <v>1019</v>
      </c>
      <c r="N2072" t="s">
        <v>1019</v>
      </c>
    </row>
    <row r="2073" spans="1:14" x14ac:dyDescent="0.3">
      <c r="A2073" s="136">
        <f t="shared" si="32"/>
        <v>248.28073204017542</v>
      </c>
      <c r="B2073" s="134">
        <v>6.851</v>
      </c>
      <c r="C2073" s="134">
        <v>-75.235500000000002</v>
      </c>
      <c r="D2073" t="s">
        <v>8814</v>
      </c>
      <c r="E2073" t="s">
        <v>883</v>
      </c>
      <c r="F2073" t="s">
        <v>877</v>
      </c>
      <c r="G2073" t="s">
        <v>6955</v>
      </c>
      <c r="H2073" t="s">
        <v>288</v>
      </c>
      <c r="I2073">
        <v>650.23249999999996</v>
      </c>
      <c r="J2073" t="s">
        <v>889</v>
      </c>
      <c r="L2073" t="s">
        <v>8657</v>
      </c>
      <c r="M2073" t="s">
        <v>2026</v>
      </c>
      <c r="N2073" t="s">
        <v>2026</v>
      </c>
    </row>
    <row r="2074" spans="1:14" x14ac:dyDescent="0.3">
      <c r="A2074" s="136">
        <f t="shared" si="32"/>
        <v>248.43971104675273</v>
      </c>
      <c r="B2074" s="134">
        <v>5.81135</v>
      </c>
      <c r="C2074" s="134">
        <v>-74.840479999999999</v>
      </c>
      <c r="D2074" t="s">
        <v>5301</v>
      </c>
      <c r="E2074" t="s">
        <v>892</v>
      </c>
      <c r="F2074" t="s">
        <v>877</v>
      </c>
      <c r="G2074" t="s">
        <v>4355</v>
      </c>
      <c r="H2074" t="s">
        <v>288</v>
      </c>
      <c r="I2074">
        <v>64.902500000000003</v>
      </c>
      <c r="J2074" t="s">
        <v>986</v>
      </c>
      <c r="K2074" t="s">
        <v>879</v>
      </c>
      <c r="L2074" t="s">
        <v>5302</v>
      </c>
      <c r="M2074" t="s">
        <v>906</v>
      </c>
      <c r="N2074" t="s">
        <v>906</v>
      </c>
    </row>
    <row r="2075" spans="1:14" x14ac:dyDescent="0.3">
      <c r="A2075" s="136">
        <f t="shared" si="32"/>
        <v>248.71401064233771</v>
      </c>
      <c r="B2075" s="134">
        <v>9.2842500000000001</v>
      </c>
      <c r="C2075" s="134">
        <v>-73.457939999999994</v>
      </c>
      <c r="D2075" t="s">
        <v>12987</v>
      </c>
      <c r="E2075" t="s">
        <v>892</v>
      </c>
      <c r="F2075" t="s">
        <v>877</v>
      </c>
      <c r="G2075" t="s">
        <v>12856</v>
      </c>
      <c r="H2075" t="s">
        <v>294</v>
      </c>
      <c r="I2075">
        <v>345.35610000000003</v>
      </c>
      <c r="J2075" t="s">
        <v>889</v>
      </c>
      <c r="K2075" t="s">
        <v>1058</v>
      </c>
      <c r="L2075" t="s">
        <v>12969</v>
      </c>
      <c r="M2075" t="s">
        <v>949</v>
      </c>
      <c r="N2075" t="s">
        <v>949</v>
      </c>
    </row>
    <row r="2076" spans="1:14" x14ac:dyDescent="0.3">
      <c r="A2076" s="136">
        <f t="shared" si="32"/>
        <v>248.76436751911595</v>
      </c>
      <c r="B2076" s="134">
        <v>5.8034999999999997</v>
      </c>
      <c r="C2076" s="134">
        <v>-74.838499999999996</v>
      </c>
      <c r="D2076" t="s">
        <v>5267</v>
      </c>
      <c r="E2076" t="s">
        <v>892</v>
      </c>
      <c r="F2076" t="s">
        <v>1199</v>
      </c>
      <c r="G2076" t="s">
        <v>4355</v>
      </c>
      <c r="H2076" t="s">
        <v>288</v>
      </c>
      <c r="I2076">
        <v>39.17</v>
      </c>
      <c r="J2076" t="s">
        <v>889</v>
      </c>
      <c r="K2076" t="s">
        <v>879</v>
      </c>
      <c r="L2076" t="s">
        <v>5268</v>
      </c>
      <c r="M2076" t="s">
        <v>906</v>
      </c>
      <c r="N2076" t="s">
        <v>906</v>
      </c>
    </row>
    <row r="2077" spans="1:14" x14ac:dyDescent="0.3">
      <c r="A2077" s="136">
        <f t="shared" si="32"/>
        <v>248.76910623189346</v>
      </c>
      <c r="B2077" s="134">
        <v>9.1173599999999997</v>
      </c>
      <c r="C2077" s="134">
        <v>-73.963740000000001</v>
      </c>
      <c r="D2077" t="s">
        <v>12773</v>
      </c>
      <c r="E2077" t="s">
        <v>892</v>
      </c>
      <c r="F2077" t="s">
        <v>877</v>
      </c>
      <c r="G2077" t="s">
        <v>12738</v>
      </c>
      <c r="H2077" t="s">
        <v>301</v>
      </c>
      <c r="I2077">
        <v>79.894599999999997</v>
      </c>
      <c r="J2077" t="s">
        <v>894</v>
      </c>
      <c r="K2077" t="s">
        <v>879</v>
      </c>
      <c r="L2077" t="s">
        <v>12774</v>
      </c>
      <c r="M2077" t="s">
        <v>12775</v>
      </c>
      <c r="N2077" t="s">
        <v>12775</v>
      </c>
    </row>
    <row r="2078" spans="1:14" x14ac:dyDescent="0.3">
      <c r="A2078" s="136">
        <f t="shared" si="32"/>
        <v>248.78384709342751</v>
      </c>
      <c r="B2078" s="134">
        <v>6.923</v>
      </c>
      <c r="C2078" s="134">
        <v>-75.247</v>
      </c>
      <c r="D2078" t="s">
        <v>8996</v>
      </c>
      <c r="E2078" t="s">
        <v>883</v>
      </c>
      <c r="F2078" t="s">
        <v>877</v>
      </c>
      <c r="G2078" t="s">
        <v>8997</v>
      </c>
      <c r="H2078" t="s">
        <v>288</v>
      </c>
      <c r="I2078">
        <v>344.6268</v>
      </c>
      <c r="J2078" t="s">
        <v>889</v>
      </c>
      <c r="L2078" t="s">
        <v>2659</v>
      </c>
      <c r="M2078" t="s">
        <v>3758</v>
      </c>
      <c r="N2078" t="s">
        <v>3758</v>
      </c>
    </row>
    <row r="2079" spans="1:14" x14ac:dyDescent="0.3">
      <c r="A2079" s="136">
        <f t="shared" si="32"/>
        <v>248.92430088453563</v>
      </c>
      <c r="B2079" s="134">
        <v>5.1319999999999997</v>
      </c>
      <c r="C2079" s="134">
        <v>-74.083500000000001</v>
      </c>
      <c r="D2079" t="s">
        <v>4757</v>
      </c>
      <c r="E2079" t="s">
        <v>883</v>
      </c>
      <c r="F2079" t="s">
        <v>884</v>
      </c>
      <c r="G2079" t="s">
        <v>4655</v>
      </c>
      <c r="H2079" t="s">
        <v>297</v>
      </c>
      <c r="I2079">
        <v>1180.51</v>
      </c>
      <c r="L2079" t="s">
        <v>886</v>
      </c>
      <c r="M2079" t="s">
        <v>887</v>
      </c>
      <c r="N2079" t="s">
        <v>887</v>
      </c>
    </row>
    <row r="2080" spans="1:14" x14ac:dyDescent="0.3">
      <c r="A2080" s="136">
        <f t="shared" si="32"/>
        <v>248.97676084446584</v>
      </c>
      <c r="B2080" s="134">
        <v>5.7995000000000001</v>
      </c>
      <c r="C2080" s="134">
        <v>-74.837999999999994</v>
      </c>
      <c r="D2080" t="s">
        <v>5247</v>
      </c>
      <c r="E2080" t="s">
        <v>883</v>
      </c>
      <c r="F2080" t="s">
        <v>877</v>
      </c>
      <c r="G2080" t="s">
        <v>4355</v>
      </c>
      <c r="H2080" t="s">
        <v>288</v>
      </c>
      <c r="I2080">
        <v>4.8963000000000001</v>
      </c>
      <c r="J2080" t="s">
        <v>894</v>
      </c>
      <c r="L2080" t="s">
        <v>5248</v>
      </c>
      <c r="M2080" t="s">
        <v>5249</v>
      </c>
      <c r="N2080" t="s">
        <v>5249</v>
      </c>
    </row>
    <row r="2081" spans="1:14" x14ac:dyDescent="0.3">
      <c r="A2081" s="136">
        <f t="shared" si="32"/>
        <v>249.00917647795714</v>
      </c>
      <c r="B2081" s="134">
        <v>5.8025000000000002</v>
      </c>
      <c r="C2081" s="134">
        <v>-74.840500000000006</v>
      </c>
      <c r="D2081" t="s">
        <v>5257</v>
      </c>
      <c r="E2081" t="s">
        <v>883</v>
      </c>
      <c r="F2081" t="s">
        <v>981</v>
      </c>
      <c r="G2081" t="s">
        <v>4355</v>
      </c>
      <c r="H2081" t="s">
        <v>288</v>
      </c>
      <c r="I2081">
        <v>51.411000000000001</v>
      </c>
      <c r="J2081" t="s">
        <v>894</v>
      </c>
      <c r="L2081" t="s">
        <v>5258</v>
      </c>
      <c r="M2081" t="s">
        <v>925</v>
      </c>
      <c r="N2081" t="s">
        <v>925</v>
      </c>
    </row>
    <row r="2082" spans="1:14" x14ac:dyDescent="0.3">
      <c r="A2082" s="136">
        <f t="shared" si="32"/>
        <v>249.07689985087083</v>
      </c>
      <c r="B2082" s="134">
        <v>5.2424999999999997</v>
      </c>
      <c r="C2082" s="134">
        <v>-74.267499999999998</v>
      </c>
      <c r="D2082" t="s">
        <v>4482</v>
      </c>
      <c r="E2082" t="s">
        <v>883</v>
      </c>
      <c r="F2082" t="s">
        <v>877</v>
      </c>
      <c r="G2082" t="s">
        <v>4308</v>
      </c>
      <c r="H2082" t="s">
        <v>297</v>
      </c>
      <c r="I2082">
        <v>502.05669999999998</v>
      </c>
      <c r="J2082" t="s">
        <v>889</v>
      </c>
      <c r="L2082" t="s">
        <v>4483</v>
      </c>
      <c r="M2082" t="s">
        <v>4484</v>
      </c>
      <c r="N2082" t="s">
        <v>4484</v>
      </c>
    </row>
    <row r="2083" spans="1:14" x14ac:dyDescent="0.3">
      <c r="A2083" s="136">
        <f t="shared" si="32"/>
        <v>249.19336958527734</v>
      </c>
      <c r="B2083" s="134">
        <v>7.0425000000000004</v>
      </c>
      <c r="C2083" s="134">
        <v>-75.257000000000005</v>
      </c>
      <c r="D2083" t="s">
        <v>9388</v>
      </c>
      <c r="E2083" t="s">
        <v>883</v>
      </c>
      <c r="F2083" t="s">
        <v>877</v>
      </c>
      <c r="G2083" t="s">
        <v>9150</v>
      </c>
      <c r="H2083" t="s">
        <v>288</v>
      </c>
      <c r="I2083">
        <v>6408.0132999999996</v>
      </c>
      <c r="J2083" t="s">
        <v>1069</v>
      </c>
      <c r="L2083" t="s">
        <v>8657</v>
      </c>
      <c r="M2083" t="s">
        <v>2026</v>
      </c>
      <c r="N2083" t="s">
        <v>2026</v>
      </c>
    </row>
    <row r="2084" spans="1:14" x14ac:dyDescent="0.3">
      <c r="A2084" s="136">
        <f t="shared" si="32"/>
        <v>249.19669062042595</v>
      </c>
      <c r="B2084" s="134">
        <v>5.7939999999999996</v>
      </c>
      <c r="C2084" s="134">
        <v>-74.836500000000001</v>
      </c>
      <c r="D2084" t="s">
        <v>5225</v>
      </c>
      <c r="E2084" t="s">
        <v>883</v>
      </c>
      <c r="F2084" t="s">
        <v>877</v>
      </c>
      <c r="G2084" t="s">
        <v>4355</v>
      </c>
      <c r="H2084" t="s">
        <v>288</v>
      </c>
      <c r="I2084">
        <v>130.97630000000001</v>
      </c>
      <c r="J2084" t="s">
        <v>894</v>
      </c>
      <c r="L2084" t="s">
        <v>5226</v>
      </c>
      <c r="M2084" t="s">
        <v>1019</v>
      </c>
      <c r="N2084" t="s">
        <v>1019</v>
      </c>
    </row>
    <row r="2085" spans="1:14" x14ac:dyDescent="0.3">
      <c r="A2085" s="136">
        <f t="shared" si="32"/>
        <v>249.22217192363007</v>
      </c>
      <c r="B2085" s="134">
        <v>6.5754999999999999</v>
      </c>
      <c r="C2085" s="134">
        <v>-75.195499999999996</v>
      </c>
      <c r="D2085" t="s">
        <v>7996</v>
      </c>
      <c r="E2085" t="s">
        <v>883</v>
      </c>
      <c r="F2085" t="s">
        <v>877</v>
      </c>
      <c r="G2085" t="s">
        <v>7997</v>
      </c>
      <c r="H2085" t="s">
        <v>288</v>
      </c>
      <c r="I2085">
        <v>124.73050000000001</v>
      </c>
      <c r="J2085" t="s">
        <v>894</v>
      </c>
      <c r="L2085" t="s">
        <v>6649</v>
      </c>
      <c r="M2085" t="s">
        <v>1019</v>
      </c>
      <c r="N2085" t="s">
        <v>1019</v>
      </c>
    </row>
    <row r="2086" spans="1:14" x14ac:dyDescent="0.3">
      <c r="A2086" s="136">
        <f t="shared" si="32"/>
        <v>249.23603233620466</v>
      </c>
      <c r="B2086" s="134">
        <v>5.26</v>
      </c>
      <c r="C2086" s="134">
        <v>-74.295500000000004</v>
      </c>
      <c r="D2086" t="s">
        <v>4450</v>
      </c>
      <c r="E2086" t="s">
        <v>883</v>
      </c>
      <c r="F2086" t="s">
        <v>877</v>
      </c>
      <c r="G2086" t="s">
        <v>4308</v>
      </c>
      <c r="H2086" t="s">
        <v>297</v>
      </c>
      <c r="I2086">
        <v>912.26969999999994</v>
      </c>
      <c r="J2086" t="s">
        <v>889</v>
      </c>
      <c r="L2086" t="s">
        <v>890</v>
      </c>
      <c r="M2086" t="s">
        <v>891</v>
      </c>
      <c r="N2086" t="s">
        <v>891</v>
      </c>
    </row>
    <row r="2087" spans="1:14" x14ac:dyDescent="0.3">
      <c r="A2087" s="136">
        <f t="shared" si="32"/>
        <v>249.25836405305915</v>
      </c>
      <c r="B2087" s="134">
        <v>6.57</v>
      </c>
      <c r="C2087" s="134">
        <v>-75.194500000000005</v>
      </c>
      <c r="D2087" t="s">
        <v>7971</v>
      </c>
      <c r="E2087" t="s">
        <v>883</v>
      </c>
      <c r="F2087" t="s">
        <v>877</v>
      </c>
      <c r="G2087" t="s">
        <v>7940</v>
      </c>
      <c r="H2087" t="s">
        <v>288</v>
      </c>
      <c r="I2087">
        <v>29.348800000000001</v>
      </c>
      <c r="J2087" t="s">
        <v>894</v>
      </c>
      <c r="L2087" t="s">
        <v>7912</v>
      </c>
      <c r="M2087" t="s">
        <v>7972</v>
      </c>
      <c r="N2087" t="s">
        <v>7972</v>
      </c>
    </row>
    <row r="2088" spans="1:14" x14ac:dyDescent="0.3">
      <c r="A2088" s="136">
        <f t="shared" si="32"/>
        <v>249.28812943115838</v>
      </c>
      <c r="B2088" s="134">
        <v>7.2640000000000002</v>
      </c>
      <c r="C2088" s="134">
        <v>-75.252499999999998</v>
      </c>
      <c r="D2088" t="s">
        <v>9957</v>
      </c>
      <c r="E2088" t="s">
        <v>883</v>
      </c>
      <c r="F2088" t="s">
        <v>877</v>
      </c>
      <c r="G2088" t="s">
        <v>9958</v>
      </c>
      <c r="H2088" t="s">
        <v>288</v>
      </c>
      <c r="I2088">
        <v>7975.7412999999997</v>
      </c>
      <c r="J2088" t="s">
        <v>1069</v>
      </c>
      <c r="L2088" t="s">
        <v>2659</v>
      </c>
      <c r="M2088" t="s">
        <v>2026</v>
      </c>
      <c r="N2088" t="s">
        <v>2026</v>
      </c>
    </row>
    <row r="2089" spans="1:14" x14ac:dyDescent="0.3">
      <c r="A2089" s="136">
        <f t="shared" si="32"/>
        <v>249.30366145254072</v>
      </c>
      <c r="B2089" s="134">
        <v>9.2844999999999995</v>
      </c>
      <c r="C2089" s="134">
        <v>-73.482500000000002</v>
      </c>
      <c r="D2089" t="s">
        <v>12983</v>
      </c>
      <c r="E2089" t="s">
        <v>883</v>
      </c>
      <c r="F2089" t="s">
        <v>963</v>
      </c>
      <c r="G2089" t="s">
        <v>12856</v>
      </c>
      <c r="H2089" t="s">
        <v>294</v>
      </c>
      <c r="I2089">
        <v>260.86619999999999</v>
      </c>
      <c r="L2089" t="s">
        <v>12984</v>
      </c>
      <c r="M2089" t="s">
        <v>1673</v>
      </c>
      <c r="N2089" t="s">
        <v>1673</v>
      </c>
    </row>
    <row r="2090" spans="1:14" x14ac:dyDescent="0.3">
      <c r="A2090" s="136">
        <f t="shared" si="32"/>
        <v>249.34506428813714</v>
      </c>
      <c r="B2090" s="134">
        <v>5.1740000000000004</v>
      </c>
      <c r="C2090" s="134">
        <v>-74.164500000000004</v>
      </c>
      <c r="D2090" t="s">
        <v>4589</v>
      </c>
      <c r="E2090" t="s">
        <v>883</v>
      </c>
      <c r="F2090" t="s">
        <v>877</v>
      </c>
      <c r="G2090" t="s">
        <v>4372</v>
      </c>
      <c r="H2090" t="s">
        <v>297</v>
      </c>
      <c r="I2090">
        <v>320.83670000000001</v>
      </c>
      <c r="J2090" t="s">
        <v>889</v>
      </c>
      <c r="L2090" t="s">
        <v>890</v>
      </c>
      <c r="M2090" t="s">
        <v>4590</v>
      </c>
      <c r="N2090" t="s">
        <v>4590</v>
      </c>
    </row>
    <row r="2091" spans="1:14" x14ac:dyDescent="0.3">
      <c r="A2091" s="136">
        <f t="shared" si="32"/>
        <v>249.35017397160721</v>
      </c>
      <c r="B2091" s="134">
        <v>6.6340000000000003</v>
      </c>
      <c r="C2091" s="134">
        <v>-75.209999999999994</v>
      </c>
      <c r="D2091" t="s">
        <v>8229</v>
      </c>
      <c r="E2091" t="s">
        <v>883</v>
      </c>
      <c r="F2091" t="s">
        <v>877</v>
      </c>
      <c r="G2091" t="s">
        <v>8230</v>
      </c>
      <c r="H2091" t="s">
        <v>288</v>
      </c>
      <c r="I2091">
        <v>118.6054</v>
      </c>
      <c r="J2091" t="s">
        <v>894</v>
      </c>
      <c r="L2091" t="s">
        <v>8231</v>
      </c>
      <c r="M2091" t="s">
        <v>2666</v>
      </c>
      <c r="N2091" t="s">
        <v>2666</v>
      </c>
    </row>
    <row r="2092" spans="1:14" x14ac:dyDescent="0.3">
      <c r="A2092" s="136">
        <f t="shared" si="32"/>
        <v>249.38514900628982</v>
      </c>
      <c r="B2092" s="134">
        <v>4.8529099999999996</v>
      </c>
      <c r="C2092" s="134">
        <v>-72.913039999999995</v>
      </c>
      <c r="D2092" t="s">
        <v>8393</v>
      </c>
      <c r="E2092" t="s">
        <v>892</v>
      </c>
      <c r="F2092" t="s">
        <v>877</v>
      </c>
      <c r="G2092" t="s">
        <v>8284</v>
      </c>
      <c r="H2092" t="s">
        <v>231</v>
      </c>
      <c r="I2092">
        <v>31.436299999999999</v>
      </c>
      <c r="J2092" t="s">
        <v>894</v>
      </c>
      <c r="K2092" t="s">
        <v>879</v>
      </c>
      <c r="L2092" t="s">
        <v>8394</v>
      </c>
      <c r="M2092" t="s">
        <v>2979</v>
      </c>
      <c r="N2092" t="s">
        <v>2979</v>
      </c>
    </row>
    <row r="2093" spans="1:14" x14ac:dyDescent="0.3">
      <c r="A2093" s="136">
        <f t="shared" si="32"/>
        <v>249.40605754975078</v>
      </c>
      <c r="B2093" s="134">
        <v>5.1973200000000004</v>
      </c>
      <c r="C2093" s="134">
        <v>-74.203580000000002</v>
      </c>
      <c r="D2093" t="s">
        <v>4529</v>
      </c>
      <c r="E2093" t="s">
        <v>892</v>
      </c>
      <c r="F2093" t="s">
        <v>877</v>
      </c>
      <c r="G2093" t="s">
        <v>4530</v>
      </c>
      <c r="H2093" t="s">
        <v>297</v>
      </c>
      <c r="I2093">
        <v>47.584299999999999</v>
      </c>
      <c r="J2093" t="s">
        <v>894</v>
      </c>
      <c r="K2093" t="s">
        <v>879</v>
      </c>
      <c r="L2093" t="s">
        <v>4531</v>
      </c>
      <c r="M2093" t="s">
        <v>1754</v>
      </c>
      <c r="N2093" t="s">
        <v>1754</v>
      </c>
    </row>
    <row r="2094" spans="1:14" x14ac:dyDescent="0.3">
      <c r="A2094" s="136">
        <f t="shared" si="32"/>
        <v>249.46026779159709</v>
      </c>
      <c r="B2094" s="134">
        <v>5.8274999999999997</v>
      </c>
      <c r="C2094" s="134">
        <v>-74.863</v>
      </c>
      <c r="D2094" t="s">
        <v>5329</v>
      </c>
      <c r="E2094" t="s">
        <v>883</v>
      </c>
      <c r="F2094" t="s">
        <v>884</v>
      </c>
      <c r="G2094" t="s">
        <v>4355</v>
      </c>
      <c r="H2094" t="s">
        <v>288</v>
      </c>
      <c r="I2094">
        <v>840.92420000000004</v>
      </c>
      <c r="L2094" t="s">
        <v>2758</v>
      </c>
      <c r="M2094" t="s">
        <v>887</v>
      </c>
      <c r="N2094" t="s">
        <v>887</v>
      </c>
    </row>
    <row r="2095" spans="1:14" x14ac:dyDescent="0.3">
      <c r="A2095" s="136">
        <f t="shared" si="32"/>
        <v>249.4660983605275</v>
      </c>
      <c r="B2095" s="134">
        <v>9.0534999999999997</v>
      </c>
      <c r="C2095" s="134">
        <v>-74.102999999999994</v>
      </c>
      <c r="D2095" t="s">
        <v>12737</v>
      </c>
      <c r="E2095" t="s">
        <v>892</v>
      </c>
      <c r="F2095" t="s">
        <v>1214</v>
      </c>
      <c r="G2095" t="s">
        <v>12738</v>
      </c>
      <c r="H2095" t="s">
        <v>301</v>
      </c>
      <c r="I2095">
        <v>108.0882</v>
      </c>
      <c r="L2095" t="s">
        <v>12739</v>
      </c>
      <c r="M2095" t="s">
        <v>5161</v>
      </c>
      <c r="N2095" t="s">
        <v>5161</v>
      </c>
    </row>
    <row r="2096" spans="1:14" x14ac:dyDescent="0.3">
      <c r="A2096" s="136">
        <f t="shared" si="32"/>
        <v>249.55747547752725</v>
      </c>
      <c r="B2096" s="134">
        <v>5.1844999999999999</v>
      </c>
      <c r="C2096" s="134">
        <v>-74.185500000000005</v>
      </c>
      <c r="D2096" t="s">
        <v>4546</v>
      </c>
      <c r="E2096" t="s">
        <v>883</v>
      </c>
      <c r="F2096" t="s">
        <v>877</v>
      </c>
      <c r="G2096" t="s">
        <v>4530</v>
      </c>
      <c r="H2096" t="s">
        <v>297</v>
      </c>
      <c r="I2096">
        <v>1260.0857000000001</v>
      </c>
      <c r="J2096" t="s">
        <v>889</v>
      </c>
      <c r="L2096" t="s">
        <v>910</v>
      </c>
      <c r="M2096" t="s">
        <v>1597</v>
      </c>
      <c r="N2096" t="s">
        <v>1597</v>
      </c>
    </row>
    <row r="2097" spans="1:14" x14ac:dyDescent="0.3">
      <c r="A2097" s="136">
        <f t="shared" si="32"/>
        <v>249.57570584825973</v>
      </c>
      <c r="B2097" s="134">
        <v>5.8417599999999998</v>
      </c>
      <c r="C2097" s="134">
        <v>-74.874020000000002</v>
      </c>
      <c r="D2097" t="s">
        <v>5372</v>
      </c>
      <c r="E2097" t="s">
        <v>892</v>
      </c>
      <c r="F2097" t="s">
        <v>893</v>
      </c>
      <c r="G2097" t="s">
        <v>4355</v>
      </c>
      <c r="H2097" t="s">
        <v>288</v>
      </c>
      <c r="I2097">
        <v>98.242199999999997</v>
      </c>
      <c r="J2097" t="s">
        <v>986</v>
      </c>
      <c r="K2097" t="s">
        <v>879</v>
      </c>
      <c r="L2097" t="s">
        <v>5362</v>
      </c>
      <c r="M2097" t="s">
        <v>906</v>
      </c>
      <c r="N2097" t="s">
        <v>906</v>
      </c>
    </row>
    <row r="2098" spans="1:14" x14ac:dyDescent="0.3">
      <c r="A2098" s="136">
        <f t="shared" si="32"/>
        <v>249.63005630055088</v>
      </c>
      <c r="B2098" s="134">
        <v>5.2225000000000001</v>
      </c>
      <c r="C2098" s="134">
        <v>-74.246499999999997</v>
      </c>
      <c r="D2098" t="s">
        <v>4488</v>
      </c>
      <c r="E2098" t="s">
        <v>883</v>
      </c>
      <c r="F2098" t="s">
        <v>877</v>
      </c>
      <c r="G2098" t="s">
        <v>4308</v>
      </c>
      <c r="H2098" t="s">
        <v>297</v>
      </c>
      <c r="I2098">
        <v>1181.6704</v>
      </c>
      <c r="J2098" t="s">
        <v>889</v>
      </c>
      <c r="L2098" t="s">
        <v>910</v>
      </c>
      <c r="M2098" t="s">
        <v>1597</v>
      </c>
      <c r="N2098" t="s">
        <v>1597</v>
      </c>
    </row>
    <row r="2099" spans="1:14" x14ac:dyDescent="0.3">
      <c r="A2099" s="136">
        <f t="shared" si="32"/>
        <v>249.64259322264471</v>
      </c>
      <c r="B2099" s="134">
        <v>5.8396400000000002</v>
      </c>
      <c r="C2099" s="134">
        <v>-74.873310000000004</v>
      </c>
      <c r="D2099" t="s">
        <v>5361</v>
      </c>
      <c r="E2099" t="s">
        <v>892</v>
      </c>
      <c r="F2099" t="s">
        <v>877</v>
      </c>
      <c r="G2099" t="s">
        <v>4355</v>
      </c>
      <c r="H2099" t="s">
        <v>288</v>
      </c>
      <c r="I2099">
        <v>17.862300000000001</v>
      </c>
      <c r="J2099" t="s">
        <v>986</v>
      </c>
      <c r="K2099" t="s">
        <v>879</v>
      </c>
      <c r="L2099" t="s">
        <v>5362</v>
      </c>
      <c r="M2099" t="s">
        <v>2970</v>
      </c>
      <c r="N2099" t="s">
        <v>2970</v>
      </c>
    </row>
    <row r="2100" spans="1:14" x14ac:dyDescent="0.3">
      <c r="A2100" s="136">
        <f t="shared" si="32"/>
        <v>249.71745223354318</v>
      </c>
      <c r="B2100" s="134">
        <v>5.2430000000000003</v>
      </c>
      <c r="C2100" s="134">
        <v>-74.278499999999994</v>
      </c>
      <c r="D2100" t="s">
        <v>4447</v>
      </c>
      <c r="E2100" t="s">
        <v>883</v>
      </c>
      <c r="F2100" t="s">
        <v>884</v>
      </c>
      <c r="G2100" t="s">
        <v>4294</v>
      </c>
      <c r="H2100" t="s">
        <v>297</v>
      </c>
      <c r="I2100">
        <v>48.981699999999996</v>
      </c>
      <c r="L2100" t="s">
        <v>4448</v>
      </c>
      <c r="M2100" t="s">
        <v>4449</v>
      </c>
      <c r="N2100" t="s">
        <v>4449</v>
      </c>
    </row>
    <row r="2101" spans="1:14" x14ac:dyDescent="0.3">
      <c r="A2101" s="136">
        <f t="shared" si="32"/>
        <v>249.96759481394409</v>
      </c>
      <c r="B2101" s="134">
        <v>5.41</v>
      </c>
      <c r="C2101" s="134">
        <v>-74.497500000000002</v>
      </c>
      <c r="D2101" t="s">
        <v>4412</v>
      </c>
      <c r="E2101" t="s">
        <v>883</v>
      </c>
      <c r="F2101" t="s">
        <v>877</v>
      </c>
      <c r="G2101" t="s">
        <v>3744</v>
      </c>
      <c r="H2101" t="s">
        <v>297</v>
      </c>
      <c r="I2101">
        <v>2322.7719000000002</v>
      </c>
      <c r="J2101" t="s">
        <v>889</v>
      </c>
      <c r="L2101" t="s">
        <v>4413</v>
      </c>
      <c r="M2101" t="s">
        <v>4366</v>
      </c>
      <c r="N2101" t="s">
        <v>4366</v>
      </c>
    </row>
    <row r="2102" spans="1:14" x14ac:dyDescent="0.3">
      <c r="A2102" s="136">
        <f t="shared" si="32"/>
        <v>249.97936905738564</v>
      </c>
      <c r="B2102" s="134">
        <v>4.9240000000000004</v>
      </c>
      <c r="C2102" s="134">
        <v>-73.59</v>
      </c>
      <c r="D2102" t="s">
        <v>6086</v>
      </c>
      <c r="E2102" t="s">
        <v>883</v>
      </c>
      <c r="F2102" t="s">
        <v>884</v>
      </c>
      <c r="G2102" t="s">
        <v>6087</v>
      </c>
      <c r="H2102" t="s">
        <v>297</v>
      </c>
      <c r="I2102">
        <v>865.83140000000003</v>
      </c>
      <c r="L2102" t="s">
        <v>6088</v>
      </c>
      <c r="M2102" t="s">
        <v>6089</v>
      </c>
      <c r="N2102" t="s">
        <v>6089</v>
      </c>
    </row>
    <row r="2103" spans="1:14" x14ac:dyDescent="0.3">
      <c r="A2103" s="136">
        <f t="shared" si="32"/>
        <v>250.04078731396697</v>
      </c>
      <c r="B2103" s="134">
        <v>5.8005000000000004</v>
      </c>
      <c r="C2103" s="134">
        <v>-74.850499999999997</v>
      </c>
      <c r="D2103" t="s">
        <v>5231</v>
      </c>
      <c r="E2103" t="s">
        <v>883</v>
      </c>
      <c r="F2103" t="s">
        <v>884</v>
      </c>
      <c r="G2103" t="s">
        <v>4355</v>
      </c>
      <c r="H2103" t="s">
        <v>288</v>
      </c>
      <c r="I2103">
        <v>190.95740000000001</v>
      </c>
      <c r="L2103" t="s">
        <v>5232</v>
      </c>
      <c r="M2103" t="s">
        <v>5233</v>
      </c>
      <c r="N2103" t="s">
        <v>5233</v>
      </c>
    </row>
    <row r="2104" spans="1:14" x14ac:dyDescent="0.3">
      <c r="A2104" s="136">
        <f t="shared" si="32"/>
        <v>250.05917790324204</v>
      </c>
      <c r="B2104" s="134">
        <v>7.3585000000000003</v>
      </c>
      <c r="C2104" s="134">
        <v>-75.250500000000002</v>
      </c>
      <c r="D2104" t="s">
        <v>10171</v>
      </c>
      <c r="E2104" t="s">
        <v>883</v>
      </c>
      <c r="F2104" t="s">
        <v>877</v>
      </c>
      <c r="G2104" t="s">
        <v>10172</v>
      </c>
      <c r="H2104" t="s">
        <v>288</v>
      </c>
      <c r="I2104">
        <v>2637.2458999999999</v>
      </c>
      <c r="J2104" t="s">
        <v>889</v>
      </c>
      <c r="L2104" t="s">
        <v>2659</v>
      </c>
      <c r="M2104" t="s">
        <v>2026</v>
      </c>
      <c r="N2104" t="s">
        <v>2026</v>
      </c>
    </row>
    <row r="2105" spans="1:14" x14ac:dyDescent="0.3">
      <c r="A2105" s="136">
        <f t="shared" si="32"/>
        <v>250.08996952135783</v>
      </c>
      <c r="B2105" s="134">
        <v>4.8765000000000001</v>
      </c>
      <c r="C2105" s="134">
        <v>-73.376999999999995</v>
      </c>
      <c r="D2105" t="s">
        <v>6794</v>
      </c>
      <c r="E2105" t="s">
        <v>883</v>
      </c>
      <c r="F2105" t="s">
        <v>884</v>
      </c>
      <c r="G2105" t="s">
        <v>6727</v>
      </c>
      <c r="H2105" t="s">
        <v>291</v>
      </c>
      <c r="I2105">
        <v>162.87960000000001</v>
      </c>
      <c r="L2105" t="s">
        <v>2758</v>
      </c>
      <c r="M2105" t="s">
        <v>887</v>
      </c>
      <c r="N2105" t="s">
        <v>887</v>
      </c>
    </row>
    <row r="2106" spans="1:14" x14ac:dyDescent="0.3">
      <c r="A2106" s="136">
        <f t="shared" si="32"/>
        <v>250.10273619912516</v>
      </c>
      <c r="B2106" s="134">
        <v>7.0616500000000002</v>
      </c>
      <c r="C2106" s="134">
        <v>-75.265649999999994</v>
      </c>
      <c r="D2106" t="s">
        <v>9439</v>
      </c>
      <c r="E2106" t="s">
        <v>892</v>
      </c>
      <c r="F2106" t="s">
        <v>877</v>
      </c>
      <c r="G2106" t="s">
        <v>9150</v>
      </c>
      <c r="H2106" t="s">
        <v>288</v>
      </c>
      <c r="I2106">
        <v>4997.4251999999997</v>
      </c>
      <c r="J2106" t="s">
        <v>1069</v>
      </c>
      <c r="K2106" t="s">
        <v>879</v>
      </c>
      <c r="L2106" t="s">
        <v>9286</v>
      </c>
      <c r="M2106" t="s">
        <v>9440</v>
      </c>
      <c r="N2106" t="s">
        <v>9440</v>
      </c>
    </row>
    <row r="2107" spans="1:14" x14ac:dyDescent="0.3">
      <c r="A2107" s="136">
        <f t="shared" si="32"/>
        <v>250.15372309303206</v>
      </c>
      <c r="B2107" s="134">
        <v>6.5625</v>
      </c>
      <c r="C2107" s="134">
        <v>-75.200999999999993</v>
      </c>
      <c r="D2107" t="s">
        <v>7939</v>
      </c>
      <c r="E2107" t="s">
        <v>883</v>
      </c>
      <c r="F2107" t="s">
        <v>877</v>
      </c>
      <c r="G2107" t="s">
        <v>7940</v>
      </c>
      <c r="H2107" t="s">
        <v>288</v>
      </c>
      <c r="I2107">
        <v>37.909700000000001</v>
      </c>
      <c r="J2107" t="s">
        <v>894</v>
      </c>
      <c r="L2107" t="s">
        <v>7912</v>
      </c>
      <c r="M2107" t="s">
        <v>7941</v>
      </c>
      <c r="N2107" t="s">
        <v>7941</v>
      </c>
    </row>
    <row r="2108" spans="1:14" x14ac:dyDescent="0.3">
      <c r="A2108" s="136">
        <f t="shared" si="32"/>
        <v>250.21165849665763</v>
      </c>
      <c r="B2108" s="134">
        <v>4.8457800000000004</v>
      </c>
      <c r="C2108" s="134">
        <v>-72.905270000000002</v>
      </c>
      <c r="D2108" t="s">
        <v>8416</v>
      </c>
      <c r="E2108" t="s">
        <v>892</v>
      </c>
      <c r="F2108" t="s">
        <v>877</v>
      </c>
      <c r="G2108" t="s">
        <v>8284</v>
      </c>
      <c r="H2108" t="s">
        <v>231</v>
      </c>
      <c r="I2108">
        <v>124.6332</v>
      </c>
      <c r="J2108" t="s">
        <v>889</v>
      </c>
      <c r="K2108" t="s">
        <v>879</v>
      </c>
      <c r="L2108" t="s">
        <v>8417</v>
      </c>
      <c r="M2108" t="s">
        <v>2979</v>
      </c>
      <c r="N2108" t="s">
        <v>2979</v>
      </c>
    </row>
    <row r="2109" spans="1:14" x14ac:dyDescent="0.3">
      <c r="A2109" s="136">
        <f t="shared" si="32"/>
        <v>250.24646487268612</v>
      </c>
      <c r="B2109" s="134">
        <v>4.92713</v>
      </c>
      <c r="C2109" s="134">
        <v>-72.388249999999999</v>
      </c>
      <c r="D2109" t="s">
        <v>9803</v>
      </c>
      <c r="E2109" t="s">
        <v>892</v>
      </c>
      <c r="F2109" t="s">
        <v>877</v>
      </c>
      <c r="G2109" t="s">
        <v>9804</v>
      </c>
      <c r="H2109" t="s">
        <v>231</v>
      </c>
      <c r="I2109">
        <v>226.18709999999999</v>
      </c>
      <c r="J2109" t="s">
        <v>894</v>
      </c>
      <c r="K2109" t="s">
        <v>879</v>
      </c>
      <c r="L2109" t="s">
        <v>7784</v>
      </c>
      <c r="M2109" t="s">
        <v>1482</v>
      </c>
      <c r="N2109" t="s">
        <v>1482</v>
      </c>
    </row>
    <row r="2110" spans="1:14" x14ac:dyDescent="0.3">
      <c r="A2110" s="136">
        <f t="shared" si="32"/>
        <v>250.2711810522668</v>
      </c>
      <c r="B2110" s="134">
        <v>4.8590999999999998</v>
      </c>
      <c r="C2110" s="134">
        <v>-73.267099999999999</v>
      </c>
      <c r="D2110" t="s">
        <v>7190</v>
      </c>
      <c r="E2110" t="s">
        <v>892</v>
      </c>
      <c r="F2110" t="s">
        <v>877</v>
      </c>
      <c r="G2110" t="s">
        <v>3231</v>
      </c>
      <c r="H2110" t="s">
        <v>291</v>
      </c>
      <c r="I2110">
        <v>9.5630000000000006</v>
      </c>
      <c r="J2110" t="s">
        <v>894</v>
      </c>
      <c r="K2110" t="s">
        <v>879</v>
      </c>
      <c r="L2110" t="s">
        <v>7191</v>
      </c>
      <c r="M2110" t="s">
        <v>949</v>
      </c>
      <c r="N2110" t="s">
        <v>949</v>
      </c>
    </row>
    <row r="2111" spans="1:14" x14ac:dyDescent="0.3">
      <c r="A2111" s="136">
        <f t="shared" si="32"/>
        <v>250.28450976306016</v>
      </c>
      <c r="B2111" s="134">
        <v>9.06</v>
      </c>
      <c r="C2111" s="134">
        <v>-74.106499999999997</v>
      </c>
      <c r="D2111" t="s">
        <v>12742</v>
      </c>
      <c r="E2111" t="s">
        <v>892</v>
      </c>
      <c r="F2111" t="s">
        <v>1214</v>
      </c>
      <c r="G2111" t="s">
        <v>12738</v>
      </c>
      <c r="H2111" t="s">
        <v>301</v>
      </c>
      <c r="I2111">
        <v>63.151400000000002</v>
      </c>
      <c r="K2111" t="s">
        <v>879</v>
      </c>
      <c r="L2111" t="s">
        <v>12729</v>
      </c>
      <c r="M2111" t="s">
        <v>1019</v>
      </c>
      <c r="N2111" t="s">
        <v>1019</v>
      </c>
    </row>
    <row r="2112" spans="1:14" x14ac:dyDescent="0.3">
      <c r="A2112" s="136">
        <f t="shared" si="32"/>
        <v>250.48265027499338</v>
      </c>
      <c r="B2112" s="134">
        <v>7.1635</v>
      </c>
      <c r="C2112" s="134">
        <v>-75.268500000000003</v>
      </c>
      <c r="D2112" t="s">
        <v>9689</v>
      </c>
      <c r="E2112" t="s">
        <v>883</v>
      </c>
      <c r="F2112" t="s">
        <v>877</v>
      </c>
      <c r="G2112" t="s">
        <v>9690</v>
      </c>
      <c r="H2112" t="s">
        <v>288</v>
      </c>
      <c r="I2112">
        <v>8319.7155999999995</v>
      </c>
      <c r="J2112" t="s">
        <v>1069</v>
      </c>
      <c r="L2112" t="s">
        <v>8657</v>
      </c>
      <c r="M2112" t="s">
        <v>3758</v>
      </c>
      <c r="N2112" t="s">
        <v>3758</v>
      </c>
    </row>
    <row r="2113" spans="1:14" x14ac:dyDescent="0.3">
      <c r="A2113" s="136">
        <f t="shared" si="32"/>
        <v>250.5428500239843</v>
      </c>
      <c r="B2113" s="134">
        <v>6.9844999999999997</v>
      </c>
      <c r="C2113" s="134">
        <v>-75.266999999999996</v>
      </c>
      <c r="D2113" t="s">
        <v>9153</v>
      </c>
      <c r="E2113" t="s">
        <v>883</v>
      </c>
      <c r="F2113" t="s">
        <v>877</v>
      </c>
      <c r="G2113" t="s">
        <v>9154</v>
      </c>
      <c r="H2113" t="s">
        <v>288</v>
      </c>
      <c r="I2113">
        <v>2162.8411999999998</v>
      </c>
      <c r="J2113" t="s">
        <v>889</v>
      </c>
      <c r="L2113" t="s">
        <v>2659</v>
      </c>
      <c r="M2113" t="s">
        <v>9155</v>
      </c>
      <c r="N2113" t="s">
        <v>9155</v>
      </c>
    </row>
    <row r="2114" spans="1:14" x14ac:dyDescent="0.3">
      <c r="A2114" s="136">
        <f t="shared" ref="A2114:A2177" si="33">6371*ACOS(SIN(RADIANS(LAT))*SIN(RADIANS(B2114))+COS(RADIANS(LAT))*COS(RADIANS(B2114))*COS(RADIANS(C2114-LONG)))</f>
        <v>250.57998834219734</v>
      </c>
      <c r="B2114" s="134">
        <v>5.5650000000000004</v>
      </c>
      <c r="C2114" s="134">
        <v>-74.665000000000006</v>
      </c>
      <c r="D2114" t="s">
        <v>4613</v>
      </c>
      <c r="E2114" t="s">
        <v>883</v>
      </c>
      <c r="F2114" t="s">
        <v>877</v>
      </c>
      <c r="G2114" t="s">
        <v>3880</v>
      </c>
      <c r="H2114" t="s">
        <v>292</v>
      </c>
      <c r="I2114">
        <v>585.23159999999996</v>
      </c>
      <c r="J2114" t="s">
        <v>889</v>
      </c>
      <c r="L2114" t="s">
        <v>4004</v>
      </c>
      <c r="M2114" t="s">
        <v>3758</v>
      </c>
      <c r="N2114" t="s">
        <v>3758</v>
      </c>
    </row>
    <row r="2115" spans="1:14" x14ac:dyDescent="0.3">
      <c r="A2115" s="136">
        <f t="shared" si="33"/>
        <v>250.59147648883226</v>
      </c>
      <c r="B2115" s="134">
        <v>7.3150000000000004</v>
      </c>
      <c r="C2115" s="134">
        <v>-75.260000000000005</v>
      </c>
      <c r="D2115" t="s">
        <v>10069</v>
      </c>
      <c r="E2115" t="s">
        <v>883</v>
      </c>
      <c r="F2115" t="s">
        <v>877</v>
      </c>
      <c r="G2115" t="s">
        <v>10070</v>
      </c>
      <c r="H2115" t="s">
        <v>288</v>
      </c>
      <c r="I2115">
        <v>2039.2071000000001</v>
      </c>
      <c r="J2115" t="s">
        <v>889</v>
      </c>
      <c r="L2115" t="s">
        <v>2659</v>
      </c>
      <c r="M2115" t="s">
        <v>2026</v>
      </c>
      <c r="N2115" t="s">
        <v>2026</v>
      </c>
    </row>
    <row r="2116" spans="1:14" x14ac:dyDescent="0.3">
      <c r="A2116" s="136">
        <f t="shared" si="33"/>
        <v>250.62907411482047</v>
      </c>
      <c r="B2116" s="134">
        <v>6.6659699999999997</v>
      </c>
      <c r="C2116" s="134">
        <v>-75.228380000000001</v>
      </c>
      <c r="D2116" t="s">
        <v>8334</v>
      </c>
      <c r="E2116" t="s">
        <v>892</v>
      </c>
      <c r="F2116" t="s">
        <v>926</v>
      </c>
      <c r="G2116" t="s">
        <v>8230</v>
      </c>
      <c r="H2116" t="s">
        <v>288</v>
      </c>
      <c r="I2116">
        <v>149.9254</v>
      </c>
      <c r="J2116" t="s">
        <v>889</v>
      </c>
      <c r="K2116" t="s">
        <v>879</v>
      </c>
      <c r="L2116" t="s">
        <v>8335</v>
      </c>
      <c r="M2116" t="s">
        <v>8336</v>
      </c>
      <c r="N2116" t="s">
        <v>8336</v>
      </c>
    </row>
    <row r="2117" spans="1:14" x14ac:dyDescent="0.3">
      <c r="A2117" s="136">
        <f t="shared" si="33"/>
        <v>250.64779245053441</v>
      </c>
      <c r="B2117" s="134">
        <v>5.7709999999999999</v>
      </c>
      <c r="C2117" s="134">
        <v>-74.835999999999999</v>
      </c>
      <c r="D2117" t="s">
        <v>5160</v>
      </c>
      <c r="E2117" t="s">
        <v>883</v>
      </c>
      <c r="F2117" t="s">
        <v>877</v>
      </c>
      <c r="G2117" t="s">
        <v>4355</v>
      </c>
      <c r="H2117" t="s">
        <v>288</v>
      </c>
      <c r="I2117">
        <v>380.70350000000002</v>
      </c>
      <c r="J2117" t="s">
        <v>889</v>
      </c>
      <c r="L2117" t="s">
        <v>4298</v>
      </c>
      <c r="M2117" t="s">
        <v>5161</v>
      </c>
      <c r="N2117" t="s">
        <v>5161</v>
      </c>
    </row>
    <row r="2118" spans="1:14" x14ac:dyDescent="0.3">
      <c r="A2118" s="136">
        <f t="shared" si="33"/>
        <v>250.69314991483594</v>
      </c>
      <c r="B2118" s="134">
        <v>5.6025</v>
      </c>
      <c r="C2118" s="134">
        <v>-74.700500000000005</v>
      </c>
      <c r="D2118" t="s">
        <v>4686</v>
      </c>
      <c r="E2118" t="s">
        <v>883</v>
      </c>
      <c r="F2118" t="s">
        <v>877</v>
      </c>
      <c r="G2118" t="s">
        <v>3880</v>
      </c>
      <c r="H2118" t="s">
        <v>292</v>
      </c>
      <c r="I2118">
        <v>861.90329999999994</v>
      </c>
      <c r="J2118" t="s">
        <v>889</v>
      </c>
      <c r="L2118" t="s">
        <v>2663</v>
      </c>
      <c r="M2118" t="s">
        <v>887</v>
      </c>
      <c r="N2118" t="s">
        <v>887</v>
      </c>
    </row>
    <row r="2119" spans="1:14" x14ac:dyDescent="0.3">
      <c r="A2119" s="136">
        <f t="shared" si="33"/>
        <v>250.72254718900896</v>
      </c>
      <c r="B2119" s="134">
        <v>5.7885</v>
      </c>
      <c r="C2119" s="134">
        <v>-74.849500000000006</v>
      </c>
      <c r="D2119" t="s">
        <v>5196</v>
      </c>
      <c r="E2119" t="s">
        <v>883</v>
      </c>
      <c r="F2119" t="s">
        <v>877</v>
      </c>
      <c r="G2119" t="s">
        <v>4355</v>
      </c>
      <c r="H2119" t="s">
        <v>288</v>
      </c>
      <c r="I2119">
        <v>90.584100000000007</v>
      </c>
      <c r="J2119" t="s">
        <v>889</v>
      </c>
      <c r="L2119" t="s">
        <v>5197</v>
      </c>
      <c r="M2119" t="s">
        <v>1749</v>
      </c>
      <c r="N2119" t="s">
        <v>1749</v>
      </c>
    </row>
    <row r="2120" spans="1:14" x14ac:dyDescent="0.3">
      <c r="A2120" s="136">
        <f t="shared" si="33"/>
        <v>250.79331310565001</v>
      </c>
      <c r="B2120" s="134">
        <v>4.85433</v>
      </c>
      <c r="C2120" s="134">
        <v>-73.266750000000002</v>
      </c>
      <c r="D2120" t="s">
        <v>7180</v>
      </c>
      <c r="E2120" t="s">
        <v>892</v>
      </c>
      <c r="F2120" t="s">
        <v>877</v>
      </c>
      <c r="G2120" t="s">
        <v>3231</v>
      </c>
      <c r="H2120" t="s">
        <v>291</v>
      </c>
      <c r="I2120">
        <v>8.3879999999999999</v>
      </c>
      <c r="J2120" t="s">
        <v>889</v>
      </c>
      <c r="K2120" t="s">
        <v>879</v>
      </c>
      <c r="L2120" t="s">
        <v>7181</v>
      </c>
      <c r="M2120" t="s">
        <v>1482</v>
      </c>
      <c r="N2120" t="s">
        <v>1482</v>
      </c>
    </row>
    <row r="2121" spans="1:14" x14ac:dyDescent="0.3">
      <c r="A2121" s="136">
        <f t="shared" si="33"/>
        <v>250.86798636756382</v>
      </c>
      <c r="B2121" s="134">
        <v>4.8724999999999996</v>
      </c>
      <c r="C2121" s="134">
        <v>-73.394999999999996</v>
      </c>
      <c r="D2121" t="s">
        <v>6705</v>
      </c>
      <c r="E2121" t="s">
        <v>883</v>
      </c>
      <c r="F2121" t="s">
        <v>877</v>
      </c>
      <c r="G2121" t="s">
        <v>6628</v>
      </c>
      <c r="H2121" t="s">
        <v>5277</v>
      </c>
      <c r="I2121">
        <v>1198.9429</v>
      </c>
      <c r="J2121" t="s">
        <v>889</v>
      </c>
      <c r="L2121" t="s">
        <v>6706</v>
      </c>
      <c r="M2121" t="s">
        <v>6707</v>
      </c>
      <c r="N2121" t="s">
        <v>6707</v>
      </c>
    </row>
    <row r="2122" spans="1:14" x14ac:dyDescent="0.3">
      <c r="A2122" s="136">
        <f t="shared" si="33"/>
        <v>250.94127489388947</v>
      </c>
      <c r="B2122" s="134">
        <v>5.7175000000000002</v>
      </c>
      <c r="C2122" s="134">
        <v>-74.799000000000007</v>
      </c>
      <c r="D2122" t="s">
        <v>5012</v>
      </c>
      <c r="E2122" t="s">
        <v>883</v>
      </c>
      <c r="F2122" t="s">
        <v>877</v>
      </c>
      <c r="G2122" t="s">
        <v>4355</v>
      </c>
      <c r="H2122" t="s">
        <v>288</v>
      </c>
      <c r="I2122">
        <v>145.67850000000001</v>
      </c>
      <c r="J2122" t="s">
        <v>894</v>
      </c>
      <c r="L2122" t="s">
        <v>5013</v>
      </c>
      <c r="M2122" t="s">
        <v>887</v>
      </c>
      <c r="N2122" t="s">
        <v>887</v>
      </c>
    </row>
    <row r="2123" spans="1:14" x14ac:dyDescent="0.3">
      <c r="A2123" s="136">
        <f t="shared" si="33"/>
        <v>251.10234004605726</v>
      </c>
      <c r="B2123" s="134">
        <v>5.3414999999999999</v>
      </c>
      <c r="C2123" s="134">
        <v>-74.432000000000002</v>
      </c>
      <c r="D2123" t="s">
        <v>4361</v>
      </c>
      <c r="E2123" t="s">
        <v>883</v>
      </c>
      <c r="F2123" t="s">
        <v>877</v>
      </c>
      <c r="G2123" t="s">
        <v>4362</v>
      </c>
      <c r="H2123" t="s">
        <v>297</v>
      </c>
      <c r="I2123">
        <v>690.62429999999995</v>
      </c>
      <c r="J2123" t="s">
        <v>889</v>
      </c>
      <c r="L2123" t="s">
        <v>2650</v>
      </c>
      <c r="M2123" t="s">
        <v>891</v>
      </c>
      <c r="N2123" t="s">
        <v>891</v>
      </c>
    </row>
    <row r="2124" spans="1:14" x14ac:dyDescent="0.3">
      <c r="A2124" s="136">
        <f t="shared" si="33"/>
        <v>251.29215383102951</v>
      </c>
      <c r="B2124" s="134">
        <v>5.2385000000000002</v>
      </c>
      <c r="C2124" s="134">
        <v>-74.296999999999997</v>
      </c>
      <c r="D2124" t="s">
        <v>4399</v>
      </c>
      <c r="E2124" t="s">
        <v>883</v>
      </c>
      <c r="F2124" t="s">
        <v>877</v>
      </c>
      <c r="G2124" t="s">
        <v>4308</v>
      </c>
      <c r="H2124" t="s">
        <v>297</v>
      </c>
      <c r="I2124">
        <v>171.43950000000001</v>
      </c>
      <c r="J2124" t="s">
        <v>889</v>
      </c>
      <c r="L2124" t="s">
        <v>4400</v>
      </c>
      <c r="M2124" t="s">
        <v>1173</v>
      </c>
      <c r="N2124" t="s">
        <v>1173</v>
      </c>
    </row>
    <row r="2125" spans="1:14" x14ac:dyDescent="0.3">
      <c r="A2125" s="136">
        <f t="shared" si="33"/>
        <v>251.34094025813849</v>
      </c>
      <c r="B2125" s="134">
        <v>4.8730000000000002</v>
      </c>
      <c r="C2125" s="134">
        <v>-73.421499999999995</v>
      </c>
      <c r="D2125" t="s">
        <v>6627</v>
      </c>
      <c r="E2125" t="s">
        <v>892</v>
      </c>
      <c r="F2125" t="s">
        <v>877</v>
      </c>
      <c r="G2125" t="s">
        <v>6628</v>
      </c>
      <c r="H2125" t="s">
        <v>5277</v>
      </c>
      <c r="I2125">
        <v>351.48309999999998</v>
      </c>
      <c r="J2125" t="s">
        <v>889</v>
      </c>
      <c r="K2125" t="s">
        <v>903</v>
      </c>
      <c r="L2125" t="s">
        <v>6549</v>
      </c>
      <c r="M2125" t="s">
        <v>6629</v>
      </c>
      <c r="N2125" t="s">
        <v>6629</v>
      </c>
    </row>
    <row r="2126" spans="1:14" x14ac:dyDescent="0.3">
      <c r="A2126" s="136">
        <f t="shared" si="33"/>
        <v>251.36967688746924</v>
      </c>
      <c r="B2126" s="134">
        <v>5.21</v>
      </c>
      <c r="C2126" s="134">
        <v>-74.256</v>
      </c>
      <c r="D2126" t="s">
        <v>4419</v>
      </c>
      <c r="E2126" t="s">
        <v>883</v>
      </c>
      <c r="F2126" t="s">
        <v>877</v>
      </c>
      <c r="G2126" t="s">
        <v>4308</v>
      </c>
      <c r="H2126" t="s">
        <v>297</v>
      </c>
      <c r="I2126">
        <v>776.38509999999997</v>
      </c>
      <c r="J2126" t="s">
        <v>889</v>
      </c>
      <c r="L2126" t="s">
        <v>4420</v>
      </c>
      <c r="M2126" t="s">
        <v>1597</v>
      </c>
      <c r="N2126" t="s">
        <v>1597</v>
      </c>
    </row>
    <row r="2127" spans="1:14" x14ac:dyDescent="0.3">
      <c r="A2127" s="136">
        <f t="shared" si="33"/>
        <v>251.46420036182082</v>
      </c>
      <c r="B2127" s="134">
        <v>5.524</v>
      </c>
      <c r="C2127" s="134">
        <v>-74.637</v>
      </c>
      <c r="D2127" t="s">
        <v>4512</v>
      </c>
      <c r="E2127" t="s">
        <v>883</v>
      </c>
      <c r="F2127" t="s">
        <v>877</v>
      </c>
      <c r="G2127" t="s">
        <v>4282</v>
      </c>
      <c r="H2127" t="s">
        <v>297</v>
      </c>
      <c r="I2127">
        <v>552.19529999999997</v>
      </c>
      <c r="J2127" t="s">
        <v>889</v>
      </c>
      <c r="L2127" t="s">
        <v>4513</v>
      </c>
      <c r="M2127" t="s">
        <v>3758</v>
      </c>
      <c r="N2127" t="s">
        <v>3758</v>
      </c>
    </row>
    <row r="2128" spans="1:14" x14ac:dyDescent="0.3">
      <c r="A2128" s="136">
        <f t="shared" si="33"/>
        <v>251.49965229467102</v>
      </c>
      <c r="B2128" s="134">
        <v>5.02874</v>
      </c>
      <c r="C2128" s="134">
        <v>-73.926699999999997</v>
      </c>
      <c r="D2128" t="s">
        <v>5078</v>
      </c>
      <c r="E2128" t="s">
        <v>892</v>
      </c>
      <c r="F2128" t="s">
        <v>877</v>
      </c>
      <c r="G2128" t="s">
        <v>5079</v>
      </c>
      <c r="H2128" t="s">
        <v>297</v>
      </c>
      <c r="I2128">
        <v>982.67079999999999</v>
      </c>
      <c r="J2128" t="s">
        <v>889</v>
      </c>
      <c r="K2128" t="s">
        <v>879</v>
      </c>
      <c r="L2128" t="s">
        <v>5080</v>
      </c>
      <c r="M2128" t="s">
        <v>1754</v>
      </c>
      <c r="N2128" t="s">
        <v>1754</v>
      </c>
    </row>
    <row r="2129" spans="1:14" x14ac:dyDescent="0.3">
      <c r="A2129" s="136">
        <f t="shared" si="33"/>
        <v>251.55092743512614</v>
      </c>
      <c r="B2129" s="134">
        <v>5.2584999999999997</v>
      </c>
      <c r="C2129" s="134">
        <v>-74.329499999999996</v>
      </c>
      <c r="D2129" t="s">
        <v>4375</v>
      </c>
      <c r="E2129" t="s">
        <v>883</v>
      </c>
      <c r="F2129" t="s">
        <v>877</v>
      </c>
      <c r="G2129" t="s">
        <v>4284</v>
      </c>
      <c r="H2129" t="s">
        <v>297</v>
      </c>
      <c r="I2129">
        <v>1977.6648</v>
      </c>
      <c r="J2129" t="s">
        <v>889</v>
      </c>
      <c r="L2129" t="s">
        <v>890</v>
      </c>
      <c r="M2129" t="s">
        <v>4376</v>
      </c>
      <c r="N2129" t="s">
        <v>4376</v>
      </c>
    </row>
    <row r="2130" spans="1:14" x14ac:dyDescent="0.3">
      <c r="A2130" s="136">
        <f t="shared" si="33"/>
        <v>251.59842134835085</v>
      </c>
      <c r="B2130" s="134">
        <v>4.8353000000000002</v>
      </c>
      <c r="C2130" s="134">
        <v>-73.133570000000006</v>
      </c>
      <c r="D2130" t="s">
        <v>7588</v>
      </c>
      <c r="E2130" t="s">
        <v>892</v>
      </c>
      <c r="F2130" t="s">
        <v>877</v>
      </c>
      <c r="G2130" t="s">
        <v>7398</v>
      </c>
      <c r="H2130" t="s">
        <v>291</v>
      </c>
      <c r="I2130">
        <v>7.1172000000000004</v>
      </c>
      <c r="J2130" t="s">
        <v>894</v>
      </c>
      <c r="K2130" t="s">
        <v>879</v>
      </c>
      <c r="L2130" t="s">
        <v>7589</v>
      </c>
      <c r="M2130" t="s">
        <v>1482</v>
      </c>
      <c r="N2130" t="s">
        <v>1482</v>
      </c>
    </row>
    <row r="2131" spans="1:14" x14ac:dyDescent="0.3">
      <c r="A2131" s="136">
        <f t="shared" si="33"/>
        <v>251.76328626221834</v>
      </c>
      <c r="B2131" s="134">
        <v>5.181</v>
      </c>
      <c r="C2131" s="134">
        <v>-74.217500000000001</v>
      </c>
      <c r="D2131" t="s">
        <v>4451</v>
      </c>
      <c r="E2131" t="s">
        <v>883</v>
      </c>
      <c r="F2131" t="s">
        <v>963</v>
      </c>
      <c r="G2131" t="s">
        <v>4372</v>
      </c>
      <c r="H2131" t="s">
        <v>297</v>
      </c>
      <c r="I2131">
        <v>28.165900000000001</v>
      </c>
      <c r="L2131" t="s">
        <v>4452</v>
      </c>
      <c r="M2131" t="s">
        <v>1019</v>
      </c>
      <c r="N2131" t="s">
        <v>1019</v>
      </c>
    </row>
    <row r="2132" spans="1:14" x14ac:dyDescent="0.3">
      <c r="A2132" s="136">
        <f t="shared" si="33"/>
        <v>251.82665780708516</v>
      </c>
      <c r="B2132" s="134">
        <v>7.9435000000000002</v>
      </c>
      <c r="C2132" s="134">
        <v>-75.117000000000004</v>
      </c>
      <c r="D2132" t="s">
        <v>11386</v>
      </c>
      <c r="E2132" t="s">
        <v>883</v>
      </c>
      <c r="F2132" t="s">
        <v>877</v>
      </c>
      <c r="G2132" t="s">
        <v>10927</v>
      </c>
      <c r="H2132" t="s">
        <v>288</v>
      </c>
      <c r="I2132">
        <v>253.57409999999999</v>
      </c>
      <c r="J2132" t="s">
        <v>889</v>
      </c>
      <c r="L2132" t="s">
        <v>11387</v>
      </c>
      <c r="M2132" t="s">
        <v>1039</v>
      </c>
      <c r="N2132" t="s">
        <v>1039</v>
      </c>
    </row>
    <row r="2133" spans="1:14" x14ac:dyDescent="0.3">
      <c r="A2133" s="136">
        <f t="shared" si="33"/>
        <v>251.84774689057585</v>
      </c>
      <c r="B2133" s="134">
        <v>7.0605500000000001</v>
      </c>
      <c r="C2133" s="134">
        <v>-70.717320000000001</v>
      </c>
      <c r="D2133" t="s">
        <v>12981</v>
      </c>
      <c r="E2133" t="s">
        <v>892</v>
      </c>
      <c r="F2133" t="s">
        <v>877</v>
      </c>
      <c r="G2133" t="s">
        <v>207</v>
      </c>
      <c r="H2133" t="s">
        <v>207</v>
      </c>
      <c r="I2133">
        <v>496.29250000000002</v>
      </c>
      <c r="J2133" t="s">
        <v>894</v>
      </c>
      <c r="K2133" t="s">
        <v>879</v>
      </c>
      <c r="L2133" t="s">
        <v>12982</v>
      </c>
      <c r="M2133" t="s">
        <v>5918</v>
      </c>
      <c r="N2133" t="s">
        <v>5918</v>
      </c>
    </row>
    <row r="2134" spans="1:14" x14ac:dyDescent="0.3">
      <c r="A2134" s="136">
        <f t="shared" si="33"/>
        <v>251.9088230965942</v>
      </c>
      <c r="B2134" s="134">
        <v>6.5490000000000004</v>
      </c>
      <c r="C2134" s="134">
        <v>-75.213999999999999</v>
      </c>
      <c r="D2134" t="s">
        <v>7876</v>
      </c>
      <c r="E2134" t="s">
        <v>883</v>
      </c>
      <c r="F2134" t="s">
        <v>981</v>
      </c>
      <c r="G2134" t="s">
        <v>7748</v>
      </c>
      <c r="H2134" t="s">
        <v>288</v>
      </c>
      <c r="I2134">
        <v>44.026000000000003</v>
      </c>
      <c r="J2134" t="s">
        <v>894</v>
      </c>
      <c r="L2134" t="s">
        <v>7877</v>
      </c>
      <c r="M2134" t="s">
        <v>4811</v>
      </c>
      <c r="N2134" t="s">
        <v>4811</v>
      </c>
    </row>
    <row r="2135" spans="1:14" x14ac:dyDescent="0.3">
      <c r="A2135" s="136">
        <f t="shared" si="33"/>
        <v>252.00250191031785</v>
      </c>
      <c r="B2135" s="134">
        <v>6.5495000000000001</v>
      </c>
      <c r="C2135" s="134">
        <v>-75.215000000000003</v>
      </c>
      <c r="D2135" t="s">
        <v>7883</v>
      </c>
      <c r="E2135" t="s">
        <v>892</v>
      </c>
      <c r="F2135" t="s">
        <v>1214</v>
      </c>
      <c r="G2135" t="s">
        <v>7748</v>
      </c>
      <c r="H2135" t="s">
        <v>288</v>
      </c>
      <c r="I2135">
        <v>2.4459</v>
      </c>
      <c r="J2135" t="s">
        <v>986</v>
      </c>
      <c r="K2135" t="s">
        <v>879</v>
      </c>
      <c r="L2135" t="s">
        <v>7870</v>
      </c>
      <c r="M2135" t="s">
        <v>957</v>
      </c>
      <c r="N2135" t="s">
        <v>957</v>
      </c>
    </row>
    <row r="2136" spans="1:14" x14ac:dyDescent="0.3">
      <c r="A2136" s="136">
        <f t="shared" si="33"/>
        <v>252.01168503673836</v>
      </c>
      <c r="B2136" s="134">
        <v>5.9870000000000001</v>
      </c>
      <c r="C2136" s="134">
        <v>-74.989999999999995</v>
      </c>
      <c r="D2136" t="s">
        <v>5834</v>
      </c>
      <c r="E2136" t="s">
        <v>883</v>
      </c>
      <c r="F2136" t="s">
        <v>877</v>
      </c>
      <c r="G2136" t="s">
        <v>919</v>
      </c>
      <c r="H2136" t="s">
        <v>288</v>
      </c>
      <c r="I2136">
        <v>432.03250000000003</v>
      </c>
      <c r="J2136" t="s">
        <v>889</v>
      </c>
      <c r="L2136" t="s">
        <v>4088</v>
      </c>
      <c r="M2136" t="s">
        <v>1173</v>
      </c>
      <c r="N2136" t="s">
        <v>1173</v>
      </c>
    </row>
    <row r="2137" spans="1:14" x14ac:dyDescent="0.3">
      <c r="A2137" s="136">
        <f t="shared" si="33"/>
        <v>252.01953206482511</v>
      </c>
      <c r="B2137" s="134">
        <v>6.8689999999999998</v>
      </c>
      <c r="C2137" s="134">
        <v>-75.271500000000003</v>
      </c>
      <c r="D2137" t="s">
        <v>8852</v>
      </c>
      <c r="E2137" t="s">
        <v>883</v>
      </c>
      <c r="F2137" t="s">
        <v>877</v>
      </c>
      <c r="G2137" t="s">
        <v>8733</v>
      </c>
      <c r="H2137" t="s">
        <v>288</v>
      </c>
      <c r="I2137">
        <v>540.2373</v>
      </c>
      <c r="J2137" t="s">
        <v>889</v>
      </c>
      <c r="L2137" t="s">
        <v>2659</v>
      </c>
      <c r="M2137" t="s">
        <v>1909</v>
      </c>
      <c r="N2137" t="s">
        <v>1909</v>
      </c>
    </row>
    <row r="2138" spans="1:14" x14ac:dyDescent="0.3">
      <c r="A2138" s="136">
        <f t="shared" si="33"/>
        <v>252.04619372244389</v>
      </c>
      <c r="B2138" s="134">
        <v>4.8315000000000001</v>
      </c>
      <c r="C2138" s="134">
        <v>-73.137500000000003</v>
      </c>
      <c r="D2138" t="s">
        <v>7574</v>
      </c>
      <c r="E2138" t="s">
        <v>892</v>
      </c>
      <c r="F2138" t="s">
        <v>877</v>
      </c>
      <c r="G2138" t="s">
        <v>7398</v>
      </c>
      <c r="H2138" t="s">
        <v>291</v>
      </c>
      <c r="I2138">
        <v>13.4716</v>
      </c>
      <c r="J2138" t="s">
        <v>986</v>
      </c>
      <c r="K2138" t="s">
        <v>879</v>
      </c>
      <c r="L2138" t="s">
        <v>7575</v>
      </c>
      <c r="M2138" t="s">
        <v>949</v>
      </c>
      <c r="N2138" t="s">
        <v>949</v>
      </c>
    </row>
    <row r="2139" spans="1:14" x14ac:dyDescent="0.3">
      <c r="A2139" s="136">
        <f t="shared" si="33"/>
        <v>252.15264968193887</v>
      </c>
      <c r="B2139" s="134">
        <v>5.2314999999999996</v>
      </c>
      <c r="C2139" s="134">
        <v>-74.3005</v>
      </c>
      <c r="D2139" t="s">
        <v>4379</v>
      </c>
      <c r="E2139" t="s">
        <v>883</v>
      </c>
      <c r="F2139" t="s">
        <v>884</v>
      </c>
      <c r="G2139" t="s">
        <v>4294</v>
      </c>
      <c r="H2139" t="s">
        <v>297</v>
      </c>
      <c r="I2139">
        <v>377.17360000000002</v>
      </c>
      <c r="L2139" t="s">
        <v>3027</v>
      </c>
      <c r="M2139" t="s">
        <v>4380</v>
      </c>
      <c r="N2139" t="s">
        <v>4380</v>
      </c>
    </row>
    <row r="2140" spans="1:14" x14ac:dyDescent="0.3">
      <c r="A2140" s="136">
        <f t="shared" si="33"/>
        <v>252.41220854425717</v>
      </c>
      <c r="B2140" s="134">
        <v>4.8251799999999996</v>
      </c>
      <c r="C2140" s="134">
        <v>-73.071629999999999</v>
      </c>
      <c r="D2140" t="s">
        <v>7774</v>
      </c>
      <c r="E2140" t="s">
        <v>892</v>
      </c>
      <c r="F2140" t="s">
        <v>877</v>
      </c>
      <c r="G2140" t="s">
        <v>7775</v>
      </c>
      <c r="H2140" t="s">
        <v>7776</v>
      </c>
      <c r="I2140">
        <v>54.895600000000002</v>
      </c>
      <c r="J2140" t="s">
        <v>889</v>
      </c>
      <c r="K2140" t="s">
        <v>879</v>
      </c>
      <c r="L2140" t="s">
        <v>7777</v>
      </c>
      <c r="M2140" t="s">
        <v>1482</v>
      </c>
      <c r="N2140" t="s">
        <v>1482</v>
      </c>
    </row>
    <row r="2141" spans="1:14" x14ac:dyDescent="0.3">
      <c r="A2141" s="136">
        <f t="shared" si="33"/>
        <v>252.56936083509737</v>
      </c>
      <c r="B2141" s="134">
        <v>4.827</v>
      </c>
      <c r="C2141" s="134">
        <v>-73.141000000000005</v>
      </c>
      <c r="D2141" t="s">
        <v>7548</v>
      </c>
      <c r="E2141" t="s">
        <v>883</v>
      </c>
      <c r="F2141" t="s">
        <v>877</v>
      </c>
      <c r="G2141" t="s">
        <v>7398</v>
      </c>
      <c r="H2141" t="s">
        <v>291</v>
      </c>
      <c r="I2141">
        <v>48.988100000000003</v>
      </c>
      <c r="J2141" t="s">
        <v>894</v>
      </c>
      <c r="L2141" t="s">
        <v>7549</v>
      </c>
      <c r="M2141" t="s">
        <v>957</v>
      </c>
      <c r="N2141" t="s">
        <v>957</v>
      </c>
    </row>
    <row r="2142" spans="1:14" x14ac:dyDescent="0.3">
      <c r="A2142" s="136">
        <f t="shared" si="33"/>
        <v>252.58876964110578</v>
      </c>
      <c r="B2142" s="134">
        <v>4.8244899999999999</v>
      </c>
      <c r="C2142" s="134">
        <v>-73.096050000000005</v>
      </c>
      <c r="D2142" t="s">
        <v>7723</v>
      </c>
      <c r="E2142" t="s">
        <v>892</v>
      </c>
      <c r="F2142" t="s">
        <v>877</v>
      </c>
      <c r="G2142" t="s">
        <v>7398</v>
      </c>
      <c r="H2142" t="s">
        <v>291</v>
      </c>
      <c r="I2142">
        <v>47.273699999999998</v>
      </c>
      <c r="J2142" t="s">
        <v>894</v>
      </c>
      <c r="K2142" t="s">
        <v>879</v>
      </c>
      <c r="L2142" t="s">
        <v>7724</v>
      </c>
      <c r="M2142" t="s">
        <v>1482</v>
      </c>
      <c r="N2142" t="s">
        <v>1482</v>
      </c>
    </row>
    <row r="2143" spans="1:14" x14ac:dyDescent="0.3">
      <c r="A2143" s="136">
        <f t="shared" si="33"/>
        <v>252.68642610576367</v>
      </c>
      <c r="B2143" s="134">
        <v>6.5460000000000003</v>
      </c>
      <c r="C2143" s="134">
        <v>-75.220500000000001</v>
      </c>
      <c r="D2143" t="s">
        <v>7859</v>
      </c>
      <c r="E2143" t="s">
        <v>883</v>
      </c>
      <c r="F2143" t="s">
        <v>877</v>
      </c>
      <c r="G2143" t="s">
        <v>7748</v>
      </c>
      <c r="H2143" t="s">
        <v>288</v>
      </c>
      <c r="I2143">
        <v>26.905200000000001</v>
      </c>
      <c r="J2143" t="s">
        <v>894</v>
      </c>
      <c r="L2143" t="s">
        <v>2710</v>
      </c>
      <c r="M2143" t="s">
        <v>887</v>
      </c>
      <c r="N2143" t="s">
        <v>887</v>
      </c>
    </row>
    <row r="2144" spans="1:14" x14ac:dyDescent="0.3">
      <c r="A2144" s="136">
        <f t="shared" si="33"/>
        <v>252.69066147803923</v>
      </c>
      <c r="B2144" s="134">
        <v>4.8267300000000004</v>
      </c>
      <c r="C2144" s="134">
        <v>-73.153750000000002</v>
      </c>
      <c r="D2144" t="s">
        <v>7502</v>
      </c>
      <c r="E2144" t="s">
        <v>892</v>
      </c>
      <c r="F2144" t="s">
        <v>877</v>
      </c>
      <c r="G2144" t="s">
        <v>7398</v>
      </c>
      <c r="H2144" t="s">
        <v>291</v>
      </c>
      <c r="I2144">
        <v>84.267700000000005</v>
      </c>
      <c r="J2144" t="s">
        <v>894</v>
      </c>
      <c r="K2144" t="s">
        <v>879</v>
      </c>
      <c r="L2144" t="s">
        <v>7503</v>
      </c>
      <c r="M2144" t="s">
        <v>949</v>
      </c>
      <c r="N2144" t="s">
        <v>949</v>
      </c>
    </row>
    <row r="2145" spans="1:14" x14ac:dyDescent="0.3">
      <c r="A2145" s="136">
        <f t="shared" si="33"/>
        <v>252.6918087530297</v>
      </c>
      <c r="B2145" s="134">
        <v>5.1924999999999999</v>
      </c>
      <c r="C2145" s="134">
        <v>-74.251000000000005</v>
      </c>
      <c r="D2145" t="s">
        <v>4403</v>
      </c>
      <c r="E2145" t="s">
        <v>883</v>
      </c>
      <c r="F2145" t="s">
        <v>963</v>
      </c>
      <c r="G2145" t="s">
        <v>4372</v>
      </c>
      <c r="H2145" t="s">
        <v>297</v>
      </c>
      <c r="I2145">
        <v>45.310699999999997</v>
      </c>
      <c r="L2145" t="s">
        <v>4404</v>
      </c>
      <c r="M2145" t="s">
        <v>1673</v>
      </c>
      <c r="N2145" t="s">
        <v>1673</v>
      </c>
    </row>
    <row r="2146" spans="1:14" x14ac:dyDescent="0.3">
      <c r="A2146" s="136">
        <f t="shared" si="33"/>
        <v>252.69946891079837</v>
      </c>
      <c r="B2146" s="134">
        <v>6.5475000000000003</v>
      </c>
      <c r="C2146" s="134">
        <v>-75.221000000000004</v>
      </c>
      <c r="D2146" t="s">
        <v>7869</v>
      </c>
      <c r="E2146" t="s">
        <v>892</v>
      </c>
      <c r="F2146" t="s">
        <v>1214</v>
      </c>
      <c r="G2146" t="s">
        <v>7748</v>
      </c>
      <c r="H2146" t="s">
        <v>288</v>
      </c>
      <c r="I2146">
        <v>2.4459</v>
      </c>
      <c r="J2146" t="s">
        <v>986</v>
      </c>
      <c r="K2146" t="s">
        <v>879</v>
      </c>
      <c r="L2146" t="s">
        <v>7870</v>
      </c>
      <c r="M2146" t="s">
        <v>957</v>
      </c>
      <c r="N2146" t="s">
        <v>957</v>
      </c>
    </row>
    <row r="2147" spans="1:14" x14ac:dyDescent="0.3">
      <c r="A2147" s="136">
        <f t="shared" si="33"/>
        <v>252.76430427701393</v>
      </c>
      <c r="B2147" s="134">
        <v>9.3245000000000005</v>
      </c>
      <c r="C2147" s="134">
        <v>-73.442499999999995</v>
      </c>
      <c r="D2147" t="s">
        <v>12991</v>
      </c>
      <c r="E2147" t="s">
        <v>883</v>
      </c>
      <c r="F2147" t="s">
        <v>981</v>
      </c>
      <c r="G2147" t="s">
        <v>12856</v>
      </c>
      <c r="H2147" t="s">
        <v>294</v>
      </c>
      <c r="I2147">
        <v>99.481700000000004</v>
      </c>
      <c r="J2147" t="s">
        <v>889</v>
      </c>
      <c r="L2147" t="s">
        <v>12992</v>
      </c>
      <c r="M2147" t="s">
        <v>12993</v>
      </c>
      <c r="N2147" t="s">
        <v>12993</v>
      </c>
    </row>
    <row r="2148" spans="1:14" x14ac:dyDescent="0.3">
      <c r="A2148" s="136">
        <f t="shared" si="33"/>
        <v>252.83080085554926</v>
      </c>
      <c r="B2148" s="134">
        <v>5.1304100000000004</v>
      </c>
      <c r="C2148" s="134">
        <v>-74.152360000000002</v>
      </c>
      <c r="D2148" t="s">
        <v>4514</v>
      </c>
      <c r="E2148" t="s">
        <v>892</v>
      </c>
      <c r="F2148" t="s">
        <v>893</v>
      </c>
      <c r="G2148" t="s">
        <v>4372</v>
      </c>
      <c r="H2148" t="s">
        <v>297</v>
      </c>
      <c r="I2148">
        <v>50.938499999999998</v>
      </c>
      <c r="J2148" t="s">
        <v>894</v>
      </c>
      <c r="K2148" t="s">
        <v>879</v>
      </c>
      <c r="L2148" t="s">
        <v>4515</v>
      </c>
      <c r="M2148" t="s">
        <v>906</v>
      </c>
      <c r="N2148" t="s">
        <v>906</v>
      </c>
    </row>
    <row r="2149" spans="1:14" x14ac:dyDescent="0.3">
      <c r="A2149" s="136">
        <f t="shared" si="33"/>
        <v>252.88360422006537</v>
      </c>
      <c r="B2149" s="134">
        <v>6.6144999999999996</v>
      </c>
      <c r="C2149" s="134">
        <v>-75.238500000000002</v>
      </c>
      <c r="D2149" t="s">
        <v>8158</v>
      </c>
      <c r="E2149" t="s">
        <v>883</v>
      </c>
      <c r="F2149" t="s">
        <v>877</v>
      </c>
      <c r="G2149" t="s">
        <v>7865</v>
      </c>
      <c r="H2149" t="s">
        <v>288</v>
      </c>
      <c r="I2149">
        <v>370.5181</v>
      </c>
      <c r="J2149" t="s">
        <v>889</v>
      </c>
      <c r="L2149" t="s">
        <v>3787</v>
      </c>
      <c r="M2149" t="s">
        <v>4586</v>
      </c>
      <c r="N2149" t="s">
        <v>4586</v>
      </c>
    </row>
    <row r="2150" spans="1:14" x14ac:dyDescent="0.3">
      <c r="A2150" s="136">
        <f t="shared" si="33"/>
        <v>252.97116265900672</v>
      </c>
      <c r="B2150" s="134">
        <v>4.8205</v>
      </c>
      <c r="C2150" s="134">
        <v>-73.081999999999994</v>
      </c>
      <c r="D2150" t="s">
        <v>7736</v>
      </c>
      <c r="E2150" t="s">
        <v>883</v>
      </c>
      <c r="F2150" t="s">
        <v>877</v>
      </c>
      <c r="G2150" t="s">
        <v>7398</v>
      </c>
      <c r="H2150" t="s">
        <v>291</v>
      </c>
      <c r="I2150">
        <v>60.010800000000003</v>
      </c>
      <c r="J2150" t="s">
        <v>894</v>
      </c>
      <c r="L2150" t="s">
        <v>7582</v>
      </c>
      <c r="M2150" t="s">
        <v>957</v>
      </c>
      <c r="N2150" t="s">
        <v>957</v>
      </c>
    </row>
    <row r="2151" spans="1:14" x14ac:dyDescent="0.3">
      <c r="A2151" s="136">
        <f t="shared" si="33"/>
        <v>253.04178313186085</v>
      </c>
      <c r="B2151" s="134">
        <v>5.4359999999999999</v>
      </c>
      <c r="C2151" s="134">
        <v>-74.567499999999995</v>
      </c>
      <c r="D2151" t="s">
        <v>4364</v>
      </c>
      <c r="E2151" t="s">
        <v>883</v>
      </c>
      <c r="F2151" t="s">
        <v>884</v>
      </c>
      <c r="G2151" t="s">
        <v>3744</v>
      </c>
      <c r="H2151" t="s">
        <v>297</v>
      </c>
      <c r="I2151">
        <v>863.25440000000003</v>
      </c>
      <c r="L2151" t="s">
        <v>4365</v>
      </c>
      <c r="M2151" t="s">
        <v>4366</v>
      </c>
      <c r="N2151" t="s">
        <v>4366</v>
      </c>
    </row>
    <row r="2152" spans="1:14" x14ac:dyDescent="0.3">
      <c r="A2152" s="136">
        <f t="shared" si="33"/>
        <v>253.06002492553731</v>
      </c>
      <c r="B2152" s="134">
        <v>5.2030000000000003</v>
      </c>
      <c r="C2152" s="134">
        <v>-74.272999999999996</v>
      </c>
      <c r="D2152" t="s">
        <v>4371</v>
      </c>
      <c r="E2152" t="s">
        <v>883</v>
      </c>
      <c r="F2152" t="s">
        <v>877</v>
      </c>
      <c r="G2152" t="s">
        <v>4372</v>
      </c>
      <c r="H2152" t="s">
        <v>297</v>
      </c>
      <c r="I2152">
        <v>146.95330000000001</v>
      </c>
      <c r="J2152" t="s">
        <v>894</v>
      </c>
      <c r="L2152" t="s">
        <v>4373</v>
      </c>
      <c r="M2152" t="s">
        <v>4374</v>
      </c>
      <c r="N2152" t="s">
        <v>4374</v>
      </c>
    </row>
    <row r="2153" spans="1:14" x14ac:dyDescent="0.3">
      <c r="A2153" s="136">
        <f t="shared" si="33"/>
        <v>253.13053357623852</v>
      </c>
      <c r="B2153" s="134">
        <v>4.8324999999999996</v>
      </c>
      <c r="C2153" s="134">
        <v>-73.260999999999996</v>
      </c>
      <c r="D2153" t="s">
        <v>7178</v>
      </c>
      <c r="E2153" t="s">
        <v>883</v>
      </c>
      <c r="F2153" t="s">
        <v>963</v>
      </c>
      <c r="G2153" t="s">
        <v>3231</v>
      </c>
      <c r="H2153" t="s">
        <v>291</v>
      </c>
      <c r="I2153">
        <v>200.85319999999999</v>
      </c>
      <c r="L2153" t="s">
        <v>7179</v>
      </c>
      <c r="M2153" t="s">
        <v>1019</v>
      </c>
      <c r="N2153" t="s">
        <v>1019</v>
      </c>
    </row>
    <row r="2154" spans="1:14" x14ac:dyDescent="0.3">
      <c r="A2154" s="136">
        <f t="shared" si="33"/>
        <v>253.14456883742696</v>
      </c>
      <c r="B2154" s="134">
        <v>5.0871199999999996</v>
      </c>
      <c r="C2154" s="134">
        <v>-74.080299999999994</v>
      </c>
      <c r="D2154" t="s">
        <v>4654</v>
      </c>
      <c r="E2154" t="s">
        <v>876</v>
      </c>
      <c r="F2154" t="s">
        <v>877</v>
      </c>
      <c r="G2154" t="s">
        <v>4655</v>
      </c>
      <c r="H2154" t="s">
        <v>297</v>
      </c>
      <c r="I2154">
        <v>359.54039999999998</v>
      </c>
      <c r="J2154" t="s">
        <v>889</v>
      </c>
      <c r="K2154" t="s">
        <v>879</v>
      </c>
      <c r="L2154" t="s">
        <v>4656</v>
      </c>
      <c r="M2154" t="s">
        <v>1459</v>
      </c>
      <c r="N2154" t="s">
        <v>1459</v>
      </c>
    </row>
    <row r="2155" spans="1:14" x14ac:dyDescent="0.3">
      <c r="A2155" s="136">
        <f t="shared" si="33"/>
        <v>253.22851875214803</v>
      </c>
      <c r="B2155" s="134">
        <v>4.8226800000000001</v>
      </c>
      <c r="C2155" s="134">
        <v>-73.165199999999999</v>
      </c>
      <c r="D2155" t="s">
        <v>7464</v>
      </c>
      <c r="E2155" t="s">
        <v>892</v>
      </c>
      <c r="F2155" t="s">
        <v>877</v>
      </c>
      <c r="G2155" t="s">
        <v>7398</v>
      </c>
      <c r="H2155" t="s">
        <v>291</v>
      </c>
      <c r="I2155">
        <v>41.558799999999998</v>
      </c>
      <c r="J2155" t="s">
        <v>894</v>
      </c>
      <c r="K2155" t="s">
        <v>879</v>
      </c>
      <c r="L2155" t="s">
        <v>7465</v>
      </c>
      <c r="M2155" t="s">
        <v>5230</v>
      </c>
      <c r="N2155" t="s">
        <v>5230</v>
      </c>
    </row>
    <row r="2156" spans="1:14" x14ac:dyDescent="0.3">
      <c r="A2156" s="136">
        <f t="shared" si="33"/>
        <v>253.23000441747706</v>
      </c>
      <c r="B2156" s="134">
        <v>5.5270000000000001</v>
      </c>
      <c r="C2156" s="134">
        <v>-74.662000000000006</v>
      </c>
      <c r="D2156" t="s">
        <v>4480</v>
      </c>
      <c r="E2156" t="s">
        <v>883</v>
      </c>
      <c r="F2156" t="s">
        <v>877</v>
      </c>
      <c r="G2156" t="s">
        <v>3880</v>
      </c>
      <c r="H2156" t="s">
        <v>292</v>
      </c>
      <c r="I2156">
        <v>46.5274</v>
      </c>
      <c r="J2156" t="s">
        <v>889</v>
      </c>
      <c r="L2156" t="s">
        <v>4481</v>
      </c>
      <c r="M2156" t="s">
        <v>957</v>
      </c>
      <c r="N2156" t="s">
        <v>957</v>
      </c>
    </row>
    <row r="2157" spans="1:14" x14ac:dyDescent="0.3">
      <c r="A2157" s="136">
        <f t="shared" si="33"/>
        <v>253.2748919519006</v>
      </c>
      <c r="B2157" s="134">
        <v>4.8570000000000002</v>
      </c>
      <c r="C2157" s="134">
        <v>-73.430499999999995</v>
      </c>
      <c r="D2157" t="s">
        <v>6548</v>
      </c>
      <c r="E2157" t="s">
        <v>892</v>
      </c>
      <c r="F2157" t="s">
        <v>877</v>
      </c>
      <c r="G2157" t="s">
        <v>5940</v>
      </c>
      <c r="H2157" t="s">
        <v>297</v>
      </c>
      <c r="I2157">
        <v>360.06540000000001</v>
      </c>
      <c r="J2157" t="s">
        <v>889</v>
      </c>
      <c r="K2157" t="s">
        <v>903</v>
      </c>
      <c r="L2157" t="s">
        <v>6549</v>
      </c>
      <c r="M2157" t="s">
        <v>6550</v>
      </c>
      <c r="N2157" t="s">
        <v>6550</v>
      </c>
    </row>
    <row r="2158" spans="1:14" x14ac:dyDescent="0.3">
      <c r="A2158" s="136">
        <f t="shared" si="33"/>
        <v>253.49970968062391</v>
      </c>
      <c r="B2158" s="134">
        <v>4.83</v>
      </c>
      <c r="C2158" s="134">
        <v>-72.730500000000006</v>
      </c>
      <c r="D2158" t="s">
        <v>8826</v>
      </c>
      <c r="E2158" t="s">
        <v>883</v>
      </c>
      <c r="F2158" t="s">
        <v>963</v>
      </c>
      <c r="G2158" t="s">
        <v>8827</v>
      </c>
      <c r="H2158" t="s">
        <v>231</v>
      </c>
      <c r="I2158">
        <v>80.831599999999995</v>
      </c>
      <c r="L2158" t="s">
        <v>8828</v>
      </c>
      <c r="M2158" t="s">
        <v>1019</v>
      </c>
      <c r="N2158" t="s">
        <v>1019</v>
      </c>
    </row>
    <row r="2159" spans="1:14" x14ac:dyDescent="0.3">
      <c r="A2159" s="136">
        <f t="shared" si="33"/>
        <v>253.51333443794397</v>
      </c>
      <c r="B2159" s="134">
        <v>7.46</v>
      </c>
      <c r="C2159" s="134">
        <v>-75.268000000000001</v>
      </c>
      <c r="D2159" t="s">
        <v>10347</v>
      </c>
      <c r="E2159" t="s">
        <v>883</v>
      </c>
      <c r="F2159" t="s">
        <v>877</v>
      </c>
      <c r="G2159" t="s">
        <v>10348</v>
      </c>
      <c r="H2159" t="s">
        <v>288</v>
      </c>
      <c r="I2159">
        <v>5931.4398000000001</v>
      </c>
      <c r="J2159" t="s">
        <v>1069</v>
      </c>
      <c r="L2159" t="s">
        <v>2659</v>
      </c>
      <c r="M2159" t="s">
        <v>2026</v>
      </c>
      <c r="N2159" t="s">
        <v>2026</v>
      </c>
    </row>
    <row r="2160" spans="1:14" x14ac:dyDescent="0.3">
      <c r="A2160" s="136">
        <f t="shared" si="33"/>
        <v>253.53395960558819</v>
      </c>
      <c r="B2160" s="134">
        <v>9.3028099999999991</v>
      </c>
      <c r="C2160" s="134">
        <v>-73.571060000000003</v>
      </c>
      <c r="D2160" t="s">
        <v>12970</v>
      </c>
      <c r="E2160" t="s">
        <v>892</v>
      </c>
      <c r="F2160" t="s">
        <v>877</v>
      </c>
      <c r="G2160" t="s">
        <v>12971</v>
      </c>
      <c r="H2160" t="s">
        <v>294</v>
      </c>
      <c r="I2160">
        <v>9564.1661999999997</v>
      </c>
      <c r="J2160" t="s">
        <v>1069</v>
      </c>
      <c r="K2160" t="s">
        <v>903</v>
      </c>
      <c r="L2160" t="s">
        <v>12972</v>
      </c>
      <c r="M2160" t="s">
        <v>12973</v>
      </c>
      <c r="N2160" t="s">
        <v>12973</v>
      </c>
    </row>
    <row r="2161" spans="1:14" x14ac:dyDescent="0.3">
      <c r="A2161" s="136">
        <f t="shared" si="33"/>
        <v>253.61338709261753</v>
      </c>
      <c r="B2161" s="134">
        <v>7.7770000000000001</v>
      </c>
      <c r="C2161" s="134">
        <v>-75.194000000000003</v>
      </c>
      <c r="D2161" t="s">
        <v>11026</v>
      </c>
      <c r="E2161" t="s">
        <v>883</v>
      </c>
      <c r="F2161" t="s">
        <v>981</v>
      </c>
      <c r="G2161" t="s">
        <v>10596</v>
      </c>
      <c r="H2161" t="s">
        <v>288</v>
      </c>
      <c r="I2161">
        <v>98.796099999999996</v>
      </c>
      <c r="J2161" t="s">
        <v>894</v>
      </c>
      <c r="L2161" t="s">
        <v>11027</v>
      </c>
      <c r="M2161" t="s">
        <v>5703</v>
      </c>
      <c r="N2161" t="s">
        <v>5703</v>
      </c>
    </row>
    <row r="2162" spans="1:14" x14ac:dyDescent="0.3">
      <c r="A2162" s="136">
        <f t="shared" si="33"/>
        <v>253.63006230452203</v>
      </c>
      <c r="B2162" s="134">
        <v>4.8425000000000002</v>
      </c>
      <c r="C2162" s="134">
        <v>-73.366500000000002</v>
      </c>
      <c r="D2162" t="s">
        <v>6785</v>
      </c>
      <c r="E2162" t="s">
        <v>883</v>
      </c>
      <c r="F2162" t="s">
        <v>884</v>
      </c>
      <c r="G2162" t="s">
        <v>6727</v>
      </c>
      <c r="H2162" t="s">
        <v>291</v>
      </c>
      <c r="I2162">
        <v>6.1235999999999997</v>
      </c>
      <c r="L2162" t="s">
        <v>6786</v>
      </c>
      <c r="M2162" t="s">
        <v>4915</v>
      </c>
      <c r="N2162" t="s">
        <v>4915</v>
      </c>
    </row>
    <row r="2163" spans="1:14" x14ac:dyDescent="0.3">
      <c r="A2163" s="136">
        <f t="shared" si="33"/>
        <v>253.65195770920263</v>
      </c>
      <c r="B2163" s="134">
        <v>6.5419999999999998</v>
      </c>
      <c r="C2163" s="134">
        <v>-75.228499999999997</v>
      </c>
      <c r="D2163" t="s">
        <v>7831</v>
      </c>
      <c r="E2163" t="s">
        <v>968</v>
      </c>
      <c r="F2163" t="s">
        <v>877</v>
      </c>
      <c r="G2163" t="s">
        <v>7748</v>
      </c>
      <c r="H2163" t="s">
        <v>288</v>
      </c>
      <c r="I2163">
        <v>111.29170000000001</v>
      </c>
      <c r="J2163" t="s">
        <v>894</v>
      </c>
      <c r="L2163" t="s">
        <v>5208</v>
      </c>
      <c r="M2163" t="s">
        <v>887</v>
      </c>
      <c r="N2163" t="s">
        <v>887</v>
      </c>
    </row>
    <row r="2164" spans="1:14" x14ac:dyDescent="0.3">
      <c r="A2164" s="136">
        <f t="shared" si="33"/>
        <v>253.71156259627722</v>
      </c>
      <c r="B2164" s="134">
        <v>6.5659999999999998</v>
      </c>
      <c r="C2164" s="134">
        <v>-75.234999999999999</v>
      </c>
      <c r="D2164" t="s">
        <v>7947</v>
      </c>
      <c r="E2164" t="s">
        <v>883</v>
      </c>
      <c r="F2164" t="s">
        <v>884</v>
      </c>
      <c r="G2164" t="s">
        <v>7948</v>
      </c>
      <c r="H2164" t="s">
        <v>288</v>
      </c>
      <c r="I2164">
        <v>106.3955</v>
      </c>
      <c r="L2164" t="s">
        <v>7949</v>
      </c>
      <c r="M2164" t="s">
        <v>1909</v>
      </c>
      <c r="N2164" t="s">
        <v>1909</v>
      </c>
    </row>
    <row r="2165" spans="1:14" x14ac:dyDescent="0.3">
      <c r="A2165" s="136">
        <f t="shared" si="33"/>
        <v>253.73236284332211</v>
      </c>
      <c r="B2165" s="134">
        <v>9.3405000000000005</v>
      </c>
      <c r="C2165" s="134">
        <v>-73.403999999999996</v>
      </c>
      <c r="D2165" t="s">
        <v>13001</v>
      </c>
      <c r="E2165" t="s">
        <v>892</v>
      </c>
      <c r="F2165" t="s">
        <v>1214</v>
      </c>
      <c r="G2165" t="s">
        <v>12856</v>
      </c>
      <c r="H2165" t="s">
        <v>294</v>
      </c>
      <c r="I2165">
        <v>288.72480000000002</v>
      </c>
      <c r="L2165" t="s">
        <v>10788</v>
      </c>
      <c r="M2165" t="s">
        <v>1019</v>
      </c>
      <c r="N2165" t="s">
        <v>1019</v>
      </c>
    </row>
    <row r="2166" spans="1:14" x14ac:dyDescent="0.3">
      <c r="A2166" s="136">
        <f t="shared" si="33"/>
        <v>253.79744467213442</v>
      </c>
      <c r="B2166" s="134">
        <v>5.2439999999999998</v>
      </c>
      <c r="C2166" s="134">
        <v>-74.343999999999994</v>
      </c>
      <c r="D2166" t="s">
        <v>4283</v>
      </c>
      <c r="E2166" t="s">
        <v>883</v>
      </c>
      <c r="F2166" t="s">
        <v>877</v>
      </c>
      <c r="G2166" t="s">
        <v>4284</v>
      </c>
      <c r="H2166" t="s">
        <v>297</v>
      </c>
      <c r="I2166">
        <v>531.4796</v>
      </c>
      <c r="J2166" t="s">
        <v>889</v>
      </c>
      <c r="L2166" t="s">
        <v>890</v>
      </c>
      <c r="M2166" t="s">
        <v>891</v>
      </c>
      <c r="N2166" t="s">
        <v>891</v>
      </c>
    </row>
    <row r="2167" spans="1:14" x14ac:dyDescent="0.3">
      <c r="A2167" s="136">
        <f t="shared" si="33"/>
        <v>253.96008603677598</v>
      </c>
      <c r="B2167" s="134">
        <v>7.0828300000000004</v>
      </c>
      <c r="C2167" s="134">
        <v>-70.697900000000004</v>
      </c>
      <c r="D2167" t="s">
        <v>12989</v>
      </c>
      <c r="E2167" t="s">
        <v>892</v>
      </c>
      <c r="F2167" t="s">
        <v>877</v>
      </c>
      <c r="G2167" t="s">
        <v>207</v>
      </c>
      <c r="H2167" t="s">
        <v>207</v>
      </c>
      <c r="I2167">
        <v>661.92550000000006</v>
      </c>
      <c r="J2167" t="s">
        <v>889</v>
      </c>
      <c r="K2167" t="s">
        <v>879</v>
      </c>
      <c r="L2167" t="s">
        <v>12658</v>
      </c>
      <c r="M2167" t="s">
        <v>899</v>
      </c>
      <c r="N2167" t="s">
        <v>899</v>
      </c>
    </row>
    <row r="2168" spans="1:14" x14ac:dyDescent="0.3">
      <c r="A2168" s="136">
        <f t="shared" si="33"/>
        <v>254.10668127937652</v>
      </c>
      <c r="B2168" s="134">
        <v>4.81637</v>
      </c>
      <c r="C2168" s="134">
        <v>-73.186210000000003</v>
      </c>
      <c r="D2168" t="s">
        <v>7397</v>
      </c>
      <c r="E2168" t="s">
        <v>892</v>
      </c>
      <c r="F2168" t="s">
        <v>1214</v>
      </c>
      <c r="G2168" t="s">
        <v>7398</v>
      </c>
      <c r="H2168" t="s">
        <v>291</v>
      </c>
      <c r="I2168">
        <v>5.2317999999999998</v>
      </c>
      <c r="J2168" t="s">
        <v>986</v>
      </c>
      <c r="K2168" t="s">
        <v>879</v>
      </c>
      <c r="L2168" t="s">
        <v>7399</v>
      </c>
      <c r="M2168" t="s">
        <v>949</v>
      </c>
      <c r="N2168" t="s">
        <v>949</v>
      </c>
    </row>
    <row r="2169" spans="1:14" x14ac:dyDescent="0.3">
      <c r="A2169" s="136">
        <f t="shared" si="33"/>
        <v>254.25906107948254</v>
      </c>
      <c r="B2169" s="134">
        <v>4.8140900000000002</v>
      </c>
      <c r="C2169" s="134">
        <v>-73.174689999999998</v>
      </c>
      <c r="D2169" t="s">
        <v>7434</v>
      </c>
      <c r="E2169" t="s">
        <v>892</v>
      </c>
      <c r="F2169" t="s">
        <v>877</v>
      </c>
      <c r="G2169" t="s">
        <v>7398</v>
      </c>
      <c r="H2169" t="s">
        <v>291</v>
      </c>
      <c r="I2169">
        <v>63.145200000000003</v>
      </c>
      <c r="J2169" t="s">
        <v>894</v>
      </c>
      <c r="K2169" t="s">
        <v>879</v>
      </c>
      <c r="L2169" t="s">
        <v>7435</v>
      </c>
      <c r="M2169" t="s">
        <v>1482</v>
      </c>
      <c r="N2169" t="s">
        <v>1482</v>
      </c>
    </row>
    <row r="2170" spans="1:14" x14ac:dyDescent="0.3">
      <c r="A2170" s="136">
        <f t="shared" si="33"/>
        <v>254.36212544107948</v>
      </c>
      <c r="B2170" s="134">
        <v>4.8144999999999998</v>
      </c>
      <c r="C2170" s="134">
        <v>-73.191500000000005</v>
      </c>
      <c r="D2170" t="s">
        <v>7375</v>
      </c>
      <c r="E2170" t="s">
        <v>883</v>
      </c>
      <c r="F2170" t="s">
        <v>877</v>
      </c>
      <c r="G2170" t="s">
        <v>7376</v>
      </c>
      <c r="H2170" t="s">
        <v>291</v>
      </c>
      <c r="I2170">
        <v>107.7764</v>
      </c>
      <c r="J2170" t="s">
        <v>894</v>
      </c>
      <c r="L2170" t="s">
        <v>7377</v>
      </c>
      <c r="M2170" t="s">
        <v>1019</v>
      </c>
      <c r="N2170" t="s">
        <v>1019</v>
      </c>
    </row>
    <row r="2171" spans="1:14" x14ac:dyDescent="0.3">
      <c r="A2171" s="136">
        <f t="shared" si="33"/>
        <v>254.43805487192799</v>
      </c>
      <c r="B2171" s="134">
        <v>4.9759700000000002</v>
      </c>
      <c r="C2171" s="134">
        <v>-73.87012</v>
      </c>
      <c r="D2171" t="s">
        <v>5156</v>
      </c>
      <c r="E2171" t="s">
        <v>892</v>
      </c>
      <c r="F2171" t="s">
        <v>926</v>
      </c>
      <c r="G2171" t="s">
        <v>5157</v>
      </c>
      <c r="H2171" t="s">
        <v>297</v>
      </c>
      <c r="I2171">
        <v>249.15950000000001</v>
      </c>
      <c r="J2171" t="s">
        <v>889</v>
      </c>
      <c r="K2171" t="s">
        <v>879</v>
      </c>
      <c r="L2171" t="s">
        <v>5158</v>
      </c>
      <c r="M2171" t="s">
        <v>931</v>
      </c>
      <c r="N2171" t="s">
        <v>931</v>
      </c>
    </row>
    <row r="2172" spans="1:14" x14ac:dyDescent="0.3">
      <c r="A2172" s="136">
        <f t="shared" si="33"/>
        <v>254.57210984740763</v>
      </c>
      <c r="B2172" s="134">
        <v>7.2160000000000002</v>
      </c>
      <c r="C2172" s="134">
        <v>-75.3035</v>
      </c>
      <c r="D2172" t="s">
        <v>9818</v>
      </c>
      <c r="E2172" t="s">
        <v>883</v>
      </c>
      <c r="F2172" t="s">
        <v>877</v>
      </c>
      <c r="G2172" t="s">
        <v>9819</v>
      </c>
      <c r="H2172" t="s">
        <v>288</v>
      </c>
      <c r="I2172">
        <v>5436.5311000000002</v>
      </c>
      <c r="J2172" t="s">
        <v>1069</v>
      </c>
      <c r="L2172" t="s">
        <v>2659</v>
      </c>
      <c r="M2172" t="s">
        <v>2026</v>
      </c>
      <c r="N2172" t="s">
        <v>2026</v>
      </c>
    </row>
    <row r="2173" spans="1:14" x14ac:dyDescent="0.3">
      <c r="A2173" s="136">
        <f t="shared" si="33"/>
        <v>254.75215337759394</v>
      </c>
      <c r="B2173" s="134">
        <v>5.4868899999999998</v>
      </c>
      <c r="C2173" s="134">
        <v>-74.642099999999999</v>
      </c>
      <c r="D2173" t="s">
        <v>4393</v>
      </c>
      <c r="E2173" t="s">
        <v>892</v>
      </c>
      <c r="F2173" t="s">
        <v>877</v>
      </c>
      <c r="G2173" t="s">
        <v>4282</v>
      </c>
      <c r="H2173" t="s">
        <v>297</v>
      </c>
      <c r="I2173">
        <v>22.3249</v>
      </c>
      <c r="J2173" t="s">
        <v>889</v>
      </c>
      <c r="K2173" t="s">
        <v>879</v>
      </c>
      <c r="L2173" t="s">
        <v>4394</v>
      </c>
      <c r="M2173" t="s">
        <v>1718</v>
      </c>
      <c r="N2173" t="s">
        <v>1718</v>
      </c>
    </row>
    <row r="2174" spans="1:14" x14ac:dyDescent="0.3">
      <c r="A2174" s="136">
        <f t="shared" si="33"/>
        <v>254.75279549577297</v>
      </c>
      <c r="B2174" s="134">
        <v>9.3475000000000001</v>
      </c>
      <c r="C2174" s="134">
        <v>-73.417000000000002</v>
      </c>
      <c r="D2174" t="s">
        <v>13002</v>
      </c>
      <c r="E2174" t="s">
        <v>892</v>
      </c>
      <c r="F2174" t="s">
        <v>1214</v>
      </c>
      <c r="G2174" t="s">
        <v>12856</v>
      </c>
      <c r="H2174" t="s">
        <v>294</v>
      </c>
      <c r="I2174">
        <v>133.44220000000001</v>
      </c>
      <c r="J2174" t="s">
        <v>986</v>
      </c>
      <c r="K2174" t="s">
        <v>879</v>
      </c>
      <c r="L2174" t="s">
        <v>10788</v>
      </c>
      <c r="M2174" t="s">
        <v>957</v>
      </c>
      <c r="N2174" t="s">
        <v>957</v>
      </c>
    </row>
    <row r="2175" spans="1:14" x14ac:dyDescent="0.3">
      <c r="A2175" s="136">
        <f t="shared" si="33"/>
        <v>254.98183822583235</v>
      </c>
      <c r="B2175" s="134">
        <v>5.2530000000000001</v>
      </c>
      <c r="C2175" s="134">
        <v>-74.374499999999998</v>
      </c>
      <c r="D2175" t="s">
        <v>4220</v>
      </c>
      <c r="E2175" t="s">
        <v>883</v>
      </c>
      <c r="F2175" t="s">
        <v>877</v>
      </c>
      <c r="G2175" t="s">
        <v>4221</v>
      </c>
      <c r="H2175" t="s">
        <v>297</v>
      </c>
      <c r="I2175">
        <v>1329.9389000000001</v>
      </c>
      <c r="J2175" t="s">
        <v>889</v>
      </c>
      <c r="L2175" t="s">
        <v>2650</v>
      </c>
      <c r="M2175" t="s">
        <v>891</v>
      </c>
      <c r="N2175" t="s">
        <v>891</v>
      </c>
    </row>
    <row r="2176" spans="1:14" x14ac:dyDescent="0.3">
      <c r="A2176" s="136">
        <f t="shared" si="33"/>
        <v>255.23391093642837</v>
      </c>
      <c r="B2176" s="134">
        <v>6.8179999999999996</v>
      </c>
      <c r="C2176" s="134">
        <v>-75.295000000000002</v>
      </c>
      <c r="D2176" t="s">
        <v>8739</v>
      </c>
      <c r="E2176" t="s">
        <v>883</v>
      </c>
      <c r="F2176" t="s">
        <v>877</v>
      </c>
      <c r="G2176" t="s">
        <v>8740</v>
      </c>
      <c r="H2176" t="s">
        <v>288</v>
      </c>
      <c r="I2176">
        <v>29.338100000000001</v>
      </c>
      <c r="J2176" t="s">
        <v>894</v>
      </c>
      <c r="L2176" t="s">
        <v>3787</v>
      </c>
      <c r="M2176" t="s">
        <v>8628</v>
      </c>
      <c r="N2176" t="s">
        <v>8628</v>
      </c>
    </row>
    <row r="2177" spans="1:14" x14ac:dyDescent="0.3">
      <c r="A2177" s="136">
        <f t="shared" si="33"/>
        <v>255.48713949979128</v>
      </c>
      <c r="B2177" s="134">
        <v>5.9969999999999999</v>
      </c>
      <c r="C2177" s="134">
        <v>-75.031499999999994</v>
      </c>
      <c r="D2177" t="s">
        <v>5842</v>
      </c>
      <c r="E2177" t="s">
        <v>883</v>
      </c>
      <c r="F2177" t="s">
        <v>877</v>
      </c>
      <c r="G2177" t="s">
        <v>919</v>
      </c>
      <c r="H2177" t="s">
        <v>288</v>
      </c>
      <c r="I2177">
        <v>111.377</v>
      </c>
      <c r="J2177" t="s">
        <v>894</v>
      </c>
      <c r="L2177" t="s">
        <v>5843</v>
      </c>
      <c r="M2177" t="s">
        <v>1019</v>
      </c>
      <c r="N2177" t="s">
        <v>1019</v>
      </c>
    </row>
    <row r="2178" spans="1:14" x14ac:dyDescent="0.3">
      <c r="A2178" s="136">
        <f t="shared" ref="A2178:A2241" si="34">6371*ACOS(SIN(RADIANS(LAT))*SIN(RADIANS(B2178))+COS(RADIANS(LAT))*COS(RADIANS(B2178))*COS(RADIANS(C2178-LONG)))</f>
        <v>255.60841557737541</v>
      </c>
      <c r="B2178" s="134">
        <v>9.3495000000000008</v>
      </c>
      <c r="C2178" s="134">
        <v>-73.447999999999993</v>
      </c>
      <c r="D2178" t="s">
        <v>13000</v>
      </c>
      <c r="E2178" t="s">
        <v>892</v>
      </c>
      <c r="F2178" t="s">
        <v>1214</v>
      </c>
      <c r="G2178" t="s">
        <v>12856</v>
      </c>
      <c r="H2178" t="s">
        <v>294</v>
      </c>
      <c r="I2178">
        <v>1315.0157999999999</v>
      </c>
      <c r="L2178" t="s">
        <v>10788</v>
      </c>
      <c r="M2178" t="s">
        <v>1019</v>
      </c>
      <c r="N2178" t="s">
        <v>1019</v>
      </c>
    </row>
    <row r="2179" spans="1:14" x14ac:dyDescent="0.3">
      <c r="A2179" s="136">
        <f t="shared" si="34"/>
        <v>255.62552412127101</v>
      </c>
      <c r="B2179" s="134">
        <v>5.0324999999999998</v>
      </c>
      <c r="C2179" s="134">
        <v>-74.022499999999994</v>
      </c>
      <c r="D2179" t="s">
        <v>4718</v>
      </c>
      <c r="E2179" t="s">
        <v>883</v>
      </c>
      <c r="F2179" t="s">
        <v>877</v>
      </c>
      <c r="G2179" t="s">
        <v>4600</v>
      </c>
      <c r="H2179" t="s">
        <v>297</v>
      </c>
      <c r="I2179">
        <v>20.8202</v>
      </c>
      <c r="J2179" t="s">
        <v>894</v>
      </c>
      <c r="L2179" t="s">
        <v>4719</v>
      </c>
      <c r="M2179" t="s">
        <v>1019</v>
      </c>
      <c r="N2179" t="s">
        <v>1019</v>
      </c>
    </row>
    <row r="2180" spans="1:14" x14ac:dyDescent="0.3">
      <c r="A2180" s="136">
        <f t="shared" si="34"/>
        <v>255.63836960810124</v>
      </c>
      <c r="B2180" s="134">
        <v>6.532</v>
      </c>
      <c r="C2180" s="134">
        <v>-75.244500000000002</v>
      </c>
      <c r="D2180" t="s">
        <v>7789</v>
      </c>
      <c r="E2180" t="s">
        <v>883</v>
      </c>
      <c r="F2180" t="s">
        <v>884</v>
      </c>
      <c r="G2180" t="s">
        <v>7748</v>
      </c>
      <c r="H2180" t="s">
        <v>288</v>
      </c>
      <c r="I2180">
        <v>112.51900000000001</v>
      </c>
      <c r="L2180" t="s">
        <v>7790</v>
      </c>
      <c r="M2180" t="s">
        <v>7791</v>
      </c>
      <c r="N2180" t="s">
        <v>7791</v>
      </c>
    </row>
    <row r="2181" spans="1:14" x14ac:dyDescent="0.3">
      <c r="A2181" s="136">
        <f t="shared" si="34"/>
        <v>255.75704658845001</v>
      </c>
      <c r="B2181" s="134">
        <v>4.8244999999999996</v>
      </c>
      <c r="C2181" s="134">
        <v>-73.375</v>
      </c>
      <c r="D2181" t="s">
        <v>6715</v>
      </c>
      <c r="E2181" t="s">
        <v>883</v>
      </c>
      <c r="F2181" t="s">
        <v>884</v>
      </c>
      <c r="G2181" t="s">
        <v>6628</v>
      </c>
      <c r="H2181" t="s">
        <v>5277</v>
      </c>
      <c r="I2181">
        <v>161.66720000000001</v>
      </c>
      <c r="L2181" t="s">
        <v>6716</v>
      </c>
      <c r="M2181" t="s">
        <v>1451</v>
      </c>
      <c r="N2181" t="s">
        <v>1451</v>
      </c>
    </row>
    <row r="2182" spans="1:14" x14ac:dyDescent="0.3">
      <c r="A2182" s="136">
        <f t="shared" si="34"/>
        <v>255.791597323605</v>
      </c>
      <c r="B2182" s="134">
        <v>4.8310000000000004</v>
      </c>
      <c r="C2182" s="134">
        <v>-73.414500000000004</v>
      </c>
      <c r="D2182" t="s">
        <v>6586</v>
      </c>
      <c r="E2182" t="s">
        <v>883</v>
      </c>
      <c r="F2182" t="s">
        <v>877</v>
      </c>
      <c r="G2182" t="s">
        <v>5940</v>
      </c>
      <c r="H2182" t="s">
        <v>297</v>
      </c>
      <c r="I2182">
        <v>312.31299999999999</v>
      </c>
      <c r="J2182" t="s">
        <v>889</v>
      </c>
      <c r="L2182" t="s">
        <v>6587</v>
      </c>
      <c r="M2182" t="s">
        <v>6588</v>
      </c>
      <c r="N2182" t="s">
        <v>6588</v>
      </c>
    </row>
    <row r="2183" spans="1:14" x14ac:dyDescent="0.3">
      <c r="A2183" s="136">
        <f t="shared" si="34"/>
        <v>255.81657876519517</v>
      </c>
      <c r="B2183" s="134">
        <v>7.7890199999999998</v>
      </c>
      <c r="C2183" s="134">
        <v>-75.211160000000007</v>
      </c>
      <c r="D2183" t="s">
        <v>11056</v>
      </c>
      <c r="E2183" t="s">
        <v>892</v>
      </c>
      <c r="F2183" t="s">
        <v>1214</v>
      </c>
      <c r="G2183" t="s">
        <v>10596</v>
      </c>
      <c r="H2183" t="s">
        <v>288</v>
      </c>
      <c r="I2183">
        <v>19.854600000000001</v>
      </c>
      <c r="K2183" t="s">
        <v>879</v>
      </c>
      <c r="L2183" t="s">
        <v>11057</v>
      </c>
      <c r="M2183" t="s">
        <v>949</v>
      </c>
      <c r="N2183" t="s">
        <v>949</v>
      </c>
    </row>
    <row r="2184" spans="1:14" x14ac:dyDescent="0.3">
      <c r="A2184" s="136">
        <f t="shared" si="34"/>
        <v>255.87173846572492</v>
      </c>
      <c r="B2184" s="134">
        <v>5.7554999999999996</v>
      </c>
      <c r="C2184" s="134">
        <v>-74.882999999999996</v>
      </c>
      <c r="D2184" t="s">
        <v>5067</v>
      </c>
      <c r="E2184" t="s">
        <v>883</v>
      </c>
      <c r="F2184" t="s">
        <v>877</v>
      </c>
      <c r="G2184" t="s">
        <v>5068</v>
      </c>
      <c r="H2184" t="s">
        <v>3898</v>
      </c>
      <c r="I2184">
        <v>2127.7130000000002</v>
      </c>
      <c r="J2184" t="s">
        <v>889</v>
      </c>
      <c r="L2184" t="s">
        <v>5069</v>
      </c>
      <c r="M2184" t="s">
        <v>5070</v>
      </c>
      <c r="N2184" t="s">
        <v>5070</v>
      </c>
    </row>
    <row r="2185" spans="1:14" x14ac:dyDescent="0.3">
      <c r="A2185" s="136">
        <f t="shared" si="34"/>
        <v>255.99270937969467</v>
      </c>
      <c r="B2185" s="134">
        <v>5.3719999999999999</v>
      </c>
      <c r="C2185" s="134">
        <v>-74.536500000000004</v>
      </c>
      <c r="D2185" t="s">
        <v>4180</v>
      </c>
      <c r="E2185" t="s">
        <v>968</v>
      </c>
      <c r="F2185" t="s">
        <v>877</v>
      </c>
      <c r="G2185" t="s">
        <v>3744</v>
      </c>
      <c r="H2185" t="s">
        <v>297</v>
      </c>
      <c r="I2185">
        <v>1953.1621</v>
      </c>
      <c r="J2185" t="s">
        <v>889</v>
      </c>
      <c r="L2185" t="s">
        <v>4181</v>
      </c>
      <c r="M2185" t="s">
        <v>4182</v>
      </c>
      <c r="N2185" t="s">
        <v>4182</v>
      </c>
    </row>
    <row r="2186" spans="1:14" x14ac:dyDescent="0.3">
      <c r="A2186" s="136">
        <f t="shared" si="34"/>
        <v>256.13374796412353</v>
      </c>
      <c r="B2186" s="134">
        <v>7.3579999999999997</v>
      </c>
      <c r="C2186" s="134">
        <v>-75.305999999999997</v>
      </c>
      <c r="D2186" t="s">
        <v>10167</v>
      </c>
      <c r="E2186" t="s">
        <v>883</v>
      </c>
      <c r="F2186" t="s">
        <v>877</v>
      </c>
      <c r="G2186" t="s">
        <v>9903</v>
      </c>
      <c r="H2186" t="s">
        <v>288</v>
      </c>
      <c r="I2186">
        <v>346.77539999999999</v>
      </c>
      <c r="J2186" t="s">
        <v>889</v>
      </c>
      <c r="L2186" t="s">
        <v>10168</v>
      </c>
      <c r="M2186" t="s">
        <v>887</v>
      </c>
      <c r="N2186" t="s">
        <v>887</v>
      </c>
    </row>
    <row r="2187" spans="1:14" x14ac:dyDescent="0.3">
      <c r="A2187" s="136">
        <f t="shared" si="34"/>
        <v>256.29404480303538</v>
      </c>
      <c r="B2187" s="134">
        <v>7.8921400000000004</v>
      </c>
      <c r="C2187" s="134">
        <v>-75.180350000000004</v>
      </c>
      <c r="D2187" t="s">
        <v>11240</v>
      </c>
      <c r="E2187" t="s">
        <v>892</v>
      </c>
      <c r="F2187" t="s">
        <v>877</v>
      </c>
      <c r="G2187" t="s">
        <v>10596</v>
      </c>
      <c r="H2187" t="s">
        <v>288</v>
      </c>
      <c r="I2187">
        <v>150.10499999999999</v>
      </c>
      <c r="J2187" t="s">
        <v>889</v>
      </c>
      <c r="K2187" t="s">
        <v>879</v>
      </c>
      <c r="L2187" t="s">
        <v>10659</v>
      </c>
      <c r="M2187" t="s">
        <v>949</v>
      </c>
      <c r="N2187" t="s">
        <v>949</v>
      </c>
    </row>
    <row r="2188" spans="1:14" x14ac:dyDescent="0.3">
      <c r="A2188" s="136">
        <f t="shared" si="34"/>
        <v>256.3010441250878</v>
      </c>
      <c r="B2188" s="134">
        <v>6.5235000000000003</v>
      </c>
      <c r="C2188" s="134">
        <v>-75.248500000000007</v>
      </c>
      <c r="D2188" t="s">
        <v>7752</v>
      </c>
      <c r="E2188" t="s">
        <v>883</v>
      </c>
      <c r="F2188" t="s">
        <v>884</v>
      </c>
      <c r="G2188" t="s">
        <v>7753</v>
      </c>
      <c r="H2188" t="s">
        <v>288</v>
      </c>
      <c r="I2188">
        <v>7.3384</v>
      </c>
      <c r="L2188" t="s">
        <v>7754</v>
      </c>
      <c r="M2188" t="s">
        <v>3865</v>
      </c>
      <c r="N2188" t="s">
        <v>3865</v>
      </c>
    </row>
    <row r="2189" spans="1:14" x14ac:dyDescent="0.3">
      <c r="A2189" s="136">
        <f t="shared" si="34"/>
        <v>256.41788987539655</v>
      </c>
      <c r="B2189" s="134">
        <v>7.899</v>
      </c>
      <c r="C2189" s="134">
        <v>-75.179000000000002</v>
      </c>
      <c r="D2189" t="s">
        <v>11257</v>
      </c>
      <c r="E2189" t="s">
        <v>883</v>
      </c>
      <c r="F2189" t="s">
        <v>877</v>
      </c>
      <c r="G2189" t="s">
        <v>10596</v>
      </c>
      <c r="H2189" t="s">
        <v>288</v>
      </c>
      <c r="I2189">
        <v>32.921799999999998</v>
      </c>
      <c r="J2189" t="s">
        <v>894</v>
      </c>
      <c r="L2189" t="s">
        <v>11258</v>
      </c>
      <c r="M2189" t="s">
        <v>899</v>
      </c>
      <c r="N2189" t="s">
        <v>899</v>
      </c>
    </row>
    <row r="2190" spans="1:14" x14ac:dyDescent="0.3">
      <c r="A2190" s="136">
        <f t="shared" si="34"/>
        <v>256.42477422133112</v>
      </c>
      <c r="B2190" s="134">
        <v>7.9370000000000003</v>
      </c>
      <c r="C2190" s="134">
        <v>-75.164500000000004</v>
      </c>
      <c r="D2190" t="s">
        <v>11363</v>
      </c>
      <c r="E2190" t="s">
        <v>883</v>
      </c>
      <c r="F2190" t="s">
        <v>884</v>
      </c>
      <c r="G2190" t="s">
        <v>10927</v>
      </c>
      <c r="H2190" t="s">
        <v>288</v>
      </c>
      <c r="I2190">
        <v>191.4135</v>
      </c>
      <c r="L2190" t="s">
        <v>886</v>
      </c>
      <c r="M2190" t="s">
        <v>887</v>
      </c>
      <c r="N2190" t="s">
        <v>887</v>
      </c>
    </row>
    <row r="2191" spans="1:14" x14ac:dyDescent="0.3">
      <c r="A2191" s="136">
        <f t="shared" si="34"/>
        <v>256.48442402371887</v>
      </c>
      <c r="B2191" s="134">
        <v>4.9664999999999999</v>
      </c>
      <c r="C2191" s="134">
        <v>-73.895499999999998</v>
      </c>
      <c r="D2191" t="s">
        <v>5059</v>
      </c>
      <c r="E2191" t="s">
        <v>883</v>
      </c>
      <c r="F2191" t="s">
        <v>884</v>
      </c>
      <c r="G2191" t="s">
        <v>4853</v>
      </c>
      <c r="H2191" t="s">
        <v>297</v>
      </c>
      <c r="I2191">
        <v>24.494900000000001</v>
      </c>
      <c r="L2191" t="s">
        <v>5060</v>
      </c>
      <c r="M2191" t="s">
        <v>887</v>
      </c>
      <c r="N2191" t="s">
        <v>887</v>
      </c>
    </row>
    <row r="2192" spans="1:14" x14ac:dyDescent="0.3">
      <c r="A2192" s="136">
        <f t="shared" si="34"/>
        <v>256.66381635848774</v>
      </c>
      <c r="B2192" s="134">
        <v>7.9235199999999999</v>
      </c>
      <c r="C2192" s="134">
        <v>-75.172079999999994</v>
      </c>
      <c r="D2192" t="s">
        <v>11310</v>
      </c>
      <c r="E2192" t="s">
        <v>892</v>
      </c>
      <c r="F2192" t="s">
        <v>926</v>
      </c>
      <c r="G2192" t="s">
        <v>10703</v>
      </c>
      <c r="H2192" t="s">
        <v>288</v>
      </c>
      <c r="I2192">
        <v>223.75810000000001</v>
      </c>
      <c r="J2192" t="s">
        <v>889</v>
      </c>
      <c r="K2192" t="s">
        <v>879</v>
      </c>
      <c r="L2192" t="s">
        <v>10659</v>
      </c>
      <c r="M2192" t="s">
        <v>1380</v>
      </c>
      <c r="N2192" t="s">
        <v>1380</v>
      </c>
    </row>
    <row r="2193" spans="1:14" x14ac:dyDescent="0.3">
      <c r="A2193" s="136">
        <f t="shared" si="34"/>
        <v>256.85081760037048</v>
      </c>
      <c r="B2193" s="134">
        <v>8.0504999999999995</v>
      </c>
      <c r="C2193" s="134">
        <v>-75.120500000000007</v>
      </c>
      <c r="D2193" t="s">
        <v>11570</v>
      </c>
      <c r="E2193" t="s">
        <v>883</v>
      </c>
      <c r="F2193" t="s">
        <v>884</v>
      </c>
      <c r="G2193" t="s">
        <v>11571</v>
      </c>
      <c r="H2193" t="s">
        <v>11111</v>
      </c>
      <c r="I2193">
        <v>8160.0447000000004</v>
      </c>
      <c r="L2193" t="s">
        <v>886</v>
      </c>
      <c r="M2193" t="s">
        <v>887</v>
      </c>
      <c r="N2193" t="s">
        <v>887</v>
      </c>
    </row>
    <row r="2194" spans="1:14" x14ac:dyDescent="0.3">
      <c r="A2194" s="136">
        <f t="shared" si="34"/>
        <v>256.86173217346419</v>
      </c>
      <c r="B2194" s="134">
        <v>6.5795000000000003</v>
      </c>
      <c r="C2194" s="134">
        <v>-75.267499999999998</v>
      </c>
      <c r="D2194" t="s">
        <v>8000</v>
      </c>
      <c r="E2194" t="s">
        <v>883</v>
      </c>
      <c r="F2194" t="s">
        <v>877</v>
      </c>
      <c r="G2194" t="s">
        <v>7948</v>
      </c>
      <c r="H2194" t="s">
        <v>288</v>
      </c>
      <c r="I2194">
        <v>900.09320000000002</v>
      </c>
      <c r="J2194" t="s">
        <v>889</v>
      </c>
      <c r="L2194" t="s">
        <v>8001</v>
      </c>
      <c r="M2194" t="s">
        <v>957</v>
      </c>
      <c r="N2194" t="s">
        <v>957</v>
      </c>
    </row>
    <row r="2195" spans="1:14" x14ac:dyDescent="0.3">
      <c r="A2195" s="136">
        <f t="shared" si="34"/>
        <v>256.98883585986272</v>
      </c>
      <c r="B2195" s="134">
        <v>4.9619999999999997</v>
      </c>
      <c r="C2195" s="134">
        <v>-73.896500000000003</v>
      </c>
      <c r="D2195" t="s">
        <v>5049</v>
      </c>
      <c r="E2195" t="s">
        <v>892</v>
      </c>
      <c r="F2195" t="s">
        <v>877</v>
      </c>
      <c r="G2195" t="s">
        <v>4853</v>
      </c>
      <c r="H2195" t="s">
        <v>297</v>
      </c>
      <c r="I2195">
        <v>23.270299999999999</v>
      </c>
      <c r="J2195" t="s">
        <v>894</v>
      </c>
      <c r="K2195" t="s">
        <v>903</v>
      </c>
      <c r="L2195" t="s">
        <v>4340</v>
      </c>
      <c r="M2195" t="s">
        <v>1019</v>
      </c>
      <c r="N2195" t="s">
        <v>1019</v>
      </c>
    </row>
    <row r="2196" spans="1:14" x14ac:dyDescent="0.3">
      <c r="A2196" s="136">
        <f t="shared" si="34"/>
        <v>257.05172082297219</v>
      </c>
      <c r="B2196" s="134">
        <v>5.4960000000000004</v>
      </c>
      <c r="C2196" s="134">
        <v>-74.680000000000007</v>
      </c>
      <c r="D2196" t="s">
        <v>4357</v>
      </c>
      <c r="E2196" t="s">
        <v>883</v>
      </c>
      <c r="F2196" t="s">
        <v>981</v>
      </c>
      <c r="G2196" t="s">
        <v>3880</v>
      </c>
      <c r="H2196" t="s">
        <v>292</v>
      </c>
      <c r="I2196">
        <v>64.897800000000004</v>
      </c>
      <c r="J2196" t="s">
        <v>894</v>
      </c>
      <c r="L2196" t="s">
        <v>4358</v>
      </c>
      <c r="M2196" t="s">
        <v>1686</v>
      </c>
      <c r="N2196" t="s">
        <v>1686</v>
      </c>
    </row>
    <row r="2197" spans="1:14" x14ac:dyDescent="0.3">
      <c r="A2197" s="136">
        <f t="shared" si="34"/>
        <v>257.07758247181533</v>
      </c>
      <c r="B2197" s="134">
        <v>6.5217700000000001</v>
      </c>
      <c r="C2197" s="134">
        <v>-75.255309999999994</v>
      </c>
      <c r="D2197" t="s">
        <v>7747</v>
      </c>
      <c r="E2197" t="s">
        <v>892</v>
      </c>
      <c r="F2197" t="s">
        <v>893</v>
      </c>
      <c r="G2197" t="s">
        <v>7748</v>
      </c>
      <c r="H2197" t="s">
        <v>288</v>
      </c>
      <c r="I2197">
        <v>99.951999999999998</v>
      </c>
      <c r="K2197" t="s">
        <v>879</v>
      </c>
      <c r="L2197" t="s">
        <v>7749</v>
      </c>
      <c r="M2197" t="s">
        <v>7750</v>
      </c>
      <c r="N2197" t="s">
        <v>7750</v>
      </c>
    </row>
    <row r="2198" spans="1:14" x14ac:dyDescent="0.3">
      <c r="A2198" s="136">
        <f t="shared" si="34"/>
        <v>257.2783689567662</v>
      </c>
      <c r="B2198" s="134">
        <v>7.8627399999999996</v>
      </c>
      <c r="C2198" s="134">
        <v>-75.200460000000007</v>
      </c>
      <c r="D2198" t="s">
        <v>11182</v>
      </c>
      <c r="E2198" t="s">
        <v>892</v>
      </c>
      <c r="F2198" t="s">
        <v>926</v>
      </c>
      <c r="G2198" t="s">
        <v>10596</v>
      </c>
      <c r="H2198" t="s">
        <v>288</v>
      </c>
      <c r="I2198">
        <v>415.47590000000002</v>
      </c>
      <c r="J2198" t="s">
        <v>889</v>
      </c>
      <c r="K2198" t="s">
        <v>879</v>
      </c>
      <c r="L2198" t="s">
        <v>10659</v>
      </c>
      <c r="M2198" t="s">
        <v>1380</v>
      </c>
      <c r="N2198" t="s">
        <v>1380</v>
      </c>
    </row>
    <row r="2199" spans="1:14" x14ac:dyDescent="0.3">
      <c r="A2199" s="136">
        <f t="shared" si="34"/>
        <v>257.31160425238562</v>
      </c>
      <c r="B2199" s="134">
        <v>6.5706600000000002</v>
      </c>
      <c r="C2199" s="134">
        <v>-75.26961</v>
      </c>
      <c r="D2199" t="s">
        <v>7961</v>
      </c>
      <c r="E2199" t="s">
        <v>892</v>
      </c>
      <c r="F2199" t="s">
        <v>877</v>
      </c>
      <c r="G2199" t="s">
        <v>7948</v>
      </c>
      <c r="H2199" t="s">
        <v>288</v>
      </c>
      <c r="I2199">
        <v>167.0727</v>
      </c>
      <c r="J2199" t="s">
        <v>889</v>
      </c>
      <c r="K2199" t="s">
        <v>879</v>
      </c>
      <c r="L2199" t="s">
        <v>7962</v>
      </c>
      <c r="M2199" t="s">
        <v>1117</v>
      </c>
      <c r="N2199" t="s">
        <v>1117</v>
      </c>
    </row>
    <row r="2200" spans="1:14" x14ac:dyDescent="0.3">
      <c r="A2200" s="136">
        <f t="shared" si="34"/>
        <v>257.32690463392015</v>
      </c>
      <c r="B2200" s="134">
        <v>6.8810000000000002</v>
      </c>
      <c r="C2200" s="134">
        <v>-75.320999999999998</v>
      </c>
      <c r="D2200" t="s">
        <v>8876</v>
      </c>
      <c r="E2200" t="s">
        <v>883</v>
      </c>
      <c r="F2200" t="s">
        <v>877</v>
      </c>
      <c r="G2200" t="s">
        <v>8733</v>
      </c>
      <c r="H2200" t="s">
        <v>288</v>
      </c>
      <c r="I2200">
        <v>1525.4417000000001</v>
      </c>
      <c r="J2200" t="s">
        <v>889</v>
      </c>
      <c r="L2200" t="s">
        <v>2659</v>
      </c>
      <c r="M2200" t="s">
        <v>8877</v>
      </c>
      <c r="N2200" t="s">
        <v>8877</v>
      </c>
    </row>
    <row r="2201" spans="1:14" x14ac:dyDescent="0.3">
      <c r="A2201" s="136">
        <f t="shared" si="34"/>
        <v>257.40240482505465</v>
      </c>
      <c r="B2201" s="134">
        <v>9.3670000000000009</v>
      </c>
      <c r="C2201" s="134">
        <v>-73.442499999999995</v>
      </c>
      <c r="D2201" t="s">
        <v>13006</v>
      </c>
      <c r="E2201" t="s">
        <v>883</v>
      </c>
      <c r="F2201" t="s">
        <v>1214</v>
      </c>
      <c r="G2201" t="s">
        <v>12856</v>
      </c>
      <c r="H2201" t="s">
        <v>294</v>
      </c>
      <c r="I2201">
        <v>121.3049</v>
      </c>
      <c r="L2201" t="s">
        <v>13007</v>
      </c>
      <c r="M2201" t="s">
        <v>1019</v>
      </c>
      <c r="N2201" t="s">
        <v>1019</v>
      </c>
    </row>
    <row r="2202" spans="1:14" x14ac:dyDescent="0.3">
      <c r="A2202" s="136">
        <f t="shared" si="34"/>
        <v>257.47377766304771</v>
      </c>
      <c r="B2202" s="134">
        <v>7.7460000000000004</v>
      </c>
      <c r="C2202" s="134">
        <v>-75.239999999999995</v>
      </c>
      <c r="D2202" t="s">
        <v>10989</v>
      </c>
      <c r="E2202" t="s">
        <v>883</v>
      </c>
      <c r="F2202" t="s">
        <v>877</v>
      </c>
      <c r="G2202" t="s">
        <v>10596</v>
      </c>
      <c r="H2202" t="s">
        <v>288</v>
      </c>
      <c r="I2202">
        <v>409.87490000000003</v>
      </c>
      <c r="J2202" t="s">
        <v>889</v>
      </c>
      <c r="L2202" t="s">
        <v>10977</v>
      </c>
      <c r="M2202" t="s">
        <v>957</v>
      </c>
      <c r="N2202" t="s">
        <v>957</v>
      </c>
    </row>
    <row r="2203" spans="1:14" x14ac:dyDescent="0.3">
      <c r="A2203" s="136">
        <f t="shared" si="34"/>
        <v>257.53750768427381</v>
      </c>
      <c r="B2203" s="134">
        <v>4.9573600000000004</v>
      </c>
      <c r="C2203" s="134">
        <v>-73.898200000000003</v>
      </c>
      <c r="D2203" t="s">
        <v>5030</v>
      </c>
      <c r="E2203" t="s">
        <v>892</v>
      </c>
      <c r="F2203" t="s">
        <v>877</v>
      </c>
      <c r="G2203" t="s">
        <v>4853</v>
      </c>
      <c r="H2203" t="s">
        <v>297</v>
      </c>
      <c r="I2203">
        <v>1.3525</v>
      </c>
      <c r="J2203" t="s">
        <v>894</v>
      </c>
      <c r="K2203" t="s">
        <v>1058</v>
      </c>
      <c r="L2203" t="s">
        <v>5031</v>
      </c>
      <c r="M2203" t="s">
        <v>1326</v>
      </c>
      <c r="N2203" t="s">
        <v>1326</v>
      </c>
    </row>
    <row r="2204" spans="1:14" x14ac:dyDescent="0.3">
      <c r="A2204" s="136">
        <f t="shared" si="34"/>
        <v>257.68681404071424</v>
      </c>
      <c r="B2204" s="134">
        <v>4.9582699999999997</v>
      </c>
      <c r="C2204" s="134">
        <v>-73.903869999999998</v>
      </c>
      <c r="D2204" t="s">
        <v>5006</v>
      </c>
      <c r="E2204" t="s">
        <v>892</v>
      </c>
      <c r="F2204" t="s">
        <v>926</v>
      </c>
      <c r="G2204" t="s">
        <v>4853</v>
      </c>
      <c r="H2204" t="s">
        <v>297</v>
      </c>
      <c r="I2204">
        <v>98.777000000000001</v>
      </c>
      <c r="J2204" t="s">
        <v>889</v>
      </c>
      <c r="K2204" t="s">
        <v>879</v>
      </c>
      <c r="L2204" t="s">
        <v>5007</v>
      </c>
      <c r="M2204" t="s">
        <v>1117</v>
      </c>
      <c r="N2204" t="s">
        <v>1117</v>
      </c>
    </row>
    <row r="2205" spans="1:14" x14ac:dyDescent="0.3">
      <c r="A2205" s="136">
        <f t="shared" si="34"/>
        <v>257.79151613026232</v>
      </c>
      <c r="B2205" s="134">
        <v>4.9557000000000002</v>
      </c>
      <c r="C2205" s="134">
        <v>-73.90016</v>
      </c>
      <c r="D2205" t="s">
        <v>5019</v>
      </c>
      <c r="E2205" t="s">
        <v>892</v>
      </c>
      <c r="F2205" t="s">
        <v>877</v>
      </c>
      <c r="G2205" t="s">
        <v>4853</v>
      </c>
      <c r="H2205" t="s">
        <v>297</v>
      </c>
      <c r="I2205">
        <v>8.5266999999999999</v>
      </c>
      <c r="J2205" t="s">
        <v>894</v>
      </c>
      <c r="K2205" t="s">
        <v>879</v>
      </c>
      <c r="L2205" t="s">
        <v>5020</v>
      </c>
      <c r="M2205" t="s">
        <v>1326</v>
      </c>
      <c r="N2205" t="s">
        <v>1326</v>
      </c>
    </row>
    <row r="2206" spans="1:14" x14ac:dyDescent="0.3">
      <c r="A2206" s="136">
        <f t="shared" si="34"/>
        <v>257.81162798525389</v>
      </c>
      <c r="B2206" s="134">
        <v>6.976</v>
      </c>
      <c r="C2206" s="134">
        <v>-75.332499999999996</v>
      </c>
      <c r="D2206" t="s">
        <v>9120</v>
      </c>
      <c r="E2206" t="s">
        <v>883</v>
      </c>
      <c r="F2206" t="s">
        <v>877</v>
      </c>
      <c r="G2206" t="s">
        <v>9121</v>
      </c>
      <c r="H2206" t="s">
        <v>288</v>
      </c>
      <c r="I2206">
        <v>2961.2577000000001</v>
      </c>
      <c r="J2206" t="s">
        <v>889</v>
      </c>
      <c r="L2206" t="s">
        <v>8657</v>
      </c>
      <c r="M2206" t="s">
        <v>3758</v>
      </c>
      <c r="N2206" t="s">
        <v>3758</v>
      </c>
    </row>
    <row r="2207" spans="1:14" x14ac:dyDescent="0.3">
      <c r="A2207" s="136">
        <f t="shared" si="34"/>
        <v>257.85525582359833</v>
      </c>
      <c r="B2207" s="134">
        <v>6.51</v>
      </c>
      <c r="C2207" s="134">
        <v>-75.259500000000003</v>
      </c>
      <c r="D2207" t="s">
        <v>7730</v>
      </c>
      <c r="E2207" t="s">
        <v>883</v>
      </c>
      <c r="F2207" t="s">
        <v>884</v>
      </c>
      <c r="G2207" t="s">
        <v>7731</v>
      </c>
      <c r="H2207" t="s">
        <v>288</v>
      </c>
      <c r="I2207">
        <v>29.354700000000001</v>
      </c>
      <c r="L2207" t="s">
        <v>7732</v>
      </c>
      <c r="M2207" t="s">
        <v>7733</v>
      </c>
      <c r="N2207" t="s">
        <v>7733</v>
      </c>
    </row>
    <row r="2208" spans="1:14" x14ac:dyDescent="0.3">
      <c r="A2208" s="136">
        <f t="shared" si="34"/>
        <v>257.96221960395087</v>
      </c>
      <c r="B2208" s="134">
        <v>7.7220000000000004</v>
      </c>
      <c r="C2208" s="134">
        <v>-75.251499999999993</v>
      </c>
      <c r="D2208" t="s">
        <v>10958</v>
      </c>
      <c r="E2208" t="s">
        <v>892</v>
      </c>
      <c r="F2208" t="s">
        <v>877</v>
      </c>
      <c r="G2208" t="s">
        <v>10596</v>
      </c>
      <c r="H2208" t="s">
        <v>288</v>
      </c>
      <c r="I2208">
        <v>147.61349999999999</v>
      </c>
      <c r="J2208" t="s">
        <v>894</v>
      </c>
      <c r="K2208" t="s">
        <v>903</v>
      </c>
      <c r="L2208" t="s">
        <v>10959</v>
      </c>
      <c r="M2208" t="s">
        <v>899</v>
      </c>
      <c r="N2208" t="s">
        <v>899</v>
      </c>
    </row>
    <row r="2209" spans="1:14" x14ac:dyDescent="0.3">
      <c r="A2209" s="136">
        <f t="shared" si="34"/>
        <v>258.02547712925667</v>
      </c>
      <c r="B2209" s="134">
        <v>6.4625000000000004</v>
      </c>
      <c r="C2209" s="134">
        <v>-75.248000000000005</v>
      </c>
      <c r="D2209" t="s">
        <v>7552</v>
      </c>
      <c r="E2209" t="s">
        <v>883</v>
      </c>
      <c r="F2209" t="s">
        <v>877</v>
      </c>
      <c r="G2209" t="s">
        <v>7359</v>
      </c>
      <c r="H2209" t="s">
        <v>288</v>
      </c>
      <c r="I2209">
        <v>232.40940000000001</v>
      </c>
      <c r="J2209" t="s">
        <v>889</v>
      </c>
      <c r="L2209" t="s">
        <v>7553</v>
      </c>
      <c r="M2209" t="s">
        <v>1410</v>
      </c>
      <c r="N2209" t="s">
        <v>1410</v>
      </c>
    </row>
    <row r="2210" spans="1:14" x14ac:dyDescent="0.3">
      <c r="A2210" s="136">
        <f t="shared" si="34"/>
        <v>258.05819200315818</v>
      </c>
      <c r="B2210" s="134">
        <v>7.9</v>
      </c>
      <c r="C2210" s="134">
        <v>-75.194500000000005</v>
      </c>
      <c r="D2210" t="s">
        <v>11259</v>
      </c>
      <c r="E2210" t="s">
        <v>883</v>
      </c>
      <c r="F2210" t="s">
        <v>884</v>
      </c>
      <c r="G2210" t="s">
        <v>10596</v>
      </c>
      <c r="H2210" t="s">
        <v>288</v>
      </c>
      <c r="I2210">
        <v>557.24519999999995</v>
      </c>
      <c r="L2210" t="s">
        <v>886</v>
      </c>
      <c r="M2210" t="s">
        <v>887</v>
      </c>
      <c r="N2210" t="s">
        <v>887</v>
      </c>
    </row>
    <row r="2211" spans="1:14" x14ac:dyDescent="0.3">
      <c r="A2211" s="136">
        <f t="shared" si="34"/>
        <v>258.14149831569677</v>
      </c>
      <c r="B2211" s="134">
        <v>4.9528299999999996</v>
      </c>
      <c r="C2211" s="134">
        <v>-73.90146</v>
      </c>
      <c r="D2211" t="s">
        <v>5004</v>
      </c>
      <c r="E2211" t="s">
        <v>892</v>
      </c>
      <c r="F2211" t="s">
        <v>877</v>
      </c>
      <c r="G2211" t="s">
        <v>4853</v>
      </c>
      <c r="H2211" t="s">
        <v>297</v>
      </c>
      <c r="I2211">
        <v>3.2218</v>
      </c>
      <c r="J2211" t="s">
        <v>894</v>
      </c>
      <c r="K2211" t="s">
        <v>879</v>
      </c>
      <c r="L2211" t="s">
        <v>5005</v>
      </c>
      <c r="M2211" t="s">
        <v>887</v>
      </c>
      <c r="N2211" t="s">
        <v>887</v>
      </c>
    </row>
    <row r="2212" spans="1:14" x14ac:dyDescent="0.3">
      <c r="A2212" s="136">
        <f t="shared" si="34"/>
        <v>258.14876377655497</v>
      </c>
      <c r="B2212" s="134">
        <v>4.8109999999999999</v>
      </c>
      <c r="C2212" s="134">
        <v>-73.423000000000002</v>
      </c>
      <c r="D2212" t="s">
        <v>6520</v>
      </c>
      <c r="E2212" t="s">
        <v>883</v>
      </c>
      <c r="F2212" t="s">
        <v>963</v>
      </c>
      <c r="G2212" t="s">
        <v>5940</v>
      </c>
      <c r="H2212" t="s">
        <v>297</v>
      </c>
      <c r="I2212">
        <v>45.3172</v>
      </c>
      <c r="L2212" t="s">
        <v>6521</v>
      </c>
      <c r="M2212" t="s">
        <v>6522</v>
      </c>
      <c r="N2212" t="s">
        <v>6522</v>
      </c>
    </row>
    <row r="2213" spans="1:14" x14ac:dyDescent="0.3">
      <c r="A2213" s="136">
        <f t="shared" si="34"/>
        <v>258.22638527068921</v>
      </c>
      <c r="B2213" s="134">
        <v>4.9523900000000003</v>
      </c>
      <c r="C2213" s="134">
        <v>-73.902389999999997</v>
      </c>
      <c r="D2213" t="s">
        <v>4998</v>
      </c>
      <c r="E2213" t="s">
        <v>892</v>
      </c>
      <c r="F2213" t="s">
        <v>877</v>
      </c>
      <c r="G2213" t="s">
        <v>4853</v>
      </c>
      <c r="H2213" t="s">
        <v>297</v>
      </c>
      <c r="I2213">
        <v>1.3763000000000001</v>
      </c>
      <c r="J2213" t="s">
        <v>894</v>
      </c>
      <c r="K2213" t="s">
        <v>879</v>
      </c>
      <c r="L2213" t="s">
        <v>4999</v>
      </c>
      <c r="M2213" t="s">
        <v>949</v>
      </c>
      <c r="N2213" t="s">
        <v>949</v>
      </c>
    </row>
    <row r="2214" spans="1:14" x14ac:dyDescent="0.3">
      <c r="A2214" s="136">
        <f t="shared" si="34"/>
        <v>258.25040907862586</v>
      </c>
      <c r="B2214" s="134">
        <v>5.4954999999999998</v>
      </c>
      <c r="C2214" s="134">
        <v>-74.694500000000005</v>
      </c>
      <c r="D2214" t="s">
        <v>4325</v>
      </c>
      <c r="E2214" t="s">
        <v>883</v>
      </c>
      <c r="F2214" t="s">
        <v>884</v>
      </c>
      <c r="G2214" t="s">
        <v>3880</v>
      </c>
      <c r="H2214" t="s">
        <v>292</v>
      </c>
      <c r="I2214">
        <v>312.24930000000001</v>
      </c>
      <c r="L2214" t="s">
        <v>4326</v>
      </c>
      <c r="M2214" t="s">
        <v>957</v>
      </c>
      <c r="N2214" t="s">
        <v>957</v>
      </c>
    </row>
    <row r="2215" spans="1:14" x14ac:dyDescent="0.3">
      <c r="A2215" s="136">
        <f t="shared" si="34"/>
        <v>258.42142866141972</v>
      </c>
      <c r="B2215" s="134">
        <v>4.7706499999999998</v>
      </c>
      <c r="C2215" s="134">
        <v>-73.054630000000003</v>
      </c>
      <c r="D2215" t="s">
        <v>7783</v>
      </c>
      <c r="E2215" t="s">
        <v>892</v>
      </c>
      <c r="F2215" t="s">
        <v>877</v>
      </c>
      <c r="G2215" t="s">
        <v>7775</v>
      </c>
      <c r="H2215" t="s">
        <v>7776</v>
      </c>
      <c r="I2215">
        <v>222.2893</v>
      </c>
      <c r="J2215" t="s">
        <v>894</v>
      </c>
      <c r="K2215" t="s">
        <v>879</v>
      </c>
      <c r="L2215" t="s">
        <v>7784</v>
      </c>
      <c r="M2215" t="s">
        <v>1173</v>
      </c>
      <c r="N2215" t="s">
        <v>1173</v>
      </c>
    </row>
    <row r="2216" spans="1:14" x14ac:dyDescent="0.3">
      <c r="A2216" s="136">
        <f t="shared" si="34"/>
        <v>258.46772141947895</v>
      </c>
      <c r="B2216" s="134">
        <v>4.9504999999999999</v>
      </c>
      <c r="C2216" s="134">
        <v>-73.903499999999994</v>
      </c>
      <c r="D2216" t="s">
        <v>4992</v>
      </c>
      <c r="E2216" t="s">
        <v>883</v>
      </c>
      <c r="F2216" t="s">
        <v>877</v>
      </c>
      <c r="G2216" t="s">
        <v>4853</v>
      </c>
      <c r="H2216" t="s">
        <v>297</v>
      </c>
      <c r="I2216">
        <v>1.2248000000000001</v>
      </c>
      <c r="J2216" t="s">
        <v>894</v>
      </c>
      <c r="L2216" t="s">
        <v>3777</v>
      </c>
      <c r="M2216" t="s">
        <v>1019</v>
      </c>
      <c r="N2216" t="s">
        <v>1019</v>
      </c>
    </row>
    <row r="2217" spans="1:14" x14ac:dyDescent="0.3">
      <c r="A2217" s="136">
        <f t="shared" si="34"/>
        <v>258.47895336981065</v>
      </c>
      <c r="B2217" s="134">
        <v>7.9535</v>
      </c>
      <c r="C2217" s="134">
        <v>-75.177999999999997</v>
      </c>
      <c r="D2217" t="s">
        <v>11412</v>
      </c>
      <c r="E2217" t="s">
        <v>883</v>
      </c>
      <c r="F2217" t="s">
        <v>877</v>
      </c>
      <c r="G2217" t="s">
        <v>10703</v>
      </c>
      <c r="H2217" t="s">
        <v>288</v>
      </c>
      <c r="I2217">
        <v>363.31490000000002</v>
      </c>
      <c r="J2217" t="s">
        <v>889</v>
      </c>
      <c r="L2217" t="s">
        <v>11413</v>
      </c>
      <c r="M2217" t="s">
        <v>899</v>
      </c>
      <c r="N2217" t="s">
        <v>899</v>
      </c>
    </row>
    <row r="2218" spans="1:14" x14ac:dyDescent="0.3">
      <c r="A2218" s="136">
        <f t="shared" si="34"/>
        <v>258.51159866935194</v>
      </c>
      <c r="B2218" s="134">
        <v>4.9529699999999997</v>
      </c>
      <c r="C2218" s="134">
        <v>-73.910420000000002</v>
      </c>
      <c r="D2218" t="s">
        <v>4963</v>
      </c>
      <c r="E2218" t="s">
        <v>892</v>
      </c>
      <c r="F2218" t="s">
        <v>877</v>
      </c>
      <c r="G2218" t="s">
        <v>4853</v>
      </c>
      <c r="H2218" t="s">
        <v>297</v>
      </c>
      <c r="I2218">
        <v>11.7582</v>
      </c>
      <c r="J2218" t="s">
        <v>894</v>
      </c>
      <c r="K2218" t="s">
        <v>879</v>
      </c>
      <c r="L2218" t="s">
        <v>4941</v>
      </c>
      <c r="M2218" t="s">
        <v>887</v>
      </c>
      <c r="N2218" t="s">
        <v>887</v>
      </c>
    </row>
    <row r="2219" spans="1:14" x14ac:dyDescent="0.3">
      <c r="A2219" s="136">
        <f t="shared" si="34"/>
        <v>258.58176281268129</v>
      </c>
      <c r="B2219" s="134">
        <v>5.4654999999999996</v>
      </c>
      <c r="C2219" s="134">
        <v>-74.669499999999999</v>
      </c>
      <c r="D2219" t="s">
        <v>4253</v>
      </c>
      <c r="E2219" t="s">
        <v>883</v>
      </c>
      <c r="F2219" t="s">
        <v>963</v>
      </c>
      <c r="G2219" t="s">
        <v>3880</v>
      </c>
      <c r="H2219" t="s">
        <v>292</v>
      </c>
      <c r="I2219">
        <v>30.613399999999999</v>
      </c>
      <c r="L2219" t="s">
        <v>4254</v>
      </c>
      <c r="M2219" t="s">
        <v>1232</v>
      </c>
      <c r="N2219" t="s">
        <v>1232</v>
      </c>
    </row>
    <row r="2220" spans="1:14" x14ac:dyDescent="0.3">
      <c r="A2220" s="136">
        <f t="shared" si="34"/>
        <v>258.70603811988644</v>
      </c>
      <c r="B2220" s="134">
        <v>4.9504799999999998</v>
      </c>
      <c r="C2220" s="134">
        <v>-73.909009999999995</v>
      </c>
      <c r="D2220" t="s">
        <v>4964</v>
      </c>
      <c r="E2220" t="s">
        <v>892</v>
      </c>
      <c r="F2220" t="s">
        <v>877</v>
      </c>
      <c r="G2220" t="s">
        <v>4853</v>
      </c>
      <c r="H2220" t="s">
        <v>297</v>
      </c>
      <c r="I2220">
        <v>22.370999999999999</v>
      </c>
      <c r="J2220" t="s">
        <v>894</v>
      </c>
      <c r="K2220" t="s">
        <v>879</v>
      </c>
      <c r="L2220" t="s">
        <v>4340</v>
      </c>
      <c r="M2220" t="s">
        <v>887</v>
      </c>
      <c r="N2220" t="s">
        <v>887</v>
      </c>
    </row>
    <row r="2221" spans="1:14" x14ac:dyDescent="0.3">
      <c r="A2221" s="136">
        <f t="shared" si="34"/>
        <v>258.80427727801094</v>
      </c>
      <c r="B2221" s="134">
        <v>7.931</v>
      </c>
      <c r="C2221" s="134">
        <v>-75.19</v>
      </c>
      <c r="D2221" t="s">
        <v>11334</v>
      </c>
      <c r="E2221" t="s">
        <v>883</v>
      </c>
      <c r="F2221" t="s">
        <v>884</v>
      </c>
      <c r="G2221" t="s">
        <v>10596</v>
      </c>
      <c r="H2221" t="s">
        <v>288</v>
      </c>
      <c r="I2221">
        <v>160.9408</v>
      </c>
      <c r="L2221" t="s">
        <v>886</v>
      </c>
      <c r="M2221" t="s">
        <v>887</v>
      </c>
      <c r="N2221" t="s">
        <v>887</v>
      </c>
    </row>
    <row r="2222" spans="1:14" x14ac:dyDescent="0.3">
      <c r="A2222" s="136">
        <f t="shared" si="34"/>
        <v>258.8647106114945</v>
      </c>
      <c r="B2222" s="134">
        <v>4.9494100000000003</v>
      </c>
      <c r="C2222" s="134">
        <v>-73.910150000000002</v>
      </c>
      <c r="D2222" t="s">
        <v>4958</v>
      </c>
      <c r="E2222" t="s">
        <v>892</v>
      </c>
      <c r="F2222" t="s">
        <v>877</v>
      </c>
      <c r="G2222" t="s">
        <v>4853</v>
      </c>
      <c r="H2222" t="s">
        <v>297</v>
      </c>
      <c r="I2222">
        <v>8.5931999999999995</v>
      </c>
      <c r="J2222" t="s">
        <v>894</v>
      </c>
      <c r="K2222" t="s">
        <v>879</v>
      </c>
      <c r="L2222" t="s">
        <v>4959</v>
      </c>
      <c r="M2222" t="s">
        <v>1270</v>
      </c>
      <c r="N2222" t="s">
        <v>1270</v>
      </c>
    </row>
    <row r="2223" spans="1:14" x14ac:dyDescent="0.3">
      <c r="A2223" s="136">
        <f t="shared" si="34"/>
        <v>258.87205378747677</v>
      </c>
      <c r="B2223" s="134">
        <v>4.7815000000000003</v>
      </c>
      <c r="C2223" s="134">
        <v>-73.269499999999994</v>
      </c>
      <c r="D2223" t="s">
        <v>7072</v>
      </c>
      <c r="E2223" t="s">
        <v>883</v>
      </c>
      <c r="F2223" t="s">
        <v>877</v>
      </c>
      <c r="G2223" t="s">
        <v>3231</v>
      </c>
      <c r="H2223" t="s">
        <v>291</v>
      </c>
      <c r="I2223">
        <v>320.89859999999999</v>
      </c>
      <c r="J2223" t="s">
        <v>889</v>
      </c>
      <c r="L2223" t="s">
        <v>7073</v>
      </c>
      <c r="M2223" t="s">
        <v>887</v>
      </c>
      <c r="N2223" t="s">
        <v>887</v>
      </c>
    </row>
    <row r="2224" spans="1:14" x14ac:dyDescent="0.3">
      <c r="A2224" s="136">
        <f t="shared" si="34"/>
        <v>258.95894118660436</v>
      </c>
      <c r="B2224" s="134">
        <v>6.4974999999999996</v>
      </c>
      <c r="C2224" s="134">
        <v>-75.266499999999994</v>
      </c>
      <c r="D2224" t="s">
        <v>7704</v>
      </c>
      <c r="E2224" t="s">
        <v>883</v>
      </c>
      <c r="F2224" t="s">
        <v>981</v>
      </c>
      <c r="G2224" t="s">
        <v>7705</v>
      </c>
      <c r="H2224" t="s">
        <v>288</v>
      </c>
      <c r="I2224">
        <v>44.033700000000003</v>
      </c>
      <c r="J2224" t="s">
        <v>894</v>
      </c>
      <c r="L2224" t="s">
        <v>7706</v>
      </c>
      <c r="M2224" t="s">
        <v>7228</v>
      </c>
      <c r="N2224" t="s">
        <v>7228</v>
      </c>
    </row>
    <row r="2225" spans="1:14" x14ac:dyDescent="0.3">
      <c r="A2225" s="136">
        <f t="shared" si="34"/>
        <v>258.99546080311245</v>
      </c>
      <c r="B2225" s="134">
        <v>4.9509699999999999</v>
      </c>
      <c r="C2225" s="134">
        <v>-73.916880000000006</v>
      </c>
      <c r="D2225" t="s">
        <v>4929</v>
      </c>
      <c r="E2225" t="s">
        <v>892</v>
      </c>
      <c r="F2225" t="s">
        <v>877</v>
      </c>
      <c r="G2225" t="s">
        <v>4853</v>
      </c>
      <c r="H2225" t="s">
        <v>297</v>
      </c>
      <c r="I2225">
        <v>6.0110999999999999</v>
      </c>
      <c r="J2225" t="s">
        <v>894</v>
      </c>
      <c r="K2225" t="s">
        <v>879</v>
      </c>
      <c r="L2225" t="s">
        <v>4930</v>
      </c>
      <c r="M2225" t="s">
        <v>887</v>
      </c>
      <c r="N2225" t="s">
        <v>887</v>
      </c>
    </row>
    <row r="2226" spans="1:14" x14ac:dyDescent="0.3">
      <c r="A2226" s="136">
        <f t="shared" si="34"/>
        <v>259.05242494565221</v>
      </c>
      <c r="B2226" s="134">
        <v>4.9505699999999999</v>
      </c>
      <c r="C2226" s="134">
        <v>-73.917249999999996</v>
      </c>
      <c r="D2226" t="s">
        <v>4927</v>
      </c>
      <c r="E2226" t="s">
        <v>892</v>
      </c>
      <c r="F2226" t="s">
        <v>877</v>
      </c>
      <c r="G2226" t="s">
        <v>4853</v>
      </c>
      <c r="H2226" t="s">
        <v>297</v>
      </c>
      <c r="I2226">
        <v>59.5824</v>
      </c>
      <c r="J2226" t="s">
        <v>889</v>
      </c>
      <c r="K2226" t="s">
        <v>879</v>
      </c>
      <c r="L2226" t="s">
        <v>4928</v>
      </c>
      <c r="M2226" t="s">
        <v>887</v>
      </c>
      <c r="N2226" t="s">
        <v>887</v>
      </c>
    </row>
    <row r="2227" spans="1:14" x14ac:dyDescent="0.3">
      <c r="A2227" s="136">
        <f t="shared" si="34"/>
        <v>259.09302470062829</v>
      </c>
      <c r="B2227" s="134">
        <v>4.9485900000000003</v>
      </c>
      <c r="C2227" s="134">
        <v>-73.913499999999999</v>
      </c>
      <c r="D2227" t="s">
        <v>4940</v>
      </c>
      <c r="E2227" t="s">
        <v>892</v>
      </c>
      <c r="F2227" t="s">
        <v>926</v>
      </c>
      <c r="G2227" t="s">
        <v>4853</v>
      </c>
      <c r="H2227" t="s">
        <v>297</v>
      </c>
      <c r="I2227">
        <v>10.1587</v>
      </c>
      <c r="J2227" t="s">
        <v>889</v>
      </c>
      <c r="K2227" t="s">
        <v>879</v>
      </c>
      <c r="L2227" t="s">
        <v>4941</v>
      </c>
      <c r="M2227" t="s">
        <v>887</v>
      </c>
      <c r="N2227" t="s">
        <v>887</v>
      </c>
    </row>
    <row r="2228" spans="1:14" x14ac:dyDescent="0.3">
      <c r="A2228" s="136">
        <f t="shared" si="34"/>
        <v>259.12454706025937</v>
      </c>
      <c r="B2228" s="134">
        <v>6.0149999999999997</v>
      </c>
      <c r="C2228" s="134">
        <v>-75.078500000000005</v>
      </c>
      <c r="D2228" t="s">
        <v>5892</v>
      </c>
      <c r="E2228" t="s">
        <v>883</v>
      </c>
      <c r="F2228" t="s">
        <v>877</v>
      </c>
      <c r="G2228" t="s">
        <v>5893</v>
      </c>
      <c r="H2228" t="s">
        <v>288</v>
      </c>
      <c r="I2228">
        <v>14.6875</v>
      </c>
      <c r="J2228" t="s">
        <v>894</v>
      </c>
      <c r="L2228" t="s">
        <v>5894</v>
      </c>
      <c r="M2228" t="s">
        <v>957</v>
      </c>
      <c r="N2228" t="s">
        <v>957</v>
      </c>
    </row>
    <row r="2229" spans="1:14" x14ac:dyDescent="0.3">
      <c r="A2229" s="136">
        <f t="shared" si="34"/>
        <v>259.27987147797108</v>
      </c>
      <c r="B2229" s="134">
        <v>4.9477900000000004</v>
      </c>
      <c r="C2229" s="134">
        <v>-73.915930000000003</v>
      </c>
      <c r="D2229" t="s">
        <v>4924</v>
      </c>
      <c r="E2229" t="s">
        <v>892</v>
      </c>
      <c r="F2229" t="s">
        <v>877</v>
      </c>
      <c r="G2229" t="s">
        <v>4853</v>
      </c>
      <c r="H2229" t="s">
        <v>297</v>
      </c>
      <c r="I2229">
        <v>2.8990999999999998</v>
      </c>
      <c r="J2229" t="s">
        <v>894</v>
      </c>
      <c r="K2229" t="s">
        <v>879</v>
      </c>
      <c r="L2229" t="s">
        <v>4925</v>
      </c>
      <c r="M2229" t="s">
        <v>887</v>
      </c>
      <c r="N2229" t="s">
        <v>887</v>
      </c>
    </row>
    <row r="2230" spans="1:14" x14ac:dyDescent="0.3">
      <c r="A2230" s="136">
        <f t="shared" si="34"/>
        <v>259.30727976550844</v>
      </c>
      <c r="B2230" s="134">
        <v>7.6838699999999998</v>
      </c>
      <c r="C2230" s="134">
        <v>-75.274469999999994</v>
      </c>
      <c r="D2230" t="s">
        <v>10863</v>
      </c>
      <c r="E2230" t="s">
        <v>892</v>
      </c>
      <c r="F2230" t="s">
        <v>877</v>
      </c>
      <c r="G2230" t="s">
        <v>10596</v>
      </c>
      <c r="H2230" t="s">
        <v>288</v>
      </c>
      <c r="I2230">
        <v>96.324700000000007</v>
      </c>
      <c r="J2230" t="s">
        <v>894</v>
      </c>
      <c r="K2230" t="s">
        <v>879</v>
      </c>
      <c r="L2230" t="s">
        <v>10659</v>
      </c>
      <c r="M2230" t="s">
        <v>1380</v>
      </c>
      <c r="N2230" t="s">
        <v>1380</v>
      </c>
    </row>
    <row r="2231" spans="1:14" x14ac:dyDescent="0.3">
      <c r="A2231" s="136">
        <f t="shared" si="34"/>
        <v>259.31242755582036</v>
      </c>
      <c r="B2231" s="134">
        <v>9.37988</v>
      </c>
      <c r="C2231" s="134">
        <v>-73.466189999999997</v>
      </c>
      <c r="D2231" t="s">
        <v>13008</v>
      </c>
      <c r="E2231" t="s">
        <v>892</v>
      </c>
      <c r="F2231" t="s">
        <v>877</v>
      </c>
      <c r="G2231" t="s">
        <v>12971</v>
      </c>
      <c r="H2231" t="s">
        <v>294</v>
      </c>
      <c r="I2231">
        <v>81.753500000000003</v>
      </c>
      <c r="J2231" t="s">
        <v>894</v>
      </c>
      <c r="K2231" t="s">
        <v>879</v>
      </c>
      <c r="L2231" t="s">
        <v>12873</v>
      </c>
      <c r="M2231" t="s">
        <v>957</v>
      </c>
      <c r="N2231" t="s">
        <v>957</v>
      </c>
    </row>
    <row r="2232" spans="1:14" x14ac:dyDescent="0.3">
      <c r="A2232" s="136">
        <f t="shared" si="34"/>
        <v>259.32672790488101</v>
      </c>
      <c r="B2232" s="134">
        <v>4.8064999999999998</v>
      </c>
      <c r="C2232" s="134">
        <v>-73.456000000000003</v>
      </c>
      <c r="D2232" t="s">
        <v>6390</v>
      </c>
      <c r="E2232" t="s">
        <v>883</v>
      </c>
      <c r="F2232" t="s">
        <v>884</v>
      </c>
      <c r="G2232" t="s">
        <v>5940</v>
      </c>
      <c r="H2232" t="s">
        <v>297</v>
      </c>
      <c r="I2232">
        <v>105.3336</v>
      </c>
      <c r="L2232" t="s">
        <v>6098</v>
      </c>
      <c r="M2232" t="s">
        <v>6372</v>
      </c>
      <c r="N2232" t="s">
        <v>6372</v>
      </c>
    </row>
    <row r="2233" spans="1:14" x14ac:dyDescent="0.3">
      <c r="A2233" s="136">
        <f t="shared" si="34"/>
        <v>259.34524860554939</v>
      </c>
      <c r="B2233" s="134">
        <v>5.99709</v>
      </c>
      <c r="C2233" s="134">
        <v>-75.071209999999994</v>
      </c>
      <c r="D2233" t="s">
        <v>5809</v>
      </c>
      <c r="E2233" t="s">
        <v>892</v>
      </c>
      <c r="F2233" t="s">
        <v>877</v>
      </c>
      <c r="G2233" t="s">
        <v>5810</v>
      </c>
      <c r="H2233" t="s">
        <v>288</v>
      </c>
      <c r="I2233">
        <v>146.9016</v>
      </c>
      <c r="J2233" t="s">
        <v>894</v>
      </c>
      <c r="K2233" t="s">
        <v>879</v>
      </c>
      <c r="L2233" t="s">
        <v>5776</v>
      </c>
      <c r="M2233" t="s">
        <v>1117</v>
      </c>
      <c r="N2233" t="s">
        <v>1117</v>
      </c>
    </row>
    <row r="2234" spans="1:14" x14ac:dyDescent="0.3">
      <c r="A2234" s="136">
        <f t="shared" si="34"/>
        <v>259.39087508391231</v>
      </c>
      <c r="B2234" s="134">
        <v>4.9442300000000001</v>
      </c>
      <c r="C2234" s="134">
        <v>-73.910039999999995</v>
      </c>
      <c r="D2234" t="s">
        <v>4942</v>
      </c>
      <c r="E2234" t="s">
        <v>892</v>
      </c>
      <c r="F2234" t="s">
        <v>926</v>
      </c>
      <c r="G2234" t="s">
        <v>4853</v>
      </c>
      <c r="H2234" t="s">
        <v>297</v>
      </c>
      <c r="I2234">
        <v>62.154800000000002</v>
      </c>
      <c r="J2234" t="s">
        <v>889</v>
      </c>
      <c r="K2234" t="s">
        <v>879</v>
      </c>
      <c r="L2234" t="s">
        <v>4943</v>
      </c>
      <c r="M2234" t="s">
        <v>887</v>
      </c>
      <c r="N2234" t="s">
        <v>887</v>
      </c>
    </row>
    <row r="2235" spans="1:14" x14ac:dyDescent="0.3">
      <c r="A2235" s="136">
        <f t="shared" si="34"/>
        <v>259.43464587585612</v>
      </c>
      <c r="B2235" s="134">
        <v>7.9234999999999998</v>
      </c>
      <c r="C2235" s="134">
        <v>-75.198999999999998</v>
      </c>
      <c r="D2235" t="s">
        <v>11307</v>
      </c>
      <c r="E2235" t="s">
        <v>883</v>
      </c>
      <c r="F2235" t="s">
        <v>877</v>
      </c>
      <c r="G2235" t="s">
        <v>10596</v>
      </c>
      <c r="H2235" t="s">
        <v>288</v>
      </c>
      <c r="I2235">
        <v>385.29520000000002</v>
      </c>
      <c r="J2235" t="s">
        <v>889</v>
      </c>
      <c r="L2235" t="s">
        <v>11180</v>
      </c>
      <c r="M2235" t="s">
        <v>899</v>
      </c>
      <c r="N2235" t="s">
        <v>899</v>
      </c>
    </row>
    <row r="2236" spans="1:14" x14ac:dyDescent="0.3">
      <c r="A2236" s="136">
        <f t="shared" si="34"/>
        <v>259.62214110515487</v>
      </c>
      <c r="B2236" s="134">
        <v>4.7984200000000001</v>
      </c>
      <c r="C2236" s="134">
        <v>-73.427859999999995</v>
      </c>
      <c r="D2236" t="s">
        <v>6483</v>
      </c>
      <c r="E2236" t="s">
        <v>892</v>
      </c>
      <c r="F2236" t="s">
        <v>877</v>
      </c>
      <c r="G2236" t="s">
        <v>5940</v>
      </c>
      <c r="H2236" t="s">
        <v>297</v>
      </c>
      <c r="I2236">
        <v>827.34169999999995</v>
      </c>
      <c r="J2236" t="s">
        <v>889</v>
      </c>
      <c r="K2236" t="s">
        <v>879</v>
      </c>
      <c r="L2236" t="s">
        <v>2982</v>
      </c>
      <c r="M2236" t="s">
        <v>6484</v>
      </c>
      <c r="N2236" t="s">
        <v>6484</v>
      </c>
    </row>
    <row r="2237" spans="1:14" x14ac:dyDescent="0.3">
      <c r="A2237" s="136">
        <f t="shared" si="34"/>
        <v>259.67598060033623</v>
      </c>
      <c r="B2237" s="134">
        <v>6.4820000000000002</v>
      </c>
      <c r="C2237" s="134">
        <v>-75.269000000000005</v>
      </c>
      <c r="D2237" t="s">
        <v>7620</v>
      </c>
      <c r="E2237" t="s">
        <v>883</v>
      </c>
      <c r="F2237" t="s">
        <v>884</v>
      </c>
      <c r="G2237" t="s">
        <v>7359</v>
      </c>
      <c r="H2237" t="s">
        <v>288</v>
      </c>
      <c r="I2237">
        <v>116.2037</v>
      </c>
      <c r="L2237" t="s">
        <v>7621</v>
      </c>
      <c r="M2237" t="s">
        <v>7622</v>
      </c>
      <c r="N2237" t="s">
        <v>7622</v>
      </c>
    </row>
    <row r="2238" spans="1:14" x14ac:dyDescent="0.3">
      <c r="A2238" s="136">
        <f t="shared" si="34"/>
        <v>259.74986050017537</v>
      </c>
      <c r="B2238" s="134">
        <v>4.79</v>
      </c>
      <c r="C2238" s="134">
        <v>-73.386499999999998</v>
      </c>
      <c r="D2238" t="s">
        <v>6647</v>
      </c>
      <c r="E2238" t="s">
        <v>883</v>
      </c>
      <c r="F2238" t="s">
        <v>884</v>
      </c>
      <c r="G2238" t="s">
        <v>6229</v>
      </c>
      <c r="H2238" t="s">
        <v>297</v>
      </c>
      <c r="I2238">
        <v>9.7985000000000007</v>
      </c>
      <c r="L2238" t="s">
        <v>886</v>
      </c>
      <c r="M2238" t="s">
        <v>887</v>
      </c>
      <c r="N2238" t="s">
        <v>887</v>
      </c>
    </row>
    <row r="2239" spans="1:14" x14ac:dyDescent="0.3">
      <c r="A2239" s="136">
        <f t="shared" si="34"/>
        <v>259.76312048350769</v>
      </c>
      <c r="B2239" s="134">
        <v>7.4984999999999999</v>
      </c>
      <c r="C2239" s="134">
        <v>-75.319000000000003</v>
      </c>
      <c r="D2239" t="s">
        <v>10413</v>
      </c>
      <c r="E2239" t="s">
        <v>883</v>
      </c>
      <c r="F2239" t="s">
        <v>877</v>
      </c>
      <c r="G2239" t="s">
        <v>10172</v>
      </c>
      <c r="H2239" t="s">
        <v>288</v>
      </c>
      <c r="I2239">
        <v>1674.787</v>
      </c>
      <c r="J2239" t="s">
        <v>889</v>
      </c>
      <c r="L2239" t="s">
        <v>2659</v>
      </c>
      <c r="M2239" t="s">
        <v>2026</v>
      </c>
      <c r="N2239" t="s">
        <v>2026</v>
      </c>
    </row>
    <row r="2240" spans="1:14" x14ac:dyDescent="0.3">
      <c r="A2240" s="136">
        <f t="shared" si="34"/>
        <v>259.85808083354186</v>
      </c>
      <c r="B2240" s="134">
        <v>5.4864100000000002</v>
      </c>
      <c r="C2240" s="134">
        <v>-74.705860000000001</v>
      </c>
      <c r="D2240" t="s">
        <v>4261</v>
      </c>
      <c r="E2240" t="s">
        <v>892</v>
      </c>
      <c r="F2240" t="s">
        <v>877</v>
      </c>
      <c r="G2240" t="s">
        <v>3706</v>
      </c>
      <c r="H2240" t="s">
        <v>292</v>
      </c>
      <c r="I2240">
        <v>942.04300000000001</v>
      </c>
      <c r="J2240" t="s">
        <v>889</v>
      </c>
      <c r="K2240" t="s">
        <v>879</v>
      </c>
      <c r="L2240" t="s">
        <v>4262</v>
      </c>
      <c r="M2240" t="s">
        <v>949</v>
      </c>
      <c r="N2240" t="s">
        <v>949</v>
      </c>
    </row>
    <row r="2241" spans="1:14" x14ac:dyDescent="0.3">
      <c r="A2241" s="136">
        <f t="shared" si="34"/>
        <v>259.92340417314614</v>
      </c>
      <c r="B2241" s="134">
        <v>9.4003599999999992</v>
      </c>
      <c r="C2241" s="134">
        <v>-73.384200000000007</v>
      </c>
      <c r="D2241" t="s">
        <v>13034</v>
      </c>
      <c r="E2241" t="s">
        <v>892</v>
      </c>
      <c r="F2241" t="s">
        <v>877</v>
      </c>
      <c r="G2241" t="s">
        <v>12971</v>
      </c>
      <c r="H2241" t="s">
        <v>294</v>
      </c>
      <c r="I2241">
        <v>96.449299999999994</v>
      </c>
      <c r="J2241" t="s">
        <v>889</v>
      </c>
      <c r="K2241" t="s">
        <v>879</v>
      </c>
      <c r="L2241" t="s">
        <v>12873</v>
      </c>
      <c r="M2241" t="s">
        <v>899</v>
      </c>
      <c r="N2241" t="s">
        <v>899</v>
      </c>
    </row>
    <row r="2242" spans="1:14" x14ac:dyDescent="0.3">
      <c r="A2242" s="136">
        <f t="shared" ref="A2242:A2305" si="35">6371*ACOS(SIN(RADIANS(LAT))*SIN(RADIANS(B2242))+COS(RADIANS(LAT))*COS(RADIANS(B2242))*COS(RADIANS(C2242-LONG)))</f>
        <v>259.95289290799997</v>
      </c>
      <c r="B2242" s="134">
        <v>4.9392500000000004</v>
      </c>
      <c r="C2242" s="134">
        <v>-73.911240000000006</v>
      </c>
      <c r="D2242" t="s">
        <v>4926</v>
      </c>
      <c r="E2242" t="s">
        <v>892</v>
      </c>
      <c r="F2242" t="s">
        <v>926</v>
      </c>
      <c r="G2242" t="s">
        <v>4853</v>
      </c>
      <c r="H2242" t="s">
        <v>297</v>
      </c>
      <c r="I2242">
        <v>4.7114000000000003</v>
      </c>
      <c r="J2242" t="s">
        <v>894</v>
      </c>
      <c r="K2242" t="s">
        <v>879</v>
      </c>
      <c r="L2242" t="s">
        <v>4906</v>
      </c>
      <c r="M2242" t="s">
        <v>949</v>
      </c>
      <c r="N2242" t="s">
        <v>949</v>
      </c>
    </row>
    <row r="2243" spans="1:14" x14ac:dyDescent="0.3">
      <c r="A2243" s="136">
        <f t="shared" si="35"/>
        <v>260.02392723843263</v>
      </c>
      <c r="B2243" s="134">
        <v>4.9436400000000003</v>
      </c>
      <c r="C2243" s="134">
        <v>-73.923299999999998</v>
      </c>
      <c r="D2243" t="s">
        <v>4888</v>
      </c>
      <c r="E2243" t="s">
        <v>892</v>
      </c>
      <c r="F2243" t="s">
        <v>877</v>
      </c>
      <c r="G2243" t="s">
        <v>4853</v>
      </c>
      <c r="H2243" t="s">
        <v>297</v>
      </c>
      <c r="I2243">
        <v>14.124700000000001</v>
      </c>
      <c r="J2243" t="s">
        <v>894</v>
      </c>
      <c r="K2243" t="s">
        <v>879</v>
      </c>
      <c r="L2243" t="s">
        <v>4889</v>
      </c>
      <c r="M2243" t="s">
        <v>887</v>
      </c>
      <c r="N2243" t="s">
        <v>887</v>
      </c>
    </row>
    <row r="2244" spans="1:14" x14ac:dyDescent="0.3">
      <c r="A2244" s="136">
        <f t="shared" si="35"/>
        <v>260.03587573475511</v>
      </c>
      <c r="B2244" s="134">
        <v>4.9410100000000003</v>
      </c>
      <c r="C2244" s="134">
        <v>-73.917360000000002</v>
      </c>
      <c r="D2244" t="s">
        <v>4905</v>
      </c>
      <c r="E2244" t="s">
        <v>892</v>
      </c>
      <c r="F2244" t="s">
        <v>877</v>
      </c>
      <c r="G2244" t="s">
        <v>4853</v>
      </c>
      <c r="H2244" t="s">
        <v>297</v>
      </c>
      <c r="I2244">
        <v>31.949400000000001</v>
      </c>
      <c r="J2244" t="s">
        <v>894</v>
      </c>
      <c r="K2244" t="s">
        <v>1058</v>
      </c>
      <c r="L2244" t="s">
        <v>4906</v>
      </c>
      <c r="M2244" t="s">
        <v>4907</v>
      </c>
      <c r="N2244" t="s">
        <v>4907</v>
      </c>
    </row>
    <row r="2245" spans="1:14" x14ac:dyDescent="0.3">
      <c r="A2245" s="136">
        <f t="shared" si="35"/>
        <v>260.0749796271063</v>
      </c>
      <c r="B2245" s="134">
        <v>5.4623100000000004</v>
      </c>
      <c r="C2245" s="134">
        <v>-74.685249999999996</v>
      </c>
      <c r="D2245" t="s">
        <v>4205</v>
      </c>
      <c r="E2245" t="s">
        <v>892</v>
      </c>
      <c r="F2245" t="s">
        <v>877</v>
      </c>
      <c r="G2245" t="s">
        <v>3880</v>
      </c>
      <c r="H2245" t="s">
        <v>292</v>
      </c>
      <c r="I2245">
        <v>409.74680000000001</v>
      </c>
      <c r="J2245" t="s">
        <v>889</v>
      </c>
      <c r="K2245" t="s">
        <v>903</v>
      </c>
      <c r="L2245" t="s">
        <v>4206</v>
      </c>
      <c r="M2245" t="s">
        <v>4207</v>
      </c>
      <c r="N2245" t="s">
        <v>4207</v>
      </c>
    </row>
    <row r="2246" spans="1:14" x14ac:dyDescent="0.3">
      <c r="A2246" s="136">
        <f t="shared" si="35"/>
        <v>260.18760459724734</v>
      </c>
      <c r="B2246" s="134">
        <v>6.1025</v>
      </c>
      <c r="C2246" s="134">
        <v>-75.132999999999996</v>
      </c>
      <c r="D2246" t="s">
        <v>6233</v>
      </c>
      <c r="E2246" t="s">
        <v>883</v>
      </c>
      <c r="F2246" t="s">
        <v>877</v>
      </c>
      <c r="G2246" t="s">
        <v>2836</v>
      </c>
      <c r="H2246" t="s">
        <v>288</v>
      </c>
      <c r="I2246">
        <v>425.9</v>
      </c>
      <c r="J2246" t="s">
        <v>889</v>
      </c>
      <c r="L2246" t="s">
        <v>6234</v>
      </c>
      <c r="M2246" t="s">
        <v>957</v>
      </c>
      <c r="N2246" t="s">
        <v>957</v>
      </c>
    </row>
    <row r="2247" spans="1:14" x14ac:dyDescent="0.3">
      <c r="A2247" s="136">
        <f t="shared" si="35"/>
        <v>260.22776711782473</v>
      </c>
      <c r="B2247" s="134">
        <v>7.9721299999999999</v>
      </c>
      <c r="C2247" s="134">
        <v>-75.187600000000003</v>
      </c>
      <c r="D2247" t="s">
        <v>11452</v>
      </c>
      <c r="E2247" t="s">
        <v>892</v>
      </c>
      <c r="F2247" t="s">
        <v>877</v>
      </c>
      <c r="G2247" t="s">
        <v>10927</v>
      </c>
      <c r="H2247" t="s">
        <v>288</v>
      </c>
      <c r="I2247">
        <v>41.378700000000002</v>
      </c>
      <c r="J2247" t="s">
        <v>894</v>
      </c>
      <c r="K2247" t="s">
        <v>879</v>
      </c>
      <c r="L2247" t="s">
        <v>10659</v>
      </c>
      <c r="M2247" t="s">
        <v>1117</v>
      </c>
      <c r="N2247" t="s">
        <v>1117</v>
      </c>
    </row>
    <row r="2248" spans="1:14" x14ac:dyDescent="0.3">
      <c r="A2248" s="136">
        <f t="shared" si="35"/>
        <v>260.47610208618033</v>
      </c>
      <c r="B2248" s="134">
        <v>7.9556899999999997</v>
      </c>
      <c r="C2248" s="134">
        <v>-75.196619999999996</v>
      </c>
      <c r="D2248" t="s">
        <v>11421</v>
      </c>
      <c r="E2248" t="s">
        <v>892</v>
      </c>
      <c r="F2248" t="s">
        <v>877</v>
      </c>
      <c r="G2248" t="s">
        <v>10927</v>
      </c>
      <c r="H2248" t="s">
        <v>288</v>
      </c>
      <c r="I2248">
        <v>5.6006999999999998</v>
      </c>
      <c r="J2248" t="s">
        <v>894</v>
      </c>
      <c r="K2248" t="s">
        <v>879</v>
      </c>
      <c r="L2248" t="s">
        <v>10659</v>
      </c>
      <c r="M2248" t="s">
        <v>949</v>
      </c>
      <c r="N2248" t="s">
        <v>949</v>
      </c>
    </row>
    <row r="2249" spans="1:14" x14ac:dyDescent="0.3">
      <c r="A2249" s="136">
        <f t="shared" si="35"/>
        <v>260.49990706950786</v>
      </c>
      <c r="B2249" s="134">
        <v>7.9546099999999997</v>
      </c>
      <c r="C2249" s="134">
        <v>-75.197280000000006</v>
      </c>
      <c r="D2249" t="s">
        <v>11417</v>
      </c>
      <c r="E2249" t="s">
        <v>892</v>
      </c>
      <c r="F2249" t="s">
        <v>877</v>
      </c>
      <c r="G2249" t="s">
        <v>10703</v>
      </c>
      <c r="H2249" t="s">
        <v>288</v>
      </c>
      <c r="I2249">
        <v>360.0061</v>
      </c>
      <c r="J2249" t="s">
        <v>889</v>
      </c>
      <c r="K2249" t="s">
        <v>879</v>
      </c>
      <c r="L2249" t="s">
        <v>10659</v>
      </c>
      <c r="M2249" t="s">
        <v>949</v>
      </c>
      <c r="N2249" t="s">
        <v>949</v>
      </c>
    </row>
    <row r="2250" spans="1:14" x14ac:dyDescent="0.3">
      <c r="A2250" s="136">
        <f t="shared" si="35"/>
        <v>260.59884324956357</v>
      </c>
      <c r="B2250" s="134">
        <v>5.4818300000000004</v>
      </c>
      <c r="C2250" s="134">
        <v>-74.710719999999995</v>
      </c>
      <c r="D2250" t="s">
        <v>4238</v>
      </c>
      <c r="E2250" t="s">
        <v>892</v>
      </c>
      <c r="F2250" t="s">
        <v>877</v>
      </c>
      <c r="G2250" t="s">
        <v>3880</v>
      </c>
      <c r="H2250" t="s">
        <v>292</v>
      </c>
      <c r="I2250">
        <v>26.4207</v>
      </c>
      <c r="J2250" t="s">
        <v>894</v>
      </c>
      <c r="K2250" t="s">
        <v>879</v>
      </c>
      <c r="L2250" t="s">
        <v>4239</v>
      </c>
      <c r="M2250" t="s">
        <v>899</v>
      </c>
      <c r="N2250" t="s">
        <v>899</v>
      </c>
    </row>
    <row r="2251" spans="1:14" x14ac:dyDescent="0.3">
      <c r="A2251" s="136">
        <f t="shared" si="35"/>
        <v>260.61774585668121</v>
      </c>
      <c r="B2251" s="134">
        <v>4.9393599999999998</v>
      </c>
      <c r="C2251" s="134">
        <v>-73.92689</v>
      </c>
      <c r="D2251" t="s">
        <v>4852</v>
      </c>
      <c r="E2251" t="s">
        <v>892</v>
      </c>
      <c r="F2251" t="s">
        <v>926</v>
      </c>
      <c r="G2251" t="s">
        <v>4853</v>
      </c>
      <c r="H2251" t="s">
        <v>297</v>
      </c>
      <c r="I2251">
        <v>25.945499999999999</v>
      </c>
      <c r="J2251" t="s">
        <v>894</v>
      </c>
      <c r="K2251" t="s">
        <v>879</v>
      </c>
      <c r="L2251" t="s">
        <v>4854</v>
      </c>
      <c r="M2251" t="s">
        <v>887</v>
      </c>
      <c r="N2251" t="s">
        <v>887</v>
      </c>
    </row>
    <row r="2252" spans="1:14" x14ac:dyDescent="0.3">
      <c r="A2252" s="136">
        <f t="shared" si="35"/>
        <v>260.73938538052704</v>
      </c>
      <c r="B2252" s="134">
        <v>7.9743899999999996</v>
      </c>
      <c r="C2252" s="134">
        <v>-75.191689999999994</v>
      </c>
      <c r="D2252" t="s">
        <v>11463</v>
      </c>
      <c r="E2252" t="s">
        <v>892</v>
      </c>
      <c r="F2252" t="s">
        <v>877</v>
      </c>
      <c r="G2252" t="s">
        <v>10927</v>
      </c>
      <c r="H2252" t="s">
        <v>288</v>
      </c>
      <c r="I2252">
        <v>74.860500000000002</v>
      </c>
      <c r="J2252" t="s">
        <v>894</v>
      </c>
      <c r="K2252" t="s">
        <v>879</v>
      </c>
      <c r="L2252" t="s">
        <v>10659</v>
      </c>
      <c r="M2252" t="s">
        <v>1117</v>
      </c>
      <c r="N2252" t="s">
        <v>1117</v>
      </c>
    </row>
    <row r="2253" spans="1:14" x14ac:dyDescent="0.3">
      <c r="A2253" s="136">
        <f t="shared" si="35"/>
        <v>260.76544716204717</v>
      </c>
      <c r="B2253" s="134">
        <v>4.9368499999999997</v>
      </c>
      <c r="C2253" s="134">
        <v>-73.924379999999999</v>
      </c>
      <c r="D2253" t="s">
        <v>4865</v>
      </c>
      <c r="E2253" t="s">
        <v>892</v>
      </c>
      <c r="F2253" t="s">
        <v>893</v>
      </c>
      <c r="G2253" t="s">
        <v>4853</v>
      </c>
      <c r="H2253" t="s">
        <v>297</v>
      </c>
      <c r="I2253">
        <v>0.88629999999999998</v>
      </c>
      <c r="J2253" t="s">
        <v>894</v>
      </c>
      <c r="K2253" t="s">
        <v>879</v>
      </c>
      <c r="L2253" t="s">
        <v>4601</v>
      </c>
      <c r="M2253" t="s">
        <v>1482</v>
      </c>
      <c r="N2253" t="s">
        <v>1482</v>
      </c>
    </row>
    <row r="2254" spans="1:14" x14ac:dyDescent="0.3">
      <c r="A2254" s="136">
        <f t="shared" si="35"/>
        <v>260.76619324183815</v>
      </c>
      <c r="B2254" s="134">
        <v>4.8401300000000003</v>
      </c>
      <c r="C2254" s="134">
        <v>-73.650649999999999</v>
      </c>
      <c r="D2254" t="s">
        <v>5655</v>
      </c>
      <c r="E2254" t="s">
        <v>876</v>
      </c>
      <c r="F2254" t="s">
        <v>877</v>
      </c>
      <c r="G2254" t="s">
        <v>5647</v>
      </c>
      <c r="H2254" t="s">
        <v>297</v>
      </c>
      <c r="I2254">
        <v>6.0707000000000004</v>
      </c>
      <c r="K2254" t="s">
        <v>879</v>
      </c>
      <c r="L2254" t="s">
        <v>5656</v>
      </c>
      <c r="M2254" t="s">
        <v>949</v>
      </c>
      <c r="N2254" t="s">
        <v>949</v>
      </c>
    </row>
    <row r="2255" spans="1:14" x14ac:dyDescent="0.3">
      <c r="A2255" s="136">
        <f t="shared" si="35"/>
        <v>260.81864512849722</v>
      </c>
      <c r="B2255" s="134">
        <v>4.9357499999999996</v>
      </c>
      <c r="C2255" s="134">
        <v>-73.923010000000005</v>
      </c>
      <c r="D2255" t="s">
        <v>4866</v>
      </c>
      <c r="E2255" t="s">
        <v>892</v>
      </c>
      <c r="F2255" t="s">
        <v>893</v>
      </c>
      <c r="G2255" t="s">
        <v>4853</v>
      </c>
      <c r="H2255" t="s">
        <v>297</v>
      </c>
      <c r="I2255">
        <v>14.068</v>
      </c>
      <c r="J2255" t="s">
        <v>894</v>
      </c>
      <c r="K2255" t="s">
        <v>879</v>
      </c>
      <c r="L2255" t="s">
        <v>4867</v>
      </c>
      <c r="M2255" t="s">
        <v>1879</v>
      </c>
      <c r="N2255" t="s">
        <v>1879</v>
      </c>
    </row>
    <row r="2256" spans="1:14" x14ac:dyDescent="0.3">
      <c r="A2256" s="136">
        <f t="shared" si="35"/>
        <v>260.89253967827358</v>
      </c>
      <c r="B2256" s="134">
        <v>4.9786700000000002</v>
      </c>
      <c r="C2256" s="134">
        <v>-74.020070000000004</v>
      </c>
      <c r="D2256" t="s">
        <v>4599</v>
      </c>
      <c r="E2256" t="s">
        <v>892</v>
      </c>
      <c r="F2256" t="s">
        <v>877</v>
      </c>
      <c r="G2256" t="s">
        <v>4600</v>
      </c>
      <c r="H2256" t="s">
        <v>297</v>
      </c>
      <c r="I2256">
        <v>38.630099999999999</v>
      </c>
      <c r="J2256" t="s">
        <v>894</v>
      </c>
      <c r="K2256" t="s">
        <v>879</v>
      </c>
      <c r="L2256" t="s">
        <v>4601</v>
      </c>
      <c r="M2256" t="s">
        <v>4602</v>
      </c>
      <c r="N2256" t="s">
        <v>4602</v>
      </c>
    </row>
    <row r="2257" spans="1:14" x14ac:dyDescent="0.3">
      <c r="A2257" s="136">
        <f t="shared" si="35"/>
        <v>261.07048787780661</v>
      </c>
      <c r="B2257" s="134">
        <v>7.1414999999999997</v>
      </c>
      <c r="C2257" s="134">
        <v>-75.364999999999995</v>
      </c>
      <c r="D2257" t="s">
        <v>9638</v>
      </c>
      <c r="E2257" t="s">
        <v>883</v>
      </c>
      <c r="F2257" t="s">
        <v>877</v>
      </c>
      <c r="G2257" t="s">
        <v>9639</v>
      </c>
      <c r="H2257" t="s">
        <v>288</v>
      </c>
      <c r="I2257">
        <v>9521.8253999999997</v>
      </c>
      <c r="J2257" t="s">
        <v>1069</v>
      </c>
      <c r="L2257" t="s">
        <v>8657</v>
      </c>
      <c r="M2257" t="s">
        <v>3758</v>
      </c>
      <c r="N2257" t="s">
        <v>3758</v>
      </c>
    </row>
    <row r="2258" spans="1:14" x14ac:dyDescent="0.3">
      <c r="A2258" s="136">
        <f t="shared" si="35"/>
        <v>261.084556904831</v>
      </c>
      <c r="B2258" s="134">
        <v>6.8789999999999996</v>
      </c>
      <c r="C2258" s="134">
        <v>-75.355000000000004</v>
      </c>
      <c r="D2258" t="s">
        <v>8875</v>
      </c>
      <c r="E2258" t="s">
        <v>883</v>
      </c>
      <c r="F2258" t="s">
        <v>877</v>
      </c>
      <c r="G2258" t="s">
        <v>8733</v>
      </c>
      <c r="H2258" t="s">
        <v>288</v>
      </c>
      <c r="I2258">
        <v>78.231899999999996</v>
      </c>
      <c r="J2258" t="s">
        <v>894</v>
      </c>
      <c r="L2258" t="s">
        <v>8657</v>
      </c>
      <c r="M2258" t="s">
        <v>3758</v>
      </c>
      <c r="N2258" t="s">
        <v>3758</v>
      </c>
    </row>
    <row r="2259" spans="1:14" x14ac:dyDescent="0.3">
      <c r="A2259" s="136">
        <f t="shared" si="35"/>
        <v>261.12530997034099</v>
      </c>
      <c r="B2259" s="134">
        <v>7.9527799999999997</v>
      </c>
      <c r="C2259" s="134">
        <v>-75.204099999999997</v>
      </c>
      <c r="D2259" t="s">
        <v>11404</v>
      </c>
      <c r="E2259" t="s">
        <v>892</v>
      </c>
      <c r="F2259" t="s">
        <v>877</v>
      </c>
      <c r="G2259" t="s">
        <v>10703</v>
      </c>
      <c r="H2259" t="s">
        <v>288</v>
      </c>
      <c r="I2259">
        <v>22.6615</v>
      </c>
      <c r="J2259" t="s">
        <v>894</v>
      </c>
      <c r="K2259" t="s">
        <v>879</v>
      </c>
      <c r="L2259" t="s">
        <v>11405</v>
      </c>
      <c r="M2259" t="s">
        <v>11406</v>
      </c>
      <c r="N2259" t="s">
        <v>11406</v>
      </c>
    </row>
    <row r="2260" spans="1:14" x14ac:dyDescent="0.3">
      <c r="A2260" s="136">
        <f t="shared" si="35"/>
        <v>261.20739998560174</v>
      </c>
      <c r="B2260" s="134">
        <v>9.3955000000000002</v>
      </c>
      <c r="C2260" s="134">
        <v>-73.474999999999994</v>
      </c>
      <c r="D2260" t="s">
        <v>13012</v>
      </c>
      <c r="E2260" t="s">
        <v>892</v>
      </c>
      <c r="F2260" t="s">
        <v>877</v>
      </c>
      <c r="G2260" t="s">
        <v>13013</v>
      </c>
      <c r="H2260" t="s">
        <v>294</v>
      </c>
      <c r="I2260">
        <v>31.537199999999999</v>
      </c>
      <c r="J2260" t="s">
        <v>986</v>
      </c>
      <c r="K2260" t="s">
        <v>879</v>
      </c>
      <c r="L2260" t="s">
        <v>13014</v>
      </c>
      <c r="M2260" t="s">
        <v>1019</v>
      </c>
      <c r="N2260" t="s">
        <v>1019</v>
      </c>
    </row>
    <row r="2261" spans="1:14" x14ac:dyDescent="0.3">
      <c r="A2261" s="136">
        <f t="shared" si="35"/>
        <v>261.24359685078099</v>
      </c>
      <c r="B2261" s="134">
        <v>7.35</v>
      </c>
      <c r="C2261" s="134">
        <v>-75.353499999999997</v>
      </c>
      <c r="D2261" t="s">
        <v>10151</v>
      </c>
      <c r="E2261" t="s">
        <v>968</v>
      </c>
      <c r="F2261" t="s">
        <v>877</v>
      </c>
      <c r="G2261" t="s">
        <v>10070</v>
      </c>
      <c r="H2261" t="s">
        <v>288</v>
      </c>
      <c r="I2261">
        <v>6486.616</v>
      </c>
      <c r="J2261" t="s">
        <v>1069</v>
      </c>
      <c r="L2261" t="s">
        <v>2659</v>
      </c>
      <c r="M2261" t="s">
        <v>2026</v>
      </c>
      <c r="N2261" t="s">
        <v>2026</v>
      </c>
    </row>
    <row r="2262" spans="1:14" x14ac:dyDescent="0.3">
      <c r="A2262" s="136">
        <f t="shared" si="35"/>
        <v>261.25499863768181</v>
      </c>
      <c r="B2262" s="134">
        <v>4.9074999999999998</v>
      </c>
      <c r="C2262" s="134">
        <v>-73.864000000000004</v>
      </c>
      <c r="D2262" t="s">
        <v>5064</v>
      </c>
      <c r="E2262" t="s">
        <v>883</v>
      </c>
      <c r="F2262" t="s">
        <v>877</v>
      </c>
      <c r="G2262" t="s">
        <v>4983</v>
      </c>
      <c r="H2262" t="s">
        <v>297</v>
      </c>
      <c r="I2262">
        <v>40.419499999999999</v>
      </c>
      <c r="J2262" t="s">
        <v>894</v>
      </c>
      <c r="L2262" t="s">
        <v>4854</v>
      </c>
      <c r="M2262" t="s">
        <v>2303</v>
      </c>
      <c r="N2262" t="s">
        <v>2303</v>
      </c>
    </row>
    <row r="2263" spans="1:14" x14ac:dyDescent="0.3">
      <c r="A2263" s="136">
        <f t="shared" si="35"/>
        <v>261.27352834675054</v>
      </c>
      <c r="B2263" s="134">
        <v>5.5789999999999997</v>
      </c>
      <c r="C2263" s="134">
        <v>-74.8065</v>
      </c>
      <c r="D2263" t="s">
        <v>4426</v>
      </c>
      <c r="E2263" t="s">
        <v>883</v>
      </c>
      <c r="F2263" t="s">
        <v>877</v>
      </c>
      <c r="G2263" t="s">
        <v>3706</v>
      </c>
      <c r="H2263" t="s">
        <v>292</v>
      </c>
      <c r="I2263">
        <v>191.0181</v>
      </c>
      <c r="J2263" t="s">
        <v>889</v>
      </c>
      <c r="L2263" t="s">
        <v>4144</v>
      </c>
      <c r="M2263" t="s">
        <v>4145</v>
      </c>
      <c r="N2263" t="s">
        <v>4145</v>
      </c>
    </row>
    <row r="2264" spans="1:14" x14ac:dyDescent="0.3">
      <c r="A2264" s="136">
        <f t="shared" si="35"/>
        <v>261.30964590655952</v>
      </c>
      <c r="B2264" s="134">
        <v>6.8490000000000002</v>
      </c>
      <c r="C2264" s="134">
        <v>-75.353999999999999</v>
      </c>
      <c r="D2264" t="s">
        <v>8804</v>
      </c>
      <c r="E2264" t="s">
        <v>883</v>
      </c>
      <c r="F2264" t="s">
        <v>877</v>
      </c>
      <c r="G2264" t="s">
        <v>8733</v>
      </c>
      <c r="H2264" t="s">
        <v>288</v>
      </c>
      <c r="I2264">
        <v>914.39080000000001</v>
      </c>
      <c r="J2264" t="s">
        <v>889</v>
      </c>
      <c r="L2264" t="s">
        <v>8805</v>
      </c>
      <c r="M2264" t="s">
        <v>3758</v>
      </c>
      <c r="N2264" t="s">
        <v>3758</v>
      </c>
    </row>
    <row r="2265" spans="1:14" x14ac:dyDescent="0.3">
      <c r="A2265" s="136">
        <f t="shared" si="35"/>
        <v>261.34255853045221</v>
      </c>
      <c r="B2265" s="134">
        <v>9.4083199999999998</v>
      </c>
      <c r="C2265" s="134">
        <v>-73.413659999999993</v>
      </c>
      <c r="D2265" t="s">
        <v>13032</v>
      </c>
      <c r="E2265" t="s">
        <v>892</v>
      </c>
      <c r="F2265" t="s">
        <v>893</v>
      </c>
      <c r="G2265" t="s">
        <v>12971</v>
      </c>
      <c r="H2265" t="s">
        <v>294</v>
      </c>
      <c r="I2265">
        <v>301.6422</v>
      </c>
      <c r="J2265" t="s">
        <v>889</v>
      </c>
      <c r="K2265" t="s">
        <v>879</v>
      </c>
      <c r="L2265" t="s">
        <v>13033</v>
      </c>
      <c r="M2265" t="s">
        <v>957</v>
      </c>
      <c r="N2265" t="s">
        <v>957</v>
      </c>
    </row>
    <row r="2266" spans="1:14" x14ac:dyDescent="0.3">
      <c r="A2266" s="136">
        <f t="shared" si="35"/>
        <v>261.40752663772992</v>
      </c>
      <c r="B2266" s="134">
        <v>7.97</v>
      </c>
      <c r="C2266" s="134">
        <v>-75.2</v>
      </c>
      <c r="D2266" t="s">
        <v>11449</v>
      </c>
      <c r="E2266" t="s">
        <v>883</v>
      </c>
      <c r="F2266" t="s">
        <v>877</v>
      </c>
      <c r="G2266" t="s">
        <v>10927</v>
      </c>
      <c r="H2266" t="s">
        <v>288</v>
      </c>
      <c r="I2266">
        <v>184.09200000000001</v>
      </c>
      <c r="J2266" t="s">
        <v>889</v>
      </c>
      <c r="L2266" t="s">
        <v>11258</v>
      </c>
      <c r="M2266" t="s">
        <v>899</v>
      </c>
      <c r="N2266" t="s">
        <v>899</v>
      </c>
    </row>
    <row r="2267" spans="1:14" x14ac:dyDescent="0.3">
      <c r="A2267" s="136">
        <f t="shared" si="35"/>
        <v>261.42782320059865</v>
      </c>
      <c r="B2267" s="134">
        <v>6.883</v>
      </c>
      <c r="C2267" s="134">
        <v>-75.358500000000006</v>
      </c>
      <c r="D2267" t="s">
        <v>8881</v>
      </c>
      <c r="E2267" t="s">
        <v>883</v>
      </c>
      <c r="F2267" t="s">
        <v>877</v>
      </c>
      <c r="G2267" t="s">
        <v>8882</v>
      </c>
      <c r="H2267" t="s">
        <v>288</v>
      </c>
      <c r="I2267">
        <v>2141.5823</v>
      </c>
      <c r="J2267" t="s">
        <v>889</v>
      </c>
      <c r="L2267" t="s">
        <v>8657</v>
      </c>
      <c r="M2267" t="s">
        <v>2026</v>
      </c>
      <c r="N2267" t="s">
        <v>2026</v>
      </c>
    </row>
    <row r="2268" spans="1:14" x14ac:dyDescent="0.3">
      <c r="A2268" s="136">
        <f t="shared" si="35"/>
        <v>261.42862575117516</v>
      </c>
      <c r="B2268" s="134">
        <v>9.4049300000000002</v>
      </c>
      <c r="C2268" s="134">
        <v>-73.436819999999997</v>
      </c>
      <c r="D2268" t="s">
        <v>13021</v>
      </c>
      <c r="E2268" t="s">
        <v>892</v>
      </c>
      <c r="F2268" t="s">
        <v>877</v>
      </c>
      <c r="G2268" t="s">
        <v>12971</v>
      </c>
      <c r="H2268" t="s">
        <v>294</v>
      </c>
      <c r="I2268">
        <v>16.322800000000001</v>
      </c>
      <c r="J2268" t="s">
        <v>889</v>
      </c>
      <c r="K2268" t="s">
        <v>879</v>
      </c>
      <c r="L2268" t="s">
        <v>13022</v>
      </c>
      <c r="M2268" t="s">
        <v>899</v>
      </c>
      <c r="N2268" t="s">
        <v>899</v>
      </c>
    </row>
    <row r="2269" spans="1:14" x14ac:dyDescent="0.3">
      <c r="A2269" s="136">
        <f t="shared" si="35"/>
        <v>261.43816524123599</v>
      </c>
      <c r="B2269" s="134">
        <v>7.6386700000000003</v>
      </c>
      <c r="C2269" s="134">
        <v>-75.30565</v>
      </c>
      <c r="D2269" t="s">
        <v>10697</v>
      </c>
      <c r="E2269" t="s">
        <v>892</v>
      </c>
      <c r="F2269" t="s">
        <v>877</v>
      </c>
      <c r="G2269" t="s">
        <v>10596</v>
      </c>
      <c r="H2269" t="s">
        <v>288</v>
      </c>
      <c r="I2269">
        <v>172.25720000000001</v>
      </c>
      <c r="J2269" t="s">
        <v>889</v>
      </c>
      <c r="K2269" t="s">
        <v>879</v>
      </c>
      <c r="L2269" t="s">
        <v>10659</v>
      </c>
      <c r="M2269" t="s">
        <v>949</v>
      </c>
      <c r="N2269" t="s">
        <v>949</v>
      </c>
    </row>
    <row r="2270" spans="1:14" x14ac:dyDescent="0.3">
      <c r="A2270" s="136">
        <f t="shared" si="35"/>
        <v>261.51648231857092</v>
      </c>
      <c r="B2270" s="134">
        <v>4.8324999999999996</v>
      </c>
      <c r="C2270" s="134">
        <v>-73.648499999999999</v>
      </c>
      <c r="D2270" t="s">
        <v>5646</v>
      </c>
      <c r="E2270" t="s">
        <v>883</v>
      </c>
      <c r="F2270" t="s">
        <v>877</v>
      </c>
      <c r="G2270" t="s">
        <v>5647</v>
      </c>
      <c r="H2270" t="s">
        <v>297</v>
      </c>
      <c r="I2270">
        <v>19.5975</v>
      </c>
      <c r="J2270" t="s">
        <v>894</v>
      </c>
      <c r="L2270" t="s">
        <v>4719</v>
      </c>
      <c r="M2270" t="s">
        <v>957</v>
      </c>
      <c r="N2270" t="s">
        <v>957</v>
      </c>
    </row>
    <row r="2271" spans="1:14" x14ac:dyDescent="0.3">
      <c r="A2271" s="136">
        <f t="shared" si="35"/>
        <v>261.57781838390088</v>
      </c>
      <c r="B2271" s="134">
        <v>6.4734999999999996</v>
      </c>
      <c r="C2271" s="134">
        <v>-75.284499999999994</v>
      </c>
      <c r="D2271" t="s">
        <v>7593</v>
      </c>
      <c r="E2271" t="s">
        <v>883</v>
      </c>
      <c r="F2271" t="s">
        <v>884</v>
      </c>
      <c r="G2271" t="s">
        <v>7359</v>
      </c>
      <c r="H2271" t="s">
        <v>288</v>
      </c>
      <c r="I2271">
        <v>1.2232000000000001</v>
      </c>
      <c r="L2271" t="s">
        <v>886</v>
      </c>
      <c r="M2271" t="s">
        <v>887</v>
      </c>
      <c r="N2271" t="s">
        <v>887</v>
      </c>
    </row>
    <row r="2272" spans="1:14" x14ac:dyDescent="0.3">
      <c r="A2272" s="136">
        <f t="shared" si="35"/>
        <v>261.72872714095871</v>
      </c>
      <c r="B2272" s="134">
        <v>6.4720000000000004</v>
      </c>
      <c r="C2272" s="134">
        <v>-75.285499999999999</v>
      </c>
      <c r="D2272" t="s">
        <v>7584</v>
      </c>
      <c r="E2272" t="s">
        <v>883</v>
      </c>
      <c r="F2272" t="s">
        <v>877</v>
      </c>
      <c r="G2272" t="s">
        <v>7359</v>
      </c>
      <c r="H2272" t="s">
        <v>288</v>
      </c>
      <c r="I2272">
        <v>2.4464999999999999</v>
      </c>
      <c r="J2272" t="s">
        <v>894</v>
      </c>
      <c r="L2272" t="s">
        <v>2305</v>
      </c>
      <c r="M2272" t="s">
        <v>957</v>
      </c>
      <c r="N2272" t="s">
        <v>957</v>
      </c>
    </row>
    <row r="2273" spans="1:14" x14ac:dyDescent="0.3">
      <c r="A2273" s="136">
        <f t="shared" si="35"/>
        <v>261.81162316759338</v>
      </c>
      <c r="B2273" s="134">
        <v>6.4710000000000001</v>
      </c>
      <c r="C2273" s="134">
        <v>-75.286000000000001</v>
      </c>
      <c r="D2273" t="s">
        <v>7580</v>
      </c>
      <c r="E2273" t="s">
        <v>883</v>
      </c>
      <c r="F2273" t="s">
        <v>877</v>
      </c>
      <c r="G2273" t="s">
        <v>7359</v>
      </c>
      <c r="H2273" t="s">
        <v>288</v>
      </c>
      <c r="I2273">
        <v>81.957800000000006</v>
      </c>
      <c r="J2273" t="s">
        <v>894</v>
      </c>
      <c r="L2273" t="s">
        <v>2305</v>
      </c>
      <c r="M2273" t="s">
        <v>1718</v>
      </c>
      <c r="N2273" t="s">
        <v>1718</v>
      </c>
    </row>
    <row r="2274" spans="1:14" x14ac:dyDescent="0.3">
      <c r="A2274" s="136">
        <f t="shared" si="35"/>
        <v>261.91759317026936</v>
      </c>
      <c r="B2274" s="134">
        <v>7.9290000000000003</v>
      </c>
      <c r="C2274" s="134">
        <v>-75.221000000000004</v>
      </c>
      <c r="D2274" t="s">
        <v>11326</v>
      </c>
      <c r="E2274" t="s">
        <v>883</v>
      </c>
      <c r="F2274" t="s">
        <v>877</v>
      </c>
      <c r="G2274" t="s">
        <v>10596</v>
      </c>
      <c r="H2274" t="s">
        <v>288</v>
      </c>
      <c r="I2274">
        <v>167.0444</v>
      </c>
      <c r="J2274" t="s">
        <v>889</v>
      </c>
      <c r="L2274" t="s">
        <v>11327</v>
      </c>
      <c r="M2274" t="s">
        <v>9662</v>
      </c>
      <c r="N2274" t="s">
        <v>9662</v>
      </c>
    </row>
    <row r="2275" spans="1:14" x14ac:dyDescent="0.3">
      <c r="A2275" s="136">
        <f t="shared" si="35"/>
        <v>261.94778731411242</v>
      </c>
      <c r="B2275" s="134">
        <v>6.47</v>
      </c>
      <c r="C2275" s="134">
        <v>-75.287000000000006</v>
      </c>
      <c r="D2275" t="s">
        <v>7579</v>
      </c>
      <c r="E2275" t="s">
        <v>883</v>
      </c>
      <c r="F2275" t="s">
        <v>877</v>
      </c>
      <c r="G2275" t="s">
        <v>7359</v>
      </c>
      <c r="H2275" t="s">
        <v>288</v>
      </c>
      <c r="I2275">
        <v>3.6698</v>
      </c>
      <c r="J2275" t="s">
        <v>894</v>
      </c>
      <c r="L2275" t="s">
        <v>2305</v>
      </c>
      <c r="M2275" t="s">
        <v>957</v>
      </c>
      <c r="N2275" t="s">
        <v>957</v>
      </c>
    </row>
    <row r="2276" spans="1:14" x14ac:dyDescent="0.3">
      <c r="A2276" s="136">
        <f t="shared" si="35"/>
        <v>261.99602423290821</v>
      </c>
      <c r="B2276" s="134">
        <v>5.9814999999999996</v>
      </c>
      <c r="C2276" s="134">
        <v>-75.09</v>
      </c>
      <c r="D2276" t="s">
        <v>5717</v>
      </c>
      <c r="E2276" t="s">
        <v>883</v>
      </c>
      <c r="F2276" t="s">
        <v>877</v>
      </c>
      <c r="G2276" t="s">
        <v>3574</v>
      </c>
      <c r="H2276" t="s">
        <v>288</v>
      </c>
      <c r="I2276">
        <v>61.202300000000001</v>
      </c>
      <c r="J2276" t="s">
        <v>894</v>
      </c>
      <c r="L2276" t="s">
        <v>5718</v>
      </c>
      <c r="M2276" t="s">
        <v>1019</v>
      </c>
      <c r="N2276" t="s">
        <v>1019</v>
      </c>
    </row>
    <row r="2277" spans="1:14" x14ac:dyDescent="0.3">
      <c r="A2277" s="136">
        <f t="shared" si="35"/>
        <v>262.02871403140267</v>
      </c>
      <c r="B2277" s="134">
        <v>5.4277199999999999</v>
      </c>
      <c r="C2277" s="134">
        <v>-74.675690000000003</v>
      </c>
      <c r="D2277" t="s">
        <v>4107</v>
      </c>
      <c r="E2277" t="s">
        <v>892</v>
      </c>
      <c r="F2277" t="s">
        <v>877</v>
      </c>
      <c r="G2277" t="s">
        <v>3750</v>
      </c>
      <c r="H2277" t="s">
        <v>3751</v>
      </c>
      <c r="I2277">
        <v>52.087200000000003</v>
      </c>
      <c r="J2277" t="s">
        <v>894</v>
      </c>
      <c r="K2277" t="s">
        <v>879</v>
      </c>
      <c r="L2277" t="s">
        <v>4108</v>
      </c>
      <c r="M2277" t="s">
        <v>957</v>
      </c>
      <c r="N2277" t="s">
        <v>957</v>
      </c>
    </row>
    <row r="2278" spans="1:14" x14ac:dyDescent="0.3">
      <c r="A2278" s="136">
        <f t="shared" si="35"/>
        <v>262.0657893186052</v>
      </c>
      <c r="B2278" s="134">
        <v>7.7610000000000001</v>
      </c>
      <c r="C2278" s="134">
        <v>-75.278999999999996</v>
      </c>
      <c r="D2278" t="s">
        <v>11005</v>
      </c>
      <c r="E2278" t="s">
        <v>892</v>
      </c>
      <c r="F2278" t="s">
        <v>877</v>
      </c>
      <c r="G2278" t="s">
        <v>10596</v>
      </c>
      <c r="H2278" t="s">
        <v>288</v>
      </c>
      <c r="I2278">
        <v>1373.6018999999999</v>
      </c>
      <c r="J2278" t="s">
        <v>889</v>
      </c>
      <c r="K2278" t="s">
        <v>903</v>
      </c>
      <c r="L2278" t="s">
        <v>7408</v>
      </c>
      <c r="M2278" t="s">
        <v>957</v>
      </c>
      <c r="N2278" t="s">
        <v>957</v>
      </c>
    </row>
    <row r="2279" spans="1:14" x14ac:dyDescent="0.3">
      <c r="A2279" s="136">
        <f t="shared" si="35"/>
        <v>262.06923816939843</v>
      </c>
      <c r="B2279" s="134">
        <v>7.851</v>
      </c>
      <c r="C2279" s="134">
        <v>-75.250500000000002</v>
      </c>
      <c r="D2279" t="s">
        <v>11170</v>
      </c>
      <c r="E2279" t="s">
        <v>883</v>
      </c>
      <c r="F2279" t="s">
        <v>884</v>
      </c>
      <c r="G2279" t="s">
        <v>10596</v>
      </c>
      <c r="H2279" t="s">
        <v>288</v>
      </c>
      <c r="I2279">
        <v>831.75630000000001</v>
      </c>
      <c r="L2279" t="s">
        <v>886</v>
      </c>
      <c r="M2279" t="s">
        <v>887</v>
      </c>
      <c r="N2279" t="s">
        <v>887</v>
      </c>
    </row>
    <row r="2280" spans="1:14" x14ac:dyDescent="0.3">
      <c r="A2280" s="136">
        <f t="shared" si="35"/>
        <v>262.07494851569572</v>
      </c>
      <c r="B2280" s="134">
        <v>5.4746800000000002</v>
      </c>
      <c r="C2280" s="134">
        <v>-74.722290000000001</v>
      </c>
      <c r="D2280" t="s">
        <v>4167</v>
      </c>
      <c r="E2280" t="s">
        <v>892</v>
      </c>
      <c r="F2280" t="s">
        <v>877</v>
      </c>
      <c r="G2280" t="s">
        <v>3880</v>
      </c>
      <c r="H2280" t="s">
        <v>292</v>
      </c>
      <c r="I2280">
        <v>32.286900000000003</v>
      </c>
      <c r="J2280" t="s">
        <v>894</v>
      </c>
      <c r="K2280" t="s">
        <v>879</v>
      </c>
      <c r="L2280" t="s">
        <v>4168</v>
      </c>
      <c r="M2280" t="s">
        <v>957</v>
      </c>
      <c r="N2280" t="s">
        <v>957</v>
      </c>
    </row>
    <row r="2281" spans="1:14" x14ac:dyDescent="0.3">
      <c r="A2281" s="136">
        <f t="shared" si="35"/>
        <v>262.12468437370023</v>
      </c>
      <c r="B2281" s="134">
        <v>5.9930000000000003</v>
      </c>
      <c r="C2281" s="134">
        <v>-75.097499999999997</v>
      </c>
      <c r="D2281" t="s">
        <v>5768</v>
      </c>
      <c r="E2281" t="s">
        <v>883</v>
      </c>
      <c r="F2281" t="s">
        <v>877</v>
      </c>
      <c r="G2281" t="s">
        <v>5769</v>
      </c>
      <c r="H2281" t="s">
        <v>288</v>
      </c>
      <c r="I2281">
        <v>266.84030000000001</v>
      </c>
      <c r="J2281" t="s">
        <v>889</v>
      </c>
      <c r="L2281" t="s">
        <v>5770</v>
      </c>
      <c r="M2281" t="s">
        <v>5771</v>
      </c>
      <c r="N2281" t="s">
        <v>5771</v>
      </c>
    </row>
    <row r="2282" spans="1:14" x14ac:dyDescent="0.3">
      <c r="A2282" s="136">
        <f t="shared" si="35"/>
        <v>262.15750652896958</v>
      </c>
      <c r="B2282" s="134">
        <v>4.7554999999999996</v>
      </c>
      <c r="C2282" s="134">
        <v>-73.3005</v>
      </c>
      <c r="D2282" t="s">
        <v>6928</v>
      </c>
      <c r="E2282" t="s">
        <v>892</v>
      </c>
      <c r="F2282" t="s">
        <v>1214</v>
      </c>
      <c r="G2282" t="s">
        <v>3231</v>
      </c>
      <c r="H2282" t="s">
        <v>291</v>
      </c>
      <c r="I2282">
        <v>66.142200000000003</v>
      </c>
      <c r="L2282" t="s">
        <v>6929</v>
      </c>
      <c r="M2282" t="s">
        <v>957</v>
      </c>
      <c r="N2282" t="s">
        <v>957</v>
      </c>
    </row>
    <row r="2283" spans="1:14" x14ac:dyDescent="0.3">
      <c r="A2283" s="136">
        <f t="shared" si="35"/>
        <v>262.23277425927063</v>
      </c>
      <c r="B2283" s="134">
        <v>7.9524999999999997</v>
      </c>
      <c r="C2283" s="134">
        <v>-75.215000000000003</v>
      </c>
      <c r="D2283" t="s">
        <v>11400</v>
      </c>
      <c r="E2283" t="s">
        <v>892</v>
      </c>
      <c r="F2283" t="s">
        <v>877</v>
      </c>
      <c r="G2283" t="s">
        <v>10703</v>
      </c>
      <c r="H2283" t="s">
        <v>288</v>
      </c>
      <c r="I2283">
        <v>349.91899999999998</v>
      </c>
      <c r="J2283" t="s">
        <v>889</v>
      </c>
      <c r="K2283" t="s">
        <v>903</v>
      </c>
      <c r="L2283" t="s">
        <v>11401</v>
      </c>
      <c r="M2283" t="s">
        <v>1039</v>
      </c>
      <c r="N2283" t="s">
        <v>1039</v>
      </c>
    </row>
    <row r="2284" spans="1:14" x14ac:dyDescent="0.3">
      <c r="A2284" s="136">
        <f t="shared" si="35"/>
        <v>262.28246746860987</v>
      </c>
      <c r="B2284" s="134">
        <v>5.1920000000000002</v>
      </c>
      <c r="C2284" s="134">
        <v>-74.402500000000003</v>
      </c>
      <c r="D2284" t="s">
        <v>3992</v>
      </c>
      <c r="E2284" t="s">
        <v>883</v>
      </c>
      <c r="F2284" t="s">
        <v>877</v>
      </c>
      <c r="G2284" t="s">
        <v>3877</v>
      </c>
      <c r="H2284" t="s">
        <v>297</v>
      </c>
      <c r="I2284">
        <v>1998.818</v>
      </c>
      <c r="J2284" t="s">
        <v>889</v>
      </c>
      <c r="L2284" t="s">
        <v>890</v>
      </c>
      <c r="M2284" t="s">
        <v>891</v>
      </c>
      <c r="N2284" t="s">
        <v>891</v>
      </c>
    </row>
    <row r="2285" spans="1:14" x14ac:dyDescent="0.3">
      <c r="A2285" s="136">
        <f t="shared" si="35"/>
        <v>262.31801391763514</v>
      </c>
      <c r="B2285" s="134">
        <v>6.0119999999999996</v>
      </c>
      <c r="C2285" s="134">
        <v>-75.109499999999997</v>
      </c>
      <c r="D2285" t="s">
        <v>5859</v>
      </c>
      <c r="E2285" t="s">
        <v>883</v>
      </c>
      <c r="F2285" t="s">
        <v>877</v>
      </c>
      <c r="G2285" t="s">
        <v>5695</v>
      </c>
      <c r="H2285" t="s">
        <v>288</v>
      </c>
      <c r="I2285">
        <v>139.53720000000001</v>
      </c>
      <c r="J2285" t="s">
        <v>894</v>
      </c>
      <c r="L2285" t="s">
        <v>5770</v>
      </c>
      <c r="M2285" t="s">
        <v>5860</v>
      </c>
      <c r="N2285" t="s">
        <v>5860</v>
      </c>
    </row>
    <row r="2286" spans="1:14" x14ac:dyDescent="0.3">
      <c r="A2286" s="136">
        <f t="shared" si="35"/>
        <v>262.36782675671805</v>
      </c>
      <c r="B2286" s="134">
        <v>6.1105</v>
      </c>
      <c r="C2286" s="134">
        <v>-75.158500000000004</v>
      </c>
      <c r="D2286" t="s">
        <v>6248</v>
      </c>
      <c r="E2286" t="s">
        <v>883</v>
      </c>
      <c r="F2286" t="s">
        <v>877</v>
      </c>
      <c r="G2286" t="s">
        <v>2836</v>
      </c>
      <c r="H2286" t="s">
        <v>288</v>
      </c>
      <c r="I2286">
        <v>59.9696</v>
      </c>
      <c r="J2286" t="s">
        <v>894</v>
      </c>
      <c r="L2286" t="s">
        <v>5718</v>
      </c>
      <c r="M2286" t="s">
        <v>1019</v>
      </c>
      <c r="N2286" t="s">
        <v>1019</v>
      </c>
    </row>
    <row r="2287" spans="1:14" x14ac:dyDescent="0.3">
      <c r="A2287" s="136">
        <f t="shared" si="35"/>
        <v>262.42349165117673</v>
      </c>
      <c r="B2287" s="134">
        <v>7.7220000000000004</v>
      </c>
      <c r="C2287" s="134">
        <v>-75.293499999999995</v>
      </c>
      <c r="D2287" t="s">
        <v>10956</v>
      </c>
      <c r="E2287" t="s">
        <v>883</v>
      </c>
      <c r="F2287" t="s">
        <v>877</v>
      </c>
      <c r="G2287" t="s">
        <v>10596</v>
      </c>
      <c r="H2287" t="s">
        <v>288</v>
      </c>
      <c r="I2287">
        <v>922.33079999999995</v>
      </c>
      <c r="J2287" t="s">
        <v>889</v>
      </c>
      <c r="L2287" t="s">
        <v>10957</v>
      </c>
      <c r="M2287" t="s">
        <v>1909</v>
      </c>
      <c r="N2287" t="s">
        <v>1909</v>
      </c>
    </row>
    <row r="2288" spans="1:14" x14ac:dyDescent="0.3">
      <c r="A2288" s="136">
        <f t="shared" si="35"/>
        <v>262.65690629097907</v>
      </c>
      <c r="B2288" s="134">
        <v>4.8358600000000003</v>
      </c>
      <c r="C2288" s="134">
        <v>-72.302539999999993</v>
      </c>
      <c r="D2288" t="s">
        <v>9986</v>
      </c>
      <c r="E2288" t="s">
        <v>892</v>
      </c>
      <c r="F2288" t="s">
        <v>877</v>
      </c>
      <c r="G2288" t="s">
        <v>9804</v>
      </c>
      <c r="H2288" t="s">
        <v>231</v>
      </c>
      <c r="I2288">
        <v>14.6714</v>
      </c>
      <c r="J2288" t="s">
        <v>889</v>
      </c>
      <c r="K2288" t="s">
        <v>879</v>
      </c>
      <c r="L2288" t="s">
        <v>9987</v>
      </c>
      <c r="M2288" t="s">
        <v>899</v>
      </c>
      <c r="N2288" t="s">
        <v>899</v>
      </c>
    </row>
    <row r="2289" spans="1:14" x14ac:dyDescent="0.3">
      <c r="A2289" s="136">
        <f t="shared" si="35"/>
        <v>262.71518565212483</v>
      </c>
      <c r="B2289" s="134">
        <v>4.7519999999999998</v>
      </c>
      <c r="C2289" s="134">
        <v>-73.3125</v>
      </c>
      <c r="D2289" t="s">
        <v>6873</v>
      </c>
      <c r="E2289" t="s">
        <v>892</v>
      </c>
      <c r="F2289" t="s">
        <v>1214</v>
      </c>
      <c r="G2289" t="s">
        <v>5940</v>
      </c>
      <c r="H2289" t="s">
        <v>297</v>
      </c>
      <c r="I2289">
        <v>7.3491999999999997</v>
      </c>
      <c r="L2289" t="s">
        <v>6874</v>
      </c>
      <c r="M2289" t="s">
        <v>957</v>
      </c>
      <c r="N2289" t="s">
        <v>957</v>
      </c>
    </row>
    <row r="2290" spans="1:14" x14ac:dyDescent="0.3">
      <c r="A2290" s="136">
        <f t="shared" si="35"/>
        <v>262.86110777156074</v>
      </c>
      <c r="B2290" s="134">
        <v>4.8181599999999998</v>
      </c>
      <c r="C2290" s="134">
        <v>-73.642200000000003</v>
      </c>
      <c r="D2290" t="s">
        <v>5653</v>
      </c>
      <c r="E2290" t="s">
        <v>892</v>
      </c>
      <c r="F2290" t="s">
        <v>877</v>
      </c>
      <c r="G2290" t="s">
        <v>5599</v>
      </c>
      <c r="H2290" t="s">
        <v>297</v>
      </c>
      <c r="I2290">
        <v>5.5240999999999998</v>
      </c>
      <c r="J2290" t="s">
        <v>894</v>
      </c>
      <c r="K2290" t="s">
        <v>879</v>
      </c>
      <c r="L2290" t="s">
        <v>5654</v>
      </c>
      <c r="M2290" t="s">
        <v>957</v>
      </c>
      <c r="N2290" t="s">
        <v>957</v>
      </c>
    </row>
    <row r="2291" spans="1:14" x14ac:dyDescent="0.3">
      <c r="A2291" s="136">
        <f t="shared" si="35"/>
        <v>262.88830339085234</v>
      </c>
      <c r="B2291" s="134">
        <v>4.8237100000000002</v>
      </c>
      <c r="C2291" s="134">
        <v>-73.662629999999993</v>
      </c>
      <c r="D2291" t="s">
        <v>5598</v>
      </c>
      <c r="E2291" t="s">
        <v>892</v>
      </c>
      <c r="F2291" t="s">
        <v>926</v>
      </c>
      <c r="G2291" t="s">
        <v>5599</v>
      </c>
      <c r="H2291" t="s">
        <v>297</v>
      </c>
      <c r="I2291">
        <v>484.28129999999999</v>
      </c>
      <c r="J2291" t="s">
        <v>889</v>
      </c>
      <c r="K2291" t="s">
        <v>879</v>
      </c>
      <c r="L2291" t="s">
        <v>5600</v>
      </c>
      <c r="M2291" t="s">
        <v>957</v>
      </c>
      <c r="N2291" t="s">
        <v>957</v>
      </c>
    </row>
    <row r="2292" spans="1:14" x14ac:dyDescent="0.3">
      <c r="A2292" s="136">
        <f t="shared" si="35"/>
        <v>262.9439239156905</v>
      </c>
      <c r="B2292" s="134">
        <v>6.3727999999999998</v>
      </c>
      <c r="C2292" s="134">
        <v>-75.267080000000007</v>
      </c>
      <c r="D2292" t="s">
        <v>7245</v>
      </c>
      <c r="E2292" t="s">
        <v>892</v>
      </c>
      <c r="F2292" t="s">
        <v>893</v>
      </c>
      <c r="G2292" t="s">
        <v>7246</v>
      </c>
      <c r="H2292" t="s">
        <v>288</v>
      </c>
      <c r="I2292">
        <v>34.983499999999999</v>
      </c>
      <c r="K2292" t="s">
        <v>879</v>
      </c>
      <c r="L2292" t="s">
        <v>7247</v>
      </c>
      <c r="M2292" t="s">
        <v>949</v>
      </c>
      <c r="N2292" t="s">
        <v>949</v>
      </c>
    </row>
    <row r="2293" spans="1:14" x14ac:dyDescent="0.3">
      <c r="A2293" s="136">
        <f t="shared" si="35"/>
        <v>262.99977588703678</v>
      </c>
      <c r="B2293" s="134">
        <v>6.0149999999999997</v>
      </c>
      <c r="C2293" s="134">
        <v>-75.117999999999995</v>
      </c>
      <c r="D2293" t="s">
        <v>5873</v>
      </c>
      <c r="E2293" t="s">
        <v>883</v>
      </c>
      <c r="F2293" t="s">
        <v>877</v>
      </c>
      <c r="G2293" t="s">
        <v>5695</v>
      </c>
      <c r="H2293" t="s">
        <v>288</v>
      </c>
      <c r="I2293">
        <v>275.40429999999998</v>
      </c>
      <c r="J2293" t="s">
        <v>889</v>
      </c>
      <c r="L2293" t="s">
        <v>5770</v>
      </c>
      <c r="M2293" t="s">
        <v>5771</v>
      </c>
      <c r="N2293" t="s">
        <v>5771</v>
      </c>
    </row>
    <row r="2294" spans="1:14" x14ac:dyDescent="0.3">
      <c r="A2294" s="136">
        <f t="shared" si="35"/>
        <v>263.02205330349705</v>
      </c>
      <c r="B2294" s="134">
        <v>6.8174999999999999</v>
      </c>
      <c r="C2294" s="134">
        <v>-75.366</v>
      </c>
      <c r="D2294" t="s">
        <v>8732</v>
      </c>
      <c r="E2294" t="s">
        <v>883</v>
      </c>
      <c r="F2294" t="s">
        <v>877</v>
      </c>
      <c r="G2294" t="s">
        <v>8733</v>
      </c>
      <c r="H2294" t="s">
        <v>288</v>
      </c>
      <c r="I2294">
        <v>476.79340000000002</v>
      </c>
      <c r="J2294" t="s">
        <v>889</v>
      </c>
      <c r="L2294" t="s">
        <v>8657</v>
      </c>
      <c r="M2294" t="s">
        <v>2026</v>
      </c>
      <c r="N2294" t="s">
        <v>2026</v>
      </c>
    </row>
    <row r="2295" spans="1:14" x14ac:dyDescent="0.3">
      <c r="A2295" s="136">
        <f t="shared" si="35"/>
        <v>263.07194437212735</v>
      </c>
      <c r="B2295" s="134">
        <v>6.8484999999999996</v>
      </c>
      <c r="C2295" s="134">
        <v>-75.37</v>
      </c>
      <c r="D2295" t="s">
        <v>8803</v>
      </c>
      <c r="E2295" t="s">
        <v>883</v>
      </c>
      <c r="F2295" t="s">
        <v>877</v>
      </c>
      <c r="G2295" t="s">
        <v>8733</v>
      </c>
      <c r="H2295" t="s">
        <v>288</v>
      </c>
      <c r="I2295">
        <v>2998.7849000000001</v>
      </c>
      <c r="J2295" t="s">
        <v>889</v>
      </c>
      <c r="L2295" t="s">
        <v>8657</v>
      </c>
      <c r="M2295" t="s">
        <v>3758</v>
      </c>
      <c r="N2295" t="s">
        <v>3758</v>
      </c>
    </row>
    <row r="2296" spans="1:14" x14ac:dyDescent="0.3">
      <c r="A2296" s="136">
        <f t="shared" si="35"/>
        <v>263.0998581572814</v>
      </c>
      <c r="B2296" s="134">
        <v>7.6104000000000003</v>
      </c>
      <c r="C2296" s="134">
        <v>-75.327619999999996</v>
      </c>
      <c r="D2296" t="s">
        <v>10658</v>
      </c>
      <c r="E2296" t="s">
        <v>892</v>
      </c>
      <c r="F2296" t="s">
        <v>877</v>
      </c>
      <c r="G2296" t="s">
        <v>10596</v>
      </c>
      <c r="H2296" t="s">
        <v>288</v>
      </c>
      <c r="I2296">
        <v>70.309200000000004</v>
      </c>
      <c r="J2296" t="s">
        <v>894</v>
      </c>
      <c r="K2296" t="s">
        <v>879</v>
      </c>
      <c r="L2296" t="s">
        <v>10659</v>
      </c>
      <c r="M2296" t="s">
        <v>949</v>
      </c>
      <c r="N2296" t="s">
        <v>949</v>
      </c>
    </row>
    <row r="2297" spans="1:14" x14ac:dyDescent="0.3">
      <c r="A2297" s="136">
        <f t="shared" si="35"/>
        <v>263.13843583387893</v>
      </c>
      <c r="B2297" s="134">
        <v>4.7309999999999999</v>
      </c>
      <c r="C2297" s="134">
        <v>-72.871499999999997</v>
      </c>
      <c r="D2297" t="s">
        <v>8428</v>
      </c>
      <c r="E2297" t="s">
        <v>883</v>
      </c>
      <c r="F2297" t="s">
        <v>877</v>
      </c>
      <c r="G2297" t="s">
        <v>8284</v>
      </c>
      <c r="H2297" t="s">
        <v>231</v>
      </c>
      <c r="I2297">
        <v>116.3625</v>
      </c>
      <c r="J2297" t="s">
        <v>894</v>
      </c>
      <c r="L2297" t="s">
        <v>4756</v>
      </c>
      <c r="M2297" t="s">
        <v>957</v>
      </c>
      <c r="N2297" t="s">
        <v>957</v>
      </c>
    </row>
    <row r="2298" spans="1:14" x14ac:dyDescent="0.3">
      <c r="A2298" s="136">
        <f t="shared" si="35"/>
        <v>263.28316856719357</v>
      </c>
      <c r="B2298" s="134">
        <v>4.8130899999999999</v>
      </c>
      <c r="C2298" s="134">
        <v>-73.638140000000007</v>
      </c>
      <c r="D2298" t="s">
        <v>5659</v>
      </c>
      <c r="E2298" t="s">
        <v>892</v>
      </c>
      <c r="F2298" t="s">
        <v>877</v>
      </c>
      <c r="G2298" t="s">
        <v>5599</v>
      </c>
      <c r="H2298" t="s">
        <v>297</v>
      </c>
      <c r="I2298">
        <v>23.639199999999999</v>
      </c>
      <c r="J2298" t="s">
        <v>889</v>
      </c>
      <c r="K2298" t="s">
        <v>879</v>
      </c>
      <c r="L2298" t="s">
        <v>1725</v>
      </c>
      <c r="M2298" t="s">
        <v>957</v>
      </c>
      <c r="N2298" t="s">
        <v>957</v>
      </c>
    </row>
    <row r="2299" spans="1:14" x14ac:dyDescent="0.3">
      <c r="A2299" s="136">
        <f t="shared" si="35"/>
        <v>263.31037628080179</v>
      </c>
      <c r="B2299" s="134">
        <v>4.8946100000000001</v>
      </c>
      <c r="C2299" s="134">
        <v>-73.881739999999994</v>
      </c>
      <c r="D2299" t="s">
        <v>4954</v>
      </c>
      <c r="E2299" t="s">
        <v>892</v>
      </c>
      <c r="F2299" t="s">
        <v>877</v>
      </c>
      <c r="G2299" t="s">
        <v>4955</v>
      </c>
      <c r="H2299" t="s">
        <v>297</v>
      </c>
      <c r="I2299">
        <v>159.71629999999999</v>
      </c>
      <c r="J2299" t="s">
        <v>894</v>
      </c>
      <c r="K2299" t="s">
        <v>879</v>
      </c>
      <c r="L2299" t="s">
        <v>4956</v>
      </c>
      <c r="M2299" t="s">
        <v>1718</v>
      </c>
      <c r="N2299" t="s">
        <v>1718</v>
      </c>
    </row>
    <row r="2300" spans="1:14" x14ac:dyDescent="0.3">
      <c r="A2300" s="136">
        <f t="shared" si="35"/>
        <v>263.44383787551379</v>
      </c>
      <c r="B2300" s="134">
        <v>4.7634999999999996</v>
      </c>
      <c r="C2300" s="134">
        <v>-73.427999999999997</v>
      </c>
      <c r="D2300" t="s">
        <v>6427</v>
      </c>
      <c r="E2300" t="s">
        <v>883</v>
      </c>
      <c r="F2300" t="s">
        <v>877</v>
      </c>
      <c r="G2300" t="s">
        <v>5940</v>
      </c>
      <c r="H2300" t="s">
        <v>297</v>
      </c>
      <c r="I2300">
        <v>182.5069</v>
      </c>
      <c r="J2300" t="s">
        <v>889</v>
      </c>
      <c r="L2300" t="s">
        <v>5082</v>
      </c>
      <c r="M2300" t="s">
        <v>6428</v>
      </c>
      <c r="N2300" t="s">
        <v>6428</v>
      </c>
    </row>
    <row r="2301" spans="1:14" x14ac:dyDescent="0.3">
      <c r="A2301" s="136">
        <f t="shared" si="35"/>
        <v>263.45420537877789</v>
      </c>
      <c r="B2301" s="134">
        <v>4.8914</v>
      </c>
      <c r="C2301" s="134">
        <v>-73.877139999999997</v>
      </c>
      <c r="D2301" t="s">
        <v>4972</v>
      </c>
      <c r="E2301" t="s">
        <v>892</v>
      </c>
      <c r="F2301" t="s">
        <v>877</v>
      </c>
      <c r="G2301" t="s">
        <v>4720</v>
      </c>
      <c r="H2301" t="s">
        <v>297</v>
      </c>
      <c r="I2301">
        <v>188.7002</v>
      </c>
      <c r="J2301" t="s">
        <v>894</v>
      </c>
      <c r="K2301" t="s">
        <v>879</v>
      </c>
      <c r="L2301" t="s">
        <v>4956</v>
      </c>
      <c r="M2301" t="s">
        <v>899</v>
      </c>
      <c r="N2301" t="s">
        <v>899</v>
      </c>
    </row>
    <row r="2302" spans="1:14" x14ac:dyDescent="0.3">
      <c r="A2302" s="136">
        <f t="shared" si="35"/>
        <v>263.57140947976592</v>
      </c>
      <c r="B2302" s="134">
        <v>5.4080000000000004</v>
      </c>
      <c r="C2302" s="134">
        <v>-74.6755</v>
      </c>
      <c r="D2302" t="s">
        <v>4043</v>
      </c>
      <c r="E2302" t="s">
        <v>883</v>
      </c>
      <c r="F2302" t="s">
        <v>877</v>
      </c>
      <c r="G2302" t="s">
        <v>3750</v>
      </c>
      <c r="H2302" t="s">
        <v>3751</v>
      </c>
      <c r="I2302">
        <v>144.5094</v>
      </c>
      <c r="J2302" t="s">
        <v>894</v>
      </c>
      <c r="L2302" t="s">
        <v>4044</v>
      </c>
      <c r="M2302" t="s">
        <v>4045</v>
      </c>
      <c r="N2302" t="s">
        <v>4045</v>
      </c>
    </row>
    <row r="2303" spans="1:14" x14ac:dyDescent="0.3">
      <c r="A2303" s="136">
        <f t="shared" si="35"/>
        <v>263.62167514909351</v>
      </c>
      <c r="B2303" s="134">
        <v>4.8083999999999998</v>
      </c>
      <c r="C2303" s="134">
        <v>-73.632580000000004</v>
      </c>
      <c r="D2303" t="s">
        <v>5677</v>
      </c>
      <c r="E2303" t="s">
        <v>892</v>
      </c>
      <c r="F2303" t="s">
        <v>926</v>
      </c>
      <c r="G2303" t="s">
        <v>5599</v>
      </c>
      <c r="H2303" t="s">
        <v>297</v>
      </c>
      <c r="I2303">
        <v>18.515899999999998</v>
      </c>
      <c r="J2303" t="s">
        <v>894</v>
      </c>
      <c r="K2303" t="s">
        <v>879</v>
      </c>
      <c r="L2303" t="s">
        <v>1123</v>
      </c>
      <c r="M2303" t="s">
        <v>1019</v>
      </c>
      <c r="N2303" t="s">
        <v>1019</v>
      </c>
    </row>
    <row r="2304" spans="1:14" x14ac:dyDescent="0.3">
      <c r="A2304" s="136">
        <f t="shared" si="35"/>
        <v>263.64436638344154</v>
      </c>
      <c r="B2304" s="134">
        <v>4.7709999999999999</v>
      </c>
      <c r="C2304" s="134">
        <v>-73.476500000000001</v>
      </c>
      <c r="D2304" t="s">
        <v>6294</v>
      </c>
      <c r="E2304" t="s">
        <v>883</v>
      </c>
      <c r="F2304" t="s">
        <v>877</v>
      </c>
      <c r="G2304" t="s">
        <v>5940</v>
      </c>
      <c r="H2304" t="s">
        <v>297</v>
      </c>
      <c r="I2304">
        <v>126.16249999999999</v>
      </c>
      <c r="J2304" t="s">
        <v>894</v>
      </c>
      <c r="L2304" t="s">
        <v>6295</v>
      </c>
      <c r="M2304" t="s">
        <v>906</v>
      </c>
      <c r="N2304" t="s">
        <v>906</v>
      </c>
    </row>
    <row r="2305" spans="1:14" x14ac:dyDescent="0.3">
      <c r="A2305" s="136">
        <f t="shared" si="35"/>
        <v>263.7475220334706</v>
      </c>
      <c r="B2305" s="134">
        <v>5.99688</v>
      </c>
      <c r="C2305" s="134">
        <v>-75.116150000000005</v>
      </c>
      <c r="D2305" t="s">
        <v>5775</v>
      </c>
      <c r="E2305" t="s">
        <v>892</v>
      </c>
      <c r="F2305" t="s">
        <v>877</v>
      </c>
      <c r="G2305" t="s">
        <v>5695</v>
      </c>
      <c r="H2305" t="s">
        <v>288</v>
      </c>
      <c r="I2305">
        <v>371.17070000000001</v>
      </c>
      <c r="J2305" t="s">
        <v>889</v>
      </c>
      <c r="K2305" t="s">
        <v>879</v>
      </c>
      <c r="L2305" t="s">
        <v>5776</v>
      </c>
      <c r="M2305" t="s">
        <v>5777</v>
      </c>
      <c r="N2305" t="s">
        <v>5777</v>
      </c>
    </row>
    <row r="2306" spans="1:14" x14ac:dyDescent="0.3">
      <c r="A2306" s="136">
        <f t="shared" ref="A2306:A2369" si="36">6371*ACOS(SIN(RADIANS(LAT))*SIN(RADIANS(B2306))+COS(RADIANS(LAT))*COS(RADIANS(B2306))*COS(RADIANS(C2306-LONG)))</f>
        <v>264.04979655299792</v>
      </c>
      <c r="B2306" s="134">
        <v>5.4178600000000001</v>
      </c>
      <c r="C2306" s="134">
        <v>-74.691609999999997</v>
      </c>
      <c r="D2306" t="s">
        <v>4055</v>
      </c>
      <c r="E2306" t="s">
        <v>892</v>
      </c>
      <c r="F2306" t="s">
        <v>877</v>
      </c>
      <c r="G2306" t="s">
        <v>3880</v>
      </c>
      <c r="H2306" t="s">
        <v>292</v>
      </c>
      <c r="I2306">
        <v>60.920400000000001</v>
      </c>
      <c r="J2306" t="s">
        <v>894</v>
      </c>
      <c r="K2306" t="s">
        <v>879</v>
      </c>
      <c r="L2306" t="s">
        <v>4056</v>
      </c>
      <c r="M2306" t="s">
        <v>899</v>
      </c>
      <c r="N2306" t="s">
        <v>899</v>
      </c>
    </row>
    <row r="2307" spans="1:14" x14ac:dyDescent="0.3">
      <c r="A2307" s="136">
        <f t="shared" si="36"/>
        <v>264.08330915886842</v>
      </c>
      <c r="B2307" s="134">
        <v>5.0395000000000003</v>
      </c>
      <c r="C2307" s="134">
        <v>-74.197500000000005</v>
      </c>
      <c r="D2307" t="s">
        <v>4138</v>
      </c>
      <c r="E2307" t="s">
        <v>883</v>
      </c>
      <c r="F2307" t="s">
        <v>877</v>
      </c>
      <c r="G2307" t="s">
        <v>4011</v>
      </c>
      <c r="H2307" t="s">
        <v>297</v>
      </c>
      <c r="I2307">
        <v>2339.4630000000002</v>
      </c>
      <c r="J2307" t="s">
        <v>889</v>
      </c>
      <c r="L2307" t="s">
        <v>890</v>
      </c>
      <c r="M2307" t="s">
        <v>891</v>
      </c>
      <c r="N2307" t="s">
        <v>891</v>
      </c>
    </row>
    <row r="2308" spans="1:14" x14ac:dyDescent="0.3">
      <c r="A2308" s="136">
        <f t="shared" si="36"/>
        <v>264.21213933679957</v>
      </c>
      <c r="B2308" s="134">
        <v>7.2729999999999997</v>
      </c>
      <c r="C2308" s="134">
        <v>-75.387500000000003</v>
      </c>
      <c r="D2308" t="s">
        <v>9973</v>
      </c>
      <c r="E2308" t="s">
        <v>883</v>
      </c>
      <c r="F2308" t="s">
        <v>877</v>
      </c>
      <c r="G2308" t="s">
        <v>9903</v>
      </c>
      <c r="H2308" t="s">
        <v>288</v>
      </c>
      <c r="I2308">
        <v>72.063199999999995</v>
      </c>
      <c r="J2308" t="s">
        <v>894</v>
      </c>
      <c r="L2308" t="s">
        <v>9974</v>
      </c>
      <c r="M2308" t="s">
        <v>1909</v>
      </c>
      <c r="N2308" t="s">
        <v>1909</v>
      </c>
    </row>
    <row r="2309" spans="1:14" x14ac:dyDescent="0.3">
      <c r="A2309" s="136">
        <f t="shared" si="36"/>
        <v>264.30476517862394</v>
      </c>
      <c r="B2309" s="134">
        <v>5.4618500000000001</v>
      </c>
      <c r="C2309" s="134">
        <v>-74.737830000000002</v>
      </c>
      <c r="D2309" t="s">
        <v>4114</v>
      </c>
      <c r="E2309" t="s">
        <v>892</v>
      </c>
      <c r="F2309" t="s">
        <v>877</v>
      </c>
      <c r="G2309" t="s">
        <v>3706</v>
      </c>
      <c r="H2309" t="s">
        <v>292</v>
      </c>
      <c r="I2309">
        <v>93.302400000000006</v>
      </c>
      <c r="J2309" t="s">
        <v>894</v>
      </c>
      <c r="K2309" t="s">
        <v>879</v>
      </c>
      <c r="L2309" t="s">
        <v>4115</v>
      </c>
      <c r="M2309" t="s">
        <v>957</v>
      </c>
      <c r="N2309" t="s">
        <v>957</v>
      </c>
    </row>
    <row r="2310" spans="1:14" x14ac:dyDescent="0.3">
      <c r="A2310" s="136">
        <f t="shared" si="36"/>
        <v>264.32534739305078</v>
      </c>
      <c r="B2310" s="134">
        <v>7.5579999999999998</v>
      </c>
      <c r="C2310" s="134">
        <v>-75.349999999999994</v>
      </c>
      <c r="D2310" t="s">
        <v>10555</v>
      </c>
      <c r="E2310" t="s">
        <v>883</v>
      </c>
      <c r="F2310" t="s">
        <v>884</v>
      </c>
      <c r="G2310" t="s">
        <v>10348</v>
      </c>
      <c r="H2310" t="s">
        <v>288</v>
      </c>
      <c r="I2310">
        <v>183.08699999999999</v>
      </c>
      <c r="L2310" t="s">
        <v>886</v>
      </c>
      <c r="M2310" t="s">
        <v>887</v>
      </c>
      <c r="N2310" t="s">
        <v>887</v>
      </c>
    </row>
    <row r="2311" spans="1:14" x14ac:dyDescent="0.3">
      <c r="A2311" s="136">
        <f t="shared" si="36"/>
        <v>264.3896769842616</v>
      </c>
      <c r="B2311" s="134">
        <v>6.1245000000000003</v>
      </c>
      <c r="C2311" s="134">
        <v>-75.185000000000002</v>
      </c>
      <c r="D2311" t="s">
        <v>6308</v>
      </c>
      <c r="E2311" t="s">
        <v>883</v>
      </c>
      <c r="F2311" t="s">
        <v>877</v>
      </c>
      <c r="G2311" t="s">
        <v>6280</v>
      </c>
      <c r="H2311" t="s">
        <v>288</v>
      </c>
      <c r="I2311">
        <v>107.7015</v>
      </c>
      <c r="J2311" t="s">
        <v>894</v>
      </c>
      <c r="L2311" t="s">
        <v>6309</v>
      </c>
      <c r="M2311" t="s">
        <v>899</v>
      </c>
      <c r="N2311" t="s">
        <v>899</v>
      </c>
    </row>
    <row r="2312" spans="1:14" x14ac:dyDescent="0.3">
      <c r="A2312" s="136">
        <f t="shared" si="36"/>
        <v>264.42319054738215</v>
      </c>
      <c r="B2312" s="134">
        <v>7.5149999999999997</v>
      </c>
      <c r="C2312" s="134">
        <v>-75.358999999999995</v>
      </c>
      <c r="D2312" t="s">
        <v>10449</v>
      </c>
      <c r="E2312" t="s">
        <v>883</v>
      </c>
      <c r="F2312" t="s">
        <v>963</v>
      </c>
      <c r="G2312" t="s">
        <v>10172</v>
      </c>
      <c r="H2312" t="s">
        <v>288</v>
      </c>
      <c r="I2312">
        <v>1043.71</v>
      </c>
      <c r="L2312" t="s">
        <v>10450</v>
      </c>
      <c r="M2312" t="s">
        <v>10451</v>
      </c>
      <c r="N2312" t="s">
        <v>10451</v>
      </c>
    </row>
    <row r="2313" spans="1:14" x14ac:dyDescent="0.3">
      <c r="A2313" s="136">
        <f t="shared" si="36"/>
        <v>264.46901147795415</v>
      </c>
      <c r="B2313" s="134">
        <v>6.0045000000000002</v>
      </c>
      <c r="C2313" s="134">
        <v>-75.127499999999998</v>
      </c>
      <c r="D2313" t="s">
        <v>5808</v>
      </c>
      <c r="E2313" t="s">
        <v>883</v>
      </c>
      <c r="F2313" t="s">
        <v>877</v>
      </c>
      <c r="G2313" t="s">
        <v>5695</v>
      </c>
      <c r="H2313" t="s">
        <v>288</v>
      </c>
      <c r="I2313">
        <v>296.22179999999997</v>
      </c>
      <c r="J2313" t="s">
        <v>889</v>
      </c>
      <c r="L2313" t="s">
        <v>5770</v>
      </c>
      <c r="M2313" t="s">
        <v>5771</v>
      </c>
      <c r="N2313" t="s">
        <v>5771</v>
      </c>
    </row>
    <row r="2314" spans="1:14" x14ac:dyDescent="0.3">
      <c r="A2314" s="136">
        <f t="shared" si="36"/>
        <v>264.52673357087804</v>
      </c>
      <c r="B2314" s="134">
        <v>6.0785</v>
      </c>
      <c r="C2314" s="134">
        <v>-75.165000000000006</v>
      </c>
      <c r="D2314" t="s">
        <v>6135</v>
      </c>
      <c r="E2314" t="s">
        <v>883</v>
      </c>
      <c r="F2314" t="s">
        <v>877</v>
      </c>
      <c r="G2314" t="s">
        <v>6136</v>
      </c>
      <c r="H2314" t="s">
        <v>288</v>
      </c>
      <c r="I2314">
        <v>253.35849999999999</v>
      </c>
      <c r="J2314" t="s">
        <v>889</v>
      </c>
      <c r="L2314" t="s">
        <v>5770</v>
      </c>
      <c r="M2314" t="s">
        <v>1759</v>
      </c>
      <c r="N2314" t="s">
        <v>1759</v>
      </c>
    </row>
    <row r="2315" spans="1:14" x14ac:dyDescent="0.3">
      <c r="A2315" s="136">
        <f t="shared" si="36"/>
        <v>264.63796884368401</v>
      </c>
      <c r="B2315" s="134">
        <v>6.9552199999999997</v>
      </c>
      <c r="C2315" s="134">
        <v>-75.393249999999995</v>
      </c>
      <c r="D2315" t="s">
        <v>9074</v>
      </c>
      <c r="E2315" t="s">
        <v>892</v>
      </c>
      <c r="F2315" t="s">
        <v>877</v>
      </c>
      <c r="G2315" t="s">
        <v>9059</v>
      </c>
      <c r="H2315" t="s">
        <v>288</v>
      </c>
      <c r="I2315">
        <v>18.992599999999999</v>
      </c>
      <c r="J2315" t="s">
        <v>894</v>
      </c>
      <c r="K2315" t="s">
        <v>879</v>
      </c>
      <c r="L2315" t="s">
        <v>9075</v>
      </c>
      <c r="M2315" t="s">
        <v>1326</v>
      </c>
      <c r="N2315" t="s">
        <v>1326</v>
      </c>
    </row>
    <row r="2316" spans="1:14" x14ac:dyDescent="0.3">
      <c r="A2316" s="136">
        <f t="shared" si="36"/>
        <v>264.72366038348298</v>
      </c>
      <c r="B2316" s="134">
        <v>7.2848600000000001</v>
      </c>
      <c r="C2316" s="134">
        <v>-75.391249999999999</v>
      </c>
      <c r="D2316" t="s">
        <v>10008</v>
      </c>
      <c r="E2316" t="s">
        <v>892</v>
      </c>
      <c r="F2316" t="s">
        <v>877</v>
      </c>
      <c r="G2316" t="s">
        <v>9903</v>
      </c>
      <c r="H2316" t="s">
        <v>288</v>
      </c>
      <c r="I2316">
        <v>15.6236</v>
      </c>
      <c r="J2316" t="s">
        <v>894</v>
      </c>
      <c r="K2316" t="s">
        <v>879</v>
      </c>
      <c r="L2316" t="s">
        <v>10009</v>
      </c>
      <c r="M2316" t="s">
        <v>7302</v>
      </c>
      <c r="N2316" t="s">
        <v>7302</v>
      </c>
    </row>
    <row r="2317" spans="1:14" x14ac:dyDescent="0.3">
      <c r="A2317" s="136">
        <f t="shared" si="36"/>
        <v>264.74790052621046</v>
      </c>
      <c r="B2317" s="134">
        <v>4.7958999999999996</v>
      </c>
      <c r="C2317" s="134">
        <v>-73.625209999999996</v>
      </c>
      <c r="D2317" t="s">
        <v>5699</v>
      </c>
      <c r="E2317" t="s">
        <v>892</v>
      </c>
      <c r="F2317" t="s">
        <v>926</v>
      </c>
      <c r="G2317" t="s">
        <v>5599</v>
      </c>
      <c r="H2317" t="s">
        <v>297</v>
      </c>
      <c r="I2317">
        <v>3.3073999999999999</v>
      </c>
      <c r="J2317" t="s">
        <v>894</v>
      </c>
      <c r="K2317" t="s">
        <v>879</v>
      </c>
      <c r="L2317" t="s">
        <v>5700</v>
      </c>
      <c r="M2317" t="s">
        <v>957</v>
      </c>
      <c r="N2317" t="s">
        <v>957</v>
      </c>
    </row>
    <row r="2318" spans="1:14" x14ac:dyDescent="0.3">
      <c r="A2318" s="136">
        <f t="shared" si="36"/>
        <v>264.79334217277176</v>
      </c>
      <c r="B2318" s="134">
        <v>4.7958999999999996</v>
      </c>
      <c r="C2318" s="134">
        <v>-73.626779999999997</v>
      </c>
      <c r="D2318" t="s">
        <v>5688</v>
      </c>
      <c r="E2318" t="s">
        <v>892</v>
      </c>
      <c r="F2318" t="s">
        <v>877</v>
      </c>
      <c r="G2318" t="s">
        <v>5689</v>
      </c>
      <c r="H2318" t="s">
        <v>297</v>
      </c>
      <c r="I2318">
        <v>81.873400000000004</v>
      </c>
      <c r="J2318" t="s">
        <v>894</v>
      </c>
      <c r="K2318" t="s">
        <v>879</v>
      </c>
      <c r="L2318" t="s">
        <v>4719</v>
      </c>
      <c r="M2318" t="s">
        <v>949</v>
      </c>
      <c r="N2318" t="s">
        <v>949</v>
      </c>
    </row>
    <row r="2319" spans="1:14" x14ac:dyDescent="0.3">
      <c r="A2319" s="136">
        <f t="shared" si="36"/>
        <v>264.81969500552611</v>
      </c>
      <c r="B2319" s="134">
        <v>7.2889400000000002</v>
      </c>
      <c r="C2319" s="134">
        <v>-75.391800000000003</v>
      </c>
      <c r="D2319" t="s">
        <v>10020</v>
      </c>
      <c r="E2319" t="s">
        <v>892</v>
      </c>
      <c r="F2319" t="s">
        <v>877</v>
      </c>
      <c r="G2319" t="s">
        <v>9903</v>
      </c>
      <c r="H2319" t="s">
        <v>288</v>
      </c>
      <c r="I2319">
        <v>5.7340999999999998</v>
      </c>
      <c r="J2319" t="s">
        <v>894</v>
      </c>
      <c r="K2319" t="s">
        <v>879</v>
      </c>
      <c r="L2319" t="s">
        <v>10021</v>
      </c>
      <c r="M2319" t="s">
        <v>1380</v>
      </c>
      <c r="N2319" t="s">
        <v>1380</v>
      </c>
    </row>
    <row r="2320" spans="1:14" x14ac:dyDescent="0.3">
      <c r="A2320" s="136">
        <f t="shared" si="36"/>
        <v>264.85585569005423</v>
      </c>
      <c r="B2320" s="134">
        <v>5.4234999999999998</v>
      </c>
      <c r="C2320" s="134">
        <v>-74.707499999999996</v>
      </c>
      <c r="D2320" t="s">
        <v>4042</v>
      </c>
      <c r="E2320" t="s">
        <v>883</v>
      </c>
      <c r="F2320" t="s">
        <v>877</v>
      </c>
      <c r="G2320" t="s">
        <v>3880</v>
      </c>
      <c r="H2320" t="s">
        <v>292</v>
      </c>
      <c r="I2320">
        <v>269.42590000000001</v>
      </c>
      <c r="J2320" t="s">
        <v>889</v>
      </c>
      <c r="L2320" t="s">
        <v>4015</v>
      </c>
      <c r="M2320" t="s">
        <v>1019</v>
      </c>
      <c r="N2320" t="s">
        <v>1019</v>
      </c>
    </row>
    <row r="2321" spans="1:14" x14ac:dyDescent="0.3">
      <c r="A2321" s="136">
        <f t="shared" si="36"/>
        <v>264.90861265285304</v>
      </c>
      <c r="B2321" s="134">
        <v>5.40944</v>
      </c>
      <c r="C2321" s="134">
        <v>-74.694119999999998</v>
      </c>
      <c r="D2321" t="s">
        <v>4021</v>
      </c>
      <c r="E2321" t="s">
        <v>892</v>
      </c>
      <c r="F2321" t="s">
        <v>877</v>
      </c>
      <c r="G2321" t="s">
        <v>3880</v>
      </c>
      <c r="H2321" t="s">
        <v>292</v>
      </c>
      <c r="I2321">
        <v>0.13730000000000001</v>
      </c>
      <c r="J2321" t="s">
        <v>894</v>
      </c>
      <c r="K2321" t="s">
        <v>879</v>
      </c>
      <c r="L2321" t="s">
        <v>4017</v>
      </c>
      <c r="M2321" t="s">
        <v>957</v>
      </c>
      <c r="N2321" t="s">
        <v>957</v>
      </c>
    </row>
    <row r="2322" spans="1:14" x14ac:dyDescent="0.3">
      <c r="A2322" s="136">
        <f t="shared" si="36"/>
        <v>264.91622355079988</v>
      </c>
      <c r="B2322" s="134">
        <v>5.5529999999999999</v>
      </c>
      <c r="C2322" s="134">
        <v>-74.827500000000001</v>
      </c>
      <c r="D2322" t="s">
        <v>4328</v>
      </c>
      <c r="E2322" t="s">
        <v>968</v>
      </c>
      <c r="F2322" t="s">
        <v>877</v>
      </c>
      <c r="G2322" t="s">
        <v>3428</v>
      </c>
      <c r="H2322" t="s">
        <v>292</v>
      </c>
      <c r="I2322">
        <v>508.19330000000002</v>
      </c>
      <c r="J2322" t="s">
        <v>889</v>
      </c>
      <c r="K2322" t="s">
        <v>903</v>
      </c>
      <c r="L2322" t="s">
        <v>4329</v>
      </c>
      <c r="M2322" t="s">
        <v>899</v>
      </c>
      <c r="N2322" t="s">
        <v>899</v>
      </c>
    </row>
    <row r="2323" spans="1:14" x14ac:dyDescent="0.3">
      <c r="A2323" s="136">
        <f t="shared" si="36"/>
        <v>264.918776405583</v>
      </c>
      <c r="B2323" s="134">
        <v>5.9824999999999999</v>
      </c>
      <c r="C2323" s="134">
        <v>-75.120500000000007</v>
      </c>
      <c r="D2323" t="s">
        <v>5704</v>
      </c>
      <c r="E2323" t="s">
        <v>883</v>
      </c>
      <c r="F2323" t="s">
        <v>884</v>
      </c>
      <c r="G2323" t="s">
        <v>5695</v>
      </c>
      <c r="H2323" t="s">
        <v>288</v>
      </c>
      <c r="I2323">
        <v>99.151300000000006</v>
      </c>
      <c r="L2323" t="s">
        <v>5705</v>
      </c>
      <c r="M2323" t="s">
        <v>957</v>
      </c>
      <c r="N2323" t="s">
        <v>957</v>
      </c>
    </row>
    <row r="2324" spans="1:14" x14ac:dyDescent="0.3">
      <c r="A2324" s="136">
        <f t="shared" si="36"/>
        <v>264.93253664767855</v>
      </c>
      <c r="B2324" s="134">
        <v>6.8955000000000002</v>
      </c>
      <c r="C2324" s="134">
        <v>-75.391499999999994</v>
      </c>
      <c r="D2324" t="s">
        <v>8911</v>
      </c>
      <c r="E2324" t="s">
        <v>883</v>
      </c>
      <c r="F2324" t="s">
        <v>877</v>
      </c>
      <c r="G2324" t="s">
        <v>8882</v>
      </c>
      <c r="H2324" t="s">
        <v>288</v>
      </c>
      <c r="I2324">
        <v>2553.6253000000002</v>
      </c>
      <c r="J2324" t="s">
        <v>889</v>
      </c>
      <c r="L2324" t="s">
        <v>8657</v>
      </c>
      <c r="M2324" t="s">
        <v>3758</v>
      </c>
      <c r="N2324" t="s">
        <v>3758</v>
      </c>
    </row>
    <row r="2325" spans="1:14" x14ac:dyDescent="0.3">
      <c r="A2325" s="136">
        <f t="shared" si="36"/>
        <v>264.95606734158338</v>
      </c>
      <c r="B2325" s="134">
        <v>6.9530000000000003</v>
      </c>
      <c r="C2325" s="134">
        <v>-75.396000000000001</v>
      </c>
      <c r="D2325" t="s">
        <v>9058</v>
      </c>
      <c r="E2325" t="s">
        <v>883</v>
      </c>
      <c r="F2325" t="s">
        <v>963</v>
      </c>
      <c r="G2325" t="s">
        <v>9059</v>
      </c>
      <c r="H2325" t="s">
        <v>288</v>
      </c>
      <c r="I2325">
        <v>3.6667999999999998</v>
      </c>
      <c r="L2325" t="s">
        <v>9060</v>
      </c>
      <c r="M2325" t="s">
        <v>887</v>
      </c>
      <c r="N2325" t="s">
        <v>887</v>
      </c>
    </row>
    <row r="2326" spans="1:14" x14ac:dyDescent="0.3">
      <c r="A2326" s="136">
        <f t="shared" si="36"/>
        <v>264.98193748053734</v>
      </c>
      <c r="B2326" s="134">
        <v>4.7898300000000003</v>
      </c>
      <c r="C2326" s="134">
        <v>-73.610569999999996</v>
      </c>
      <c r="D2326" t="s">
        <v>5756</v>
      </c>
      <c r="E2326" t="s">
        <v>892</v>
      </c>
      <c r="F2326" t="s">
        <v>926</v>
      </c>
      <c r="G2326" t="s">
        <v>5757</v>
      </c>
      <c r="H2326" t="s">
        <v>297</v>
      </c>
      <c r="I2326">
        <v>89.310500000000005</v>
      </c>
      <c r="J2326" t="s">
        <v>894</v>
      </c>
      <c r="K2326" t="s">
        <v>879</v>
      </c>
      <c r="L2326" t="s">
        <v>1123</v>
      </c>
      <c r="M2326" t="s">
        <v>1173</v>
      </c>
      <c r="N2326" t="s">
        <v>1173</v>
      </c>
    </row>
    <row r="2327" spans="1:14" x14ac:dyDescent="0.3">
      <c r="A2327" s="136">
        <f t="shared" si="36"/>
        <v>265.02271060301399</v>
      </c>
      <c r="B2327" s="134">
        <v>7.8680000000000003</v>
      </c>
      <c r="C2327" s="134">
        <v>-75.272999999999996</v>
      </c>
      <c r="D2327" t="s">
        <v>11189</v>
      </c>
      <c r="E2327" t="s">
        <v>908</v>
      </c>
      <c r="F2327" t="s">
        <v>877</v>
      </c>
      <c r="G2327" t="s">
        <v>10703</v>
      </c>
      <c r="H2327" t="s">
        <v>288</v>
      </c>
      <c r="I2327">
        <v>4083.3263999999999</v>
      </c>
      <c r="J2327" t="s">
        <v>889</v>
      </c>
      <c r="L2327" t="s">
        <v>11190</v>
      </c>
      <c r="M2327" t="s">
        <v>11191</v>
      </c>
      <c r="N2327" t="s">
        <v>11191</v>
      </c>
    </row>
    <row r="2328" spans="1:14" x14ac:dyDescent="0.3">
      <c r="A2328" s="136">
        <f t="shared" si="36"/>
        <v>265.04369787046534</v>
      </c>
      <c r="B2328" s="134">
        <v>5.4097600000000003</v>
      </c>
      <c r="C2328" s="134">
        <v>-74.696169999999995</v>
      </c>
      <c r="D2328" t="s">
        <v>4016</v>
      </c>
      <c r="E2328" t="s">
        <v>892</v>
      </c>
      <c r="F2328" t="s">
        <v>877</v>
      </c>
      <c r="G2328" t="s">
        <v>3880</v>
      </c>
      <c r="H2328" t="s">
        <v>292</v>
      </c>
      <c r="I2328">
        <v>0.14349999999999999</v>
      </c>
      <c r="J2328" t="s">
        <v>894</v>
      </c>
      <c r="K2328" t="s">
        <v>879</v>
      </c>
      <c r="L2328" t="s">
        <v>4017</v>
      </c>
      <c r="M2328" t="s">
        <v>957</v>
      </c>
      <c r="N2328" t="s">
        <v>957</v>
      </c>
    </row>
    <row r="2329" spans="1:14" x14ac:dyDescent="0.3">
      <c r="A2329" s="136">
        <f t="shared" si="36"/>
        <v>265.25775585484968</v>
      </c>
      <c r="B2329" s="134">
        <v>5.5794499999999996</v>
      </c>
      <c r="C2329" s="134">
        <v>-74.853790000000004</v>
      </c>
      <c r="D2329" t="s">
        <v>4389</v>
      </c>
      <c r="E2329" t="s">
        <v>892</v>
      </c>
      <c r="F2329" t="s">
        <v>877</v>
      </c>
      <c r="G2329" t="s">
        <v>4303</v>
      </c>
      <c r="H2329" t="s">
        <v>292</v>
      </c>
      <c r="I2329">
        <v>1.7427999999999999</v>
      </c>
      <c r="J2329" t="s">
        <v>894</v>
      </c>
      <c r="K2329" t="s">
        <v>879</v>
      </c>
      <c r="L2329" t="s">
        <v>4390</v>
      </c>
      <c r="M2329" t="s">
        <v>931</v>
      </c>
      <c r="N2329" t="s">
        <v>931</v>
      </c>
    </row>
    <row r="2330" spans="1:14" x14ac:dyDescent="0.3">
      <c r="A2330" s="136">
        <f t="shared" si="36"/>
        <v>265.42342400111346</v>
      </c>
      <c r="B2330" s="134">
        <v>6.1214899999999997</v>
      </c>
      <c r="C2330" s="134">
        <v>-75.193889999999996</v>
      </c>
      <c r="D2330" t="s">
        <v>6279</v>
      </c>
      <c r="E2330" t="s">
        <v>892</v>
      </c>
      <c r="F2330" t="s">
        <v>877</v>
      </c>
      <c r="G2330" t="s">
        <v>6280</v>
      </c>
      <c r="H2330" t="s">
        <v>288</v>
      </c>
      <c r="I2330">
        <v>61.488100000000003</v>
      </c>
      <c r="J2330" t="s">
        <v>894</v>
      </c>
      <c r="K2330" t="s">
        <v>879</v>
      </c>
      <c r="L2330" t="s">
        <v>6281</v>
      </c>
      <c r="M2330" t="s">
        <v>1117</v>
      </c>
      <c r="N2330" t="s">
        <v>1117</v>
      </c>
    </row>
    <row r="2331" spans="1:14" x14ac:dyDescent="0.3">
      <c r="A2331" s="136">
        <f t="shared" si="36"/>
        <v>265.42842846831616</v>
      </c>
      <c r="B2331" s="134">
        <v>5.4130200000000004</v>
      </c>
      <c r="C2331" s="134">
        <v>-74.704350000000005</v>
      </c>
      <c r="D2331" t="s">
        <v>4014</v>
      </c>
      <c r="E2331" t="s">
        <v>892</v>
      </c>
      <c r="F2331" t="s">
        <v>877</v>
      </c>
      <c r="G2331" t="s">
        <v>3880</v>
      </c>
      <c r="H2331" t="s">
        <v>292</v>
      </c>
      <c r="I2331">
        <v>123.9893</v>
      </c>
      <c r="J2331" t="s">
        <v>894</v>
      </c>
      <c r="K2331" t="s">
        <v>879</v>
      </c>
      <c r="L2331" t="s">
        <v>4015</v>
      </c>
      <c r="M2331" t="s">
        <v>899</v>
      </c>
      <c r="N2331" t="s">
        <v>899</v>
      </c>
    </row>
    <row r="2332" spans="1:14" x14ac:dyDescent="0.3">
      <c r="A2332" s="136">
        <f t="shared" si="36"/>
        <v>265.46952497327601</v>
      </c>
      <c r="B2332" s="134">
        <v>4.7649999999999997</v>
      </c>
      <c r="C2332" s="134">
        <v>-73.527000000000001</v>
      </c>
      <c r="D2332" t="s">
        <v>6097</v>
      </c>
      <c r="E2332" t="s">
        <v>883</v>
      </c>
      <c r="F2332" t="s">
        <v>884</v>
      </c>
      <c r="G2332" t="s">
        <v>5940</v>
      </c>
      <c r="H2332" t="s">
        <v>297</v>
      </c>
      <c r="I2332">
        <v>9.7993000000000006</v>
      </c>
      <c r="L2332" t="s">
        <v>6098</v>
      </c>
      <c r="M2332" t="s">
        <v>1310</v>
      </c>
      <c r="N2332" t="s">
        <v>1310</v>
      </c>
    </row>
    <row r="2333" spans="1:14" x14ac:dyDescent="0.3">
      <c r="A2333" s="136">
        <f t="shared" si="36"/>
        <v>265.53224329145752</v>
      </c>
      <c r="B2333" s="134">
        <v>5.5214999999999996</v>
      </c>
      <c r="C2333" s="134">
        <v>-74.807500000000005</v>
      </c>
      <c r="D2333" t="s">
        <v>4225</v>
      </c>
      <c r="E2333" t="s">
        <v>883</v>
      </c>
      <c r="F2333" t="s">
        <v>877</v>
      </c>
      <c r="G2333" t="s">
        <v>3428</v>
      </c>
      <c r="H2333" t="s">
        <v>292</v>
      </c>
      <c r="I2333">
        <v>584.13789999999995</v>
      </c>
      <c r="J2333" t="s">
        <v>889</v>
      </c>
      <c r="L2333" t="s">
        <v>4144</v>
      </c>
      <c r="M2333" t="s">
        <v>4145</v>
      </c>
      <c r="N2333" t="s">
        <v>4145</v>
      </c>
    </row>
    <row r="2334" spans="1:14" x14ac:dyDescent="0.3">
      <c r="A2334" s="136">
        <f t="shared" si="36"/>
        <v>265.61093444703823</v>
      </c>
      <c r="B2334" s="134">
        <v>9.4369999999999994</v>
      </c>
      <c r="C2334" s="134">
        <v>-73.469499999999996</v>
      </c>
      <c r="D2334" t="s">
        <v>13035</v>
      </c>
      <c r="E2334" t="s">
        <v>883</v>
      </c>
      <c r="F2334" t="s">
        <v>963</v>
      </c>
      <c r="G2334" t="s">
        <v>13013</v>
      </c>
      <c r="H2334" t="s">
        <v>294</v>
      </c>
      <c r="I2334">
        <v>229.2236</v>
      </c>
      <c r="L2334" t="s">
        <v>13036</v>
      </c>
      <c r="M2334" t="s">
        <v>1673</v>
      </c>
      <c r="N2334" t="s">
        <v>1673</v>
      </c>
    </row>
    <row r="2335" spans="1:14" x14ac:dyDescent="0.3">
      <c r="A2335" s="136">
        <f t="shared" si="36"/>
        <v>265.72861193555133</v>
      </c>
      <c r="B2335" s="134">
        <v>4.7625000000000002</v>
      </c>
      <c r="C2335" s="134">
        <v>-73.526499999999999</v>
      </c>
      <c r="D2335" t="s">
        <v>6095</v>
      </c>
      <c r="E2335" t="s">
        <v>883</v>
      </c>
      <c r="F2335" t="s">
        <v>877</v>
      </c>
      <c r="G2335" t="s">
        <v>5940</v>
      </c>
      <c r="H2335" t="s">
        <v>297</v>
      </c>
      <c r="I2335">
        <v>1.2249000000000001</v>
      </c>
      <c r="J2335" t="s">
        <v>894</v>
      </c>
      <c r="L2335" t="s">
        <v>6096</v>
      </c>
      <c r="M2335" t="s">
        <v>1019</v>
      </c>
      <c r="N2335" t="s">
        <v>1019</v>
      </c>
    </row>
    <row r="2336" spans="1:14" x14ac:dyDescent="0.3">
      <c r="A2336" s="136">
        <f t="shared" si="36"/>
        <v>265.78570141863253</v>
      </c>
      <c r="B2336" s="134">
        <v>5.4494999999999996</v>
      </c>
      <c r="C2336" s="134">
        <v>-74.744500000000002</v>
      </c>
      <c r="D2336" t="s">
        <v>4082</v>
      </c>
      <c r="E2336" t="s">
        <v>883</v>
      </c>
      <c r="F2336" t="s">
        <v>877</v>
      </c>
      <c r="G2336" t="s">
        <v>3706</v>
      </c>
      <c r="H2336" t="s">
        <v>292</v>
      </c>
      <c r="I2336">
        <v>339.23480000000001</v>
      </c>
      <c r="J2336" t="s">
        <v>889</v>
      </c>
      <c r="L2336" t="s">
        <v>4083</v>
      </c>
      <c r="M2336" t="s">
        <v>1909</v>
      </c>
      <c r="N2336" t="s">
        <v>1909</v>
      </c>
    </row>
    <row r="2337" spans="1:14" x14ac:dyDescent="0.3">
      <c r="A2337" s="136">
        <f t="shared" si="36"/>
        <v>265.89146447859554</v>
      </c>
      <c r="B2337" s="134">
        <v>6.452</v>
      </c>
      <c r="C2337" s="134">
        <v>-75.319000000000003</v>
      </c>
      <c r="D2337" t="s">
        <v>7497</v>
      </c>
      <c r="E2337" t="s">
        <v>883</v>
      </c>
      <c r="F2337" t="s">
        <v>877</v>
      </c>
      <c r="G2337" t="s">
        <v>7359</v>
      </c>
      <c r="H2337" t="s">
        <v>288</v>
      </c>
      <c r="I2337">
        <v>96.644599999999997</v>
      </c>
      <c r="J2337" t="s">
        <v>894</v>
      </c>
      <c r="L2337" t="s">
        <v>7498</v>
      </c>
      <c r="M2337" t="s">
        <v>3758</v>
      </c>
      <c r="N2337" t="s">
        <v>3758</v>
      </c>
    </row>
    <row r="2338" spans="1:14" x14ac:dyDescent="0.3">
      <c r="A2338" s="136">
        <f t="shared" si="36"/>
        <v>265.9142696367868</v>
      </c>
      <c r="B2338" s="134">
        <v>4.9555300000000004</v>
      </c>
      <c r="C2338" s="134">
        <v>-74.075760000000002</v>
      </c>
      <c r="D2338" t="s">
        <v>4384</v>
      </c>
      <c r="E2338" t="s">
        <v>892</v>
      </c>
      <c r="F2338" t="s">
        <v>877</v>
      </c>
      <c r="G2338" t="s">
        <v>4336</v>
      </c>
      <c r="H2338" t="s">
        <v>297</v>
      </c>
      <c r="I2338">
        <v>58.3733</v>
      </c>
      <c r="J2338" t="s">
        <v>894</v>
      </c>
      <c r="K2338" t="s">
        <v>879</v>
      </c>
      <c r="L2338" t="s">
        <v>3884</v>
      </c>
      <c r="M2338" t="s">
        <v>899</v>
      </c>
      <c r="N2338" t="s">
        <v>899</v>
      </c>
    </row>
    <row r="2339" spans="1:14" x14ac:dyDescent="0.3">
      <c r="A2339" s="136">
        <f t="shared" si="36"/>
        <v>266.00671602626755</v>
      </c>
      <c r="B2339" s="134">
        <v>6.12</v>
      </c>
      <c r="C2339" s="134">
        <v>-75.198999999999998</v>
      </c>
      <c r="D2339" t="s">
        <v>6276</v>
      </c>
      <c r="E2339" t="s">
        <v>883</v>
      </c>
      <c r="F2339" t="s">
        <v>877</v>
      </c>
      <c r="G2339" t="s">
        <v>2544</v>
      </c>
      <c r="H2339" t="s">
        <v>288</v>
      </c>
      <c r="I2339">
        <v>106.4806</v>
      </c>
      <c r="J2339" t="s">
        <v>894</v>
      </c>
      <c r="L2339" t="s">
        <v>6277</v>
      </c>
      <c r="M2339" t="s">
        <v>887</v>
      </c>
      <c r="N2339" t="s">
        <v>887</v>
      </c>
    </row>
    <row r="2340" spans="1:14" x14ac:dyDescent="0.3">
      <c r="A2340" s="136">
        <f t="shared" si="36"/>
        <v>266.07327044371669</v>
      </c>
      <c r="B2340" s="134">
        <v>5.5294999999999996</v>
      </c>
      <c r="C2340" s="134">
        <v>-74.820999999999998</v>
      </c>
      <c r="D2340" t="s">
        <v>4236</v>
      </c>
      <c r="E2340" t="s">
        <v>892</v>
      </c>
      <c r="F2340" t="s">
        <v>877</v>
      </c>
      <c r="G2340" t="s">
        <v>3428</v>
      </c>
      <c r="H2340" t="s">
        <v>292</v>
      </c>
      <c r="I2340">
        <v>30.615100000000002</v>
      </c>
      <c r="J2340" t="s">
        <v>894</v>
      </c>
      <c r="K2340" t="s">
        <v>903</v>
      </c>
      <c r="L2340" t="s">
        <v>4237</v>
      </c>
      <c r="M2340" t="s">
        <v>4145</v>
      </c>
      <c r="N2340" t="s">
        <v>4145</v>
      </c>
    </row>
    <row r="2341" spans="1:14" x14ac:dyDescent="0.3">
      <c r="A2341" s="136">
        <f t="shared" si="36"/>
        <v>266.21720648768911</v>
      </c>
      <c r="B2341" s="134">
        <v>7.5629999999999997</v>
      </c>
      <c r="C2341" s="134">
        <v>-75.366500000000002</v>
      </c>
      <c r="D2341" t="s">
        <v>10575</v>
      </c>
      <c r="E2341" t="s">
        <v>883</v>
      </c>
      <c r="F2341" t="s">
        <v>877</v>
      </c>
      <c r="G2341" t="s">
        <v>10172</v>
      </c>
      <c r="H2341" t="s">
        <v>288</v>
      </c>
      <c r="I2341">
        <v>47.602699999999999</v>
      </c>
      <c r="J2341" t="s">
        <v>894</v>
      </c>
      <c r="L2341" t="s">
        <v>10576</v>
      </c>
      <c r="M2341" t="s">
        <v>3758</v>
      </c>
      <c r="N2341" t="s">
        <v>3758</v>
      </c>
    </row>
    <row r="2342" spans="1:14" x14ac:dyDescent="0.3">
      <c r="A2342" s="136">
        <f t="shared" si="36"/>
        <v>266.38058374679508</v>
      </c>
      <c r="B2342" s="134">
        <v>7.2824999999999998</v>
      </c>
      <c r="C2342" s="134">
        <v>-75.406499999999994</v>
      </c>
      <c r="D2342" t="s">
        <v>10003</v>
      </c>
      <c r="E2342" t="s">
        <v>883</v>
      </c>
      <c r="F2342" t="s">
        <v>877</v>
      </c>
      <c r="G2342" t="s">
        <v>9903</v>
      </c>
      <c r="H2342" t="s">
        <v>288</v>
      </c>
      <c r="I2342">
        <v>28.092700000000001</v>
      </c>
      <c r="J2342" t="s">
        <v>894</v>
      </c>
      <c r="L2342" t="s">
        <v>2659</v>
      </c>
      <c r="M2342" t="s">
        <v>2026</v>
      </c>
      <c r="N2342" t="s">
        <v>2026</v>
      </c>
    </row>
    <row r="2343" spans="1:14" x14ac:dyDescent="0.3">
      <c r="A2343" s="136">
        <f t="shared" si="36"/>
        <v>266.3848864625819</v>
      </c>
      <c r="B2343" s="134">
        <v>6.1295000000000002</v>
      </c>
      <c r="C2343" s="134">
        <v>-75.206999999999994</v>
      </c>
      <c r="D2343" t="s">
        <v>6313</v>
      </c>
      <c r="E2343" t="s">
        <v>883</v>
      </c>
      <c r="F2343" t="s">
        <v>877</v>
      </c>
      <c r="G2343" t="s">
        <v>6280</v>
      </c>
      <c r="H2343" t="s">
        <v>288</v>
      </c>
      <c r="I2343">
        <v>99.136099999999999</v>
      </c>
      <c r="J2343" t="s">
        <v>894</v>
      </c>
      <c r="L2343" t="s">
        <v>6314</v>
      </c>
      <c r="M2343" t="s">
        <v>1019</v>
      </c>
      <c r="N2343" t="s">
        <v>1019</v>
      </c>
    </row>
    <row r="2344" spans="1:14" x14ac:dyDescent="0.3">
      <c r="A2344" s="136">
        <f t="shared" si="36"/>
        <v>266.39699874730371</v>
      </c>
      <c r="B2344" s="134">
        <v>6.0490000000000004</v>
      </c>
      <c r="C2344" s="134">
        <v>-75.169499999999999</v>
      </c>
      <c r="D2344" t="s">
        <v>6002</v>
      </c>
      <c r="E2344" t="s">
        <v>883</v>
      </c>
      <c r="F2344" t="s">
        <v>981</v>
      </c>
      <c r="G2344" t="s">
        <v>5695</v>
      </c>
      <c r="H2344" t="s">
        <v>288</v>
      </c>
      <c r="I2344">
        <v>24.480499999999999</v>
      </c>
      <c r="J2344" t="s">
        <v>894</v>
      </c>
      <c r="L2344" t="s">
        <v>6003</v>
      </c>
      <c r="M2344" t="s">
        <v>957</v>
      </c>
      <c r="N2344" t="s">
        <v>957</v>
      </c>
    </row>
    <row r="2345" spans="1:14" x14ac:dyDescent="0.3">
      <c r="A2345" s="136">
        <f t="shared" si="36"/>
        <v>266.40667660127173</v>
      </c>
      <c r="B2345" s="134">
        <v>7.5917899999999996</v>
      </c>
      <c r="C2345" s="134">
        <v>-75.362350000000006</v>
      </c>
      <c r="D2345" t="s">
        <v>10630</v>
      </c>
      <c r="E2345" t="s">
        <v>892</v>
      </c>
      <c r="F2345" t="s">
        <v>877</v>
      </c>
      <c r="G2345" t="s">
        <v>10348</v>
      </c>
      <c r="H2345" t="s">
        <v>288</v>
      </c>
      <c r="I2345">
        <v>77.350499999999997</v>
      </c>
      <c r="J2345" t="s">
        <v>894</v>
      </c>
      <c r="K2345" t="s">
        <v>879</v>
      </c>
      <c r="L2345" t="s">
        <v>10631</v>
      </c>
      <c r="M2345" t="s">
        <v>1117</v>
      </c>
      <c r="N2345" t="s">
        <v>1117</v>
      </c>
    </row>
    <row r="2346" spans="1:14" x14ac:dyDescent="0.3">
      <c r="A2346" s="136">
        <f t="shared" si="36"/>
        <v>266.45339269649742</v>
      </c>
      <c r="B2346" s="134">
        <v>6.4509999999999996</v>
      </c>
      <c r="C2346" s="134">
        <v>-75.323999999999998</v>
      </c>
      <c r="D2346" t="s">
        <v>7496</v>
      </c>
      <c r="E2346" t="s">
        <v>883</v>
      </c>
      <c r="F2346" t="s">
        <v>877</v>
      </c>
      <c r="G2346" t="s">
        <v>7359</v>
      </c>
      <c r="H2346" t="s">
        <v>288</v>
      </c>
      <c r="I2346">
        <v>25.6906</v>
      </c>
      <c r="J2346" t="s">
        <v>894</v>
      </c>
      <c r="L2346" t="s">
        <v>7379</v>
      </c>
      <c r="M2346" t="s">
        <v>1019</v>
      </c>
      <c r="N2346" t="s">
        <v>1019</v>
      </c>
    </row>
    <row r="2347" spans="1:14" x14ac:dyDescent="0.3">
      <c r="A2347" s="136">
        <f t="shared" si="36"/>
        <v>266.62349325438475</v>
      </c>
      <c r="B2347" s="134">
        <v>6.0105000000000004</v>
      </c>
      <c r="C2347" s="134">
        <v>-75.152500000000003</v>
      </c>
      <c r="D2347" t="s">
        <v>5826</v>
      </c>
      <c r="E2347" t="s">
        <v>883</v>
      </c>
      <c r="F2347" t="s">
        <v>877</v>
      </c>
      <c r="G2347" t="s">
        <v>5695</v>
      </c>
      <c r="H2347" t="s">
        <v>288</v>
      </c>
      <c r="I2347">
        <v>197.07650000000001</v>
      </c>
      <c r="J2347" t="s">
        <v>889</v>
      </c>
      <c r="L2347" t="s">
        <v>5770</v>
      </c>
      <c r="M2347" t="s">
        <v>5771</v>
      </c>
      <c r="N2347" t="s">
        <v>5771</v>
      </c>
    </row>
    <row r="2348" spans="1:14" x14ac:dyDescent="0.3">
      <c r="A2348" s="136">
        <f t="shared" si="36"/>
        <v>266.62941105582507</v>
      </c>
      <c r="B2348" s="134">
        <v>4.7025800000000002</v>
      </c>
      <c r="C2348" s="134">
        <v>-72.823419999999999</v>
      </c>
      <c r="D2348" t="s">
        <v>8544</v>
      </c>
      <c r="E2348" t="s">
        <v>892</v>
      </c>
      <c r="F2348" t="s">
        <v>877</v>
      </c>
      <c r="G2348" t="s">
        <v>8545</v>
      </c>
      <c r="H2348" t="s">
        <v>231</v>
      </c>
      <c r="I2348">
        <v>177.34829999999999</v>
      </c>
      <c r="J2348" t="s">
        <v>889</v>
      </c>
      <c r="K2348" t="s">
        <v>879</v>
      </c>
      <c r="L2348" t="s">
        <v>7784</v>
      </c>
      <c r="M2348" t="s">
        <v>2979</v>
      </c>
      <c r="N2348" t="s">
        <v>2979</v>
      </c>
    </row>
    <row r="2349" spans="1:14" x14ac:dyDescent="0.3">
      <c r="A2349" s="136">
        <f t="shared" si="36"/>
        <v>266.8573918438284</v>
      </c>
      <c r="B2349" s="134">
        <v>6.54183</v>
      </c>
      <c r="C2349" s="134">
        <v>-75.35154</v>
      </c>
      <c r="D2349" t="s">
        <v>7808</v>
      </c>
      <c r="E2349" t="s">
        <v>892</v>
      </c>
      <c r="F2349" t="s">
        <v>1593</v>
      </c>
      <c r="G2349" t="s">
        <v>7809</v>
      </c>
      <c r="H2349" t="s">
        <v>288</v>
      </c>
      <c r="I2349">
        <v>7.0654000000000003</v>
      </c>
      <c r="K2349" t="s">
        <v>879</v>
      </c>
      <c r="L2349" t="s">
        <v>7810</v>
      </c>
      <c r="M2349" t="s">
        <v>949</v>
      </c>
      <c r="N2349" t="s">
        <v>949</v>
      </c>
    </row>
    <row r="2350" spans="1:14" x14ac:dyDescent="0.3">
      <c r="A2350" s="136">
        <f t="shared" si="36"/>
        <v>266.88663336671624</v>
      </c>
      <c r="B2350" s="134">
        <v>7.1719999999999997</v>
      </c>
      <c r="C2350" s="134">
        <v>-75.417000000000002</v>
      </c>
      <c r="D2350" t="s">
        <v>9709</v>
      </c>
      <c r="E2350" t="s">
        <v>883</v>
      </c>
      <c r="F2350" t="s">
        <v>877</v>
      </c>
      <c r="G2350" t="s">
        <v>9512</v>
      </c>
      <c r="H2350" t="s">
        <v>288</v>
      </c>
      <c r="I2350">
        <v>3578.4962</v>
      </c>
      <c r="J2350" t="s">
        <v>889</v>
      </c>
      <c r="L2350" t="s">
        <v>2659</v>
      </c>
      <c r="M2350" t="s">
        <v>2026</v>
      </c>
      <c r="N2350" t="s">
        <v>2026</v>
      </c>
    </row>
    <row r="2351" spans="1:14" x14ac:dyDescent="0.3">
      <c r="A2351" s="136">
        <f t="shared" si="36"/>
        <v>266.90760680032275</v>
      </c>
      <c r="B2351" s="134">
        <v>7.4880000000000004</v>
      </c>
      <c r="C2351" s="134">
        <v>-75.386499999999998</v>
      </c>
      <c r="D2351" t="s">
        <v>10389</v>
      </c>
      <c r="E2351" t="s">
        <v>883</v>
      </c>
      <c r="F2351" t="s">
        <v>877</v>
      </c>
      <c r="G2351" t="s">
        <v>10172</v>
      </c>
      <c r="H2351" t="s">
        <v>288</v>
      </c>
      <c r="I2351">
        <v>9799.6754999999994</v>
      </c>
      <c r="J2351" t="s">
        <v>1069</v>
      </c>
      <c r="L2351" t="s">
        <v>2659</v>
      </c>
      <c r="M2351" t="s">
        <v>899</v>
      </c>
      <c r="N2351" t="s">
        <v>899</v>
      </c>
    </row>
    <row r="2352" spans="1:14" x14ac:dyDescent="0.3">
      <c r="A2352" s="136">
        <f t="shared" si="36"/>
        <v>266.94397791728943</v>
      </c>
      <c r="B2352" s="134">
        <v>4.9059699999999999</v>
      </c>
      <c r="C2352" s="134">
        <v>-73.992630000000005</v>
      </c>
      <c r="D2352" t="s">
        <v>4539</v>
      </c>
      <c r="E2352" t="s">
        <v>892</v>
      </c>
      <c r="F2352" t="s">
        <v>926</v>
      </c>
      <c r="G2352" t="s">
        <v>4540</v>
      </c>
      <c r="H2352" t="s">
        <v>297</v>
      </c>
      <c r="I2352">
        <v>119.4693</v>
      </c>
      <c r="J2352" t="s">
        <v>889</v>
      </c>
      <c r="K2352" t="s">
        <v>879</v>
      </c>
      <c r="L2352" t="s">
        <v>4541</v>
      </c>
      <c r="M2352" t="s">
        <v>1879</v>
      </c>
      <c r="N2352" t="s">
        <v>1879</v>
      </c>
    </row>
    <row r="2353" spans="1:14" x14ac:dyDescent="0.3">
      <c r="A2353" s="136">
        <f t="shared" si="36"/>
        <v>267.14723989154749</v>
      </c>
      <c r="B2353" s="134">
        <v>5.4219999999999997</v>
      </c>
      <c r="C2353" s="134">
        <v>-74.734999999999999</v>
      </c>
      <c r="D2353" t="s">
        <v>4003</v>
      </c>
      <c r="E2353" t="s">
        <v>883</v>
      </c>
      <c r="F2353" t="s">
        <v>877</v>
      </c>
      <c r="G2353" t="s">
        <v>3880</v>
      </c>
      <c r="H2353" t="s">
        <v>292</v>
      </c>
      <c r="I2353">
        <v>794.83630000000005</v>
      </c>
      <c r="J2353" t="s">
        <v>889</v>
      </c>
      <c r="L2353" t="s">
        <v>4004</v>
      </c>
      <c r="M2353" t="s">
        <v>3758</v>
      </c>
      <c r="N2353" t="s">
        <v>3758</v>
      </c>
    </row>
    <row r="2354" spans="1:14" x14ac:dyDescent="0.3">
      <c r="A2354" s="136">
        <f t="shared" si="36"/>
        <v>267.18976118734361</v>
      </c>
      <c r="B2354" s="134">
        <v>5.1464999999999996</v>
      </c>
      <c r="C2354" s="134">
        <v>-74.415000000000006</v>
      </c>
      <c r="D2354" t="s">
        <v>3876</v>
      </c>
      <c r="E2354" t="s">
        <v>883</v>
      </c>
      <c r="F2354" t="s">
        <v>877</v>
      </c>
      <c r="G2354" t="s">
        <v>3877</v>
      </c>
      <c r="H2354" t="s">
        <v>297</v>
      </c>
      <c r="I2354">
        <v>2340.7130000000002</v>
      </c>
      <c r="J2354" t="s">
        <v>889</v>
      </c>
      <c r="L2354" t="s">
        <v>890</v>
      </c>
      <c r="M2354" t="s">
        <v>891</v>
      </c>
      <c r="N2354" t="s">
        <v>891</v>
      </c>
    </row>
    <row r="2355" spans="1:14" x14ac:dyDescent="0.3">
      <c r="A2355" s="136">
        <f t="shared" si="36"/>
        <v>267.40593497522275</v>
      </c>
      <c r="B2355" s="134">
        <v>4.9427700000000003</v>
      </c>
      <c r="C2355" s="134">
        <v>-74.080250000000007</v>
      </c>
      <c r="D2355" t="s">
        <v>4341</v>
      </c>
      <c r="E2355" t="s">
        <v>892</v>
      </c>
      <c r="F2355" t="s">
        <v>877</v>
      </c>
      <c r="G2355" t="s">
        <v>4336</v>
      </c>
      <c r="H2355" t="s">
        <v>297</v>
      </c>
      <c r="I2355">
        <v>476.67329999999998</v>
      </c>
      <c r="J2355" t="s">
        <v>889</v>
      </c>
      <c r="K2355" t="s">
        <v>879</v>
      </c>
      <c r="L2355" t="s">
        <v>3918</v>
      </c>
      <c r="M2355" t="s">
        <v>957</v>
      </c>
      <c r="N2355" t="s">
        <v>957</v>
      </c>
    </row>
    <row r="2356" spans="1:14" x14ac:dyDescent="0.3">
      <c r="A2356" s="136">
        <f t="shared" si="36"/>
        <v>267.44504974994339</v>
      </c>
      <c r="B2356" s="134">
        <v>5.5209999999999999</v>
      </c>
      <c r="C2356" s="134">
        <v>-74.83</v>
      </c>
      <c r="D2356" t="s">
        <v>4169</v>
      </c>
      <c r="E2356" t="s">
        <v>883</v>
      </c>
      <c r="F2356" t="s">
        <v>877</v>
      </c>
      <c r="G2356" t="s">
        <v>3428</v>
      </c>
      <c r="H2356" t="s">
        <v>292</v>
      </c>
      <c r="I2356">
        <v>96.746099999999998</v>
      </c>
      <c r="J2356" t="s">
        <v>894</v>
      </c>
      <c r="L2356" t="s">
        <v>4144</v>
      </c>
      <c r="M2356" t="s">
        <v>4145</v>
      </c>
      <c r="N2356" t="s">
        <v>4145</v>
      </c>
    </row>
    <row r="2357" spans="1:14" x14ac:dyDescent="0.3">
      <c r="A2357" s="136">
        <f t="shared" si="36"/>
        <v>267.46354494093094</v>
      </c>
      <c r="B2357" s="134">
        <v>6.0084999999999997</v>
      </c>
      <c r="C2357" s="134">
        <v>-75.16</v>
      </c>
      <c r="D2357" t="s">
        <v>5811</v>
      </c>
      <c r="E2357" t="s">
        <v>883</v>
      </c>
      <c r="F2357" t="s">
        <v>877</v>
      </c>
      <c r="G2357" t="s">
        <v>5695</v>
      </c>
      <c r="H2357" t="s">
        <v>288</v>
      </c>
      <c r="I2357">
        <v>113.84099999999999</v>
      </c>
      <c r="J2357" t="s">
        <v>894</v>
      </c>
      <c r="L2357" t="s">
        <v>5776</v>
      </c>
      <c r="M2357" t="s">
        <v>1019</v>
      </c>
      <c r="N2357" t="s">
        <v>1019</v>
      </c>
    </row>
    <row r="2358" spans="1:14" x14ac:dyDescent="0.3">
      <c r="A2358" s="136">
        <f t="shared" si="36"/>
        <v>267.48896304868475</v>
      </c>
      <c r="B2358" s="134">
        <v>4.9030300000000002</v>
      </c>
      <c r="C2358" s="134">
        <v>-73.998050000000006</v>
      </c>
      <c r="D2358" t="s">
        <v>4522</v>
      </c>
      <c r="E2358" t="s">
        <v>892</v>
      </c>
      <c r="F2358" t="s">
        <v>1944</v>
      </c>
      <c r="G2358" t="s">
        <v>4300</v>
      </c>
      <c r="H2358" t="s">
        <v>297</v>
      </c>
      <c r="I2358">
        <v>25.059000000000001</v>
      </c>
      <c r="J2358" t="s">
        <v>889</v>
      </c>
      <c r="K2358" t="s">
        <v>879</v>
      </c>
      <c r="L2358" t="s">
        <v>4523</v>
      </c>
      <c r="M2358" t="s">
        <v>1482</v>
      </c>
      <c r="N2358" t="s">
        <v>1482</v>
      </c>
    </row>
    <row r="2359" spans="1:14" x14ac:dyDescent="0.3">
      <c r="A2359" s="136">
        <f t="shared" si="36"/>
        <v>267.51806690880227</v>
      </c>
      <c r="B2359" s="134">
        <v>4.7542600000000004</v>
      </c>
      <c r="C2359" s="134">
        <v>-73.562370000000001</v>
      </c>
      <c r="D2359" t="s">
        <v>5939</v>
      </c>
      <c r="E2359" t="s">
        <v>892</v>
      </c>
      <c r="F2359" t="s">
        <v>877</v>
      </c>
      <c r="G2359" t="s">
        <v>5940</v>
      </c>
      <c r="H2359" t="s">
        <v>297</v>
      </c>
      <c r="I2359">
        <v>9.4374000000000002</v>
      </c>
      <c r="J2359" t="s">
        <v>894</v>
      </c>
      <c r="K2359" t="s">
        <v>879</v>
      </c>
      <c r="L2359" t="s">
        <v>5941</v>
      </c>
      <c r="M2359" t="s">
        <v>931</v>
      </c>
      <c r="N2359" t="s">
        <v>931</v>
      </c>
    </row>
    <row r="2360" spans="1:14" x14ac:dyDescent="0.3">
      <c r="A2360" s="136">
        <f t="shared" si="36"/>
        <v>267.52483551322888</v>
      </c>
      <c r="B2360" s="134">
        <v>7.0060000000000002</v>
      </c>
      <c r="C2360" s="134">
        <v>-75.421999999999997</v>
      </c>
      <c r="D2360" t="s">
        <v>9261</v>
      </c>
      <c r="E2360" t="s">
        <v>883</v>
      </c>
      <c r="F2360" t="s">
        <v>877</v>
      </c>
      <c r="G2360" t="s">
        <v>9059</v>
      </c>
      <c r="H2360" t="s">
        <v>288</v>
      </c>
      <c r="I2360">
        <v>8624.9215000000004</v>
      </c>
      <c r="J2360" t="s">
        <v>1069</v>
      </c>
      <c r="L2360" t="s">
        <v>3787</v>
      </c>
      <c r="M2360" t="s">
        <v>2691</v>
      </c>
      <c r="N2360" t="s">
        <v>2691</v>
      </c>
    </row>
    <row r="2361" spans="1:14" x14ac:dyDescent="0.3">
      <c r="A2361" s="136">
        <f t="shared" si="36"/>
        <v>267.55558662411846</v>
      </c>
      <c r="B2361" s="134">
        <v>6.7945000000000002</v>
      </c>
      <c r="C2361" s="134">
        <v>-75.404499999999999</v>
      </c>
      <c r="D2361" t="s">
        <v>8693</v>
      </c>
      <c r="E2361" t="s">
        <v>883</v>
      </c>
      <c r="F2361" t="s">
        <v>877</v>
      </c>
      <c r="G2361" t="s">
        <v>8694</v>
      </c>
      <c r="H2361" t="s">
        <v>288</v>
      </c>
      <c r="I2361">
        <v>2787.7029000000002</v>
      </c>
      <c r="J2361" t="s">
        <v>889</v>
      </c>
      <c r="L2361" t="s">
        <v>8657</v>
      </c>
      <c r="M2361" t="s">
        <v>3758</v>
      </c>
      <c r="N2361" t="s">
        <v>3758</v>
      </c>
    </row>
    <row r="2362" spans="1:14" x14ac:dyDescent="0.3">
      <c r="A2362" s="136">
        <f t="shared" si="36"/>
        <v>267.60426402396831</v>
      </c>
      <c r="B2362" s="134">
        <v>4.6947799999999997</v>
      </c>
      <c r="C2362" s="134">
        <v>-72.81026</v>
      </c>
      <c r="D2362" t="s">
        <v>8576</v>
      </c>
      <c r="E2362" t="s">
        <v>892</v>
      </c>
      <c r="F2362" t="s">
        <v>877</v>
      </c>
      <c r="G2362" t="s">
        <v>8545</v>
      </c>
      <c r="H2362" t="s">
        <v>231</v>
      </c>
      <c r="I2362">
        <v>164.4408</v>
      </c>
      <c r="J2362" t="s">
        <v>894</v>
      </c>
      <c r="K2362" t="s">
        <v>879</v>
      </c>
      <c r="L2362" t="s">
        <v>8006</v>
      </c>
      <c r="M2362" t="s">
        <v>2979</v>
      </c>
      <c r="N2362" t="s">
        <v>2979</v>
      </c>
    </row>
    <row r="2363" spans="1:14" x14ac:dyDescent="0.3">
      <c r="A2363" s="136">
        <f t="shared" si="36"/>
        <v>267.63555315475878</v>
      </c>
      <c r="B2363" s="134">
        <v>4.6890299999999998</v>
      </c>
      <c r="C2363" s="134">
        <v>-73.095370000000003</v>
      </c>
      <c r="D2363" t="s">
        <v>7581</v>
      </c>
      <c r="E2363" t="s">
        <v>892</v>
      </c>
      <c r="F2363" t="s">
        <v>877</v>
      </c>
      <c r="G2363" t="s">
        <v>7398</v>
      </c>
      <c r="H2363" t="s">
        <v>291</v>
      </c>
      <c r="I2363">
        <v>48.947499999999998</v>
      </c>
      <c r="J2363" t="s">
        <v>894</v>
      </c>
      <c r="K2363" t="s">
        <v>879</v>
      </c>
      <c r="L2363" t="s">
        <v>7582</v>
      </c>
      <c r="M2363" t="s">
        <v>1270</v>
      </c>
      <c r="N2363" t="s">
        <v>1270</v>
      </c>
    </row>
    <row r="2364" spans="1:14" x14ac:dyDescent="0.3">
      <c r="A2364" s="136">
        <f t="shared" si="36"/>
        <v>267.99848880611319</v>
      </c>
      <c r="B2364" s="134">
        <v>4.7234999999999996</v>
      </c>
      <c r="C2364" s="134">
        <v>-73.436999999999998</v>
      </c>
      <c r="D2364" t="s">
        <v>6371</v>
      </c>
      <c r="E2364" t="s">
        <v>883</v>
      </c>
      <c r="F2364" t="s">
        <v>877</v>
      </c>
      <c r="G2364" t="s">
        <v>5503</v>
      </c>
      <c r="H2364" t="s">
        <v>297</v>
      </c>
      <c r="I2364">
        <v>39.198300000000003</v>
      </c>
      <c r="J2364" t="s">
        <v>889</v>
      </c>
      <c r="L2364" t="s">
        <v>4316</v>
      </c>
      <c r="M2364" t="s">
        <v>6372</v>
      </c>
      <c r="N2364" t="s">
        <v>6372</v>
      </c>
    </row>
    <row r="2365" spans="1:14" x14ac:dyDescent="0.3">
      <c r="A2365" s="136">
        <f t="shared" si="36"/>
        <v>268.0019018072457</v>
      </c>
      <c r="B2365" s="134">
        <v>4.8569800000000001</v>
      </c>
      <c r="C2365" s="134">
        <v>-73.901349999999994</v>
      </c>
      <c r="D2365" t="s">
        <v>4805</v>
      </c>
      <c r="E2365" t="s">
        <v>892</v>
      </c>
      <c r="F2365" t="s">
        <v>896</v>
      </c>
      <c r="G2365" t="s">
        <v>4720</v>
      </c>
      <c r="H2365" t="s">
        <v>297</v>
      </c>
      <c r="I2365">
        <v>183.59030000000001</v>
      </c>
      <c r="J2365" t="s">
        <v>889</v>
      </c>
      <c r="K2365" t="s">
        <v>879</v>
      </c>
      <c r="L2365" t="s">
        <v>3760</v>
      </c>
      <c r="M2365" t="s">
        <v>4806</v>
      </c>
      <c r="N2365" t="s">
        <v>4806</v>
      </c>
    </row>
    <row r="2366" spans="1:14" x14ac:dyDescent="0.3">
      <c r="A2366" s="136">
        <f t="shared" si="36"/>
        <v>268.03044417418033</v>
      </c>
      <c r="B2366" s="134">
        <v>4.7940800000000001</v>
      </c>
      <c r="C2366" s="134">
        <v>-72.273989999999998</v>
      </c>
      <c r="D2366" t="s">
        <v>10038</v>
      </c>
      <c r="E2366" t="s">
        <v>892</v>
      </c>
      <c r="F2366" t="s">
        <v>877</v>
      </c>
      <c r="G2366" t="s">
        <v>9804</v>
      </c>
      <c r="H2366" t="s">
        <v>231</v>
      </c>
      <c r="I2366">
        <v>898.30629999999996</v>
      </c>
      <c r="J2366" t="s">
        <v>889</v>
      </c>
      <c r="K2366" t="s">
        <v>879</v>
      </c>
      <c r="L2366" t="s">
        <v>10039</v>
      </c>
      <c r="M2366" t="s">
        <v>1482</v>
      </c>
      <c r="N2366" t="s">
        <v>1482</v>
      </c>
    </row>
    <row r="2367" spans="1:14" x14ac:dyDescent="0.3">
      <c r="A2367" s="136">
        <f t="shared" si="36"/>
        <v>268.03932359428421</v>
      </c>
      <c r="B2367" s="134">
        <v>6.4424999999999999</v>
      </c>
      <c r="C2367" s="134">
        <v>-75.336500000000001</v>
      </c>
      <c r="D2367" t="s">
        <v>7468</v>
      </c>
      <c r="E2367" t="s">
        <v>883</v>
      </c>
      <c r="F2367" t="s">
        <v>877</v>
      </c>
      <c r="G2367" t="s">
        <v>7359</v>
      </c>
      <c r="H2367" t="s">
        <v>288</v>
      </c>
      <c r="I2367">
        <v>20.797899999999998</v>
      </c>
      <c r="J2367" t="s">
        <v>894</v>
      </c>
      <c r="L2367" t="s">
        <v>7349</v>
      </c>
      <c r="M2367" t="s">
        <v>7469</v>
      </c>
      <c r="N2367" t="s">
        <v>7469</v>
      </c>
    </row>
    <row r="2368" spans="1:14" x14ac:dyDescent="0.3">
      <c r="A2368" s="136">
        <f t="shared" si="36"/>
        <v>268.08820220016116</v>
      </c>
      <c r="B2368" s="134">
        <v>4.9339899999999997</v>
      </c>
      <c r="C2368" s="134">
        <v>-74.076350000000005</v>
      </c>
      <c r="D2368" t="s">
        <v>4335</v>
      </c>
      <c r="E2368" t="s">
        <v>892</v>
      </c>
      <c r="F2368" t="s">
        <v>926</v>
      </c>
      <c r="G2368" t="s">
        <v>4336</v>
      </c>
      <c r="H2368" t="s">
        <v>297</v>
      </c>
      <c r="I2368">
        <v>24.307600000000001</v>
      </c>
      <c r="J2368" t="s">
        <v>889</v>
      </c>
      <c r="K2368" t="s">
        <v>879</v>
      </c>
      <c r="L2368" t="s">
        <v>4337</v>
      </c>
      <c r="M2368" t="s">
        <v>949</v>
      </c>
      <c r="N2368" t="s">
        <v>949</v>
      </c>
    </row>
    <row r="2369" spans="1:14" x14ac:dyDescent="0.3">
      <c r="A2369" s="136">
        <f t="shared" si="36"/>
        <v>268.10204318172737</v>
      </c>
      <c r="B2369" s="134">
        <v>5.516</v>
      </c>
      <c r="C2369" s="134">
        <v>-74.833500000000001</v>
      </c>
      <c r="D2369" t="s">
        <v>4143</v>
      </c>
      <c r="E2369" t="s">
        <v>883</v>
      </c>
      <c r="F2369" t="s">
        <v>877</v>
      </c>
      <c r="G2369" t="s">
        <v>3428</v>
      </c>
      <c r="H2369" t="s">
        <v>292</v>
      </c>
      <c r="I2369">
        <v>211.86510000000001</v>
      </c>
      <c r="J2369" t="s">
        <v>889</v>
      </c>
      <c r="L2369" t="s">
        <v>4144</v>
      </c>
      <c r="M2369" t="s">
        <v>4145</v>
      </c>
      <c r="N2369" t="s">
        <v>4145</v>
      </c>
    </row>
    <row r="2370" spans="1:14" x14ac:dyDescent="0.3">
      <c r="A2370" s="136">
        <f t="shared" ref="A2370:A2433" si="37">6371*ACOS(SIN(RADIANS(LAT))*SIN(RADIANS(B2370))+COS(RADIANS(LAT))*COS(RADIANS(B2370))*COS(RADIANS(C2370-LONG)))</f>
        <v>268.11121250100592</v>
      </c>
      <c r="B2370" s="134">
        <v>4.92727</v>
      </c>
      <c r="C2370" s="134">
        <v>-74.063079999999999</v>
      </c>
      <c r="D2370" t="s">
        <v>4367</v>
      </c>
      <c r="E2370" t="s">
        <v>892</v>
      </c>
      <c r="F2370" t="s">
        <v>926</v>
      </c>
      <c r="G2370" t="s">
        <v>4368</v>
      </c>
      <c r="H2370" t="s">
        <v>297</v>
      </c>
      <c r="I2370">
        <v>98.006299999999996</v>
      </c>
      <c r="J2370" t="s">
        <v>889</v>
      </c>
      <c r="K2370" t="s">
        <v>879</v>
      </c>
      <c r="L2370" t="s">
        <v>4369</v>
      </c>
      <c r="M2370" t="s">
        <v>989</v>
      </c>
      <c r="N2370" t="s">
        <v>989</v>
      </c>
    </row>
    <row r="2371" spans="1:14" x14ac:dyDescent="0.3">
      <c r="A2371" s="136">
        <f t="shared" si="37"/>
        <v>268.1688194024278</v>
      </c>
      <c r="B2371" s="134">
        <v>6.4364999999999997</v>
      </c>
      <c r="C2371" s="134">
        <v>-75.335999999999999</v>
      </c>
      <c r="D2371" t="s">
        <v>7455</v>
      </c>
      <c r="E2371" t="s">
        <v>892</v>
      </c>
      <c r="F2371" t="s">
        <v>1214</v>
      </c>
      <c r="G2371" t="s">
        <v>7359</v>
      </c>
      <c r="H2371" t="s">
        <v>288</v>
      </c>
      <c r="I2371">
        <v>4.8936999999999999</v>
      </c>
      <c r="J2371" t="s">
        <v>986</v>
      </c>
      <c r="K2371" t="s">
        <v>879</v>
      </c>
      <c r="L2371" t="s">
        <v>7456</v>
      </c>
      <c r="M2371" t="s">
        <v>1310</v>
      </c>
      <c r="N2371" t="s">
        <v>1310</v>
      </c>
    </row>
    <row r="2372" spans="1:14" x14ac:dyDescent="0.3">
      <c r="A2372" s="136">
        <f t="shared" si="37"/>
        <v>268.25650231803291</v>
      </c>
      <c r="B2372" s="134">
        <v>7.2469999999999999</v>
      </c>
      <c r="C2372" s="134">
        <v>-75.426000000000002</v>
      </c>
      <c r="D2372" t="s">
        <v>9915</v>
      </c>
      <c r="E2372" t="s">
        <v>883</v>
      </c>
      <c r="F2372" t="s">
        <v>877</v>
      </c>
      <c r="G2372" t="s">
        <v>9661</v>
      </c>
      <c r="H2372" t="s">
        <v>288</v>
      </c>
      <c r="I2372">
        <v>3220.0313000000001</v>
      </c>
      <c r="J2372" t="s">
        <v>889</v>
      </c>
      <c r="L2372" t="s">
        <v>2659</v>
      </c>
      <c r="M2372" t="s">
        <v>2026</v>
      </c>
      <c r="N2372" t="s">
        <v>2026</v>
      </c>
    </row>
    <row r="2373" spans="1:14" x14ac:dyDescent="0.3">
      <c r="A2373" s="136">
        <f t="shared" si="37"/>
        <v>268.26792386374541</v>
      </c>
      <c r="B2373" s="134">
        <v>5.4370000000000003</v>
      </c>
      <c r="C2373" s="134">
        <v>-74.763499999999993</v>
      </c>
      <c r="D2373" t="s">
        <v>4007</v>
      </c>
      <c r="E2373" t="s">
        <v>883</v>
      </c>
      <c r="F2373" t="s">
        <v>884</v>
      </c>
      <c r="G2373" t="s">
        <v>3428</v>
      </c>
      <c r="H2373" t="s">
        <v>292</v>
      </c>
      <c r="I2373">
        <v>57.561500000000002</v>
      </c>
      <c r="L2373" t="s">
        <v>4008</v>
      </c>
      <c r="M2373" t="s">
        <v>1686</v>
      </c>
      <c r="N2373" t="s">
        <v>1686</v>
      </c>
    </row>
    <row r="2374" spans="1:14" x14ac:dyDescent="0.3">
      <c r="A2374" s="136">
        <f t="shared" si="37"/>
        <v>268.51471860883993</v>
      </c>
      <c r="B2374" s="134">
        <v>7.5969499999999996</v>
      </c>
      <c r="C2374" s="134">
        <v>-75.380799999999994</v>
      </c>
      <c r="D2374" t="s">
        <v>10639</v>
      </c>
      <c r="E2374" t="s">
        <v>892</v>
      </c>
      <c r="F2374" t="s">
        <v>877</v>
      </c>
      <c r="G2374" t="s">
        <v>10172</v>
      </c>
      <c r="H2374" t="s">
        <v>288</v>
      </c>
      <c r="I2374">
        <v>46.892699999999998</v>
      </c>
      <c r="J2374" t="s">
        <v>894</v>
      </c>
      <c r="K2374" t="s">
        <v>903</v>
      </c>
      <c r="L2374" t="s">
        <v>10631</v>
      </c>
      <c r="M2374" t="s">
        <v>1117</v>
      </c>
      <c r="N2374" t="s">
        <v>1117</v>
      </c>
    </row>
    <row r="2375" spans="1:14" x14ac:dyDescent="0.3">
      <c r="A2375" s="136">
        <f t="shared" si="37"/>
        <v>268.5430559919547</v>
      </c>
      <c r="B2375" s="134">
        <v>4.7241099999999996</v>
      </c>
      <c r="C2375" s="134">
        <v>-73.466629999999995</v>
      </c>
      <c r="D2375" t="s">
        <v>6271</v>
      </c>
      <c r="E2375" t="s">
        <v>876</v>
      </c>
      <c r="F2375" t="s">
        <v>877</v>
      </c>
      <c r="G2375" t="s">
        <v>5503</v>
      </c>
      <c r="H2375" t="s">
        <v>297</v>
      </c>
      <c r="I2375">
        <v>43.984900000000003</v>
      </c>
      <c r="J2375" t="s">
        <v>894</v>
      </c>
      <c r="K2375" t="s">
        <v>1058</v>
      </c>
      <c r="L2375" t="s">
        <v>6272</v>
      </c>
      <c r="M2375" t="s">
        <v>881</v>
      </c>
      <c r="N2375" t="s">
        <v>881</v>
      </c>
    </row>
    <row r="2376" spans="1:14" x14ac:dyDescent="0.3">
      <c r="A2376" s="136">
        <f t="shared" si="37"/>
        <v>268.60565739010639</v>
      </c>
      <c r="B2376" s="134">
        <v>6.4269600000000002</v>
      </c>
      <c r="C2376" s="134">
        <v>-75.337350000000001</v>
      </c>
      <c r="D2376" t="s">
        <v>7432</v>
      </c>
      <c r="E2376" t="s">
        <v>892</v>
      </c>
      <c r="F2376" t="s">
        <v>877</v>
      </c>
      <c r="G2376" t="s">
        <v>7359</v>
      </c>
      <c r="H2376" t="s">
        <v>288</v>
      </c>
      <c r="I2376">
        <v>277.9187</v>
      </c>
      <c r="J2376" t="s">
        <v>889</v>
      </c>
      <c r="K2376" t="s">
        <v>879</v>
      </c>
      <c r="L2376" t="s">
        <v>7433</v>
      </c>
      <c r="M2376" t="s">
        <v>1380</v>
      </c>
      <c r="N2376" t="s">
        <v>1380</v>
      </c>
    </row>
    <row r="2377" spans="1:14" x14ac:dyDescent="0.3">
      <c r="A2377" s="136">
        <f t="shared" si="37"/>
        <v>268.62433540196758</v>
      </c>
      <c r="B2377" s="134">
        <v>6.4355000000000002</v>
      </c>
      <c r="C2377" s="134">
        <v>-75.34</v>
      </c>
      <c r="D2377" t="s">
        <v>7450</v>
      </c>
      <c r="E2377" t="s">
        <v>883</v>
      </c>
      <c r="F2377" t="s">
        <v>877</v>
      </c>
      <c r="G2377" t="s">
        <v>7359</v>
      </c>
      <c r="H2377" t="s">
        <v>288</v>
      </c>
      <c r="I2377">
        <v>17.128</v>
      </c>
      <c r="J2377" t="s">
        <v>894</v>
      </c>
      <c r="L2377" t="s">
        <v>7451</v>
      </c>
      <c r="M2377" t="s">
        <v>957</v>
      </c>
      <c r="N2377" t="s">
        <v>957</v>
      </c>
    </row>
    <row r="2378" spans="1:14" x14ac:dyDescent="0.3">
      <c r="A2378" s="136">
        <f t="shared" si="37"/>
        <v>268.66218084318348</v>
      </c>
      <c r="B2378" s="134">
        <v>6.4359999999999999</v>
      </c>
      <c r="C2378" s="134">
        <v>-75.340500000000006</v>
      </c>
      <c r="D2378" t="s">
        <v>7454</v>
      </c>
      <c r="E2378" t="s">
        <v>883</v>
      </c>
      <c r="F2378" t="s">
        <v>884</v>
      </c>
      <c r="G2378" t="s">
        <v>7359</v>
      </c>
      <c r="H2378" t="s">
        <v>288</v>
      </c>
      <c r="I2378">
        <v>24.468499999999999</v>
      </c>
      <c r="L2378" t="s">
        <v>4564</v>
      </c>
      <c r="M2378" t="s">
        <v>887</v>
      </c>
      <c r="N2378" t="s">
        <v>887</v>
      </c>
    </row>
    <row r="2379" spans="1:14" x14ac:dyDescent="0.3">
      <c r="A2379" s="136">
        <f t="shared" si="37"/>
        <v>268.68687607956127</v>
      </c>
      <c r="B2379" s="134">
        <v>5.19773</v>
      </c>
      <c r="C2379" s="134">
        <v>-74.505709999999993</v>
      </c>
      <c r="D2379" t="s">
        <v>3835</v>
      </c>
      <c r="E2379" t="s">
        <v>892</v>
      </c>
      <c r="F2379" t="s">
        <v>926</v>
      </c>
      <c r="G2379" t="s">
        <v>3836</v>
      </c>
      <c r="H2379" t="s">
        <v>297</v>
      </c>
      <c r="I2379">
        <v>132.29470000000001</v>
      </c>
      <c r="J2379" t="s">
        <v>889</v>
      </c>
      <c r="K2379" t="s">
        <v>879</v>
      </c>
      <c r="L2379" t="s">
        <v>3837</v>
      </c>
      <c r="M2379" t="s">
        <v>957</v>
      </c>
      <c r="N2379" t="s">
        <v>957</v>
      </c>
    </row>
    <row r="2380" spans="1:14" x14ac:dyDescent="0.3">
      <c r="A2380" s="136">
        <f t="shared" si="37"/>
        <v>268.71787793183313</v>
      </c>
      <c r="B2380" s="134">
        <v>5.25</v>
      </c>
      <c r="C2380" s="134">
        <v>-74.570499999999996</v>
      </c>
      <c r="D2380" t="s">
        <v>3841</v>
      </c>
      <c r="E2380" t="s">
        <v>883</v>
      </c>
      <c r="F2380" t="s">
        <v>877</v>
      </c>
      <c r="G2380" t="s">
        <v>3744</v>
      </c>
      <c r="H2380" t="s">
        <v>297</v>
      </c>
      <c r="I2380">
        <v>109.0106</v>
      </c>
      <c r="J2380" t="s">
        <v>894</v>
      </c>
      <c r="L2380" t="s">
        <v>3842</v>
      </c>
      <c r="M2380" t="s">
        <v>957</v>
      </c>
      <c r="N2380" t="s">
        <v>957</v>
      </c>
    </row>
    <row r="2381" spans="1:14" x14ac:dyDescent="0.3">
      <c r="A2381" s="136">
        <f t="shared" si="37"/>
        <v>268.86633982690415</v>
      </c>
      <c r="B2381" s="134">
        <v>4.8529</v>
      </c>
      <c r="C2381" s="134">
        <v>-73.912080000000003</v>
      </c>
      <c r="D2381" t="s">
        <v>4750</v>
      </c>
      <c r="E2381" t="s">
        <v>892</v>
      </c>
      <c r="F2381" t="s">
        <v>893</v>
      </c>
      <c r="G2381" t="s">
        <v>4720</v>
      </c>
      <c r="H2381" t="s">
        <v>297</v>
      </c>
      <c r="I2381">
        <v>77.701700000000002</v>
      </c>
      <c r="J2381" t="s">
        <v>894</v>
      </c>
      <c r="K2381" t="s">
        <v>879</v>
      </c>
      <c r="L2381" t="s">
        <v>4751</v>
      </c>
      <c r="M2381" t="s">
        <v>1754</v>
      </c>
      <c r="N2381" t="s">
        <v>1754</v>
      </c>
    </row>
    <row r="2382" spans="1:14" x14ac:dyDescent="0.3">
      <c r="A2382" s="136">
        <f t="shared" si="37"/>
        <v>268.91521074880643</v>
      </c>
      <c r="B2382" s="134">
        <v>4.6814200000000001</v>
      </c>
      <c r="C2382" s="134">
        <v>-72.831199999999995</v>
      </c>
      <c r="D2382" t="s">
        <v>8504</v>
      </c>
      <c r="E2382" t="s">
        <v>892</v>
      </c>
      <c r="F2382" t="s">
        <v>877</v>
      </c>
      <c r="G2382" t="s">
        <v>7986</v>
      </c>
      <c r="H2382" t="s">
        <v>231</v>
      </c>
      <c r="I2382">
        <v>134.65940000000001</v>
      </c>
      <c r="J2382" t="s">
        <v>894</v>
      </c>
      <c r="K2382" t="s">
        <v>903</v>
      </c>
      <c r="L2382" t="s">
        <v>8505</v>
      </c>
      <c r="M2382" t="s">
        <v>949</v>
      </c>
      <c r="N2382" t="s">
        <v>949</v>
      </c>
    </row>
    <row r="2383" spans="1:14" x14ac:dyDescent="0.3">
      <c r="A2383" s="136">
        <f t="shared" si="37"/>
        <v>269.1335488348696</v>
      </c>
      <c r="B2383" s="134">
        <v>6.2184999999999997</v>
      </c>
      <c r="C2383" s="134">
        <v>-75.271190000000004</v>
      </c>
      <c r="D2383" t="s">
        <v>6648</v>
      </c>
      <c r="E2383" t="s">
        <v>892</v>
      </c>
      <c r="F2383" t="s">
        <v>1214</v>
      </c>
      <c r="G2383" t="s">
        <v>6465</v>
      </c>
      <c r="H2383" t="s">
        <v>288</v>
      </c>
      <c r="I2383">
        <v>7.7675999999999998</v>
      </c>
      <c r="J2383" t="s">
        <v>986</v>
      </c>
      <c r="K2383" t="s">
        <v>879</v>
      </c>
      <c r="L2383" t="s">
        <v>6649</v>
      </c>
      <c r="M2383" t="s">
        <v>949</v>
      </c>
      <c r="N2383" t="s">
        <v>949</v>
      </c>
    </row>
    <row r="2384" spans="1:14" x14ac:dyDescent="0.3">
      <c r="A2384" s="136">
        <f t="shared" si="37"/>
        <v>269.24595274886087</v>
      </c>
      <c r="B2384" s="134">
        <v>7.5942400000000001</v>
      </c>
      <c r="C2384" s="134">
        <v>-75.388149999999996</v>
      </c>
      <c r="D2384" t="s">
        <v>10636</v>
      </c>
      <c r="E2384" t="s">
        <v>892</v>
      </c>
      <c r="F2384" t="s">
        <v>877</v>
      </c>
      <c r="G2384" t="s">
        <v>10172</v>
      </c>
      <c r="H2384" t="s">
        <v>288</v>
      </c>
      <c r="I2384">
        <v>6.4401999999999999</v>
      </c>
      <c r="J2384" t="s">
        <v>894</v>
      </c>
      <c r="K2384" t="s">
        <v>903</v>
      </c>
      <c r="L2384" t="s">
        <v>10631</v>
      </c>
      <c r="M2384" t="s">
        <v>1117</v>
      </c>
      <c r="N2384" t="s">
        <v>1117</v>
      </c>
    </row>
    <row r="2385" spans="1:14" x14ac:dyDescent="0.3">
      <c r="A2385" s="136">
        <f t="shared" si="37"/>
        <v>269.25705334841359</v>
      </c>
      <c r="B2385" s="134">
        <v>5.9867800000000004</v>
      </c>
      <c r="C2385" s="134">
        <v>-75.167029999999997</v>
      </c>
      <c r="D2385" t="s">
        <v>5694</v>
      </c>
      <c r="E2385" t="s">
        <v>892</v>
      </c>
      <c r="F2385" t="s">
        <v>1214</v>
      </c>
      <c r="G2385" t="s">
        <v>5695</v>
      </c>
      <c r="H2385" t="s">
        <v>288</v>
      </c>
      <c r="I2385">
        <v>0.36549999999999999</v>
      </c>
      <c r="K2385" t="s">
        <v>879</v>
      </c>
      <c r="L2385" t="s">
        <v>5696</v>
      </c>
      <c r="M2385" t="s">
        <v>949</v>
      </c>
      <c r="N2385" t="s">
        <v>949</v>
      </c>
    </row>
    <row r="2386" spans="1:14" x14ac:dyDescent="0.3">
      <c r="A2386" s="136">
        <f t="shared" si="37"/>
        <v>269.27966881382719</v>
      </c>
      <c r="B2386" s="134">
        <v>4.8407900000000001</v>
      </c>
      <c r="C2386" s="134">
        <v>-73.891660000000002</v>
      </c>
      <c r="D2386" t="s">
        <v>4814</v>
      </c>
      <c r="E2386" t="s">
        <v>892</v>
      </c>
      <c r="F2386" t="s">
        <v>926</v>
      </c>
      <c r="G2386" t="s">
        <v>4720</v>
      </c>
      <c r="H2386" t="s">
        <v>297</v>
      </c>
      <c r="I2386">
        <v>198.8176</v>
      </c>
      <c r="J2386" t="s">
        <v>894</v>
      </c>
      <c r="K2386" t="s">
        <v>879</v>
      </c>
      <c r="L2386" t="s">
        <v>4815</v>
      </c>
      <c r="M2386" t="s">
        <v>1718</v>
      </c>
      <c r="N2386" t="s">
        <v>1718</v>
      </c>
    </row>
    <row r="2387" spans="1:14" x14ac:dyDescent="0.3">
      <c r="A2387" s="136">
        <f t="shared" si="37"/>
        <v>269.28049420724153</v>
      </c>
      <c r="B2387" s="134">
        <v>8.0120000000000005</v>
      </c>
      <c r="C2387" s="134">
        <v>-75.260000000000005</v>
      </c>
      <c r="D2387" t="s">
        <v>11503</v>
      </c>
      <c r="E2387" t="s">
        <v>883</v>
      </c>
      <c r="F2387" t="s">
        <v>963</v>
      </c>
      <c r="G2387" t="s">
        <v>11504</v>
      </c>
      <c r="H2387" t="s">
        <v>296</v>
      </c>
      <c r="I2387">
        <v>115.8172</v>
      </c>
      <c r="L2387" t="s">
        <v>11505</v>
      </c>
      <c r="M2387" t="s">
        <v>2303</v>
      </c>
      <c r="N2387" t="s">
        <v>2303</v>
      </c>
    </row>
    <row r="2388" spans="1:14" x14ac:dyDescent="0.3">
      <c r="A2388" s="136">
        <f t="shared" si="37"/>
        <v>269.30048999639627</v>
      </c>
      <c r="B2388" s="134">
        <v>7.5885199999999999</v>
      </c>
      <c r="C2388" s="134">
        <v>-75.389849999999996</v>
      </c>
      <c r="D2388" t="s">
        <v>10623</v>
      </c>
      <c r="E2388" t="s">
        <v>892</v>
      </c>
      <c r="F2388" t="s">
        <v>926</v>
      </c>
      <c r="G2388" t="s">
        <v>10172</v>
      </c>
      <c r="H2388" t="s">
        <v>288</v>
      </c>
      <c r="I2388">
        <v>88.288600000000002</v>
      </c>
      <c r="J2388" t="s">
        <v>894</v>
      </c>
      <c r="K2388" t="s">
        <v>879</v>
      </c>
      <c r="L2388" t="s">
        <v>10621</v>
      </c>
      <c r="M2388" t="s">
        <v>10624</v>
      </c>
      <c r="N2388" t="s">
        <v>10624</v>
      </c>
    </row>
    <row r="2389" spans="1:14" x14ac:dyDescent="0.3">
      <c r="A2389" s="136">
        <f t="shared" si="37"/>
        <v>269.366039952618</v>
      </c>
      <c r="B2389" s="134">
        <v>6.2009999999999996</v>
      </c>
      <c r="C2389" s="134">
        <v>-75.266499999999994</v>
      </c>
      <c r="D2389" t="s">
        <v>6563</v>
      </c>
      <c r="E2389" t="s">
        <v>883</v>
      </c>
      <c r="F2389" t="s">
        <v>877</v>
      </c>
      <c r="G2389" t="s">
        <v>6465</v>
      </c>
      <c r="H2389" t="s">
        <v>288</v>
      </c>
      <c r="I2389">
        <v>220.2919</v>
      </c>
      <c r="J2389" t="s">
        <v>889</v>
      </c>
      <c r="L2389" t="s">
        <v>6564</v>
      </c>
      <c r="M2389" t="s">
        <v>6565</v>
      </c>
      <c r="N2389" t="s">
        <v>6565</v>
      </c>
    </row>
    <row r="2390" spans="1:14" x14ac:dyDescent="0.3">
      <c r="A2390" s="136">
        <f t="shared" si="37"/>
        <v>269.37307041452976</v>
      </c>
      <c r="B2390" s="134">
        <v>7.2409999999999997</v>
      </c>
      <c r="C2390" s="134">
        <v>-75.436499999999995</v>
      </c>
      <c r="D2390" t="s">
        <v>9902</v>
      </c>
      <c r="E2390" t="s">
        <v>883</v>
      </c>
      <c r="F2390" t="s">
        <v>877</v>
      </c>
      <c r="G2390" t="s">
        <v>9903</v>
      </c>
      <c r="H2390" t="s">
        <v>288</v>
      </c>
      <c r="I2390">
        <v>20.7669</v>
      </c>
      <c r="J2390" t="s">
        <v>894</v>
      </c>
      <c r="L2390" t="s">
        <v>2659</v>
      </c>
      <c r="M2390" t="s">
        <v>2026</v>
      </c>
      <c r="N2390" t="s">
        <v>2026</v>
      </c>
    </row>
    <row r="2391" spans="1:14" x14ac:dyDescent="0.3">
      <c r="A2391" s="136">
        <f t="shared" si="37"/>
        <v>269.42235661626472</v>
      </c>
      <c r="B2391" s="134">
        <v>7.0834999999999999</v>
      </c>
      <c r="C2391" s="134">
        <v>-75.441000000000003</v>
      </c>
      <c r="D2391" t="s">
        <v>9511</v>
      </c>
      <c r="E2391" t="s">
        <v>883</v>
      </c>
      <c r="F2391" t="s">
        <v>877</v>
      </c>
      <c r="G2391" t="s">
        <v>9512</v>
      </c>
      <c r="H2391" t="s">
        <v>288</v>
      </c>
      <c r="I2391">
        <v>1938.1228000000001</v>
      </c>
      <c r="J2391" t="s">
        <v>889</v>
      </c>
      <c r="L2391" t="s">
        <v>2659</v>
      </c>
      <c r="M2391" t="s">
        <v>2026</v>
      </c>
      <c r="N2391" t="s">
        <v>2026</v>
      </c>
    </row>
    <row r="2392" spans="1:14" x14ac:dyDescent="0.3">
      <c r="A2392" s="136">
        <f t="shared" si="37"/>
        <v>269.43697454857403</v>
      </c>
      <c r="B2392" s="134">
        <v>5.3708099999999996</v>
      </c>
      <c r="C2392" s="134">
        <v>-74.713080000000005</v>
      </c>
      <c r="D2392" t="s">
        <v>3910</v>
      </c>
      <c r="E2392" t="s">
        <v>892</v>
      </c>
      <c r="F2392" t="s">
        <v>877</v>
      </c>
      <c r="G2392" t="s">
        <v>3880</v>
      </c>
      <c r="H2392" t="s">
        <v>292</v>
      </c>
      <c r="I2392">
        <v>5.7450000000000001</v>
      </c>
      <c r="J2392" t="s">
        <v>894</v>
      </c>
      <c r="K2392" t="s">
        <v>879</v>
      </c>
      <c r="L2392" t="s">
        <v>3908</v>
      </c>
      <c r="M2392" t="s">
        <v>899</v>
      </c>
      <c r="N2392" t="s">
        <v>899</v>
      </c>
    </row>
    <row r="2393" spans="1:14" x14ac:dyDescent="0.3">
      <c r="A2393" s="136">
        <f t="shared" si="37"/>
        <v>269.57759534146589</v>
      </c>
      <c r="B2393" s="134">
        <v>7.5872000000000002</v>
      </c>
      <c r="C2393" s="134">
        <v>-75.392690000000002</v>
      </c>
      <c r="D2393" t="s">
        <v>10620</v>
      </c>
      <c r="E2393" t="s">
        <v>892</v>
      </c>
      <c r="F2393" t="s">
        <v>926</v>
      </c>
      <c r="G2393" t="s">
        <v>10172</v>
      </c>
      <c r="H2393" t="s">
        <v>288</v>
      </c>
      <c r="I2393">
        <v>9.4463000000000008</v>
      </c>
      <c r="J2393" t="s">
        <v>894</v>
      </c>
      <c r="K2393" t="s">
        <v>879</v>
      </c>
      <c r="L2393" t="s">
        <v>10621</v>
      </c>
      <c r="M2393" t="s">
        <v>1380</v>
      </c>
      <c r="N2393" t="s">
        <v>1380</v>
      </c>
    </row>
    <row r="2394" spans="1:14" x14ac:dyDescent="0.3">
      <c r="A2394" s="136">
        <f t="shared" si="37"/>
        <v>269.59244663321459</v>
      </c>
      <c r="B2394" s="134">
        <v>5.3697299999999997</v>
      </c>
      <c r="C2394" s="134">
        <v>-74.713980000000006</v>
      </c>
      <c r="D2394" t="s">
        <v>3907</v>
      </c>
      <c r="E2394" t="s">
        <v>892</v>
      </c>
      <c r="F2394" t="s">
        <v>877</v>
      </c>
      <c r="G2394" t="s">
        <v>3880</v>
      </c>
      <c r="H2394" t="s">
        <v>292</v>
      </c>
      <c r="I2394">
        <v>28.8386</v>
      </c>
      <c r="J2394" t="s">
        <v>894</v>
      </c>
      <c r="K2394" t="s">
        <v>879</v>
      </c>
      <c r="L2394" t="s">
        <v>3908</v>
      </c>
      <c r="M2394" t="s">
        <v>899</v>
      </c>
      <c r="N2394" t="s">
        <v>899</v>
      </c>
    </row>
    <row r="2395" spans="1:14" x14ac:dyDescent="0.3">
      <c r="A2395" s="136">
        <f t="shared" si="37"/>
        <v>269.60656863707896</v>
      </c>
      <c r="B2395" s="134">
        <v>5.3544999999999998</v>
      </c>
      <c r="C2395" s="134">
        <v>-74.698499999999996</v>
      </c>
      <c r="D2395" t="s">
        <v>3888</v>
      </c>
      <c r="E2395" t="s">
        <v>883</v>
      </c>
      <c r="F2395" t="s">
        <v>963</v>
      </c>
      <c r="G2395" t="s">
        <v>3072</v>
      </c>
      <c r="H2395" t="s">
        <v>297</v>
      </c>
      <c r="I2395">
        <v>6.1239999999999997</v>
      </c>
      <c r="L2395" t="s">
        <v>3375</v>
      </c>
      <c r="M2395" t="s">
        <v>1019</v>
      </c>
      <c r="N2395" t="s">
        <v>1019</v>
      </c>
    </row>
    <row r="2396" spans="1:14" x14ac:dyDescent="0.3">
      <c r="A2396" s="136">
        <f t="shared" si="37"/>
        <v>269.68414845446932</v>
      </c>
      <c r="B2396" s="134">
        <v>4.9362899999999996</v>
      </c>
      <c r="C2396" s="134">
        <v>-74.112979999999993</v>
      </c>
      <c r="D2396" t="s">
        <v>4183</v>
      </c>
      <c r="E2396" t="s">
        <v>892</v>
      </c>
      <c r="F2396" t="s">
        <v>1944</v>
      </c>
      <c r="G2396" t="s">
        <v>4184</v>
      </c>
      <c r="H2396" t="s">
        <v>297</v>
      </c>
      <c r="I2396">
        <v>11.241400000000001</v>
      </c>
      <c r="J2396" t="s">
        <v>894</v>
      </c>
      <c r="K2396" t="s">
        <v>879</v>
      </c>
      <c r="L2396" t="s">
        <v>4185</v>
      </c>
      <c r="M2396" t="s">
        <v>949</v>
      </c>
      <c r="N2396" t="s">
        <v>949</v>
      </c>
    </row>
    <row r="2397" spans="1:14" x14ac:dyDescent="0.3">
      <c r="A2397" s="136">
        <f t="shared" si="37"/>
        <v>269.86528283469517</v>
      </c>
      <c r="B2397" s="134">
        <v>6.4291799999999997</v>
      </c>
      <c r="C2397" s="134">
        <v>-75.349860000000007</v>
      </c>
      <c r="D2397" t="s">
        <v>7436</v>
      </c>
      <c r="E2397" t="s">
        <v>892</v>
      </c>
      <c r="F2397" t="s">
        <v>877</v>
      </c>
      <c r="G2397" t="s">
        <v>7359</v>
      </c>
      <c r="H2397" t="s">
        <v>288</v>
      </c>
      <c r="I2397">
        <v>44.381300000000003</v>
      </c>
      <c r="J2397" t="s">
        <v>894</v>
      </c>
      <c r="K2397" t="s">
        <v>879</v>
      </c>
      <c r="L2397" t="s">
        <v>7437</v>
      </c>
      <c r="M2397" t="s">
        <v>7302</v>
      </c>
      <c r="N2397" t="s">
        <v>7302</v>
      </c>
    </row>
    <row r="2398" spans="1:14" x14ac:dyDescent="0.3">
      <c r="A2398" s="136">
        <f t="shared" si="37"/>
        <v>269.87780939453546</v>
      </c>
      <c r="B2398" s="134">
        <v>5.5750000000000002</v>
      </c>
      <c r="C2398" s="134">
        <v>-74.903999999999996</v>
      </c>
      <c r="D2398" t="s">
        <v>4302</v>
      </c>
      <c r="E2398" t="s">
        <v>883</v>
      </c>
      <c r="F2398" t="s">
        <v>877</v>
      </c>
      <c r="G2398" t="s">
        <v>4303</v>
      </c>
      <c r="H2398" t="s">
        <v>292</v>
      </c>
      <c r="I2398">
        <v>52.658999999999999</v>
      </c>
      <c r="J2398" t="s">
        <v>894</v>
      </c>
      <c r="L2398" t="s">
        <v>4304</v>
      </c>
      <c r="M2398" t="s">
        <v>989</v>
      </c>
      <c r="N2398" t="s">
        <v>989</v>
      </c>
    </row>
    <row r="2399" spans="1:14" x14ac:dyDescent="0.3">
      <c r="A2399" s="136">
        <f t="shared" si="37"/>
        <v>269.91656708545895</v>
      </c>
      <c r="B2399" s="134">
        <v>7.0495000000000001</v>
      </c>
      <c r="C2399" s="134">
        <v>-75.444999999999993</v>
      </c>
      <c r="D2399" t="s">
        <v>9408</v>
      </c>
      <c r="E2399" t="s">
        <v>883</v>
      </c>
      <c r="F2399" t="s">
        <v>877</v>
      </c>
      <c r="G2399" t="s">
        <v>9409</v>
      </c>
      <c r="H2399" t="s">
        <v>288</v>
      </c>
      <c r="I2399">
        <v>2330.5432999999998</v>
      </c>
      <c r="J2399" t="s">
        <v>889</v>
      </c>
      <c r="L2399" t="s">
        <v>2659</v>
      </c>
      <c r="M2399" t="s">
        <v>2026</v>
      </c>
      <c r="N2399" t="s">
        <v>2026</v>
      </c>
    </row>
    <row r="2400" spans="1:14" x14ac:dyDescent="0.3">
      <c r="A2400" s="136">
        <f t="shared" si="37"/>
        <v>269.94011660356676</v>
      </c>
      <c r="B2400" s="134">
        <v>4.7133000000000003</v>
      </c>
      <c r="C2400" s="134">
        <v>-73.476780000000005</v>
      </c>
      <c r="D2400" t="s">
        <v>6211</v>
      </c>
      <c r="E2400" t="s">
        <v>892</v>
      </c>
      <c r="F2400" t="s">
        <v>877</v>
      </c>
      <c r="G2400" t="s">
        <v>5503</v>
      </c>
      <c r="H2400" t="s">
        <v>297</v>
      </c>
      <c r="I2400">
        <v>49.932699999999997</v>
      </c>
      <c r="J2400" t="s">
        <v>889</v>
      </c>
      <c r="K2400" t="s">
        <v>879</v>
      </c>
      <c r="L2400" t="s">
        <v>6212</v>
      </c>
      <c r="M2400" t="s">
        <v>6130</v>
      </c>
      <c r="N2400" t="s">
        <v>6130</v>
      </c>
    </row>
    <row r="2401" spans="1:14" x14ac:dyDescent="0.3">
      <c r="A2401" s="136">
        <f t="shared" si="37"/>
        <v>270.01628842450742</v>
      </c>
      <c r="B2401" s="134">
        <v>4.6751699999999996</v>
      </c>
      <c r="C2401" s="134">
        <v>-72.784270000000006</v>
      </c>
      <c r="D2401" t="s">
        <v>8632</v>
      </c>
      <c r="E2401" t="s">
        <v>892</v>
      </c>
      <c r="F2401" t="s">
        <v>877</v>
      </c>
      <c r="G2401" t="s">
        <v>8545</v>
      </c>
      <c r="H2401" t="s">
        <v>231</v>
      </c>
      <c r="I2401">
        <v>570.19929999999999</v>
      </c>
      <c r="J2401" t="s">
        <v>894</v>
      </c>
      <c r="K2401" t="s">
        <v>879</v>
      </c>
      <c r="L2401" t="s">
        <v>7547</v>
      </c>
      <c r="M2401" t="s">
        <v>2979</v>
      </c>
      <c r="N2401" t="s">
        <v>2979</v>
      </c>
    </row>
    <row r="2402" spans="1:14" x14ac:dyDescent="0.3">
      <c r="A2402" s="136">
        <f t="shared" si="37"/>
        <v>270.12299647507876</v>
      </c>
      <c r="B2402" s="134">
        <v>6.0575000000000001</v>
      </c>
      <c r="C2402" s="134">
        <v>-75.210999999999999</v>
      </c>
      <c r="D2402" t="s">
        <v>6020</v>
      </c>
      <c r="E2402" t="s">
        <v>883</v>
      </c>
      <c r="F2402" t="s">
        <v>877</v>
      </c>
      <c r="G2402" t="s">
        <v>5695</v>
      </c>
      <c r="H2402" t="s">
        <v>288</v>
      </c>
      <c r="I2402">
        <v>24.481400000000001</v>
      </c>
      <c r="J2402" t="s">
        <v>894</v>
      </c>
      <c r="L2402" t="s">
        <v>5843</v>
      </c>
      <c r="M2402" t="s">
        <v>1019</v>
      </c>
      <c r="N2402" t="s">
        <v>1019</v>
      </c>
    </row>
    <row r="2403" spans="1:14" x14ac:dyDescent="0.3">
      <c r="A2403" s="136">
        <f t="shared" si="37"/>
        <v>270.28839575777408</v>
      </c>
      <c r="B2403" s="134">
        <v>4.6660000000000004</v>
      </c>
      <c r="C2403" s="134">
        <v>-73.114999999999995</v>
      </c>
      <c r="D2403" t="s">
        <v>7491</v>
      </c>
      <c r="E2403" t="s">
        <v>892</v>
      </c>
      <c r="F2403" t="s">
        <v>1214</v>
      </c>
      <c r="G2403" t="s">
        <v>7492</v>
      </c>
      <c r="H2403" t="s">
        <v>5277</v>
      </c>
      <c r="I2403">
        <v>13.4748</v>
      </c>
      <c r="J2403" t="s">
        <v>986</v>
      </c>
      <c r="L2403" t="s">
        <v>7493</v>
      </c>
      <c r="M2403" t="s">
        <v>1173</v>
      </c>
      <c r="N2403" t="s">
        <v>1173</v>
      </c>
    </row>
    <row r="2404" spans="1:14" x14ac:dyDescent="0.3">
      <c r="A2404" s="136">
        <f t="shared" si="37"/>
        <v>270.33663738980169</v>
      </c>
      <c r="B2404" s="134">
        <v>5.1074999999999999</v>
      </c>
      <c r="C2404" s="134">
        <v>-74.409000000000006</v>
      </c>
      <c r="D2404" t="s">
        <v>3817</v>
      </c>
      <c r="E2404" t="s">
        <v>883</v>
      </c>
      <c r="F2404" t="s">
        <v>884</v>
      </c>
      <c r="G2404" t="s">
        <v>3747</v>
      </c>
      <c r="H2404" t="s">
        <v>297</v>
      </c>
      <c r="I2404">
        <v>476.4975</v>
      </c>
      <c r="L2404" t="s">
        <v>3818</v>
      </c>
      <c r="M2404" t="s">
        <v>3819</v>
      </c>
      <c r="N2404" t="s">
        <v>3819</v>
      </c>
    </row>
    <row r="2405" spans="1:14" x14ac:dyDescent="0.3">
      <c r="A2405" s="136">
        <f t="shared" si="37"/>
        <v>270.39885724108586</v>
      </c>
      <c r="B2405" s="134">
        <v>6.0824999999999996</v>
      </c>
      <c r="C2405" s="134">
        <v>-75.225499999999997</v>
      </c>
      <c r="D2405" t="s">
        <v>6133</v>
      </c>
      <c r="E2405" t="s">
        <v>892</v>
      </c>
      <c r="F2405" t="s">
        <v>877</v>
      </c>
      <c r="G2405" t="s">
        <v>5695</v>
      </c>
      <c r="H2405" t="s">
        <v>288</v>
      </c>
      <c r="I2405">
        <v>56.305900000000001</v>
      </c>
      <c r="J2405" t="s">
        <v>894</v>
      </c>
      <c r="K2405" t="s">
        <v>879</v>
      </c>
      <c r="L2405" t="s">
        <v>6134</v>
      </c>
      <c r="M2405" t="s">
        <v>1019</v>
      </c>
      <c r="N2405" t="s">
        <v>1019</v>
      </c>
    </row>
    <row r="2406" spans="1:14" x14ac:dyDescent="0.3">
      <c r="A2406" s="136">
        <f t="shared" si="37"/>
        <v>270.42833414708707</v>
      </c>
      <c r="B2406" s="134">
        <v>5.2344999999999997</v>
      </c>
      <c r="C2406" s="134">
        <v>-74.575999999999993</v>
      </c>
      <c r="D2406" t="s">
        <v>3776</v>
      </c>
      <c r="E2406" t="s">
        <v>883</v>
      </c>
      <c r="F2406" t="s">
        <v>877</v>
      </c>
      <c r="G2406" t="s">
        <v>3744</v>
      </c>
      <c r="H2406" t="s">
        <v>297</v>
      </c>
      <c r="I2406">
        <v>44.095500000000001</v>
      </c>
      <c r="J2406" t="s">
        <v>894</v>
      </c>
      <c r="L2406" t="s">
        <v>3777</v>
      </c>
      <c r="M2406" t="s">
        <v>3778</v>
      </c>
      <c r="N2406" t="s">
        <v>3778</v>
      </c>
    </row>
    <row r="2407" spans="1:14" x14ac:dyDescent="0.3">
      <c r="A2407" s="136">
        <f t="shared" si="37"/>
        <v>270.50405079888344</v>
      </c>
      <c r="B2407" s="134">
        <v>7.4355000000000002</v>
      </c>
      <c r="C2407" s="134">
        <v>-75.427499999999995</v>
      </c>
      <c r="D2407" t="s">
        <v>10306</v>
      </c>
      <c r="E2407" t="s">
        <v>883</v>
      </c>
      <c r="F2407" t="s">
        <v>877</v>
      </c>
      <c r="G2407" t="s">
        <v>10172</v>
      </c>
      <c r="H2407" t="s">
        <v>288</v>
      </c>
      <c r="I2407">
        <v>9373.9398999999994</v>
      </c>
      <c r="J2407" t="s">
        <v>1069</v>
      </c>
      <c r="L2407" t="s">
        <v>2659</v>
      </c>
      <c r="M2407" t="s">
        <v>4586</v>
      </c>
      <c r="N2407" t="s">
        <v>4586</v>
      </c>
    </row>
    <row r="2408" spans="1:14" x14ac:dyDescent="0.3">
      <c r="A2408" s="136">
        <f t="shared" si="37"/>
        <v>270.69497708067519</v>
      </c>
      <c r="B2408" s="134">
        <v>7.5824999999999996</v>
      </c>
      <c r="C2408" s="134">
        <v>-75.403999999999996</v>
      </c>
      <c r="D2408" t="s">
        <v>10608</v>
      </c>
      <c r="E2408" t="s">
        <v>883</v>
      </c>
      <c r="F2408" t="s">
        <v>884</v>
      </c>
      <c r="G2408" t="s">
        <v>10172</v>
      </c>
      <c r="H2408" t="s">
        <v>288</v>
      </c>
      <c r="I2408">
        <v>35.397399999999998</v>
      </c>
      <c r="L2408" t="s">
        <v>10609</v>
      </c>
      <c r="M2408" t="s">
        <v>1173</v>
      </c>
      <c r="N2408" t="s">
        <v>1173</v>
      </c>
    </row>
    <row r="2409" spans="1:14" x14ac:dyDescent="0.3">
      <c r="A2409" s="136">
        <f t="shared" si="37"/>
        <v>270.85758399904449</v>
      </c>
      <c r="B2409" s="134">
        <v>5.3704999999999998</v>
      </c>
      <c r="C2409" s="134">
        <v>-74.730999999999995</v>
      </c>
      <c r="D2409" t="s">
        <v>3879</v>
      </c>
      <c r="E2409" t="s">
        <v>883</v>
      </c>
      <c r="F2409" t="s">
        <v>877</v>
      </c>
      <c r="G2409" t="s">
        <v>3880</v>
      </c>
      <c r="H2409" t="s">
        <v>292</v>
      </c>
      <c r="I2409">
        <v>206.9915</v>
      </c>
      <c r="J2409" t="s">
        <v>889</v>
      </c>
      <c r="L2409" t="s">
        <v>3881</v>
      </c>
      <c r="M2409" t="s">
        <v>1909</v>
      </c>
      <c r="N2409" t="s">
        <v>1909</v>
      </c>
    </row>
    <row r="2410" spans="1:14" x14ac:dyDescent="0.3">
      <c r="A2410" s="136">
        <f t="shared" si="37"/>
        <v>270.87032441873367</v>
      </c>
      <c r="B2410" s="134">
        <v>6.0659999999999998</v>
      </c>
      <c r="C2410" s="134">
        <v>-75.222499999999997</v>
      </c>
      <c r="D2410" t="s">
        <v>6060</v>
      </c>
      <c r="E2410" t="s">
        <v>883</v>
      </c>
      <c r="F2410" t="s">
        <v>877</v>
      </c>
      <c r="G2410" t="s">
        <v>5695</v>
      </c>
      <c r="H2410" t="s">
        <v>288</v>
      </c>
      <c r="I2410">
        <v>11.0167</v>
      </c>
      <c r="J2410" t="s">
        <v>894</v>
      </c>
      <c r="L2410" t="s">
        <v>5208</v>
      </c>
      <c r="M2410" t="s">
        <v>1019</v>
      </c>
      <c r="N2410" t="s">
        <v>1019</v>
      </c>
    </row>
    <row r="2411" spans="1:14" x14ac:dyDescent="0.3">
      <c r="A2411" s="136">
        <f t="shared" si="37"/>
        <v>270.8772963402256</v>
      </c>
      <c r="B2411" s="134">
        <v>9.3610000000000007</v>
      </c>
      <c r="C2411" s="134">
        <v>-73.900499999999994</v>
      </c>
      <c r="D2411" t="s">
        <v>12955</v>
      </c>
      <c r="E2411" t="s">
        <v>892</v>
      </c>
      <c r="F2411" t="s">
        <v>1214</v>
      </c>
      <c r="G2411" t="s">
        <v>12813</v>
      </c>
      <c r="H2411" t="s">
        <v>294</v>
      </c>
      <c r="I2411">
        <v>59.451500000000003</v>
      </c>
      <c r="K2411" t="s">
        <v>879</v>
      </c>
      <c r="L2411" t="s">
        <v>11846</v>
      </c>
      <c r="M2411" t="s">
        <v>899</v>
      </c>
      <c r="N2411" t="s">
        <v>899</v>
      </c>
    </row>
    <row r="2412" spans="1:14" x14ac:dyDescent="0.3">
      <c r="A2412" s="136">
        <f t="shared" si="37"/>
        <v>270.91127747903221</v>
      </c>
      <c r="B2412" s="134">
        <v>6.4249999999999998</v>
      </c>
      <c r="C2412" s="134">
        <v>-75.358500000000006</v>
      </c>
      <c r="D2412" t="s">
        <v>7421</v>
      </c>
      <c r="E2412" t="s">
        <v>883</v>
      </c>
      <c r="F2412" t="s">
        <v>981</v>
      </c>
      <c r="G2412" t="s">
        <v>7359</v>
      </c>
      <c r="H2412" t="s">
        <v>288</v>
      </c>
      <c r="I2412">
        <v>19.575800000000001</v>
      </c>
      <c r="J2412" t="s">
        <v>894</v>
      </c>
      <c r="L2412" t="s">
        <v>7422</v>
      </c>
      <c r="M2412" t="s">
        <v>7423</v>
      </c>
      <c r="N2412" t="s">
        <v>7423</v>
      </c>
    </row>
    <row r="2413" spans="1:14" x14ac:dyDescent="0.3">
      <c r="A2413" s="136">
        <f t="shared" si="37"/>
        <v>270.9507655919831</v>
      </c>
      <c r="B2413" s="134">
        <v>6.4219999999999997</v>
      </c>
      <c r="C2413" s="134">
        <v>-75.358000000000004</v>
      </c>
      <c r="D2413" t="s">
        <v>7414</v>
      </c>
      <c r="E2413" t="s">
        <v>883</v>
      </c>
      <c r="F2413" t="s">
        <v>877</v>
      </c>
      <c r="G2413" t="s">
        <v>7359</v>
      </c>
      <c r="H2413" t="s">
        <v>288</v>
      </c>
      <c r="I2413">
        <v>12.2349</v>
      </c>
      <c r="J2413" t="s">
        <v>894</v>
      </c>
      <c r="L2413" t="s">
        <v>4749</v>
      </c>
      <c r="M2413" t="s">
        <v>1686</v>
      </c>
      <c r="N2413" t="s">
        <v>1686</v>
      </c>
    </row>
    <row r="2414" spans="1:14" x14ac:dyDescent="0.3">
      <c r="A2414" s="136">
        <f t="shared" si="37"/>
        <v>271.04564050603301</v>
      </c>
      <c r="B2414" s="134">
        <v>5.4044999999999996</v>
      </c>
      <c r="C2414" s="134">
        <v>-74.766999999999996</v>
      </c>
      <c r="D2414" t="s">
        <v>3924</v>
      </c>
      <c r="E2414" t="s">
        <v>892</v>
      </c>
      <c r="F2414" t="s">
        <v>981</v>
      </c>
      <c r="G2414" t="s">
        <v>3880</v>
      </c>
      <c r="H2414" t="s">
        <v>292</v>
      </c>
      <c r="I2414">
        <v>99.207700000000003</v>
      </c>
      <c r="J2414" t="s">
        <v>889</v>
      </c>
      <c r="K2414" t="s">
        <v>903</v>
      </c>
      <c r="L2414" t="s">
        <v>3925</v>
      </c>
      <c r="M2414" t="s">
        <v>3758</v>
      </c>
      <c r="N2414" t="s">
        <v>3758</v>
      </c>
    </row>
    <row r="2415" spans="1:14" x14ac:dyDescent="0.3">
      <c r="A2415" s="136">
        <f t="shared" si="37"/>
        <v>271.19464588378139</v>
      </c>
      <c r="B2415" s="134">
        <v>9.5050000000000008</v>
      </c>
      <c r="C2415" s="134">
        <v>-73.371499999999997</v>
      </c>
      <c r="D2415" t="s">
        <v>13056</v>
      </c>
      <c r="E2415" t="s">
        <v>883</v>
      </c>
      <c r="F2415" t="s">
        <v>877</v>
      </c>
      <c r="G2415" t="s">
        <v>13057</v>
      </c>
      <c r="H2415" t="s">
        <v>294</v>
      </c>
      <c r="I2415">
        <v>3235.1102000000001</v>
      </c>
      <c r="J2415" t="s">
        <v>889</v>
      </c>
      <c r="L2415" t="s">
        <v>13058</v>
      </c>
      <c r="M2415" t="s">
        <v>1019</v>
      </c>
      <c r="N2415" t="s">
        <v>1019</v>
      </c>
    </row>
    <row r="2416" spans="1:14" x14ac:dyDescent="0.3">
      <c r="A2416" s="136">
        <f t="shared" si="37"/>
        <v>271.4443655834076</v>
      </c>
      <c r="B2416" s="134">
        <v>6.6109999999999998</v>
      </c>
      <c r="C2416" s="134">
        <v>-75.409499999999994</v>
      </c>
      <c r="D2416" t="s">
        <v>8131</v>
      </c>
      <c r="E2416" t="s">
        <v>968</v>
      </c>
      <c r="F2416" t="s">
        <v>877</v>
      </c>
      <c r="G2416" t="s">
        <v>7865</v>
      </c>
      <c r="H2416" t="s">
        <v>288</v>
      </c>
      <c r="I2416">
        <v>280.10140000000001</v>
      </c>
      <c r="J2416" t="s">
        <v>889</v>
      </c>
      <c r="L2416" t="s">
        <v>8132</v>
      </c>
      <c r="M2416" t="s">
        <v>2303</v>
      </c>
      <c r="N2416" t="s">
        <v>2303</v>
      </c>
    </row>
    <row r="2417" spans="1:14" x14ac:dyDescent="0.3">
      <c r="A2417" s="136">
        <f t="shared" si="37"/>
        <v>271.61918955191828</v>
      </c>
      <c r="B2417" s="134">
        <v>5.3464400000000003</v>
      </c>
      <c r="C2417" s="134">
        <v>-74.716260000000005</v>
      </c>
      <c r="D2417" t="s">
        <v>3849</v>
      </c>
      <c r="E2417" t="s">
        <v>892</v>
      </c>
      <c r="F2417" t="s">
        <v>926</v>
      </c>
      <c r="G2417" t="s">
        <v>3750</v>
      </c>
      <c r="H2417" t="s">
        <v>3751</v>
      </c>
      <c r="I2417">
        <v>319.73379999999997</v>
      </c>
      <c r="J2417" t="s">
        <v>889</v>
      </c>
      <c r="K2417" t="s">
        <v>879</v>
      </c>
      <c r="L2417" t="s">
        <v>3850</v>
      </c>
      <c r="M2417" t="s">
        <v>957</v>
      </c>
      <c r="N2417" t="s">
        <v>957</v>
      </c>
    </row>
    <row r="2418" spans="1:14" x14ac:dyDescent="0.3">
      <c r="A2418" s="136">
        <f t="shared" si="37"/>
        <v>271.62867425105065</v>
      </c>
      <c r="B2418" s="134">
        <v>5.2225000000000001</v>
      </c>
      <c r="C2418" s="134">
        <v>-74.578500000000005</v>
      </c>
      <c r="D2418" t="s">
        <v>3743</v>
      </c>
      <c r="E2418" t="s">
        <v>883</v>
      </c>
      <c r="F2418" t="s">
        <v>981</v>
      </c>
      <c r="G2418" t="s">
        <v>3744</v>
      </c>
      <c r="H2418" t="s">
        <v>297</v>
      </c>
      <c r="I2418">
        <v>45.321300000000001</v>
      </c>
      <c r="J2418" t="s">
        <v>894</v>
      </c>
      <c r="L2418" t="s">
        <v>3745</v>
      </c>
      <c r="M2418" t="s">
        <v>957</v>
      </c>
      <c r="N2418" t="s">
        <v>957</v>
      </c>
    </row>
    <row r="2419" spans="1:14" x14ac:dyDescent="0.3">
      <c r="A2419" s="136">
        <f t="shared" si="37"/>
        <v>271.74105714481863</v>
      </c>
      <c r="B2419" s="134">
        <v>6.0549999999999997</v>
      </c>
      <c r="C2419" s="134">
        <v>-75.225999999999999</v>
      </c>
      <c r="D2419" t="s">
        <v>6009</v>
      </c>
      <c r="E2419" t="s">
        <v>883</v>
      </c>
      <c r="F2419" t="s">
        <v>877</v>
      </c>
      <c r="G2419" t="s">
        <v>6010</v>
      </c>
      <c r="H2419" t="s">
        <v>288</v>
      </c>
      <c r="I2419">
        <v>459.03719999999998</v>
      </c>
      <c r="J2419" t="s">
        <v>889</v>
      </c>
      <c r="L2419" t="s">
        <v>5208</v>
      </c>
      <c r="M2419" t="s">
        <v>1019</v>
      </c>
      <c r="N2419" t="s">
        <v>1019</v>
      </c>
    </row>
    <row r="2420" spans="1:14" x14ac:dyDescent="0.3">
      <c r="A2420" s="136">
        <f t="shared" si="37"/>
        <v>272.02974810531805</v>
      </c>
      <c r="B2420" s="134">
        <v>6.4180000000000001</v>
      </c>
      <c r="C2420" s="134">
        <v>-75.367000000000004</v>
      </c>
      <c r="D2420" t="s">
        <v>7391</v>
      </c>
      <c r="E2420" t="s">
        <v>883</v>
      </c>
      <c r="F2420" t="s">
        <v>884</v>
      </c>
      <c r="G2420" t="s">
        <v>7359</v>
      </c>
      <c r="H2420" t="s">
        <v>288</v>
      </c>
      <c r="I2420">
        <v>35.481900000000003</v>
      </c>
      <c r="L2420" t="s">
        <v>7392</v>
      </c>
      <c r="M2420" t="s">
        <v>7393</v>
      </c>
      <c r="N2420" t="s">
        <v>7393</v>
      </c>
    </row>
    <row r="2421" spans="1:14" x14ac:dyDescent="0.3">
      <c r="A2421" s="136">
        <f t="shared" si="37"/>
        <v>272.43944883064529</v>
      </c>
      <c r="B2421" s="134">
        <v>6.2294999999999998</v>
      </c>
      <c r="C2421" s="134">
        <v>-75.307500000000005</v>
      </c>
      <c r="D2421" t="s">
        <v>6676</v>
      </c>
      <c r="E2421" t="s">
        <v>883</v>
      </c>
      <c r="F2421" t="s">
        <v>877</v>
      </c>
      <c r="G2421" t="s">
        <v>6465</v>
      </c>
      <c r="H2421" t="s">
        <v>288</v>
      </c>
      <c r="I2421">
        <v>28.148499999999999</v>
      </c>
      <c r="J2421" t="s">
        <v>894</v>
      </c>
      <c r="L2421" t="s">
        <v>6309</v>
      </c>
      <c r="M2421" t="s">
        <v>899</v>
      </c>
      <c r="N2421" t="s">
        <v>899</v>
      </c>
    </row>
    <row r="2422" spans="1:14" x14ac:dyDescent="0.3">
      <c r="A2422" s="136">
        <f t="shared" si="37"/>
        <v>272.44938098072703</v>
      </c>
      <c r="B2422" s="134">
        <v>7.1989999999999998</v>
      </c>
      <c r="C2422" s="134">
        <v>-75.466499999999996</v>
      </c>
      <c r="D2422" t="s">
        <v>9786</v>
      </c>
      <c r="E2422" t="s">
        <v>883</v>
      </c>
      <c r="F2422" t="s">
        <v>877</v>
      </c>
      <c r="G2422" t="s">
        <v>9661</v>
      </c>
      <c r="H2422" t="s">
        <v>288</v>
      </c>
      <c r="I2422">
        <v>1689.6851999999999</v>
      </c>
      <c r="J2422" t="s">
        <v>889</v>
      </c>
      <c r="L2422" t="s">
        <v>8813</v>
      </c>
      <c r="M2422" t="s">
        <v>9662</v>
      </c>
      <c r="N2422" t="s">
        <v>9662</v>
      </c>
    </row>
    <row r="2423" spans="1:14" x14ac:dyDescent="0.3">
      <c r="A2423" s="136">
        <f t="shared" si="37"/>
        <v>272.46613933865297</v>
      </c>
      <c r="B2423" s="134">
        <v>5.0744999999999996</v>
      </c>
      <c r="C2423" s="134">
        <v>-74.394999999999996</v>
      </c>
      <c r="D2423" t="s">
        <v>3766</v>
      </c>
      <c r="E2423" t="s">
        <v>883</v>
      </c>
      <c r="F2423" t="s">
        <v>877</v>
      </c>
      <c r="G2423" t="s">
        <v>3767</v>
      </c>
      <c r="H2423" t="s">
        <v>297</v>
      </c>
      <c r="I2423">
        <v>1053.4775</v>
      </c>
      <c r="J2423" t="s">
        <v>889</v>
      </c>
      <c r="L2423" t="s">
        <v>2650</v>
      </c>
      <c r="M2423" t="s">
        <v>3768</v>
      </c>
      <c r="N2423" t="s">
        <v>3768</v>
      </c>
    </row>
    <row r="2424" spans="1:14" x14ac:dyDescent="0.3">
      <c r="A2424" s="136">
        <f t="shared" si="37"/>
        <v>272.57872643625859</v>
      </c>
      <c r="B2424" s="134">
        <v>5.0495000000000001</v>
      </c>
      <c r="C2424" s="134">
        <v>-74.359499999999997</v>
      </c>
      <c r="D2424" t="s">
        <v>3800</v>
      </c>
      <c r="E2424" t="s">
        <v>968</v>
      </c>
      <c r="F2424" t="s">
        <v>877</v>
      </c>
      <c r="G2424" t="s">
        <v>3801</v>
      </c>
      <c r="H2424" t="s">
        <v>297</v>
      </c>
      <c r="I2424">
        <v>1076.7547999999999</v>
      </c>
      <c r="J2424" t="s">
        <v>889</v>
      </c>
      <c r="L2424" t="s">
        <v>3802</v>
      </c>
      <c r="M2424" t="s">
        <v>3803</v>
      </c>
      <c r="N2424" t="s">
        <v>3803</v>
      </c>
    </row>
    <row r="2425" spans="1:14" x14ac:dyDescent="0.3">
      <c r="A2425" s="136">
        <f t="shared" si="37"/>
        <v>272.60270441198054</v>
      </c>
      <c r="B2425" s="134">
        <v>6.2424999999999997</v>
      </c>
      <c r="C2425" s="134">
        <v>-75.313999999999993</v>
      </c>
      <c r="D2425" t="s">
        <v>6724</v>
      </c>
      <c r="E2425" t="s">
        <v>883</v>
      </c>
      <c r="F2425" t="s">
        <v>884</v>
      </c>
      <c r="G2425" t="s">
        <v>6725</v>
      </c>
      <c r="H2425" t="s">
        <v>288</v>
      </c>
      <c r="I2425">
        <v>14.686</v>
      </c>
      <c r="L2425" t="s">
        <v>6726</v>
      </c>
      <c r="M2425" t="s">
        <v>1019</v>
      </c>
      <c r="N2425" t="s">
        <v>1019</v>
      </c>
    </row>
    <row r="2426" spans="1:14" x14ac:dyDescent="0.3">
      <c r="A2426" s="136">
        <f t="shared" si="37"/>
        <v>272.63337289478596</v>
      </c>
      <c r="B2426" s="134">
        <v>4.64229</v>
      </c>
      <c r="C2426" s="134">
        <v>-72.977040000000002</v>
      </c>
      <c r="D2426" t="s">
        <v>7985</v>
      </c>
      <c r="E2426" t="s">
        <v>892</v>
      </c>
      <c r="F2426" t="s">
        <v>877</v>
      </c>
      <c r="G2426" t="s">
        <v>7986</v>
      </c>
      <c r="H2426" t="s">
        <v>231</v>
      </c>
      <c r="I2426">
        <v>51.340400000000002</v>
      </c>
      <c r="J2426" t="s">
        <v>894</v>
      </c>
      <c r="K2426" t="s">
        <v>879</v>
      </c>
      <c r="L2426" t="s">
        <v>7784</v>
      </c>
      <c r="M2426" t="s">
        <v>899</v>
      </c>
      <c r="N2426" t="s">
        <v>899</v>
      </c>
    </row>
    <row r="2427" spans="1:14" x14ac:dyDescent="0.3">
      <c r="A2427" s="136">
        <f t="shared" si="37"/>
        <v>272.67686980712301</v>
      </c>
      <c r="B2427" s="134">
        <v>9.3520000000000003</v>
      </c>
      <c r="C2427" s="134">
        <v>-73.965999999999994</v>
      </c>
      <c r="D2427" t="s">
        <v>12942</v>
      </c>
      <c r="E2427" t="s">
        <v>892</v>
      </c>
      <c r="F2427" t="s">
        <v>1214</v>
      </c>
      <c r="G2427" t="s">
        <v>12813</v>
      </c>
      <c r="H2427" t="s">
        <v>294</v>
      </c>
      <c r="I2427">
        <v>381.00119999999998</v>
      </c>
      <c r="K2427" t="s">
        <v>879</v>
      </c>
      <c r="L2427" t="s">
        <v>11846</v>
      </c>
      <c r="M2427" t="s">
        <v>899</v>
      </c>
      <c r="N2427" t="s">
        <v>899</v>
      </c>
    </row>
    <row r="2428" spans="1:14" x14ac:dyDescent="0.3">
      <c r="A2428" s="136">
        <f t="shared" si="37"/>
        <v>272.77123108515053</v>
      </c>
      <c r="B2428" s="134">
        <v>6.2394999999999996</v>
      </c>
      <c r="C2428" s="134">
        <v>-75.314499999999995</v>
      </c>
      <c r="D2428" t="s">
        <v>6711</v>
      </c>
      <c r="E2428" t="s">
        <v>892</v>
      </c>
      <c r="F2428" t="s">
        <v>877</v>
      </c>
      <c r="G2428" t="s">
        <v>6712</v>
      </c>
      <c r="H2428" t="s">
        <v>288</v>
      </c>
      <c r="I2428">
        <v>9.7906999999999993</v>
      </c>
      <c r="J2428" t="s">
        <v>986</v>
      </c>
      <c r="K2428" t="s">
        <v>879</v>
      </c>
      <c r="L2428" t="s">
        <v>6713</v>
      </c>
      <c r="M2428" t="s">
        <v>1019</v>
      </c>
      <c r="N2428" t="s">
        <v>1019</v>
      </c>
    </row>
    <row r="2429" spans="1:14" x14ac:dyDescent="0.3">
      <c r="A2429" s="136">
        <f t="shared" si="37"/>
        <v>272.79651889448064</v>
      </c>
      <c r="B2429" s="134">
        <v>9.5191599999999994</v>
      </c>
      <c r="C2429" s="134">
        <v>-73.37424</v>
      </c>
      <c r="D2429" t="s">
        <v>13062</v>
      </c>
      <c r="E2429" t="s">
        <v>892</v>
      </c>
      <c r="F2429" t="s">
        <v>877</v>
      </c>
      <c r="G2429" t="s">
        <v>13057</v>
      </c>
      <c r="H2429" t="s">
        <v>294</v>
      </c>
      <c r="I2429">
        <v>2.3631000000000002</v>
      </c>
      <c r="J2429" t="s">
        <v>894</v>
      </c>
      <c r="K2429" t="s">
        <v>879</v>
      </c>
      <c r="L2429" t="s">
        <v>13063</v>
      </c>
      <c r="M2429" t="s">
        <v>899</v>
      </c>
      <c r="N2429" t="s">
        <v>899</v>
      </c>
    </row>
    <row r="2430" spans="1:14" x14ac:dyDescent="0.3">
      <c r="A2430" s="136">
        <f t="shared" si="37"/>
        <v>272.8918726352033</v>
      </c>
      <c r="B2430" s="134">
        <v>5.0812999999999997</v>
      </c>
      <c r="C2430" s="134">
        <v>-74.411649999999995</v>
      </c>
      <c r="D2430" t="s">
        <v>3746</v>
      </c>
      <c r="E2430" t="s">
        <v>892</v>
      </c>
      <c r="F2430" t="s">
        <v>877</v>
      </c>
      <c r="G2430" t="s">
        <v>3747</v>
      </c>
      <c r="H2430" t="s">
        <v>297</v>
      </c>
      <c r="I2430">
        <v>380.58600000000001</v>
      </c>
      <c r="J2430" t="s">
        <v>889</v>
      </c>
      <c r="K2430" t="s">
        <v>879</v>
      </c>
      <c r="L2430" t="s">
        <v>3748</v>
      </c>
      <c r="M2430" t="s">
        <v>1482</v>
      </c>
      <c r="N2430" t="s">
        <v>1482</v>
      </c>
    </row>
    <row r="2431" spans="1:14" x14ac:dyDescent="0.3">
      <c r="A2431" s="136">
        <f t="shared" si="37"/>
        <v>273.04752070850691</v>
      </c>
      <c r="B2431" s="134">
        <v>6.5501300000000002</v>
      </c>
      <c r="C2431" s="134">
        <v>-75.411050000000003</v>
      </c>
      <c r="D2431" t="s">
        <v>7864</v>
      </c>
      <c r="E2431" t="s">
        <v>892</v>
      </c>
      <c r="F2431" t="s">
        <v>877</v>
      </c>
      <c r="G2431" t="s">
        <v>7865</v>
      </c>
      <c r="H2431" t="s">
        <v>288</v>
      </c>
      <c r="I2431">
        <v>84.957899999999995</v>
      </c>
      <c r="J2431" t="s">
        <v>894</v>
      </c>
      <c r="K2431" t="s">
        <v>879</v>
      </c>
      <c r="L2431" t="s">
        <v>7866</v>
      </c>
      <c r="M2431" t="s">
        <v>1380</v>
      </c>
      <c r="N2431" t="s">
        <v>1380</v>
      </c>
    </row>
    <row r="2432" spans="1:14" x14ac:dyDescent="0.3">
      <c r="A2432" s="136">
        <f t="shared" si="37"/>
        <v>273.09782177281517</v>
      </c>
      <c r="B2432" s="134">
        <v>6.4152100000000001</v>
      </c>
      <c r="C2432" s="134">
        <v>-75.376249999999999</v>
      </c>
      <c r="D2432" t="s">
        <v>7384</v>
      </c>
      <c r="E2432" t="s">
        <v>892</v>
      </c>
      <c r="F2432" t="s">
        <v>877</v>
      </c>
      <c r="G2432" t="s">
        <v>7359</v>
      </c>
      <c r="H2432" t="s">
        <v>288</v>
      </c>
      <c r="I2432">
        <v>16.523399999999999</v>
      </c>
      <c r="J2432" t="s">
        <v>894</v>
      </c>
      <c r="K2432" t="s">
        <v>879</v>
      </c>
      <c r="L2432" t="s">
        <v>7385</v>
      </c>
      <c r="M2432" t="s">
        <v>1380</v>
      </c>
      <c r="N2432" t="s">
        <v>1380</v>
      </c>
    </row>
    <row r="2433" spans="1:14" x14ac:dyDescent="0.3">
      <c r="A2433" s="136">
        <f t="shared" si="37"/>
        <v>273.14364296337089</v>
      </c>
      <c r="B2433" s="134">
        <v>4.641</v>
      </c>
      <c r="C2433" s="134">
        <v>-72.869500000000002</v>
      </c>
      <c r="D2433" t="s">
        <v>8375</v>
      </c>
      <c r="E2433" t="s">
        <v>892</v>
      </c>
      <c r="F2433" t="s">
        <v>1214</v>
      </c>
      <c r="G2433" t="s">
        <v>7986</v>
      </c>
      <c r="H2433" t="s">
        <v>231</v>
      </c>
      <c r="I2433">
        <v>118.82729999999999</v>
      </c>
      <c r="L2433" t="s">
        <v>8376</v>
      </c>
      <c r="M2433" t="s">
        <v>1019</v>
      </c>
      <c r="N2433" t="s">
        <v>1019</v>
      </c>
    </row>
    <row r="2434" spans="1:14" x14ac:dyDescent="0.3">
      <c r="A2434" s="136">
        <f t="shared" ref="A2434:A2497" si="38">6371*ACOS(SIN(RADIANS(LAT))*SIN(RADIANS(B2434))+COS(RADIANS(LAT))*COS(RADIANS(B2434))*COS(RADIANS(C2434-LONG)))</f>
        <v>273.2800246259626</v>
      </c>
      <c r="B2434" s="134">
        <v>7.1509999999999998</v>
      </c>
      <c r="C2434" s="134">
        <v>-75.475499999999997</v>
      </c>
      <c r="D2434" t="s">
        <v>9660</v>
      </c>
      <c r="E2434" t="s">
        <v>883</v>
      </c>
      <c r="F2434" t="s">
        <v>877</v>
      </c>
      <c r="G2434" t="s">
        <v>9661</v>
      </c>
      <c r="H2434" t="s">
        <v>288</v>
      </c>
      <c r="I2434">
        <v>3836.7402999999999</v>
      </c>
      <c r="J2434" t="s">
        <v>889</v>
      </c>
      <c r="L2434" t="s">
        <v>8813</v>
      </c>
      <c r="M2434" t="s">
        <v>9662</v>
      </c>
      <c r="N2434" t="s">
        <v>9662</v>
      </c>
    </row>
    <row r="2435" spans="1:14" x14ac:dyDescent="0.3">
      <c r="A2435" s="136">
        <f t="shared" si="38"/>
        <v>273.53672402400468</v>
      </c>
      <c r="B2435" s="134">
        <v>6.4246600000000003</v>
      </c>
      <c r="C2435" s="134">
        <v>-75.383120000000005</v>
      </c>
      <c r="D2435" t="s">
        <v>7419</v>
      </c>
      <c r="E2435" t="s">
        <v>892</v>
      </c>
      <c r="F2435" t="s">
        <v>1944</v>
      </c>
      <c r="G2435" t="s">
        <v>7359</v>
      </c>
      <c r="H2435" t="s">
        <v>288</v>
      </c>
      <c r="I2435">
        <v>4.4039999999999999</v>
      </c>
      <c r="K2435" t="s">
        <v>879</v>
      </c>
      <c r="L2435" t="s">
        <v>7420</v>
      </c>
      <c r="M2435" t="s">
        <v>949</v>
      </c>
      <c r="N2435" t="s">
        <v>949</v>
      </c>
    </row>
    <row r="2436" spans="1:14" x14ac:dyDescent="0.3">
      <c r="A2436" s="136">
        <f t="shared" si="38"/>
        <v>273.69566548165398</v>
      </c>
      <c r="B2436" s="134">
        <v>6.4260000000000002</v>
      </c>
      <c r="C2436" s="134">
        <v>-75.385000000000005</v>
      </c>
      <c r="D2436" t="s">
        <v>7428</v>
      </c>
      <c r="E2436" t="s">
        <v>883</v>
      </c>
      <c r="F2436" t="s">
        <v>877</v>
      </c>
      <c r="G2436" t="s">
        <v>7359</v>
      </c>
      <c r="H2436" t="s">
        <v>288</v>
      </c>
      <c r="I2436">
        <v>100.3292</v>
      </c>
      <c r="J2436" t="s">
        <v>894</v>
      </c>
      <c r="L2436" t="s">
        <v>5208</v>
      </c>
      <c r="M2436" t="s">
        <v>2060</v>
      </c>
      <c r="N2436" t="s">
        <v>2060</v>
      </c>
    </row>
    <row r="2437" spans="1:14" x14ac:dyDescent="0.3">
      <c r="A2437" s="136">
        <f t="shared" si="38"/>
        <v>273.72102404932673</v>
      </c>
      <c r="B2437" s="134">
        <v>5.0934999999999997</v>
      </c>
      <c r="C2437" s="134">
        <v>-74.441999999999993</v>
      </c>
      <c r="D2437" t="s">
        <v>3715</v>
      </c>
      <c r="E2437" t="s">
        <v>883</v>
      </c>
      <c r="F2437" t="s">
        <v>877</v>
      </c>
      <c r="G2437" t="s">
        <v>3716</v>
      </c>
      <c r="H2437" t="s">
        <v>297</v>
      </c>
      <c r="I2437">
        <v>818.29169999999999</v>
      </c>
      <c r="J2437" t="s">
        <v>889</v>
      </c>
      <c r="L2437" t="s">
        <v>890</v>
      </c>
      <c r="M2437" t="s">
        <v>3303</v>
      </c>
      <c r="N2437" t="s">
        <v>3303</v>
      </c>
    </row>
    <row r="2438" spans="1:14" x14ac:dyDescent="0.3">
      <c r="A2438" s="136">
        <f t="shared" si="38"/>
        <v>273.72612316745801</v>
      </c>
      <c r="B2438" s="134">
        <v>6.4249999999999998</v>
      </c>
      <c r="C2438" s="134">
        <v>-75.385000000000005</v>
      </c>
      <c r="D2438" t="s">
        <v>7424</v>
      </c>
      <c r="E2438" t="s">
        <v>883</v>
      </c>
      <c r="F2438" t="s">
        <v>877</v>
      </c>
      <c r="G2438" t="s">
        <v>7359</v>
      </c>
      <c r="H2438" t="s">
        <v>288</v>
      </c>
      <c r="I2438">
        <v>9.7881999999999998</v>
      </c>
      <c r="J2438" t="s">
        <v>894</v>
      </c>
      <c r="L2438" t="s">
        <v>7420</v>
      </c>
      <c r="M2438" t="s">
        <v>7425</v>
      </c>
      <c r="N2438" t="s">
        <v>7425</v>
      </c>
    </row>
    <row r="2439" spans="1:14" x14ac:dyDescent="0.3">
      <c r="A2439" s="136">
        <f t="shared" si="38"/>
        <v>273.88262623665452</v>
      </c>
      <c r="B2439" s="134">
        <v>6.4130000000000003</v>
      </c>
      <c r="C2439" s="134">
        <v>-75.382999999999996</v>
      </c>
      <c r="D2439" t="s">
        <v>7378</v>
      </c>
      <c r="E2439" t="s">
        <v>908</v>
      </c>
      <c r="F2439" t="s">
        <v>877</v>
      </c>
      <c r="G2439" t="s">
        <v>7359</v>
      </c>
      <c r="H2439" t="s">
        <v>288</v>
      </c>
      <c r="I2439">
        <v>113.7907</v>
      </c>
      <c r="J2439" t="s">
        <v>894</v>
      </c>
      <c r="L2439" t="s">
        <v>7379</v>
      </c>
      <c r="M2439" t="s">
        <v>1909</v>
      </c>
      <c r="N2439" t="s">
        <v>1909</v>
      </c>
    </row>
    <row r="2440" spans="1:14" x14ac:dyDescent="0.3">
      <c r="A2440" s="136">
        <f t="shared" si="38"/>
        <v>274.1364633325199</v>
      </c>
      <c r="B2440" s="134">
        <v>5.3815</v>
      </c>
      <c r="C2440" s="134">
        <v>-74.783500000000004</v>
      </c>
      <c r="D2440" t="s">
        <v>3857</v>
      </c>
      <c r="E2440" t="s">
        <v>883</v>
      </c>
      <c r="F2440" t="s">
        <v>877</v>
      </c>
      <c r="G2440" t="s">
        <v>3706</v>
      </c>
      <c r="H2440" t="s">
        <v>292</v>
      </c>
      <c r="I2440">
        <v>138.40819999999999</v>
      </c>
      <c r="J2440" t="s">
        <v>894</v>
      </c>
      <c r="L2440" t="s">
        <v>3858</v>
      </c>
      <c r="M2440" t="s">
        <v>1019</v>
      </c>
      <c r="N2440" t="s">
        <v>1019</v>
      </c>
    </row>
    <row r="2441" spans="1:14" x14ac:dyDescent="0.3">
      <c r="A2441" s="136">
        <f t="shared" si="38"/>
        <v>274.1699157526196</v>
      </c>
      <c r="B2441" s="134">
        <v>5.1965000000000003</v>
      </c>
      <c r="C2441" s="134">
        <v>-74.582999999999998</v>
      </c>
      <c r="D2441" t="s">
        <v>3662</v>
      </c>
      <c r="E2441" t="s">
        <v>883</v>
      </c>
      <c r="F2441" t="s">
        <v>884</v>
      </c>
      <c r="G2441" t="s">
        <v>3663</v>
      </c>
      <c r="H2441" t="s">
        <v>297</v>
      </c>
      <c r="I2441">
        <v>6.1247999999999996</v>
      </c>
      <c r="L2441" t="s">
        <v>3664</v>
      </c>
      <c r="M2441" t="s">
        <v>3665</v>
      </c>
      <c r="N2441" t="s">
        <v>3665</v>
      </c>
    </row>
    <row r="2442" spans="1:14" x14ac:dyDescent="0.3">
      <c r="A2442" s="136">
        <f t="shared" si="38"/>
        <v>274.35035272685201</v>
      </c>
      <c r="B2442" s="134">
        <v>5.3135000000000003</v>
      </c>
      <c r="C2442" s="134">
        <v>-74.717500000000001</v>
      </c>
      <c r="D2442" t="s">
        <v>3749</v>
      </c>
      <c r="E2442" t="s">
        <v>883</v>
      </c>
      <c r="F2442" t="s">
        <v>877</v>
      </c>
      <c r="G2442" t="s">
        <v>3750</v>
      </c>
      <c r="H2442" t="s">
        <v>3751</v>
      </c>
      <c r="I2442">
        <v>82.068100000000001</v>
      </c>
      <c r="J2442" t="s">
        <v>894</v>
      </c>
      <c r="L2442" t="s">
        <v>3684</v>
      </c>
      <c r="M2442" t="s">
        <v>1965</v>
      </c>
      <c r="N2442" t="s">
        <v>1965</v>
      </c>
    </row>
    <row r="2443" spans="1:14" x14ac:dyDescent="0.3">
      <c r="A2443" s="136">
        <f t="shared" si="38"/>
        <v>274.44346481808242</v>
      </c>
      <c r="B2443" s="134">
        <v>5.1942300000000001</v>
      </c>
      <c r="C2443" s="134">
        <v>-74.584119999999999</v>
      </c>
      <c r="D2443" t="s">
        <v>3657</v>
      </c>
      <c r="E2443" t="s">
        <v>892</v>
      </c>
      <c r="F2443" t="s">
        <v>877</v>
      </c>
      <c r="G2443" t="s">
        <v>3072</v>
      </c>
      <c r="H2443" t="s">
        <v>297</v>
      </c>
      <c r="I2443">
        <v>8.0417000000000005</v>
      </c>
      <c r="J2443" t="s">
        <v>894</v>
      </c>
      <c r="K2443" t="s">
        <v>1058</v>
      </c>
      <c r="L2443" t="s">
        <v>3551</v>
      </c>
      <c r="M2443" t="s">
        <v>899</v>
      </c>
      <c r="N2443" t="s">
        <v>899</v>
      </c>
    </row>
    <row r="2444" spans="1:14" x14ac:dyDescent="0.3">
      <c r="A2444" s="136">
        <f t="shared" si="38"/>
        <v>274.5753154683789</v>
      </c>
      <c r="B2444" s="134">
        <v>5.1940999999999997</v>
      </c>
      <c r="C2444" s="134">
        <v>-74.585830000000001</v>
      </c>
      <c r="D2444" t="s">
        <v>3655</v>
      </c>
      <c r="E2444" t="s">
        <v>892</v>
      </c>
      <c r="F2444" t="s">
        <v>877</v>
      </c>
      <c r="G2444" t="s">
        <v>3072</v>
      </c>
      <c r="H2444" t="s">
        <v>297</v>
      </c>
      <c r="I2444">
        <v>23.586500000000001</v>
      </c>
      <c r="J2444" t="s">
        <v>894</v>
      </c>
      <c r="K2444" t="s">
        <v>879</v>
      </c>
      <c r="L2444" t="s">
        <v>3656</v>
      </c>
      <c r="M2444" t="s">
        <v>899</v>
      </c>
      <c r="N2444" t="s">
        <v>899</v>
      </c>
    </row>
    <row r="2445" spans="1:14" x14ac:dyDescent="0.3">
      <c r="A2445" s="136">
        <f t="shared" si="38"/>
        <v>274.89849458655419</v>
      </c>
      <c r="B2445" s="134">
        <v>5.3609999999999998</v>
      </c>
      <c r="C2445" s="134">
        <v>-74.772999999999996</v>
      </c>
      <c r="D2445" t="s">
        <v>3804</v>
      </c>
      <c r="E2445" t="s">
        <v>883</v>
      </c>
      <c r="F2445" t="s">
        <v>877</v>
      </c>
      <c r="G2445" t="s">
        <v>3706</v>
      </c>
      <c r="H2445" t="s">
        <v>292</v>
      </c>
      <c r="I2445">
        <v>4222.1534000000001</v>
      </c>
      <c r="J2445" t="s">
        <v>889</v>
      </c>
      <c r="L2445" t="s">
        <v>3805</v>
      </c>
      <c r="M2445" t="s">
        <v>1019</v>
      </c>
      <c r="N2445" t="s">
        <v>1019</v>
      </c>
    </row>
    <row r="2446" spans="1:14" x14ac:dyDescent="0.3">
      <c r="A2446" s="136">
        <f t="shared" si="38"/>
        <v>274.89871955887463</v>
      </c>
      <c r="B2446" s="134">
        <v>7.3010000000000002</v>
      </c>
      <c r="C2446" s="134">
        <v>-75.482500000000002</v>
      </c>
      <c r="D2446" t="s">
        <v>10058</v>
      </c>
      <c r="E2446" t="s">
        <v>883</v>
      </c>
      <c r="F2446" t="s">
        <v>877</v>
      </c>
      <c r="G2446" t="s">
        <v>9943</v>
      </c>
      <c r="H2446" t="s">
        <v>288</v>
      </c>
      <c r="I2446">
        <v>9937.9609</v>
      </c>
      <c r="J2446" t="s">
        <v>1069</v>
      </c>
      <c r="L2446" t="s">
        <v>2659</v>
      </c>
      <c r="M2446" t="s">
        <v>4586</v>
      </c>
      <c r="N2446" t="s">
        <v>4586</v>
      </c>
    </row>
    <row r="2447" spans="1:14" x14ac:dyDescent="0.3">
      <c r="A2447" s="136">
        <f t="shared" si="38"/>
        <v>274.95645178242216</v>
      </c>
      <c r="B2447" s="134">
        <v>6.2735000000000003</v>
      </c>
      <c r="C2447" s="134">
        <v>-75.347999999999999</v>
      </c>
      <c r="D2447" t="s">
        <v>6843</v>
      </c>
      <c r="E2447" t="s">
        <v>883</v>
      </c>
      <c r="F2447" t="s">
        <v>877</v>
      </c>
      <c r="G2447" t="s">
        <v>6725</v>
      </c>
      <c r="H2447" t="s">
        <v>288</v>
      </c>
      <c r="I2447">
        <v>45.281199999999998</v>
      </c>
      <c r="J2447" t="s">
        <v>894</v>
      </c>
      <c r="L2447" t="s">
        <v>6844</v>
      </c>
      <c r="M2447" t="s">
        <v>931</v>
      </c>
      <c r="N2447" t="s">
        <v>931</v>
      </c>
    </row>
    <row r="2448" spans="1:14" x14ac:dyDescent="0.3">
      <c r="A2448" s="136">
        <f t="shared" si="38"/>
        <v>275.31537250390943</v>
      </c>
      <c r="B2448" s="134">
        <v>7.1989999999999998</v>
      </c>
      <c r="C2448" s="134">
        <v>-75.492500000000007</v>
      </c>
      <c r="D2448" t="s">
        <v>9787</v>
      </c>
      <c r="E2448" t="s">
        <v>883</v>
      </c>
      <c r="F2448" t="s">
        <v>877</v>
      </c>
      <c r="G2448" t="s">
        <v>9684</v>
      </c>
      <c r="H2448" t="s">
        <v>288</v>
      </c>
      <c r="I2448">
        <v>1431.9491</v>
      </c>
      <c r="J2448" t="s">
        <v>889</v>
      </c>
      <c r="L2448" t="s">
        <v>8813</v>
      </c>
      <c r="M2448" t="s">
        <v>9662</v>
      </c>
      <c r="N2448" t="s">
        <v>9662</v>
      </c>
    </row>
    <row r="2449" spans="1:14" x14ac:dyDescent="0.3">
      <c r="A2449" s="136">
        <f t="shared" si="38"/>
        <v>275.33462597985488</v>
      </c>
      <c r="B2449" s="134">
        <v>5.1115199999999996</v>
      </c>
      <c r="C2449" s="134">
        <v>-74.491460000000004</v>
      </c>
      <c r="D2449" t="s">
        <v>3629</v>
      </c>
      <c r="E2449" t="s">
        <v>892</v>
      </c>
      <c r="F2449" t="s">
        <v>877</v>
      </c>
      <c r="G2449" t="s">
        <v>3630</v>
      </c>
      <c r="H2449" t="s">
        <v>297</v>
      </c>
      <c r="I2449">
        <v>319.6866</v>
      </c>
      <c r="J2449" t="s">
        <v>889</v>
      </c>
      <c r="K2449" t="s">
        <v>879</v>
      </c>
      <c r="L2449" t="s">
        <v>3631</v>
      </c>
      <c r="M2449" t="s">
        <v>1689</v>
      </c>
      <c r="N2449" t="s">
        <v>1689</v>
      </c>
    </row>
    <row r="2450" spans="1:14" x14ac:dyDescent="0.3">
      <c r="A2450" s="136">
        <f t="shared" si="38"/>
        <v>275.54850755021471</v>
      </c>
      <c r="B2450" s="134">
        <v>5.0430000000000001</v>
      </c>
      <c r="C2450" s="134">
        <v>-74.397999999999996</v>
      </c>
      <c r="D2450" t="s">
        <v>3695</v>
      </c>
      <c r="E2450" t="s">
        <v>883</v>
      </c>
      <c r="F2450" t="s">
        <v>877</v>
      </c>
      <c r="G2450" t="s">
        <v>3696</v>
      </c>
      <c r="H2450" t="s">
        <v>297</v>
      </c>
      <c r="I2450">
        <v>792.60199999999998</v>
      </c>
      <c r="J2450" t="s">
        <v>889</v>
      </c>
      <c r="L2450" t="s">
        <v>2650</v>
      </c>
      <c r="M2450" t="s">
        <v>891</v>
      </c>
      <c r="N2450" t="s">
        <v>891</v>
      </c>
    </row>
    <row r="2451" spans="1:14" x14ac:dyDescent="0.3">
      <c r="A2451" s="136">
        <f t="shared" si="38"/>
        <v>275.58243018093316</v>
      </c>
      <c r="B2451" s="134">
        <v>5.0590000000000002</v>
      </c>
      <c r="C2451" s="134">
        <v>-74.421999999999997</v>
      </c>
      <c r="D2451" t="s">
        <v>3676</v>
      </c>
      <c r="E2451" t="s">
        <v>883</v>
      </c>
      <c r="F2451" t="s">
        <v>877</v>
      </c>
      <c r="G2451" t="s">
        <v>3677</v>
      </c>
      <c r="H2451" t="s">
        <v>297</v>
      </c>
      <c r="I2451">
        <v>1936.7854</v>
      </c>
      <c r="J2451" t="s">
        <v>889</v>
      </c>
      <c r="L2451" t="s">
        <v>890</v>
      </c>
      <c r="M2451" t="s">
        <v>891</v>
      </c>
      <c r="N2451" t="s">
        <v>891</v>
      </c>
    </row>
    <row r="2452" spans="1:14" x14ac:dyDescent="0.3">
      <c r="A2452" s="136">
        <f t="shared" si="38"/>
        <v>275.64382232251796</v>
      </c>
      <c r="B2452" s="134">
        <v>4.6154999999999999</v>
      </c>
      <c r="C2452" s="134">
        <v>-72.955500000000001</v>
      </c>
      <c r="D2452" t="s">
        <v>8066</v>
      </c>
      <c r="E2452" t="s">
        <v>883</v>
      </c>
      <c r="F2452" t="s">
        <v>963</v>
      </c>
      <c r="G2452" t="s">
        <v>7986</v>
      </c>
      <c r="H2452" t="s">
        <v>231</v>
      </c>
      <c r="I2452">
        <v>30.6265</v>
      </c>
      <c r="L2452" t="s">
        <v>8067</v>
      </c>
      <c r="M2452" t="s">
        <v>1019</v>
      </c>
      <c r="N2452" t="s">
        <v>1019</v>
      </c>
    </row>
    <row r="2453" spans="1:14" x14ac:dyDescent="0.3">
      <c r="A2453" s="136">
        <f t="shared" si="38"/>
        <v>275.75689738450518</v>
      </c>
      <c r="B2453" s="134">
        <v>6.2133099999999999</v>
      </c>
      <c r="C2453" s="134">
        <v>-75.333410000000001</v>
      </c>
      <c r="D2453" t="s">
        <v>6619</v>
      </c>
      <c r="E2453" t="s">
        <v>892</v>
      </c>
      <c r="F2453" t="s">
        <v>896</v>
      </c>
      <c r="G2453" t="s">
        <v>6620</v>
      </c>
      <c r="H2453" t="s">
        <v>288</v>
      </c>
      <c r="I2453">
        <v>687.22789999999998</v>
      </c>
      <c r="K2453" t="s">
        <v>903</v>
      </c>
      <c r="L2453" t="s">
        <v>6621</v>
      </c>
      <c r="M2453" t="s">
        <v>1252</v>
      </c>
      <c r="N2453" t="s">
        <v>1252</v>
      </c>
    </row>
    <row r="2454" spans="1:14" x14ac:dyDescent="0.3">
      <c r="A2454" s="136">
        <f t="shared" si="38"/>
        <v>275.82410008198127</v>
      </c>
      <c r="B2454" s="134">
        <v>6.4119999999999999</v>
      </c>
      <c r="C2454" s="134">
        <v>-75.400999999999996</v>
      </c>
      <c r="D2454" t="s">
        <v>7373</v>
      </c>
      <c r="E2454" t="s">
        <v>883</v>
      </c>
      <c r="F2454" t="s">
        <v>877</v>
      </c>
      <c r="G2454" t="s">
        <v>7359</v>
      </c>
      <c r="H2454" t="s">
        <v>288</v>
      </c>
      <c r="I2454">
        <v>35.484099999999998</v>
      </c>
      <c r="J2454" t="s">
        <v>894</v>
      </c>
      <c r="L2454" t="s">
        <v>7374</v>
      </c>
      <c r="M2454" t="s">
        <v>1310</v>
      </c>
      <c r="N2454" t="s">
        <v>1310</v>
      </c>
    </row>
    <row r="2455" spans="1:14" x14ac:dyDescent="0.3">
      <c r="A2455" s="136">
        <f t="shared" si="38"/>
        <v>275.89118893084782</v>
      </c>
      <c r="B2455" s="134">
        <v>4.83324</v>
      </c>
      <c r="C2455" s="134">
        <v>-74.027209999999997</v>
      </c>
      <c r="D2455" t="s">
        <v>4299</v>
      </c>
      <c r="E2455" t="s">
        <v>892</v>
      </c>
      <c r="F2455" t="s">
        <v>1944</v>
      </c>
      <c r="G2455" t="s">
        <v>4300</v>
      </c>
      <c r="H2455" t="s">
        <v>297</v>
      </c>
      <c r="I2455">
        <v>12.4183</v>
      </c>
      <c r="J2455" t="s">
        <v>894</v>
      </c>
      <c r="K2455" t="s">
        <v>879</v>
      </c>
      <c r="L2455" t="s">
        <v>4301</v>
      </c>
      <c r="M2455" t="s">
        <v>949</v>
      </c>
      <c r="N2455" t="s">
        <v>949</v>
      </c>
    </row>
    <row r="2456" spans="1:14" x14ac:dyDescent="0.3">
      <c r="A2456" s="136">
        <f t="shared" si="38"/>
        <v>275.93176215299752</v>
      </c>
      <c r="B2456" s="134">
        <v>5.0670000000000002</v>
      </c>
      <c r="C2456" s="134">
        <v>-74.438999999999993</v>
      </c>
      <c r="D2456" t="s">
        <v>3649</v>
      </c>
      <c r="E2456" t="s">
        <v>883</v>
      </c>
      <c r="F2456" t="s">
        <v>884</v>
      </c>
      <c r="G2456" t="s">
        <v>3650</v>
      </c>
      <c r="H2456" t="s">
        <v>297</v>
      </c>
      <c r="I2456">
        <v>93.102800000000002</v>
      </c>
      <c r="L2456" t="s">
        <v>3651</v>
      </c>
      <c r="M2456" t="s">
        <v>957</v>
      </c>
      <c r="N2456" t="s">
        <v>957</v>
      </c>
    </row>
    <row r="2457" spans="1:14" x14ac:dyDescent="0.3">
      <c r="A2457" s="136">
        <f t="shared" si="38"/>
        <v>275.98204529154316</v>
      </c>
      <c r="B2457" s="134">
        <v>5.07606</v>
      </c>
      <c r="C2457" s="134">
        <v>-74.452610000000007</v>
      </c>
      <c r="D2457" t="s">
        <v>3634</v>
      </c>
      <c r="E2457" t="s">
        <v>892</v>
      </c>
      <c r="F2457" t="s">
        <v>877</v>
      </c>
      <c r="G2457" t="s">
        <v>3635</v>
      </c>
      <c r="H2457" t="s">
        <v>297</v>
      </c>
      <c r="I2457">
        <v>316.7398</v>
      </c>
      <c r="J2457" t="s">
        <v>894</v>
      </c>
      <c r="K2457" t="s">
        <v>879</v>
      </c>
      <c r="L2457" t="s">
        <v>1240</v>
      </c>
      <c r="M2457" t="s">
        <v>1482</v>
      </c>
      <c r="N2457" t="s">
        <v>1482</v>
      </c>
    </row>
    <row r="2458" spans="1:14" x14ac:dyDescent="0.3">
      <c r="A2458" s="136">
        <f t="shared" si="38"/>
        <v>275.99045827312011</v>
      </c>
      <c r="B2458" s="134">
        <v>7.4184999999999999</v>
      </c>
      <c r="C2458" s="134">
        <v>-75.48</v>
      </c>
      <c r="D2458" t="s">
        <v>10266</v>
      </c>
      <c r="E2458" t="s">
        <v>883</v>
      </c>
      <c r="F2458" t="s">
        <v>877</v>
      </c>
      <c r="G2458" t="s">
        <v>10267</v>
      </c>
      <c r="H2458" t="s">
        <v>288</v>
      </c>
      <c r="I2458">
        <v>9905.4207999999999</v>
      </c>
      <c r="J2458" t="s">
        <v>1069</v>
      </c>
      <c r="L2458" t="s">
        <v>2659</v>
      </c>
      <c r="M2458" t="s">
        <v>2026</v>
      </c>
      <c r="N2458" t="s">
        <v>2026</v>
      </c>
    </row>
    <row r="2459" spans="1:14" x14ac:dyDescent="0.3">
      <c r="A2459" s="136">
        <f t="shared" si="38"/>
        <v>276.07943663829877</v>
      </c>
      <c r="B2459" s="134">
        <v>4.9653499999999999</v>
      </c>
      <c r="C2459" s="134">
        <v>-74.284530000000004</v>
      </c>
      <c r="D2459" t="s">
        <v>3820</v>
      </c>
      <c r="E2459" t="s">
        <v>892</v>
      </c>
      <c r="F2459" t="s">
        <v>877</v>
      </c>
      <c r="G2459" t="s">
        <v>3574</v>
      </c>
      <c r="H2459" t="s">
        <v>297</v>
      </c>
      <c r="I2459">
        <v>2.6320000000000001</v>
      </c>
      <c r="J2459" t="s">
        <v>894</v>
      </c>
      <c r="K2459" t="s">
        <v>879</v>
      </c>
      <c r="L2459" t="s">
        <v>3821</v>
      </c>
      <c r="M2459" t="s">
        <v>1482</v>
      </c>
      <c r="N2459" t="s">
        <v>1482</v>
      </c>
    </row>
    <row r="2460" spans="1:14" x14ac:dyDescent="0.3">
      <c r="A2460" s="136">
        <f t="shared" si="38"/>
        <v>276.33074680627345</v>
      </c>
      <c r="B2460" s="134">
        <v>5.3665000000000003</v>
      </c>
      <c r="C2460" s="134">
        <v>-74.796499999999995</v>
      </c>
      <c r="D2460" t="s">
        <v>3783</v>
      </c>
      <c r="E2460" t="s">
        <v>892</v>
      </c>
      <c r="F2460" t="s">
        <v>877</v>
      </c>
      <c r="G2460" t="s">
        <v>3706</v>
      </c>
      <c r="H2460" t="s">
        <v>292</v>
      </c>
      <c r="I2460">
        <v>341.74590000000001</v>
      </c>
      <c r="J2460" t="s">
        <v>889</v>
      </c>
      <c r="K2460" t="s">
        <v>903</v>
      </c>
      <c r="L2460" t="s">
        <v>3784</v>
      </c>
      <c r="M2460" t="s">
        <v>1909</v>
      </c>
      <c r="N2460" t="s">
        <v>1909</v>
      </c>
    </row>
    <row r="2461" spans="1:14" x14ac:dyDescent="0.3">
      <c r="A2461" s="136">
        <f t="shared" si="38"/>
        <v>276.43943532232669</v>
      </c>
      <c r="B2461" s="134">
        <v>6.4107399999999997</v>
      </c>
      <c r="C2461" s="134">
        <v>-75.40643</v>
      </c>
      <c r="D2461" t="s">
        <v>7369</v>
      </c>
      <c r="E2461" t="s">
        <v>892</v>
      </c>
      <c r="F2461" t="s">
        <v>877</v>
      </c>
      <c r="G2461" t="s">
        <v>7359</v>
      </c>
      <c r="H2461" t="s">
        <v>288</v>
      </c>
      <c r="I2461">
        <v>38.539299999999997</v>
      </c>
      <c r="J2461" t="s">
        <v>894</v>
      </c>
      <c r="K2461" t="s">
        <v>879</v>
      </c>
      <c r="L2461" t="s">
        <v>7370</v>
      </c>
      <c r="M2461" t="s">
        <v>1380</v>
      </c>
      <c r="N2461" t="s">
        <v>1380</v>
      </c>
    </row>
    <row r="2462" spans="1:14" x14ac:dyDescent="0.3">
      <c r="A2462" s="136">
        <f t="shared" si="38"/>
        <v>276.53075475162836</v>
      </c>
      <c r="B2462" s="134">
        <v>7.2575000000000003</v>
      </c>
      <c r="C2462" s="134">
        <v>-75.500500000000002</v>
      </c>
      <c r="D2462" t="s">
        <v>9942</v>
      </c>
      <c r="E2462" t="s">
        <v>883</v>
      </c>
      <c r="F2462" t="s">
        <v>877</v>
      </c>
      <c r="G2462" t="s">
        <v>9943</v>
      </c>
      <c r="H2462" t="s">
        <v>288</v>
      </c>
      <c r="I2462">
        <v>6694.8932999999997</v>
      </c>
      <c r="J2462" t="s">
        <v>1069</v>
      </c>
      <c r="L2462" t="s">
        <v>2659</v>
      </c>
      <c r="M2462" t="s">
        <v>2026</v>
      </c>
      <c r="N2462" t="s">
        <v>2026</v>
      </c>
    </row>
    <row r="2463" spans="1:14" x14ac:dyDescent="0.3">
      <c r="A2463" s="136">
        <f t="shared" si="38"/>
        <v>276.53802446612252</v>
      </c>
      <c r="B2463" s="134">
        <v>8.2795000000000005</v>
      </c>
      <c r="C2463" s="134">
        <v>-75.205500000000001</v>
      </c>
      <c r="D2463" t="s">
        <v>11804</v>
      </c>
      <c r="E2463" t="s">
        <v>883</v>
      </c>
      <c r="F2463" t="s">
        <v>981</v>
      </c>
      <c r="G2463" t="s">
        <v>11767</v>
      </c>
      <c r="H2463" t="s">
        <v>296</v>
      </c>
      <c r="I2463">
        <v>21.9284</v>
      </c>
      <c r="J2463" t="s">
        <v>894</v>
      </c>
      <c r="L2463" t="s">
        <v>11805</v>
      </c>
      <c r="M2463" t="s">
        <v>1019</v>
      </c>
      <c r="N2463" t="s">
        <v>1019</v>
      </c>
    </row>
    <row r="2464" spans="1:14" x14ac:dyDescent="0.3">
      <c r="A2464" s="136">
        <f t="shared" si="38"/>
        <v>276.57125213075852</v>
      </c>
      <c r="B2464" s="134">
        <v>5.2934999999999999</v>
      </c>
      <c r="C2464" s="134">
        <v>-74.725499999999997</v>
      </c>
      <c r="D2464" t="s">
        <v>3683</v>
      </c>
      <c r="E2464" t="s">
        <v>883</v>
      </c>
      <c r="F2464" t="s">
        <v>877</v>
      </c>
      <c r="G2464" t="s">
        <v>3072</v>
      </c>
      <c r="H2464" t="s">
        <v>297</v>
      </c>
      <c r="I2464">
        <v>313.58609999999999</v>
      </c>
      <c r="J2464" t="s">
        <v>889</v>
      </c>
      <c r="L2464" t="s">
        <v>3684</v>
      </c>
      <c r="M2464" t="s">
        <v>1019</v>
      </c>
      <c r="N2464" t="s">
        <v>1019</v>
      </c>
    </row>
    <row r="2465" spans="1:14" x14ac:dyDescent="0.3">
      <c r="A2465" s="136">
        <f t="shared" si="38"/>
        <v>276.70470000399951</v>
      </c>
      <c r="B2465" s="134">
        <v>4.6074999999999999</v>
      </c>
      <c r="C2465" s="134">
        <v>-72.900999999999996</v>
      </c>
      <c r="D2465" t="s">
        <v>8264</v>
      </c>
      <c r="E2465" t="s">
        <v>892</v>
      </c>
      <c r="F2465" t="s">
        <v>877</v>
      </c>
      <c r="G2465" t="s">
        <v>7986</v>
      </c>
      <c r="H2465" t="s">
        <v>231</v>
      </c>
      <c r="I2465">
        <v>107.8066</v>
      </c>
      <c r="J2465" t="s">
        <v>894</v>
      </c>
      <c r="K2465" t="s">
        <v>903</v>
      </c>
      <c r="L2465" t="s">
        <v>8265</v>
      </c>
      <c r="M2465" t="s">
        <v>1019</v>
      </c>
      <c r="N2465" t="s">
        <v>1019</v>
      </c>
    </row>
    <row r="2466" spans="1:14" x14ac:dyDescent="0.3">
      <c r="A2466" s="136">
        <f t="shared" si="38"/>
        <v>276.78207987488742</v>
      </c>
      <c r="B2466" s="134">
        <v>6.4075499999999996</v>
      </c>
      <c r="C2466" s="134">
        <v>-75.408730000000006</v>
      </c>
      <c r="D2466" t="s">
        <v>7358</v>
      </c>
      <c r="E2466" t="s">
        <v>892</v>
      </c>
      <c r="F2466" t="s">
        <v>877</v>
      </c>
      <c r="G2466" t="s">
        <v>7359</v>
      </c>
      <c r="H2466" t="s">
        <v>288</v>
      </c>
      <c r="I2466">
        <v>19.555199999999999</v>
      </c>
      <c r="J2466" t="s">
        <v>894</v>
      </c>
      <c r="K2466" t="s">
        <v>879</v>
      </c>
      <c r="L2466" t="s">
        <v>3856</v>
      </c>
      <c r="M2466" t="s">
        <v>7302</v>
      </c>
      <c r="N2466" t="s">
        <v>7302</v>
      </c>
    </row>
    <row r="2467" spans="1:14" x14ac:dyDescent="0.3">
      <c r="A2467" s="136">
        <f t="shared" si="38"/>
        <v>276.90268167251401</v>
      </c>
      <c r="B2467" s="134">
        <v>9.5640000000000001</v>
      </c>
      <c r="C2467" s="134">
        <v>-73.319999999999993</v>
      </c>
      <c r="D2467" t="s">
        <v>13071</v>
      </c>
      <c r="E2467" t="s">
        <v>883</v>
      </c>
      <c r="F2467" t="s">
        <v>877</v>
      </c>
      <c r="G2467" t="s">
        <v>13057</v>
      </c>
      <c r="H2467" t="s">
        <v>294</v>
      </c>
      <c r="I2467">
        <v>32.7333</v>
      </c>
      <c r="L2467" t="s">
        <v>13072</v>
      </c>
      <c r="M2467" t="s">
        <v>887</v>
      </c>
      <c r="N2467" t="s">
        <v>887</v>
      </c>
    </row>
    <row r="2468" spans="1:14" x14ac:dyDescent="0.3">
      <c r="A2468" s="136">
        <f t="shared" si="38"/>
        <v>276.94168065332246</v>
      </c>
      <c r="B2468" s="134">
        <v>5.35914</v>
      </c>
      <c r="C2468" s="134">
        <v>-74.79701</v>
      </c>
      <c r="D2468" t="s">
        <v>3761</v>
      </c>
      <c r="E2468" t="s">
        <v>892</v>
      </c>
      <c r="F2468" t="s">
        <v>926</v>
      </c>
      <c r="G2468" t="s">
        <v>3428</v>
      </c>
      <c r="H2468" t="s">
        <v>292</v>
      </c>
      <c r="I2468">
        <v>285.73239999999998</v>
      </c>
      <c r="J2468" t="s">
        <v>894</v>
      </c>
      <c r="K2468" t="s">
        <v>879</v>
      </c>
      <c r="L2468" t="s">
        <v>3762</v>
      </c>
      <c r="M2468" t="s">
        <v>1953</v>
      </c>
      <c r="N2468" t="s">
        <v>1953</v>
      </c>
    </row>
    <row r="2469" spans="1:14" x14ac:dyDescent="0.3">
      <c r="A2469" s="136">
        <f t="shared" si="38"/>
        <v>276.94387175057216</v>
      </c>
      <c r="B2469" s="134">
        <v>5.1736800000000001</v>
      </c>
      <c r="C2469" s="134">
        <v>-74.594589999999997</v>
      </c>
      <c r="D2469" t="s">
        <v>3550</v>
      </c>
      <c r="E2469" t="s">
        <v>892</v>
      </c>
      <c r="F2469" t="s">
        <v>877</v>
      </c>
      <c r="G2469" t="s">
        <v>3072</v>
      </c>
      <c r="H2469" t="s">
        <v>297</v>
      </c>
      <c r="I2469">
        <v>188.49250000000001</v>
      </c>
      <c r="J2469" t="s">
        <v>889</v>
      </c>
      <c r="K2469" t="s">
        <v>879</v>
      </c>
      <c r="L2469" t="s">
        <v>3551</v>
      </c>
      <c r="M2469" t="s">
        <v>899</v>
      </c>
      <c r="N2469" t="s">
        <v>899</v>
      </c>
    </row>
    <row r="2470" spans="1:14" x14ac:dyDescent="0.3">
      <c r="A2470" s="136">
        <f t="shared" si="38"/>
        <v>277.18506740576998</v>
      </c>
      <c r="B2470" s="134">
        <v>7.21</v>
      </c>
      <c r="C2470" s="134">
        <v>-75.509</v>
      </c>
      <c r="D2470" t="s">
        <v>9802</v>
      </c>
      <c r="E2470" t="s">
        <v>883</v>
      </c>
      <c r="F2470" t="s">
        <v>877</v>
      </c>
      <c r="G2470" t="s">
        <v>9684</v>
      </c>
      <c r="H2470" t="s">
        <v>288</v>
      </c>
      <c r="I2470">
        <v>1214.4760000000001</v>
      </c>
      <c r="J2470" t="s">
        <v>889</v>
      </c>
      <c r="L2470" t="s">
        <v>2659</v>
      </c>
      <c r="M2470" t="s">
        <v>2026</v>
      </c>
      <c r="N2470" t="s">
        <v>2026</v>
      </c>
    </row>
    <row r="2471" spans="1:14" x14ac:dyDescent="0.3">
      <c r="A2471" s="136">
        <f t="shared" si="38"/>
        <v>277.22222873270795</v>
      </c>
      <c r="B2471" s="134">
        <v>5.1404699999999997</v>
      </c>
      <c r="C2471" s="134">
        <v>-74.557270000000003</v>
      </c>
      <c r="D2471" t="s">
        <v>3543</v>
      </c>
      <c r="E2471" t="s">
        <v>883</v>
      </c>
      <c r="F2471" t="s">
        <v>877</v>
      </c>
      <c r="G2471" t="s">
        <v>3072</v>
      </c>
      <c r="H2471" t="s">
        <v>297</v>
      </c>
      <c r="I2471">
        <v>1.4567000000000001</v>
      </c>
      <c r="L2471" t="s">
        <v>3544</v>
      </c>
      <c r="M2471" t="s">
        <v>3515</v>
      </c>
      <c r="N2471" t="s">
        <v>3515</v>
      </c>
    </row>
    <row r="2472" spans="1:14" x14ac:dyDescent="0.3">
      <c r="A2472" s="136">
        <f t="shared" si="38"/>
        <v>277.30371048536938</v>
      </c>
      <c r="B2472" s="134">
        <v>6.4104999999999999</v>
      </c>
      <c r="C2472" s="134">
        <v>-75.414500000000004</v>
      </c>
      <c r="D2472" t="s">
        <v>7367</v>
      </c>
      <c r="E2472" t="s">
        <v>883</v>
      </c>
      <c r="F2472" t="s">
        <v>877</v>
      </c>
      <c r="G2472" t="s">
        <v>7359</v>
      </c>
      <c r="H2472" t="s">
        <v>288</v>
      </c>
      <c r="I2472">
        <v>34.261299999999999</v>
      </c>
      <c r="J2472" t="s">
        <v>894</v>
      </c>
      <c r="L2472" t="s">
        <v>7368</v>
      </c>
      <c r="M2472" t="s">
        <v>4270</v>
      </c>
      <c r="N2472" t="s">
        <v>4270</v>
      </c>
    </row>
    <row r="2473" spans="1:14" x14ac:dyDescent="0.3">
      <c r="A2473" s="136">
        <f t="shared" si="38"/>
        <v>277.49208208188674</v>
      </c>
      <c r="B2473" s="134">
        <v>4.7343299999999999</v>
      </c>
      <c r="C2473" s="134">
        <v>-72.182869999999994</v>
      </c>
      <c r="D2473" t="s">
        <v>10185</v>
      </c>
      <c r="E2473" t="s">
        <v>892</v>
      </c>
      <c r="F2473" t="s">
        <v>877</v>
      </c>
      <c r="G2473" t="s">
        <v>9804</v>
      </c>
      <c r="H2473" t="s">
        <v>231</v>
      </c>
      <c r="I2473">
        <v>52.406799999999997</v>
      </c>
      <c r="J2473" t="s">
        <v>894</v>
      </c>
      <c r="K2473" t="s">
        <v>879</v>
      </c>
      <c r="L2473" t="s">
        <v>7784</v>
      </c>
      <c r="M2473" t="s">
        <v>1482</v>
      </c>
      <c r="N2473" t="s">
        <v>1482</v>
      </c>
    </row>
    <row r="2474" spans="1:14" x14ac:dyDescent="0.3">
      <c r="A2474" s="136">
        <f t="shared" si="38"/>
        <v>277.60330513957661</v>
      </c>
      <c r="B2474" s="134">
        <v>5.2447400000000002</v>
      </c>
      <c r="C2474" s="134">
        <v>-74.68638</v>
      </c>
      <c r="D2474" t="s">
        <v>3593</v>
      </c>
      <c r="E2474" t="s">
        <v>892</v>
      </c>
      <c r="F2474" t="s">
        <v>877</v>
      </c>
      <c r="G2474" t="s">
        <v>3072</v>
      </c>
      <c r="H2474" t="s">
        <v>297</v>
      </c>
      <c r="I2474">
        <v>1005.3928</v>
      </c>
      <c r="J2474" t="s">
        <v>889</v>
      </c>
      <c r="K2474" t="s">
        <v>879</v>
      </c>
      <c r="L2474" t="s">
        <v>3461</v>
      </c>
      <c r="M2474" t="s">
        <v>1173</v>
      </c>
      <c r="N2474" t="s">
        <v>1173</v>
      </c>
    </row>
    <row r="2475" spans="1:14" x14ac:dyDescent="0.3">
      <c r="A2475" s="136">
        <f t="shared" si="38"/>
        <v>277.60397979754742</v>
      </c>
      <c r="B2475" s="134">
        <v>6.4024999999999999</v>
      </c>
      <c r="C2475" s="134">
        <v>-75.415000000000006</v>
      </c>
      <c r="D2475" t="s">
        <v>7343</v>
      </c>
      <c r="E2475" t="s">
        <v>883</v>
      </c>
      <c r="F2475" t="s">
        <v>877</v>
      </c>
      <c r="G2475" t="s">
        <v>7344</v>
      </c>
      <c r="H2475" t="s">
        <v>288</v>
      </c>
      <c r="I2475">
        <v>112.5746</v>
      </c>
      <c r="J2475" t="s">
        <v>894</v>
      </c>
      <c r="L2475" t="s">
        <v>1281</v>
      </c>
      <c r="M2475" t="s">
        <v>1019</v>
      </c>
      <c r="N2475" t="s">
        <v>1019</v>
      </c>
    </row>
    <row r="2476" spans="1:14" x14ac:dyDescent="0.3">
      <c r="A2476" s="136">
        <f t="shared" si="38"/>
        <v>277.64631692588375</v>
      </c>
      <c r="B2476" s="134">
        <v>4.9509999999999996</v>
      </c>
      <c r="C2476" s="134">
        <v>-74.287999999999997</v>
      </c>
      <c r="D2476" t="s">
        <v>3772</v>
      </c>
      <c r="E2476" t="s">
        <v>883</v>
      </c>
      <c r="F2476" t="s">
        <v>963</v>
      </c>
      <c r="G2476" t="s">
        <v>3574</v>
      </c>
      <c r="H2476" t="s">
        <v>297</v>
      </c>
      <c r="I2476">
        <v>57.5794</v>
      </c>
      <c r="L2476" t="s">
        <v>3773</v>
      </c>
      <c r="M2476" t="s">
        <v>1019</v>
      </c>
      <c r="N2476" t="s">
        <v>1019</v>
      </c>
    </row>
    <row r="2477" spans="1:14" x14ac:dyDescent="0.3">
      <c r="A2477" s="136">
        <f t="shared" si="38"/>
        <v>277.69412453746571</v>
      </c>
      <c r="B2477" s="134">
        <v>9.5708800000000007</v>
      </c>
      <c r="C2477" s="134">
        <v>-73.322329999999994</v>
      </c>
      <c r="D2477" t="s">
        <v>13073</v>
      </c>
      <c r="E2477" t="s">
        <v>892</v>
      </c>
      <c r="F2477" t="s">
        <v>877</v>
      </c>
      <c r="G2477" t="s">
        <v>13057</v>
      </c>
      <c r="H2477" t="s">
        <v>294</v>
      </c>
      <c r="I2477">
        <v>0.90300000000000002</v>
      </c>
      <c r="J2477" t="s">
        <v>894</v>
      </c>
      <c r="K2477" t="s">
        <v>879</v>
      </c>
      <c r="L2477" t="s">
        <v>13074</v>
      </c>
      <c r="M2477" t="s">
        <v>957</v>
      </c>
      <c r="N2477" t="s">
        <v>957</v>
      </c>
    </row>
    <row r="2478" spans="1:14" x14ac:dyDescent="0.3">
      <c r="A2478" s="136">
        <f t="shared" si="38"/>
        <v>277.89111774167782</v>
      </c>
      <c r="B2478" s="134">
        <v>8.0784900000000004</v>
      </c>
      <c r="C2478" s="134">
        <v>-75.316770000000005</v>
      </c>
      <c r="D2478" t="s">
        <v>11615</v>
      </c>
      <c r="E2478" t="s">
        <v>892</v>
      </c>
      <c r="F2478" t="s">
        <v>877</v>
      </c>
      <c r="G2478" t="s">
        <v>11504</v>
      </c>
      <c r="H2478" t="s">
        <v>296</v>
      </c>
      <c r="I2478">
        <v>99.324799999999996</v>
      </c>
      <c r="J2478" t="s">
        <v>894</v>
      </c>
      <c r="K2478" t="s">
        <v>1058</v>
      </c>
      <c r="L2478" t="s">
        <v>11616</v>
      </c>
      <c r="M2478" t="s">
        <v>949</v>
      </c>
      <c r="N2478" t="s">
        <v>949</v>
      </c>
    </row>
    <row r="2479" spans="1:14" x14ac:dyDescent="0.3">
      <c r="A2479" s="136">
        <f t="shared" si="38"/>
        <v>277.95880582240892</v>
      </c>
      <c r="B2479" s="134">
        <v>4.9870000000000001</v>
      </c>
      <c r="C2479" s="134">
        <v>-74.352000000000004</v>
      </c>
      <c r="D2479" t="s">
        <v>3692</v>
      </c>
      <c r="E2479" t="s">
        <v>908</v>
      </c>
      <c r="F2479" t="s">
        <v>877</v>
      </c>
      <c r="G2479" t="s">
        <v>3609</v>
      </c>
      <c r="H2479" t="s">
        <v>297</v>
      </c>
      <c r="I2479">
        <v>268.29539999999997</v>
      </c>
      <c r="J2479" t="s">
        <v>889</v>
      </c>
      <c r="L2479" t="s">
        <v>910</v>
      </c>
      <c r="M2479" t="s">
        <v>891</v>
      </c>
      <c r="N2479" t="s">
        <v>891</v>
      </c>
    </row>
    <row r="2480" spans="1:14" x14ac:dyDescent="0.3">
      <c r="A2480" s="136">
        <f t="shared" si="38"/>
        <v>278.13927836031007</v>
      </c>
      <c r="B2480" s="134">
        <v>5.1293800000000003</v>
      </c>
      <c r="C2480" s="134">
        <v>-74.556520000000006</v>
      </c>
      <c r="D2480" t="s">
        <v>3513</v>
      </c>
      <c r="E2480" t="s">
        <v>892</v>
      </c>
      <c r="F2480" t="s">
        <v>877</v>
      </c>
      <c r="G2480" t="s">
        <v>3072</v>
      </c>
      <c r="H2480" t="s">
        <v>297</v>
      </c>
      <c r="I2480">
        <v>57.702399999999997</v>
      </c>
      <c r="J2480" t="s">
        <v>894</v>
      </c>
      <c r="K2480" t="s">
        <v>879</v>
      </c>
      <c r="L2480" t="s">
        <v>3514</v>
      </c>
      <c r="M2480" t="s">
        <v>3515</v>
      </c>
      <c r="N2480" t="s">
        <v>3515</v>
      </c>
    </row>
    <row r="2481" spans="1:14" x14ac:dyDescent="0.3">
      <c r="A2481" s="136">
        <f t="shared" si="38"/>
        <v>278.15326218075347</v>
      </c>
      <c r="B2481" s="134">
        <v>4.5934999999999997</v>
      </c>
      <c r="C2481" s="134">
        <v>-72.930000000000007</v>
      </c>
      <c r="D2481" t="s">
        <v>8147</v>
      </c>
      <c r="E2481" t="s">
        <v>892</v>
      </c>
      <c r="F2481" t="s">
        <v>877</v>
      </c>
      <c r="G2481" t="s">
        <v>7986</v>
      </c>
      <c r="H2481" t="s">
        <v>231</v>
      </c>
      <c r="I2481">
        <v>55.129399999999997</v>
      </c>
      <c r="J2481" t="s">
        <v>894</v>
      </c>
      <c r="K2481" t="s">
        <v>903</v>
      </c>
      <c r="L2481" t="s">
        <v>8144</v>
      </c>
      <c r="M2481" t="s">
        <v>1019</v>
      </c>
      <c r="N2481" t="s">
        <v>1019</v>
      </c>
    </row>
    <row r="2482" spans="1:14" x14ac:dyDescent="0.3">
      <c r="A2482" s="136">
        <f t="shared" si="38"/>
        <v>278.26925037094207</v>
      </c>
      <c r="B2482" s="134">
        <v>4.6440000000000001</v>
      </c>
      <c r="C2482" s="134">
        <v>-73.512</v>
      </c>
      <c r="D2482" t="s">
        <v>6007</v>
      </c>
      <c r="E2482" t="s">
        <v>883</v>
      </c>
      <c r="F2482" t="s">
        <v>884</v>
      </c>
      <c r="G2482" t="s">
        <v>5503</v>
      </c>
      <c r="H2482" t="s">
        <v>297</v>
      </c>
      <c r="I2482">
        <v>75.956800000000001</v>
      </c>
      <c r="L2482" t="s">
        <v>886</v>
      </c>
      <c r="M2482" t="s">
        <v>887</v>
      </c>
      <c r="N2482" t="s">
        <v>887</v>
      </c>
    </row>
    <row r="2483" spans="1:14" x14ac:dyDescent="0.3">
      <c r="A2483" s="136">
        <f t="shared" si="38"/>
        <v>278.39111745683181</v>
      </c>
      <c r="B2483" s="134">
        <v>5.2874999999999996</v>
      </c>
      <c r="C2483" s="134">
        <v>-74.742999999999995</v>
      </c>
      <c r="D2483" t="s">
        <v>3624</v>
      </c>
      <c r="E2483" t="s">
        <v>883</v>
      </c>
      <c r="F2483" t="s">
        <v>877</v>
      </c>
      <c r="G2483" t="s">
        <v>3625</v>
      </c>
      <c r="H2483" t="s">
        <v>2805</v>
      </c>
      <c r="I2483">
        <v>162.92240000000001</v>
      </c>
      <c r="J2483" t="s">
        <v>889</v>
      </c>
      <c r="L2483" t="s">
        <v>1186</v>
      </c>
      <c r="M2483" t="s">
        <v>1173</v>
      </c>
      <c r="N2483" t="s">
        <v>1173</v>
      </c>
    </row>
    <row r="2484" spans="1:14" x14ac:dyDescent="0.3">
      <c r="A2484" s="136">
        <f t="shared" si="38"/>
        <v>278.52255252421901</v>
      </c>
      <c r="B2484" s="134">
        <v>5.3319299999999998</v>
      </c>
      <c r="C2484" s="134">
        <v>-74.79016</v>
      </c>
      <c r="D2484" t="s">
        <v>3705</v>
      </c>
      <c r="E2484" t="s">
        <v>892</v>
      </c>
      <c r="F2484" t="s">
        <v>926</v>
      </c>
      <c r="G2484" t="s">
        <v>3706</v>
      </c>
      <c r="H2484" t="s">
        <v>292</v>
      </c>
      <c r="I2484">
        <v>339.73379999999997</v>
      </c>
      <c r="J2484" t="s">
        <v>894</v>
      </c>
      <c r="K2484" t="s">
        <v>879</v>
      </c>
      <c r="L2484" t="s">
        <v>3707</v>
      </c>
      <c r="M2484" t="s">
        <v>1718</v>
      </c>
      <c r="N2484" t="s">
        <v>1718</v>
      </c>
    </row>
    <row r="2485" spans="1:14" x14ac:dyDescent="0.3">
      <c r="A2485" s="136">
        <f t="shared" si="38"/>
        <v>278.58028005871523</v>
      </c>
      <c r="B2485" s="134">
        <v>4.9262499999999996</v>
      </c>
      <c r="C2485" s="134">
        <v>-74.262339999999995</v>
      </c>
      <c r="D2485" t="s">
        <v>3796</v>
      </c>
      <c r="E2485" t="s">
        <v>892</v>
      </c>
      <c r="F2485" t="s">
        <v>926</v>
      </c>
      <c r="G2485" t="s">
        <v>3797</v>
      </c>
      <c r="H2485" t="s">
        <v>297</v>
      </c>
      <c r="I2485">
        <v>999.96370000000002</v>
      </c>
      <c r="J2485" t="s">
        <v>889</v>
      </c>
      <c r="K2485" t="s">
        <v>879</v>
      </c>
      <c r="L2485" t="s">
        <v>3798</v>
      </c>
      <c r="M2485" t="s">
        <v>931</v>
      </c>
      <c r="N2485" t="s">
        <v>931</v>
      </c>
    </row>
    <row r="2486" spans="1:14" x14ac:dyDescent="0.3">
      <c r="A2486" s="136">
        <f t="shared" si="38"/>
        <v>278.6833921758049</v>
      </c>
      <c r="B2486" s="134">
        <v>4.5884999999999998</v>
      </c>
      <c r="C2486" s="134">
        <v>-72.938999999999993</v>
      </c>
      <c r="D2486" t="s">
        <v>8113</v>
      </c>
      <c r="E2486" t="s">
        <v>892</v>
      </c>
      <c r="F2486" t="s">
        <v>877</v>
      </c>
      <c r="G2486" t="s">
        <v>7986</v>
      </c>
      <c r="H2486" t="s">
        <v>231</v>
      </c>
      <c r="I2486">
        <v>148.23779999999999</v>
      </c>
      <c r="J2486" t="s">
        <v>894</v>
      </c>
      <c r="K2486" t="s">
        <v>903</v>
      </c>
      <c r="L2486" t="s">
        <v>8114</v>
      </c>
      <c r="M2486" t="s">
        <v>1019</v>
      </c>
      <c r="N2486" t="s">
        <v>1019</v>
      </c>
    </row>
    <row r="2487" spans="1:14" x14ac:dyDescent="0.3">
      <c r="A2487" s="136">
        <f t="shared" si="38"/>
        <v>278.69398933618976</v>
      </c>
      <c r="B2487" s="134">
        <v>4.5886199999999997</v>
      </c>
      <c r="C2487" s="134">
        <v>-72.93056</v>
      </c>
      <c r="D2487" t="s">
        <v>8143</v>
      </c>
      <c r="E2487" t="s">
        <v>892</v>
      </c>
      <c r="F2487" t="s">
        <v>877</v>
      </c>
      <c r="G2487" t="s">
        <v>7986</v>
      </c>
      <c r="H2487" t="s">
        <v>231</v>
      </c>
      <c r="I2487">
        <v>24.665400000000002</v>
      </c>
      <c r="J2487" t="s">
        <v>894</v>
      </c>
      <c r="K2487" t="s">
        <v>879</v>
      </c>
      <c r="L2487" t="s">
        <v>8144</v>
      </c>
      <c r="M2487" t="s">
        <v>1482</v>
      </c>
      <c r="N2487" t="s">
        <v>1482</v>
      </c>
    </row>
    <row r="2488" spans="1:14" x14ac:dyDescent="0.3">
      <c r="A2488" s="136">
        <f t="shared" si="38"/>
        <v>278.75758053318987</v>
      </c>
      <c r="B2488" s="134">
        <v>6.3991100000000003</v>
      </c>
      <c r="C2488" s="134">
        <v>-75.424880000000002</v>
      </c>
      <c r="D2488" t="s">
        <v>7336</v>
      </c>
      <c r="E2488" t="s">
        <v>892</v>
      </c>
      <c r="F2488" t="s">
        <v>877</v>
      </c>
      <c r="G2488" t="s">
        <v>7262</v>
      </c>
      <c r="H2488" t="s">
        <v>288</v>
      </c>
      <c r="I2488">
        <v>19.822700000000001</v>
      </c>
      <c r="J2488" t="s">
        <v>894</v>
      </c>
      <c r="K2488" t="s">
        <v>879</v>
      </c>
      <c r="L2488" t="s">
        <v>1281</v>
      </c>
      <c r="M2488" t="s">
        <v>5117</v>
      </c>
      <c r="N2488" t="s">
        <v>5117</v>
      </c>
    </row>
    <row r="2489" spans="1:14" x14ac:dyDescent="0.3">
      <c r="A2489" s="136">
        <f t="shared" si="38"/>
        <v>278.77463449021826</v>
      </c>
      <c r="B2489" s="134">
        <v>5.27</v>
      </c>
      <c r="C2489" s="134">
        <v>-74.729500000000002</v>
      </c>
      <c r="D2489" t="s">
        <v>3598</v>
      </c>
      <c r="E2489" t="s">
        <v>883</v>
      </c>
      <c r="F2489" t="s">
        <v>877</v>
      </c>
      <c r="G2489" t="s">
        <v>2928</v>
      </c>
      <c r="H2489" t="s">
        <v>1369</v>
      </c>
      <c r="I2489">
        <v>230.29830000000001</v>
      </c>
      <c r="J2489" t="s">
        <v>889</v>
      </c>
      <c r="L2489" t="s">
        <v>3599</v>
      </c>
      <c r="M2489" t="s">
        <v>957</v>
      </c>
      <c r="N2489" t="s">
        <v>957</v>
      </c>
    </row>
    <row r="2490" spans="1:14" x14ac:dyDescent="0.3">
      <c r="A2490" s="136">
        <f t="shared" si="38"/>
        <v>278.7752064455259</v>
      </c>
      <c r="B2490" s="134">
        <v>4.5872200000000003</v>
      </c>
      <c r="C2490" s="134">
        <v>-72.962699999999998</v>
      </c>
      <c r="D2490" t="s">
        <v>8005</v>
      </c>
      <c r="E2490" t="s">
        <v>892</v>
      </c>
      <c r="F2490" t="s">
        <v>877</v>
      </c>
      <c r="G2490" t="s">
        <v>7986</v>
      </c>
      <c r="H2490" t="s">
        <v>231</v>
      </c>
      <c r="I2490">
        <v>131.39340000000001</v>
      </c>
      <c r="J2490" t="s">
        <v>894</v>
      </c>
      <c r="K2490" t="s">
        <v>879</v>
      </c>
      <c r="L2490" t="s">
        <v>8006</v>
      </c>
      <c r="M2490" t="s">
        <v>899</v>
      </c>
      <c r="N2490" t="s">
        <v>899</v>
      </c>
    </row>
    <row r="2491" spans="1:14" x14ac:dyDescent="0.3">
      <c r="A2491" s="136">
        <f t="shared" si="38"/>
        <v>278.93648439320106</v>
      </c>
      <c r="B2491" s="134">
        <v>6.4046799999999999</v>
      </c>
      <c r="C2491" s="134">
        <v>-75.428190000000001</v>
      </c>
      <c r="D2491" t="s">
        <v>7348</v>
      </c>
      <c r="E2491" t="s">
        <v>892</v>
      </c>
      <c r="F2491" t="s">
        <v>877</v>
      </c>
      <c r="G2491" t="s">
        <v>7344</v>
      </c>
      <c r="H2491" t="s">
        <v>288</v>
      </c>
      <c r="I2491">
        <v>68.181399999999996</v>
      </c>
      <c r="J2491" t="s">
        <v>894</v>
      </c>
      <c r="K2491" t="s">
        <v>879</v>
      </c>
      <c r="L2491" t="s">
        <v>7349</v>
      </c>
      <c r="M2491" t="s">
        <v>1117</v>
      </c>
      <c r="N2491" t="s">
        <v>1117</v>
      </c>
    </row>
    <row r="2492" spans="1:14" x14ac:dyDescent="0.3">
      <c r="A2492" s="136">
        <f t="shared" si="38"/>
        <v>279.08370205138982</v>
      </c>
      <c r="B2492" s="134">
        <v>6.1863200000000003</v>
      </c>
      <c r="C2492" s="134">
        <v>-75.355180000000004</v>
      </c>
      <c r="D2492" t="s">
        <v>6492</v>
      </c>
      <c r="E2492" t="s">
        <v>892</v>
      </c>
      <c r="F2492" t="s">
        <v>896</v>
      </c>
      <c r="G2492" t="s">
        <v>6493</v>
      </c>
      <c r="H2492" t="s">
        <v>288</v>
      </c>
      <c r="I2492">
        <v>447.72559999999999</v>
      </c>
      <c r="K2492" t="s">
        <v>903</v>
      </c>
      <c r="L2492" t="s">
        <v>6076</v>
      </c>
      <c r="M2492" t="s">
        <v>1252</v>
      </c>
      <c r="N2492" t="s">
        <v>1252</v>
      </c>
    </row>
    <row r="2493" spans="1:14" x14ac:dyDescent="0.3">
      <c r="A2493" s="136">
        <f t="shared" si="38"/>
        <v>279.09597486105389</v>
      </c>
      <c r="B2493" s="134">
        <v>4.5842400000000003</v>
      </c>
      <c r="C2493" s="134">
        <v>-72.969989999999996</v>
      </c>
      <c r="D2493" t="s">
        <v>7968</v>
      </c>
      <c r="E2493" t="s">
        <v>892</v>
      </c>
      <c r="F2493" t="s">
        <v>877</v>
      </c>
      <c r="G2493" t="s">
        <v>7969</v>
      </c>
      <c r="H2493" t="s">
        <v>7970</v>
      </c>
      <c r="I2493">
        <v>178.74359999999999</v>
      </c>
      <c r="J2493" t="s">
        <v>889</v>
      </c>
      <c r="K2493" t="s">
        <v>879</v>
      </c>
      <c r="L2493" t="s">
        <v>7547</v>
      </c>
      <c r="M2493" t="s">
        <v>899</v>
      </c>
      <c r="N2493" t="s">
        <v>899</v>
      </c>
    </row>
    <row r="2494" spans="1:14" x14ac:dyDescent="0.3">
      <c r="A2494" s="136">
        <f t="shared" si="38"/>
        <v>279.09897845520493</v>
      </c>
      <c r="B2494" s="134">
        <v>6.39391</v>
      </c>
      <c r="C2494" s="134">
        <v>-75.426569999999998</v>
      </c>
      <c r="D2494" t="s">
        <v>7325</v>
      </c>
      <c r="E2494" t="s">
        <v>892</v>
      </c>
      <c r="F2494" t="s">
        <v>877</v>
      </c>
      <c r="G2494" t="s">
        <v>7262</v>
      </c>
      <c r="H2494" t="s">
        <v>288</v>
      </c>
      <c r="I2494">
        <v>41.402999999999999</v>
      </c>
      <c r="J2494" t="s">
        <v>986</v>
      </c>
      <c r="K2494" t="s">
        <v>879</v>
      </c>
      <c r="L2494" t="s">
        <v>1794</v>
      </c>
      <c r="M2494" t="s">
        <v>7326</v>
      </c>
      <c r="N2494" t="s">
        <v>7326</v>
      </c>
    </row>
    <row r="2495" spans="1:14" x14ac:dyDescent="0.3">
      <c r="A2495" s="136">
        <f t="shared" si="38"/>
        <v>279.1237054448228</v>
      </c>
      <c r="B2495" s="134">
        <v>5.2685000000000004</v>
      </c>
      <c r="C2495" s="134">
        <v>-74.732500000000002</v>
      </c>
      <c r="D2495" t="s">
        <v>3585</v>
      </c>
      <c r="E2495" t="s">
        <v>892</v>
      </c>
      <c r="F2495" t="s">
        <v>877</v>
      </c>
      <c r="G2495" t="s">
        <v>2910</v>
      </c>
      <c r="H2495" t="s">
        <v>307</v>
      </c>
      <c r="I2495">
        <v>40.4251</v>
      </c>
      <c r="J2495" t="s">
        <v>894</v>
      </c>
      <c r="K2495" t="s">
        <v>903</v>
      </c>
      <c r="L2495" t="s">
        <v>3586</v>
      </c>
      <c r="M2495" t="s">
        <v>899</v>
      </c>
      <c r="N2495" t="s">
        <v>899</v>
      </c>
    </row>
    <row r="2496" spans="1:14" x14ac:dyDescent="0.3">
      <c r="A2496" s="136">
        <f t="shared" si="38"/>
        <v>279.30607669657843</v>
      </c>
      <c r="B2496" s="134">
        <v>5.2785000000000002</v>
      </c>
      <c r="C2496" s="134">
        <v>-74.745500000000007</v>
      </c>
      <c r="D2496" t="s">
        <v>3592</v>
      </c>
      <c r="E2496" t="s">
        <v>883</v>
      </c>
      <c r="F2496" t="s">
        <v>877</v>
      </c>
      <c r="G2496" t="s">
        <v>2910</v>
      </c>
      <c r="H2496" t="s">
        <v>307</v>
      </c>
      <c r="I2496">
        <v>131.07490000000001</v>
      </c>
      <c r="J2496" t="s">
        <v>894</v>
      </c>
      <c r="L2496" t="s">
        <v>3159</v>
      </c>
      <c r="M2496" t="s">
        <v>1686</v>
      </c>
      <c r="N2496" t="s">
        <v>1686</v>
      </c>
    </row>
    <row r="2497" spans="1:14" x14ac:dyDescent="0.3">
      <c r="A2497" s="136">
        <f t="shared" si="38"/>
        <v>279.32630472016098</v>
      </c>
      <c r="B2497" s="134">
        <v>6.4</v>
      </c>
      <c r="C2497" s="134">
        <v>-75.430499999999995</v>
      </c>
      <c r="D2497" t="s">
        <v>7340</v>
      </c>
      <c r="E2497" t="s">
        <v>883</v>
      </c>
      <c r="F2497" t="s">
        <v>877</v>
      </c>
      <c r="G2497" t="s">
        <v>7262</v>
      </c>
      <c r="H2497" t="s">
        <v>288</v>
      </c>
      <c r="I2497">
        <v>13.4604</v>
      </c>
      <c r="J2497" t="s">
        <v>894</v>
      </c>
      <c r="L2497" t="s">
        <v>4749</v>
      </c>
      <c r="M2497" t="s">
        <v>1686</v>
      </c>
      <c r="N2497" t="s">
        <v>1686</v>
      </c>
    </row>
    <row r="2498" spans="1:14" x14ac:dyDescent="0.3">
      <c r="A2498" s="136">
        <f t="shared" ref="A2498:A2561" si="39">6371*ACOS(SIN(RADIANS(LAT))*SIN(RADIANS(B2498))+COS(RADIANS(LAT))*COS(RADIANS(B2498))*COS(RADIANS(C2498-LONG)))</f>
        <v>279.39703282345539</v>
      </c>
      <c r="B2498" s="134">
        <v>5.2635100000000001</v>
      </c>
      <c r="C2498" s="134">
        <v>-74.730770000000007</v>
      </c>
      <c r="D2498" t="s">
        <v>3564</v>
      </c>
      <c r="E2498" t="s">
        <v>892</v>
      </c>
      <c r="F2498" t="s">
        <v>877</v>
      </c>
      <c r="G2498" t="s">
        <v>2910</v>
      </c>
      <c r="H2498" t="s">
        <v>307</v>
      </c>
      <c r="I2498">
        <v>5.3955000000000002</v>
      </c>
      <c r="J2498" t="s">
        <v>894</v>
      </c>
      <c r="K2498" t="s">
        <v>879</v>
      </c>
      <c r="L2498" t="s">
        <v>3565</v>
      </c>
      <c r="M2498" t="s">
        <v>899</v>
      </c>
      <c r="N2498" t="s">
        <v>899</v>
      </c>
    </row>
    <row r="2499" spans="1:14" x14ac:dyDescent="0.3">
      <c r="A2499" s="136">
        <f t="shared" si="39"/>
        <v>279.40128470217621</v>
      </c>
      <c r="B2499" s="134">
        <v>9.5879399999999997</v>
      </c>
      <c r="C2499" s="134">
        <v>-73.309619999999995</v>
      </c>
      <c r="D2499" t="s">
        <v>13075</v>
      </c>
      <c r="E2499" t="s">
        <v>892</v>
      </c>
      <c r="F2499" t="s">
        <v>877</v>
      </c>
      <c r="G2499" t="s">
        <v>13076</v>
      </c>
      <c r="H2499" t="s">
        <v>294</v>
      </c>
      <c r="I2499">
        <v>1.3472</v>
      </c>
      <c r="J2499" t="s">
        <v>894</v>
      </c>
      <c r="K2499" t="s">
        <v>879</v>
      </c>
      <c r="L2499" t="s">
        <v>13077</v>
      </c>
      <c r="M2499" t="s">
        <v>957</v>
      </c>
      <c r="N2499" t="s">
        <v>957</v>
      </c>
    </row>
    <row r="2500" spans="1:14" x14ac:dyDescent="0.3">
      <c r="A2500" s="136">
        <f t="shared" si="39"/>
        <v>279.54723224929154</v>
      </c>
      <c r="B2500" s="134">
        <v>5.4107000000000003</v>
      </c>
      <c r="C2500" s="134">
        <v>-74.877899999999997</v>
      </c>
      <c r="D2500" t="s">
        <v>3828</v>
      </c>
      <c r="E2500" t="s">
        <v>892</v>
      </c>
      <c r="F2500" t="s">
        <v>877</v>
      </c>
      <c r="G2500" t="s">
        <v>3428</v>
      </c>
      <c r="H2500" t="s">
        <v>292</v>
      </c>
      <c r="I2500">
        <v>729.37789999999995</v>
      </c>
      <c r="J2500" t="s">
        <v>889</v>
      </c>
      <c r="K2500" t="s">
        <v>879</v>
      </c>
      <c r="L2500" t="s">
        <v>3829</v>
      </c>
      <c r="M2500" t="s">
        <v>906</v>
      </c>
      <c r="N2500" t="s">
        <v>906</v>
      </c>
    </row>
    <row r="2501" spans="1:14" x14ac:dyDescent="0.3">
      <c r="A2501" s="136">
        <f t="shared" si="39"/>
        <v>279.56940095775428</v>
      </c>
      <c r="B2501" s="134">
        <v>6.3938899999999999</v>
      </c>
      <c r="C2501" s="134">
        <v>-75.430999999999997</v>
      </c>
      <c r="D2501" t="s">
        <v>7327</v>
      </c>
      <c r="E2501" t="s">
        <v>892</v>
      </c>
      <c r="F2501" t="s">
        <v>877</v>
      </c>
      <c r="G2501" t="s">
        <v>7262</v>
      </c>
      <c r="H2501" t="s">
        <v>288</v>
      </c>
      <c r="I2501">
        <v>43.632899999999999</v>
      </c>
      <c r="J2501" t="s">
        <v>986</v>
      </c>
      <c r="K2501" t="s">
        <v>879</v>
      </c>
      <c r="L2501" t="s">
        <v>1281</v>
      </c>
      <c r="M2501" t="s">
        <v>5117</v>
      </c>
      <c r="N2501" t="s">
        <v>5117</v>
      </c>
    </row>
    <row r="2502" spans="1:14" x14ac:dyDescent="0.3">
      <c r="A2502" s="136">
        <f t="shared" si="39"/>
        <v>279.72383589405854</v>
      </c>
      <c r="B2502" s="134">
        <v>4.6280000000000001</v>
      </c>
      <c r="C2502" s="134">
        <v>-73.498999999999995</v>
      </c>
      <c r="D2502" t="s">
        <v>6042</v>
      </c>
      <c r="E2502" t="s">
        <v>892</v>
      </c>
      <c r="F2502" t="s">
        <v>1214</v>
      </c>
      <c r="G2502" t="s">
        <v>5503</v>
      </c>
      <c r="H2502" t="s">
        <v>297</v>
      </c>
      <c r="I2502">
        <v>3.6753999999999998</v>
      </c>
      <c r="L2502" t="s">
        <v>6043</v>
      </c>
      <c r="M2502" t="s">
        <v>1173</v>
      </c>
      <c r="N2502" t="s">
        <v>1173</v>
      </c>
    </row>
    <row r="2503" spans="1:14" x14ac:dyDescent="0.3">
      <c r="A2503" s="136">
        <f t="shared" si="39"/>
        <v>279.72832969054235</v>
      </c>
      <c r="B2503" s="134">
        <v>6.3930800000000003</v>
      </c>
      <c r="C2503" s="134">
        <v>-75.432259999999999</v>
      </c>
      <c r="D2503" t="s">
        <v>7324</v>
      </c>
      <c r="E2503" t="s">
        <v>892</v>
      </c>
      <c r="F2503" t="s">
        <v>926</v>
      </c>
      <c r="G2503" t="s">
        <v>7262</v>
      </c>
      <c r="H2503" t="s">
        <v>288</v>
      </c>
      <c r="I2503">
        <v>6.0563000000000002</v>
      </c>
      <c r="J2503" t="s">
        <v>894</v>
      </c>
      <c r="K2503" t="s">
        <v>879</v>
      </c>
      <c r="L2503" t="s">
        <v>6649</v>
      </c>
      <c r="M2503" t="s">
        <v>949</v>
      </c>
      <c r="N2503" t="s">
        <v>949</v>
      </c>
    </row>
    <row r="2504" spans="1:14" x14ac:dyDescent="0.3">
      <c r="A2504" s="136">
        <f t="shared" si="39"/>
        <v>279.79026159663476</v>
      </c>
      <c r="B2504" s="134">
        <v>5.0500400000000001</v>
      </c>
      <c r="C2504" s="134">
        <v>-74.475189999999998</v>
      </c>
      <c r="D2504" t="s">
        <v>3502</v>
      </c>
      <c r="E2504" t="s">
        <v>892</v>
      </c>
      <c r="F2504" t="s">
        <v>926</v>
      </c>
      <c r="G2504" t="s">
        <v>3503</v>
      </c>
      <c r="H2504" t="s">
        <v>297</v>
      </c>
      <c r="I2504">
        <v>967.04100000000005</v>
      </c>
      <c r="J2504" t="s">
        <v>889</v>
      </c>
      <c r="K2504" t="s">
        <v>879</v>
      </c>
      <c r="L2504" t="s">
        <v>3504</v>
      </c>
      <c r="M2504" t="s">
        <v>1019</v>
      </c>
      <c r="N2504" t="s">
        <v>1019</v>
      </c>
    </row>
    <row r="2505" spans="1:14" x14ac:dyDescent="0.3">
      <c r="A2505" s="136">
        <f t="shared" si="39"/>
        <v>279.80248519530494</v>
      </c>
      <c r="B2505" s="134">
        <v>5.0140000000000002</v>
      </c>
      <c r="C2505" s="134">
        <v>-74.423500000000004</v>
      </c>
      <c r="D2505" t="s">
        <v>3537</v>
      </c>
      <c r="E2505" t="s">
        <v>883</v>
      </c>
      <c r="F2505" t="s">
        <v>877</v>
      </c>
      <c r="G2505" t="s">
        <v>3538</v>
      </c>
      <c r="H2505" t="s">
        <v>297</v>
      </c>
      <c r="I2505">
        <v>245.02260000000001</v>
      </c>
      <c r="J2505" t="s">
        <v>889</v>
      </c>
      <c r="L2505" t="s">
        <v>910</v>
      </c>
      <c r="M2505" t="s">
        <v>891</v>
      </c>
      <c r="N2505" t="s">
        <v>891</v>
      </c>
    </row>
    <row r="2506" spans="1:14" x14ac:dyDescent="0.3">
      <c r="A2506" s="136">
        <f t="shared" si="39"/>
        <v>279.9139487474568</v>
      </c>
      <c r="B2506" s="134">
        <v>6.4119999999999999</v>
      </c>
      <c r="C2506" s="134">
        <v>-75.439499999999995</v>
      </c>
      <c r="D2506" t="s">
        <v>7380</v>
      </c>
      <c r="E2506" t="s">
        <v>883</v>
      </c>
      <c r="F2506" t="s">
        <v>884</v>
      </c>
      <c r="G2506" t="s">
        <v>7344</v>
      </c>
      <c r="H2506" t="s">
        <v>288</v>
      </c>
      <c r="I2506">
        <v>122.3657</v>
      </c>
      <c r="L2506" t="s">
        <v>7381</v>
      </c>
      <c r="M2506" t="s">
        <v>7382</v>
      </c>
      <c r="N2506" t="s">
        <v>7382</v>
      </c>
    </row>
    <row r="2507" spans="1:14" x14ac:dyDescent="0.3">
      <c r="A2507" s="136">
        <f t="shared" si="39"/>
        <v>279.96479451862342</v>
      </c>
      <c r="B2507" s="134">
        <v>4.8727099999999997</v>
      </c>
      <c r="C2507" s="134">
        <v>-74.191249999999997</v>
      </c>
      <c r="D2507" t="s">
        <v>3882</v>
      </c>
      <c r="E2507" t="s">
        <v>892</v>
      </c>
      <c r="F2507" t="s">
        <v>877</v>
      </c>
      <c r="G2507" t="s">
        <v>3883</v>
      </c>
      <c r="H2507" t="s">
        <v>297</v>
      </c>
      <c r="I2507">
        <v>149.74350000000001</v>
      </c>
      <c r="J2507" t="s">
        <v>889</v>
      </c>
      <c r="K2507" t="s">
        <v>879</v>
      </c>
      <c r="L2507" t="s">
        <v>3884</v>
      </c>
      <c r="M2507" t="s">
        <v>899</v>
      </c>
      <c r="N2507" t="s">
        <v>899</v>
      </c>
    </row>
    <row r="2508" spans="1:14" x14ac:dyDescent="0.3">
      <c r="A2508" s="136">
        <f t="shared" si="39"/>
        <v>280.12701414821646</v>
      </c>
      <c r="B2508" s="134">
        <v>6.3920300000000001</v>
      </c>
      <c r="C2508" s="134">
        <v>-75.43571</v>
      </c>
      <c r="D2508" t="s">
        <v>7315</v>
      </c>
      <c r="E2508" t="s">
        <v>892</v>
      </c>
      <c r="F2508" t="s">
        <v>1593</v>
      </c>
      <c r="G2508" t="s">
        <v>7262</v>
      </c>
      <c r="H2508" t="s">
        <v>288</v>
      </c>
      <c r="I2508">
        <v>8.0109999999999992</v>
      </c>
      <c r="K2508" t="s">
        <v>879</v>
      </c>
      <c r="L2508" t="s">
        <v>7316</v>
      </c>
      <c r="M2508" t="s">
        <v>949</v>
      </c>
      <c r="N2508" t="s">
        <v>949</v>
      </c>
    </row>
    <row r="2509" spans="1:14" x14ac:dyDescent="0.3">
      <c r="A2509" s="136">
        <f t="shared" si="39"/>
        <v>280.14842748302351</v>
      </c>
      <c r="B2509" s="134">
        <v>5.2610000000000001</v>
      </c>
      <c r="C2509" s="134">
        <v>-74.738</v>
      </c>
      <c r="D2509" t="s">
        <v>3536</v>
      </c>
      <c r="E2509" t="s">
        <v>892</v>
      </c>
      <c r="F2509" t="s">
        <v>877</v>
      </c>
      <c r="G2509" t="s">
        <v>2910</v>
      </c>
      <c r="H2509" t="s">
        <v>307</v>
      </c>
      <c r="I2509">
        <v>295.2312</v>
      </c>
      <c r="J2509" t="s">
        <v>889</v>
      </c>
      <c r="K2509" t="s">
        <v>903</v>
      </c>
      <c r="L2509" t="s">
        <v>1180</v>
      </c>
      <c r="M2509" t="s">
        <v>931</v>
      </c>
      <c r="N2509" t="s">
        <v>931</v>
      </c>
    </row>
    <row r="2510" spans="1:14" x14ac:dyDescent="0.3">
      <c r="A2510" s="136">
        <f t="shared" si="39"/>
        <v>280.18309412731639</v>
      </c>
      <c r="B2510" s="134">
        <v>4.9965000000000002</v>
      </c>
      <c r="C2510" s="134">
        <v>-74.403499999999994</v>
      </c>
      <c r="D2510" t="s">
        <v>3546</v>
      </c>
      <c r="E2510" t="s">
        <v>883</v>
      </c>
      <c r="F2510" t="s">
        <v>877</v>
      </c>
      <c r="G2510" t="s">
        <v>3547</v>
      </c>
      <c r="H2510" t="s">
        <v>297</v>
      </c>
      <c r="I2510">
        <v>2396.3806</v>
      </c>
      <c r="J2510" t="s">
        <v>889</v>
      </c>
      <c r="L2510" t="s">
        <v>890</v>
      </c>
      <c r="M2510" t="s">
        <v>891</v>
      </c>
      <c r="N2510" t="s">
        <v>891</v>
      </c>
    </row>
    <row r="2511" spans="1:14" x14ac:dyDescent="0.3">
      <c r="A2511" s="136">
        <f t="shared" si="39"/>
        <v>280.19684128459676</v>
      </c>
      <c r="B2511" s="134">
        <v>5.2590000000000003</v>
      </c>
      <c r="C2511" s="134">
        <v>-74.736500000000007</v>
      </c>
      <c r="D2511" t="s">
        <v>3530</v>
      </c>
      <c r="E2511" t="s">
        <v>892</v>
      </c>
      <c r="F2511" t="s">
        <v>877</v>
      </c>
      <c r="G2511" t="s">
        <v>2910</v>
      </c>
      <c r="H2511" t="s">
        <v>307</v>
      </c>
      <c r="I2511">
        <v>72.276499999999999</v>
      </c>
      <c r="J2511" t="s">
        <v>894</v>
      </c>
      <c r="K2511" t="s">
        <v>903</v>
      </c>
      <c r="L2511" t="s">
        <v>1180</v>
      </c>
      <c r="M2511" t="s">
        <v>931</v>
      </c>
      <c r="N2511" t="s">
        <v>931</v>
      </c>
    </row>
    <row r="2512" spans="1:14" x14ac:dyDescent="0.3">
      <c r="A2512" s="136">
        <f t="shared" si="39"/>
        <v>280.25525666478029</v>
      </c>
      <c r="B2512" s="134">
        <v>6.3896600000000001</v>
      </c>
      <c r="C2512" s="134">
        <v>-75.436220000000006</v>
      </c>
      <c r="D2512" t="s">
        <v>7300</v>
      </c>
      <c r="E2512" t="s">
        <v>892</v>
      </c>
      <c r="F2512" t="s">
        <v>877</v>
      </c>
      <c r="G2512" t="s">
        <v>7262</v>
      </c>
      <c r="H2512" t="s">
        <v>288</v>
      </c>
      <c r="I2512">
        <v>8.6572999999999993</v>
      </c>
      <c r="J2512" t="s">
        <v>894</v>
      </c>
      <c r="K2512" t="s">
        <v>879</v>
      </c>
      <c r="L2512" t="s">
        <v>7301</v>
      </c>
      <c r="M2512" t="s">
        <v>7302</v>
      </c>
      <c r="N2512" t="s">
        <v>7302</v>
      </c>
    </row>
    <row r="2513" spans="1:14" x14ac:dyDescent="0.3">
      <c r="A2513" s="136">
        <f t="shared" si="39"/>
        <v>280.28211793001736</v>
      </c>
      <c r="B2513" s="134">
        <v>5.4219999999999997</v>
      </c>
      <c r="C2513" s="134">
        <v>-74.897000000000006</v>
      </c>
      <c r="D2513" t="s">
        <v>3844</v>
      </c>
      <c r="E2513" t="s">
        <v>892</v>
      </c>
      <c r="F2513" t="s">
        <v>1214</v>
      </c>
      <c r="G2513" t="s">
        <v>3428</v>
      </c>
      <c r="H2513" t="s">
        <v>292</v>
      </c>
      <c r="I2513">
        <v>4.8997000000000002</v>
      </c>
      <c r="L2513" t="s">
        <v>3429</v>
      </c>
      <c r="M2513" t="s">
        <v>931</v>
      </c>
      <c r="N2513" t="s">
        <v>931</v>
      </c>
    </row>
    <row r="2514" spans="1:14" x14ac:dyDescent="0.3">
      <c r="A2514" s="136">
        <f t="shared" si="39"/>
        <v>280.33425910672952</v>
      </c>
      <c r="B2514" s="134">
        <v>4.8695399999999998</v>
      </c>
      <c r="C2514" s="134">
        <v>-74.192369999999997</v>
      </c>
      <c r="D2514" t="s">
        <v>3871</v>
      </c>
      <c r="E2514" t="s">
        <v>892</v>
      </c>
      <c r="F2514" t="s">
        <v>926</v>
      </c>
      <c r="G2514" t="s">
        <v>3872</v>
      </c>
      <c r="H2514" t="s">
        <v>297</v>
      </c>
      <c r="I2514">
        <v>275.32850000000002</v>
      </c>
      <c r="J2514" t="s">
        <v>889</v>
      </c>
      <c r="K2514" t="s">
        <v>879</v>
      </c>
      <c r="L2514" t="s">
        <v>3873</v>
      </c>
      <c r="M2514" t="s">
        <v>1718</v>
      </c>
      <c r="N2514" t="s">
        <v>1718</v>
      </c>
    </row>
    <row r="2515" spans="1:14" x14ac:dyDescent="0.3">
      <c r="A2515" s="136">
        <f t="shared" si="39"/>
        <v>280.35256210443202</v>
      </c>
      <c r="B2515" s="134">
        <v>6.3876400000000002</v>
      </c>
      <c r="C2515" s="134">
        <v>-75.436539999999994</v>
      </c>
      <c r="D2515" t="s">
        <v>7293</v>
      </c>
      <c r="E2515" t="s">
        <v>892</v>
      </c>
      <c r="F2515" t="s">
        <v>877</v>
      </c>
      <c r="G2515" t="s">
        <v>7262</v>
      </c>
      <c r="H2515" t="s">
        <v>288</v>
      </c>
      <c r="I2515">
        <v>18.441500000000001</v>
      </c>
      <c r="J2515" t="s">
        <v>894</v>
      </c>
      <c r="K2515" t="s">
        <v>879</v>
      </c>
      <c r="L2515" t="s">
        <v>1717</v>
      </c>
      <c r="M2515" t="s">
        <v>949</v>
      </c>
      <c r="N2515" t="s">
        <v>949</v>
      </c>
    </row>
    <row r="2516" spans="1:14" x14ac:dyDescent="0.3">
      <c r="A2516" s="136">
        <f t="shared" si="39"/>
        <v>280.54974907297304</v>
      </c>
      <c r="B2516" s="134">
        <v>6.3893300000000002</v>
      </c>
      <c r="C2516" s="134">
        <v>-75.438900000000004</v>
      </c>
      <c r="D2516" t="s">
        <v>7297</v>
      </c>
      <c r="E2516" t="s">
        <v>892</v>
      </c>
      <c r="F2516" t="s">
        <v>877</v>
      </c>
      <c r="G2516" t="s">
        <v>7262</v>
      </c>
      <c r="H2516" t="s">
        <v>288</v>
      </c>
      <c r="I2516">
        <v>39.814399999999999</v>
      </c>
      <c r="J2516" t="s">
        <v>894</v>
      </c>
      <c r="K2516" t="s">
        <v>879</v>
      </c>
      <c r="L2516" t="s">
        <v>1717</v>
      </c>
      <c r="M2516" t="s">
        <v>7298</v>
      </c>
      <c r="N2516" t="s">
        <v>7298</v>
      </c>
    </row>
    <row r="2517" spans="1:14" x14ac:dyDescent="0.3">
      <c r="A2517" s="136">
        <f t="shared" si="39"/>
        <v>280.69303256648641</v>
      </c>
      <c r="B2517" s="134">
        <v>4.5732600000000003</v>
      </c>
      <c r="C2517" s="134">
        <v>-72.864789999999999</v>
      </c>
      <c r="D2517" t="s">
        <v>8353</v>
      </c>
      <c r="E2517" t="s">
        <v>876</v>
      </c>
      <c r="F2517" t="s">
        <v>877</v>
      </c>
      <c r="G2517" t="s">
        <v>7986</v>
      </c>
      <c r="H2517" t="s">
        <v>231</v>
      </c>
      <c r="I2517">
        <v>87.438900000000004</v>
      </c>
      <c r="J2517" t="s">
        <v>894</v>
      </c>
      <c r="K2517" t="s">
        <v>879</v>
      </c>
      <c r="L2517" t="s">
        <v>8354</v>
      </c>
      <c r="M2517" t="s">
        <v>949</v>
      </c>
      <c r="N2517" t="s">
        <v>949</v>
      </c>
    </row>
    <row r="2518" spans="1:14" x14ac:dyDescent="0.3">
      <c r="A2518" s="136">
        <f t="shared" si="39"/>
        <v>280.69411763738088</v>
      </c>
      <c r="B2518" s="134">
        <v>7.1311999999999998</v>
      </c>
      <c r="C2518" s="134">
        <v>-75.543030000000002</v>
      </c>
      <c r="D2518" t="s">
        <v>9629</v>
      </c>
      <c r="E2518" t="s">
        <v>892</v>
      </c>
      <c r="F2518" t="s">
        <v>877</v>
      </c>
      <c r="G2518" t="s">
        <v>6672</v>
      </c>
      <c r="H2518" t="s">
        <v>288</v>
      </c>
      <c r="I2518">
        <v>4390.9998999999998</v>
      </c>
      <c r="J2518" t="s">
        <v>889</v>
      </c>
      <c r="K2518" t="s">
        <v>879</v>
      </c>
      <c r="L2518" t="s">
        <v>8813</v>
      </c>
      <c r="M2518" t="s">
        <v>9630</v>
      </c>
      <c r="N2518" t="s">
        <v>9630</v>
      </c>
    </row>
    <row r="2519" spans="1:14" x14ac:dyDescent="0.3">
      <c r="A2519" s="136">
        <f t="shared" si="39"/>
        <v>280.73202567377172</v>
      </c>
      <c r="B2519" s="134">
        <v>4.96</v>
      </c>
      <c r="C2519" s="134">
        <v>-74.355999999999995</v>
      </c>
      <c r="D2519" t="s">
        <v>3608</v>
      </c>
      <c r="E2519" t="s">
        <v>883</v>
      </c>
      <c r="F2519" t="s">
        <v>877</v>
      </c>
      <c r="G2519" t="s">
        <v>3609</v>
      </c>
      <c r="H2519" t="s">
        <v>297</v>
      </c>
      <c r="I2519">
        <v>120.0642</v>
      </c>
      <c r="J2519" t="s">
        <v>894</v>
      </c>
      <c r="L2519" t="s">
        <v>3610</v>
      </c>
      <c r="M2519" t="s">
        <v>3611</v>
      </c>
      <c r="N2519" t="s">
        <v>3611</v>
      </c>
    </row>
    <row r="2520" spans="1:14" x14ac:dyDescent="0.3">
      <c r="A2520" s="136">
        <f t="shared" si="39"/>
        <v>280.75217736280325</v>
      </c>
      <c r="B2520" s="134">
        <v>5.2990000000000004</v>
      </c>
      <c r="C2520" s="134">
        <v>-74.785499999999999</v>
      </c>
      <c r="D2520" t="s">
        <v>3589</v>
      </c>
      <c r="E2520" t="s">
        <v>883</v>
      </c>
      <c r="F2520" t="s">
        <v>884</v>
      </c>
      <c r="G2520" t="s">
        <v>3590</v>
      </c>
      <c r="H2520" t="s">
        <v>2805</v>
      </c>
      <c r="I2520">
        <v>91.876000000000005</v>
      </c>
      <c r="L2520" t="s">
        <v>3591</v>
      </c>
      <c r="M2520" t="s">
        <v>957</v>
      </c>
      <c r="N2520" t="s">
        <v>957</v>
      </c>
    </row>
    <row r="2521" spans="1:14" x14ac:dyDescent="0.3">
      <c r="A2521" s="136">
        <f t="shared" si="39"/>
        <v>280.759598035218</v>
      </c>
      <c r="B2521" s="134">
        <v>6.1640600000000001</v>
      </c>
      <c r="C2521" s="134">
        <v>-75.362639999999999</v>
      </c>
      <c r="D2521" t="s">
        <v>6402</v>
      </c>
      <c r="E2521" t="s">
        <v>892</v>
      </c>
      <c r="F2521" t="s">
        <v>926</v>
      </c>
      <c r="G2521" t="s">
        <v>6198</v>
      </c>
      <c r="H2521" t="s">
        <v>288</v>
      </c>
      <c r="I2521">
        <v>32.218000000000004</v>
      </c>
      <c r="J2521" t="s">
        <v>894</v>
      </c>
      <c r="K2521" t="s">
        <v>879</v>
      </c>
      <c r="L2521" t="s">
        <v>6076</v>
      </c>
      <c r="M2521" t="s">
        <v>1252</v>
      </c>
      <c r="N2521" t="s">
        <v>1252</v>
      </c>
    </row>
    <row r="2522" spans="1:14" x14ac:dyDescent="0.3">
      <c r="A2522" s="136">
        <f t="shared" si="39"/>
        <v>280.76780701247327</v>
      </c>
      <c r="B2522" s="134">
        <v>6.4225000000000003</v>
      </c>
      <c r="C2522" s="134">
        <v>-75.450500000000005</v>
      </c>
      <c r="D2522" t="s">
        <v>7418</v>
      </c>
      <c r="E2522" t="s">
        <v>883</v>
      </c>
      <c r="F2522" t="s">
        <v>884</v>
      </c>
      <c r="G2522" t="s">
        <v>7262</v>
      </c>
      <c r="H2522" t="s">
        <v>288</v>
      </c>
      <c r="I2522">
        <v>102.78700000000001</v>
      </c>
      <c r="L2522" t="s">
        <v>7381</v>
      </c>
      <c r="M2522" t="s">
        <v>7382</v>
      </c>
      <c r="N2522" t="s">
        <v>7382</v>
      </c>
    </row>
    <row r="2523" spans="1:14" x14ac:dyDescent="0.3">
      <c r="A2523" s="136">
        <f t="shared" si="39"/>
        <v>280.76861525981718</v>
      </c>
      <c r="B2523" s="134">
        <v>6.1710000000000003</v>
      </c>
      <c r="C2523" s="134">
        <v>-75.365499999999997</v>
      </c>
      <c r="D2523" t="s">
        <v>6422</v>
      </c>
      <c r="E2523" t="s">
        <v>883</v>
      </c>
      <c r="F2523" t="s">
        <v>877</v>
      </c>
      <c r="G2523" t="s">
        <v>6198</v>
      </c>
      <c r="H2523" t="s">
        <v>288</v>
      </c>
      <c r="I2523">
        <v>13.4649</v>
      </c>
      <c r="J2523" t="s">
        <v>894</v>
      </c>
      <c r="L2523" t="s">
        <v>4749</v>
      </c>
      <c r="M2523" t="s">
        <v>1686</v>
      </c>
      <c r="N2523" t="s">
        <v>1686</v>
      </c>
    </row>
    <row r="2524" spans="1:14" x14ac:dyDescent="0.3">
      <c r="A2524" s="136">
        <f t="shared" si="39"/>
        <v>280.77990707859618</v>
      </c>
      <c r="B2524" s="134">
        <v>6.0724999999999998</v>
      </c>
      <c r="C2524" s="134">
        <v>-75.323999999999998</v>
      </c>
      <c r="D2524" t="s">
        <v>6075</v>
      </c>
      <c r="E2524" t="s">
        <v>883</v>
      </c>
      <c r="F2524" t="s">
        <v>877</v>
      </c>
      <c r="G2524" t="s">
        <v>5907</v>
      </c>
      <c r="H2524" t="s">
        <v>288</v>
      </c>
      <c r="I2524">
        <v>235.05250000000001</v>
      </c>
      <c r="J2524" t="s">
        <v>889</v>
      </c>
      <c r="L2524" t="s">
        <v>6076</v>
      </c>
      <c r="M2524" t="s">
        <v>1019</v>
      </c>
      <c r="N2524" t="s">
        <v>1019</v>
      </c>
    </row>
    <row r="2525" spans="1:14" x14ac:dyDescent="0.3">
      <c r="A2525" s="136">
        <f t="shared" si="39"/>
        <v>280.81195484904583</v>
      </c>
      <c r="B2525" s="134">
        <v>4.5690499999999998</v>
      </c>
      <c r="C2525" s="134">
        <v>-72.953500000000005</v>
      </c>
      <c r="D2525" t="s">
        <v>8042</v>
      </c>
      <c r="E2525" t="s">
        <v>892</v>
      </c>
      <c r="F2525" t="s">
        <v>877</v>
      </c>
      <c r="G2525" t="s">
        <v>7986</v>
      </c>
      <c r="H2525" t="s">
        <v>231</v>
      </c>
      <c r="I2525">
        <v>35.172400000000003</v>
      </c>
      <c r="J2525" t="s">
        <v>894</v>
      </c>
      <c r="K2525" t="s">
        <v>879</v>
      </c>
      <c r="L2525" t="s">
        <v>8043</v>
      </c>
      <c r="M2525" t="s">
        <v>899</v>
      </c>
      <c r="N2525" t="s">
        <v>899</v>
      </c>
    </row>
    <row r="2526" spans="1:14" x14ac:dyDescent="0.3">
      <c r="A2526" s="136">
        <f t="shared" si="39"/>
        <v>280.87362380923975</v>
      </c>
      <c r="B2526" s="134">
        <v>7.1970000000000001</v>
      </c>
      <c r="C2526" s="134">
        <v>-75.543000000000006</v>
      </c>
      <c r="D2526" t="s">
        <v>9788</v>
      </c>
      <c r="E2526" t="s">
        <v>883</v>
      </c>
      <c r="F2526" t="s">
        <v>877</v>
      </c>
      <c r="G2526" t="s">
        <v>9684</v>
      </c>
      <c r="H2526" t="s">
        <v>288</v>
      </c>
      <c r="I2526">
        <v>171.06540000000001</v>
      </c>
      <c r="J2526" t="s">
        <v>889</v>
      </c>
      <c r="L2526" t="s">
        <v>3596</v>
      </c>
      <c r="M2526" t="s">
        <v>6860</v>
      </c>
      <c r="N2526" t="s">
        <v>6860</v>
      </c>
    </row>
    <row r="2527" spans="1:14" x14ac:dyDescent="0.3">
      <c r="A2527" s="136">
        <f t="shared" si="39"/>
        <v>280.91342592652592</v>
      </c>
      <c r="B2527" s="134">
        <v>7.2060000000000004</v>
      </c>
      <c r="C2527" s="134">
        <v>-75.543000000000006</v>
      </c>
      <c r="D2527" t="s">
        <v>9798</v>
      </c>
      <c r="E2527" t="s">
        <v>883</v>
      </c>
      <c r="F2527" t="s">
        <v>877</v>
      </c>
      <c r="G2527" t="s">
        <v>9578</v>
      </c>
      <c r="H2527" t="s">
        <v>288</v>
      </c>
      <c r="I2527">
        <v>17.106200000000001</v>
      </c>
      <c r="J2527" t="s">
        <v>894</v>
      </c>
      <c r="L2527" t="s">
        <v>3596</v>
      </c>
      <c r="M2527" t="s">
        <v>9685</v>
      </c>
      <c r="N2527" t="s">
        <v>9685</v>
      </c>
    </row>
    <row r="2528" spans="1:14" x14ac:dyDescent="0.3">
      <c r="A2528" s="136">
        <f t="shared" si="39"/>
        <v>280.9432904740695</v>
      </c>
      <c r="B2528" s="134">
        <v>5.7054999999999998</v>
      </c>
      <c r="C2528" s="134">
        <v>-75.123500000000007</v>
      </c>
      <c r="D2528" t="s">
        <v>4606</v>
      </c>
      <c r="E2528" t="s">
        <v>883</v>
      </c>
      <c r="F2528" t="s">
        <v>877</v>
      </c>
      <c r="G2528" t="s">
        <v>4464</v>
      </c>
      <c r="H2528" t="s">
        <v>288</v>
      </c>
      <c r="I2528">
        <v>1668.0134</v>
      </c>
      <c r="J2528" t="s">
        <v>889</v>
      </c>
      <c r="L2528" t="s">
        <v>2659</v>
      </c>
      <c r="M2528" t="s">
        <v>4607</v>
      </c>
      <c r="N2528" t="s">
        <v>4607</v>
      </c>
    </row>
    <row r="2529" spans="1:14" x14ac:dyDescent="0.3">
      <c r="A2529" s="136">
        <f t="shared" si="39"/>
        <v>281.07352666552521</v>
      </c>
      <c r="B2529" s="134">
        <v>5.2108299999999996</v>
      </c>
      <c r="C2529" s="134">
        <v>-74.695369999999997</v>
      </c>
      <c r="D2529" t="s">
        <v>3460</v>
      </c>
      <c r="E2529" t="s">
        <v>892</v>
      </c>
      <c r="F2529" t="s">
        <v>877</v>
      </c>
      <c r="G2529" t="s">
        <v>3072</v>
      </c>
      <c r="H2529" t="s">
        <v>297</v>
      </c>
      <c r="I2529">
        <v>888.84820000000002</v>
      </c>
      <c r="J2529" t="s">
        <v>889</v>
      </c>
      <c r="K2529" t="s">
        <v>879</v>
      </c>
      <c r="L2529" t="s">
        <v>3461</v>
      </c>
      <c r="M2529" t="s">
        <v>957</v>
      </c>
      <c r="N2529" t="s">
        <v>957</v>
      </c>
    </row>
    <row r="2530" spans="1:14" x14ac:dyDescent="0.3">
      <c r="A2530" s="136">
        <f t="shared" si="39"/>
        <v>281.14713793023009</v>
      </c>
      <c r="B2530" s="134">
        <v>4.5659999999999998</v>
      </c>
      <c r="C2530" s="134">
        <v>-72.955500000000001</v>
      </c>
      <c r="D2530" t="s">
        <v>8028</v>
      </c>
      <c r="E2530" t="s">
        <v>883</v>
      </c>
      <c r="F2530" t="s">
        <v>877</v>
      </c>
      <c r="G2530" t="s">
        <v>7969</v>
      </c>
      <c r="H2530" t="s">
        <v>7970</v>
      </c>
      <c r="I2530">
        <v>14.701700000000001</v>
      </c>
      <c r="J2530" t="s">
        <v>894</v>
      </c>
      <c r="L2530" t="s">
        <v>6808</v>
      </c>
      <c r="M2530" t="s">
        <v>1310</v>
      </c>
      <c r="N2530" t="s">
        <v>1310</v>
      </c>
    </row>
    <row r="2531" spans="1:14" x14ac:dyDescent="0.3">
      <c r="A2531" s="136">
        <f t="shared" si="39"/>
        <v>281.15859243798508</v>
      </c>
      <c r="B2531" s="134">
        <v>6.0569800000000003</v>
      </c>
      <c r="C2531" s="134">
        <v>-75.320750000000004</v>
      </c>
      <c r="D2531" t="s">
        <v>5999</v>
      </c>
      <c r="E2531" t="s">
        <v>892</v>
      </c>
      <c r="F2531" t="s">
        <v>1214</v>
      </c>
      <c r="G2531" t="s">
        <v>5907</v>
      </c>
      <c r="H2531" t="s">
        <v>288</v>
      </c>
      <c r="I2531">
        <v>3.9620000000000002</v>
      </c>
      <c r="K2531" t="s">
        <v>879</v>
      </c>
      <c r="L2531" t="s">
        <v>6000</v>
      </c>
      <c r="M2531" t="s">
        <v>949</v>
      </c>
      <c r="N2531" t="s">
        <v>949</v>
      </c>
    </row>
    <row r="2532" spans="1:14" x14ac:dyDescent="0.3">
      <c r="A2532" s="136">
        <f t="shared" si="39"/>
        <v>281.22105802255084</v>
      </c>
      <c r="B2532" s="134">
        <v>6.3860099999999997</v>
      </c>
      <c r="C2532" s="134">
        <v>-75.444249999999997</v>
      </c>
      <c r="D2532" t="s">
        <v>7286</v>
      </c>
      <c r="E2532" t="s">
        <v>892</v>
      </c>
      <c r="F2532" t="s">
        <v>1593</v>
      </c>
      <c r="G2532" t="s">
        <v>7262</v>
      </c>
      <c r="H2532" t="s">
        <v>288</v>
      </c>
      <c r="I2532">
        <v>9.3859999999999992</v>
      </c>
      <c r="K2532" t="s">
        <v>879</v>
      </c>
      <c r="L2532" t="s">
        <v>1717</v>
      </c>
      <c r="M2532" t="s">
        <v>949</v>
      </c>
      <c r="N2532" t="s">
        <v>949</v>
      </c>
    </row>
    <row r="2533" spans="1:14" x14ac:dyDescent="0.3">
      <c r="A2533" s="136">
        <f t="shared" si="39"/>
        <v>281.27428169513217</v>
      </c>
      <c r="B2533" s="134">
        <v>4.5648999999999997</v>
      </c>
      <c r="C2533" s="134">
        <v>-72.953029999999998</v>
      </c>
      <c r="D2533" t="s">
        <v>8041</v>
      </c>
      <c r="E2533" t="s">
        <v>892</v>
      </c>
      <c r="F2533" t="s">
        <v>877</v>
      </c>
      <c r="G2533" t="s">
        <v>7969</v>
      </c>
      <c r="H2533" t="s">
        <v>7970</v>
      </c>
      <c r="I2533">
        <v>177.6448</v>
      </c>
      <c r="J2533" t="s">
        <v>889</v>
      </c>
      <c r="K2533" t="s">
        <v>879</v>
      </c>
      <c r="L2533" t="s">
        <v>8006</v>
      </c>
      <c r="M2533" t="s">
        <v>1482</v>
      </c>
      <c r="N2533" t="s">
        <v>1482</v>
      </c>
    </row>
    <row r="2534" spans="1:14" x14ac:dyDescent="0.3">
      <c r="A2534" s="136">
        <f t="shared" si="39"/>
        <v>281.28930588917785</v>
      </c>
      <c r="B2534" s="134">
        <v>6.3839399999999999</v>
      </c>
      <c r="C2534" s="134">
        <v>-75.444280000000006</v>
      </c>
      <c r="D2534" t="s">
        <v>7285</v>
      </c>
      <c r="E2534" t="s">
        <v>892</v>
      </c>
      <c r="F2534" t="s">
        <v>926</v>
      </c>
      <c r="G2534" t="s">
        <v>7262</v>
      </c>
      <c r="H2534" t="s">
        <v>288</v>
      </c>
      <c r="I2534">
        <v>14.376899999999999</v>
      </c>
      <c r="J2534" t="s">
        <v>894</v>
      </c>
      <c r="K2534" t="s">
        <v>879</v>
      </c>
      <c r="L2534" t="s">
        <v>1717</v>
      </c>
      <c r="M2534" t="s">
        <v>949</v>
      </c>
      <c r="N2534" t="s">
        <v>949</v>
      </c>
    </row>
    <row r="2535" spans="1:14" x14ac:dyDescent="0.3">
      <c r="A2535" s="136">
        <f t="shared" si="39"/>
        <v>281.32232870127598</v>
      </c>
      <c r="B2535" s="134">
        <v>6.3837999999999999</v>
      </c>
      <c r="C2535" s="134">
        <v>-75.444550000000007</v>
      </c>
      <c r="D2535" t="s">
        <v>7283</v>
      </c>
      <c r="E2535" t="s">
        <v>892</v>
      </c>
      <c r="F2535" t="s">
        <v>1593</v>
      </c>
      <c r="G2535" t="s">
        <v>7262</v>
      </c>
      <c r="H2535" t="s">
        <v>288</v>
      </c>
      <c r="I2535">
        <v>7.7809999999999997</v>
      </c>
      <c r="K2535" t="s">
        <v>879</v>
      </c>
      <c r="L2535" t="s">
        <v>1717</v>
      </c>
      <c r="M2535" t="s">
        <v>949</v>
      </c>
      <c r="N2535" t="s">
        <v>949</v>
      </c>
    </row>
    <row r="2536" spans="1:14" x14ac:dyDescent="0.3">
      <c r="A2536" s="136">
        <f t="shared" si="39"/>
        <v>281.3249524956816</v>
      </c>
      <c r="B2536" s="134">
        <v>6.0549999999999997</v>
      </c>
      <c r="C2536" s="134">
        <v>-75.3215</v>
      </c>
      <c r="D2536" t="s">
        <v>5997</v>
      </c>
      <c r="E2536" t="s">
        <v>883</v>
      </c>
      <c r="F2536" t="s">
        <v>877</v>
      </c>
      <c r="G2536" t="s">
        <v>5907</v>
      </c>
      <c r="H2536" t="s">
        <v>288</v>
      </c>
      <c r="I2536">
        <v>6.1212999999999997</v>
      </c>
      <c r="J2536" t="s">
        <v>894</v>
      </c>
      <c r="L2536" t="s">
        <v>5998</v>
      </c>
      <c r="M2536" t="s">
        <v>1019</v>
      </c>
      <c r="N2536" t="s">
        <v>1019</v>
      </c>
    </row>
    <row r="2537" spans="1:14" x14ac:dyDescent="0.3">
      <c r="A2537" s="136">
        <f t="shared" si="39"/>
        <v>281.69259520030226</v>
      </c>
      <c r="B2537" s="134">
        <v>6.3859500000000002</v>
      </c>
      <c r="C2537" s="134">
        <v>-75.448679999999996</v>
      </c>
      <c r="D2537" t="s">
        <v>7289</v>
      </c>
      <c r="E2537" t="s">
        <v>892</v>
      </c>
      <c r="F2537" t="s">
        <v>1593</v>
      </c>
      <c r="G2537" t="s">
        <v>7262</v>
      </c>
      <c r="H2537" t="s">
        <v>288</v>
      </c>
      <c r="I2537">
        <v>8.4427000000000003</v>
      </c>
      <c r="K2537" t="s">
        <v>879</v>
      </c>
      <c r="L2537" t="s">
        <v>1717</v>
      </c>
      <c r="M2537" t="s">
        <v>949</v>
      </c>
      <c r="N2537" t="s">
        <v>949</v>
      </c>
    </row>
    <row r="2538" spans="1:14" x14ac:dyDescent="0.3">
      <c r="A2538" s="136">
        <f t="shared" si="39"/>
        <v>281.7750766373087</v>
      </c>
      <c r="B2538" s="134">
        <v>6.3836599999999999</v>
      </c>
      <c r="C2538" s="134">
        <v>-75.448779999999999</v>
      </c>
      <c r="D2538" t="s">
        <v>7284</v>
      </c>
      <c r="E2538" t="s">
        <v>892</v>
      </c>
      <c r="F2538" t="s">
        <v>1593</v>
      </c>
      <c r="G2538" t="s">
        <v>7262</v>
      </c>
      <c r="H2538" t="s">
        <v>288</v>
      </c>
      <c r="I2538">
        <v>9.5007999999999999</v>
      </c>
      <c r="K2538" t="s">
        <v>879</v>
      </c>
      <c r="L2538" t="s">
        <v>1717</v>
      </c>
      <c r="M2538" t="s">
        <v>949</v>
      </c>
      <c r="N2538" t="s">
        <v>949</v>
      </c>
    </row>
    <row r="2539" spans="1:14" x14ac:dyDescent="0.3">
      <c r="A2539" s="136">
        <f t="shared" si="39"/>
        <v>281.78391871656203</v>
      </c>
      <c r="B2539" s="134">
        <v>5.20648</v>
      </c>
      <c r="C2539" s="134">
        <v>-74.700109999999995</v>
      </c>
      <c r="D2539" t="s">
        <v>3438</v>
      </c>
      <c r="E2539" t="s">
        <v>892</v>
      </c>
      <c r="F2539" t="s">
        <v>926</v>
      </c>
      <c r="G2539" t="s">
        <v>3072</v>
      </c>
      <c r="H2539" t="s">
        <v>297</v>
      </c>
      <c r="I2539">
        <v>266.77539999999999</v>
      </c>
      <c r="J2539" t="s">
        <v>889</v>
      </c>
      <c r="K2539" t="s">
        <v>879</v>
      </c>
      <c r="L2539" t="s">
        <v>3362</v>
      </c>
      <c r="M2539" t="s">
        <v>899</v>
      </c>
      <c r="N2539" t="s">
        <v>899</v>
      </c>
    </row>
    <row r="2540" spans="1:14" x14ac:dyDescent="0.3">
      <c r="A2540" s="136">
        <f t="shared" si="39"/>
        <v>281.79585728227062</v>
      </c>
      <c r="B2540" s="134">
        <v>5.0278900000000002</v>
      </c>
      <c r="C2540" s="134">
        <v>-74.475179999999995</v>
      </c>
      <c r="D2540" t="s">
        <v>3440</v>
      </c>
      <c r="E2540" t="s">
        <v>892</v>
      </c>
      <c r="F2540" t="s">
        <v>877</v>
      </c>
      <c r="G2540" t="s">
        <v>3064</v>
      </c>
      <c r="H2540" t="s">
        <v>297</v>
      </c>
      <c r="I2540">
        <v>109.90049999999999</v>
      </c>
      <c r="J2540" t="s">
        <v>889</v>
      </c>
      <c r="K2540" t="s">
        <v>879</v>
      </c>
      <c r="L2540" t="s">
        <v>1917</v>
      </c>
      <c r="M2540" t="s">
        <v>899</v>
      </c>
      <c r="N2540" t="s">
        <v>899</v>
      </c>
    </row>
    <row r="2541" spans="1:14" x14ac:dyDescent="0.3">
      <c r="A2541" s="136">
        <f t="shared" si="39"/>
        <v>281.91768613995316</v>
      </c>
      <c r="B2541" s="134">
        <v>5.3045</v>
      </c>
      <c r="C2541" s="134">
        <v>-74.805999999999997</v>
      </c>
      <c r="D2541" t="s">
        <v>3575</v>
      </c>
      <c r="E2541" t="s">
        <v>883</v>
      </c>
      <c r="F2541" t="s">
        <v>981</v>
      </c>
      <c r="G2541" t="s">
        <v>3528</v>
      </c>
      <c r="H2541" t="s">
        <v>2805</v>
      </c>
      <c r="I2541">
        <v>99.227800000000002</v>
      </c>
      <c r="J2541" t="s">
        <v>894</v>
      </c>
      <c r="L2541" t="s">
        <v>3576</v>
      </c>
      <c r="M2541" t="s">
        <v>1909</v>
      </c>
      <c r="N2541" t="s">
        <v>1909</v>
      </c>
    </row>
    <row r="2542" spans="1:14" x14ac:dyDescent="0.3">
      <c r="A2542" s="136">
        <f t="shared" si="39"/>
        <v>281.95163547416382</v>
      </c>
      <c r="B2542" s="134">
        <v>5.3494999999999999</v>
      </c>
      <c r="C2542" s="134">
        <v>-74.850499999999997</v>
      </c>
      <c r="D2542" t="s">
        <v>3672</v>
      </c>
      <c r="E2542" t="s">
        <v>883</v>
      </c>
      <c r="F2542" t="s">
        <v>963</v>
      </c>
      <c r="G2542" t="s">
        <v>3428</v>
      </c>
      <c r="H2542" t="s">
        <v>292</v>
      </c>
      <c r="I2542">
        <v>153.12520000000001</v>
      </c>
      <c r="J2542" t="s">
        <v>894</v>
      </c>
      <c r="L2542" t="s">
        <v>3673</v>
      </c>
      <c r="M2542" t="s">
        <v>1019</v>
      </c>
      <c r="N2542" t="s">
        <v>1019</v>
      </c>
    </row>
    <row r="2543" spans="1:14" x14ac:dyDescent="0.3">
      <c r="A2543" s="136">
        <f t="shared" si="39"/>
        <v>282.0029845087073</v>
      </c>
      <c r="B2543" s="134">
        <v>6.0438900000000002</v>
      </c>
      <c r="C2543" s="134">
        <v>-75.323149999999998</v>
      </c>
      <c r="D2543" t="s">
        <v>5950</v>
      </c>
      <c r="E2543" t="s">
        <v>892</v>
      </c>
      <c r="F2543" t="s">
        <v>877</v>
      </c>
      <c r="G2543" t="s">
        <v>5907</v>
      </c>
      <c r="H2543" t="s">
        <v>288</v>
      </c>
      <c r="I2543">
        <v>72.004800000000003</v>
      </c>
      <c r="J2543" t="s">
        <v>894</v>
      </c>
      <c r="K2543" t="s">
        <v>879</v>
      </c>
      <c r="L2543" t="s">
        <v>5951</v>
      </c>
      <c r="M2543" t="s">
        <v>949</v>
      </c>
      <c r="N2543" t="s">
        <v>949</v>
      </c>
    </row>
    <row r="2544" spans="1:14" x14ac:dyDescent="0.3">
      <c r="A2544" s="136">
        <f t="shared" si="39"/>
        <v>282.06722827875825</v>
      </c>
      <c r="B2544" s="134">
        <v>9.4465000000000003</v>
      </c>
      <c r="C2544" s="134">
        <v>-73.958500000000001</v>
      </c>
      <c r="D2544" t="s">
        <v>12988</v>
      </c>
      <c r="E2544" t="s">
        <v>892</v>
      </c>
      <c r="F2544" t="s">
        <v>1214</v>
      </c>
      <c r="G2544" t="s">
        <v>12980</v>
      </c>
      <c r="H2544" t="s">
        <v>294</v>
      </c>
      <c r="I2544">
        <v>515.54200000000003</v>
      </c>
      <c r="L2544" t="s">
        <v>11846</v>
      </c>
      <c r="M2544" t="s">
        <v>899</v>
      </c>
      <c r="N2544" t="s">
        <v>899</v>
      </c>
    </row>
    <row r="2545" spans="1:14" x14ac:dyDescent="0.3">
      <c r="A2545" s="136">
        <f t="shared" si="39"/>
        <v>282.13953409226326</v>
      </c>
      <c r="B2545" s="134">
        <v>6.0375899999999998</v>
      </c>
      <c r="C2545" s="134">
        <v>-75.321600000000004</v>
      </c>
      <c r="D2545" t="s">
        <v>5906</v>
      </c>
      <c r="E2545" t="s">
        <v>892</v>
      </c>
      <c r="F2545" t="s">
        <v>877</v>
      </c>
      <c r="G2545" t="s">
        <v>5907</v>
      </c>
      <c r="H2545" t="s">
        <v>288</v>
      </c>
      <c r="I2545">
        <v>67.269300000000001</v>
      </c>
      <c r="J2545" t="s">
        <v>894</v>
      </c>
      <c r="K2545" t="s">
        <v>879</v>
      </c>
      <c r="L2545" t="s">
        <v>5908</v>
      </c>
      <c r="M2545" t="s">
        <v>1718</v>
      </c>
      <c r="N2545" t="s">
        <v>1718</v>
      </c>
    </row>
    <row r="2546" spans="1:14" x14ac:dyDescent="0.3">
      <c r="A2546" s="136">
        <f t="shared" si="39"/>
        <v>282.13977385357072</v>
      </c>
      <c r="B2546" s="134">
        <v>4.8629600000000002</v>
      </c>
      <c r="C2546" s="134">
        <v>-74.21454</v>
      </c>
      <c r="D2546" t="s">
        <v>3815</v>
      </c>
      <c r="E2546" t="s">
        <v>892</v>
      </c>
      <c r="F2546" t="s">
        <v>926</v>
      </c>
      <c r="G2546" t="s">
        <v>3816</v>
      </c>
      <c r="H2546" t="s">
        <v>297</v>
      </c>
      <c r="I2546">
        <v>512.2319</v>
      </c>
      <c r="J2546" t="s">
        <v>889</v>
      </c>
      <c r="K2546" t="s">
        <v>879</v>
      </c>
      <c r="L2546" t="s">
        <v>1071</v>
      </c>
      <c r="M2546" t="s">
        <v>1718</v>
      </c>
      <c r="N2546" t="s">
        <v>1718</v>
      </c>
    </row>
    <row r="2547" spans="1:14" x14ac:dyDescent="0.3">
      <c r="A2547" s="136">
        <f t="shared" si="39"/>
        <v>282.22936285328598</v>
      </c>
      <c r="B2547" s="134">
        <v>7.9654999999999996</v>
      </c>
      <c r="C2547" s="134">
        <v>-75.403999999999996</v>
      </c>
      <c r="D2547" t="s">
        <v>11438</v>
      </c>
      <c r="E2547" t="s">
        <v>883</v>
      </c>
      <c r="F2547" t="s">
        <v>963</v>
      </c>
      <c r="G2547" t="s">
        <v>11063</v>
      </c>
      <c r="H2547" t="s">
        <v>296</v>
      </c>
      <c r="I2547">
        <v>107.3171</v>
      </c>
      <c r="J2547" t="s">
        <v>986</v>
      </c>
      <c r="L2547" t="s">
        <v>11439</v>
      </c>
      <c r="M2547" t="s">
        <v>931</v>
      </c>
      <c r="N2547" t="s">
        <v>931</v>
      </c>
    </row>
    <row r="2548" spans="1:14" x14ac:dyDescent="0.3">
      <c r="A2548" s="136">
        <f t="shared" si="39"/>
        <v>282.23682694513457</v>
      </c>
      <c r="B2548" s="134">
        <v>9.5440000000000005</v>
      </c>
      <c r="C2548" s="134">
        <v>-73.67</v>
      </c>
      <c r="D2548" t="s">
        <v>13048</v>
      </c>
      <c r="E2548" t="s">
        <v>883</v>
      </c>
      <c r="F2548" t="s">
        <v>877</v>
      </c>
      <c r="G2548" t="s">
        <v>13049</v>
      </c>
      <c r="H2548" t="s">
        <v>294</v>
      </c>
      <c r="I2548">
        <v>18.188099999999999</v>
      </c>
      <c r="J2548" t="s">
        <v>894</v>
      </c>
      <c r="L2548" t="s">
        <v>13050</v>
      </c>
      <c r="M2548" t="s">
        <v>899</v>
      </c>
      <c r="N2548" t="s">
        <v>899</v>
      </c>
    </row>
    <row r="2549" spans="1:14" x14ac:dyDescent="0.3">
      <c r="A2549" s="136">
        <f t="shared" si="39"/>
        <v>282.25398275686604</v>
      </c>
      <c r="B2549" s="134">
        <v>4.7631300000000003</v>
      </c>
      <c r="C2549" s="134">
        <v>-74.00994</v>
      </c>
      <c r="D2549" t="s">
        <v>4240</v>
      </c>
      <c r="E2549" t="s">
        <v>876</v>
      </c>
      <c r="F2549" t="s">
        <v>926</v>
      </c>
      <c r="G2549" t="s">
        <v>4241</v>
      </c>
      <c r="H2549" t="s">
        <v>3333</v>
      </c>
      <c r="I2549">
        <v>120.5553</v>
      </c>
      <c r="K2549" t="s">
        <v>879</v>
      </c>
      <c r="L2549" t="s">
        <v>4242</v>
      </c>
      <c r="M2549" t="s">
        <v>949</v>
      </c>
      <c r="N2549" t="s">
        <v>949</v>
      </c>
    </row>
    <row r="2550" spans="1:14" x14ac:dyDescent="0.3">
      <c r="A2550" s="136">
        <f t="shared" si="39"/>
        <v>282.38828226105744</v>
      </c>
      <c r="B2550" s="134">
        <v>7.9844999999999997</v>
      </c>
      <c r="C2550" s="134">
        <v>-75.398499999999999</v>
      </c>
      <c r="D2550" t="s">
        <v>11473</v>
      </c>
      <c r="E2550" t="s">
        <v>892</v>
      </c>
      <c r="F2550" t="s">
        <v>1214</v>
      </c>
      <c r="G2550" t="s">
        <v>11063</v>
      </c>
      <c r="H2550" t="s">
        <v>296</v>
      </c>
      <c r="I2550">
        <v>18.291699999999999</v>
      </c>
      <c r="K2550" t="s">
        <v>879</v>
      </c>
      <c r="L2550" t="s">
        <v>11211</v>
      </c>
      <c r="M2550" t="s">
        <v>1879</v>
      </c>
      <c r="N2550" t="s">
        <v>1879</v>
      </c>
    </row>
    <row r="2551" spans="1:14" x14ac:dyDescent="0.3">
      <c r="A2551" s="136">
        <f t="shared" si="39"/>
        <v>282.44835597315296</v>
      </c>
      <c r="B2551" s="134">
        <v>5.2240000000000002</v>
      </c>
      <c r="C2551" s="134">
        <v>-74.728499999999997</v>
      </c>
      <c r="D2551" t="s">
        <v>3441</v>
      </c>
      <c r="E2551" t="s">
        <v>883</v>
      </c>
      <c r="F2551" t="s">
        <v>877</v>
      </c>
      <c r="G2551" t="s">
        <v>2928</v>
      </c>
      <c r="H2551" t="s">
        <v>1369</v>
      </c>
      <c r="I2551">
        <v>68.604600000000005</v>
      </c>
      <c r="J2551" t="s">
        <v>894</v>
      </c>
      <c r="L2551" t="s">
        <v>3442</v>
      </c>
      <c r="M2551" t="s">
        <v>3443</v>
      </c>
      <c r="N2551" t="s">
        <v>3443</v>
      </c>
    </row>
    <row r="2552" spans="1:14" x14ac:dyDescent="0.3">
      <c r="A2552" s="136">
        <f t="shared" si="39"/>
        <v>282.46700641584061</v>
      </c>
      <c r="B2552" s="134">
        <v>5.3085000000000004</v>
      </c>
      <c r="C2552" s="134">
        <v>-74.816999999999993</v>
      </c>
      <c r="D2552" t="s">
        <v>3569</v>
      </c>
      <c r="E2552" t="s">
        <v>883</v>
      </c>
      <c r="F2552" t="s">
        <v>981</v>
      </c>
      <c r="G2552" t="s">
        <v>3528</v>
      </c>
      <c r="H2552" t="s">
        <v>2805</v>
      </c>
      <c r="I2552">
        <v>99.228300000000004</v>
      </c>
      <c r="J2552" t="s">
        <v>894</v>
      </c>
      <c r="L2552" t="s">
        <v>3570</v>
      </c>
      <c r="M2552" t="s">
        <v>1909</v>
      </c>
      <c r="N2552" t="s">
        <v>1909</v>
      </c>
    </row>
    <row r="2553" spans="1:14" x14ac:dyDescent="0.3">
      <c r="A2553" s="136">
        <f t="shared" si="39"/>
        <v>282.63226189340719</v>
      </c>
      <c r="B2553" s="134">
        <v>5.3179999999999996</v>
      </c>
      <c r="C2553" s="134">
        <v>-74.828500000000005</v>
      </c>
      <c r="D2553" t="s">
        <v>3587</v>
      </c>
      <c r="E2553" t="s">
        <v>883</v>
      </c>
      <c r="F2553" t="s">
        <v>877</v>
      </c>
      <c r="G2553" t="s">
        <v>3528</v>
      </c>
      <c r="H2553" t="s">
        <v>2805</v>
      </c>
      <c r="I2553">
        <v>83.302400000000006</v>
      </c>
      <c r="J2553" t="s">
        <v>894</v>
      </c>
      <c r="L2553" t="s">
        <v>2536</v>
      </c>
      <c r="M2553" t="s">
        <v>957</v>
      </c>
      <c r="N2553" t="s">
        <v>957</v>
      </c>
    </row>
    <row r="2554" spans="1:14" x14ac:dyDescent="0.3">
      <c r="A2554" s="136">
        <f t="shared" si="39"/>
        <v>282.69681659457933</v>
      </c>
      <c r="B2554" s="134">
        <v>5.1945499999999996</v>
      </c>
      <c r="C2554" s="134">
        <v>-74.69905</v>
      </c>
      <c r="D2554" t="s">
        <v>3361</v>
      </c>
      <c r="E2554" t="s">
        <v>892</v>
      </c>
      <c r="F2554" t="s">
        <v>926</v>
      </c>
      <c r="G2554" t="s">
        <v>3072</v>
      </c>
      <c r="H2554" t="s">
        <v>297</v>
      </c>
      <c r="I2554">
        <v>92.721999999999994</v>
      </c>
      <c r="J2554" t="s">
        <v>894</v>
      </c>
      <c r="K2554" t="s">
        <v>879</v>
      </c>
      <c r="L2554" t="s">
        <v>3362</v>
      </c>
      <c r="M2554" t="s">
        <v>899</v>
      </c>
      <c r="N2554" t="s">
        <v>899</v>
      </c>
    </row>
    <row r="2555" spans="1:14" x14ac:dyDescent="0.3">
      <c r="A2555" s="136">
        <f t="shared" si="39"/>
        <v>282.81129140584977</v>
      </c>
      <c r="B2555" s="134">
        <v>7.1989999999999998</v>
      </c>
      <c r="C2555" s="134">
        <v>-75.560500000000005</v>
      </c>
      <c r="D2555" t="s">
        <v>9790</v>
      </c>
      <c r="E2555" t="s">
        <v>883</v>
      </c>
      <c r="F2555" t="s">
        <v>877</v>
      </c>
      <c r="G2555" t="s">
        <v>9684</v>
      </c>
      <c r="H2555" t="s">
        <v>288</v>
      </c>
      <c r="I2555">
        <v>188.17580000000001</v>
      </c>
      <c r="J2555" t="s">
        <v>889</v>
      </c>
      <c r="L2555" t="s">
        <v>2659</v>
      </c>
      <c r="M2555" t="s">
        <v>2026</v>
      </c>
      <c r="N2555" t="s">
        <v>2026</v>
      </c>
    </row>
    <row r="2556" spans="1:14" x14ac:dyDescent="0.3">
      <c r="A2556" s="136">
        <f t="shared" si="39"/>
        <v>282.82946206780042</v>
      </c>
      <c r="B2556" s="134">
        <v>4.6267899999999997</v>
      </c>
      <c r="C2556" s="134">
        <v>-73.620990000000006</v>
      </c>
      <c r="D2556" t="s">
        <v>5517</v>
      </c>
      <c r="E2556" t="s">
        <v>892</v>
      </c>
      <c r="F2556" t="s">
        <v>877</v>
      </c>
      <c r="G2556" t="s">
        <v>5503</v>
      </c>
      <c r="H2556" t="s">
        <v>297</v>
      </c>
      <c r="I2556">
        <v>72.532600000000002</v>
      </c>
      <c r="J2556" t="s">
        <v>894</v>
      </c>
      <c r="K2556" t="s">
        <v>879</v>
      </c>
      <c r="L2556" t="s">
        <v>1710</v>
      </c>
      <c r="M2556" t="s">
        <v>906</v>
      </c>
      <c r="N2556" t="s">
        <v>906</v>
      </c>
    </row>
    <row r="2557" spans="1:14" x14ac:dyDescent="0.3">
      <c r="A2557" s="136">
        <f t="shared" si="39"/>
        <v>282.85217306550112</v>
      </c>
      <c r="B2557" s="134">
        <v>6.38089</v>
      </c>
      <c r="C2557" s="134">
        <v>-75.458119999999994</v>
      </c>
      <c r="D2557" t="s">
        <v>7281</v>
      </c>
      <c r="E2557" t="s">
        <v>892</v>
      </c>
      <c r="F2557" t="s">
        <v>1944</v>
      </c>
      <c r="G2557" t="s">
        <v>7262</v>
      </c>
      <c r="H2557" t="s">
        <v>288</v>
      </c>
      <c r="I2557">
        <v>20.848700000000001</v>
      </c>
      <c r="K2557" t="s">
        <v>879</v>
      </c>
      <c r="L2557" t="s">
        <v>3856</v>
      </c>
      <c r="M2557" t="s">
        <v>949</v>
      </c>
      <c r="N2557" t="s">
        <v>949</v>
      </c>
    </row>
    <row r="2558" spans="1:14" x14ac:dyDescent="0.3">
      <c r="A2558" s="136">
        <f t="shared" si="39"/>
        <v>282.86106133780441</v>
      </c>
      <c r="B2558" s="134">
        <v>5.2294999999999998</v>
      </c>
      <c r="C2558" s="134">
        <v>-74.739999999999995</v>
      </c>
      <c r="D2558" t="s">
        <v>3422</v>
      </c>
      <c r="E2558" t="s">
        <v>892</v>
      </c>
      <c r="F2558" t="s">
        <v>877</v>
      </c>
      <c r="G2558" t="s">
        <v>2910</v>
      </c>
      <c r="H2558" t="s">
        <v>307</v>
      </c>
      <c r="I2558">
        <v>71.055000000000007</v>
      </c>
      <c r="J2558" t="s">
        <v>894</v>
      </c>
      <c r="K2558" t="s">
        <v>903</v>
      </c>
      <c r="L2558" t="s">
        <v>3423</v>
      </c>
      <c r="M2558" t="s">
        <v>891</v>
      </c>
      <c r="N2558" t="s">
        <v>891</v>
      </c>
    </row>
    <row r="2559" spans="1:14" x14ac:dyDescent="0.3">
      <c r="A2559" s="136">
        <f t="shared" si="39"/>
        <v>282.88037045537584</v>
      </c>
      <c r="B2559" s="134">
        <v>5.3244999999999996</v>
      </c>
      <c r="C2559" s="134">
        <v>-74.837999999999994</v>
      </c>
      <c r="D2559" t="s">
        <v>3603</v>
      </c>
      <c r="E2559" t="s">
        <v>892</v>
      </c>
      <c r="F2559" t="s">
        <v>1214</v>
      </c>
      <c r="G2559" t="s">
        <v>3428</v>
      </c>
      <c r="H2559" t="s">
        <v>292</v>
      </c>
      <c r="I2559">
        <v>58.8018</v>
      </c>
      <c r="J2559" t="s">
        <v>986</v>
      </c>
      <c r="K2559" t="s">
        <v>879</v>
      </c>
      <c r="L2559" t="s">
        <v>3429</v>
      </c>
      <c r="M2559" t="s">
        <v>1759</v>
      </c>
      <c r="N2559" t="s">
        <v>1759</v>
      </c>
    </row>
    <row r="2560" spans="1:14" x14ac:dyDescent="0.3">
      <c r="A2560" s="136">
        <f t="shared" si="39"/>
        <v>282.93229738969046</v>
      </c>
      <c r="B2560" s="134">
        <v>5.6706899999999996</v>
      </c>
      <c r="C2560" s="134">
        <v>-75.121719999999996</v>
      </c>
      <c r="D2560" t="s">
        <v>4463</v>
      </c>
      <c r="E2560" t="s">
        <v>892</v>
      </c>
      <c r="F2560" t="s">
        <v>1214</v>
      </c>
      <c r="G2560" t="s">
        <v>4464</v>
      </c>
      <c r="H2560" t="s">
        <v>288</v>
      </c>
      <c r="I2560">
        <v>26.110399999999998</v>
      </c>
      <c r="K2560" t="s">
        <v>879</v>
      </c>
      <c r="L2560" t="s">
        <v>4465</v>
      </c>
      <c r="M2560" t="s">
        <v>1380</v>
      </c>
      <c r="N2560" t="s">
        <v>1380</v>
      </c>
    </row>
    <row r="2561" spans="1:14" x14ac:dyDescent="0.3">
      <c r="A2561" s="136">
        <f t="shared" si="39"/>
        <v>283.04809246698773</v>
      </c>
      <c r="B2561" s="134">
        <v>4.8493500000000003</v>
      </c>
      <c r="C2561" s="134">
        <v>-74.206429999999997</v>
      </c>
      <c r="D2561" t="s">
        <v>3813</v>
      </c>
      <c r="E2561" t="s">
        <v>892</v>
      </c>
      <c r="F2561" t="s">
        <v>926</v>
      </c>
      <c r="G2561" t="s">
        <v>3735</v>
      </c>
      <c r="H2561" t="s">
        <v>297</v>
      </c>
      <c r="I2561">
        <v>69.712900000000005</v>
      </c>
      <c r="J2561" t="s">
        <v>894</v>
      </c>
      <c r="K2561" t="s">
        <v>879</v>
      </c>
      <c r="L2561" t="s">
        <v>3814</v>
      </c>
      <c r="M2561" t="s">
        <v>957</v>
      </c>
      <c r="N2561" t="s">
        <v>957</v>
      </c>
    </row>
    <row r="2562" spans="1:14" x14ac:dyDescent="0.3">
      <c r="A2562" s="136">
        <f t="shared" ref="A2562:A2625" si="40">6371*ACOS(SIN(RADIANS(LAT))*SIN(RADIANS(B2562))+COS(RADIANS(LAT))*COS(RADIANS(B2562))*COS(RADIANS(C2562-LONG)))</f>
        <v>283.14945410307956</v>
      </c>
      <c r="B2562" s="134">
        <v>4.6245799999999999</v>
      </c>
      <c r="C2562" s="134">
        <v>-73.624020000000002</v>
      </c>
      <c r="D2562" t="s">
        <v>5502</v>
      </c>
      <c r="E2562" t="s">
        <v>892</v>
      </c>
      <c r="F2562" t="s">
        <v>877</v>
      </c>
      <c r="G2562" t="s">
        <v>5503</v>
      </c>
      <c r="H2562" t="s">
        <v>297</v>
      </c>
      <c r="I2562">
        <v>211.7338</v>
      </c>
      <c r="J2562" t="s">
        <v>889</v>
      </c>
      <c r="K2562" t="s">
        <v>879</v>
      </c>
      <c r="L2562" t="s">
        <v>1710</v>
      </c>
      <c r="M2562" t="s">
        <v>906</v>
      </c>
      <c r="N2562" t="s">
        <v>906</v>
      </c>
    </row>
    <row r="2563" spans="1:14" x14ac:dyDescent="0.3">
      <c r="A2563" s="136">
        <f t="shared" si="40"/>
        <v>283.15151394950493</v>
      </c>
      <c r="B2563" s="134">
        <v>5.1862300000000001</v>
      </c>
      <c r="C2563" s="134">
        <v>-74.695800000000006</v>
      </c>
      <c r="D2563" t="s">
        <v>3340</v>
      </c>
      <c r="E2563" t="s">
        <v>892</v>
      </c>
      <c r="F2563" t="s">
        <v>877</v>
      </c>
      <c r="G2563" t="s">
        <v>3072</v>
      </c>
      <c r="H2563" t="s">
        <v>297</v>
      </c>
      <c r="I2563">
        <v>37.626600000000003</v>
      </c>
      <c r="J2563" t="s">
        <v>889</v>
      </c>
      <c r="K2563" t="s">
        <v>879</v>
      </c>
      <c r="L2563" t="s">
        <v>3341</v>
      </c>
      <c r="M2563" t="s">
        <v>899</v>
      </c>
      <c r="N2563" t="s">
        <v>899</v>
      </c>
    </row>
    <row r="2564" spans="1:14" x14ac:dyDescent="0.3">
      <c r="A2564" s="136">
        <f t="shared" si="40"/>
        <v>283.1522562873036</v>
      </c>
      <c r="B2564" s="134">
        <v>5.1520000000000001</v>
      </c>
      <c r="C2564" s="134">
        <v>-74.656000000000006</v>
      </c>
      <c r="D2564" t="s">
        <v>3285</v>
      </c>
      <c r="E2564" t="s">
        <v>883</v>
      </c>
      <c r="F2564" t="s">
        <v>884</v>
      </c>
      <c r="G2564" t="s">
        <v>3072</v>
      </c>
      <c r="H2564" t="s">
        <v>297</v>
      </c>
      <c r="I2564">
        <v>916.39530000000002</v>
      </c>
      <c r="L2564" t="s">
        <v>3286</v>
      </c>
      <c r="M2564" t="s">
        <v>3287</v>
      </c>
      <c r="N2564" t="s">
        <v>3287</v>
      </c>
    </row>
    <row r="2565" spans="1:14" x14ac:dyDescent="0.3">
      <c r="A2565" s="136">
        <f t="shared" si="40"/>
        <v>283.22042779483257</v>
      </c>
      <c r="B2565" s="134">
        <v>6.3794599999999999</v>
      </c>
      <c r="C2565" s="134">
        <v>-75.461169999999996</v>
      </c>
      <c r="D2565" t="s">
        <v>7272</v>
      </c>
      <c r="E2565" t="s">
        <v>892</v>
      </c>
      <c r="F2565" t="s">
        <v>1944</v>
      </c>
      <c r="G2565" t="s">
        <v>7262</v>
      </c>
      <c r="H2565" t="s">
        <v>288</v>
      </c>
      <c r="I2565">
        <v>33.480499999999999</v>
      </c>
      <c r="K2565" t="s">
        <v>879</v>
      </c>
      <c r="L2565" t="s">
        <v>5843</v>
      </c>
      <c r="M2565" t="s">
        <v>949</v>
      </c>
      <c r="N2565" t="s">
        <v>949</v>
      </c>
    </row>
    <row r="2566" spans="1:14" x14ac:dyDescent="0.3">
      <c r="A2566" s="136">
        <f t="shared" si="40"/>
        <v>283.2310510500468</v>
      </c>
      <c r="B2566" s="134">
        <v>6.3773400000000002</v>
      </c>
      <c r="C2566" s="134">
        <v>-75.460639999999998</v>
      </c>
      <c r="D2566" t="s">
        <v>7261</v>
      </c>
      <c r="E2566" t="s">
        <v>892</v>
      </c>
      <c r="F2566" t="s">
        <v>877</v>
      </c>
      <c r="G2566" t="s">
        <v>7262</v>
      </c>
      <c r="H2566" t="s">
        <v>288</v>
      </c>
      <c r="I2566">
        <v>20.715900000000001</v>
      </c>
      <c r="J2566" t="s">
        <v>894</v>
      </c>
      <c r="K2566" t="s">
        <v>879</v>
      </c>
      <c r="L2566" t="s">
        <v>3856</v>
      </c>
      <c r="M2566" t="s">
        <v>1117</v>
      </c>
      <c r="N2566" t="s">
        <v>1117</v>
      </c>
    </row>
    <row r="2567" spans="1:14" x14ac:dyDescent="0.3">
      <c r="A2567" s="136">
        <f t="shared" si="40"/>
        <v>283.27241638700445</v>
      </c>
      <c r="B2567" s="134">
        <v>4.702</v>
      </c>
      <c r="C2567" s="134">
        <v>-73.880499999999998</v>
      </c>
      <c r="D2567" t="s">
        <v>4624</v>
      </c>
      <c r="E2567" t="s">
        <v>883</v>
      </c>
      <c r="F2567" t="s">
        <v>877</v>
      </c>
      <c r="G2567" t="s">
        <v>4386</v>
      </c>
      <c r="H2567" t="s">
        <v>297</v>
      </c>
      <c r="I2567">
        <v>192.3569</v>
      </c>
      <c r="J2567" t="s">
        <v>889</v>
      </c>
      <c r="L2567" t="s">
        <v>942</v>
      </c>
      <c r="M2567" t="s">
        <v>906</v>
      </c>
      <c r="N2567" t="s">
        <v>906</v>
      </c>
    </row>
    <row r="2568" spans="1:14" x14ac:dyDescent="0.3">
      <c r="A2568" s="136">
        <f t="shared" si="40"/>
        <v>283.34165182625543</v>
      </c>
      <c r="B2568" s="134">
        <v>5.1814999999999998</v>
      </c>
      <c r="C2568" s="134">
        <v>-74.692999999999998</v>
      </c>
      <c r="D2568" t="s">
        <v>3320</v>
      </c>
      <c r="E2568" t="s">
        <v>883</v>
      </c>
      <c r="F2568" t="s">
        <v>877</v>
      </c>
      <c r="G2568" t="s">
        <v>3072</v>
      </c>
      <c r="H2568" t="s">
        <v>297</v>
      </c>
      <c r="I2568">
        <v>6.1256000000000004</v>
      </c>
      <c r="J2568" t="s">
        <v>894</v>
      </c>
      <c r="L2568" t="s">
        <v>1180</v>
      </c>
      <c r="M2568" t="s">
        <v>957</v>
      </c>
      <c r="N2568" t="s">
        <v>957</v>
      </c>
    </row>
    <row r="2569" spans="1:14" x14ac:dyDescent="0.3">
      <c r="A2569" s="136">
        <f t="shared" si="40"/>
        <v>283.43379521339278</v>
      </c>
      <c r="B2569" s="134">
        <v>5.2206000000000001</v>
      </c>
      <c r="C2569" s="134">
        <v>-74.737939999999995</v>
      </c>
      <c r="D2569" t="s">
        <v>3376</v>
      </c>
      <c r="E2569" t="s">
        <v>892</v>
      </c>
      <c r="F2569" t="s">
        <v>893</v>
      </c>
      <c r="G2569" t="s">
        <v>2910</v>
      </c>
      <c r="H2569" t="s">
        <v>307</v>
      </c>
      <c r="I2569">
        <v>1.4950000000000001</v>
      </c>
      <c r="J2569" t="s">
        <v>894</v>
      </c>
      <c r="K2569" t="s">
        <v>879</v>
      </c>
      <c r="L2569" t="s">
        <v>3377</v>
      </c>
      <c r="M2569" t="s">
        <v>949</v>
      </c>
      <c r="N2569" t="s">
        <v>949</v>
      </c>
    </row>
    <row r="2570" spans="1:14" x14ac:dyDescent="0.3">
      <c r="A2570" s="136">
        <f t="shared" si="40"/>
        <v>283.46372541291555</v>
      </c>
      <c r="B2570" s="134">
        <v>5.3179999999999996</v>
      </c>
      <c r="C2570" s="134">
        <v>-74.838999999999999</v>
      </c>
      <c r="D2570" t="s">
        <v>3566</v>
      </c>
      <c r="E2570" t="s">
        <v>883</v>
      </c>
      <c r="F2570" t="s">
        <v>884</v>
      </c>
      <c r="G2570" t="s">
        <v>3528</v>
      </c>
      <c r="H2570" t="s">
        <v>2805</v>
      </c>
      <c r="I2570">
        <v>124.9551</v>
      </c>
      <c r="L2570" t="s">
        <v>3567</v>
      </c>
      <c r="M2570" t="s">
        <v>3568</v>
      </c>
      <c r="N2570" t="s">
        <v>3568</v>
      </c>
    </row>
    <row r="2571" spans="1:14" x14ac:dyDescent="0.3">
      <c r="A2571" s="136">
        <f t="shared" si="40"/>
        <v>283.4937340173679</v>
      </c>
      <c r="B2571" s="134">
        <v>5.1775000000000002</v>
      </c>
      <c r="C2571" s="134">
        <v>-74.6905</v>
      </c>
      <c r="D2571" t="s">
        <v>3301</v>
      </c>
      <c r="E2571" t="s">
        <v>883</v>
      </c>
      <c r="F2571" t="s">
        <v>884</v>
      </c>
      <c r="G2571" t="s">
        <v>3072</v>
      </c>
      <c r="H2571" t="s">
        <v>297</v>
      </c>
      <c r="I2571">
        <v>3.6753999999999998</v>
      </c>
      <c r="L2571" t="s">
        <v>3302</v>
      </c>
      <c r="M2571" t="s">
        <v>3303</v>
      </c>
      <c r="N2571" t="s">
        <v>3303</v>
      </c>
    </row>
    <row r="2572" spans="1:14" x14ac:dyDescent="0.3">
      <c r="A2572" s="136">
        <f t="shared" si="40"/>
        <v>283.51593890789928</v>
      </c>
      <c r="B2572" s="134">
        <v>7.5435100000000004</v>
      </c>
      <c r="C2572" s="134">
        <v>-75.529799999999994</v>
      </c>
      <c r="D2572" t="s">
        <v>10516</v>
      </c>
      <c r="E2572" t="s">
        <v>892</v>
      </c>
      <c r="F2572" t="s">
        <v>877</v>
      </c>
      <c r="G2572" t="s">
        <v>10172</v>
      </c>
      <c r="H2572" t="s">
        <v>288</v>
      </c>
      <c r="I2572">
        <v>139.91220000000001</v>
      </c>
      <c r="J2572" t="s">
        <v>894</v>
      </c>
      <c r="K2572" t="s">
        <v>903</v>
      </c>
      <c r="L2572" t="s">
        <v>10517</v>
      </c>
      <c r="M2572" t="s">
        <v>10518</v>
      </c>
      <c r="N2572" t="s">
        <v>10518</v>
      </c>
    </row>
    <row r="2573" spans="1:14" x14ac:dyDescent="0.3">
      <c r="A2573" s="136">
        <f t="shared" si="40"/>
        <v>283.59798666308245</v>
      </c>
      <c r="B2573" s="134">
        <v>4.5440899999999997</v>
      </c>
      <c r="C2573" s="134">
        <v>-72.948220000000006</v>
      </c>
      <c r="D2573" t="s">
        <v>8050</v>
      </c>
      <c r="E2573" t="s">
        <v>892</v>
      </c>
      <c r="F2573" t="s">
        <v>877</v>
      </c>
      <c r="G2573" t="s">
        <v>7969</v>
      </c>
      <c r="H2573" t="s">
        <v>7970</v>
      </c>
      <c r="I2573">
        <v>17.3688</v>
      </c>
      <c r="J2573" t="s">
        <v>894</v>
      </c>
      <c r="K2573" t="s">
        <v>879</v>
      </c>
      <c r="L2573" t="s">
        <v>8051</v>
      </c>
      <c r="M2573" t="s">
        <v>1270</v>
      </c>
      <c r="N2573" t="s">
        <v>1270</v>
      </c>
    </row>
    <row r="2574" spans="1:14" x14ac:dyDescent="0.3">
      <c r="A2574" s="136">
        <f t="shared" si="40"/>
        <v>283.65486728190291</v>
      </c>
      <c r="B2574" s="134">
        <v>5.2229999999999999</v>
      </c>
      <c r="C2574" s="134">
        <v>-74.743499999999997</v>
      </c>
      <c r="D2574" t="s">
        <v>3374</v>
      </c>
      <c r="E2574" t="s">
        <v>883</v>
      </c>
      <c r="F2574" t="s">
        <v>877</v>
      </c>
      <c r="G2574" t="s">
        <v>2910</v>
      </c>
      <c r="H2574" t="s">
        <v>307</v>
      </c>
      <c r="I2574">
        <v>102.9087</v>
      </c>
      <c r="J2574" t="s">
        <v>894</v>
      </c>
      <c r="L2574" t="s">
        <v>3375</v>
      </c>
      <c r="M2574" t="s">
        <v>1019</v>
      </c>
      <c r="N2574" t="s">
        <v>1019</v>
      </c>
    </row>
    <row r="2575" spans="1:14" x14ac:dyDescent="0.3">
      <c r="A2575" s="136">
        <f t="shared" si="40"/>
        <v>283.68513219881368</v>
      </c>
      <c r="B2575" s="134">
        <v>5.2184999999999997</v>
      </c>
      <c r="C2575" s="134">
        <v>-74.739000000000004</v>
      </c>
      <c r="D2575" t="s">
        <v>3358</v>
      </c>
      <c r="E2575" t="s">
        <v>883</v>
      </c>
      <c r="F2575" t="s">
        <v>877</v>
      </c>
      <c r="G2575" t="s">
        <v>2910</v>
      </c>
      <c r="H2575" t="s">
        <v>307</v>
      </c>
      <c r="I2575">
        <v>24.502199999999998</v>
      </c>
      <c r="J2575" t="s">
        <v>894</v>
      </c>
      <c r="L2575" t="s">
        <v>3359</v>
      </c>
      <c r="M2575" t="s">
        <v>3360</v>
      </c>
      <c r="N2575" t="s">
        <v>3360</v>
      </c>
    </row>
    <row r="2576" spans="1:14" x14ac:dyDescent="0.3">
      <c r="A2576" s="136">
        <f t="shared" si="40"/>
        <v>283.69875047639783</v>
      </c>
      <c r="B2576" s="134">
        <v>4.9930000000000003</v>
      </c>
      <c r="C2576" s="134">
        <v>-74.454999999999998</v>
      </c>
      <c r="D2576" t="s">
        <v>3368</v>
      </c>
      <c r="E2576" t="s">
        <v>883</v>
      </c>
      <c r="F2576" t="s">
        <v>877</v>
      </c>
      <c r="G2576" t="s">
        <v>3211</v>
      </c>
      <c r="H2576" t="s">
        <v>297</v>
      </c>
      <c r="I2576">
        <v>891.93380000000002</v>
      </c>
      <c r="J2576" t="s">
        <v>889</v>
      </c>
      <c r="L2576" t="s">
        <v>910</v>
      </c>
      <c r="M2576" t="s">
        <v>891</v>
      </c>
      <c r="N2576" t="s">
        <v>891</v>
      </c>
    </row>
    <row r="2577" spans="1:14" x14ac:dyDescent="0.3">
      <c r="A2577" s="136">
        <f t="shared" si="40"/>
        <v>283.74810907200447</v>
      </c>
      <c r="B2577" s="134">
        <v>4.7225599999999996</v>
      </c>
      <c r="C2577" s="134">
        <v>-73.946719999999999</v>
      </c>
      <c r="D2577" t="s">
        <v>4405</v>
      </c>
      <c r="E2577" t="s">
        <v>876</v>
      </c>
      <c r="F2577" t="s">
        <v>926</v>
      </c>
      <c r="G2577" t="s">
        <v>4386</v>
      </c>
      <c r="H2577" t="s">
        <v>297</v>
      </c>
      <c r="I2577">
        <v>156.2338</v>
      </c>
      <c r="K2577" t="s">
        <v>879</v>
      </c>
      <c r="L2577" t="s">
        <v>942</v>
      </c>
      <c r="M2577" t="s">
        <v>4406</v>
      </c>
      <c r="N2577" t="s">
        <v>4406</v>
      </c>
    </row>
    <row r="2578" spans="1:14" x14ac:dyDescent="0.3">
      <c r="A2578" s="136">
        <f t="shared" si="40"/>
        <v>283.74873129263329</v>
      </c>
      <c r="B2578" s="134">
        <v>7.0624200000000004</v>
      </c>
      <c r="C2578" s="134">
        <v>-75.570599999999999</v>
      </c>
      <c r="D2578" t="s">
        <v>9471</v>
      </c>
      <c r="E2578" t="s">
        <v>892</v>
      </c>
      <c r="F2578" t="s">
        <v>877</v>
      </c>
      <c r="G2578" t="s">
        <v>9427</v>
      </c>
      <c r="H2578" t="s">
        <v>288</v>
      </c>
      <c r="I2578">
        <v>4291.5785999999998</v>
      </c>
      <c r="J2578" t="s">
        <v>889</v>
      </c>
      <c r="K2578" t="s">
        <v>879</v>
      </c>
      <c r="L2578" t="s">
        <v>8813</v>
      </c>
      <c r="M2578" t="s">
        <v>8836</v>
      </c>
      <c r="N2578" t="s">
        <v>8836</v>
      </c>
    </row>
    <row r="2579" spans="1:14" x14ac:dyDescent="0.3">
      <c r="A2579" s="136">
        <f t="shared" si="40"/>
        <v>283.75287164821776</v>
      </c>
      <c r="B2579" s="134">
        <v>6.3799900000000003</v>
      </c>
      <c r="C2579" s="134">
        <v>-75.466350000000006</v>
      </c>
      <c r="D2579" t="s">
        <v>7278</v>
      </c>
      <c r="E2579" t="s">
        <v>892</v>
      </c>
      <c r="F2579" t="s">
        <v>877</v>
      </c>
      <c r="G2579" t="s">
        <v>7262</v>
      </c>
      <c r="H2579" t="s">
        <v>288</v>
      </c>
      <c r="I2579">
        <v>7.0754999999999999</v>
      </c>
      <c r="J2579" t="s">
        <v>894</v>
      </c>
      <c r="K2579" t="s">
        <v>879</v>
      </c>
      <c r="L2579" t="s">
        <v>5843</v>
      </c>
      <c r="M2579" t="s">
        <v>1380</v>
      </c>
      <c r="N2579" t="s">
        <v>1380</v>
      </c>
    </row>
    <row r="2580" spans="1:14" x14ac:dyDescent="0.3">
      <c r="A2580" s="136">
        <f t="shared" si="40"/>
        <v>283.86599386307967</v>
      </c>
      <c r="B2580" s="134">
        <v>6.1421299999999999</v>
      </c>
      <c r="C2580" s="134">
        <v>-75.384060000000005</v>
      </c>
      <c r="D2580" t="s">
        <v>6338</v>
      </c>
      <c r="E2580" t="s">
        <v>892</v>
      </c>
      <c r="F2580" t="s">
        <v>877</v>
      </c>
      <c r="G2580" t="s">
        <v>6198</v>
      </c>
      <c r="H2580" t="s">
        <v>288</v>
      </c>
      <c r="I2580">
        <v>22.136399999999998</v>
      </c>
      <c r="J2580" t="s">
        <v>894</v>
      </c>
      <c r="K2580" t="s">
        <v>879</v>
      </c>
      <c r="L2580" t="s">
        <v>5951</v>
      </c>
      <c r="M2580" t="s">
        <v>949</v>
      </c>
      <c r="N2580" t="s">
        <v>949</v>
      </c>
    </row>
    <row r="2581" spans="1:14" x14ac:dyDescent="0.3">
      <c r="A2581" s="136">
        <f t="shared" si="40"/>
        <v>283.97608242004679</v>
      </c>
      <c r="B2581" s="134">
        <v>4.5409499999999996</v>
      </c>
      <c r="C2581" s="134">
        <v>-72.936419999999998</v>
      </c>
      <c r="D2581" t="s">
        <v>8097</v>
      </c>
      <c r="E2581" t="s">
        <v>892</v>
      </c>
      <c r="F2581" t="s">
        <v>877</v>
      </c>
      <c r="G2581" t="s">
        <v>7986</v>
      </c>
      <c r="H2581" t="s">
        <v>231</v>
      </c>
      <c r="I2581">
        <v>232.58789999999999</v>
      </c>
      <c r="J2581" t="s">
        <v>889</v>
      </c>
      <c r="K2581" t="s">
        <v>903</v>
      </c>
      <c r="L2581" t="s">
        <v>6808</v>
      </c>
      <c r="M2581" t="s">
        <v>1326</v>
      </c>
      <c r="N2581" t="s">
        <v>1326</v>
      </c>
    </row>
    <row r="2582" spans="1:14" x14ac:dyDescent="0.3">
      <c r="A2582" s="136">
        <f t="shared" si="40"/>
        <v>284.05293509159458</v>
      </c>
      <c r="B2582" s="134">
        <v>6.34</v>
      </c>
      <c r="C2582" s="134">
        <v>-75.456999999999994</v>
      </c>
      <c r="D2582" t="s">
        <v>7134</v>
      </c>
      <c r="E2582" t="s">
        <v>883</v>
      </c>
      <c r="F2582" t="s">
        <v>877</v>
      </c>
      <c r="G2582" t="s">
        <v>7119</v>
      </c>
      <c r="H2582" t="s">
        <v>288</v>
      </c>
      <c r="I2582">
        <v>137.07159999999999</v>
      </c>
      <c r="J2582" t="s">
        <v>894</v>
      </c>
      <c r="L2582" t="s">
        <v>1005</v>
      </c>
      <c r="M2582" t="s">
        <v>7135</v>
      </c>
      <c r="N2582" t="s">
        <v>7135</v>
      </c>
    </row>
    <row r="2583" spans="1:14" x14ac:dyDescent="0.3">
      <c r="A2583" s="136">
        <f t="shared" si="40"/>
        <v>284.25897475822671</v>
      </c>
      <c r="B2583" s="134">
        <v>9.4395000000000007</v>
      </c>
      <c r="C2583" s="134">
        <v>-74.027000000000001</v>
      </c>
      <c r="D2583" t="s">
        <v>12979</v>
      </c>
      <c r="E2583" t="s">
        <v>892</v>
      </c>
      <c r="F2583" t="s">
        <v>1214</v>
      </c>
      <c r="G2583" t="s">
        <v>12980</v>
      </c>
      <c r="H2583" t="s">
        <v>294</v>
      </c>
      <c r="I2583">
        <v>150.42609999999999</v>
      </c>
      <c r="L2583" t="s">
        <v>11846</v>
      </c>
      <c r="M2583" t="s">
        <v>899</v>
      </c>
      <c r="N2583" t="s">
        <v>899</v>
      </c>
    </row>
    <row r="2584" spans="1:14" x14ac:dyDescent="0.3">
      <c r="A2584" s="136">
        <f t="shared" si="40"/>
        <v>284.3066131536383</v>
      </c>
      <c r="B2584" s="134">
        <v>4.8955099999999998</v>
      </c>
      <c r="C2584" s="134">
        <v>-74.311959999999999</v>
      </c>
      <c r="D2584" t="s">
        <v>3600</v>
      </c>
      <c r="E2584" t="s">
        <v>892</v>
      </c>
      <c r="F2584" t="s">
        <v>926</v>
      </c>
      <c r="G2584" t="s">
        <v>3601</v>
      </c>
      <c r="H2584" t="s">
        <v>297</v>
      </c>
      <c r="I2584">
        <v>62.748699999999999</v>
      </c>
      <c r="J2584" t="s">
        <v>889</v>
      </c>
      <c r="K2584" t="s">
        <v>879</v>
      </c>
      <c r="L2584" t="s">
        <v>3602</v>
      </c>
      <c r="M2584" t="s">
        <v>931</v>
      </c>
      <c r="N2584" t="s">
        <v>931</v>
      </c>
    </row>
    <row r="2585" spans="1:14" x14ac:dyDescent="0.3">
      <c r="A2585" s="136">
        <f t="shared" si="40"/>
        <v>284.36271957682391</v>
      </c>
      <c r="B2585" s="134">
        <v>4.8433099999999998</v>
      </c>
      <c r="C2585" s="134">
        <v>-74.220240000000004</v>
      </c>
      <c r="D2585" t="s">
        <v>3759</v>
      </c>
      <c r="E2585" t="s">
        <v>892</v>
      </c>
      <c r="F2585" t="s">
        <v>926</v>
      </c>
      <c r="G2585" t="s">
        <v>3735</v>
      </c>
      <c r="H2585" t="s">
        <v>297</v>
      </c>
      <c r="I2585">
        <v>184.3569</v>
      </c>
      <c r="J2585" t="s">
        <v>894</v>
      </c>
      <c r="K2585" t="s">
        <v>879</v>
      </c>
      <c r="L2585" t="s">
        <v>3760</v>
      </c>
      <c r="M2585" t="s">
        <v>1482</v>
      </c>
      <c r="N2585" t="s">
        <v>1482</v>
      </c>
    </row>
    <row r="2586" spans="1:14" x14ac:dyDescent="0.3">
      <c r="A2586" s="136">
        <f t="shared" si="40"/>
        <v>284.48840473199033</v>
      </c>
      <c r="B2586" s="134">
        <v>6.3380000000000001</v>
      </c>
      <c r="C2586" s="134">
        <v>-75.460499999999996</v>
      </c>
      <c r="D2586" t="s">
        <v>7118</v>
      </c>
      <c r="E2586" t="s">
        <v>883</v>
      </c>
      <c r="F2586" t="s">
        <v>877</v>
      </c>
      <c r="G2586" t="s">
        <v>7119</v>
      </c>
      <c r="H2586" t="s">
        <v>288</v>
      </c>
      <c r="I2586">
        <v>12.2387</v>
      </c>
      <c r="J2586" t="s">
        <v>894</v>
      </c>
      <c r="L2586" t="s">
        <v>1005</v>
      </c>
      <c r="M2586" t="s">
        <v>7120</v>
      </c>
      <c r="N2586" t="s">
        <v>7120</v>
      </c>
    </row>
    <row r="2587" spans="1:14" x14ac:dyDescent="0.3">
      <c r="A2587" s="136">
        <f t="shared" si="40"/>
        <v>284.51420673856836</v>
      </c>
      <c r="B2587" s="134">
        <v>6.2575000000000003</v>
      </c>
      <c r="C2587" s="134">
        <v>-75.433999999999997</v>
      </c>
      <c r="D2587" t="s">
        <v>6797</v>
      </c>
      <c r="E2587" t="s">
        <v>883</v>
      </c>
      <c r="F2587" t="s">
        <v>877</v>
      </c>
      <c r="G2587" t="s">
        <v>6798</v>
      </c>
      <c r="H2587" t="s">
        <v>288</v>
      </c>
      <c r="I2587">
        <v>126.07299999999999</v>
      </c>
      <c r="J2587" t="s">
        <v>894</v>
      </c>
      <c r="L2587" t="s">
        <v>6076</v>
      </c>
      <c r="M2587" t="s">
        <v>887</v>
      </c>
      <c r="N2587" t="s">
        <v>887</v>
      </c>
    </row>
    <row r="2588" spans="1:14" x14ac:dyDescent="0.3">
      <c r="A2588" s="136">
        <f t="shared" si="40"/>
        <v>284.61210018370434</v>
      </c>
      <c r="B2588" s="134">
        <v>4.9494999999999996</v>
      </c>
      <c r="C2588" s="134">
        <v>-74.404499999999999</v>
      </c>
      <c r="D2588" t="s">
        <v>3430</v>
      </c>
      <c r="E2588" t="s">
        <v>883</v>
      </c>
      <c r="F2588" t="s">
        <v>877</v>
      </c>
      <c r="G2588" t="s">
        <v>3431</v>
      </c>
      <c r="H2588" t="s">
        <v>297</v>
      </c>
      <c r="I2588">
        <v>820.89049999999997</v>
      </c>
      <c r="J2588" t="s">
        <v>889</v>
      </c>
      <c r="L2588" t="s">
        <v>910</v>
      </c>
      <c r="M2588" t="s">
        <v>891</v>
      </c>
      <c r="N2588" t="s">
        <v>891</v>
      </c>
    </row>
    <row r="2589" spans="1:14" x14ac:dyDescent="0.3">
      <c r="A2589" s="136">
        <f t="shared" si="40"/>
        <v>284.63611765266097</v>
      </c>
      <c r="B2589" s="134">
        <v>5.2074999999999996</v>
      </c>
      <c r="C2589" s="134">
        <v>-74.739660000000001</v>
      </c>
      <c r="D2589" t="s">
        <v>3294</v>
      </c>
      <c r="E2589" t="s">
        <v>892</v>
      </c>
      <c r="F2589" t="s">
        <v>893</v>
      </c>
      <c r="G2589" t="s">
        <v>2910</v>
      </c>
      <c r="H2589" t="s">
        <v>307</v>
      </c>
      <c r="I2589">
        <v>23.180900000000001</v>
      </c>
      <c r="J2589" t="s">
        <v>894</v>
      </c>
      <c r="K2589" t="s">
        <v>879</v>
      </c>
      <c r="L2589" t="s">
        <v>3295</v>
      </c>
      <c r="M2589" t="s">
        <v>887</v>
      </c>
      <c r="N2589" t="s">
        <v>887</v>
      </c>
    </row>
    <row r="2590" spans="1:14" x14ac:dyDescent="0.3">
      <c r="A2590" s="136">
        <f t="shared" si="40"/>
        <v>284.65743875483179</v>
      </c>
      <c r="B2590" s="134">
        <v>5.1697199999999999</v>
      </c>
      <c r="C2590" s="134">
        <v>-74.69753</v>
      </c>
      <c r="D2590" t="s">
        <v>3217</v>
      </c>
      <c r="E2590" t="s">
        <v>892</v>
      </c>
      <c r="F2590" t="s">
        <v>926</v>
      </c>
      <c r="G2590" t="s">
        <v>3072</v>
      </c>
      <c r="H2590" t="s">
        <v>297</v>
      </c>
      <c r="I2590">
        <v>0.1018</v>
      </c>
      <c r="J2590" t="s">
        <v>894</v>
      </c>
      <c r="K2590" t="s">
        <v>879</v>
      </c>
      <c r="L2590" t="s">
        <v>3182</v>
      </c>
      <c r="M2590" t="s">
        <v>899</v>
      </c>
      <c r="N2590" t="s">
        <v>899</v>
      </c>
    </row>
    <row r="2591" spans="1:14" x14ac:dyDescent="0.3">
      <c r="A2591" s="136">
        <f t="shared" si="40"/>
        <v>284.67366473358737</v>
      </c>
      <c r="B2591" s="134">
        <v>5.1695000000000002</v>
      </c>
      <c r="C2591" s="134">
        <v>-74.697500000000005</v>
      </c>
      <c r="D2591" t="s">
        <v>3213</v>
      </c>
      <c r="E2591" t="s">
        <v>883</v>
      </c>
      <c r="F2591" t="s">
        <v>884</v>
      </c>
      <c r="G2591" t="s">
        <v>3072</v>
      </c>
      <c r="H2591" t="s">
        <v>297</v>
      </c>
      <c r="I2591">
        <v>13.476599999999999</v>
      </c>
      <c r="L2591" t="s">
        <v>3214</v>
      </c>
      <c r="M2591" t="s">
        <v>1310</v>
      </c>
      <c r="N2591" t="s">
        <v>1310</v>
      </c>
    </row>
    <row r="2592" spans="1:14" x14ac:dyDescent="0.3">
      <c r="A2592" s="136">
        <f t="shared" si="40"/>
        <v>284.68866304287155</v>
      </c>
      <c r="B2592" s="134">
        <v>5.3150000000000004</v>
      </c>
      <c r="C2592" s="134">
        <v>-74.851500000000001</v>
      </c>
      <c r="D2592" t="s">
        <v>3529</v>
      </c>
      <c r="E2592" t="s">
        <v>883</v>
      </c>
      <c r="F2592" t="s">
        <v>877</v>
      </c>
      <c r="G2592" t="s">
        <v>3528</v>
      </c>
      <c r="H2592" t="s">
        <v>2805</v>
      </c>
      <c r="I2592">
        <v>13.4758</v>
      </c>
      <c r="J2592" t="s">
        <v>894</v>
      </c>
      <c r="L2592" t="s">
        <v>3392</v>
      </c>
      <c r="M2592" t="s">
        <v>957</v>
      </c>
      <c r="N2592" t="s">
        <v>957</v>
      </c>
    </row>
    <row r="2593" spans="1:14" x14ac:dyDescent="0.3">
      <c r="A2593" s="136">
        <f t="shared" si="40"/>
        <v>284.78235263631649</v>
      </c>
      <c r="B2593" s="134">
        <v>4.5339999999999998</v>
      </c>
      <c r="C2593" s="134">
        <v>-72.924999999999997</v>
      </c>
      <c r="D2593" t="s">
        <v>8128</v>
      </c>
      <c r="E2593" t="s">
        <v>883</v>
      </c>
      <c r="F2593" t="s">
        <v>877</v>
      </c>
      <c r="G2593" t="s">
        <v>7969</v>
      </c>
      <c r="H2593" t="s">
        <v>7970</v>
      </c>
      <c r="I2593">
        <v>361.43329999999997</v>
      </c>
      <c r="J2593" t="s">
        <v>889</v>
      </c>
      <c r="L2593" t="s">
        <v>8129</v>
      </c>
      <c r="M2593" t="s">
        <v>1173</v>
      </c>
      <c r="N2593" t="s">
        <v>1173</v>
      </c>
    </row>
    <row r="2594" spans="1:14" x14ac:dyDescent="0.3">
      <c r="A2594" s="136">
        <f t="shared" si="40"/>
        <v>284.84311779756666</v>
      </c>
      <c r="B2594" s="134">
        <v>7.1654999999999998</v>
      </c>
      <c r="C2594" s="134">
        <v>-75.58</v>
      </c>
      <c r="D2594" t="s">
        <v>9710</v>
      </c>
      <c r="E2594" t="s">
        <v>883</v>
      </c>
      <c r="F2594" t="s">
        <v>877</v>
      </c>
      <c r="G2594" t="s">
        <v>6672</v>
      </c>
      <c r="H2594" t="s">
        <v>288</v>
      </c>
      <c r="I2594">
        <v>296.95780000000002</v>
      </c>
      <c r="J2594" t="s">
        <v>889</v>
      </c>
      <c r="L2594" t="s">
        <v>4065</v>
      </c>
      <c r="M2594" t="s">
        <v>4446</v>
      </c>
      <c r="N2594" t="s">
        <v>4446</v>
      </c>
    </row>
    <row r="2595" spans="1:14" x14ac:dyDescent="0.3">
      <c r="A2595" s="136">
        <f t="shared" si="40"/>
        <v>284.84604784603408</v>
      </c>
      <c r="B2595" s="134">
        <v>4.8855000000000004</v>
      </c>
      <c r="C2595" s="134">
        <v>-74.304500000000004</v>
      </c>
      <c r="D2595" t="s">
        <v>3604</v>
      </c>
      <c r="E2595" t="s">
        <v>883</v>
      </c>
      <c r="F2595" t="s">
        <v>877</v>
      </c>
      <c r="G2595" t="s">
        <v>3574</v>
      </c>
      <c r="H2595" t="s">
        <v>297</v>
      </c>
      <c r="I2595">
        <v>61.261400000000002</v>
      </c>
      <c r="J2595" t="s">
        <v>894</v>
      </c>
      <c r="L2595" t="s">
        <v>3605</v>
      </c>
      <c r="M2595" t="s">
        <v>899</v>
      </c>
      <c r="N2595" t="s">
        <v>899</v>
      </c>
    </row>
    <row r="2596" spans="1:14" x14ac:dyDescent="0.3">
      <c r="A2596" s="136">
        <f t="shared" si="40"/>
        <v>284.85087283204575</v>
      </c>
      <c r="B2596" s="134">
        <v>5.1680099999999998</v>
      </c>
      <c r="C2596" s="134">
        <v>-74.698220000000006</v>
      </c>
      <c r="D2596" t="s">
        <v>3194</v>
      </c>
      <c r="E2596" t="s">
        <v>892</v>
      </c>
      <c r="F2596" t="s">
        <v>877</v>
      </c>
      <c r="G2596" t="s">
        <v>3072</v>
      </c>
      <c r="H2596" t="s">
        <v>297</v>
      </c>
      <c r="I2596">
        <v>46.243400000000001</v>
      </c>
      <c r="J2596" t="s">
        <v>889</v>
      </c>
      <c r="K2596" t="s">
        <v>879</v>
      </c>
      <c r="L2596" t="s">
        <v>3195</v>
      </c>
      <c r="M2596" t="s">
        <v>1686</v>
      </c>
      <c r="N2596" t="s">
        <v>1686</v>
      </c>
    </row>
    <row r="2597" spans="1:14" x14ac:dyDescent="0.3">
      <c r="A2597" s="136">
        <f t="shared" si="40"/>
        <v>284.88746000412198</v>
      </c>
      <c r="B2597" s="134">
        <v>5.3150000000000004</v>
      </c>
      <c r="C2597" s="134">
        <v>-74.853999999999999</v>
      </c>
      <c r="D2597" t="s">
        <v>3527</v>
      </c>
      <c r="E2597" t="s">
        <v>883</v>
      </c>
      <c r="F2597" t="s">
        <v>877</v>
      </c>
      <c r="G2597" t="s">
        <v>3528</v>
      </c>
      <c r="H2597" t="s">
        <v>2805</v>
      </c>
      <c r="I2597">
        <v>52.6783</v>
      </c>
      <c r="J2597" t="s">
        <v>894</v>
      </c>
      <c r="L2597" t="s">
        <v>3392</v>
      </c>
      <c r="M2597" t="s">
        <v>957</v>
      </c>
      <c r="N2597" t="s">
        <v>957</v>
      </c>
    </row>
    <row r="2598" spans="1:14" x14ac:dyDescent="0.3">
      <c r="A2598" s="136">
        <f t="shared" si="40"/>
        <v>284.88946588047014</v>
      </c>
      <c r="B2598" s="134">
        <v>4.6814999999999998</v>
      </c>
      <c r="C2598" s="134">
        <v>-73.866500000000002</v>
      </c>
      <c r="D2598" t="s">
        <v>4653</v>
      </c>
      <c r="E2598" t="s">
        <v>883</v>
      </c>
      <c r="F2598" t="s">
        <v>877</v>
      </c>
      <c r="G2598" t="s">
        <v>4386</v>
      </c>
      <c r="H2598" t="s">
        <v>297</v>
      </c>
      <c r="I2598">
        <v>248.721</v>
      </c>
      <c r="J2598" t="s">
        <v>889</v>
      </c>
      <c r="L2598" t="s">
        <v>4130</v>
      </c>
      <c r="M2598" t="s">
        <v>957</v>
      </c>
      <c r="N2598" t="s">
        <v>957</v>
      </c>
    </row>
    <row r="2599" spans="1:14" x14ac:dyDescent="0.3">
      <c r="A2599" s="136">
        <f t="shared" si="40"/>
        <v>284.9384449238562</v>
      </c>
      <c r="B2599" s="134">
        <v>6.3765000000000001</v>
      </c>
      <c r="C2599" s="134">
        <v>-75.476500000000001</v>
      </c>
      <c r="D2599" t="s">
        <v>7260</v>
      </c>
      <c r="E2599" t="s">
        <v>883</v>
      </c>
      <c r="F2599" t="s">
        <v>877</v>
      </c>
      <c r="G2599" t="s">
        <v>7119</v>
      </c>
      <c r="H2599" t="s">
        <v>288</v>
      </c>
      <c r="I2599">
        <v>29.371500000000001</v>
      </c>
      <c r="J2599" t="s">
        <v>894</v>
      </c>
      <c r="L2599" t="s">
        <v>3856</v>
      </c>
      <c r="M2599" t="s">
        <v>957</v>
      </c>
      <c r="N2599" t="s">
        <v>957</v>
      </c>
    </row>
    <row r="2600" spans="1:14" x14ac:dyDescent="0.3">
      <c r="A2600" s="136">
        <f t="shared" si="40"/>
        <v>285.01582637537354</v>
      </c>
      <c r="B2600" s="134">
        <v>5.1667100000000001</v>
      </c>
      <c r="C2600" s="134">
        <v>-74.698989999999995</v>
      </c>
      <c r="D2600" t="s">
        <v>3181</v>
      </c>
      <c r="E2600" t="s">
        <v>876</v>
      </c>
      <c r="F2600" t="s">
        <v>877</v>
      </c>
      <c r="G2600" t="s">
        <v>3072</v>
      </c>
      <c r="H2600" t="s">
        <v>297</v>
      </c>
      <c r="I2600">
        <v>1.2833000000000001</v>
      </c>
      <c r="J2600" t="s">
        <v>894</v>
      </c>
      <c r="K2600" t="s">
        <v>879</v>
      </c>
      <c r="L2600" t="s">
        <v>3182</v>
      </c>
      <c r="M2600" t="s">
        <v>957</v>
      </c>
      <c r="N2600" t="s">
        <v>957</v>
      </c>
    </row>
    <row r="2601" spans="1:14" x14ac:dyDescent="0.3">
      <c r="A2601" s="136">
        <f t="shared" si="40"/>
        <v>285.15416264709313</v>
      </c>
      <c r="B2601" s="134">
        <v>5.0219800000000001</v>
      </c>
      <c r="C2601" s="134">
        <v>-74.518910000000005</v>
      </c>
      <c r="D2601" t="s">
        <v>3170</v>
      </c>
      <c r="E2601" t="s">
        <v>892</v>
      </c>
      <c r="F2601" t="s">
        <v>877</v>
      </c>
      <c r="G2601" t="s">
        <v>3064</v>
      </c>
      <c r="H2601" t="s">
        <v>297</v>
      </c>
      <c r="I2601">
        <v>49.952300000000001</v>
      </c>
      <c r="J2601" t="s">
        <v>894</v>
      </c>
      <c r="K2601" t="s">
        <v>879</v>
      </c>
      <c r="L2601" t="s">
        <v>3171</v>
      </c>
      <c r="M2601" t="s">
        <v>906</v>
      </c>
      <c r="N2601" t="s">
        <v>906</v>
      </c>
    </row>
    <row r="2602" spans="1:14" x14ac:dyDescent="0.3">
      <c r="A2602" s="136">
        <f t="shared" si="40"/>
        <v>285.2517336169812</v>
      </c>
      <c r="B2602" s="134">
        <v>7.1524999999999999</v>
      </c>
      <c r="C2602" s="134">
        <v>-75.584000000000003</v>
      </c>
      <c r="D2602" t="s">
        <v>9683</v>
      </c>
      <c r="E2602" t="s">
        <v>883</v>
      </c>
      <c r="F2602" t="s">
        <v>877</v>
      </c>
      <c r="G2602" t="s">
        <v>9684</v>
      </c>
      <c r="H2602" t="s">
        <v>288</v>
      </c>
      <c r="I2602">
        <v>1137.7505000000001</v>
      </c>
      <c r="J2602" t="s">
        <v>889</v>
      </c>
      <c r="L2602" t="s">
        <v>3596</v>
      </c>
      <c r="M2602" t="s">
        <v>9685</v>
      </c>
      <c r="N2602" t="s">
        <v>9685</v>
      </c>
    </row>
    <row r="2603" spans="1:14" x14ac:dyDescent="0.3">
      <c r="A2603" s="136">
        <f t="shared" si="40"/>
        <v>285.25186170813384</v>
      </c>
      <c r="B2603" s="134">
        <v>5.3174999999999999</v>
      </c>
      <c r="C2603" s="134">
        <v>-74.861000000000004</v>
      </c>
      <c r="D2603" t="s">
        <v>3522</v>
      </c>
      <c r="E2603" t="s">
        <v>883</v>
      </c>
      <c r="F2603" t="s">
        <v>981</v>
      </c>
      <c r="G2603" t="s">
        <v>3428</v>
      </c>
      <c r="H2603" t="s">
        <v>292</v>
      </c>
      <c r="I2603">
        <v>98.006399999999999</v>
      </c>
      <c r="J2603" t="s">
        <v>894</v>
      </c>
      <c r="L2603" t="s">
        <v>3523</v>
      </c>
      <c r="M2603" t="s">
        <v>3524</v>
      </c>
      <c r="N2603" t="s">
        <v>3524</v>
      </c>
    </row>
    <row r="2604" spans="1:14" x14ac:dyDescent="0.3">
      <c r="A2604" s="136">
        <f t="shared" si="40"/>
        <v>285.29838018106273</v>
      </c>
      <c r="B2604" s="134">
        <v>4.7093800000000003</v>
      </c>
      <c r="C2604" s="134">
        <v>-73.951319999999996</v>
      </c>
      <c r="D2604" t="s">
        <v>4385</v>
      </c>
      <c r="E2604" t="s">
        <v>892</v>
      </c>
      <c r="F2604" t="s">
        <v>926</v>
      </c>
      <c r="G2604" t="s">
        <v>4386</v>
      </c>
      <c r="H2604" t="s">
        <v>297</v>
      </c>
      <c r="I2604">
        <v>59.520699999999998</v>
      </c>
      <c r="J2604" t="s">
        <v>889</v>
      </c>
      <c r="K2604" t="s">
        <v>879</v>
      </c>
      <c r="L2604" t="s">
        <v>942</v>
      </c>
      <c r="M2604" t="s">
        <v>906</v>
      </c>
      <c r="N2604" t="s">
        <v>906</v>
      </c>
    </row>
    <row r="2605" spans="1:14" x14ac:dyDescent="0.3">
      <c r="A2605" s="136">
        <f t="shared" si="40"/>
        <v>285.42976388872734</v>
      </c>
      <c r="B2605" s="134">
        <v>4.88</v>
      </c>
      <c r="C2605" s="134">
        <v>-74.305499999999995</v>
      </c>
      <c r="D2605" t="s">
        <v>3581</v>
      </c>
      <c r="E2605" t="s">
        <v>883</v>
      </c>
      <c r="F2605" t="s">
        <v>877</v>
      </c>
      <c r="G2605" t="s">
        <v>3574</v>
      </c>
      <c r="H2605" t="s">
        <v>297</v>
      </c>
      <c r="I2605">
        <v>14.7028</v>
      </c>
      <c r="J2605" t="s">
        <v>894</v>
      </c>
      <c r="L2605" t="s">
        <v>3582</v>
      </c>
      <c r="M2605" t="s">
        <v>2060</v>
      </c>
      <c r="N2605" t="s">
        <v>2060</v>
      </c>
    </row>
    <row r="2606" spans="1:14" x14ac:dyDescent="0.3">
      <c r="A2606" s="136">
        <f t="shared" si="40"/>
        <v>285.56315462333265</v>
      </c>
      <c r="B2606" s="134">
        <v>4.8340800000000002</v>
      </c>
      <c r="C2606" s="134">
        <v>-74.225890000000007</v>
      </c>
      <c r="D2606" t="s">
        <v>3734</v>
      </c>
      <c r="E2606" t="s">
        <v>892</v>
      </c>
      <c r="F2606" t="s">
        <v>926</v>
      </c>
      <c r="G2606" t="s">
        <v>3735</v>
      </c>
      <c r="H2606" t="s">
        <v>297</v>
      </c>
      <c r="I2606">
        <v>314.51900000000001</v>
      </c>
      <c r="J2606" t="s">
        <v>889</v>
      </c>
      <c r="K2606" t="s">
        <v>879</v>
      </c>
      <c r="L2606" t="s">
        <v>3736</v>
      </c>
      <c r="M2606" t="s">
        <v>1380</v>
      </c>
      <c r="N2606" t="s">
        <v>1380</v>
      </c>
    </row>
    <row r="2607" spans="1:14" x14ac:dyDescent="0.3">
      <c r="A2607" s="136">
        <f t="shared" si="40"/>
        <v>285.60957359291689</v>
      </c>
      <c r="B2607" s="134">
        <v>6.1395</v>
      </c>
      <c r="C2607" s="134">
        <v>-75.400000000000006</v>
      </c>
      <c r="D2607" t="s">
        <v>6332</v>
      </c>
      <c r="E2607" t="s">
        <v>883</v>
      </c>
      <c r="F2607" t="s">
        <v>877</v>
      </c>
      <c r="G2607" t="s">
        <v>6198</v>
      </c>
      <c r="H2607" t="s">
        <v>288</v>
      </c>
      <c r="I2607">
        <v>83.246799999999993</v>
      </c>
      <c r="J2607" t="s">
        <v>894</v>
      </c>
      <c r="L2607" t="s">
        <v>5776</v>
      </c>
      <c r="M2607" t="s">
        <v>887</v>
      </c>
      <c r="N2607" t="s">
        <v>887</v>
      </c>
    </row>
    <row r="2608" spans="1:14" x14ac:dyDescent="0.3">
      <c r="A2608" s="136">
        <f t="shared" si="40"/>
        <v>285.63731386933216</v>
      </c>
      <c r="B2608" s="134">
        <v>5.1755000000000004</v>
      </c>
      <c r="C2608" s="134">
        <v>-74.717500000000001</v>
      </c>
      <c r="D2608" t="s">
        <v>3164</v>
      </c>
      <c r="E2608" t="s">
        <v>968</v>
      </c>
      <c r="F2608" t="s">
        <v>877</v>
      </c>
      <c r="G2608" t="s">
        <v>2928</v>
      </c>
      <c r="H2608" t="s">
        <v>1369</v>
      </c>
      <c r="I2608">
        <v>269.53539999999998</v>
      </c>
      <c r="J2608" t="s">
        <v>889</v>
      </c>
      <c r="L2608" t="s">
        <v>3165</v>
      </c>
      <c r="M2608" t="s">
        <v>1310</v>
      </c>
      <c r="N2608" t="s">
        <v>1310</v>
      </c>
    </row>
    <row r="2609" spans="1:14" x14ac:dyDescent="0.3">
      <c r="A2609" s="136">
        <f t="shared" si="40"/>
        <v>285.67164838387384</v>
      </c>
      <c r="B2609" s="134">
        <v>6.1186999999999996</v>
      </c>
      <c r="C2609" s="134">
        <v>-75.392070000000004</v>
      </c>
      <c r="D2609" t="s">
        <v>6241</v>
      </c>
      <c r="E2609" t="s">
        <v>892</v>
      </c>
      <c r="F2609" t="s">
        <v>926</v>
      </c>
      <c r="G2609" t="s">
        <v>6198</v>
      </c>
      <c r="H2609" t="s">
        <v>288</v>
      </c>
      <c r="I2609">
        <v>60.1937</v>
      </c>
      <c r="J2609" t="s">
        <v>894</v>
      </c>
      <c r="K2609" t="s">
        <v>879</v>
      </c>
      <c r="L2609" t="s">
        <v>1042</v>
      </c>
      <c r="M2609" t="s">
        <v>2393</v>
      </c>
      <c r="N2609" t="s">
        <v>2393</v>
      </c>
    </row>
    <row r="2610" spans="1:14" x14ac:dyDescent="0.3">
      <c r="A2610" s="136">
        <f t="shared" si="40"/>
        <v>285.7474682725674</v>
      </c>
      <c r="B2610" s="134">
        <v>4.8756199999999996</v>
      </c>
      <c r="C2610" s="134">
        <v>-74.303659999999994</v>
      </c>
      <c r="D2610" t="s">
        <v>3577</v>
      </c>
      <c r="E2610" t="s">
        <v>892</v>
      </c>
      <c r="F2610" t="s">
        <v>1944</v>
      </c>
      <c r="G2610" t="s">
        <v>3574</v>
      </c>
      <c r="H2610" t="s">
        <v>297</v>
      </c>
      <c r="I2610">
        <v>9.4695</v>
      </c>
      <c r="J2610" t="s">
        <v>894</v>
      </c>
      <c r="K2610" t="s">
        <v>879</v>
      </c>
      <c r="L2610" t="s">
        <v>3578</v>
      </c>
      <c r="M2610" t="s">
        <v>949</v>
      </c>
      <c r="N2610" t="s">
        <v>949</v>
      </c>
    </row>
    <row r="2611" spans="1:14" x14ac:dyDescent="0.3">
      <c r="A2611" s="136">
        <f t="shared" si="40"/>
        <v>285.88028336978726</v>
      </c>
      <c r="B2611" s="134">
        <v>4.9805000000000001</v>
      </c>
      <c r="C2611" s="134">
        <v>-74.471500000000006</v>
      </c>
      <c r="D2611" t="s">
        <v>3210</v>
      </c>
      <c r="E2611" t="s">
        <v>908</v>
      </c>
      <c r="F2611" t="s">
        <v>877</v>
      </c>
      <c r="G2611" t="s">
        <v>3211</v>
      </c>
      <c r="H2611" t="s">
        <v>297</v>
      </c>
      <c r="I2611">
        <v>572.18230000000005</v>
      </c>
      <c r="J2611" t="s">
        <v>889</v>
      </c>
      <c r="L2611" t="s">
        <v>910</v>
      </c>
      <c r="M2611" t="s">
        <v>891</v>
      </c>
      <c r="N2611" t="s">
        <v>891</v>
      </c>
    </row>
    <row r="2612" spans="1:14" x14ac:dyDescent="0.3">
      <c r="A2612" s="136">
        <f t="shared" si="40"/>
        <v>285.8869390845378</v>
      </c>
      <c r="B2612" s="134">
        <v>5.7065000000000001</v>
      </c>
      <c r="C2612" s="134">
        <v>-75.177499999999995</v>
      </c>
      <c r="D2612" t="s">
        <v>4567</v>
      </c>
      <c r="E2612" t="s">
        <v>908</v>
      </c>
      <c r="F2612" t="s">
        <v>877</v>
      </c>
      <c r="G2612" t="s">
        <v>4464</v>
      </c>
      <c r="H2612" t="s">
        <v>288</v>
      </c>
      <c r="I2612">
        <v>290.27069999999998</v>
      </c>
      <c r="J2612" t="s">
        <v>889</v>
      </c>
      <c r="L2612" t="s">
        <v>2659</v>
      </c>
      <c r="M2612" t="s">
        <v>2026</v>
      </c>
      <c r="N2612" t="s">
        <v>2026</v>
      </c>
    </row>
    <row r="2613" spans="1:14" x14ac:dyDescent="0.3">
      <c r="A2613" s="136">
        <f t="shared" si="40"/>
        <v>285.89497288126785</v>
      </c>
      <c r="B2613" s="134">
        <v>4.8758699999999999</v>
      </c>
      <c r="C2613" s="134">
        <v>-74.306730000000002</v>
      </c>
      <c r="D2613" t="s">
        <v>3555</v>
      </c>
      <c r="E2613" t="s">
        <v>876</v>
      </c>
      <c r="F2613" t="s">
        <v>877</v>
      </c>
      <c r="G2613" t="s">
        <v>3556</v>
      </c>
      <c r="H2613" t="s">
        <v>297</v>
      </c>
      <c r="I2613">
        <v>29.230799999999999</v>
      </c>
      <c r="K2613" t="s">
        <v>1058</v>
      </c>
      <c r="L2613" t="s">
        <v>3557</v>
      </c>
      <c r="M2613" t="s">
        <v>881</v>
      </c>
      <c r="N2613" t="s">
        <v>881</v>
      </c>
    </row>
    <row r="2614" spans="1:14" x14ac:dyDescent="0.3">
      <c r="A2614" s="136">
        <f t="shared" si="40"/>
        <v>285.90250139728323</v>
      </c>
      <c r="B2614" s="134">
        <v>4.8738900000000003</v>
      </c>
      <c r="C2614" s="134">
        <v>-74.303460000000001</v>
      </c>
      <c r="D2614" t="s">
        <v>3573</v>
      </c>
      <c r="E2614" t="s">
        <v>876</v>
      </c>
      <c r="F2614" t="s">
        <v>877</v>
      </c>
      <c r="G2614" t="s">
        <v>3574</v>
      </c>
      <c r="H2614" t="s">
        <v>297</v>
      </c>
      <c r="I2614">
        <v>1.3252999999999999</v>
      </c>
      <c r="J2614" t="s">
        <v>894</v>
      </c>
      <c r="K2614" t="s">
        <v>1058</v>
      </c>
      <c r="L2614" t="s">
        <v>3557</v>
      </c>
      <c r="M2614" t="s">
        <v>881</v>
      </c>
      <c r="N2614" t="s">
        <v>881</v>
      </c>
    </row>
    <row r="2615" spans="1:14" x14ac:dyDescent="0.3">
      <c r="A2615" s="136">
        <f t="shared" si="40"/>
        <v>285.90330117792871</v>
      </c>
      <c r="B2615" s="134">
        <v>6.0964999999999998</v>
      </c>
      <c r="C2615" s="134">
        <v>-75.385000000000005</v>
      </c>
      <c r="D2615" t="s">
        <v>6158</v>
      </c>
      <c r="E2615" t="s">
        <v>883</v>
      </c>
      <c r="F2615" t="s">
        <v>877</v>
      </c>
      <c r="G2615" t="s">
        <v>6159</v>
      </c>
      <c r="H2615" t="s">
        <v>288</v>
      </c>
      <c r="I2615">
        <v>80.802800000000005</v>
      </c>
      <c r="J2615" t="s">
        <v>894</v>
      </c>
      <c r="L2615" t="s">
        <v>6064</v>
      </c>
      <c r="M2615" t="s">
        <v>887</v>
      </c>
      <c r="N2615" t="s">
        <v>887</v>
      </c>
    </row>
    <row r="2616" spans="1:14" x14ac:dyDescent="0.3">
      <c r="A2616" s="136">
        <f t="shared" si="40"/>
        <v>286.14226469188577</v>
      </c>
      <c r="B2616" s="134">
        <v>6.3235900000000003</v>
      </c>
      <c r="C2616" s="134">
        <v>-75.471630000000005</v>
      </c>
      <c r="D2616" t="s">
        <v>7061</v>
      </c>
      <c r="E2616" t="s">
        <v>892</v>
      </c>
      <c r="F2616" t="s">
        <v>926</v>
      </c>
      <c r="G2616" t="s">
        <v>7021</v>
      </c>
      <c r="H2616" t="s">
        <v>288</v>
      </c>
      <c r="I2616">
        <v>7.9973000000000001</v>
      </c>
      <c r="J2616" t="s">
        <v>894</v>
      </c>
      <c r="K2616" t="s">
        <v>879</v>
      </c>
      <c r="L2616" t="s">
        <v>7062</v>
      </c>
      <c r="M2616" t="s">
        <v>949</v>
      </c>
      <c r="N2616" t="s">
        <v>949</v>
      </c>
    </row>
    <row r="2617" spans="1:14" x14ac:dyDescent="0.3">
      <c r="A2617" s="136">
        <f t="shared" si="40"/>
        <v>286.14413765744257</v>
      </c>
      <c r="B2617" s="134">
        <v>4.9630000000000001</v>
      </c>
      <c r="C2617" s="134">
        <v>-74.45</v>
      </c>
      <c r="D2617" t="s">
        <v>3248</v>
      </c>
      <c r="E2617" t="s">
        <v>883</v>
      </c>
      <c r="F2617" t="s">
        <v>877</v>
      </c>
      <c r="G2617" t="s">
        <v>3211</v>
      </c>
      <c r="H2617" t="s">
        <v>297</v>
      </c>
      <c r="I2617">
        <v>955.68550000000005</v>
      </c>
      <c r="J2617" t="s">
        <v>889</v>
      </c>
      <c r="L2617" t="s">
        <v>910</v>
      </c>
      <c r="M2617" t="s">
        <v>891</v>
      </c>
      <c r="N2617" t="s">
        <v>891</v>
      </c>
    </row>
    <row r="2618" spans="1:14" x14ac:dyDescent="0.3">
      <c r="A2618" s="136">
        <f t="shared" si="40"/>
        <v>286.17810805847358</v>
      </c>
      <c r="B2618" s="134">
        <v>5.3049999999999997</v>
      </c>
      <c r="C2618" s="134">
        <v>-74.860500000000002</v>
      </c>
      <c r="D2618" t="s">
        <v>3493</v>
      </c>
      <c r="E2618" t="s">
        <v>883</v>
      </c>
      <c r="F2618" t="s">
        <v>877</v>
      </c>
      <c r="G2618" t="s">
        <v>3494</v>
      </c>
      <c r="H2618" t="s">
        <v>2805</v>
      </c>
      <c r="I2618">
        <v>135.98699999999999</v>
      </c>
      <c r="J2618" t="s">
        <v>894</v>
      </c>
      <c r="L2618" t="s">
        <v>3495</v>
      </c>
      <c r="M2618" t="s">
        <v>957</v>
      </c>
      <c r="N2618" t="s">
        <v>957</v>
      </c>
    </row>
    <row r="2619" spans="1:14" x14ac:dyDescent="0.3">
      <c r="A2619" s="136">
        <f t="shared" si="40"/>
        <v>286.19798916107158</v>
      </c>
      <c r="B2619" s="134">
        <v>7.9855</v>
      </c>
      <c r="C2619" s="134">
        <v>-75.435000000000002</v>
      </c>
      <c r="D2619" t="s">
        <v>11476</v>
      </c>
      <c r="E2619" t="s">
        <v>883</v>
      </c>
      <c r="F2619" t="s">
        <v>877</v>
      </c>
      <c r="G2619" t="s">
        <v>11063</v>
      </c>
      <c r="H2619" t="s">
        <v>296</v>
      </c>
      <c r="I2619">
        <v>174.38919999999999</v>
      </c>
      <c r="J2619" t="s">
        <v>889</v>
      </c>
      <c r="L2619" t="s">
        <v>11120</v>
      </c>
      <c r="M2619" t="s">
        <v>957</v>
      </c>
      <c r="N2619" t="s">
        <v>957</v>
      </c>
    </row>
    <row r="2620" spans="1:14" x14ac:dyDescent="0.3">
      <c r="A2620" s="136">
        <f t="shared" si="40"/>
        <v>286.30957383195289</v>
      </c>
      <c r="B2620" s="134">
        <v>6.4580000000000002</v>
      </c>
      <c r="C2620" s="134">
        <v>-75.512</v>
      </c>
      <c r="D2620" t="s">
        <v>7541</v>
      </c>
      <c r="E2620" t="s">
        <v>883</v>
      </c>
      <c r="F2620" t="s">
        <v>1214</v>
      </c>
      <c r="G2620" t="s">
        <v>2265</v>
      </c>
      <c r="H2620" t="s">
        <v>288</v>
      </c>
      <c r="I2620">
        <v>3.6711</v>
      </c>
      <c r="L2620" t="s">
        <v>7542</v>
      </c>
      <c r="M2620" t="s">
        <v>1019</v>
      </c>
      <c r="N2620" t="s">
        <v>1019</v>
      </c>
    </row>
    <row r="2621" spans="1:14" x14ac:dyDescent="0.3">
      <c r="A2621" s="136">
        <f t="shared" si="40"/>
        <v>286.31080256213022</v>
      </c>
      <c r="B2621" s="134">
        <v>4.7279999999999998</v>
      </c>
      <c r="C2621" s="134">
        <v>-74.020629999999997</v>
      </c>
      <c r="D2621" t="s">
        <v>4127</v>
      </c>
      <c r="E2621" t="s">
        <v>892</v>
      </c>
      <c r="F2621" t="s">
        <v>1944</v>
      </c>
      <c r="G2621" t="s">
        <v>3394</v>
      </c>
      <c r="H2621" t="s">
        <v>3395</v>
      </c>
      <c r="I2621">
        <v>17.477399999999999</v>
      </c>
      <c r="J2621" t="s">
        <v>889</v>
      </c>
      <c r="K2621" t="s">
        <v>879</v>
      </c>
      <c r="L2621" t="s">
        <v>4128</v>
      </c>
      <c r="M2621" t="s">
        <v>949</v>
      </c>
      <c r="N2621" t="s">
        <v>949</v>
      </c>
    </row>
    <row r="2622" spans="1:14" x14ac:dyDescent="0.3">
      <c r="A2622" s="136">
        <f t="shared" si="40"/>
        <v>286.32768945533843</v>
      </c>
      <c r="B2622" s="134">
        <v>5.1894999999999998</v>
      </c>
      <c r="C2622" s="134">
        <v>-74.742500000000007</v>
      </c>
      <c r="D2622" t="s">
        <v>3158</v>
      </c>
      <c r="E2622" t="s">
        <v>883</v>
      </c>
      <c r="F2622" t="s">
        <v>877</v>
      </c>
      <c r="G2622" t="s">
        <v>2910</v>
      </c>
      <c r="H2622" t="s">
        <v>307</v>
      </c>
      <c r="I2622">
        <v>23.278199999999998</v>
      </c>
      <c r="J2622" t="s">
        <v>894</v>
      </c>
      <c r="L2622" t="s">
        <v>3159</v>
      </c>
      <c r="M2622" t="s">
        <v>957</v>
      </c>
      <c r="N2622" t="s">
        <v>957</v>
      </c>
    </row>
    <row r="2623" spans="1:14" x14ac:dyDescent="0.3">
      <c r="A2623" s="136">
        <f t="shared" si="40"/>
        <v>286.35013098040321</v>
      </c>
      <c r="B2623" s="134">
        <v>5.2785000000000002</v>
      </c>
      <c r="C2623" s="134">
        <v>-74.836500000000001</v>
      </c>
      <c r="D2623" t="s">
        <v>3418</v>
      </c>
      <c r="E2623" t="s">
        <v>883</v>
      </c>
      <c r="F2623" t="s">
        <v>877</v>
      </c>
      <c r="G2623" t="s">
        <v>2850</v>
      </c>
      <c r="H2623" t="s">
        <v>307</v>
      </c>
      <c r="I2623">
        <v>135.9881</v>
      </c>
      <c r="J2623" t="s">
        <v>894</v>
      </c>
      <c r="K2623" t="s">
        <v>903</v>
      </c>
      <c r="L2623" t="s">
        <v>3419</v>
      </c>
      <c r="M2623" t="s">
        <v>1759</v>
      </c>
      <c r="N2623" t="s">
        <v>1759</v>
      </c>
    </row>
    <row r="2624" spans="1:14" x14ac:dyDescent="0.3">
      <c r="A2624" s="136">
        <f t="shared" si="40"/>
        <v>286.50160097113695</v>
      </c>
      <c r="B2624" s="134">
        <v>5.2108400000000001</v>
      </c>
      <c r="C2624" s="134">
        <v>-74.768140000000002</v>
      </c>
      <c r="D2624" t="s">
        <v>3203</v>
      </c>
      <c r="E2624" t="s">
        <v>892</v>
      </c>
      <c r="F2624" t="s">
        <v>877</v>
      </c>
      <c r="G2624" t="s">
        <v>2910</v>
      </c>
      <c r="H2624" t="s">
        <v>307</v>
      </c>
      <c r="I2624">
        <v>87.283000000000001</v>
      </c>
      <c r="J2624" t="s">
        <v>894</v>
      </c>
      <c r="K2624" t="s">
        <v>879</v>
      </c>
      <c r="L2624" t="s">
        <v>3204</v>
      </c>
      <c r="M2624" t="s">
        <v>887</v>
      </c>
      <c r="N2624" t="s">
        <v>887</v>
      </c>
    </row>
    <row r="2625" spans="1:14" x14ac:dyDescent="0.3">
      <c r="A2625" s="136">
        <f t="shared" si="40"/>
        <v>286.51535611096728</v>
      </c>
      <c r="B2625" s="134">
        <v>6.1422999999999996</v>
      </c>
      <c r="C2625" s="134">
        <v>-75.409959999999998</v>
      </c>
      <c r="D2625" t="s">
        <v>6339</v>
      </c>
      <c r="E2625" t="s">
        <v>892</v>
      </c>
      <c r="F2625" t="s">
        <v>926</v>
      </c>
      <c r="G2625" t="s">
        <v>6198</v>
      </c>
      <c r="H2625" t="s">
        <v>288</v>
      </c>
      <c r="I2625">
        <v>564.48050000000001</v>
      </c>
      <c r="J2625" t="s">
        <v>889</v>
      </c>
      <c r="K2625" t="s">
        <v>879</v>
      </c>
      <c r="L2625" t="s">
        <v>6340</v>
      </c>
      <c r="M2625" t="s">
        <v>1380</v>
      </c>
      <c r="N2625" t="s">
        <v>1380</v>
      </c>
    </row>
    <row r="2626" spans="1:14" x14ac:dyDescent="0.3">
      <c r="A2626" s="136">
        <f t="shared" ref="A2626:A2689" si="41">6371*ACOS(SIN(RADIANS(LAT))*SIN(RADIANS(B2626))+COS(RADIANS(LAT))*COS(RADIANS(B2626))*COS(RADIANS(C2626-LONG)))</f>
        <v>286.62112226074953</v>
      </c>
      <c r="B2626" s="134">
        <v>6.3685</v>
      </c>
      <c r="C2626" s="134">
        <v>-75.489999999999995</v>
      </c>
      <c r="D2626" t="s">
        <v>7242</v>
      </c>
      <c r="E2626" t="s">
        <v>883</v>
      </c>
      <c r="F2626" t="s">
        <v>877</v>
      </c>
      <c r="G2626" t="s">
        <v>7021</v>
      </c>
      <c r="H2626" t="s">
        <v>288</v>
      </c>
      <c r="I2626">
        <v>7.3430999999999997</v>
      </c>
      <c r="J2626" t="s">
        <v>894</v>
      </c>
      <c r="L2626" t="s">
        <v>4834</v>
      </c>
      <c r="M2626" t="s">
        <v>1686</v>
      </c>
      <c r="N2626" t="s">
        <v>1686</v>
      </c>
    </row>
    <row r="2627" spans="1:14" x14ac:dyDescent="0.3">
      <c r="A2627" s="136">
        <f t="shared" si="41"/>
        <v>286.8446538479019</v>
      </c>
      <c r="B2627" s="134">
        <v>5.9154999999999998</v>
      </c>
      <c r="C2627" s="134">
        <v>-75.308999999999997</v>
      </c>
      <c r="D2627" t="s">
        <v>5401</v>
      </c>
      <c r="E2627" t="s">
        <v>883</v>
      </c>
      <c r="F2627" t="s">
        <v>877</v>
      </c>
      <c r="G2627" t="s">
        <v>5246</v>
      </c>
      <c r="H2627" t="s">
        <v>288</v>
      </c>
      <c r="I2627">
        <v>3684.6732999999999</v>
      </c>
      <c r="J2627" t="s">
        <v>889</v>
      </c>
      <c r="L2627" t="s">
        <v>4978</v>
      </c>
      <c r="M2627" t="s">
        <v>887</v>
      </c>
      <c r="N2627" t="s">
        <v>887</v>
      </c>
    </row>
    <row r="2628" spans="1:14" x14ac:dyDescent="0.3">
      <c r="A2628" s="136">
        <f t="shared" si="41"/>
        <v>286.89775949022487</v>
      </c>
      <c r="B2628" s="134">
        <v>6.0715000000000003</v>
      </c>
      <c r="C2628" s="134">
        <v>-75.384</v>
      </c>
      <c r="D2628" t="s">
        <v>6070</v>
      </c>
      <c r="E2628" t="s">
        <v>883</v>
      </c>
      <c r="F2628" t="s">
        <v>877</v>
      </c>
      <c r="G2628" t="s">
        <v>6071</v>
      </c>
      <c r="H2628" t="s">
        <v>288</v>
      </c>
      <c r="I2628">
        <v>179.97749999999999</v>
      </c>
      <c r="J2628" t="s">
        <v>889</v>
      </c>
      <c r="L2628" t="s">
        <v>6072</v>
      </c>
      <c r="M2628" t="s">
        <v>1008</v>
      </c>
      <c r="N2628" t="s">
        <v>1008</v>
      </c>
    </row>
    <row r="2629" spans="1:14" x14ac:dyDescent="0.3">
      <c r="A2629" s="136">
        <f t="shared" si="41"/>
        <v>286.91584914504671</v>
      </c>
      <c r="B2629" s="134">
        <v>5.23888</v>
      </c>
      <c r="C2629" s="134">
        <v>-74.803309999999996</v>
      </c>
      <c r="D2629" t="s">
        <v>3274</v>
      </c>
      <c r="E2629" t="s">
        <v>892</v>
      </c>
      <c r="F2629" t="s">
        <v>877</v>
      </c>
      <c r="G2629" t="s">
        <v>2850</v>
      </c>
      <c r="H2629" t="s">
        <v>307</v>
      </c>
      <c r="I2629">
        <v>1148.7387000000001</v>
      </c>
      <c r="J2629" t="s">
        <v>889</v>
      </c>
      <c r="K2629" t="s">
        <v>879</v>
      </c>
      <c r="L2629" t="s">
        <v>3275</v>
      </c>
      <c r="M2629" t="s">
        <v>3276</v>
      </c>
      <c r="N2629" t="s">
        <v>3276</v>
      </c>
    </row>
    <row r="2630" spans="1:14" x14ac:dyDescent="0.3">
      <c r="A2630" s="136">
        <f t="shared" si="41"/>
        <v>286.99094988080986</v>
      </c>
      <c r="B2630" s="134">
        <v>6.1855000000000002</v>
      </c>
      <c r="C2630" s="134">
        <v>-75.4315</v>
      </c>
      <c r="D2630" t="s">
        <v>6496</v>
      </c>
      <c r="E2630" t="s">
        <v>883</v>
      </c>
      <c r="F2630" t="s">
        <v>877</v>
      </c>
      <c r="G2630" t="s">
        <v>6198</v>
      </c>
      <c r="H2630" t="s">
        <v>288</v>
      </c>
      <c r="I2630">
        <v>74.674199999999999</v>
      </c>
      <c r="J2630" t="s">
        <v>894</v>
      </c>
      <c r="L2630" t="s">
        <v>971</v>
      </c>
      <c r="M2630" t="s">
        <v>1019</v>
      </c>
      <c r="N2630" t="s">
        <v>1019</v>
      </c>
    </row>
    <row r="2631" spans="1:14" x14ac:dyDescent="0.3">
      <c r="A2631" s="136">
        <f t="shared" si="41"/>
        <v>287.10659728561586</v>
      </c>
      <c r="B2631" s="134">
        <v>6.3179999999999996</v>
      </c>
      <c r="C2631" s="134">
        <v>-75.478999999999999</v>
      </c>
      <c r="D2631" t="s">
        <v>7047</v>
      </c>
      <c r="E2631" t="s">
        <v>883</v>
      </c>
      <c r="F2631" t="s">
        <v>884</v>
      </c>
      <c r="G2631" t="s">
        <v>6981</v>
      </c>
      <c r="H2631" t="s">
        <v>288</v>
      </c>
      <c r="I2631">
        <v>150.5461</v>
      </c>
      <c r="L2631" t="s">
        <v>7048</v>
      </c>
      <c r="M2631" t="s">
        <v>7049</v>
      </c>
      <c r="N2631" t="s">
        <v>7049</v>
      </c>
    </row>
    <row r="2632" spans="1:14" x14ac:dyDescent="0.3">
      <c r="A2632" s="136">
        <f t="shared" si="41"/>
        <v>287.23295414679114</v>
      </c>
      <c r="B2632" s="134">
        <v>7.1505000000000001</v>
      </c>
      <c r="C2632" s="134">
        <v>-75.602000000000004</v>
      </c>
      <c r="D2632" t="s">
        <v>9682</v>
      </c>
      <c r="E2632" t="s">
        <v>883</v>
      </c>
      <c r="F2632" t="s">
        <v>877</v>
      </c>
      <c r="G2632" t="s">
        <v>6672</v>
      </c>
      <c r="H2632" t="s">
        <v>288</v>
      </c>
      <c r="I2632">
        <v>6.1105999999999998</v>
      </c>
      <c r="J2632" t="s">
        <v>894</v>
      </c>
      <c r="L2632" t="s">
        <v>4065</v>
      </c>
      <c r="M2632" t="s">
        <v>8628</v>
      </c>
      <c r="N2632" t="s">
        <v>8628</v>
      </c>
    </row>
    <row r="2633" spans="1:14" x14ac:dyDescent="0.3">
      <c r="A2633" s="136">
        <f t="shared" si="41"/>
        <v>287.28869192633613</v>
      </c>
      <c r="B2633" s="134">
        <v>6.3270099999999996</v>
      </c>
      <c r="C2633" s="134">
        <v>-75.483590000000007</v>
      </c>
      <c r="D2633" t="s">
        <v>7080</v>
      </c>
      <c r="E2633" t="s">
        <v>892</v>
      </c>
      <c r="F2633" t="s">
        <v>1593</v>
      </c>
      <c r="G2633" t="s">
        <v>7021</v>
      </c>
      <c r="H2633" t="s">
        <v>288</v>
      </c>
      <c r="I2633">
        <v>4.8085000000000004</v>
      </c>
      <c r="K2633" t="s">
        <v>879</v>
      </c>
      <c r="L2633" t="s">
        <v>7081</v>
      </c>
      <c r="M2633" t="s">
        <v>949</v>
      </c>
      <c r="N2633" t="s">
        <v>949</v>
      </c>
    </row>
    <row r="2634" spans="1:14" x14ac:dyDescent="0.3">
      <c r="A2634" s="136">
        <f t="shared" si="41"/>
        <v>287.48900282911234</v>
      </c>
      <c r="B2634" s="134">
        <v>4.6605299999999996</v>
      </c>
      <c r="C2634" s="134">
        <v>-72.121440000000007</v>
      </c>
      <c r="D2634" t="s">
        <v>10269</v>
      </c>
      <c r="E2634" t="s">
        <v>892</v>
      </c>
      <c r="F2634" t="s">
        <v>877</v>
      </c>
      <c r="G2634" t="s">
        <v>9804</v>
      </c>
      <c r="H2634" t="s">
        <v>231</v>
      </c>
      <c r="I2634">
        <v>12.184900000000001</v>
      </c>
      <c r="J2634" t="s">
        <v>894</v>
      </c>
      <c r="K2634" t="s">
        <v>879</v>
      </c>
      <c r="L2634" t="s">
        <v>10270</v>
      </c>
      <c r="M2634" t="s">
        <v>1482</v>
      </c>
      <c r="N2634" t="s">
        <v>1482</v>
      </c>
    </row>
    <row r="2635" spans="1:14" x14ac:dyDescent="0.3">
      <c r="A2635" s="136">
        <f t="shared" si="41"/>
        <v>287.58909678773949</v>
      </c>
      <c r="B2635" s="134">
        <v>5.1459999999999999</v>
      </c>
      <c r="C2635" s="134">
        <v>-74.710499999999996</v>
      </c>
      <c r="D2635" t="s">
        <v>3071</v>
      </c>
      <c r="E2635" t="s">
        <v>883</v>
      </c>
      <c r="F2635" t="s">
        <v>877</v>
      </c>
      <c r="G2635" t="s">
        <v>3072</v>
      </c>
      <c r="H2635" t="s">
        <v>297</v>
      </c>
      <c r="I2635">
        <v>122.52070000000001</v>
      </c>
      <c r="J2635" t="s">
        <v>894</v>
      </c>
      <c r="L2635" t="s">
        <v>3073</v>
      </c>
      <c r="M2635" t="s">
        <v>957</v>
      </c>
      <c r="N2635" t="s">
        <v>957</v>
      </c>
    </row>
    <row r="2636" spans="1:14" x14ac:dyDescent="0.3">
      <c r="A2636" s="136">
        <f t="shared" si="41"/>
        <v>287.6125339930187</v>
      </c>
      <c r="B2636" s="134">
        <v>6.3265000000000002</v>
      </c>
      <c r="C2636" s="134">
        <v>-75.486500000000007</v>
      </c>
      <c r="D2636" t="s">
        <v>7076</v>
      </c>
      <c r="E2636" t="s">
        <v>883</v>
      </c>
      <c r="F2636" t="s">
        <v>877</v>
      </c>
      <c r="G2636" t="s">
        <v>7021</v>
      </c>
      <c r="H2636" t="s">
        <v>288</v>
      </c>
      <c r="I2636">
        <v>11.015499999999999</v>
      </c>
      <c r="J2636" t="s">
        <v>894</v>
      </c>
      <c r="L2636" t="s">
        <v>6297</v>
      </c>
      <c r="M2636" t="s">
        <v>1019</v>
      </c>
      <c r="N2636" t="s">
        <v>1019</v>
      </c>
    </row>
    <row r="2637" spans="1:14" x14ac:dyDescent="0.3">
      <c r="A2637" s="136">
        <f t="shared" si="41"/>
        <v>287.6591634737099</v>
      </c>
      <c r="B2637" s="134">
        <v>9.6594999999999995</v>
      </c>
      <c r="C2637" s="134">
        <v>-73.335999999999999</v>
      </c>
      <c r="D2637" t="s">
        <v>13093</v>
      </c>
      <c r="E2637" t="s">
        <v>968</v>
      </c>
      <c r="F2637" t="s">
        <v>877</v>
      </c>
      <c r="G2637" t="s">
        <v>13083</v>
      </c>
      <c r="H2637" t="s">
        <v>294</v>
      </c>
      <c r="I2637">
        <v>404.81220000000002</v>
      </c>
      <c r="J2637" t="s">
        <v>889</v>
      </c>
      <c r="L2637" t="s">
        <v>9012</v>
      </c>
      <c r="M2637" t="s">
        <v>1086</v>
      </c>
      <c r="N2637" t="s">
        <v>1086</v>
      </c>
    </row>
    <row r="2638" spans="1:14" x14ac:dyDescent="0.3">
      <c r="A2638" s="136">
        <f t="shared" si="41"/>
        <v>287.81713465448655</v>
      </c>
      <c r="B2638" s="134">
        <v>6.3209999999999997</v>
      </c>
      <c r="C2638" s="134">
        <v>-75.486699999999999</v>
      </c>
      <c r="D2638" t="s">
        <v>7059</v>
      </c>
      <c r="E2638" t="s">
        <v>892</v>
      </c>
      <c r="F2638" t="s">
        <v>926</v>
      </c>
      <c r="G2638" t="s">
        <v>6981</v>
      </c>
      <c r="H2638" t="s">
        <v>288</v>
      </c>
      <c r="I2638">
        <v>45.348700000000001</v>
      </c>
      <c r="J2638" t="s">
        <v>894</v>
      </c>
      <c r="K2638" t="s">
        <v>879</v>
      </c>
      <c r="L2638" t="s">
        <v>7060</v>
      </c>
      <c r="M2638" t="s">
        <v>1380</v>
      </c>
      <c r="N2638" t="s">
        <v>1380</v>
      </c>
    </row>
    <row r="2639" spans="1:14" x14ac:dyDescent="0.3">
      <c r="A2639" s="136">
        <f t="shared" si="41"/>
        <v>287.8349455982393</v>
      </c>
      <c r="B2639" s="134">
        <v>9.4870000000000001</v>
      </c>
      <c r="C2639" s="134">
        <v>-73.997</v>
      </c>
      <c r="D2639" t="s">
        <v>12990</v>
      </c>
      <c r="E2639" t="s">
        <v>892</v>
      </c>
      <c r="F2639" t="s">
        <v>1214</v>
      </c>
      <c r="G2639" t="s">
        <v>12980</v>
      </c>
      <c r="H2639" t="s">
        <v>294</v>
      </c>
      <c r="I2639">
        <v>245.0119</v>
      </c>
      <c r="L2639" t="s">
        <v>11846</v>
      </c>
      <c r="M2639" t="s">
        <v>899</v>
      </c>
      <c r="N2639" t="s">
        <v>899</v>
      </c>
    </row>
    <row r="2640" spans="1:14" x14ac:dyDescent="0.3">
      <c r="A2640" s="136">
        <f t="shared" si="41"/>
        <v>287.85380260115346</v>
      </c>
      <c r="B2640" s="134">
        <v>4.8038699999999999</v>
      </c>
      <c r="C2640" s="134">
        <v>-74.212919999999997</v>
      </c>
      <c r="D2640" t="s">
        <v>3722</v>
      </c>
      <c r="E2640" t="s">
        <v>892</v>
      </c>
      <c r="F2640" t="s">
        <v>1944</v>
      </c>
      <c r="G2640" t="s">
        <v>3723</v>
      </c>
      <c r="H2640" t="s">
        <v>297</v>
      </c>
      <c r="I2640">
        <v>16.160399999999999</v>
      </c>
      <c r="J2640" t="s">
        <v>889</v>
      </c>
      <c r="K2640" t="s">
        <v>879</v>
      </c>
      <c r="L2640" t="s">
        <v>3724</v>
      </c>
      <c r="M2640" t="s">
        <v>949</v>
      </c>
      <c r="N2640" t="s">
        <v>949</v>
      </c>
    </row>
    <row r="2641" spans="1:14" x14ac:dyDescent="0.3">
      <c r="A2641" s="136">
        <f t="shared" si="41"/>
        <v>287.86131991984405</v>
      </c>
      <c r="B2641" s="134">
        <v>5.2925000000000004</v>
      </c>
      <c r="C2641" s="134">
        <v>-74.869500000000002</v>
      </c>
      <c r="D2641" t="s">
        <v>3413</v>
      </c>
      <c r="E2641" t="s">
        <v>883</v>
      </c>
      <c r="F2641" t="s">
        <v>877</v>
      </c>
      <c r="G2641" t="s">
        <v>3391</v>
      </c>
      <c r="H2641" t="s">
        <v>307</v>
      </c>
      <c r="I2641">
        <v>115.1631</v>
      </c>
      <c r="J2641" t="s">
        <v>894</v>
      </c>
      <c r="L2641" t="s">
        <v>3392</v>
      </c>
      <c r="M2641" t="s">
        <v>899</v>
      </c>
      <c r="N2641" t="s">
        <v>899</v>
      </c>
    </row>
    <row r="2642" spans="1:14" x14ac:dyDescent="0.3">
      <c r="A2642" s="136">
        <f t="shared" si="41"/>
        <v>287.92814139921074</v>
      </c>
      <c r="B2642" s="134">
        <v>5.2845000000000004</v>
      </c>
      <c r="C2642" s="134">
        <v>-74.862499999999997</v>
      </c>
      <c r="D2642" t="s">
        <v>3390</v>
      </c>
      <c r="E2642" t="s">
        <v>883</v>
      </c>
      <c r="F2642" t="s">
        <v>877</v>
      </c>
      <c r="G2642" t="s">
        <v>3391</v>
      </c>
      <c r="H2642" t="s">
        <v>307</v>
      </c>
      <c r="I2642">
        <v>156.81880000000001</v>
      </c>
      <c r="J2642" t="s">
        <v>889</v>
      </c>
      <c r="L2642" t="s">
        <v>3392</v>
      </c>
      <c r="M2642" t="s">
        <v>957</v>
      </c>
      <c r="N2642" t="s">
        <v>957</v>
      </c>
    </row>
    <row r="2643" spans="1:14" x14ac:dyDescent="0.3">
      <c r="A2643" s="136">
        <f t="shared" si="41"/>
        <v>288.00385053389135</v>
      </c>
      <c r="B2643" s="134">
        <v>6.3344500000000004</v>
      </c>
      <c r="C2643" s="134">
        <v>-75.492699999999999</v>
      </c>
      <c r="D2643" t="s">
        <v>7112</v>
      </c>
      <c r="E2643" t="s">
        <v>892</v>
      </c>
      <c r="F2643" t="s">
        <v>877</v>
      </c>
      <c r="G2643" t="s">
        <v>7021</v>
      </c>
      <c r="H2643" t="s">
        <v>288</v>
      </c>
      <c r="I2643">
        <v>69.122699999999995</v>
      </c>
      <c r="J2643" t="s">
        <v>986</v>
      </c>
      <c r="K2643" t="s">
        <v>1058</v>
      </c>
      <c r="L2643" t="s">
        <v>7113</v>
      </c>
      <c r="M2643" t="s">
        <v>949</v>
      </c>
      <c r="N2643" t="s">
        <v>949</v>
      </c>
    </row>
    <row r="2644" spans="1:14" x14ac:dyDescent="0.3">
      <c r="A2644" s="136">
        <f t="shared" si="41"/>
        <v>288.07243394950183</v>
      </c>
      <c r="B2644" s="134">
        <v>5.0030000000000001</v>
      </c>
      <c r="C2644" s="134">
        <v>-74.537499999999994</v>
      </c>
      <c r="D2644" t="s">
        <v>3052</v>
      </c>
      <c r="E2644" t="s">
        <v>892</v>
      </c>
      <c r="F2644" t="s">
        <v>1199</v>
      </c>
      <c r="G2644" t="s">
        <v>3053</v>
      </c>
      <c r="H2644" t="s">
        <v>297</v>
      </c>
      <c r="I2644">
        <v>17.153700000000001</v>
      </c>
      <c r="J2644" t="s">
        <v>894</v>
      </c>
      <c r="K2644" t="s">
        <v>879</v>
      </c>
      <c r="L2644" t="s">
        <v>3054</v>
      </c>
      <c r="M2644" t="s">
        <v>931</v>
      </c>
      <c r="N2644" t="s">
        <v>931</v>
      </c>
    </row>
    <row r="2645" spans="1:14" x14ac:dyDescent="0.3">
      <c r="A2645" s="136">
        <f t="shared" si="41"/>
        <v>288.08460300396632</v>
      </c>
      <c r="B2645" s="134">
        <v>4.5131699999999997</v>
      </c>
      <c r="C2645" s="134">
        <v>-72.771500000000003</v>
      </c>
      <c r="D2645" t="s">
        <v>8600</v>
      </c>
      <c r="E2645" t="s">
        <v>892</v>
      </c>
      <c r="F2645" t="s">
        <v>877</v>
      </c>
      <c r="G2645" t="s">
        <v>7986</v>
      </c>
      <c r="H2645" t="s">
        <v>231</v>
      </c>
      <c r="I2645">
        <v>234.0052</v>
      </c>
      <c r="J2645" t="s">
        <v>894</v>
      </c>
      <c r="K2645" t="s">
        <v>879</v>
      </c>
      <c r="L2645" t="s">
        <v>8601</v>
      </c>
      <c r="M2645" t="s">
        <v>899</v>
      </c>
      <c r="N2645" t="s">
        <v>899</v>
      </c>
    </row>
    <row r="2646" spans="1:14" x14ac:dyDescent="0.3">
      <c r="A2646" s="136">
        <f t="shared" si="41"/>
        <v>288.08919638823784</v>
      </c>
      <c r="B2646" s="134">
        <v>9.6684999999999999</v>
      </c>
      <c r="C2646" s="134">
        <v>-73.293499999999995</v>
      </c>
      <c r="D2646" t="s">
        <v>13096</v>
      </c>
      <c r="E2646" t="s">
        <v>883</v>
      </c>
      <c r="F2646" t="s">
        <v>877</v>
      </c>
      <c r="G2646" t="s">
        <v>13083</v>
      </c>
      <c r="H2646" t="s">
        <v>294</v>
      </c>
      <c r="I2646">
        <v>158.76840000000001</v>
      </c>
      <c r="J2646" t="s">
        <v>889</v>
      </c>
      <c r="L2646" t="s">
        <v>12943</v>
      </c>
      <c r="M2646" t="s">
        <v>3535</v>
      </c>
      <c r="N2646" t="s">
        <v>3535</v>
      </c>
    </row>
    <row r="2647" spans="1:14" x14ac:dyDescent="0.3">
      <c r="A2647" s="136">
        <f t="shared" si="41"/>
        <v>288.10632701848789</v>
      </c>
      <c r="B2647" s="134">
        <v>5.17889</v>
      </c>
      <c r="C2647" s="134">
        <v>-74.754660000000001</v>
      </c>
      <c r="D2647" t="s">
        <v>3090</v>
      </c>
      <c r="E2647" t="s">
        <v>892</v>
      </c>
      <c r="F2647" t="s">
        <v>877</v>
      </c>
      <c r="G2647" t="s">
        <v>2910</v>
      </c>
      <c r="H2647" t="s">
        <v>307</v>
      </c>
      <c r="I2647">
        <v>131.25810000000001</v>
      </c>
      <c r="J2647" t="s">
        <v>889</v>
      </c>
      <c r="K2647" t="s">
        <v>879</v>
      </c>
      <c r="L2647" t="s">
        <v>1099</v>
      </c>
      <c r="M2647" t="s">
        <v>899</v>
      </c>
      <c r="N2647" t="s">
        <v>899</v>
      </c>
    </row>
    <row r="2648" spans="1:14" x14ac:dyDescent="0.3">
      <c r="A2648" s="136">
        <f t="shared" si="41"/>
        <v>288.19701231051101</v>
      </c>
      <c r="B2648" s="134">
        <v>6.3152400000000002</v>
      </c>
      <c r="C2648" s="134">
        <v>-75.488470000000007</v>
      </c>
      <c r="D2648" t="s">
        <v>7043</v>
      </c>
      <c r="E2648" t="s">
        <v>892</v>
      </c>
      <c r="F2648" t="s">
        <v>926</v>
      </c>
      <c r="G2648" t="s">
        <v>7021</v>
      </c>
      <c r="H2648" t="s">
        <v>288</v>
      </c>
      <c r="I2648">
        <v>15.783799999999999</v>
      </c>
      <c r="J2648" t="s">
        <v>894</v>
      </c>
      <c r="K2648" t="s">
        <v>879</v>
      </c>
      <c r="L2648" t="s">
        <v>7044</v>
      </c>
      <c r="M2648" t="s">
        <v>1380</v>
      </c>
      <c r="N2648" t="s">
        <v>1380</v>
      </c>
    </row>
    <row r="2649" spans="1:14" x14ac:dyDescent="0.3">
      <c r="A2649" s="136">
        <f t="shared" si="41"/>
        <v>288.2568404823449</v>
      </c>
      <c r="B2649" s="134">
        <v>6.3120000000000003</v>
      </c>
      <c r="C2649" s="134">
        <v>-75.488</v>
      </c>
      <c r="D2649" t="s">
        <v>7025</v>
      </c>
      <c r="E2649" t="s">
        <v>892</v>
      </c>
      <c r="F2649" t="s">
        <v>1214</v>
      </c>
      <c r="G2649" t="s">
        <v>6981</v>
      </c>
      <c r="H2649" t="s">
        <v>288</v>
      </c>
      <c r="I2649">
        <v>86.902799999999999</v>
      </c>
      <c r="L2649" t="s">
        <v>7026</v>
      </c>
      <c r="M2649" t="s">
        <v>7027</v>
      </c>
      <c r="N2649" t="s">
        <v>7027</v>
      </c>
    </row>
    <row r="2650" spans="1:14" x14ac:dyDescent="0.3">
      <c r="A2650" s="136">
        <f t="shared" si="41"/>
        <v>288.25715449477059</v>
      </c>
      <c r="B2650" s="134">
        <v>6.5185000000000004</v>
      </c>
      <c r="C2650" s="134">
        <v>-75.545000000000002</v>
      </c>
      <c r="D2650" t="s">
        <v>7755</v>
      </c>
      <c r="E2650" t="s">
        <v>883</v>
      </c>
      <c r="F2650" t="s">
        <v>963</v>
      </c>
      <c r="G2650" t="s">
        <v>7756</v>
      </c>
      <c r="H2650" t="s">
        <v>288</v>
      </c>
      <c r="I2650">
        <v>104.006</v>
      </c>
      <c r="J2650" t="s">
        <v>986</v>
      </c>
      <c r="L2650" t="s">
        <v>7757</v>
      </c>
      <c r="M2650" t="s">
        <v>1019</v>
      </c>
      <c r="N2650" t="s">
        <v>1019</v>
      </c>
    </row>
    <row r="2651" spans="1:14" x14ac:dyDescent="0.3">
      <c r="A2651" s="136">
        <f t="shared" si="41"/>
        <v>288.31098223382492</v>
      </c>
      <c r="B2651" s="134">
        <v>6.5185000000000004</v>
      </c>
      <c r="C2651" s="134">
        <v>-75.545500000000004</v>
      </c>
      <c r="D2651" t="s">
        <v>7758</v>
      </c>
      <c r="E2651" t="s">
        <v>883</v>
      </c>
      <c r="F2651" t="s">
        <v>884</v>
      </c>
      <c r="G2651" t="s">
        <v>7756</v>
      </c>
      <c r="H2651" t="s">
        <v>288</v>
      </c>
      <c r="I2651">
        <v>79.534199999999998</v>
      </c>
      <c r="L2651" t="s">
        <v>7759</v>
      </c>
      <c r="M2651" t="s">
        <v>899</v>
      </c>
      <c r="N2651" t="s">
        <v>899</v>
      </c>
    </row>
    <row r="2652" spans="1:14" x14ac:dyDescent="0.3">
      <c r="A2652" s="136">
        <f t="shared" si="41"/>
        <v>288.34606135161357</v>
      </c>
      <c r="B2652" s="134">
        <v>5.8360000000000003</v>
      </c>
      <c r="C2652" s="134">
        <v>-75.281499999999994</v>
      </c>
      <c r="D2652" t="s">
        <v>5120</v>
      </c>
      <c r="E2652" t="s">
        <v>883</v>
      </c>
      <c r="F2652" t="s">
        <v>877</v>
      </c>
      <c r="G2652" t="s">
        <v>5121</v>
      </c>
      <c r="H2652" t="s">
        <v>288</v>
      </c>
      <c r="I2652">
        <v>1298.1566</v>
      </c>
      <c r="J2652" t="s">
        <v>889</v>
      </c>
      <c r="L2652" t="s">
        <v>4978</v>
      </c>
      <c r="M2652" t="s">
        <v>906</v>
      </c>
      <c r="N2652" t="s">
        <v>906</v>
      </c>
    </row>
    <row r="2653" spans="1:14" x14ac:dyDescent="0.3">
      <c r="A2653" s="136">
        <f t="shared" si="41"/>
        <v>288.40731993809788</v>
      </c>
      <c r="B2653" s="134">
        <v>5.2039999999999997</v>
      </c>
      <c r="C2653" s="134">
        <v>-74.786000000000001</v>
      </c>
      <c r="D2653" t="s">
        <v>3116</v>
      </c>
      <c r="E2653" t="s">
        <v>892</v>
      </c>
      <c r="F2653" t="s">
        <v>877</v>
      </c>
      <c r="G2653" t="s">
        <v>2910</v>
      </c>
      <c r="H2653" t="s">
        <v>307</v>
      </c>
      <c r="I2653">
        <v>308.74939999999998</v>
      </c>
      <c r="J2653" t="s">
        <v>889</v>
      </c>
      <c r="K2653" t="s">
        <v>903</v>
      </c>
      <c r="L2653" t="s">
        <v>3117</v>
      </c>
      <c r="M2653" t="s">
        <v>1019</v>
      </c>
      <c r="N2653" t="s">
        <v>1019</v>
      </c>
    </row>
    <row r="2654" spans="1:14" x14ac:dyDescent="0.3">
      <c r="A2654" s="136">
        <f t="shared" si="41"/>
        <v>288.68694455565799</v>
      </c>
      <c r="B2654" s="134">
        <v>4.6464999999999996</v>
      </c>
      <c r="C2654" s="134">
        <v>-73.87</v>
      </c>
      <c r="D2654" t="s">
        <v>4569</v>
      </c>
      <c r="E2654" t="s">
        <v>883</v>
      </c>
      <c r="F2654" t="s">
        <v>877</v>
      </c>
      <c r="G2654" t="s">
        <v>4339</v>
      </c>
      <c r="H2654" t="s">
        <v>297</v>
      </c>
      <c r="I2654">
        <v>730.27549999999997</v>
      </c>
      <c r="J2654" t="s">
        <v>889</v>
      </c>
      <c r="L2654" t="s">
        <v>4130</v>
      </c>
      <c r="M2654" t="s">
        <v>4570</v>
      </c>
      <c r="N2654" t="s">
        <v>4570</v>
      </c>
    </row>
    <row r="2655" spans="1:14" x14ac:dyDescent="0.3">
      <c r="A2655" s="136">
        <f t="shared" si="41"/>
        <v>288.70059516194755</v>
      </c>
      <c r="B2655" s="134">
        <v>5.5674999999999999</v>
      </c>
      <c r="C2655" s="134">
        <v>-75.112499999999997</v>
      </c>
      <c r="D2655" t="s">
        <v>4087</v>
      </c>
      <c r="E2655" t="s">
        <v>883</v>
      </c>
      <c r="F2655" t="s">
        <v>877</v>
      </c>
      <c r="G2655" t="s">
        <v>4032</v>
      </c>
      <c r="H2655" t="s">
        <v>3898</v>
      </c>
      <c r="I2655">
        <v>238.8665</v>
      </c>
      <c r="J2655" t="s">
        <v>889</v>
      </c>
      <c r="L2655" t="s">
        <v>4088</v>
      </c>
      <c r="M2655" t="s">
        <v>1310</v>
      </c>
      <c r="N2655" t="s">
        <v>1310</v>
      </c>
    </row>
    <row r="2656" spans="1:14" x14ac:dyDescent="0.3">
      <c r="A2656" s="136">
        <f t="shared" si="41"/>
        <v>288.73020778515337</v>
      </c>
      <c r="B2656" s="134">
        <v>4.6635</v>
      </c>
      <c r="C2656" s="134">
        <v>-73.918000000000006</v>
      </c>
      <c r="D2656" t="s">
        <v>4421</v>
      </c>
      <c r="E2656" t="s">
        <v>883</v>
      </c>
      <c r="F2656" t="s">
        <v>877</v>
      </c>
      <c r="G2656" t="s">
        <v>4386</v>
      </c>
      <c r="H2656" t="s">
        <v>297</v>
      </c>
      <c r="I2656">
        <v>6.1265000000000001</v>
      </c>
      <c r="J2656" t="s">
        <v>894</v>
      </c>
      <c r="L2656" t="s">
        <v>4422</v>
      </c>
      <c r="M2656" t="s">
        <v>887</v>
      </c>
      <c r="N2656" t="s">
        <v>887</v>
      </c>
    </row>
    <row r="2657" spans="1:14" x14ac:dyDescent="0.3">
      <c r="A2657" s="136">
        <f t="shared" si="41"/>
        <v>288.86451410134288</v>
      </c>
      <c r="B2657" s="134">
        <v>5.6779999999999999</v>
      </c>
      <c r="C2657" s="134">
        <v>-75.191000000000003</v>
      </c>
      <c r="D2657" t="s">
        <v>4453</v>
      </c>
      <c r="E2657" t="s">
        <v>883</v>
      </c>
      <c r="F2657" t="s">
        <v>877</v>
      </c>
      <c r="G2657" t="s">
        <v>4454</v>
      </c>
      <c r="H2657" t="s">
        <v>288</v>
      </c>
      <c r="I2657">
        <v>684.70010000000002</v>
      </c>
      <c r="J2657" t="s">
        <v>889</v>
      </c>
      <c r="L2657" t="s">
        <v>2637</v>
      </c>
      <c r="M2657" t="s">
        <v>4455</v>
      </c>
      <c r="N2657" t="s">
        <v>4455</v>
      </c>
    </row>
    <row r="2658" spans="1:14" x14ac:dyDescent="0.3">
      <c r="A2658" s="136">
        <f t="shared" si="41"/>
        <v>288.94078367234681</v>
      </c>
      <c r="B2658" s="134">
        <v>6.3310000000000004</v>
      </c>
      <c r="C2658" s="134">
        <v>-75.500500000000002</v>
      </c>
      <c r="D2658" t="s">
        <v>7100</v>
      </c>
      <c r="E2658" t="s">
        <v>883</v>
      </c>
      <c r="F2658" t="s">
        <v>877</v>
      </c>
      <c r="G2658" t="s">
        <v>7021</v>
      </c>
      <c r="H2658" t="s">
        <v>288</v>
      </c>
      <c r="I2658">
        <v>767.42200000000003</v>
      </c>
      <c r="J2658" t="s">
        <v>889</v>
      </c>
      <c r="L2658" t="s">
        <v>7101</v>
      </c>
      <c r="M2658" t="s">
        <v>1879</v>
      </c>
      <c r="N2658" t="s">
        <v>1879</v>
      </c>
    </row>
    <row r="2659" spans="1:14" x14ac:dyDescent="0.3">
      <c r="A2659" s="136">
        <f t="shared" si="41"/>
        <v>289.02574208937079</v>
      </c>
      <c r="B2659" s="134">
        <v>6.3094999999999999</v>
      </c>
      <c r="C2659" s="134">
        <v>-75.494500000000002</v>
      </c>
      <c r="D2659" t="s">
        <v>7020</v>
      </c>
      <c r="E2659" t="s">
        <v>883</v>
      </c>
      <c r="F2659" t="s">
        <v>877</v>
      </c>
      <c r="G2659" t="s">
        <v>7021</v>
      </c>
      <c r="H2659" t="s">
        <v>288</v>
      </c>
      <c r="I2659">
        <v>61.1999</v>
      </c>
      <c r="J2659" t="s">
        <v>894</v>
      </c>
      <c r="L2659" t="s">
        <v>5718</v>
      </c>
      <c r="M2659" t="s">
        <v>1019</v>
      </c>
      <c r="N2659" t="s">
        <v>1019</v>
      </c>
    </row>
    <row r="2660" spans="1:14" x14ac:dyDescent="0.3">
      <c r="A2660" s="136">
        <f t="shared" si="41"/>
        <v>289.19109067880595</v>
      </c>
      <c r="B2660" s="134">
        <v>6.3</v>
      </c>
      <c r="C2660" s="134">
        <v>-75.492999999999995</v>
      </c>
      <c r="D2660" t="s">
        <v>6980</v>
      </c>
      <c r="E2660" t="s">
        <v>883</v>
      </c>
      <c r="F2660" t="s">
        <v>877</v>
      </c>
      <c r="G2660" t="s">
        <v>6981</v>
      </c>
      <c r="H2660" t="s">
        <v>288</v>
      </c>
      <c r="I2660">
        <v>68.544899999999998</v>
      </c>
      <c r="J2660" t="s">
        <v>889</v>
      </c>
      <c r="L2660" t="s">
        <v>2800</v>
      </c>
      <c r="M2660" t="s">
        <v>6982</v>
      </c>
      <c r="N2660" t="s">
        <v>6982</v>
      </c>
    </row>
    <row r="2661" spans="1:14" x14ac:dyDescent="0.3">
      <c r="A2661" s="136">
        <f t="shared" si="41"/>
        <v>289.51077405941254</v>
      </c>
      <c r="B2661" s="134">
        <v>7.0449999999999999</v>
      </c>
      <c r="C2661" s="134">
        <v>-75.622500000000002</v>
      </c>
      <c r="D2661" t="s">
        <v>9426</v>
      </c>
      <c r="E2661" t="s">
        <v>883</v>
      </c>
      <c r="F2661" t="s">
        <v>877</v>
      </c>
      <c r="G2661" t="s">
        <v>9427</v>
      </c>
      <c r="H2661" t="s">
        <v>288</v>
      </c>
      <c r="I2661">
        <v>48.8977</v>
      </c>
      <c r="J2661" t="s">
        <v>894</v>
      </c>
      <c r="L2661" t="s">
        <v>4065</v>
      </c>
      <c r="M2661" t="s">
        <v>8628</v>
      </c>
      <c r="N2661" t="s">
        <v>8628</v>
      </c>
    </row>
    <row r="2662" spans="1:14" x14ac:dyDescent="0.3">
      <c r="A2662" s="136">
        <f t="shared" si="41"/>
        <v>289.55533648510118</v>
      </c>
      <c r="B2662" s="134">
        <v>7.1740000000000004</v>
      </c>
      <c r="C2662" s="134">
        <v>-75.622500000000002</v>
      </c>
      <c r="D2662" t="s">
        <v>9754</v>
      </c>
      <c r="E2662" t="s">
        <v>883</v>
      </c>
      <c r="F2662" t="s">
        <v>877</v>
      </c>
      <c r="G2662" t="s">
        <v>9578</v>
      </c>
      <c r="H2662" t="s">
        <v>288</v>
      </c>
      <c r="I2662">
        <v>69.660200000000003</v>
      </c>
      <c r="J2662" t="s">
        <v>894</v>
      </c>
      <c r="L2662" t="s">
        <v>3596</v>
      </c>
      <c r="M2662" t="s">
        <v>9685</v>
      </c>
      <c r="N2662" t="s">
        <v>9685</v>
      </c>
    </row>
    <row r="2663" spans="1:14" x14ac:dyDescent="0.3">
      <c r="A2663" s="136">
        <f t="shared" si="41"/>
        <v>289.58918424875606</v>
      </c>
      <c r="B2663" s="134">
        <v>4.6449999999999996</v>
      </c>
      <c r="C2663" s="134">
        <v>-73.89</v>
      </c>
      <c r="D2663" t="s">
        <v>4498</v>
      </c>
      <c r="E2663" t="s">
        <v>968</v>
      </c>
      <c r="F2663" t="s">
        <v>877</v>
      </c>
      <c r="G2663" t="s">
        <v>4386</v>
      </c>
      <c r="H2663" t="s">
        <v>297</v>
      </c>
      <c r="I2663">
        <v>73.518299999999996</v>
      </c>
      <c r="J2663" t="s">
        <v>894</v>
      </c>
      <c r="L2663" t="s">
        <v>4499</v>
      </c>
      <c r="M2663" t="s">
        <v>1019</v>
      </c>
      <c r="N2663" t="s">
        <v>1019</v>
      </c>
    </row>
    <row r="2664" spans="1:14" x14ac:dyDescent="0.3">
      <c r="A2664" s="136">
        <f t="shared" si="41"/>
        <v>289.80718666779057</v>
      </c>
      <c r="B2664" s="134">
        <v>5.1265000000000001</v>
      </c>
      <c r="C2664" s="134">
        <v>-74.718500000000006</v>
      </c>
      <c r="D2664" t="s">
        <v>2991</v>
      </c>
      <c r="E2664" t="s">
        <v>883</v>
      </c>
      <c r="F2664" t="s">
        <v>877</v>
      </c>
      <c r="G2664" t="s">
        <v>2928</v>
      </c>
      <c r="H2664" t="s">
        <v>1369</v>
      </c>
      <c r="I2664">
        <v>165.4093</v>
      </c>
      <c r="J2664" t="s">
        <v>889</v>
      </c>
      <c r="L2664" t="s">
        <v>2992</v>
      </c>
      <c r="M2664" t="s">
        <v>1008</v>
      </c>
      <c r="N2664" t="s">
        <v>1008</v>
      </c>
    </row>
    <row r="2665" spans="1:14" x14ac:dyDescent="0.3">
      <c r="A2665" s="136">
        <f t="shared" si="41"/>
        <v>289.92506828255785</v>
      </c>
      <c r="B2665" s="134">
        <v>6.1272799999999998</v>
      </c>
      <c r="C2665" s="134">
        <v>-75.437129999999996</v>
      </c>
      <c r="D2665" t="s">
        <v>6296</v>
      </c>
      <c r="E2665" t="s">
        <v>892</v>
      </c>
      <c r="F2665" t="s">
        <v>877</v>
      </c>
      <c r="G2665" t="s">
        <v>6198</v>
      </c>
      <c r="H2665" t="s">
        <v>288</v>
      </c>
      <c r="I2665">
        <v>31.515599999999999</v>
      </c>
      <c r="J2665" t="s">
        <v>894</v>
      </c>
      <c r="K2665" t="s">
        <v>879</v>
      </c>
      <c r="L2665" t="s">
        <v>6297</v>
      </c>
      <c r="M2665" t="s">
        <v>949</v>
      </c>
      <c r="N2665" t="s">
        <v>949</v>
      </c>
    </row>
    <row r="2666" spans="1:14" x14ac:dyDescent="0.3">
      <c r="A2666" s="136">
        <f t="shared" si="41"/>
        <v>290.0406173944541</v>
      </c>
      <c r="B2666" s="134">
        <v>6.3474300000000001</v>
      </c>
      <c r="C2666" s="134">
        <v>-75.515960000000007</v>
      </c>
      <c r="D2666" t="s">
        <v>7182</v>
      </c>
      <c r="E2666" t="s">
        <v>892</v>
      </c>
      <c r="F2666" t="s">
        <v>1944</v>
      </c>
      <c r="G2666" t="s">
        <v>7124</v>
      </c>
      <c r="H2666" t="s">
        <v>288</v>
      </c>
      <c r="I2666">
        <v>14.9093</v>
      </c>
      <c r="K2666" t="s">
        <v>879</v>
      </c>
      <c r="L2666" t="s">
        <v>7164</v>
      </c>
      <c r="M2666" t="s">
        <v>949</v>
      </c>
      <c r="N2666" t="s">
        <v>949</v>
      </c>
    </row>
    <row r="2667" spans="1:14" x14ac:dyDescent="0.3">
      <c r="A2667" s="136">
        <f t="shared" si="41"/>
        <v>290.04843501451398</v>
      </c>
      <c r="B2667" s="134">
        <v>5.3125</v>
      </c>
      <c r="C2667" s="134">
        <v>-74.915999999999997</v>
      </c>
      <c r="D2667" t="s">
        <v>3427</v>
      </c>
      <c r="E2667" t="s">
        <v>892</v>
      </c>
      <c r="F2667" t="s">
        <v>1214</v>
      </c>
      <c r="G2667" t="s">
        <v>3428</v>
      </c>
      <c r="H2667" t="s">
        <v>292</v>
      </c>
      <c r="I2667">
        <v>7.351</v>
      </c>
      <c r="L2667" t="s">
        <v>3429</v>
      </c>
      <c r="M2667" t="s">
        <v>931</v>
      </c>
      <c r="N2667" t="s">
        <v>931</v>
      </c>
    </row>
    <row r="2668" spans="1:14" x14ac:dyDescent="0.3">
      <c r="A2668" s="136">
        <f t="shared" si="41"/>
        <v>290.14472737278476</v>
      </c>
      <c r="B2668" s="134">
        <v>7.2679999999999998</v>
      </c>
      <c r="C2668" s="134">
        <v>-75.623500000000007</v>
      </c>
      <c r="D2668" t="s">
        <v>9992</v>
      </c>
      <c r="E2668" t="s">
        <v>883</v>
      </c>
      <c r="F2668" t="s">
        <v>877</v>
      </c>
      <c r="G2668" t="s">
        <v>9578</v>
      </c>
      <c r="H2668" t="s">
        <v>288</v>
      </c>
      <c r="I2668">
        <v>8800.8580999999995</v>
      </c>
      <c r="J2668" t="s">
        <v>1069</v>
      </c>
      <c r="L2668" t="s">
        <v>2659</v>
      </c>
      <c r="M2668" t="s">
        <v>2026</v>
      </c>
      <c r="N2668" t="s">
        <v>2026</v>
      </c>
    </row>
    <row r="2669" spans="1:14" x14ac:dyDescent="0.3">
      <c r="A2669" s="136">
        <f t="shared" si="41"/>
        <v>290.22023051467596</v>
      </c>
      <c r="B2669" s="134">
        <v>9.6884999999999994</v>
      </c>
      <c r="C2669" s="134">
        <v>-73.287000000000006</v>
      </c>
      <c r="D2669" t="s">
        <v>13097</v>
      </c>
      <c r="E2669" t="s">
        <v>883</v>
      </c>
      <c r="F2669" t="s">
        <v>877</v>
      </c>
      <c r="G2669" t="s">
        <v>13083</v>
      </c>
      <c r="H2669" t="s">
        <v>294</v>
      </c>
      <c r="I2669">
        <v>113.9187</v>
      </c>
      <c r="J2669" t="s">
        <v>894</v>
      </c>
      <c r="L2669" t="s">
        <v>13098</v>
      </c>
      <c r="M2669" t="s">
        <v>906</v>
      </c>
      <c r="N2669" t="s">
        <v>906</v>
      </c>
    </row>
    <row r="2670" spans="1:14" x14ac:dyDescent="0.3">
      <c r="A2670" s="136">
        <f t="shared" si="41"/>
        <v>290.29027482514397</v>
      </c>
      <c r="B2670" s="134">
        <v>6.00082</v>
      </c>
      <c r="C2670" s="134">
        <v>-75.385710000000003</v>
      </c>
      <c r="D2670" t="s">
        <v>5727</v>
      </c>
      <c r="E2670" t="s">
        <v>892</v>
      </c>
      <c r="F2670" t="s">
        <v>926</v>
      </c>
      <c r="G2670" t="s">
        <v>5693</v>
      </c>
      <c r="H2670" t="s">
        <v>288</v>
      </c>
      <c r="I2670">
        <v>27.989000000000001</v>
      </c>
      <c r="J2670" t="s">
        <v>894</v>
      </c>
      <c r="K2670" t="s">
        <v>879</v>
      </c>
      <c r="L2670" t="s">
        <v>5728</v>
      </c>
      <c r="M2670" t="s">
        <v>949</v>
      </c>
      <c r="N2670" t="s">
        <v>949</v>
      </c>
    </row>
    <row r="2671" spans="1:14" x14ac:dyDescent="0.3">
      <c r="A2671" s="136">
        <f t="shared" si="41"/>
        <v>290.33471835689318</v>
      </c>
      <c r="B2671" s="134">
        <v>4.9320300000000001</v>
      </c>
      <c r="C2671" s="134">
        <v>-74.471559999999997</v>
      </c>
      <c r="D2671" t="s">
        <v>3041</v>
      </c>
      <c r="E2671" t="s">
        <v>892</v>
      </c>
      <c r="F2671" t="s">
        <v>893</v>
      </c>
      <c r="G2671" t="s">
        <v>3042</v>
      </c>
      <c r="H2671" t="s">
        <v>297</v>
      </c>
      <c r="I2671">
        <v>5.1947999999999999</v>
      </c>
      <c r="J2671" t="s">
        <v>894</v>
      </c>
      <c r="K2671" t="s">
        <v>879</v>
      </c>
      <c r="L2671" t="s">
        <v>3032</v>
      </c>
      <c r="M2671" t="s">
        <v>931</v>
      </c>
      <c r="N2671" t="s">
        <v>931</v>
      </c>
    </row>
    <row r="2672" spans="1:14" x14ac:dyDescent="0.3">
      <c r="A2672" s="136">
        <f t="shared" si="41"/>
        <v>290.3854501457422</v>
      </c>
      <c r="B2672" s="134">
        <v>4.9539999999999997</v>
      </c>
      <c r="C2672" s="134">
        <v>-74.504499999999993</v>
      </c>
      <c r="D2672" t="s">
        <v>3006</v>
      </c>
      <c r="E2672" t="s">
        <v>883</v>
      </c>
      <c r="F2672" t="s">
        <v>884</v>
      </c>
      <c r="G2672" t="s">
        <v>3007</v>
      </c>
      <c r="H2672" t="s">
        <v>297</v>
      </c>
      <c r="I2672">
        <v>128.65799999999999</v>
      </c>
      <c r="L2672" t="s">
        <v>2908</v>
      </c>
      <c r="M2672" t="s">
        <v>1310</v>
      </c>
      <c r="N2672" t="s">
        <v>1310</v>
      </c>
    </row>
    <row r="2673" spans="1:14" x14ac:dyDescent="0.3">
      <c r="A2673" s="136">
        <f t="shared" si="41"/>
        <v>290.41593342859841</v>
      </c>
      <c r="B2673" s="134">
        <v>4.9329400000000003</v>
      </c>
      <c r="C2673" s="134">
        <v>-74.474220000000003</v>
      </c>
      <c r="D2673" t="s">
        <v>3030</v>
      </c>
      <c r="E2673" t="s">
        <v>892</v>
      </c>
      <c r="F2673" t="s">
        <v>877</v>
      </c>
      <c r="G2673" t="s">
        <v>3031</v>
      </c>
      <c r="H2673" t="s">
        <v>297</v>
      </c>
      <c r="I2673">
        <v>144.65690000000001</v>
      </c>
      <c r="J2673" t="s">
        <v>894</v>
      </c>
      <c r="K2673" t="s">
        <v>879</v>
      </c>
      <c r="L2673" t="s">
        <v>3032</v>
      </c>
      <c r="M2673" t="s">
        <v>931</v>
      </c>
      <c r="N2673" t="s">
        <v>931</v>
      </c>
    </row>
    <row r="2674" spans="1:14" x14ac:dyDescent="0.3">
      <c r="A2674" s="136">
        <f t="shared" si="41"/>
        <v>290.43262823619165</v>
      </c>
      <c r="B2674" s="134">
        <v>6.1795</v>
      </c>
      <c r="C2674" s="134">
        <v>-75.462500000000006</v>
      </c>
      <c r="D2674" t="s">
        <v>6471</v>
      </c>
      <c r="E2674" t="s">
        <v>892</v>
      </c>
      <c r="F2674" t="s">
        <v>877</v>
      </c>
      <c r="G2674" t="s">
        <v>6198</v>
      </c>
      <c r="H2674" t="s">
        <v>288</v>
      </c>
      <c r="I2674">
        <v>36.726999999999997</v>
      </c>
      <c r="J2674" t="s">
        <v>986</v>
      </c>
      <c r="K2674" t="s">
        <v>879</v>
      </c>
      <c r="L2674" t="s">
        <v>6472</v>
      </c>
      <c r="M2674" t="s">
        <v>1019</v>
      </c>
      <c r="N2674" t="s">
        <v>1019</v>
      </c>
    </row>
    <row r="2675" spans="1:14" x14ac:dyDescent="0.3">
      <c r="A2675" s="136">
        <f t="shared" si="41"/>
        <v>290.48906929308333</v>
      </c>
      <c r="B2675" s="134">
        <v>6.1281299999999996</v>
      </c>
      <c r="C2675" s="134">
        <v>-75.442970000000003</v>
      </c>
      <c r="D2675" t="s">
        <v>6301</v>
      </c>
      <c r="E2675" t="s">
        <v>892</v>
      </c>
      <c r="F2675" t="s">
        <v>877</v>
      </c>
      <c r="G2675" t="s">
        <v>6198</v>
      </c>
      <c r="H2675" t="s">
        <v>288</v>
      </c>
      <c r="I2675">
        <v>146.47630000000001</v>
      </c>
      <c r="J2675" t="s">
        <v>894</v>
      </c>
      <c r="K2675" t="s">
        <v>879</v>
      </c>
      <c r="L2675" t="s">
        <v>5776</v>
      </c>
      <c r="M2675" t="s">
        <v>949</v>
      </c>
      <c r="N2675" t="s">
        <v>949</v>
      </c>
    </row>
    <row r="2676" spans="1:14" x14ac:dyDescent="0.3">
      <c r="A2676" s="136">
        <f t="shared" si="41"/>
        <v>290.54217570847368</v>
      </c>
      <c r="B2676" s="134">
        <v>5.9950000000000001</v>
      </c>
      <c r="C2676" s="134">
        <v>-75.385499999999993</v>
      </c>
      <c r="D2676" t="s">
        <v>5685</v>
      </c>
      <c r="E2676" t="s">
        <v>892</v>
      </c>
      <c r="F2676" t="s">
        <v>877</v>
      </c>
      <c r="G2676" t="s">
        <v>2092</v>
      </c>
      <c r="H2676" t="s">
        <v>288</v>
      </c>
      <c r="I2676">
        <v>137.14510000000001</v>
      </c>
      <c r="J2676" t="s">
        <v>889</v>
      </c>
      <c r="K2676" t="s">
        <v>903</v>
      </c>
      <c r="L2676" t="s">
        <v>5686</v>
      </c>
      <c r="M2676" t="s">
        <v>5687</v>
      </c>
      <c r="N2676" t="s">
        <v>5687</v>
      </c>
    </row>
    <row r="2677" spans="1:14" x14ac:dyDescent="0.3">
      <c r="A2677" s="136">
        <f t="shared" si="41"/>
        <v>290.60137771422774</v>
      </c>
      <c r="B2677" s="134">
        <v>6.3334999999999999</v>
      </c>
      <c r="C2677" s="134">
        <v>-75.516999999999996</v>
      </c>
      <c r="D2677" t="s">
        <v>7114</v>
      </c>
      <c r="E2677" t="s">
        <v>883</v>
      </c>
      <c r="F2677" t="s">
        <v>877</v>
      </c>
      <c r="G2677" t="s">
        <v>7021</v>
      </c>
      <c r="H2677" t="s">
        <v>288</v>
      </c>
      <c r="I2677">
        <v>39.167400000000001</v>
      </c>
      <c r="J2677" t="s">
        <v>894</v>
      </c>
      <c r="L2677" t="s">
        <v>7111</v>
      </c>
      <c r="M2677" t="s">
        <v>1019</v>
      </c>
      <c r="N2677" t="s">
        <v>1019</v>
      </c>
    </row>
    <row r="2678" spans="1:14" x14ac:dyDescent="0.3">
      <c r="A2678" s="136">
        <f t="shared" si="41"/>
        <v>290.62460456038673</v>
      </c>
      <c r="B2678" s="134">
        <v>6.12</v>
      </c>
      <c r="C2678" s="134">
        <v>-75.441000000000003</v>
      </c>
      <c r="D2678" t="s">
        <v>6254</v>
      </c>
      <c r="E2678" t="s">
        <v>883</v>
      </c>
      <c r="F2678" t="s">
        <v>877</v>
      </c>
      <c r="G2678" t="s">
        <v>6198</v>
      </c>
      <c r="H2678" t="s">
        <v>288</v>
      </c>
      <c r="I2678">
        <v>69.786900000000003</v>
      </c>
      <c r="J2678" t="s">
        <v>894</v>
      </c>
      <c r="L2678" t="s">
        <v>5776</v>
      </c>
      <c r="M2678" t="s">
        <v>1310</v>
      </c>
      <c r="N2678" t="s">
        <v>1310</v>
      </c>
    </row>
    <row r="2679" spans="1:14" x14ac:dyDescent="0.3">
      <c r="A2679" s="136">
        <f t="shared" si="41"/>
        <v>290.64082449712629</v>
      </c>
      <c r="B2679" s="134">
        <v>6.1295000000000002</v>
      </c>
      <c r="C2679" s="134">
        <v>-75.444999999999993</v>
      </c>
      <c r="D2679" t="s">
        <v>6305</v>
      </c>
      <c r="E2679" t="s">
        <v>883</v>
      </c>
      <c r="F2679" t="s">
        <v>877</v>
      </c>
      <c r="G2679" t="s">
        <v>6198</v>
      </c>
      <c r="H2679" t="s">
        <v>288</v>
      </c>
      <c r="I2679">
        <v>230.1703</v>
      </c>
      <c r="J2679" t="s">
        <v>889</v>
      </c>
      <c r="L2679" t="s">
        <v>5776</v>
      </c>
      <c r="M2679" t="s">
        <v>1718</v>
      </c>
      <c r="N2679" t="s">
        <v>1718</v>
      </c>
    </row>
    <row r="2680" spans="1:14" x14ac:dyDescent="0.3">
      <c r="A2680" s="136">
        <f t="shared" si="41"/>
        <v>290.67346248900435</v>
      </c>
      <c r="B2680" s="134">
        <v>4.9645599999999996</v>
      </c>
      <c r="C2680" s="134">
        <v>-74.524079999999998</v>
      </c>
      <c r="D2680" t="s">
        <v>2980</v>
      </c>
      <c r="E2680" t="s">
        <v>892</v>
      </c>
      <c r="F2680" t="s">
        <v>877</v>
      </c>
      <c r="G2680" t="s">
        <v>2981</v>
      </c>
      <c r="H2680" t="s">
        <v>297</v>
      </c>
      <c r="I2680">
        <v>1093.3834999999999</v>
      </c>
      <c r="J2680" t="s">
        <v>889</v>
      </c>
      <c r="K2680" t="s">
        <v>879</v>
      </c>
      <c r="L2680" t="s">
        <v>2982</v>
      </c>
      <c r="M2680" t="s">
        <v>906</v>
      </c>
      <c r="N2680" t="s">
        <v>906</v>
      </c>
    </row>
    <row r="2681" spans="1:14" x14ac:dyDescent="0.3">
      <c r="A2681" s="136">
        <f t="shared" si="41"/>
        <v>290.69709099382919</v>
      </c>
      <c r="B2681" s="134">
        <v>9.6934000000000005</v>
      </c>
      <c r="C2681" s="134">
        <v>-73.281540000000007</v>
      </c>
      <c r="D2681" t="s">
        <v>13103</v>
      </c>
      <c r="E2681" t="s">
        <v>892</v>
      </c>
      <c r="F2681" t="s">
        <v>877</v>
      </c>
      <c r="G2681" t="s">
        <v>13083</v>
      </c>
      <c r="H2681" t="s">
        <v>294</v>
      </c>
      <c r="I2681">
        <v>7.6355000000000004</v>
      </c>
      <c r="J2681" t="s">
        <v>894</v>
      </c>
      <c r="K2681" t="s">
        <v>879</v>
      </c>
      <c r="L2681" t="s">
        <v>13104</v>
      </c>
      <c r="M2681" t="s">
        <v>957</v>
      </c>
      <c r="N2681" t="s">
        <v>957</v>
      </c>
    </row>
    <row r="2682" spans="1:14" x14ac:dyDescent="0.3">
      <c r="A2682" s="136">
        <f t="shared" si="41"/>
        <v>290.70127879313395</v>
      </c>
      <c r="B2682" s="134">
        <v>6.1226900000000004</v>
      </c>
      <c r="C2682" s="134">
        <v>-75.442840000000004</v>
      </c>
      <c r="D2682" t="s">
        <v>6273</v>
      </c>
      <c r="E2682" t="s">
        <v>892</v>
      </c>
      <c r="F2682" t="s">
        <v>877</v>
      </c>
      <c r="G2682" t="s">
        <v>6198</v>
      </c>
      <c r="H2682" t="s">
        <v>288</v>
      </c>
      <c r="I2682">
        <v>13.6129</v>
      </c>
      <c r="J2682" t="s">
        <v>894</v>
      </c>
      <c r="K2682" t="s">
        <v>879</v>
      </c>
      <c r="L2682" t="s">
        <v>5776</v>
      </c>
      <c r="M2682" t="s">
        <v>1380</v>
      </c>
      <c r="N2682" t="s">
        <v>1380</v>
      </c>
    </row>
    <row r="2683" spans="1:14" x14ac:dyDescent="0.3">
      <c r="A2683" s="136">
        <f t="shared" si="41"/>
        <v>290.71940200154671</v>
      </c>
      <c r="B2683" s="134">
        <v>5.3921599999999996</v>
      </c>
      <c r="C2683" s="134">
        <v>-74.996049999999997</v>
      </c>
      <c r="D2683" t="s">
        <v>3633</v>
      </c>
      <c r="E2683" t="s">
        <v>876</v>
      </c>
      <c r="F2683" t="s">
        <v>877</v>
      </c>
      <c r="G2683" t="s">
        <v>3559</v>
      </c>
      <c r="H2683" t="s">
        <v>292</v>
      </c>
      <c r="I2683">
        <v>1608.2501999999999</v>
      </c>
      <c r="K2683" t="s">
        <v>1058</v>
      </c>
      <c r="L2683" t="s">
        <v>3560</v>
      </c>
      <c r="M2683" t="s">
        <v>881</v>
      </c>
      <c r="N2683" t="s">
        <v>881</v>
      </c>
    </row>
    <row r="2684" spans="1:14" x14ac:dyDescent="0.3">
      <c r="A2684" s="136">
        <f t="shared" si="41"/>
        <v>290.74426743149661</v>
      </c>
      <c r="B2684" s="134">
        <v>6.3439699999999997</v>
      </c>
      <c r="C2684" s="134">
        <v>-75.521559999999994</v>
      </c>
      <c r="D2684" t="s">
        <v>7171</v>
      </c>
      <c r="E2684" t="s">
        <v>892</v>
      </c>
      <c r="F2684" t="s">
        <v>926</v>
      </c>
      <c r="G2684" t="s">
        <v>7124</v>
      </c>
      <c r="H2684" t="s">
        <v>288</v>
      </c>
      <c r="I2684">
        <v>17.016100000000002</v>
      </c>
      <c r="J2684" t="s">
        <v>894</v>
      </c>
      <c r="K2684" t="s">
        <v>879</v>
      </c>
      <c r="L2684" t="s">
        <v>7164</v>
      </c>
      <c r="M2684" t="s">
        <v>949</v>
      </c>
      <c r="N2684" t="s">
        <v>949</v>
      </c>
    </row>
    <row r="2685" spans="1:14" x14ac:dyDescent="0.3">
      <c r="A2685" s="136">
        <f t="shared" si="41"/>
        <v>290.94927265684953</v>
      </c>
      <c r="B2685" s="134">
        <v>6.3360900000000004</v>
      </c>
      <c r="C2685" s="134">
        <v>-75.521090000000001</v>
      </c>
      <c r="D2685" t="s">
        <v>7136</v>
      </c>
      <c r="E2685" t="s">
        <v>892</v>
      </c>
      <c r="F2685" t="s">
        <v>877</v>
      </c>
      <c r="G2685" t="s">
        <v>7021</v>
      </c>
      <c r="H2685" t="s">
        <v>288</v>
      </c>
      <c r="I2685">
        <v>4.0990000000000002</v>
      </c>
      <c r="J2685" t="s">
        <v>894</v>
      </c>
      <c r="K2685" t="s">
        <v>879</v>
      </c>
      <c r="L2685" t="s">
        <v>7137</v>
      </c>
      <c r="M2685" t="s">
        <v>949</v>
      </c>
      <c r="N2685" t="s">
        <v>949</v>
      </c>
    </row>
    <row r="2686" spans="1:14" x14ac:dyDescent="0.3">
      <c r="A2686" s="136">
        <f t="shared" si="41"/>
        <v>291.01887336035651</v>
      </c>
      <c r="B2686" s="134">
        <v>5.556</v>
      </c>
      <c r="C2686" s="134">
        <v>-75.13</v>
      </c>
      <c r="D2686" t="s">
        <v>4031</v>
      </c>
      <c r="E2686" t="s">
        <v>883</v>
      </c>
      <c r="F2686" t="s">
        <v>884</v>
      </c>
      <c r="G2686" t="s">
        <v>4032</v>
      </c>
      <c r="H2686" t="s">
        <v>3898</v>
      </c>
      <c r="I2686">
        <v>29.400099999999998</v>
      </c>
      <c r="L2686" t="s">
        <v>3899</v>
      </c>
      <c r="M2686" t="s">
        <v>4033</v>
      </c>
      <c r="N2686" t="s">
        <v>4033</v>
      </c>
    </row>
    <row r="2687" spans="1:14" x14ac:dyDescent="0.3">
      <c r="A2687" s="136">
        <f t="shared" si="41"/>
        <v>291.08525437559109</v>
      </c>
      <c r="B2687" s="134">
        <v>9.6959999999999997</v>
      </c>
      <c r="C2687" s="134">
        <v>-73.290000000000006</v>
      </c>
      <c r="D2687" t="s">
        <v>13101</v>
      </c>
      <c r="E2687" t="s">
        <v>883</v>
      </c>
      <c r="F2687" t="s">
        <v>884</v>
      </c>
      <c r="G2687" t="s">
        <v>13083</v>
      </c>
      <c r="H2687" t="s">
        <v>294</v>
      </c>
      <c r="I2687">
        <v>30.296800000000001</v>
      </c>
      <c r="L2687" t="s">
        <v>13102</v>
      </c>
      <c r="M2687" t="s">
        <v>957</v>
      </c>
      <c r="N2687" t="s">
        <v>957</v>
      </c>
    </row>
    <row r="2688" spans="1:14" x14ac:dyDescent="0.3">
      <c r="A2688" s="136">
        <f t="shared" si="41"/>
        <v>291.10520429668117</v>
      </c>
      <c r="B2688" s="134">
        <v>6.1795</v>
      </c>
      <c r="C2688" s="134">
        <v>-75.468999999999994</v>
      </c>
      <c r="D2688" t="s">
        <v>6479</v>
      </c>
      <c r="E2688" t="s">
        <v>883</v>
      </c>
      <c r="F2688" t="s">
        <v>877</v>
      </c>
      <c r="G2688" t="s">
        <v>6198</v>
      </c>
      <c r="H2688" t="s">
        <v>288</v>
      </c>
      <c r="I2688">
        <v>8.5696999999999992</v>
      </c>
      <c r="J2688" t="s">
        <v>894</v>
      </c>
      <c r="L2688" t="s">
        <v>6480</v>
      </c>
      <c r="M2688" t="s">
        <v>1019</v>
      </c>
      <c r="N2688" t="s">
        <v>1019</v>
      </c>
    </row>
    <row r="2689" spans="1:14" x14ac:dyDescent="0.3">
      <c r="A2689" s="136">
        <f t="shared" si="41"/>
        <v>291.19006407946387</v>
      </c>
      <c r="B2689" s="134">
        <v>4.641</v>
      </c>
      <c r="C2689" s="134">
        <v>-73.921000000000006</v>
      </c>
      <c r="D2689" t="s">
        <v>4398</v>
      </c>
      <c r="E2689" t="s">
        <v>883</v>
      </c>
      <c r="F2689" t="s">
        <v>877</v>
      </c>
      <c r="G2689" t="s">
        <v>4339</v>
      </c>
      <c r="H2689" t="s">
        <v>297</v>
      </c>
      <c r="I2689">
        <v>1133.4423999999999</v>
      </c>
      <c r="J2689" t="s">
        <v>889</v>
      </c>
      <c r="L2689" t="s">
        <v>4296</v>
      </c>
      <c r="M2689" t="s">
        <v>899</v>
      </c>
      <c r="N2689" t="s">
        <v>899</v>
      </c>
    </row>
    <row r="2690" spans="1:14" x14ac:dyDescent="0.3">
      <c r="A2690" s="136">
        <f t="shared" ref="A2690:A2753" si="42">6371*ACOS(SIN(RADIANS(LAT))*SIN(RADIANS(B2690))+COS(RADIANS(LAT))*COS(RADIANS(B2690))*COS(RADIANS(C2690-LONG)))</f>
        <v>291.20278668391535</v>
      </c>
      <c r="B2690" s="134">
        <v>6.0014799999999999</v>
      </c>
      <c r="C2690" s="134">
        <v>-75.395110000000003</v>
      </c>
      <c r="D2690" t="s">
        <v>5734</v>
      </c>
      <c r="E2690" t="s">
        <v>892</v>
      </c>
      <c r="F2690" t="s">
        <v>877</v>
      </c>
      <c r="G2690" t="s">
        <v>5693</v>
      </c>
      <c r="H2690" t="s">
        <v>288</v>
      </c>
      <c r="I2690">
        <v>21.5166</v>
      </c>
      <c r="J2690" t="s">
        <v>894</v>
      </c>
      <c r="K2690" t="s">
        <v>879</v>
      </c>
      <c r="L2690" t="s">
        <v>5735</v>
      </c>
      <c r="M2690" t="s">
        <v>1117</v>
      </c>
      <c r="N2690" t="s">
        <v>1117</v>
      </c>
    </row>
    <row r="2691" spans="1:14" x14ac:dyDescent="0.3">
      <c r="A2691" s="136">
        <f t="shared" si="42"/>
        <v>291.2247539596965</v>
      </c>
      <c r="B2691" s="134">
        <v>6.3361999999999998</v>
      </c>
      <c r="C2691" s="134">
        <v>-75.52373</v>
      </c>
      <c r="D2691" t="s">
        <v>7140</v>
      </c>
      <c r="E2691" t="s">
        <v>892</v>
      </c>
      <c r="F2691" t="s">
        <v>1593</v>
      </c>
      <c r="G2691" t="s">
        <v>7021</v>
      </c>
      <c r="H2691" t="s">
        <v>288</v>
      </c>
      <c r="I2691">
        <v>2.7259000000000002</v>
      </c>
      <c r="J2691" t="s">
        <v>986</v>
      </c>
      <c r="K2691" t="s">
        <v>879</v>
      </c>
      <c r="L2691" t="s">
        <v>7141</v>
      </c>
      <c r="M2691" t="s">
        <v>949</v>
      </c>
      <c r="N2691" t="s">
        <v>949</v>
      </c>
    </row>
    <row r="2692" spans="1:14" x14ac:dyDescent="0.3">
      <c r="A2692" s="136">
        <f t="shared" si="42"/>
        <v>291.23830155160414</v>
      </c>
      <c r="B2692" s="134">
        <v>6.32592</v>
      </c>
      <c r="C2692" s="134">
        <v>-75.520679999999999</v>
      </c>
      <c r="D2692" t="s">
        <v>7085</v>
      </c>
      <c r="E2692" t="s">
        <v>892</v>
      </c>
      <c r="F2692" t="s">
        <v>877</v>
      </c>
      <c r="G2692" t="s">
        <v>7021</v>
      </c>
      <c r="H2692" t="s">
        <v>288</v>
      </c>
      <c r="I2692">
        <v>89.752700000000004</v>
      </c>
      <c r="J2692" t="s">
        <v>894</v>
      </c>
      <c r="K2692" t="s">
        <v>879</v>
      </c>
      <c r="L2692" t="s">
        <v>7086</v>
      </c>
      <c r="M2692" t="s">
        <v>1380</v>
      </c>
      <c r="N2692" t="s">
        <v>1380</v>
      </c>
    </row>
    <row r="2693" spans="1:14" x14ac:dyDescent="0.3">
      <c r="A2693" s="136">
        <f t="shared" si="42"/>
        <v>291.24460023438741</v>
      </c>
      <c r="B2693" s="134">
        <v>6.33432</v>
      </c>
      <c r="C2693" s="134">
        <v>-75.523340000000005</v>
      </c>
      <c r="D2693" t="s">
        <v>7123</v>
      </c>
      <c r="E2693" t="s">
        <v>892</v>
      </c>
      <c r="F2693" t="s">
        <v>1944</v>
      </c>
      <c r="G2693" t="s">
        <v>7124</v>
      </c>
      <c r="H2693" t="s">
        <v>288</v>
      </c>
      <c r="I2693">
        <v>14.211399999999999</v>
      </c>
      <c r="K2693" t="s">
        <v>879</v>
      </c>
      <c r="L2693" t="s">
        <v>7111</v>
      </c>
      <c r="M2693" t="s">
        <v>949</v>
      </c>
      <c r="N2693" t="s">
        <v>949</v>
      </c>
    </row>
    <row r="2694" spans="1:14" x14ac:dyDescent="0.3">
      <c r="A2694" s="136">
        <f t="shared" si="42"/>
        <v>291.26703783328844</v>
      </c>
      <c r="B2694" s="134">
        <v>6.3342799999999997</v>
      </c>
      <c r="C2694" s="134">
        <v>-75.523539999999997</v>
      </c>
      <c r="D2694" t="s">
        <v>7121</v>
      </c>
      <c r="E2694" t="s">
        <v>892</v>
      </c>
      <c r="F2694" t="s">
        <v>877</v>
      </c>
      <c r="G2694" t="s">
        <v>7021</v>
      </c>
      <c r="H2694" t="s">
        <v>288</v>
      </c>
      <c r="I2694">
        <v>1.4216</v>
      </c>
      <c r="J2694" t="s">
        <v>894</v>
      </c>
      <c r="K2694" t="s">
        <v>879</v>
      </c>
      <c r="L2694" t="s">
        <v>7122</v>
      </c>
      <c r="M2694" t="s">
        <v>949</v>
      </c>
      <c r="N2694" t="s">
        <v>949</v>
      </c>
    </row>
    <row r="2695" spans="1:14" x14ac:dyDescent="0.3">
      <c r="A2695" s="136">
        <f t="shared" si="42"/>
        <v>291.28529435344433</v>
      </c>
      <c r="B2695" s="134">
        <v>7.49</v>
      </c>
      <c r="C2695" s="134">
        <v>-75.61</v>
      </c>
      <c r="D2695" t="s">
        <v>10417</v>
      </c>
      <c r="E2695" t="s">
        <v>883</v>
      </c>
      <c r="F2695" t="s">
        <v>877</v>
      </c>
      <c r="G2695" t="s">
        <v>10418</v>
      </c>
      <c r="H2695" t="s">
        <v>288</v>
      </c>
      <c r="I2695">
        <v>9118.7947000000004</v>
      </c>
      <c r="J2695" t="s">
        <v>1069</v>
      </c>
      <c r="L2695" t="s">
        <v>2659</v>
      </c>
      <c r="M2695" t="s">
        <v>2026</v>
      </c>
      <c r="N2695" t="s">
        <v>2026</v>
      </c>
    </row>
    <row r="2696" spans="1:14" x14ac:dyDescent="0.3">
      <c r="A2696" s="136">
        <f t="shared" si="42"/>
        <v>291.30541160353846</v>
      </c>
      <c r="B2696" s="134">
        <v>6.3412600000000001</v>
      </c>
      <c r="C2696" s="134">
        <v>-75.526039999999995</v>
      </c>
      <c r="D2696" t="s">
        <v>7163</v>
      </c>
      <c r="E2696" t="s">
        <v>892</v>
      </c>
      <c r="F2696" t="s">
        <v>1944</v>
      </c>
      <c r="G2696" t="s">
        <v>7124</v>
      </c>
      <c r="H2696" t="s">
        <v>288</v>
      </c>
      <c r="I2696">
        <v>39.6678</v>
      </c>
      <c r="K2696" t="s">
        <v>879</v>
      </c>
      <c r="L2696" t="s">
        <v>7164</v>
      </c>
      <c r="M2696" t="s">
        <v>949</v>
      </c>
      <c r="N2696" t="s">
        <v>949</v>
      </c>
    </row>
    <row r="2697" spans="1:14" x14ac:dyDescent="0.3">
      <c r="A2697" s="136">
        <f t="shared" si="42"/>
        <v>291.35286666902869</v>
      </c>
      <c r="B2697" s="134">
        <v>6.1745000000000001</v>
      </c>
      <c r="C2697" s="134">
        <v>-75.469499999999996</v>
      </c>
      <c r="D2697" t="s">
        <v>6447</v>
      </c>
      <c r="E2697" t="s">
        <v>892</v>
      </c>
      <c r="F2697" t="s">
        <v>877</v>
      </c>
      <c r="G2697" t="s">
        <v>6198</v>
      </c>
      <c r="H2697" t="s">
        <v>288</v>
      </c>
      <c r="I2697">
        <v>9.7941000000000003</v>
      </c>
      <c r="J2697" t="s">
        <v>894</v>
      </c>
      <c r="K2697" t="s">
        <v>879</v>
      </c>
      <c r="L2697" t="s">
        <v>6448</v>
      </c>
      <c r="M2697" t="s">
        <v>1019</v>
      </c>
      <c r="N2697" t="s">
        <v>1019</v>
      </c>
    </row>
    <row r="2698" spans="1:14" x14ac:dyDescent="0.3">
      <c r="A2698" s="136">
        <f t="shared" si="42"/>
        <v>291.35627105177031</v>
      </c>
      <c r="B2698" s="134">
        <v>6.3274400000000002</v>
      </c>
      <c r="C2698" s="134">
        <v>-75.522270000000006</v>
      </c>
      <c r="D2698" t="s">
        <v>7097</v>
      </c>
      <c r="E2698" t="s">
        <v>892</v>
      </c>
      <c r="F2698" t="s">
        <v>1593</v>
      </c>
      <c r="G2698" t="s">
        <v>7021</v>
      </c>
      <c r="H2698" t="s">
        <v>288</v>
      </c>
      <c r="I2698">
        <v>9.8970000000000002</v>
      </c>
      <c r="J2698" t="s">
        <v>986</v>
      </c>
      <c r="K2698" t="s">
        <v>879</v>
      </c>
      <c r="L2698" t="s">
        <v>7086</v>
      </c>
      <c r="M2698" t="s">
        <v>949</v>
      </c>
      <c r="N2698" t="s">
        <v>949</v>
      </c>
    </row>
    <row r="2699" spans="1:14" x14ac:dyDescent="0.3">
      <c r="A2699" s="136">
        <f t="shared" si="42"/>
        <v>291.37850159970969</v>
      </c>
      <c r="B2699" s="134">
        <v>6.1779099999999998</v>
      </c>
      <c r="C2699" s="134">
        <v>-75.471040000000002</v>
      </c>
      <c r="D2699" t="s">
        <v>6462</v>
      </c>
      <c r="E2699" t="s">
        <v>892</v>
      </c>
      <c r="F2699" t="s">
        <v>1944</v>
      </c>
      <c r="G2699" t="s">
        <v>6198</v>
      </c>
      <c r="H2699" t="s">
        <v>288</v>
      </c>
      <c r="I2699">
        <v>8.5512999999999995</v>
      </c>
      <c r="J2699" t="s">
        <v>986</v>
      </c>
      <c r="K2699" t="s">
        <v>879</v>
      </c>
      <c r="L2699" t="s">
        <v>6463</v>
      </c>
      <c r="M2699" t="s">
        <v>949</v>
      </c>
      <c r="N2699" t="s">
        <v>949</v>
      </c>
    </row>
    <row r="2700" spans="1:14" x14ac:dyDescent="0.3">
      <c r="A2700" s="136">
        <f t="shared" si="42"/>
        <v>291.47994195788209</v>
      </c>
      <c r="B2700" s="134">
        <v>5.9814999999999996</v>
      </c>
      <c r="C2700" s="134">
        <v>-75.388499999999993</v>
      </c>
      <c r="D2700" t="s">
        <v>5621</v>
      </c>
      <c r="E2700" t="s">
        <v>892</v>
      </c>
      <c r="F2700" t="s">
        <v>877</v>
      </c>
      <c r="G2700" t="s">
        <v>2092</v>
      </c>
      <c r="H2700" t="s">
        <v>288</v>
      </c>
      <c r="I2700">
        <v>161.63929999999999</v>
      </c>
      <c r="J2700" t="s">
        <v>889</v>
      </c>
      <c r="K2700" t="s">
        <v>903</v>
      </c>
      <c r="L2700" t="s">
        <v>5622</v>
      </c>
      <c r="M2700" t="s">
        <v>5623</v>
      </c>
      <c r="N2700" t="s">
        <v>5623</v>
      </c>
    </row>
    <row r="2701" spans="1:14" x14ac:dyDescent="0.3">
      <c r="A2701" s="136">
        <f t="shared" si="42"/>
        <v>291.56467910134069</v>
      </c>
      <c r="B2701" s="134">
        <v>6.3315000000000001</v>
      </c>
      <c r="C2701" s="134">
        <v>-75.525499999999994</v>
      </c>
      <c r="D2701" t="s">
        <v>7110</v>
      </c>
      <c r="E2701" t="s">
        <v>883</v>
      </c>
      <c r="F2701" t="s">
        <v>877</v>
      </c>
      <c r="G2701" t="s">
        <v>7021</v>
      </c>
      <c r="H2701" t="s">
        <v>288</v>
      </c>
      <c r="I2701">
        <v>9.7919999999999998</v>
      </c>
      <c r="J2701" t="s">
        <v>894</v>
      </c>
      <c r="L2701" t="s">
        <v>7111</v>
      </c>
      <c r="M2701" t="s">
        <v>1019</v>
      </c>
      <c r="N2701" t="s">
        <v>1019</v>
      </c>
    </row>
    <row r="2702" spans="1:14" x14ac:dyDescent="0.3">
      <c r="A2702" s="136">
        <f t="shared" si="42"/>
        <v>291.66915379332295</v>
      </c>
      <c r="B2702" s="134">
        <v>6.2000299999999999</v>
      </c>
      <c r="C2702" s="134">
        <v>-75.482089999999999</v>
      </c>
      <c r="D2702" t="s">
        <v>6572</v>
      </c>
      <c r="E2702" t="s">
        <v>892</v>
      </c>
      <c r="F2702" t="s">
        <v>1214</v>
      </c>
      <c r="G2702" t="s">
        <v>6573</v>
      </c>
      <c r="H2702" t="s">
        <v>288</v>
      </c>
      <c r="I2702">
        <v>10.092599999999999</v>
      </c>
      <c r="K2702" t="s">
        <v>879</v>
      </c>
      <c r="L2702" t="s">
        <v>6574</v>
      </c>
      <c r="M2702" t="s">
        <v>949</v>
      </c>
      <c r="N2702" t="s">
        <v>949</v>
      </c>
    </row>
    <row r="2703" spans="1:14" x14ac:dyDescent="0.3">
      <c r="A2703" s="136">
        <f t="shared" si="42"/>
        <v>291.80313622897762</v>
      </c>
      <c r="B2703" s="134">
        <v>6.1604999999999999</v>
      </c>
      <c r="C2703" s="134">
        <v>-75.468500000000006</v>
      </c>
      <c r="D2703" t="s">
        <v>6395</v>
      </c>
      <c r="E2703" t="s">
        <v>883</v>
      </c>
      <c r="F2703" t="s">
        <v>877</v>
      </c>
      <c r="G2703" t="s">
        <v>6198</v>
      </c>
      <c r="H2703" t="s">
        <v>288</v>
      </c>
      <c r="I2703">
        <v>149.36330000000001</v>
      </c>
      <c r="J2703" t="s">
        <v>894</v>
      </c>
      <c r="L2703" t="s">
        <v>6396</v>
      </c>
      <c r="M2703" t="s">
        <v>1019</v>
      </c>
      <c r="N2703" t="s">
        <v>1019</v>
      </c>
    </row>
    <row r="2704" spans="1:14" x14ac:dyDescent="0.3">
      <c r="A2704" s="136">
        <f t="shared" si="42"/>
        <v>291.8675032259826</v>
      </c>
      <c r="B2704" s="134">
        <v>5.0994999999999999</v>
      </c>
      <c r="C2704" s="134">
        <v>-74.715500000000006</v>
      </c>
      <c r="D2704" t="s">
        <v>2927</v>
      </c>
      <c r="E2704" t="s">
        <v>883</v>
      </c>
      <c r="F2704" t="s">
        <v>877</v>
      </c>
      <c r="G2704" t="s">
        <v>2928</v>
      </c>
      <c r="H2704" t="s">
        <v>1369</v>
      </c>
      <c r="I2704">
        <v>450.91140000000001</v>
      </c>
      <c r="J2704" t="s">
        <v>889</v>
      </c>
      <c r="L2704" t="s">
        <v>1210</v>
      </c>
      <c r="M2704" t="s">
        <v>957</v>
      </c>
      <c r="N2704" t="s">
        <v>957</v>
      </c>
    </row>
    <row r="2705" spans="1:14" x14ac:dyDescent="0.3">
      <c r="A2705" s="136">
        <f t="shared" si="42"/>
        <v>291.99152018072328</v>
      </c>
      <c r="B2705" s="134">
        <v>5.3746499999999999</v>
      </c>
      <c r="C2705" s="134">
        <v>-74.996030000000005</v>
      </c>
      <c r="D2705" t="s">
        <v>3558</v>
      </c>
      <c r="E2705" t="s">
        <v>876</v>
      </c>
      <c r="F2705" t="s">
        <v>877</v>
      </c>
      <c r="G2705" t="s">
        <v>3559</v>
      </c>
      <c r="H2705" t="s">
        <v>292</v>
      </c>
      <c r="I2705">
        <v>230.6301</v>
      </c>
      <c r="K2705" t="s">
        <v>1058</v>
      </c>
      <c r="L2705" t="s">
        <v>3560</v>
      </c>
      <c r="M2705" t="s">
        <v>881</v>
      </c>
      <c r="N2705" t="s">
        <v>881</v>
      </c>
    </row>
    <row r="2706" spans="1:14" x14ac:dyDescent="0.3">
      <c r="A2706" s="136">
        <f t="shared" si="42"/>
        <v>292.03617860162649</v>
      </c>
      <c r="B2706" s="134">
        <v>5.9240000000000004</v>
      </c>
      <c r="C2706" s="134">
        <v>-75.366</v>
      </c>
      <c r="D2706" t="s">
        <v>5431</v>
      </c>
      <c r="E2706" t="s">
        <v>892</v>
      </c>
      <c r="F2706" t="s">
        <v>1214</v>
      </c>
      <c r="G2706" t="s">
        <v>2092</v>
      </c>
      <c r="H2706" t="s">
        <v>288</v>
      </c>
      <c r="I2706">
        <v>9.7970000000000006</v>
      </c>
      <c r="J2706" t="s">
        <v>894</v>
      </c>
      <c r="K2706" t="s">
        <v>879</v>
      </c>
      <c r="L2706" t="s">
        <v>5432</v>
      </c>
      <c r="M2706" t="s">
        <v>3113</v>
      </c>
      <c r="N2706" t="s">
        <v>3113</v>
      </c>
    </row>
    <row r="2707" spans="1:14" x14ac:dyDescent="0.3">
      <c r="A2707" s="136">
        <f t="shared" si="42"/>
        <v>292.61959203438499</v>
      </c>
      <c r="B2707" s="134">
        <v>5.5425000000000004</v>
      </c>
      <c r="C2707" s="134">
        <v>-75.138000000000005</v>
      </c>
      <c r="D2707" t="s">
        <v>3983</v>
      </c>
      <c r="E2707" t="s">
        <v>883</v>
      </c>
      <c r="F2707" t="s">
        <v>884</v>
      </c>
      <c r="G2707" t="s">
        <v>303</v>
      </c>
      <c r="H2707" t="s">
        <v>288</v>
      </c>
      <c r="I2707">
        <v>120.05410000000001</v>
      </c>
      <c r="L2707" t="s">
        <v>3899</v>
      </c>
      <c r="M2707" t="s">
        <v>1310</v>
      </c>
      <c r="N2707" t="s">
        <v>1310</v>
      </c>
    </row>
    <row r="2708" spans="1:14" x14ac:dyDescent="0.3">
      <c r="A2708" s="136">
        <f t="shared" si="42"/>
        <v>292.79201218669652</v>
      </c>
      <c r="B2708" s="134">
        <v>5.9654999999999996</v>
      </c>
      <c r="C2708" s="134">
        <v>-75.394000000000005</v>
      </c>
      <c r="D2708" t="s">
        <v>5561</v>
      </c>
      <c r="E2708" t="s">
        <v>892</v>
      </c>
      <c r="F2708" t="s">
        <v>877</v>
      </c>
      <c r="G2708" t="s">
        <v>2092</v>
      </c>
      <c r="H2708" t="s">
        <v>288</v>
      </c>
      <c r="I2708">
        <v>121.2345</v>
      </c>
      <c r="J2708" t="s">
        <v>894</v>
      </c>
      <c r="K2708" t="s">
        <v>903</v>
      </c>
      <c r="L2708" t="s">
        <v>5562</v>
      </c>
      <c r="M2708" t="s">
        <v>1019</v>
      </c>
      <c r="N2708" t="s">
        <v>1019</v>
      </c>
    </row>
    <row r="2709" spans="1:14" x14ac:dyDescent="0.3">
      <c r="A2709" s="136">
        <f t="shared" si="42"/>
        <v>293.01400596802011</v>
      </c>
      <c r="B2709" s="134">
        <v>6.2143600000000001</v>
      </c>
      <c r="C2709" s="134">
        <v>-75.500230000000002</v>
      </c>
      <c r="D2709" t="s">
        <v>6644</v>
      </c>
      <c r="E2709" t="s">
        <v>892</v>
      </c>
      <c r="F2709" t="s">
        <v>1214</v>
      </c>
      <c r="G2709" t="s">
        <v>6645</v>
      </c>
      <c r="H2709" t="s">
        <v>288</v>
      </c>
      <c r="I2709">
        <v>43.701500000000003</v>
      </c>
      <c r="K2709" t="s">
        <v>879</v>
      </c>
      <c r="L2709" t="s">
        <v>6574</v>
      </c>
      <c r="M2709" t="s">
        <v>949</v>
      </c>
      <c r="N2709" t="s">
        <v>949</v>
      </c>
    </row>
    <row r="2710" spans="1:14" x14ac:dyDescent="0.3">
      <c r="A2710" s="136">
        <f t="shared" si="42"/>
        <v>293.29388711883229</v>
      </c>
      <c r="B2710" s="134">
        <v>6.6544999999999996</v>
      </c>
      <c r="C2710" s="134">
        <v>-75.619</v>
      </c>
      <c r="D2710" t="s">
        <v>8327</v>
      </c>
      <c r="E2710" t="s">
        <v>883</v>
      </c>
      <c r="F2710" t="s">
        <v>877</v>
      </c>
      <c r="G2710" t="s">
        <v>8328</v>
      </c>
      <c r="H2710" t="s">
        <v>288</v>
      </c>
      <c r="I2710">
        <v>47.713200000000001</v>
      </c>
      <c r="J2710" t="s">
        <v>894</v>
      </c>
      <c r="L2710" t="s">
        <v>8329</v>
      </c>
      <c r="M2710" t="s">
        <v>1410</v>
      </c>
      <c r="N2710" t="s">
        <v>1410</v>
      </c>
    </row>
    <row r="2711" spans="1:14" x14ac:dyDescent="0.3">
      <c r="A2711" s="136">
        <f t="shared" si="42"/>
        <v>293.38512087260631</v>
      </c>
      <c r="B2711" s="134">
        <v>9.5599399999999992</v>
      </c>
      <c r="C2711" s="134">
        <v>-73.94802</v>
      </c>
      <c r="D2711" t="s">
        <v>13019</v>
      </c>
      <c r="E2711" t="s">
        <v>892</v>
      </c>
      <c r="F2711" t="s">
        <v>877</v>
      </c>
      <c r="G2711" t="s">
        <v>12980</v>
      </c>
      <c r="H2711" t="s">
        <v>294</v>
      </c>
      <c r="I2711">
        <v>87.885999999999996</v>
      </c>
      <c r="J2711" t="s">
        <v>889</v>
      </c>
      <c r="K2711" t="s">
        <v>879</v>
      </c>
      <c r="L2711" t="s">
        <v>13020</v>
      </c>
      <c r="M2711" t="s">
        <v>899</v>
      </c>
      <c r="N2711" t="s">
        <v>899</v>
      </c>
    </row>
    <row r="2712" spans="1:14" x14ac:dyDescent="0.3">
      <c r="A2712" s="136">
        <f t="shared" si="42"/>
        <v>293.48241653205355</v>
      </c>
      <c r="B2712" s="134">
        <v>7.4909999999999997</v>
      </c>
      <c r="C2712" s="134">
        <v>-75.63</v>
      </c>
      <c r="D2712" t="s">
        <v>10425</v>
      </c>
      <c r="E2712" t="s">
        <v>883</v>
      </c>
      <c r="F2712" t="s">
        <v>884</v>
      </c>
      <c r="G2712" t="s">
        <v>9578</v>
      </c>
      <c r="H2712" t="s">
        <v>288</v>
      </c>
      <c r="I2712">
        <v>661.92859999999996</v>
      </c>
      <c r="L2712" t="s">
        <v>886</v>
      </c>
      <c r="M2712" t="s">
        <v>887</v>
      </c>
      <c r="N2712" t="s">
        <v>887</v>
      </c>
    </row>
    <row r="2713" spans="1:14" x14ac:dyDescent="0.3">
      <c r="A2713" s="136">
        <f t="shared" si="42"/>
        <v>293.87923640209448</v>
      </c>
      <c r="B2713" s="134">
        <v>6.3113999999999999</v>
      </c>
      <c r="C2713" s="134">
        <v>-75.541160000000005</v>
      </c>
      <c r="D2713" t="s">
        <v>7045</v>
      </c>
      <c r="E2713" t="s">
        <v>892</v>
      </c>
      <c r="F2713" t="s">
        <v>926</v>
      </c>
      <c r="G2713" t="s">
        <v>7019</v>
      </c>
      <c r="H2713" t="s">
        <v>288</v>
      </c>
      <c r="I2713">
        <v>43.291699999999999</v>
      </c>
      <c r="J2713" t="s">
        <v>894</v>
      </c>
      <c r="K2713" t="s">
        <v>879</v>
      </c>
      <c r="L2713" t="s">
        <v>1281</v>
      </c>
      <c r="M2713" t="s">
        <v>949</v>
      </c>
      <c r="N2713" t="s">
        <v>949</v>
      </c>
    </row>
    <row r="2714" spans="1:14" x14ac:dyDescent="0.3">
      <c r="A2714" s="136">
        <f t="shared" si="42"/>
        <v>293.89364354964624</v>
      </c>
      <c r="B2714" s="134">
        <v>6.3010000000000002</v>
      </c>
      <c r="C2714" s="134">
        <v>-75.537999999999997</v>
      </c>
      <c r="D2714" t="s">
        <v>6988</v>
      </c>
      <c r="E2714" t="s">
        <v>883</v>
      </c>
      <c r="F2714" t="s">
        <v>877</v>
      </c>
      <c r="G2714" t="s">
        <v>6989</v>
      </c>
      <c r="H2714" t="s">
        <v>288</v>
      </c>
      <c r="I2714">
        <v>3.6722999999999999</v>
      </c>
      <c r="J2714" t="s">
        <v>894</v>
      </c>
      <c r="L2714" t="s">
        <v>6990</v>
      </c>
      <c r="M2714" t="s">
        <v>6991</v>
      </c>
      <c r="N2714" t="s">
        <v>6991</v>
      </c>
    </row>
    <row r="2715" spans="1:14" x14ac:dyDescent="0.3">
      <c r="A2715" s="136">
        <f t="shared" si="42"/>
        <v>293.95349195865293</v>
      </c>
      <c r="B2715" s="134">
        <v>6.3055000000000003</v>
      </c>
      <c r="C2715" s="134">
        <v>-75.540000000000006</v>
      </c>
      <c r="D2715" t="s">
        <v>7018</v>
      </c>
      <c r="E2715" t="s">
        <v>883</v>
      </c>
      <c r="F2715" t="s">
        <v>884</v>
      </c>
      <c r="G2715" t="s">
        <v>7019</v>
      </c>
      <c r="H2715" t="s">
        <v>288</v>
      </c>
      <c r="I2715">
        <v>13.465</v>
      </c>
      <c r="L2715" t="s">
        <v>886</v>
      </c>
      <c r="M2715" t="s">
        <v>887</v>
      </c>
      <c r="N2715" t="s">
        <v>887</v>
      </c>
    </row>
    <row r="2716" spans="1:14" x14ac:dyDescent="0.3">
      <c r="A2716" s="136">
        <f t="shared" si="42"/>
        <v>294.02299146321752</v>
      </c>
      <c r="B2716" s="134">
        <v>6.3203800000000001</v>
      </c>
      <c r="C2716" s="134">
        <v>-75.545330000000007</v>
      </c>
      <c r="D2716" t="s">
        <v>7070</v>
      </c>
      <c r="E2716" t="s">
        <v>892</v>
      </c>
      <c r="F2716" t="s">
        <v>877</v>
      </c>
      <c r="G2716" t="s">
        <v>7019</v>
      </c>
      <c r="H2716" t="s">
        <v>288</v>
      </c>
      <c r="I2716">
        <v>9.2972000000000001</v>
      </c>
      <c r="J2716" t="s">
        <v>894</v>
      </c>
      <c r="K2716" t="s">
        <v>879</v>
      </c>
      <c r="L2716" t="s">
        <v>7071</v>
      </c>
      <c r="M2716" t="s">
        <v>1380</v>
      </c>
      <c r="N2716" t="s">
        <v>1380</v>
      </c>
    </row>
    <row r="2717" spans="1:14" x14ac:dyDescent="0.3">
      <c r="A2717" s="136">
        <f t="shared" si="42"/>
        <v>294.03720309706347</v>
      </c>
      <c r="B2717" s="134">
        <v>6.3029999999999999</v>
      </c>
      <c r="C2717" s="134">
        <v>-75.540000000000006</v>
      </c>
      <c r="D2717" t="s">
        <v>7004</v>
      </c>
      <c r="E2717" t="s">
        <v>883</v>
      </c>
      <c r="F2717" t="s">
        <v>884</v>
      </c>
      <c r="G2717" t="s">
        <v>6989</v>
      </c>
      <c r="H2717" t="s">
        <v>288</v>
      </c>
      <c r="I2717">
        <v>4.8963999999999999</v>
      </c>
      <c r="L2717" t="s">
        <v>7005</v>
      </c>
      <c r="M2717" t="s">
        <v>7006</v>
      </c>
      <c r="N2717" t="s">
        <v>7006</v>
      </c>
    </row>
    <row r="2718" spans="1:14" x14ac:dyDescent="0.3">
      <c r="A2718" s="136">
        <f t="shared" si="42"/>
        <v>294.08049583311873</v>
      </c>
      <c r="B2718" s="134">
        <v>5.5324999999999998</v>
      </c>
      <c r="C2718" s="134">
        <v>-75.147000000000006</v>
      </c>
      <c r="D2718" t="s">
        <v>3957</v>
      </c>
      <c r="E2718" t="s">
        <v>968</v>
      </c>
      <c r="F2718" t="s">
        <v>877</v>
      </c>
      <c r="G2718" t="s">
        <v>3897</v>
      </c>
      <c r="H2718" t="s">
        <v>3898</v>
      </c>
      <c r="I2718">
        <v>118.83280000000001</v>
      </c>
      <c r="J2718" t="s">
        <v>894</v>
      </c>
      <c r="L2718" t="s">
        <v>3958</v>
      </c>
      <c r="M2718" t="s">
        <v>1590</v>
      </c>
      <c r="N2718" t="s">
        <v>1590</v>
      </c>
    </row>
    <row r="2719" spans="1:14" x14ac:dyDescent="0.3">
      <c r="A2719" s="136">
        <f t="shared" si="42"/>
        <v>294.09775094186585</v>
      </c>
      <c r="B2719" s="134">
        <v>5.7785000000000002</v>
      </c>
      <c r="C2719" s="134">
        <v>-75.308499999999995</v>
      </c>
      <c r="D2719" t="s">
        <v>4841</v>
      </c>
      <c r="E2719" t="s">
        <v>883</v>
      </c>
      <c r="F2719" t="s">
        <v>877</v>
      </c>
      <c r="G2719" t="s">
        <v>4355</v>
      </c>
      <c r="H2719" t="s">
        <v>288</v>
      </c>
      <c r="I2719">
        <v>18.372599999999998</v>
      </c>
      <c r="J2719" t="s">
        <v>894</v>
      </c>
      <c r="L2719" t="s">
        <v>4842</v>
      </c>
      <c r="M2719" t="s">
        <v>931</v>
      </c>
      <c r="N2719" t="s">
        <v>931</v>
      </c>
    </row>
    <row r="2720" spans="1:14" x14ac:dyDescent="0.3">
      <c r="A2720" s="136">
        <f t="shared" si="42"/>
        <v>294.11921840696169</v>
      </c>
      <c r="B2720" s="134">
        <v>6.3107800000000003</v>
      </c>
      <c r="C2720" s="134">
        <v>-75.543239999999997</v>
      </c>
      <c r="D2720" t="s">
        <v>7041</v>
      </c>
      <c r="E2720" t="s">
        <v>892</v>
      </c>
      <c r="F2720" t="s">
        <v>1944</v>
      </c>
      <c r="G2720" t="s">
        <v>7019</v>
      </c>
      <c r="H2720" t="s">
        <v>288</v>
      </c>
      <c r="I2720">
        <v>12.1744</v>
      </c>
      <c r="K2720" t="s">
        <v>879</v>
      </c>
      <c r="L2720" t="s">
        <v>7042</v>
      </c>
      <c r="M2720" t="s">
        <v>949</v>
      </c>
      <c r="N2720" t="s">
        <v>949</v>
      </c>
    </row>
    <row r="2721" spans="1:14" x14ac:dyDescent="0.3">
      <c r="A2721" s="136">
        <f t="shared" si="42"/>
        <v>294.18465660118835</v>
      </c>
      <c r="B2721" s="134">
        <v>5.1805000000000003</v>
      </c>
      <c r="C2721" s="134">
        <v>-74.837000000000003</v>
      </c>
      <c r="D2721" t="s">
        <v>2947</v>
      </c>
      <c r="E2721" t="s">
        <v>980</v>
      </c>
      <c r="F2721" t="s">
        <v>981</v>
      </c>
      <c r="G2721" t="s">
        <v>2910</v>
      </c>
      <c r="H2721" t="s">
        <v>307</v>
      </c>
      <c r="I2721">
        <v>99.250100000000003</v>
      </c>
      <c r="J2721" t="s">
        <v>889</v>
      </c>
      <c r="L2721" t="s">
        <v>2948</v>
      </c>
      <c r="M2721" t="s">
        <v>1326</v>
      </c>
      <c r="N2721" t="s">
        <v>1326</v>
      </c>
    </row>
    <row r="2722" spans="1:14" x14ac:dyDescent="0.3">
      <c r="A2722" s="136">
        <f t="shared" si="42"/>
        <v>294.18929878963968</v>
      </c>
      <c r="B2722" s="134">
        <v>7.9560000000000004</v>
      </c>
      <c r="C2722" s="134">
        <v>-75.522499999999994</v>
      </c>
      <c r="D2722" t="s">
        <v>11425</v>
      </c>
      <c r="E2722" t="s">
        <v>883</v>
      </c>
      <c r="F2722" t="s">
        <v>877</v>
      </c>
      <c r="G2722" t="s">
        <v>11426</v>
      </c>
      <c r="H2722" t="s">
        <v>296</v>
      </c>
      <c r="I2722">
        <v>487.90120000000002</v>
      </c>
      <c r="J2722" t="s">
        <v>889</v>
      </c>
      <c r="L2722" t="s">
        <v>1438</v>
      </c>
      <c r="M2722" t="s">
        <v>957</v>
      </c>
      <c r="N2722" t="s">
        <v>957</v>
      </c>
    </row>
    <row r="2723" spans="1:14" x14ac:dyDescent="0.3">
      <c r="A2723" s="136">
        <f t="shared" si="42"/>
        <v>294.19774562765923</v>
      </c>
      <c r="B2723" s="134">
        <v>6.3045</v>
      </c>
      <c r="C2723" s="134">
        <v>-75.542000000000002</v>
      </c>
      <c r="D2723" t="s">
        <v>7012</v>
      </c>
      <c r="E2723" t="s">
        <v>883</v>
      </c>
      <c r="F2723" t="s">
        <v>981</v>
      </c>
      <c r="G2723" t="s">
        <v>6989</v>
      </c>
      <c r="H2723" t="s">
        <v>288</v>
      </c>
      <c r="I2723">
        <v>9.7927999999999997</v>
      </c>
      <c r="J2723" t="s">
        <v>894</v>
      </c>
      <c r="L2723" t="s">
        <v>7013</v>
      </c>
      <c r="M2723" t="s">
        <v>6991</v>
      </c>
      <c r="N2723" t="s">
        <v>6991</v>
      </c>
    </row>
    <row r="2724" spans="1:14" x14ac:dyDescent="0.3">
      <c r="A2724" s="136">
        <f t="shared" si="42"/>
        <v>294.21985383390472</v>
      </c>
      <c r="B2724" s="134">
        <v>9.6635000000000009</v>
      </c>
      <c r="C2724" s="134">
        <v>-73.638000000000005</v>
      </c>
      <c r="D2724" t="s">
        <v>13068</v>
      </c>
      <c r="E2724" t="s">
        <v>908</v>
      </c>
      <c r="F2724" t="s">
        <v>877</v>
      </c>
      <c r="G2724" t="s">
        <v>13069</v>
      </c>
      <c r="H2724" t="s">
        <v>294</v>
      </c>
      <c r="I2724">
        <v>488.47629999999998</v>
      </c>
      <c r="J2724" t="s">
        <v>889</v>
      </c>
      <c r="L2724" t="s">
        <v>13070</v>
      </c>
      <c r="M2724" t="s">
        <v>10671</v>
      </c>
      <c r="N2724" t="s">
        <v>10671</v>
      </c>
    </row>
    <row r="2725" spans="1:14" x14ac:dyDescent="0.3">
      <c r="A2725" s="136">
        <f t="shared" si="42"/>
        <v>294.27727785594891</v>
      </c>
      <c r="B2725" s="134">
        <v>6.3149300000000004</v>
      </c>
      <c r="C2725" s="134">
        <v>-75.546040000000005</v>
      </c>
      <c r="D2725" t="s">
        <v>7053</v>
      </c>
      <c r="E2725" t="s">
        <v>892</v>
      </c>
      <c r="F2725" t="s">
        <v>926</v>
      </c>
      <c r="G2725" t="s">
        <v>7019</v>
      </c>
      <c r="H2725" t="s">
        <v>288</v>
      </c>
      <c r="I2725">
        <v>10.285600000000001</v>
      </c>
      <c r="J2725" t="s">
        <v>894</v>
      </c>
      <c r="K2725" t="s">
        <v>879</v>
      </c>
      <c r="L2725" t="s">
        <v>1281</v>
      </c>
      <c r="M2725" t="s">
        <v>949</v>
      </c>
      <c r="N2725" t="s">
        <v>949</v>
      </c>
    </row>
    <row r="2726" spans="1:14" x14ac:dyDescent="0.3">
      <c r="A2726" s="136">
        <f t="shared" si="42"/>
        <v>294.46285530767358</v>
      </c>
      <c r="B2726" s="134">
        <v>4.4496700000000002</v>
      </c>
      <c r="C2726" s="134">
        <v>-72.856870000000001</v>
      </c>
      <c r="D2726" t="s">
        <v>8318</v>
      </c>
      <c r="E2726" t="s">
        <v>892</v>
      </c>
      <c r="F2726" t="s">
        <v>877</v>
      </c>
      <c r="G2726" t="s">
        <v>7969</v>
      </c>
      <c r="H2726" t="s">
        <v>7970</v>
      </c>
      <c r="I2726">
        <v>258.26319999999998</v>
      </c>
      <c r="J2726" t="s">
        <v>894</v>
      </c>
      <c r="K2726" t="s">
        <v>879</v>
      </c>
      <c r="L2726" t="s">
        <v>8319</v>
      </c>
      <c r="M2726" t="s">
        <v>899</v>
      </c>
      <c r="N2726" t="s">
        <v>899</v>
      </c>
    </row>
    <row r="2727" spans="1:14" x14ac:dyDescent="0.3">
      <c r="A2727" s="136">
        <f t="shared" si="42"/>
        <v>294.71357444087892</v>
      </c>
      <c r="B2727" s="134">
        <v>6.5350700000000002</v>
      </c>
      <c r="C2727" s="134">
        <v>-75.608639999999994</v>
      </c>
      <c r="D2727" t="s">
        <v>7845</v>
      </c>
      <c r="E2727" t="s">
        <v>892</v>
      </c>
      <c r="F2727" t="s">
        <v>877</v>
      </c>
      <c r="G2727" t="s">
        <v>7846</v>
      </c>
      <c r="H2727" t="s">
        <v>288</v>
      </c>
      <c r="I2727">
        <v>19.9512</v>
      </c>
      <c r="J2727" t="s">
        <v>894</v>
      </c>
      <c r="K2727" t="s">
        <v>879</v>
      </c>
      <c r="L2727" t="s">
        <v>7847</v>
      </c>
      <c r="M2727" t="s">
        <v>1380</v>
      </c>
      <c r="N2727" t="s">
        <v>1380</v>
      </c>
    </row>
    <row r="2728" spans="1:14" x14ac:dyDescent="0.3">
      <c r="A2728" s="136">
        <f t="shared" si="42"/>
        <v>294.76596583992273</v>
      </c>
      <c r="B2728" s="134">
        <v>7.0435499999999998</v>
      </c>
      <c r="C2728" s="134">
        <v>-75.670100000000005</v>
      </c>
      <c r="D2728" t="s">
        <v>9430</v>
      </c>
      <c r="E2728" t="s">
        <v>892</v>
      </c>
      <c r="F2728" t="s">
        <v>1593</v>
      </c>
      <c r="G2728" t="s">
        <v>9431</v>
      </c>
      <c r="H2728" t="s">
        <v>288</v>
      </c>
      <c r="I2728">
        <v>9.8596000000000004</v>
      </c>
      <c r="K2728" t="s">
        <v>879</v>
      </c>
      <c r="L2728" t="s">
        <v>9432</v>
      </c>
      <c r="M2728" t="s">
        <v>949</v>
      </c>
      <c r="N2728" t="s">
        <v>949</v>
      </c>
    </row>
    <row r="2729" spans="1:14" x14ac:dyDescent="0.3">
      <c r="A2729" s="136">
        <f t="shared" si="42"/>
        <v>294.94040295544602</v>
      </c>
      <c r="B2729" s="134">
        <v>7.0482199999999997</v>
      </c>
      <c r="C2729" s="134">
        <v>-75.671779999999998</v>
      </c>
      <c r="D2729" t="s">
        <v>9449</v>
      </c>
      <c r="E2729" t="s">
        <v>892</v>
      </c>
      <c r="F2729" t="s">
        <v>1593</v>
      </c>
      <c r="G2729" t="s">
        <v>9431</v>
      </c>
      <c r="H2729" t="s">
        <v>288</v>
      </c>
      <c r="I2729">
        <v>9.9995999999999992</v>
      </c>
      <c r="J2729" t="s">
        <v>986</v>
      </c>
      <c r="K2729" t="s">
        <v>879</v>
      </c>
      <c r="L2729" t="s">
        <v>9450</v>
      </c>
      <c r="M2729" t="s">
        <v>949</v>
      </c>
      <c r="N2729" t="s">
        <v>949</v>
      </c>
    </row>
    <row r="2730" spans="1:14" x14ac:dyDescent="0.3">
      <c r="A2730" s="136">
        <f t="shared" si="42"/>
        <v>295.04904913946433</v>
      </c>
      <c r="B2730" s="134">
        <v>4.899</v>
      </c>
      <c r="C2730" s="134">
        <v>-74.498500000000007</v>
      </c>
      <c r="D2730" t="s">
        <v>2906</v>
      </c>
      <c r="E2730" t="s">
        <v>883</v>
      </c>
      <c r="F2730" t="s">
        <v>884</v>
      </c>
      <c r="G2730" t="s">
        <v>2907</v>
      </c>
      <c r="H2730" t="s">
        <v>297</v>
      </c>
      <c r="I2730">
        <v>107.8357</v>
      </c>
      <c r="L2730" t="s">
        <v>2908</v>
      </c>
      <c r="M2730" t="s">
        <v>1310</v>
      </c>
      <c r="N2730" t="s">
        <v>1310</v>
      </c>
    </row>
    <row r="2731" spans="1:14" x14ac:dyDescent="0.3">
      <c r="A2731" s="136">
        <f t="shared" si="42"/>
        <v>295.10512431721833</v>
      </c>
      <c r="B2731" s="134">
        <v>4.4560000000000004</v>
      </c>
      <c r="C2731" s="134">
        <v>-73.290999999999997</v>
      </c>
      <c r="D2731" t="s">
        <v>6703</v>
      </c>
      <c r="E2731" t="s">
        <v>883</v>
      </c>
      <c r="F2731" t="s">
        <v>877</v>
      </c>
      <c r="G2731" t="s">
        <v>251</v>
      </c>
      <c r="H2731" t="s">
        <v>297</v>
      </c>
      <c r="I2731">
        <v>398.24029999999999</v>
      </c>
      <c r="J2731" t="s">
        <v>889</v>
      </c>
      <c r="L2731" t="s">
        <v>6704</v>
      </c>
      <c r="M2731" t="s">
        <v>957</v>
      </c>
      <c r="N2731" t="s">
        <v>957</v>
      </c>
    </row>
    <row r="2732" spans="1:14" x14ac:dyDescent="0.3">
      <c r="A2732" s="136">
        <f t="shared" si="42"/>
        <v>295.10631531406568</v>
      </c>
      <c r="B2732" s="134">
        <v>5.9619999999999997</v>
      </c>
      <c r="C2732" s="134">
        <v>-75.415499999999994</v>
      </c>
      <c r="D2732" t="s">
        <v>5550</v>
      </c>
      <c r="E2732" t="s">
        <v>883</v>
      </c>
      <c r="F2732" t="s">
        <v>877</v>
      </c>
      <c r="G2732" t="s">
        <v>5551</v>
      </c>
      <c r="H2732" t="s">
        <v>288</v>
      </c>
      <c r="I2732">
        <v>12.2463</v>
      </c>
      <c r="J2732" t="s">
        <v>894</v>
      </c>
      <c r="L2732" t="s">
        <v>5552</v>
      </c>
      <c r="M2732" t="s">
        <v>1019</v>
      </c>
      <c r="N2732" t="s">
        <v>1019</v>
      </c>
    </row>
    <row r="2733" spans="1:14" x14ac:dyDescent="0.3">
      <c r="A2733" s="136">
        <f t="shared" si="42"/>
        <v>295.19545328507257</v>
      </c>
      <c r="B2733" s="134">
        <v>7.1944999999999997</v>
      </c>
      <c r="C2733" s="134">
        <v>-75.673000000000002</v>
      </c>
      <c r="D2733" t="s">
        <v>9797</v>
      </c>
      <c r="E2733" t="s">
        <v>883</v>
      </c>
      <c r="F2733" t="s">
        <v>877</v>
      </c>
      <c r="G2733" t="s">
        <v>9578</v>
      </c>
      <c r="H2733" t="s">
        <v>288</v>
      </c>
      <c r="I2733">
        <v>3151.9258</v>
      </c>
      <c r="J2733" t="s">
        <v>889</v>
      </c>
      <c r="L2733" t="s">
        <v>2659</v>
      </c>
      <c r="M2733" t="s">
        <v>4586</v>
      </c>
      <c r="N2733" t="s">
        <v>4586</v>
      </c>
    </row>
    <row r="2734" spans="1:14" x14ac:dyDescent="0.3">
      <c r="A2734" s="136">
        <f t="shared" si="42"/>
        <v>295.34528437264493</v>
      </c>
      <c r="B2734" s="134">
        <v>5.1680000000000001</v>
      </c>
      <c r="C2734" s="134">
        <v>-74.838999999999999</v>
      </c>
      <c r="D2734" t="s">
        <v>2909</v>
      </c>
      <c r="E2734" t="s">
        <v>883</v>
      </c>
      <c r="F2734" t="s">
        <v>877</v>
      </c>
      <c r="G2734" t="s">
        <v>2910</v>
      </c>
      <c r="H2734" t="s">
        <v>307</v>
      </c>
      <c r="I2734">
        <v>998.64739999999995</v>
      </c>
      <c r="J2734" t="s">
        <v>889</v>
      </c>
      <c r="L2734" t="s">
        <v>2663</v>
      </c>
      <c r="M2734" t="s">
        <v>899</v>
      </c>
      <c r="N2734" t="s">
        <v>899</v>
      </c>
    </row>
    <row r="2735" spans="1:14" x14ac:dyDescent="0.3">
      <c r="A2735" s="136">
        <f t="shared" si="42"/>
        <v>295.4551143375603</v>
      </c>
      <c r="B2735" s="134">
        <v>7.0510000000000002</v>
      </c>
      <c r="C2735" s="134">
        <v>-75.676500000000004</v>
      </c>
      <c r="D2735" t="s">
        <v>9465</v>
      </c>
      <c r="E2735" t="s">
        <v>883</v>
      </c>
      <c r="F2735" t="s">
        <v>963</v>
      </c>
      <c r="G2735" t="s">
        <v>9466</v>
      </c>
      <c r="H2735" t="s">
        <v>288</v>
      </c>
      <c r="I2735">
        <v>20.783100000000001</v>
      </c>
      <c r="L2735" t="s">
        <v>9467</v>
      </c>
      <c r="M2735" t="s">
        <v>1019</v>
      </c>
      <c r="N2735" t="s">
        <v>1019</v>
      </c>
    </row>
    <row r="2736" spans="1:14" x14ac:dyDescent="0.3">
      <c r="A2736" s="136">
        <f t="shared" si="42"/>
        <v>295.71498801067963</v>
      </c>
      <c r="B2736" s="134">
        <v>7.9636800000000001</v>
      </c>
      <c r="C2736" s="134">
        <v>-75.534490000000005</v>
      </c>
      <c r="D2736" t="s">
        <v>11447</v>
      </c>
      <c r="E2736" t="s">
        <v>892</v>
      </c>
      <c r="F2736" t="s">
        <v>877</v>
      </c>
      <c r="G2736" t="s">
        <v>11063</v>
      </c>
      <c r="H2736" t="s">
        <v>296</v>
      </c>
      <c r="I2736">
        <v>1.3762000000000001</v>
      </c>
      <c r="J2736" t="s">
        <v>894</v>
      </c>
      <c r="K2736" t="s">
        <v>1058</v>
      </c>
      <c r="L2736" t="s">
        <v>11448</v>
      </c>
      <c r="M2736" t="s">
        <v>949</v>
      </c>
      <c r="N2736" t="s">
        <v>949</v>
      </c>
    </row>
    <row r="2737" spans="1:14" x14ac:dyDescent="0.3">
      <c r="A2737" s="136">
        <f t="shared" si="42"/>
        <v>295.71992469975788</v>
      </c>
      <c r="B2737" s="134">
        <v>7.0564999999999998</v>
      </c>
      <c r="C2737" s="134">
        <v>-75.679000000000002</v>
      </c>
      <c r="D2737" t="s">
        <v>9488</v>
      </c>
      <c r="E2737" t="s">
        <v>883</v>
      </c>
      <c r="F2737" t="s">
        <v>877</v>
      </c>
      <c r="G2737" t="s">
        <v>9431</v>
      </c>
      <c r="H2737" t="s">
        <v>288</v>
      </c>
      <c r="I2737">
        <v>107.5823</v>
      </c>
      <c r="J2737" t="s">
        <v>894</v>
      </c>
      <c r="L2737" t="s">
        <v>9489</v>
      </c>
      <c r="M2737" t="s">
        <v>1310</v>
      </c>
      <c r="N2737" t="s">
        <v>1310</v>
      </c>
    </row>
    <row r="2738" spans="1:14" x14ac:dyDescent="0.3">
      <c r="A2738" s="136">
        <f t="shared" si="42"/>
        <v>295.75633268309991</v>
      </c>
      <c r="B2738" s="134">
        <v>4.8630000000000004</v>
      </c>
      <c r="C2738" s="134">
        <v>-74.455500000000001</v>
      </c>
      <c r="D2738" t="s">
        <v>2937</v>
      </c>
      <c r="E2738" t="s">
        <v>883</v>
      </c>
      <c r="F2738" t="s">
        <v>877</v>
      </c>
      <c r="G2738" t="s">
        <v>2907</v>
      </c>
      <c r="H2738" t="s">
        <v>297</v>
      </c>
      <c r="I2738">
        <v>94.357500000000002</v>
      </c>
      <c r="J2738" t="s">
        <v>894</v>
      </c>
      <c r="L2738" t="s">
        <v>2938</v>
      </c>
      <c r="M2738" t="s">
        <v>891</v>
      </c>
      <c r="N2738" t="s">
        <v>891</v>
      </c>
    </row>
    <row r="2739" spans="1:14" x14ac:dyDescent="0.3">
      <c r="A2739" s="136">
        <f t="shared" si="42"/>
        <v>295.85813002830901</v>
      </c>
      <c r="B2739" s="134">
        <v>4.5910000000000002</v>
      </c>
      <c r="C2739" s="134">
        <v>-73.906499999999994</v>
      </c>
      <c r="D2739" t="s">
        <v>4396</v>
      </c>
      <c r="E2739" t="s">
        <v>883</v>
      </c>
      <c r="F2739" t="s">
        <v>877</v>
      </c>
      <c r="G2739" t="s">
        <v>4339</v>
      </c>
      <c r="H2739" t="s">
        <v>297</v>
      </c>
      <c r="I2739">
        <v>182.5857</v>
      </c>
      <c r="J2739" t="s">
        <v>889</v>
      </c>
      <c r="L2739" t="s">
        <v>4397</v>
      </c>
      <c r="M2739" t="s">
        <v>899</v>
      </c>
      <c r="N2739" t="s">
        <v>899</v>
      </c>
    </row>
    <row r="2740" spans="1:14" x14ac:dyDescent="0.3">
      <c r="A2740" s="136">
        <f t="shared" si="42"/>
        <v>296.09670034095063</v>
      </c>
      <c r="B2740" s="134">
        <v>6.8948600000000004</v>
      </c>
      <c r="C2740" s="134">
        <v>-75.674700000000001</v>
      </c>
      <c r="D2740" t="s">
        <v>8970</v>
      </c>
      <c r="E2740" t="s">
        <v>892</v>
      </c>
      <c r="F2740" t="s">
        <v>1214</v>
      </c>
      <c r="G2740" t="s">
        <v>8818</v>
      </c>
      <c r="H2740" t="s">
        <v>288</v>
      </c>
      <c r="I2740">
        <v>2.4599000000000002</v>
      </c>
      <c r="K2740" t="s">
        <v>879</v>
      </c>
      <c r="L2740" t="s">
        <v>8971</v>
      </c>
      <c r="M2740" t="s">
        <v>949</v>
      </c>
      <c r="N2740" t="s">
        <v>949</v>
      </c>
    </row>
    <row r="2741" spans="1:14" x14ac:dyDescent="0.3">
      <c r="A2741" s="136">
        <f t="shared" si="42"/>
        <v>296.15495407491795</v>
      </c>
      <c r="B2741" s="134">
        <v>9.6649999999999991</v>
      </c>
      <c r="C2741" s="134">
        <v>-73.702500000000001</v>
      </c>
      <c r="D2741" t="s">
        <v>13065</v>
      </c>
      <c r="E2741" t="s">
        <v>892</v>
      </c>
      <c r="F2741" t="s">
        <v>1214</v>
      </c>
      <c r="G2741" t="s">
        <v>13049</v>
      </c>
      <c r="H2741" t="s">
        <v>294</v>
      </c>
      <c r="I2741">
        <v>189.0924</v>
      </c>
      <c r="L2741" t="s">
        <v>11846</v>
      </c>
      <c r="M2741" t="s">
        <v>899</v>
      </c>
      <c r="N2741" t="s">
        <v>899</v>
      </c>
    </row>
    <row r="2742" spans="1:14" x14ac:dyDescent="0.3">
      <c r="A2742" s="136">
        <f t="shared" si="42"/>
        <v>296.19892021428444</v>
      </c>
      <c r="B2742" s="134">
        <v>7.0670000000000002</v>
      </c>
      <c r="C2742" s="134">
        <v>-75.683499999999995</v>
      </c>
      <c r="D2742" t="s">
        <v>9513</v>
      </c>
      <c r="E2742" t="s">
        <v>883</v>
      </c>
      <c r="F2742" t="s">
        <v>877</v>
      </c>
      <c r="G2742" t="s">
        <v>9431</v>
      </c>
      <c r="H2742" t="s">
        <v>288</v>
      </c>
      <c r="I2742">
        <v>18.337599999999998</v>
      </c>
      <c r="J2742" t="s">
        <v>894</v>
      </c>
      <c r="L2742" t="s">
        <v>9514</v>
      </c>
      <c r="M2742" t="s">
        <v>1759</v>
      </c>
      <c r="N2742" t="s">
        <v>1759</v>
      </c>
    </row>
    <row r="2743" spans="1:14" x14ac:dyDescent="0.3">
      <c r="A2743" s="136">
        <f t="shared" si="42"/>
        <v>296.3764938550093</v>
      </c>
      <c r="B2743" s="134">
        <v>4.5955000000000004</v>
      </c>
      <c r="C2743" s="134">
        <v>-73.932500000000005</v>
      </c>
      <c r="D2743" t="s">
        <v>4295</v>
      </c>
      <c r="E2743" t="s">
        <v>883</v>
      </c>
      <c r="F2743" t="s">
        <v>877</v>
      </c>
      <c r="G2743" t="s">
        <v>4164</v>
      </c>
      <c r="H2743" t="s">
        <v>297</v>
      </c>
      <c r="I2743">
        <v>36.762500000000003</v>
      </c>
      <c r="J2743" t="s">
        <v>894</v>
      </c>
      <c r="L2743" t="s">
        <v>4296</v>
      </c>
      <c r="M2743" t="s">
        <v>4297</v>
      </c>
      <c r="N2743" t="s">
        <v>4297</v>
      </c>
    </row>
    <row r="2744" spans="1:14" x14ac:dyDescent="0.3">
      <c r="A2744" s="136">
        <f t="shared" si="42"/>
        <v>296.50299150513479</v>
      </c>
      <c r="B2744" s="134">
        <v>5.0549999999999997</v>
      </c>
      <c r="C2744" s="134">
        <v>-74.727500000000006</v>
      </c>
      <c r="D2744" t="s">
        <v>2792</v>
      </c>
      <c r="E2744" t="s">
        <v>883</v>
      </c>
      <c r="F2744" t="s">
        <v>877</v>
      </c>
      <c r="G2744" t="s">
        <v>2793</v>
      </c>
      <c r="H2744" t="s">
        <v>1369</v>
      </c>
      <c r="I2744">
        <v>504.86250000000001</v>
      </c>
      <c r="J2744" t="s">
        <v>889</v>
      </c>
      <c r="L2744" t="s">
        <v>942</v>
      </c>
      <c r="M2744" t="s">
        <v>1173</v>
      </c>
      <c r="N2744" t="s">
        <v>1173</v>
      </c>
    </row>
    <row r="2745" spans="1:14" x14ac:dyDescent="0.3">
      <c r="A2745" s="136">
        <f t="shared" si="42"/>
        <v>296.5293357193342</v>
      </c>
      <c r="B2745" s="134">
        <v>4.59</v>
      </c>
      <c r="C2745" s="134">
        <v>-73.921499999999995</v>
      </c>
      <c r="D2745" t="s">
        <v>4338</v>
      </c>
      <c r="E2745" t="s">
        <v>883</v>
      </c>
      <c r="F2745" t="s">
        <v>877</v>
      </c>
      <c r="G2745" t="s">
        <v>4339</v>
      </c>
      <c r="H2745" t="s">
        <v>297</v>
      </c>
      <c r="I2745">
        <v>124.9926</v>
      </c>
      <c r="J2745" t="s">
        <v>894</v>
      </c>
      <c r="L2745" t="s">
        <v>4340</v>
      </c>
      <c r="M2745" t="s">
        <v>931</v>
      </c>
      <c r="N2745" t="s">
        <v>931</v>
      </c>
    </row>
    <row r="2746" spans="1:14" x14ac:dyDescent="0.3">
      <c r="A2746" s="136">
        <f t="shared" si="42"/>
        <v>296.53022583636903</v>
      </c>
      <c r="B2746" s="134">
        <v>4.6014999999999997</v>
      </c>
      <c r="C2746" s="134">
        <v>-73.952500000000001</v>
      </c>
      <c r="D2746" t="s">
        <v>4218</v>
      </c>
      <c r="E2746" t="s">
        <v>883</v>
      </c>
      <c r="F2746" t="s">
        <v>877</v>
      </c>
      <c r="G2746" t="s">
        <v>4164</v>
      </c>
      <c r="H2746" t="s">
        <v>297</v>
      </c>
      <c r="I2746">
        <v>89.455799999999996</v>
      </c>
      <c r="J2746" t="s">
        <v>894</v>
      </c>
      <c r="L2746" t="s">
        <v>4219</v>
      </c>
      <c r="M2746" t="s">
        <v>1019</v>
      </c>
      <c r="N2746" t="s">
        <v>1019</v>
      </c>
    </row>
    <row r="2747" spans="1:14" x14ac:dyDescent="0.3">
      <c r="A2747" s="136">
        <f t="shared" si="42"/>
        <v>296.57197749878122</v>
      </c>
      <c r="B2747" s="134">
        <v>4.5839999999999996</v>
      </c>
      <c r="C2747" s="134">
        <v>-73.906000000000006</v>
      </c>
      <c r="D2747" t="s">
        <v>4391</v>
      </c>
      <c r="E2747" t="s">
        <v>883</v>
      </c>
      <c r="F2747" t="s">
        <v>963</v>
      </c>
      <c r="G2747" t="s">
        <v>4164</v>
      </c>
      <c r="H2747" t="s">
        <v>297</v>
      </c>
      <c r="I2747">
        <v>126.2182</v>
      </c>
      <c r="L2747" t="s">
        <v>4392</v>
      </c>
      <c r="M2747" t="s">
        <v>1673</v>
      </c>
      <c r="N2747" t="s">
        <v>1673</v>
      </c>
    </row>
    <row r="2748" spans="1:14" x14ac:dyDescent="0.3">
      <c r="A2748" s="136">
        <f t="shared" si="42"/>
        <v>296.73160676763575</v>
      </c>
      <c r="B2748" s="134">
        <v>6.8339999999999996</v>
      </c>
      <c r="C2748" s="134">
        <v>-75.674999999999997</v>
      </c>
      <c r="D2748" t="s">
        <v>8811</v>
      </c>
      <c r="E2748" t="s">
        <v>883</v>
      </c>
      <c r="F2748" t="s">
        <v>877</v>
      </c>
      <c r="G2748" t="s">
        <v>8812</v>
      </c>
      <c r="H2748" t="s">
        <v>288</v>
      </c>
      <c r="I2748">
        <v>5901.3897999999999</v>
      </c>
      <c r="J2748" t="s">
        <v>1069</v>
      </c>
      <c r="L2748" t="s">
        <v>8813</v>
      </c>
      <c r="M2748" t="s">
        <v>1158</v>
      </c>
      <c r="N2748" t="s">
        <v>1158</v>
      </c>
    </row>
    <row r="2749" spans="1:14" x14ac:dyDescent="0.3">
      <c r="A2749" s="136">
        <f t="shared" si="42"/>
        <v>296.81246726388559</v>
      </c>
      <c r="B2749" s="134">
        <v>6.3579999999999997</v>
      </c>
      <c r="C2749" s="134">
        <v>-75.582999999999998</v>
      </c>
      <c r="D2749" t="s">
        <v>7222</v>
      </c>
      <c r="E2749" t="s">
        <v>883</v>
      </c>
      <c r="F2749" t="s">
        <v>963</v>
      </c>
      <c r="G2749" t="s">
        <v>7019</v>
      </c>
      <c r="H2749" t="s">
        <v>288</v>
      </c>
      <c r="I2749">
        <v>95.476200000000006</v>
      </c>
      <c r="J2749" t="s">
        <v>894</v>
      </c>
      <c r="L2749" t="s">
        <v>7223</v>
      </c>
      <c r="M2749" t="s">
        <v>887</v>
      </c>
      <c r="N2749" t="s">
        <v>887</v>
      </c>
    </row>
    <row r="2750" spans="1:14" x14ac:dyDescent="0.3">
      <c r="A2750" s="136">
        <f t="shared" si="42"/>
        <v>296.83721459846657</v>
      </c>
      <c r="B2750" s="134">
        <v>4.5874199999999998</v>
      </c>
      <c r="C2750" s="134">
        <v>-73.922510000000003</v>
      </c>
      <c r="D2750" t="s">
        <v>4332</v>
      </c>
      <c r="E2750" t="s">
        <v>892</v>
      </c>
      <c r="F2750" t="s">
        <v>877</v>
      </c>
      <c r="G2750" t="s">
        <v>4164</v>
      </c>
      <c r="H2750" t="s">
        <v>297</v>
      </c>
      <c r="I2750">
        <v>20.192599999999999</v>
      </c>
      <c r="J2750" t="s">
        <v>889</v>
      </c>
      <c r="K2750" t="s">
        <v>879</v>
      </c>
      <c r="L2750" t="s">
        <v>4333</v>
      </c>
      <c r="M2750" t="s">
        <v>1482</v>
      </c>
      <c r="N2750" t="s">
        <v>1482</v>
      </c>
    </row>
    <row r="2751" spans="1:14" x14ac:dyDescent="0.3">
      <c r="A2751" s="136">
        <f t="shared" si="42"/>
        <v>296.93971229619046</v>
      </c>
      <c r="B2751" s="134">
        <v>6.3366100000000003</v>
      </c>
      <c r="C2751" s="134">
        <v>-75.577870000000004</v>
      </c>
      <c r="D2751" t="s">
        <v>7165</v>
      </c>
      <c r="E2751" t="s">
        <v>892</v>
      </c>
      <c r="F2751" t="s">
        <v>1593</v>
      </c>
      <c r="G2751" t="s">
        <v>7019</v>
      </c>
      <c r="H2751" t="s">
        <v>288</v>
      </c>
      <c r="I2751">
        <v>9.9972999999999992</v>
      </c>
      <c r="J2751" t="s">
        <v>986</v>
      </c>
      <c r="K2751" t="s">
        <v>879</v>
      </c>
      <c r="L2751" t="s">
        <v>7162</v>
      </c>
      <c r="M2751" t="s">
        <v>949</v>
      </c>
      <c r="N2751" t="s">
        <v>949</v>
      </c>
    </row>
    <row r="2752" spans="1:14" x14ac:dyDescent="0.3">
      <c r="A2752" s="136">
        <f t="shared" si="42"/>
        <v>297.09439529516237</v>
      </c>
      <c r="B2752" s="134">
        <v>7.9729999999999999</v>
      </c>
      <c r="C2752" s="134">
        <v>-75.544499999999999</v>
      </c>
      <c r="D2752" t="s">
        <v>11461</v>
      </c>
      <c r="E2752" t="s">
        <v>883</v>
      </c>
      <c r="F2752" t="s">
        <v>981</v>
      </c>
      <c r="G2752" t="s">
        <v>11098</v>
      </c>
      <c r="H2752" t="s">
        <v>296</v>
      </c>
      <c r="I2752">
        <v>98.8005</v>
      </c>
      <c r="J2752" t="s">
        <v>894</v>
      </c>
      <c r="L2752" t="s">
        <v>11462</v>
      </c>
      <c r="M2752" t="s">
        <v>1019</v>
      </c>
      <c r="N2752" t="s">
        <v>1019</v>
      </c>
    </row>
    <row r="2753" spans="1:14" x14ac:dyDescent="0.3">
      <c r="A2753" s="136">
        <f t="shared" si="42"/>
        <v>297.16073035778737</v>
      </c>
      <c r="B2753" s="134">
        <v>7.9725900000000003</v>
      </c>
      <c r="C2753" s="134">
        <v>-75.545280000000005</v>
      </c>
      <c r="D2753" t="s">
        <v>11459</v>
      </c>
      <c r="E2753" t="s">
        <v>892</v>
      </c>
      <c r="F2753" t="s">
        <v>877</v>
      </c>
      <c r="G2753" t="s">
        <v>11098</v>
      </c>
      <c r="H2753" t="s">
        <v>296</v>
      </c>
      <c r="I2753">
        <v>202.24420000000001</v>
      </c>
      <c r="J2753" t="s">
        <v>889</v>
      </c>
      <c r="K2753" t="s">
        <v>879</v>
      </c>
      <c r="L2753" t="s">
        <v>11448</v>
      </c>
      <c r="M2753" t="s">
        <v>11460</v>
      </c>
      <c r="N2753" t="s">
        <v>11460</v>
      </c>
    </row>
    <row r="2754" spans="1:14" x14ac:dyDescent="0.3">
      <c r="A2754" s="136">
        <f t="shared" ref="A2754:A2817" si="43">6371*ACOS(SIN(RADIANS(LAT))*SIN(RADIANS(B2754))+COS(RADIANS(LAT))*COS(RADIANS(B2754))*COS(RADIANS(C2754-LONG)))</f>
        <v>297.16472737747711</v>
      </c>
      <c r="B2754" s="134">
        <v>6.3341000000000003</v>
      </c>
      <c r="C2754" s="134">
        <v>-75.579239999999999</v>
      </c>
      <c r="D2754" t="s">
        <v>7161</v>
      </c>
      <c r="E2754" t="s">
        <v>892</v>
      </c>
      <c r="F2754" t="s">
        <v>877</v>
      </c>
      <c r="G2754" t="s">
        <v>7019</v>
      </c>
      <c r="H2754" t="s">
        <v>288</v>
      </c>
      <c r="I2754">
        <v>50.576700000000002</v>
      </c>
      <c r="J2754" t="s">
        <v>894</v>
      </c>
      <c r="K2754" t="s">
        <v>879</v>
      </c>
      <c r="L2754" t="s">
        <v>7162</v>
      </c>
      <c r="M2754" t="s">
        <v>1117</v>
      </c>
      <c r="N2754" t="s">
        <v>1117</v>
      </c>
    </row>
    <row r="2755" spans="1:14" x14ac:dyDescent="0.3">
      <c r="A2755" s="136">
        <f t="shared" si="43"/>
        <v>297.23284043288561</v>
      </c>
      <c r="B2755" s="134">
        <v>4.7655000000000003</v>
      </c>
      <c r="C2755" s="134">
        <v>-71.679500000000004</v>
      </c>
      <c r="D2755" t="s">
        <v>11201</v>
      </c>
      <c r="E2755" t="s">
        <v>883</v>
      </c>
      <c r="F2755" t="s">
        <v>877</v>
      </c>
      <c r="G2755" t="s">
        <v>11202</v>
      </c>
      <c r="H2755" t="s">
        <v>231</v>
      </c>
      <c r="I2755">
        <v>585.77520000000004</v>
      </c>
      <c r="J2755" t="s">
        <v>889</v>
      </c>
      <c r="L2755" t="s">
        <v>6789</v>
      </c>
      <c r="M2755" t="s">
        <v>957</v>
      </c>
      <c r="N2755" t="s">
        <v>957</v>
      </c>
    </row>
    <row r="2756" spans="1:14" x14ac:dyDescent="0.3">
      <c r="A2756" s="136">
        <f t="shared" si="43"/>
        <v>297.25972771351115</v>
      </c>
      <c r="B2756" s="134">
        <v>6.1430999999999996</v>
      </c>
      <c r="C2756" s="134">
        <v>-75.514650000000003</v>
      </c>
      <c r="D2756" t="s">
        <v>6360</v>
      </c>
      <c r="E2756" t="s">
        <v>892</v>
      </c>
      <c r="F2756" t="s">
        <v>926</v>
      </c>
      <c r="G2756" t="s">
        <v>6361</v>
      </c>
      <c r="H2756" t="s">
        <v>288</v>
      </c>
      <c r="I2756">
        <v>99.969099999999997</v>
      </c>
      <c r="J2756" t="s">
        <v>894</v>
      </c>
      <c r="K2756" t="s">
        <v>879</v>
      </c>
      <c r="L2756" t="s">
        <v>6362</v>
      </c>
      <c r="M2756" t="s">
        <v>949</v>
      </c>
      <c r="N2756" t="s">
        <v>949</v>
      </c>
    </row>
    <row r="2757" spans="1:14" x14ac:dyDescent="0.3">
      <c r="A2757" s="136">
        <f t="shared" si="43"/>
        <v>297.31630049726687</v>
      </c>
      <c r="B2757" s="134">
        <v>4.8845000000000001</v>
      </c>
      <c r="C2757" s="134">
        <v>-74.513499999999993</v>
      </c>
      <c r="D2757" t="s">
        <v>2853</v>
      </c>
      <c r="E2757" t="s">
        <v>883</v>
      </c>
      <c r="F2757" t="s">
        <v>877</v>
      </c>
      <c r="G2757" t="s">
        <v>2854</v>
      </c>
      <c r="H2757" t="s">
        <v>297</v>
      </c>
      <c r="I2757">
        <v>145.82849999999999</v>
      </c>
      <c r="J2757" t="s">
        <v>894</v>
      </c>
      <c r="L2757" t="s">
        <v>2855</v>
      </c>
      <c r="M2757" t="s">
        <v>2856</v>
      </c>
      <c r="N2757" t="s">
        <v>2856</v>
      </c>
    </row>
    <row r="2758" spans="1:14" x14ac:dyDescent="0.3">
      <c r="A2758" s="136">
        <f t="shared" si="43"/>
        <v>297.33586952593163</v>
      </c>
      <c r="B2758" s="134">
        <v>6.3593400000000004</v>
      </c>
      <c r="C2758" s="134">
        <v>-75.588319999999996</v>
      </c>
      <c r="D2758" t="s">
        <v>7232</v>
      </c>
      <c r="E2758" t="s">
        <v>892</v>
      </c>
      <c r="F2758" t="s">
        <v>1944</v>
      </c>
      <c r="G2758" t="s">
        <v>7019</v>
      </c>
      <c r="H2758" t="s">
        <v>288</v>
      </c>
      <c r="I2758">
        <v>99.765600000000006</v>
      </c>
      <c r="K2758" t="s">
        <v>879</v>
      </c>
      <c r="L2758" t="s">
        <v>7233</v>
      </c>
      <c r="M2758" t="s">
        <v>949</v>
      </c>
      <c r="N2758" t="s">
        <v>949</v>
      </c>
    </row>
    <row r="2759" spans="1:14" x14ac:dyDescent="0.3">
      <c r="A2759" s="136">
        <f t="shared" si="43"/>
        <v>297.38810858367788</v>
      </c>
      <c r="B2759" s="134">
        <v>6.3369299999999997</v>
      </c>
      <c r="C2759" s="134">
        <v>-75.5822</v>
      </c>
      <c r="D2759" t="s">
        <v>7167</v>
      </c>
      <c r="E2759" t="s">
        <v>892</v>
      </c>
      <c r="F2759" t="s">
        <v>1593</v>
      </c>
      <c r="G2759" t="s">
        <v>7019</v>
      </c>
      <c r="H2759" t="s">
        <v>288</v>
      </c>
      <c r="I2759">
        <v>3.1492</v>
      </c>
      <c r="J2759" t="s">
        <v>986</v>
      </c>
      <c r="K2759" t="s">
        <v>879</v>
      </c>
      <c r="L2759" t="s">
        <v>7168</v>
      </c>
      <c r="M2759" t="s">
        <v>949</v>
      </c>
      <c r="N2759" t="s">
        <v>949</v>
      </c>
    </row>
    <row r="2760" spans="1:14" x14ac:dyDescent="0.3">
      <c r="A2760" s="136">
        <f t="shared" si="43"/>
        <v>297.4283767865835</v>
      </c>
      <c r="B2760" s="134">
        <v>6.0705299999999998</v>
      </c>
      <c r="C2760" s="134">
        <v>-75.487089999999995</v>
      </c>
      <c r="D2760" t="s">
        <v>6080</v>
      </c>
      <c r="E2760" t="s">
        <v>892</v>
      </c>
      <c r="F2760" t="s">
        <v>877</v>
      </c>
      <c r="G2760" t="s">
        <v>5920</v>
      </c>
      <c r="H2760" t="s">
        <v>288</v>
      </c>
      <c r="I2760">
        <v>149.92789999999999</v>
      </c>
      <c r="J2760" t="s">
        <v>894</v>
      </c>
      <c r="K2760" t="s">
        <v>879</v>
      </c>
      <c r="L2760" t="s">
        <v>6081</v>
      </c>
      <c r="M2760" t="s">
        <v>6082</v>
      </c>
      <c r="N2760" t="s">
        <v>6082</v>
      </c>
    </row>
    <row r="2761" spans="1:14" x14ac:dyDescent="0.3">
      <c r="A2761" s="136">
        <f t="shared" si="43"/>
        <v>297.54167728994827</v>
      </c>
      <c r="B2761" s="134">
        <v>6.3366300000000004</v>
      </c>
      <c r="C2761" s="134">
        <v>-75.583560000000006</v>
      </c>
      <c r="D2761" t="s">
        <v>7166</v>
      </c>
      <c r="E2761" t="s">
        <v>892</v>
      </c>
      <c r="F2761" t="s">
        <v>877</v>
      </c>
      <c r="G2761" t="s">
        <v>7019</v>
      </c>
      <c r="H2761" t="s">
        <v>288</v>
      </c>
      <c r="I2761">
        <v>29.827999999999999</v>
      </c>
      <c r="J2761" t="s">
        <v>894</v>
      </c>
      <c r="K2761" t="s">
        <v>879</v>
      </c>
      <c r="L2761" t="s">
        <v>7162</v>
      </c>
      <c r="M2761" t="s">
        <v>1380</v>
      </c>
      <c r="N2761" t="s">
        <v>1380</v>
      </c>
    </row>
    <row r="2762" spans="1:14" x14ac:dyDescent="0.3">
      <c r="A2762" s="136">
        <f t="shared" si="43"/>
        <v>297.59550102351119</v>
      </c>
      <c r="B2762" s="134">
        <v>5.5225</v>
      </c>
      <c r="C2762" s="134">
        <v>-75.179000000000002</v>
      </c>
      <c r="D2762" t="s">
        <v>3921</v>
      </c>
      <c r="E2762" t="s">
        <v>892</v>
      </c>
      <c r="F2762" t="s">
        <v>1214</v>
      </c>
      <c r="G2762" t="s">
        <v>3897</v>
      </c>
      <c r="H2762" t="s">
        <v>3898</v>
      </c>
      <c r="I2762">
        <v>13.476699999999999</v>
      </c>
      <c r="J2762" t="s">
        <v>986</v>
      </c>
      <c r="K2762" t="s">
        <v>879</v>
      </c>
      <c r="L2762" t="s">
        <v>3922</v>
      </c>
      <c r="M2762" t="s">
        <v>957</v>
      </c>
      <c r="N2762" t="s">
        <v>957</v>
      </c>
    </row>
    <row r="2763" spans="1:14" x14ac:dyDescent="0.3">
      <c r="A2763" s="136">
        <f t="shared" si="43"/>
        <v>297.88945268826683</v>
      </c>
      <c r="B2763" s="134">
        <v>4.7805</v>
      </c>
      <c r="C2763" s="134">
        <v>-74.357500000000002</v>
      </c>
      <c r="D2763" t="s">
        <v>3045</v>
      </c>
      <c r="E2763" t="s">
        <v>883</v>
      </c>
      <c r="F2763" t="s">
        <v>877</v>
      </c>
      <c r="G2763" t="s">
        <v>3046</v>
      </c>
      <c r="H2763" t="s">
        <v>297</v>
      </c>
      <c r="I2763">
        <v>148.2816</v>
      </c>
      <c r="J2763" t="s">
        <v>894</v>
      </c>
      <c r="L2763" t="s">
        <v>3047</v>
      </c>
      <c r="M2763" t="s">
        <v>1597</v>
      </c>
      <c r="N2763" t="s">
        <v>1597</v>
      </c>
    </row>
    <row r="2764" spans="1:14" x14ac:dyDescent="0.3">
      <c r="A2764" s="136">
        <f t="shared" si="43"/>
        <v>297.91911466177237</v>
      </c>
      <c r="B2764" s="134">
        <v>6.2234999999999996</v>
      </c>
      <c r="C2764" s="134">
        <v>-75.5505</v>
      </c>
      <c r="D2764" t="s">
        <v>6679</v>
      </c>
      <c r="E2764" t="s">
        <v>892</v>
      </c>
      <c r="F2764" t="s">
        <v>1214</v>
      </c>
      <c r="G2764" t="s">
        <v>6645</v>
      </c>
      <c r="H2764" t="s">
        <v>288</v>
      </c>
      <c r="I2764">
        <v>18.3645</v>
      </c>
      <c r="L2764" t="s">
        <v>6574</v>
      </c>
      <c r="M2764" t="s">
        <v>931</v>
      </c>
      <c r="N2764" t="s">
        <v>931</v>
      </c>
    </row>
    <row r="2765" spans="1:14" x14ac:dyDescent="0.3">
      <c r="A2765" s="136">
        <f t="shared" si="43"/>
        <v>298.08094712241109</v>
      </c>
      <c r="B2765" s="134">
        <v>6.4195000000000002</v>
      </c>
      <c r="C2765" s="134">
        <v>-75.611999999999995</v>
      </c>
      <c r="D2765" t="s">
        <v>7443</v>
      </c>
      <c r="E2765" t="s">
        <v>883</v>
      </c>
      <c r="F2765" t="s">
        <v>877</v>
      </c>
      <c r="G2765" t="s">
        <v>2265</v>
      </c>
      <c r="H2765" t="s">
        <v>288</v>
      </c>
      <c r="I2765">
        <v>50.182400000000001</v>
      </c>
      <c r="J2765" t="s">
        <v>894</v>
      </c>
      <c r="L2765" t="s">
        <v>2659</v>
      </c>
      <c r="M2765" t="s">
        <v>7444</v>
      </c>
      <c r="N2765" t="s">
        <v>7444</v>
      </c>
    </row>
    <row r="2766" spans="1:14" x14ac:dyDescent="0.3">
      <c r="A2766" s="136">
        <f t="shared" si="43"/>
        <v>298.269955983687</v>
      </c>
      <c r="B2766" s="134">
        <v>5.4065000000000003</v>
      </c>
      <c r="C2766" s="134">
        <v>-75.096999999999994</v>
      </c>
      <c r="D2766" t="s">
        <v>3594</v>
      </c>
      <c r="E2766" t="s">
        <v>883</v>
      </c>
      <c r="F2766" t="s">
        <v>877</v>
      </c>
      <c r="G2766" t="s">
        <v>3595</v>
      </c>
      <c r="H2766" t="s">
        <v>292</v>
      </c>
      <c r="I2766">
        <v>3465.105</v>
      </c>
      <c r="J2766" t="s">
        <v>889</v>
      </c>
      <c r="L2766" t="s">
        <v>3596</v>
      </c>
      <c r="M2766" t="s">
        <v>3597</v>
      </c>
      <c r="N2766" t="s">
        <v>3597</v>
      </c>
    </row>
    <row r="2767" spans="1:14" x14ac:dyDescent="0.3">
      <c r="A2767" s="136">
        <f t="shared" si="43"/>
        <v>298.57704774127671</v>
      </c>
      <c r="B2767" s="134">
        <v>4.5694999999999997</v>
      </c>
      <c r="C2767" s="134">
        <v>-73.918999999999997</v>
      </c>
      <c r="D2767" t="s">
        <v>4315</v>
      </c>
      <c r="E2767" t="s">
        <v>883</v>
      </c>
      <c r="F2767" t="s">
        <v>877</v>
      </c>
      <c r="G2767" t="s">
        <v>4164</v>
      </c>
      <c r="H2767" t="s">
        <v>297</v>
      </c>
      <c r="I2767">
        <v>378.66320000000002</v>
      </c>
      <c r="J2767" t="s">
        <v>889</v>
      </c>
      <c r="L2767" t="s">
        <v>4316</v>
      </c>
      <c r="M2767" t="s">
        <v>4033</v>
      </c>
      <c r="N2767" t="s">
        <v>4033</v>
      </c>
    </row>
    <row r="2768" spans="1:14" x14ac:dyDescent="0.3">
      <c r="A2768" s="136">
        <f t="shared" si="43"/>
        <v>298.94801086603843</v>
      </c>
      <c r="B2768" s="134">
        <v>5.1608900000000002</v>
      </c>
      <c r="C2768" s="134">
        <v>-74.878630000000001</v>
      </c>
      <c r="D2768" t="s">
        <v>2849</v>
      </c>
      <c r="E2768" t="s">
        <v>876</v>
      </c>
      <c r="F2768" t="s">
        <v>877</v>
      </c>
      <c r="G2768" t="s">
        <v>2850</v>
      </c>
      <c r="H2768" t="s">
        <v>307</v>
      </c>
      <c r="I2768">
        <v>287.54140000000001</v>
      </c>
      <c r="K2768" t="s">
        <v>879</v>
      </c>
      <c r="L2768" t="s">
        <v>2851</v>
      </c>
      <c r="M2768" t="s">
        <v>2852</v>
      </c>
      <c r="N2768" t="s">
        <v>2852</v>
      </c>
    </row>
    <row r="2769" spans="1:14" x14ac:dyDescent="0.3">
      <c r="A2769" s="136">
        <f t="shared" si="43"/>
        <v>298.95319289092652</v>
      </c>
      <c r="B2769" s="134">
        <v>5.0454999999999997</v>
      </c>
      <c r="C2769" s="134">
        <v>-74.750500000000002</v>
      </c>
      <c r="D2769" t="s">
        <v>2733</v>
      </c>
      <c r="E2769" t="s">
        <v>968</v>
      </c>
      <c r="F2769" t="s">
        <v>877</v>
      </c>
      <c r="G2769" t="s">
        <v>2734</v>
      </c>
      <c r="H2769" t="s">
        <v>307</v>
      </c>
      <c r="I2769">
        <v>252.4419</v>
      </c>
      <c r="J2769" t="s">
        <v>889</v>
      </c>
      <c r="L2769" t="s">
        <v>2461</v>
      </c>
      <c r="M2769" t="s">
        <v>2668</v>
      </c>
      <c r="N2769" t="s">
        <v>2668</v>
      </c>
    </row>
    <row r="2770" spans="1:14" x14ac:dyDescent="0.3">
      <c r="A2770" s="136">
        <f t="shared" si="43"/>
        <v>298.97649336956334</v>
      </c>
      <c r="B2770" s="134">
        <v>7.4545000000000003</v>
      </c>
      <c r="C2770" s="134">
        <v>-75.685500000000005</v>
      </c>
      <c r="D2770" t="s">
        <v>10363</v>
      </c>
      <c r="E2770" t="s">
        <v>883</v>
      </c>
      <c r="F2770" t="s">
        <v>877</v>
      </c>
      <c r="G2770" t="s">
        <v>9578</v>
      </c>
      <c r="H2770" t="s">
        <v>288</v>
      </c>
      <c r="I2770">
        <v>406.76229999999998</v>
      </c>
      <c r="J2770" t="s">
        <v>889</v>
      </c>
      <c r="L2770" t="s">
        <v>2659</v>
      </c>
      <c r="M2770" t="s">
        <v>2026</v>
      </c>
      <c r="N2770" t="s">
        <v>2026</v>
      </c>
    </row>
    <row r="2771" spans="1:14" x14ac:dyDescent="0.3">
      <c r="A2771" s="136">
        <f t="shared" si="43"/>
        <v>299.00829517317612</v>
      </c>
      <c r="B2771" s="134">
        <v>5.9667500000000002</v>
      </c>
      <c r="C2771" s="134">
        <v>-75.456720000000004</v>
      </c>
      <c r="D2771" t="s">
        <v>5586</v>
      </c>
      <c r="E2771" t="s">
        <v>892</v>
      </c>
      <c r="F2771" t="s">
        <v>877</v>
      </c>
      <c r="G2771" t="s">
        <v>5551</v>
      </c>
      <c r="H2771" t="s">
        <v>288</v>
      </c>
      <c r="I2771">
        <v>27.6404</v>
      </c>
      <c r="J2771" t="s">
        <v>894</v>
      </c>
      <c r="K2771" t="s">
        <v>879</v>
      </c>
      <c r="L2771" t="s">
        <v>5587</v>
      </c>
      <c r="M2771" t="s">
        <v>1380</v>
      </c>
      <c r="N2771" t="s">
        <v>1380</v>
      </c>
    </row>
    <row r="2772" spans="1:14" x14ac:dyDescent="0.3">
      <c r="A2772" s="136">
        <f t="shared" si="43"/>
        <v>299.42592935286348</v>
      </c>
      <c r="B2772" s="134">
        <v>5.9669999999999996</v>
      </c>
      <c r="C2772" s="134">
        <v>-75.460999999999999</v>
      </c>
      <c r="D2772" t="s">
        <v>5591</v>
      </c>
      <c r="E2772" t="s">
        <v>968</v>
      </c>
      <c r="F2772" t="s">
        <v>981</v>
      </c>
      <c r="G2772" t="s">
        <v>5551</v>
      </c>
      <c r="H2772" t="s">
        <v>288</v>
      </c>
      <c r="I2772">
        <v>73.482399999999998</v>
      </c>
      <c r="J2772" t="s">
        <v>894</v>
      </c>
      <c r="L2772" t="s">
        <v>5592</v>
      </c>
      <c r="M2772" t="s">
        <v>3185</v>
      </c>
      <c r="N2772" t="s">
        <v>3185</v>
      </c>
    </row>
    <row r="2773" spans="1:14" x14ac:dyDescent="0.3">
      <c r="A2773" s="136">
        <f t="shared" si="43"/>
        <v>299.49598382662498</v>
      </c>
      <c r="B2773" s="134">
        <v>7.9615</v>
      </c>
      <c r="C2773" s="134">
        <v>-75.5715</v>
      </c>
      <c r="D2773" t="s">
        <v>11445</v>
      </c>
      <c r="E2773" t="s">
        <v>883</v>
      </c>
      <c r="F2773" t="s">
        <v>981</v>
      </c>
      <c r="G2773" t="s">
        <v>11118</v>
      </c>
      <c r="H2773" t="s">
        <v>296</v>
      </c>
      <c r="I2773">
        <v>90.267399999999995</v>
      </c>
      <c r="J2773" t="s">
        <v>894</v>
      </c>
      <c r="L2773" t="s">
        <v>11446</v>
      </c>
      <c r="M2773" t="s">
        <v>931</v>
      </c>
      <c r="N2773" t="s">
        <v>931</v>
      </c>
    </row>
    <row r="2774" spans="1:14" x14ac:dyDescent="0.3">
      <c r="A2774" s="136">
        <f t="shared" si="43"/>
        <v>299.50966623839042</v>
      </c>
      <c r="B2774" s="134">
        <v>5.5164999999999997</v>
      </c>
      <c r="C2774" s="134">
        <v>-75.195999999999998</v>
      </c>
      <c r="D2774" t="s">
        <v>3896</v>
      </c>
      <c r="E2774" t="s">
        <v>883</v>
      </c>
      <c r="F2774" t="s">
        <v>884</v>
      </c>
      <c r="G2774" t="s">
        <v>3897</v>
      </c>
      <c r="H2774" t="s">
        <v>3898</v>
      </c>
      <c r="I2774">
        <v>150.6994</v>
      </c>
      <c r="L2774" t="s">
        <v>3899</v>
      </c>
      <c r="M2774" t="s">
        <v>1310</v>
      </c>
      <c r="N2774" t="s">
        <v>1310</v>
      </c>
    </row>
    <row r="2775" spans="1:14" x14ac:dyDescent="0.3">
      <c r="A2775" s="136">
        <f t="shared" si="43"/>
        <v>299.77781121267736</v>
      </c>
      <c r="B2775" s="134">
        <v>4.5599999999999996</v>
      </c>
      <c r="C2775" s="134">
        <v>-73.924499999999995</v>
      </c>
      <c r="D2775" t="s">
        <v>4288</v>
      </c>
      <c r="E2775" t="s">
        <v>883</v>
      </c>
      <c r="F2775" t="s">
        <v>877</v>
      </c>
      <c r="G2775" t="s">
        <v>4164</v>
      </c>
      <c r="H2775" t="s">
        <v>297</v>
      </c>
      <c r="I2775">
        <v>162.988</v>
      </c>
      <c r="J2775" t="s">
        <v>889</v>
      </c>
      <c r="L2775" t="s">
        <v>4289</v>
      </c>
      <c r="M2775" t="s">
        <v>1019</v>
      </c>
      <c r="N2775" t="s">
        <v>1019</v>
      </c>
    </row>
    <row r="2776" spans="1:14" x14ac:dyDescent="0.3">
      <c r="A2776" s="136">
        <f t="shared" si="43"/>
        <v>299.87532088390515</v>
      </c>
      <c r="B2776" s="134">
        <v>9.2742500000000003</v>
      </c>
      <c r="C2776" s="134">
        <v>-74.603160000000003</v>
      </c>
      <c r="D2776" t="s">
        <v>12795</v>
      </c>
      <c r="E2776" t="s">
        <v>892</v>
      </c>
      <c r="F2776" t="s">
        <v>1214</v>
      </c>
      <c r="G2776" t="s">
        <v>12796</v>
      </c>
      <c r="H2776" t="s">
        <v>290</v>
      </c>
      <c r="I2776">
        <v>296.6438</v>
      </c>
      <c r="J2776" t="s">
        <v>986</v>
      </c>
      <c r="K2776" t="s">
        <v>879</v>
      </c>
      <c r="L2776" t="s">
        <v>10544</v>
      </c>
      <c r="M2776" t="s">
        <v>949</v>
      </c>
      <c r="N2776" t="s">
        <v>949</v>
      </c>
    </row>
    <row r="2777" spans="1:14" x14ac:dyDescent="0.3">
      <c r="A2777" s="136">
        <f t="shared" si="43"/>
        <v>299.96263827393375</v>
      </c>
      <c r="B2777" s="134">
        <v>5.9325000000000001</v>
      </c>
      <c r="C2777" s="134">
        <v>-75.45</v>
      </c>
      <c r="D2777" t="s">
        <v>5472</v>
      </c>
      <c r="E2777" t="s">
        <v>883</v>
      </c>
      <c r="F2777" t="s">
        <v>877</v>
      </c>
      <c r="G2777" t="s">
        <v>5473</v>
      </c>
      <c r="H2777" t="s">
        <v>288</v>
      </c>
      <c r="I2777">
        <v>3077.7496999999998</v>
      </c>
      <c r="J2777" t="s">
        <v>889</v>
      </c>
      <c r="L2777" t="s">
        <v>4978</v>
      </c>
      <c r="M2777" t="s">
        <v>887</v>
      </c>
      <c r="N2777" t="s">
        <v>887</v>
      </c>
    </row>
    <row r="2778" spans="1:14" x14ac:dyDescent="0.3">
      <c r="A2778" s="136">
        <f t="shared" si="43"/>
        <v>299.9868881151769</v>
      </c>
      <c r="B2778" s="134">
        <v>4.4809999999999999</v>
      </c>
      <c r="C2778" s="134">
        <v>-73.674000000000007</v>
      </c>
      <c r="D2778" t="s">
        <v>5202</v>
      </c>
      <c r="E2778" t="s">
        <v>883</v>
      </c>
      <c r="F2778" t="s">
        <v>877</v>
      </c>
      <c r="G2778" t="s">
        <v>5176</v>
      </c>
      <c r="H2778" t="s">
        <v>302</v>
      </c>
      <c r="I2778">
        <v>294.108</v>
      </c>
      <c r="J2778" t="s">
        <v>889</v>
      </c>
      <c r="L2778" t="s">
        <v>5203</v>
      </c>
      <c r="M2778" t="s">
        <v>3611</v>
      </c>
      <c r="N2778" t="s">
        <v>3611</v>
      </c>
    </row>
    <row r="2779" spans="1:14" x14ac:dyDescent="0.3">
      <c r="A2779" s="136">
        <f t="shared" si="43"/>
        <v>300.14942409705435</v>
      </c>
      <c r="B2779" s="134">
        <v>7.9939999999999998</v>
      </c>
      <c r="C2779" s="134">
        <v>-75.566500000000005</v>
      </c>
      <c r="D2779" t="s">
        <v>11490</v>
      </c>
      <c r="E2779" t="s">
        <v>883</v>
      </c>
      <c r="F2779" t="s">
        <v>877</v>
      </c>
      <c r="G2779" t="s">
        <v>11098</v>
      </c>
      <c r="H2779" t="s">
        <v>296</v>
      </c>
      <c r="I2779">
        <v>306.14999999999998</v>
      </c>
      <c r="J2779" t="s">
        <v>889</v>
      </c>
      <c r="L2779" t="s">
        <v>11462</v>
      </c>
      <c r="M2779" t="s">
        <v>1310</v>
      </c>
      <c r="N2779" t="s">
        <v>1310</v>
      </c>
    </row>
    <row r="2780" spans="1:14" x14ac:dyDescent="0.3">
      <c r="A2780" s="136">
        <f t="shared" si="43"/>
        <v>300.45442418569769</v>
      </c>
      <c r="B2780" s="134">
        <v>6.2698099999999997</v>
      </c>
      <c r="C2780" s="134">
        <v>-75.590280000000007</v>
      </c>
      <c r="D2780" t="s">
        <v>6881</v>
      </c>
      <c r="E2780" t="s">
        <v>892</v>
      </c>
      <c r="F2780" t="s">
        <v>1944</v>
      </c>
      <c r="G2780" t="s">
        <v>6645</v>
      </c>
      <c r="H2780" t="s">
        <v>288</v>
      </c>
      <c r="I2780">
        <v>3.7092000000000001</v>
      </c>
      <c r="K2780" t="s">
        <v>879</v>
      </c>
      <c r="L2780" t="s">
        <v>6882</v>
      </c>
      <c r="M2780" t="s">
        <v>949</v>
      </c>
      <c r="N2780" t="s">
        <v>949</v>
      </c>
    </row>
    <row r="2781" spans="1:14" x14ac:dyDescent="0.3">
      <c r="A2781" s="136">
        <f t="shared" si="43"/>
        <v>300.53625756320497</v>
      </c>
      <c r="B2781" s="134">
        <v>6.6174999999999997</v>
      </c>
      <c r="C2781" s="134">
        <v>-75.679000000000002</v>
      </c>
      <c r="D2781" t="s">
        <v>8232</v>
      </c>
      <c r="E2781" t="s">
        <v>883</v>
      </c>
      <c r="F2781" t="s">
        <v>877</v>
      </c>
      <c r="G2781" t="s">
        <v>7846</v>
      </c>
      <c r="H2781" t="s">
        <v>288</v>
      </c>
      <c r="I2781">
        <v>214.13579999999999</v>
      </c>
      <c r="J2781" t="s">
        <v>889</v>
      </c>
      <c r="L2781" t="s">
        <v>8233</v>
      </c>
      <c r="M2781" t="s">
        <v>887</v>
      </c>
      <c r="N2781" t="s">
        <v>887</v>
      </c>
    </row>
    <row r="2782" spans="1:14" x14ac:dyDescent="0.3">
      <c r="A2782" s="136">
        <f t="shared" si="43"/>
        <v>300.66623174775071</v>
      </c>
      <c r="B2782" s="134">
        <v>6.7729999999999997</v>
      </c>
      <c r="C2782" s="134">
        <v>-75.703999999999994</v>
      </c>
      <c r="D2782" t="s">
        <v>8697</v>
      </c>
      <c r="E2782" t="s">
        <v>883</v>
      </c>
      <c r="F2782" t="s">
        <v>877</v>
      </c>
      <c r="G2782" t="s">
        <v>8698</v>
      </c>
      <c r="H2782" t="s">
        <v>288</v>
      </c>
      <c r="I2782">
        <v>23.242599999999999</v>
      </c>
      <c r="J2782" t="s">
        <v>894</v>
      </c>
      <c r="L2782" t="s">
        <v>2659</v>
      </c>
      <c r="M2782" t="s">
        <v>4586</v>
      </c>
      <c r="N2782" t="s">
        <v>4586</v>
      </c>
    </row>
    <row r="2783" spans="1:14" x14ac:dyDescent="0.3">
      <c r="A2783" s="136">
        <f t="shared" si="43"/>
        <v>300.77504426175705</v>
      </c>
      <c r="B2783" s="134">
        <v>4.5460000000000003</v>
      </c>
      <c r="C2783" s="134">
        <v>-73.912000000000006</v>
      </c>
      <c r="D2783" t="s">
        <v>4327</v>
      </c>
      <c r="E2783" t="s">
        <v>883</v>
      </c>
      <c r="F2783" t="s">
        <v>877</v>
      </c>
      <c r="G2783" t="s">
        <v>4164</v>
      </c>
      <c r="H2783" t="s">
        <v>297</v>
      </c>
      <c r="I2783">
        <v>112.74469999999999</v>
      </c>
      <c r="J2783" t="s">
        <v>894</v>
      </c>
      <c r="L2783" t="s">
        <v>4316</v>
      </c>
      <c r="M2783" t="s">
        <v>4033</v>
      </c>
      <c r="N2783" t="s">
        <v>4033</v>
      </c>
    </row>
    <row r="2784" spans="1:14" x14ac:dyDescent="0.3">
      <c r="A2784" s="136">
        <f t="shared" si="43"/>
        <v>300.97130917477523</v>
      </c>
      <c r="B2784" s="134">
        <v>4.9974999999999996</v>
      </c>
      <c r="C2784" s="134">
        <v>-74.721000000000004</v>
      </c>
      <c r="D2784" t="s">
        <v>2682</v>
      </c>
      <c r="E2784" t="s">
        <v>883</v>
      </c>
      <c r="F2784" t="s">
        <v>877</v>
      </c>
      <c r="G2784" t="s">
        <v>2683</v>
      </c>
      <c r="H2784" t="s">
        <v>1369</v>
      </c>
      <c r="I2784">
        <v>1096.8236999999999</v>
      </c>
      <c r="J2784" t="s">
        <v>889</v>
      </c>
      <c r="L2784" t="s">
        <v>2461</v>
      </c>
      <c r="M2784" t="s">
        <v>2462</v>
      </c>
      <c r="N2784" t="s">
        <v>2462</v>
      </c>
    </row>
    <row r="2785" spans="1:14" x14ac:dyDescent="0.3">
      <c r="A2785" s="136">
        <f t="shared" si="43"/>
        <v>301.14398636587686</v>
      </c>
      <c r="B2785" s="134">
        <v>5.9234999999999998</v>
      </c>
      <c r="C2785" s="134">
        <v>-75.457499999999996</v>
      </c>
      <c r="D2785" t="s">
        <v>5437</v>
      </c>
      <c r="E2785" t="s">
        <v>883</v>
      </c>
      <c r="F2785" t="s">
        <v>877</v>
      </c>
      <c r="G2785" t="s">
        <v>4722</v>
      </c>
      <c r="H2785" t="s">
        <v>288</v>
      </c>
      <c r="I2785">
        <v>1474.6681000000001</v>
      </c>
      <c r="J2785" t="s">
        <v>889</v>
      </c>
      <c r="L2785" t="s">
        <v>4978</v>
      </c>
      <c r="M2785" t="s">
        <v>906</v>
      </c>
      <c r="N2785" t="s">
        <v>906</v>
      </c>
    </row>
    <row r="2786" spans="1:14" x14ac:dyDescent="0.3">
      <c r="A2786" s="136">
        <f t="shared" si="43"/>
        <v>301.32466161840631</v>
      </c>
      <c r="B2786" s="134">
        <v>8.02</v>
      </c>
      <c r="C2786" s="134">
        <v>-75.5685</v>
      </c>
      <c r="D2786" t="s">
        <v>11525</v>
      </c>
      <c r="E2786" t="s">
        <v>883</v>
      </c>
      <c r="F2786" t="s">
        <v>877</v>
      </c>
      <c r="G2786" t="s">
        <v>11063</v>
      </c>
      <c r="H2786" t="s">
        <v>296</v>
      </c>
      <c r="I2786">
        <v>564.68790000000001</v>
      </c>
      <c r="J2786" t="s">
        <v>889</v>
      </c>
      <c r="L2786" t="s">
        <v>11120</v>
      </c>
      <c r="M2786" t="s">
        <v>1759</v>
      </c>
      <c r="N2786" t="s">
        <v>1759</v>
      </c>
    </row>
    <row r="2787" spans="1:14" x14ac:dyDescent="0.3">
      <c r="A2787" s="136">
        <f t="shared" si="43"/>
        <v>301.38375136758384</v>
      </c>
      <c r="B2787" s="134">
        <v>4.39086</v>
      </c>
      <c r="C2787" s="134">
        <v>-72.800539999999998</v>
      </c>
      <c r="D2787" t="s">
        <v>8473</v>
      </c>
      <c r="E2787" t="s">
        <v>892</v>
      </c>
      <c r="F2787" t="s">
        <v>877</v>
      </c>
      <c r="G2787" t="s">
        <v>8465</v>
      </c>
      <c r="H2787" t="s">
        <v>7970</v>
      </c>
      <c r="I2787">
        <v>411.79289999999997</v>
      </c>
      <c r="J2787" t="s">
        <v>889</v>
      </c>
      <c r="K2787" t="s">
        <v>879</v>
      </c>
      <c r="L2787" t="s">
        <v>7547</v>
      </c>
      <c r="M2787" t="s">
        <v>899</v>
      </c>
      <c r="N2787" t="s">
        <v>899</v>
      </c>
    </row>
    <row r="2788" spans="1:14" x14ac:dyDescent="0.3">
      <c r="A2788" s="136">
        <f t="shared" si="43"/>
        <v>301.45195899452955</v>
      </c>
      <c r="B2788" s="134">
        <v>4.4275000000000002</v>
      </c>
      <c r="C2788" s="134">
        <v>-73.491</v>
      </c>
      <c r="D2788" t="s">
        <v>5897</v>
      </c>
      <c r="E2788" t="s">
        <v>883</v>
      </c>
      <c r="F2788" t="s">
        <v>877</v>
      </c>
      <c r="G2788" t="s">
        <v>251</v>
      </c>
      <c r="H2788" t="s">
        <v>297</v>
      </c>
      <c r="I2788">
        <v>9935.9357999999993</v>
      </c>
      <c r="J2788" t="s">
        <v>1069</v>
      </c>
      <c r="L2788" t="s">
        <v>2659</v>
      </c>
      <c r="M2788" t="s">
        <v>2026</v>
      </c>
      <c r="N2788" t="s">
        <v>2026</v>
      </c>
    </row>
    <row r="2789" spans="1:14" x14ac:dyDescent="0.3">
      <c r="A2789" s="136">
        <f t="shared" si="43"/>
        <v>301.5475723335885</v>
      </c>
      <c r="B2789" s="134">
        <v>5.0054999999999996</v>
      </c>
      <c r="C2789" s="134">
        <v>-74.739000000000004</v>
      </c>
      <c r="D2789" t="s">
        <v>2675</v>
      </c>
      <c r="E2789" t="s">
        <v>883</v>
      </c>
      <c r="F2789" t="s">
        <v>877</v>
      </c>
      <c r="G2789" t="s">
        <v>2676</v>
      </c>
      <c r="H2789" t="s">
        <v>1369</v>
      </c>
      <c r="I2789">
        <v>209.56139999999999</v>
      </c>
      <c r="J2789" t="s">
        <v>889</v>
      </c>
      <c r="L2789" t="s">
        <v>2677</v>
      </c>
      <c r="M2789" t="s">
        <v>957</v>
      </c>
      <c r="N2789" t="s">
        <v>957</v>
      </c>
    </row>
    <row r="2790" spans="1:14" x14ac:dyDescent="0.3">
      <c r="A2790" s="136">
        <f t="shared" si="43"/>
        <v>301.69927445483728</v>
      </c>
      <c r="B2790" s="134">
        <v>4.5494500000000002</v>
      </c>
      <c r="C2790" s="134">
        <v>-73.946029999999993</v>
      </c>
      <c r="D2790" t="s">
        <v>4163</v>
      </c>
      <c r="E2790" t="s">
        <v>876</v>
      </c>
      <c r="F2790" t="s">
        <v>877</v>
      </c>
      <c r="G2790" t="s">
        <v>4164</v>
      </c>
      <c r="H2790" t="s">
        <v>297</v>
      </c>
      <c r="I2790">
        <v>841.26130000000001</v>
      </c>
      <c r="K2790" t="s">
        <v>879</v>
      </c>
      <c r="L2790" t="s">
        <v>4165</v>
      </c>
      <c r="M2790" t="s">
        <v>881</v>
      </c>
      <c r="N2790" t="s">
        <v>881</v>
      </c>
    </row>
    <row r="2791" spans="1:14" x14ac:dyDescent="0.3">
      <c r="A2791" s="136">
        <f t="shared" si="43"/>
        <v>301.72465216831586</v>
      </c>
      <c r="B2791" s="134">
        <v>5.6811999999999996</v>
      </c>
      <c r="C2791" s="134">
        <v>-75.330560000000006</v>
      </c>
      <c r="D2791" t="s">
        <v>4437</v>
      </c>
      <c r="E2791" t="s">
        <v>892</v>
      </c>
      <c r="F2791" t="s">
        <v>1214</v>
      </c>
      <c r="G2791" t="s">
        <v>4355</v>
      </c>
      <c r="H2791" t="s">
        <v>288</v>
      </c>
      <c r="I2791">
        <v>5.8760000000000003</v>
      </c>
      <c r="K2791" t="s">
        <v>879</v>
      </c>
      <c r="L2791" t="s">
        <v>4356</v>
      </c>
      <c r="M2791" t="s">
        <v>949</v>
      </c>
      <c r="N2791" t="s">
        <v>949</v>
      </c>
    </row>
    <row r="2792" spans="1:14" x14ac:dyDescent="0.3">
      <c r="A2792" s="136">
        <f t="shared" si="43"/>
        <v>301.75259779765759</v>
      </c>
      <c r="B2792" s="134">
        <v>5.6790000000000003</v>
      </c>
      <c r="C2792" s="134">
        <v>-75.329499999999996</v>
      </c>
      <c r="D2792" t="s">
        <v>4423</v>
      </c>
      <c r="E2792" t="s">
        <v>892</v>
      </c>
      <c r="F2792" t="s">
        <v>1214</v>
      </c>
      <c r="G2792" t="s">
        <v>4355</v>
      </c>
      <c r="H2792" t="s">
        <v>288</v>
      </c>
      <c r="I2792">
        <v>29.402000000000001</v>
      </c>
      <c r="K2792" t="s">
        <v>879</v>
      </c>
      <c r="L2792" t="s">
        <v>4356</v>
      </c>
      <c r="M2792" t="s">
        <v>931</v>
      </c>
      <c r="N2792" t="s">
        <v>931</v>
      </c>
    </row>
    <row r="2793" spans="1:14" x14ac:dyDescent="0.3">
      <c r="A2793" s="136">
        <f t="shared" si="43"/>
        <v>301.75385284763121</v>
      </c>
      <c r="B2793" s="134">
        <v>4.5335000000000001</v>
      </c>
      <c r="C2793" s="134">
        <v>-73.903000000000006</v>
      </c>
      <c r="D2793" t="s">
        <v>4350</v>
      </c>
      <c r="E2793" t="s">
        <v>883</v>
      </c>
      <c r="F2793" t="s">
        <v>877</v>
      </c>
      <c r="G2793" t="s">
        <v>4164</v>
      </c>
      <c r="H2793" t="s">
        <v>297</v>
      </c>
      <c r="I2793">
        <v>34.314100000000003</v>
      </c>
      <c r="J2793" t="s">
        <v>894</v>
      </c>
      <c r="L2793" t="s">
        <v>4351</v>
      </c>
      <c r="M2793" t="s">
        <v>1019</v>
      </c>
      <c r="N2793" t="s">
        <v>1019</v>
      </c>
    </row>
    <row r="2794" spans="1:14" x14ac:dyDescent="0.3">
      <c r="A2794" s="136">
        <f t="shared" si="43"/>
        <v>301.91544720572705</v>
      </c>
      <c r="B2794" s="134">
        <v>4.6870000000000003</v>
      </c>
      <c r="C2794" s="134">
        <v>-74.262500000000003</v>
      </c>
      <c r="D2794" t="s">
        <v>3259</v>
      </c>
      <c r="E2794" t="s">
        <v>892</v>
      </c>
      <c r="F2794" t="s">
        <v>877</v>
      </c>
      <c r="G2794" t="s">
        <v>3097</v>
      </c>
      <c r="H2794" t="s">
        <v>297</v>
      </c>
      <c r="I2794">
        <v>9.8042999999999996</v>
      </c>
      <c r="J2794" t="s">
        <v>894</v>
      </c>
      <c r="K2794" t="s">
        <v>903</v>
      </c>
      <c r="L2794" t="s">
        <v>3260</v>
      </c>
      <c r="M2794" t="s">
        <v>1597</v>
      </c>
      <c r="N2794" t="s">
        <v>1597</v>
      </c>
    </row>
    <row r="2795" spans="1:14" x14ac:dyDescent="0.3">
      <c r="A2795" s="136">
        <f t="shared" si="43"/>
        <v>302.10918676511244</v>
      </c>
      <c r="B2795" s="134">
        <v>4.6840000000000002</v>
      </c>
      <c r="C2795" s="134">
        <v>-74.260499999999993</v>
      </c>
      <c r="D2795" t="s">
        <v>3265</v>
      </c>
      <c r="E2795" t="s">
        <v>892</v>
      </c>
      <c r="F2795" t="s">
        <v>877</v>
      </c>
      <c r="G2795" t="s">
        <v>3097</v>
      </c>
      <c r="H2795" t="s">
        <v>297</v>
      </c>
      <c r="I2795">
        <v>4.9020999999999999</v>
      </c>
      <c r="J2795" t="s">
        <v>894</v>
      </c>
      <c r="K2795" t="s">
        <v>903</v>
      </c>
      <c r="L2795" t="s">
        <v>2137</v>
      </c>
      <c r="M2795" t="s">
        <v>1019</v>
      </c>
      <c r="N2795" t="s">
        <v>1019</v>
      </c>
    </row>
    <row r="2796" spans="1:14" x14ac:dyDescent="0.3">
      <c r="A2796" s="136">
        <f t="shared" si="43"/>
        <v>302.16567379036013</v>
      </c>
      <c r="B2796" s="134">
        <v>4.5315000000000003</v>
      </c>
      <c r="C2796" s="134">
        <v>-73.908500000000004</v>
      </c>
      <c r="D2796" t="s">
        <v>4324</v>
      </c>
      <c r="E2796" t="s">
        <v>883</v>
      </c>
      <c r="F2796" t="s">
        <v>877</v>
      </c>
      <c r="G2796" t="s">
        <v>4164</v>
      </c>
      <c r="H2796" t="s">
        <v>297</v>
      </c>
      <c r="I2796">
        <v>78.432400000000001</v>
      </c>
      <c r="J2796" t="s">
        <v>894</v>
      </c>
      <c r="L2796" t="s">
        <v>2821</v>
      </c>
      <c r="M2796" t="s">
        <v>957</v>
      </c>
      <c r="N2796" t="s">
        <v>957</v>
      </c>
    </row>
    <row r="2797" spans="1:14" x14ac:dyDescent="0.3">
      <c r="A2797" s="136">
        <f t="shared" si="43"/>
        <v>302.24371750630428</v>
      </c>
      <c r="B2797" s="134">
        <v>4.383</v>
      </c>
      <c r="C2797" s="134">
        <v>-72.802000000000007</v>
      </c>
      <c r="D2797" t="s">
        <v>8464</v>
      </c>
      <c r="E2797" t="s">
        <v>883</v>
      </c>
      <c r="F2797" t="s">
        <v>877</v>
      </c>
      <c r="G2797" t="s">
        <v>8465</v>
      </c>
      <c r="H2797" t="s">
        <v>7970</v>
      </c>
      <c r="I2797">
        <v>220.58240000000001</v>
      </c>
      <c r="J2797" t="s">
        <v>889</v>
      </c>
      <c r="L2797" t="s">
        <v>8129</v>
      </c>
      <c r="M2797" t="s">
        <v>957</v>
      </c>
      <c r="N2797" t="s">
        <v>957</v>
      </c>
    </row>
    <row r="2798" spans="1:14" x14ac:dyDescent="0.3">
      <c r="A2798" s="136">
        <f t="shared" si="43"/>
        <v>302.25722965454622</v>
      </c>
      <c r="B2798" s="134">
        <v>4.6825000000000001</v>
      </c>
      <c r="C2798" s="134">
        <v>-74.260499999999993</v>
      </c>
      <c r="D2798" t="s">
        <v>3257</v>
      </c>
      <c r="E2798" t="s">
        <v>892</v>
      </c>
      <c r="F2798" t="s">
        <v>877</v>
      </c>
      <c r="G2798" t="s">
        <v>3097</v>
      </c>
      <c r="H2798" t="s">
        <v>297</v>
      </c>
      <c r="I2798">
        <v>7.3532000000000002</v>
      </c>
      <c r="J2798" t="s">
        <v>894</v>
      </c>
      <c r="K2798" t="s">
        <v>903</v>
      </c>
      <c r="L2798" t="s">
        <v>2137</v>
      </c>
      <c r="M2798" t="s">
        <v>3258</v>
      </c>
      <c r="N2798" t="s">
        <v>3258</v>
      </c>
    </row>
    <row r="2799" spans="1:14" x14ac:dyDescent="0.3">
      <c r="A2799" s="136">
        <f t="shared" si="43"/>
        <v>302.42053132292489</v>
      </c>
      <c r="B2799" s="134">
        <v>5.0419999999999998</v>
      </c>
      <c r="C2799" s="134">
        <v>-74.794499999999999</v>
      </c>
      <c r="D2799" t="s">
        <v>2667</v>
      </c>
      <c r="E2799" t="s">
        <v>883</v>
      </c>
      <c r="F2799" t="s">
        <v>877</v>
      </c>
      <c r="G2799" t="s">
        <v>2361</v>
      </c>
      <c r="H2799" t="s">
        <v>307</v>
      </c>
      <c r="I2799">
        <v>127.45310000000001</v>
      </c>
      <c r="J2799" t="s">
        <v>894</v>
      </c>
      <c r="L2799" t="s">
        <v>2461</v>
      </c>
      <c r="M2799" t="s">
        <v>2668</v>
      </c>
      <c r="N2799" t="s">
        <v>2668</v>
      </c>
    </row>
    <row r="2800" spans="1:14" x14ac:dyDescent="0.3">
      <c r="A2800" s="136">
        <f t="shared" si="43"/>
        <v>302.4495278447634</v>
      </c>
      <c r="B2800" s="134">
        <v>4.3825000000000003</v>
      </c>
      <c r="C2800" s="134">
        <v>-72.784000000000006</v>
      </c>
      <c r="D2800" t="s">
        <v>8523</v>
      </c>
      <c r="E2800" t="s">
        <v>883</v>
      </c>
      <c r="F2800" t="s">
        <v>963</v>
      </c>
      <c r="G2800" t="s">
        <v>8465</v>
      </c>
      <c r="H2800" t="s">
        <v>7970</v>
      </c>
      <c r="I2800">
        <v>158.08410000000001</v>
      </c>
      <c r="L2800" t="s">
        <v>4634</v>
      </c>
      <c r="M2800" t="s">
        <v>1019</v>
      </c>
      <c r="N2800" t="s">
        <v>1019</v>
      </c>
    </row>
    <row r="2801" spans="1:14" x14ac:dyDescent="0.3">
      <c r="A2801" s="136">
        <f t="shared" si="43"/>
        <v>302.45146257095718</v>
      </c>
      <c r="B2801" s="134">
        <v>4.6795</v>
      </c>
      <c r="C2801" s="134">
        <v>-74.258499999999998</v>
      </c>
      <c r="D2801" t="s">
        <v>3261</v>
      </c>
      <c r="E2801" t="s">
        <v>883</v>
      </c>
      <c r="F2801" t="s">
        <v>877</v>
      </c>
      <c r="G2801" t="s">
        <v>3097</v>
      </c>
      <c r="H2801" t="s">
        <v>297</v>
      </c>
      <c r="I2801">
        <v>1.2255</v>
      </c>
      <c r="J2801" t="s">
        <v>894</v>
      </c>
      <c r="L2801" t="s">
        <v>2137</v>
      </c>
      <c r="M2801" t="s">
        <v>3262</v>
      </c>
      <c r="N2801" t="s">
        <v>3262</v>
      </c>
    </row>
    <row r="2802" spans="1:14" x14ac:dyDescent="0.3">
      <c r="A2802" s="136">
        <f t="shared" si="43"/>
        <v>302.50049395605657</v>
      </c>
      <c r="B2802" s="134">
        <v>5.77</v>
      </c>
      <c r="C2802" s="134">
        <v>-75.391000000000005</v>
      </c>
      <c r="D2802" t="s">
        <v>4816</v>
      </c>
      <c r="E2802" t="s">
        <v>892</v>
      </c>
      <c r="F2802" t="s">
        <v>1214</v>
      </c>
      <c r="G2802" t="s">
        <v>4722</v>
      </c>
      <c r="H2802" t="s">
        <v>288</v>
      </c>
      <c r="I2802">
        <v>4.9000000000000004</v>
      </c>
      <c r="L2802" t="s">
        <v>4723</v>
      </c>
      <c r="M2802" t="s">
        <v>887</v>
      </c>
      <c r="N2802" t="s">
        <v>887</v>
      </c>
    </row>
    <row r="2803" spans="1:14" x14ac:dyDescent="0.3">
      <c r="A2803" s="136">
        <f t="shared" si="43"/>
        <v>302.54436391560284</v>
      </c>
      <c r="B2803" s="134">
        <v>4.6840000000000002</v>
      </c>
      <c r="C2803" s="134">
        <v>-74.269000000000005</v>
      </c>
      <c r="D2803" t="s">
        <v>3198</v>
      </c>
      <c r="E2803" t="s">
        <v>892</v>
      </c>
      <c r="F2803" t="s">
        <v>877</v>
      </c>
      <c r="G2803" t="s">
        <v>3097</v>
      </c>
      <c r="H2803" t="s">
        <v>297</v>
      </c>
      <c r="I2803">
        <v>20.834299999999999</v>
      </c>
      <c r="J2803" t="s">
        <v>894</v>
      </c>
      <c r="K2803" t="s">
        <v>903</v>
      </c>
      <c r="L2803" t="s">
        <v>2137</v>
      </c>
      <c r="M2803" t="s">
        <v>1597</v>
      </c>
      <c r="N2803" t="s">
        <v>1597</v>
      </c>
    </row>
    <row r="2804" spans="1:14" x14ac:dyDescent="0.3">
      <c r="A2804" s="136">
        <f t="shared" si="43"/>
        <v>302.5507670516796</v>
      </c>
      <c r="B2804" s="134">
        <v>4.6855000000000002</v>
      </c>
      <c r="C2804" s="134">
        <v>-74.272000000000006</v>
      </c>
      <c r="D2804" t="s">
        <v>3178</v>
      </c>
      <c r="E2804" t="s">
        <v>883</v>
      </c>
      <c r="F2804" t="s">
        <v>877</v>
      </c>
      <c r="G2804" t="s">
        <v>3097</v>
      </c>
      <c r="H2804" t="s">
        <v>297</v>
      </c>
      <c r="I2804">
        <v>4.9021999999999997</v>
      </c>
      <c r="J2804" t="s">
        <v>894</v>
      </c>
      <c r="L2804" t="s">
        <v>3179</v>
      </c>
      <c r="M2804" t="s">
        <v>1410</v>
      </c>
      <c r="N2804" t="s">
        <v>1410</v>
      </c>
    </row>
    <row r="2805" spans="1:14" x14ac:dyDescent="0.3">
      <c r="A2805" s="136">
        <f t="shared" si="43"/>
        <v>302.70647969009684</v>
      </c>
      <c r="B2805" s="134">
        <v>4.6795</v>
      </c>
      <c r="C2805" s="134">
        <v>-74.263499999999993</v>
      </c>
      <c r="D2805" t="s">
        <v>3236</v>
      </c>
      <c r="E2805" t="s">
        <v>892</v>
      </c>
      <c r="F2805" t="s">
        <v>877</v>
      </c>
      <c r="G2805" t="s">
        <v>3097</v>
      </c>
      <c r="H2805" t="s">
        <v>297</v>
      </c>
      <c r="I2805">
        <v>17.157699999999998</v>
      </c>
      <c r="J2805" t="s">
        <v>894</v>
      </c>
      <c r="K2805" t="s">
        <v>903</v>
      </c>
      <c r="L2805" t="s">
        <v>2137</v>
      </c>
      <c r="M2805" t="s">
        <v>1597</v>
      </c>
      <c r="N2805" t="s">
        <v>1597</v>
      </c>
    </row>
    <row r="2806" spans="1:14" x14ac:dyDescent="0.3">
      <c r="A2806" s="136">
        <f t="shared" si="43"/>
        <v>302.83799031722066</v>
      </c>
      <c r="B2806" s="134">
        <v>4.6909999999999998</v>
      </c>
      <c r="C2806" s="134">
        <v>-74.287999999999997</v>
      </c>
      <c r="D2806" t="s">
        <v>3118</v>
      </c>
      <c r="E2806" t="s">
        <v>892</v>
      </c>
      <c r="F2806" t="s">
        <v>981</v>
      </c>
      <c r="G2806" t="s">
        <v>3097</v>
      </c>
      <c r="H2806" t="s">
        <v>297</v>
      </c>
      <c r="I2806">
        <v>3.6766999999999999</v>
      </c>
      <c r="J2806" t="s">
        <v>894</v>
      </c>
      <c r="K2806" t="s">
        <v>903</v>
      </c>
      <c r="L2806" t="s">
        <v>3119</v>
      </c>
      <c r="M2806" t="s">
        <v>3120</v>
      </c>
      <c r="N2806" t="s">
        <v>3120</v>
      </c>
    </row>
    <row r="2807" spans="1:14" x14ac:dyDescent="0.3">
      <c r="A2807" s="136">
        <f t="shared" si="43"/>
        <v>302.86178784046393</v>
      </c>
      <c r="B2807" s="134">
        <v>6.8310000000000004</v>
      </c>
      <c r="C2807" s="134">
        <v>-75.730500000000006</v>
      </c>
      <c r="D2807" t="s">
        <v>8817</v>
      </c>
      <c r="E2807" t="s">
        <v>883</v>
      </c>
      <c r="F2807" t="s">
        <v>877</v>
      </c>
      <c r="G2807" t="s">
        <v>8818</v>
      </c>
      <c r="H2807" t="s">
        <v>288</v>
      </c>
      <c r="I2807">
        <v>2.4464000000000001</v>
      </c>
      <c r="J2807" t="s">
        <v>894</v>
      </c>
      <c r="L2807" t="s">
        <v>2659</v>
      </c>
      <c r="M2807" t="s">
        <v>4586</v>
      </c>
      <c r="N2807" t="s">
        <v>4586</v>
      </c>
    </row>
    <row r="2808" spans="1:14" x14ac:dyDescent="0.3">
      <c r="A2808" s="136">
        <f t="shared" si="43"/>
        <v>302.92768508786622</v>
      </c>
      <c r="B2808" s="134">
        <v>4.6769999999999996</v>
      </c>
      <c r="C2808" s="134">
        <v>-74.263000000000005</v>
      </c>
      <c r="D2808" t="s">
        <v>3233</v>
      </c>
      <c r="E2808" t="s">
        <v>892</v>
      </c>
      <c r="F2808" t="s">
        <v>877</v>
      </c>
      <c r="G2808" t="s">
        <v>3097</v>
      </c>
      <c r="H2808" t="s">
        <v>297</v>
      </c>
      <c r="I2808">
        <v>36.766500000000001</v>
      </c>
      <c r="J2808" t="s">
        <v>894</v>
      </c>
      <c r="K2808" t="s">
        <v>903</v>
      </c>
      <c r="L2808" t="s">
        <v>2137</v>
      </c>
      <c r="M2808" t="s">
        <v>1597</v>
      </c>
      <c r="N2808" t="s">
        <v>1597</v>
      </c>
    </row>
    <row r="2809" spans="1:14" x14ac:dyDescent="0.3">
      <c r="A2809" s="136">
        <f t="shared" si="43"/>
        <v>302.97460611603395</v>
      </c>
      <c r="B2809" s="134">
        <v>5.67422</v>
      </c>
      <c r="C2809" s="134">
        <v>-75.339510000000004</v>
      </c>
      <c r="D2809" t="s">
        <v>4416</v>
      </c>
      <c r="E2809" t="s">
        <v>892</v>
      </c>
      <c r="F2809" t="s">
        <v>1593</v>
      </c>
      <c r="G2809" t="s">
        <v>4355</v>
      </c>
      <c r="H2809" t="s">
        <v>288</v>
      </c>
      <c r="I2809">
        <v>1.7594000000000001</v>
      </c>
      <c r="J2809" t="s">
        <v>986</v>
      </c>
      <c r="K2809" t="s">
        <v>879</v>
      </c>
      <c r="L2809" t="s">
        <v>4417</v>
      </c>
      <c r="M2809" t="s">
        <v>949</v>
      </c>
      <c r="N2809" t="s">
        <v>949</v>
      </c>
    </row>
    <row r="2810" spans="1:14" x14ac:dyDescent="0.3">
      <c r="A2810" s="136">
        <f t="shared" si="43"/>
        <v>303.02423350467626</v>
      </c>
      <c r="B2810" s="134">
        <v>4.6895800000000003</v>
      </c>
      <c r="C2810" s="134">
        <v>-74.288899999999998</v>
      </c>
      <c r="D2810" t="s">
        <v>3111</v>
      </c>
      <c r="E2810" t="s">
        <v>892</v>
      </c>
      <c r="F2810" t="s">
        <v>877</v>
      </c>
      <c r="G2810" t="s">
        <v>3097</v>
      </c>
      <c r="H2810" t="s">
        <v>297</v>
      </c>
      <c r="I2810">
        <v>11.1557</v>
      </c>
      <c r="J2810" t="s">
        <v>986</v>
      </c>
      <c r="K2810" t="s">
        <v>879</v>
      </c>
      <c r="L2810" t="s">
        <v>3112</v>
      </c>
      <c r="M2810" t="s">
        <v>3113</v>
      </c>
      <c r="N2810" t="s">
        <v>3113</v>
      </c>
    </row>
    <row r="2811" spans="1:14" x14ac:dyDescent="0.3">
      <c r="A2811" s="136">
        <f t="shared" si="43"/>
        <v>303.04295503615089</v>
      </c>
      <c r="B2811" s="134">
        <v>4.3835699999999997</v>
      </c>
      <c r="C2811" s="134">
        <v>-73.285060000000001</v>
      </c>
      <c r="D2811" t="s">
        <v>6691</v>
      </c>
      <c r="E2811" t="s">
        <v>892</v>
      </c>
      <c r="F2811" t="s">
        <v>877</v>
      </c>
      <c r="G2811" t="s">
        <v>6686</v>
      </c>
      <c r="H2811" t="s">
        <v>297</v>
      </c>
      <c r="I2811">
        <v>23.0639</v>
      </c>
      <c r="J2811" t="s">
        <v>889</v>
      </c>
      <c r="K2811" t="s">
        <v>879</v>
      </c>
      <c r="L2811" t="s">
        <v>6687</v>
      </c>
      <c r="M2811" t="s">
        <v>899</v>
      </c>
      <c r="N2811" t="s">
        <v>899</v>
      </c>
    </row>
    <row r="2812" spans="1:14" x14ac:dyDescent="0.3">
      <c r="A2812" s="136">
        <f t="shared" si="43"/>
        <v>303.05376695417436</v>
      </c>
      <c r="B2812" s="134">
        <v>5.0170000000000003</v>
      </c>
      <c r="C2812" s="134">
        <v>-74.774000000000001</v>
      </c>
      <c r="D2812" t="s">
        <v>2649</v>
      </c>
      <c r="E2812" t="s">
        <v>883</v>
      </c>
      <c r="F2812" t="s">
        <v>877</v>
      </c>
      <c r="G2812" t="s">
        <v>2361</v>
      </c>
      <c r="H2812" t="s">
        <v>307</v>
      </c>
      <c r="I2812">
        <v>1052.7289000000001</v>
      </c>
      <c r="J2812" t="s">
        <v>889</v>
      </c>
      <c r="L2812" t="s">
        <v>2650</v>
      </c>
      <c r="M2812" t="s">
        <v>891</v>
      </c>
      <c r="N2812" t="s">
        <v>891</v>
      </c>
    </row>
    <row r="2813" spans="1:14" x14ac:dyDescent="0.3">
      <c r="A2813" s="136">
        <f t="shared" si="43"/>
        <v>303.12847922723267</v>
      </c>
      <c r="B2813" s="134">
        <v>4.6760000000000002</v>
      </c>
      <c r="C2813" s="134">
        <v>-74.265000000000001</v>
      </c>
      <c r="D2813" t="s">
        <v>3200</v>
      </c>
      <c r="E2813" t="s">
        <v>892</v>
      </c>
      <c r="F2813" t="s">
        <v>877</v>
      </c>
      <c r="G2813" t="s">
        <v>3097</v>
      </c>
      <c r="H2813" t="s">
        <v>297</v>
      </c>
      <c r="I2813">
        <v>17.157800000000002</v>
      </c>
      <c r="J2813" t="s">
        <v>894</v>
      </c>
      <c r="K2813" t="s">
        <v>903</v>
      </c>
      <c r="L2813" t="s">
        <v>3142</v>
      </c>
      <c r="M2813" t="s">
        <v>1019</v>
      </c>
      <c r="N2813" t="s">
        <v>1019</v>
      </c>
    </row>
    <row r="2814" spans="1:14" x14ac:dyDescent="0.3">
      <c r="A2814" s="136">
        <f t="shared" si="43"/>
        <v>303.14312260194214</v>
      </c>
      <c r="B2814" s="134">
        <v>4.6865699999999997</v>
      </c>
      <c r="C2814" s="134">
        <v>-74.285499999999999</v>
      </c>
      <c r="D2814" t="s">
        <v>3123</v>
      </c>
      <c r="E2814" t="s">
        <v>892</v>
      </c>
      <c r="F2814" t="s">
        <v>877</v>
      </c>
      <c r="G2814" t="s">
        <v>3097</v>
      </c>
      <c r="H2814" t="s">
        <v>297</v>
      </c>
      <c r="I2814">
        <v>29.450099999999999</v>
      </c>
      <c r="J2814" t="s">
        <v>1069</v>
      </c>
      <c r="K2814" t="s">
        <v>879</v>
      </c>
      <c r="L2814" t="s">
        <v>2984</v>
      </c>
      <c r="M2814" t="s">
        <v>3124</v>
      </c>
      <c r="N2814" t="s">
        <v>3124</v>
      </c>
    </row>
    <row r="2815" spans="1:14" x14ac:dyDescent="0.3">
      <c r="A2815" s="136">
        <f t="shared" si="43"/>
        <v>303.1476730883486</v>
      </c>
      <c r="B2815" s="134">
        <v>4.6905000000000001</v>
      </c>
      <c r="C2815" s="134">
        <v>-74.293000000000006</v>
      </c>
      <c r="D2815" t="s">
        <v>3091</v>
      </c>
      <c r="E2815" t="s">
        <v>892</v>
      </c>
      <c r="F2815" t="s">
        <v>877</v>
      </c>
      <c r="G2815" t="s">
        <v>3092</v>
      </c>
      <c r="H2815" t="s">
        <v>297</v>
      </c>
      <c r="I2815">
        <v>61.277900000000002</v>
      </c>
      <c r="J2815" t="s">
        <v>894</v>
      </c>
      <c r="K2815" t="s">
        <v>879</v>
      </c>
      <c r="L2815" t="s">
        <v>3093</v>
      </c>
      <c r="M2815" t="s">
        <v>887</v>
      </c>
      <c r="N2815" t="s">
        <v>887</v>
      </c>
    </row>
    <row r="2816" spans="1:14" x14ac:dyDescent="0.3">
      <c r="A2816" s="136">
        <f t="shared" si="43"/>
        <v>303.19679988464145</v>
      </c>
      <c r="B2816" s="134">
        <v>4.6734999999999998</v>
      </c>
      <c r="C2816" s="134">
        <v>-74.261499999999998</v>
      </c>
      <c r="D2816" t="s">
        <v>3228</v>
      </c>
      <c r="E2816" t="s">
        <v>883</v>
      </c>
      <c r="F2816" t="s">
        <v>884</v>
      </c>
      <c r="G2816" t="s">
        <v>3097</v>
      </c>
      <c r="H2816" t="s">
        <v>297</v>
      </c>
      <c r="I2816">
        <v>12.255599999999999</v>
      </c>
      <c r="L2816" t="s">
        <v>3229</v>
      </c>
      <c r="M2816" t="s">
        <v>2944</v>
      </c>
      <c r="N2816" t="s">
        <v>2944</v>
      </c>
    </row>
    <row r="2817" spans="1:14" x14ac:dyDescent="0.3">
      <c r="A2817" s="136">
        <f t="shared" si="43"/>
        <v>303.20332934577419</v>
      </c>
      <c r="B2817" s="134">
        <v>4.3822400000000004</v>
      </c>
      <c r="C2817" s="134">
        <v>-73.286209999999997</v>
      </c>
      <c r="D2817" t="s">
        <v>6685</v>
      </c>
      <c r="E2817" t="s">
        <v>892</v>
      </c>
      <c r="F2817" t="s">
        <v>877</v>
      </c>
      <c r="G2817" t="s">
        <v>6686</v>
      </c>
      <c r="H2817" t="s">
        <v>297</v>
      </c>
      <c r="I2817">
        <v>65.895200000000003</v>
      </c>
      <c r="J2817" t="s">
        <v>889</v>
      </c>
      <c r="K2817" t="s">
        <v>879</v>
      </c>
      <c r="L2817" t="s">
        <v>6687</v>
      </c>
      <c r="M2817" t="s">
        <v>899</v>
      </c>
      <c r="N2817" t="s">
        <v>899</v>
      </c>
    </row>
    <row r="2818" spans="1:14" x14ac:dyDescent="0.3">
      <c r="A2818" s="136">
        <f t="shared" ref="A2818:A2881" si="44">6371*ACOS(SIN(RADIANS(LAT))*SIN(RADIANS(B2818))+COS(RADIANS(LAT))*COS(RADIANS(B2818))*COS(RADIANS(C2818-LONG)))</f>
        <v>303.2511916004654</v>
      </c>
      <c r="B2818" s="134">
        <v>6.7160000000000002</v>
      </c>
      <c r="C2818" s="134">
        <v>-75.72</v>
      </c>
      <c r="D2818" t="s">
        <v>8550</v>
      </c>
      <c r="E2818" t="s">
        <v>883</v>
      </c>
      <c r="F2818" t="s">
        <v>877</v>
      </c>
      <c r="G2818" t="s">
        <v>8483</v>
      </c>
      <c r="H2818" t="s">
        <v>288</v>
      </c>
      <c r="I2818">
        <v>24.4693</v>
      </c>
      <c r="J2818" t="s">
        <v>894</v>
      </c>
      <c r="L2818" t="s">
        <v>2659</v>
      </c>
      <c r="M2818" t="s">
        <v>4586</v>
      </c>
      <c r="N2818" t="s">
        <v>4586</v>
      </c>
    </row>
    <row r="2819" spans="1:14" x14ac:dyDescent="0.3">
      <c r="A2819" s="136">
        <f t="shared" si="44"/>
        <v>303.25148958283216</v>
      </c>
      <c r="B2819" s="134">
        <v>5.6550000000000002</v>
      </c>
      <c r="C2819" s="134">
        <v>-75.330500000000001</v>
      </c>
      <c r="D2819" t="s">
        <v>4354</v>
      </c>
      <c r="E2819" t="s">
        <v>892</v>
      </c>
      <c r="F2819" t="s">
        <v>1214</v>
      </c>
      <c r="G2819" t="s">
        <v>4355</v>
      </c>
      <c r="H2819" t="s">
        <v>288</v>
      </c>
      <c r="I2819">
        <v>12.2514</v>
      </c>
      <c r="J2819" t="s">
        <v>986</v>
      </c>
      <c r="K2819" t="s">
        <v>879</v>
      </c>
      <c r="L2819" t="s">
        <v>4356</v>
      </c>
      <c r="M2819" t="s">
        <v>1019</v>
      </c>
      <c r="N2819" t="s">
        <v>1019</v>
      </c>
    </row>
    <row r="2820" spans="1:14" x14ac:dyDescent="0.3">
      <c r="A2820" s="136">
        <f t="shared" si="44"/>
        <v>303.2581162263491</v>
      </c>
      <c r="B2820" s="134">
        <v>4.6764999999999999</v>
      </c>
      <c r="C2820" s="134">
        <v>-74.268500000000003</v>
      </c>
      <c r="D2820" t="s">
        <v>3174</v>
      </c>
      <c r="E2820" t="s">
        <v>892</v>
      </c>
      <c r="F2820" t="s">
        <v>877</v>
      </c>
      <c r="G2820" t="s">
        <v>3097</v>
      </c>
      <c r="H2820" t="s">
        <v>297</v>
      </c>
      <c r="I2820">
        <v>28.187799999999999</v>
      </c>
      <c r="J2820" t="s">
        <v>894</v>
      </c>
      <c r="K2820" t="s">
        <v>903</v>
      </c>
      <c r="L2820" t="s">
        <v>3175</v>
      </c>
      <c r="M2820" t="s">
        <v>899</v>
      </c>
      <c r="N2820" t="s">
        <v>899</v>
      </c>
    </row>
    <row r="2821" spans="1:14" x14ac:dyDescent="0.3">
      <c r="A2821" s="136">
        <f t="shared" si="44"/>
        <v>303.29970459754645</v>
      </c>
      <c r="B2821" s="134">
        <v>9.1374999999999993</v>
      </c>
      <c r="C2821" s="134">
        <v>-74.8245</v>
      </c>
      <c r="D2821" t="s">
        <v>12723</v>
      </c>
      <c r="E2821" t="s">
        <v>883</v>
      </c>
      <c r="F2821" t="s">
        <v>877</v>
      </c>
      <c r="G2821" t="s">
        <v>12724</v>
      </c>
      <c r="H2821" t="s">
        <v>290</v>
      </c>
      <c r="I2821">
        <v>98.411900000000003</v>
      </c>
      <c r="J2821" t="s">
        <v>894</v>
      </c>
      <c r="L2821" t="s">
        <v>12725</v>
      </c>
      <c r="M2821" t="s">
        <v>931</v>
      </c>
      <c r="N2821" t="s">
        <v>931</v>
      </c>
    </row>
    <row r="2822" spans="1:14" x14ac:dyDescent="0.3">
      <c r="A2822" s="136">
        <f t="shared" si="44"/>
        <v>303.35122247830208</v>
      </c>
      <c r="B2822" s="134">
        <v>4.6935000000000002</v>
      </c>
      <c r="C2822" s="134">
        <v>-74.302499999999995</v>
      </c>
      <c r="D2822" t="s">
        <v>3070</v>
      </c>
      <c r="E2822" t="s">
        <v>883</v>
      </c>
      <c r="F2822" t="s">
        <v>877</v>
      </c>
      <c r="G2822" t="s">
        <v>2964</v>
      </c>
      <c r="H2822" t="s">
        <v>297</v>
      </c>
      <c r="I2822">
        <v>17.157800000000002</v>
      </c>
      <c r="J2822" t="s">
        <v>894</v>
      </c>
      <c r="L2822" t="s">
        <v>2821</v>
      </c>
      <c r="M2822" t="s">
        <v>1019</v>
      </c>
      <c r="N2822" t="s">
        <v>1019</v>
      </c>
    </row>
    <row r="2823" spans="1:14" x14ac:dyDescent="0.3">
      <c r="A2823" s="136">
        <f t="shared" si="44"/>
        <v>303.40134103819872</v>
      </c>
      <c r="B2823" s="134">
        <v>4.3789999999999996</v>
      </c>
      <c r="C2823" s="134">
        <v>-73.272000000000006</v>
      </c>
      <c r="D2823" t="s">
        <v>6736</v>
      </c>
      <c r="E2823" t="s">
        <v>892</v>
      </c>
      <c r="F2823" t="s">
        <v>1214</v>
      </c>
      <c r="G2823" t="s">
        <v>6686</v>
      </c>
      <c r="H2823" t="s">
        <v>297</v>
      </c>
      <c r="I2823">
        <v>55.146299999999997</v>
      </c>
      <c r="K2823" t="s">
        <v>879</v>
      </c>
      <c r="L2823" t="s">
        <v>6737</v>
      </c>
      <c r="M2823" t="s">
        <v>957</v>
      </c>
      <c r="N2823" t="s">
        <v>957</v>
      </c>
    </row>
    <row r="2824" spans="1:14" x14ac:dyDescent="0.3">
      <c r="A2824" s="136">
        <f t="shared" si="44"/>
        <v>303.44252137435967</v>
      </c>
      <c r="B2824" s="134">
        <v>4.9515000000000002</v>
      </c>
      <c r="C2824" s="134">
        <v>-74.698999999999998</v>
      </c>
      <c r="D2824" t="s">
        <v>2632</v>
      </c>
      <c r="E2824" t="s">
        <v>883</v>
      </c>
      <c r="F2824" t="s">
        <v>877</v>
      </c>
      <c r="G2824" t="s">
        <v>2621</v>
      </c>
      <c r="H2824" t="s">
        <v>297</v>
      </c>
      <c r="I2824">
        <v>75.984099999999998</v>
      </c>
      <c r="J2824" t="s">
        <v>894</v>
      </c>
      <c r="L2824" t="s">
        <v>2622</v>
      </c>
      <c r="M2824" t="s">
        <v>957</v>
      </c>
      <c r="N2824" t="s">
        <v>957</v>
      </c>
    </row>
    <row r="2825" spans="1:14" x14ac:dyDescent="0.3">
      <c r="A2825" s="136">
        <f t="shared" si="44"/>
        <v>303.47912522386525</v>
      </c>
      <c r="B2825" s="134">
        <v>4.6740000000000004</v>
      </c>
      <c r="C2825" s="134">
        <v>-74.268000000000001</v>
      </c>
      <c r="D2825" t="s">
        <v>3172</v>
      </c>
      <c r="E2825" t="s">
        <v>883</v>
      </c>
      <c r="F2825" t="s">
        <v>877</v>
      </c>
      <c r="G2825" t="s">
        <v>3097</v>
      </c>
      <c r="H2825" t="s">
        <v>297</v>
      </c>
      <c r="I2825">
        <v>6.1277999999999997</v>
      </c>
      <c r="K2825" t="s">
        <v>903</v>
      </c>
      <c r="L2825" t="s">
        <v>3173</v>
      </c>
      <c r="M2825" t="s">
        <v>899</v>
      </c>
      <c r="N2825" t="s">
        <v>899</v>
      </c>
    </row>
    <row r="2826" spans="1:14" x14ac:dyDescent="0.3">
      <c r="A2826" s="136">
        <f t="shared" si="44"/>
        <v>303.5430719863835</v>
      </c>
      <c r="B2826" s="134">
        <v>4.6825000000000001</v>
      </c>
      <c r="C2826" s="134">
        <v>-74.285499999999999</v>
      </c>
      <c r="D2826" t="s">
        <v>3109</v>
      </c>
      <c r="E2826" t="s">
        <v>892</v>
      </c>
      <c r="F2826" t="s">
        <v>877</v>
      </c>
      <c r="G2826" t="s">
        <v>3097</v>
      </c>
      <c r="H2826" t="s">
        <v>297</v>
      </c>
      <c r="I2826">
        <v>14.7067</v>
      </c>
      <c r="J2826" t="s">
        <v>894</v>
      </c>
      <c r="K2826" t="s">
        <v>903</v>
      </c>
      <c r="L2826" t="s">
        <v>2984</v>
      </c>
      <c r="M2826" t="s">
        <v>3110</v>
      </c>
      <c r="N2826" t="s">
        <v>3110</v>
      </c>
    </row>
    <row r="2827" spans="1:14" x14ac:dyDescent="0.3">
      <c r="A2827" s="136">
        <f t="shared" si="44"/>
        <v>303.58524069657682</v>
      </c>
      <c r="B2827" s="134">
        <v>4.6763500000000002</v>
      </c>
      <c r="C2827" s="134">
        <v>-74.274590000000003</v>
      </c>
      <c r="D2827" t="s">
        <v>3146</v>
      </c>
      <c r="E2827" t="s">
        <v>892</v>
      </c>
      <c r="F2827" t="s">
        <v>877</v>
      </c>
      <c r="G2827" t="s">
        <v>3097</v>
      </c>
      <c r="H2827" t="s">
        <v>297</v>
      </c>
      <c r="I2827">
        <v>19.959599999999998</v>
      </c>
      <c r="J2827" t="s">
        <v>889</v>
      </c>
      <c r="K2827" t="s">
        <v>879</v>
      </c>
      <c r="L2827" t="s">
        <v>3147</v>
      </c>
      <c r="M2827" t="s">
        <v>1718</v>
      </c>
      <c r="N2827" t="s">
        <v>1718</v>
      </c>
    </row>
    <row r="2828" spans="1:14" x14ac:dyDescent="0.3">
      <c r="A2828" s="136">
        <f t="shared" si="44"/>
        <v>303.66160340169745</v>
      </c>
      <c r="B2828" s="134">
        <v>4.6774500000000003</v>
      </c>
      <c r="C2828" s="134">
        <v>-74.278180000000006</v>
      </c>
      <c r="D2828" t="s">
        <v>3132</v>
      </c>
      <c r="E2828" t="s">
        <v>892</v>
      </c>
      <c r="F2828" t="s">
        <v>877</v>
      </c>
      <c r="G2828" t="s">
        <v>3097</v>
      </c>
      <c r="H2828" t="s">
        <v>297</v>
      </c>
      <c r="I2828">
        <v>4.3125</v>
      </c>
      <c r="J2828" t="s">
        <v>894</v>
      </c>
      <c r="K2828" t="s">
        <v>879</v>
      </c>
      <c r="L2828" t="s">
        <v>3133</v>
      </c>
      <c r="M2828" t="s">
        <v>1718</v>
      </c>
      <c r="N2828" t="s">
        <v>1718</v>
      </c>
    </row>
    <row r="2829" spans="1:14" x14ac:dyDescent="0.3">
      <c r="A2829" s="136">
        <f t="shared" si="44"/>
        <v>303.71745067145866</v>
      </c>
      <c r="B2829" s="134">
        <v>4.6965000000000003</v>
      </c>
      <c r="C2829" s="134">
        <v>-74.314999999999998</v>
      </c>
      <c r="D2829" t="s">
        <v>3025</v>
      </c>
      <c r="E2829" t="s">
        <v>968</v>
      </c>
      <c r="F2829" t="s">
        <v>877</v>
      </c>
      <c r="G2829" t="s">
        <v>2964</v>
      </c>
      <c r="H2829" t="s">
        <v>297</v>
      </c>
      <c r="I2829">
        <v>30.639199999999999</v>
      </c>
      <c r="J2829" t="s">
        <v>894</v>
      </c>
      <c r="L2829" t="s">
        <v>2960</v>
      </c>
      <c r="M2829" t="s">
        <v>887</v>
      </c>
      <c r="N2829" t="s">
        <v>887</v>
      </c>
    </row>
    <row r="2830" spans="1:14" x14ac:dyDescent="0.3">
      <c r="A2830" s="136">
        <f t="shared" si="44"/>
        <v>303.71745067145866</v>
      </c>
      <c r="B2830" s="134">
        <v>4.6965000000000003</v>
      </c>
      <c r="C2830" s="134">
        <v>-74.314999999999998</v>
      </c>
      <c r="D2830" t="s">
        <v>3026</v>
      </c>
      <c r="E2830" t="s">
        <v>883</v>
      </c>
      <c r="F2830" t="s">
        <v>884</v>
      </c>
      <c r="G2830" t="s">
        <v>2964</v>
      </c>
      <c r="H2830" t="s">
        <v>297</v>
      </c>
      <c r="I2830">
        <v>30.639199999999999</v>
      </c>
      <c r="L2830" t="s">
        <v>3027</v>
      </c>
      <c r="M2830" t="s">
        <v>1019</v>
      </c>
      <c r="N2830" t="s">
        <v>1019</v>
      </c>
    </row>
    <row r="2831" spans="1:14" x14ac:dyDescent="0.3">
      <c r="A2831" s="136">
        <f t="shared" si="44"/>
        <v>303.80066450272426</v>
      </c>
      <c r="B2831" s="134">
        <v>4.6710000000000003</v>
      </c>
      <c r="C2831" s="134">
        <v>-74.268500000000003</v>
      </c>
      <c r="D2831" t="s">
        <v>3160</v>
      </c>
      <c r="E2831" t="s">
        <v>892</v>
      </c>
      <c r="F2831" t="s">
        <v>877</v>
      </c>
      <c r="G2831" t="s">
        <v>3097</v>
      </c>
      <c r="H2831" t="s">
        <v>297</v>
      </c>
      <c r="I2831">
        <v>2.4510999999999998</v>
      </c>
      <c r="J2831" t="s">
        <v>894</v>
      </c>
      <c r="K2831" t="s">
        <v>903</v>
      </c>
      <c r="L2831" t="s">
        <v>3142</v>
      </c>
      <c r="M2831" t="s">
        <v>1019</v>
      </c>
      <c r="N2831" t="s">
        <v>1019</v>
      </c>
    </row>
    <row r="2832" spans="1:14" x14ac:dyDescent="0.3">
      <c r="A2832" s="136">
        <f t="shared" si="44"/>
        <v>303.8414353211511</v>
      </c>
      <c r="B2832" s="134">
        <v>6.2740400000000003</v>
      </c>
      <c r="C2832" s="134">
        <v>-75.623819999999995</v>
      </c>
      <c r="D2832" t="s">
        <v>6919</v>
      </c>
      <c r="E2832" t="s">
        <v>892</v>
      </c>
      <c r="F2832" t="s">
        <v>877</v>
      </c>
      <c r="G2832" t="s">
        <v>6645</v>
      </c>
      <c r="H2832" t="s">
        <v>288</v>
      </c>
      <c r="I2832">
        <v>3.3294000000000001</v>
      </c>
      <c r="J2832" t="s">
        <v>894</v>
      </c>
      <c r="K2832" t="s">
        <v>879</v>
      </c>
      <c r="L2832" t="s">
        <v>6920</v>
      </c>
      <c r="M2832" t="s">
        <v>949</v>
      </c>
      <c r="N2832" t="s">
        <v>949</v>
      </c>
    </row>
    <row r="2833" spans="1:14" x14ac:dyDescent="0.3">
      <c r="A2833" s="136">
        <f t="shared" si="44"/>
        <v>303.87264547304329</v>
      </c>
      <c r="B2833" s="134">
        <v>4.6767200000000004</v>
      </c>
      <c r="C2833" s="134">
        <v>-74.280879999999996</v>
      </c>
      <c r="D2833" t="s">
        <v>3121</v>
      </c>
      <c r="E2833" t="s">
        <v>892</v>
      </c>
      <c r="F2833" t="s">
        <v>877</v>
      </c>
      <c r="G2833" t="s">
        <v>3097</v>
      </c>
      <c r="H2833" t="s">
        <v>297</v>
      </c>
      <c r="I2833">
        <v>32.058300000000003</v>
      </c>
      <c r="J2833" t="s">
        <v>889</v>
      </c>
      <c r="K2833" t="s">
        <v>879</v>
      </c>
      <c r="L2833" t="s">
        <v>3122</v>
      </c>
      <c r="M2833" t="s">
        <v>931</v>
      </c>
      <c r="N2833" t="s">
        <v>931</v>
      </c>
    </row>
    <row r="2834" spans="1:14" x14ac:dyDescent="0.3">
      <c r="A2834" s="136">
        <f t="shared" si="44"/>
        <v>303.88976088653715</v>
      </c>
      <c r="B2834" s="134">
        <v>4.6788100000000004</v>
      </c>
      <c r="C2834" s="134">
        <v>-74.28519</v>
      </c>
      <c r="D2834" t="s">
        <v>3105</v>
      </c>
      <c r="E2834" t="s">
        <v>892</v>
      </c>
      <c r="F2834" t="s">
        <v>926</v>
      </c>
      <c r="G2834" t="s">
        <v>3092</v>
      </c>
      <c r="H2834" t="s">
        <v>297</v>
      </c>
      <c r="I2834">
        <v>64.811300000000003</v>
      </c>
      <c r="J2834" t="s">
        <v>889</v>
      </c>
      <c r="K2834" t="s">
        <v>879</v>
      </c>
      <c r="L2834" t="s">
        <v>3106</v>
      </c>
      <c r="M2834" t="s">
        <v>989</v>
      </c>
      <c r="N2834" t="s">
        <v>989</v>
      </c>
    </row>
    <row r="2835" spans="1:14" x14ac:dyDescent="0.3">
      <c r="A2835" s="136">
        <f t="shared" si="44"/>
        <v>303.92667484391052</v>
      </c>
      <c r="B2835" s="134">
        <v>4.6704999999999997</v>
      </c>
      <c r="C2835" s="134">
        <v>-74.27</v>
      </c>
      <c r="D2835" t="s">
        <v>3151</v>
      </c>
      <c r="E2835" t="s">
        <v>892</v>
      </c>
      <c r="F2835" t="s">
        <v>877</v>
      </c>
      <c r="G2835" t="s">
        <v>3097</v>
      </c>
      <c r="H2835" t="s">
        <v>297</v>
      </c>
      <c r="I2835">
        <v>2.4510999999999998</v>
      </c>
      <c r="J2835" t="s">
        <v>894</v>
      </c>
      <c r="K2835" t="s">
        <v>903</v>
      </c>
      <c r="L2835" t="s">
        <v>3142</v>
      </c>
      <c r="M2835" t="s">
        <v>1019</v>
      </c>
      <c r="N2835" t="s">
        <v>1019</v>
      </c>
    </row>
    <row r="2836" spans="1:14" x14ac:dyDescent="0.3">
      <c r="A2836" s="136">
        <f t="shared" si="44"/>
        <v>303.97997546375592</v>
      </c>
      <c r="B2836" s="134">
        <v>4.6733500000000001</v>
      </c>
      <c r="C2836" s="134">
        <v>-74.276520000000005</v>
      </c>
      <c r="D2836" t="s">
        <v>3131</v>
      </c>
      <c r="E2836" t="s">
        <v>892</v>
      </c>
      <c r="F2836" t="s">
        <v>877</v>
      </c>
      <c r="G2836" t="s">
        <v>3092</v>
      </c>
      <c r="H2836" t="s">
        <v>297</v>
      </c>
      <c r="I2836">
        <v>172.63489999999999</v>
      </c>
      <c r="J2836" t="s">
        <v>889</v>
      </c>
      <c r="K2836" t="s">
        <v>879</v>
      </c>
      <c r="L2836" t="s">
        <v>914</v>
      </c>
      <c r="M2836" t="s">
        <v>1252</v>
      </c>
      <c r="N2836" t="s">
        <v>1252</v>
      </c>
    </row>
    <row r="2837" spans="1:14" x14ac:dyDescent="0.3">
      <c r="A2837" s="136">
        <f t="shared" si="44"/>
        <v>304.00851168447019</v>
      </c>
      <c r="B2837" s="134">
        <v>4.37338</v>
      </c>
      <c r="C2837" s="134">
        <v>-73.270660000000007</v>
      </c>
      <c r="D2837" t="s">
        <v>6740</v>
      </c>
      <c r="E2837" t="s">
        <v>892</v>
      </c>
      <c r="F2837" t="s">
        <v>877</v>
      </c>
      <c r="G2837" t="s">
        <v>6686</v>
      </c>
      <c r="H2837" t="s">
        <v>297</v>
      </c>
      <c r="I2837">
        <v>190.47069999999999</v>
      </c>
      <c r="J2837" t="s">
        <v>889</v>
      </c>
      <c r="K2837" t="s">
        <v>879</v>
      </c>
      <c r="L2837" t="s">
        <v>6461</v>
      </c>
      <c r="M2837" t="s">
        <v>899</v>
      </c>
      <c r="N2837" t="s">
        <v>899</v>
      </c>
    </row>
    <row r="2838" spans="1:14" x14ac:dyDescent="0.3">
      <c r="A2838" s="136">
        <f t="shared" si="44"/>
        <v>304.0552890816989</v>
      </c>
      <c r="B2838" s="134">
        <v>4.9734999999999996</v>
      </c>
      <c r="C2838" s="134">
        <v>-74.735500000000002</v>
      </c>
      <c r="D2838" t="s">
        <v>2624</v>
      </c>
      <c r="E2838" t="s">
        <v>883</v>
      </c>
      <c r="F2838" t="s">
        <v>877</v>
      </c>
      <c r="G2838" t="s">
        <v>2625</v>
      </c>
      <c r="H2838" t="s">
        <v>1369</v>
      </c>
      <c r="I2838">
        <v>176.4803</v>
      </c>
      <c r="J2838" t="s">
        <v>889</v>
      </c>
      <c r="L2838" t="s">
        <v>2626</v>
      </c>
      <c r="M2838" t="s">
        <v>1173</v>
      </c>
      <c r="N2838" t="s">
        <v>1173</v>
      </c>
    </row>
    <row r="2839" spans="1:14" x14ac:dyDescent="0.3">
      <c r="A2839" s="136">
        <f t="shared" si="44"/>
        <v>304.12763844320364</v>
      </c>
      <c r="B2839" s="134">
        <v>4.6695000000000002</v>
      </c>
      <c r="C2839" s="134">
        <v>-74.272000000000006</v>
      </c>
      <c r="D2839" t="s">
        <v>3141</v>
      </c>
      <c r="E2839" t="s">
        <v>892</v>
      </c>
      <c r="F2839" t="s">
        <v>877</v>
      </c>
      <c r="G2839" t="s">
        <v>3097</v>
      </c>
      <c r="H2839" t="s">
        <v>297</v>
      </c>
      <c r="I2839">
        <v>2.4510999999999998</v>
      </c>
      <c r="J2839" t="s">
        <v>894</v>
      </c>
      <c r="K2839" t="s">
        <v>903</v>
      </c>
      <c r="L2839" t="s">
        <v>3142</v>
      </c>
      <c r="M2839" t="s">
        <v>1019</v>
      </c>
      <c r="N2839" t="s">
        <v>1019</v>
      </c>
    </row>
    <row r="2840" spans="1:14" x14ac:dyDescent="0.3">
      <c r="A2840" s="136">
        <f t="shared" si="44"/>
        <v>304.13363023112572</v>
      </c>
      <c r="B2840" s="134">
        <v>6.2388700000000004</v>
      </c>
      <c r="C2840" s="134">
        <v>-75.615110000000001</v>
      </c>
      <c r="D2840" t="s">
        <v>6782</v>
      </c>
      <c r="E2840" t="s">
        <v>892</v>
      </c>
      <c r="F2840" t="s">
        <v>877</v>
      </c>
      <c r="G2840" t="s">
        <v>6645</v>
      </c>
      <c r="H2840" t="s">
        <v>288</v>
      </c>
      <c r="I2840">
        <v>10.708</v>
      </c>
      <c r="J2840" t="s">
        <v>986</v>
      </c>
      <c r="K2840" t="s">
        <v>879</v>
      </c>
      <c r="L2840" t="s">
        <v>6781</v>
      </c>
      <c r="M2840" t="s">
        <v>6023</v>
      </c>
      <c r="N2840" t="s">
        <v>6023</v>
      </c>
    </row>
    <row r="2841" spans="1:14" x14ac:dyDescent="0.3">
      <c r="A2841" s="136">
        <f t="shared" si="44"/>
        <v>304.16991142541065</v>
      </c>
      <c r="B2841" s="134">
        <v>4.3672000000000004</v>
      </c>
      <c r="C2841" s="134">
        <v>-72.781210000000002</v>
      </c>
      <c r="D2841" t="s">
        <v>8524</v>
      </c>
      <c r="E2841" t="s">
        <v>892</v>
      </c>
      <c r="F2841" t="s">
        <v>877</v>
      </c>
      <c r="G2841" t="s">
        <v>8465</v>
      </c>
      <c r="H2841" t="s">
        <v>7970</v>
      </c>
      <c r="I2841">
        <v>378.20280000000002</v>
      </c>
      <c r="J2841" t="s">
        <v>889</v>
      </c>
      <c r="K2841" t="s">
        <v>879</v>
      </c>
      <c r="L2841" t="s">
        <v>8006</v>
      </c>
      <c r="M2841" t="s">
        <v>899</v>
      </c>
      <c r="N2841" t="s">
        <v>899</v>
      </c>
    </row>
    <row r="2842" spans="1:14" x14ac:dyDescent="0.3">
      <c r="A2842" s="136">
        <f t="shared" si="44"/>
        <v>304.17714492307402</v>
      </c>
      <c r="B2842" s="134">
        <v>6.1987800000000002</v>
      </c>
      <c r="C2842" s="134">
        <v>-75.601789999999994</v>
      </c>
      <c r="D2842" t="s">
        <v>6622</v>
      </c>
      <c r="E2842" t="s">
        <v>892</v>
      </c>
      <c r="F2842" t="s">
        <v>877</v>
      </c>
      <c r="G2842" t="s">
        <v>6606</v>
      </c>
      <c r="H2842" t="s">
        <v>288</v>
      </c>
      <c r="I2842">
        <v>5.0362</v>
      </c>
      <c r="J2842" t="s">
        <v>894</v>
      </c>
      <c r="K2842" t="s">
        <v>879</v>
      </c>
      <c r="L2842" t="s">
        <v>6623</v>
      </c>
      <c r="M2842" t="s">
        <v>6624</v>
      </c>
      <c r="N2842" t="s">
        <v>6624</v>
      </c>
    </row>
    <row r="2843" spans="1:14" x14ac:dyDescent="0.3">
      <c r="A2843" s="136">
        <f t="shared" si="44"/>
        <v>304.19048250378097</v>
      </c>
      <c r="B2843" s="134">
        <v>4.6753</v>
      </c>
      <c r="C2843" s="134">
        <v>-74.284329999999997</v>
      </c>
      <c r="D2843" t="s">
        <v>3096</v>
      </c>
      <c r="E2843" t="s">
        <v>892</v>
      </c>
      <c r="F2843" t="s">
        <v>877</v>
      </c>
      <c r="G2843" t="s">
        <v>3097</v>
      </c>
      <c r="H2843" t="s">
        <v>297</v>
      </c>
      <c r="I2843">
        <v>1.5468999999999999</v>
      </c>
      <c r="J2843" t="s">
        <v>894</v>
      </c>
      <c r="K2843" t="s">
        <v>879</v>
      </c>
      <c r="L2843" t="s">
        <v>3098</v>
      </c>
      <c r="M2843" t="s">
        <v>949</v>
      </c>
      <c r="N2843" t="s">
        <v>949</v>
      </c>
    </row>
    <row r="2844" spans="1:14" x14ac:dyDescent="0.3">
      <c r="A2844" s="136">
        <f t="shared" si="44"/>
        <v>304.26914767384909</v>
      </c>
      <c r="B2844" s="134">
        <v>4.9531000000000001</v>
      </c>
      <c r="C2844" s="134">
        <v>-74.713070000000002</v>
      </c>
      <c r="D2844" t="s">
        <v>2620</v>
      </c>
      <c r="E2844" t="s">
        <v>892</v>
      </c>
      <c r="F2844" t="s">
        <v>877</v>
      </c>
      <c r="G2844" t="s">
        <v>2621</v>
      </c>
      <c r="H2844" t="s">
        <v>297</v>
      </c>
      <c r="I2844">
        <v>87.733000000000004</v>
      </c>
      <c r="J2844" t="s">
        <v>894</v>
      </c>
      <c r="K2844" t="s">
        <v>879</v>
      </c>
      <c r="L2844" t="s">
        <v>2622</v>
      </c>
      <c r="M2844" t="s">
        <v>899</v>
      </c>
      <c r="N2844" t="s">
        <v>899</v>
      </c>
    </row>
    <row r="2845" spans="1:14" x14ac:dyDescent="0.3">
      <c r="A2845" s="136">
        <f t="shared" si="44"/>
        <v>304.30211422757941</v>
      </c>
      <c r="B2845" s="134">
        <v>9.8204999999999991</v>
      </c>
      <c r="C2845" s="134">
        <v>-73.238</v>
      </c>
      <c r="D2845" t="s">
        <v>13148</v>
      </c>
      <c r="E2845" t="s">
        <v>892</v>
      </c>
      <c r="F2845" t="s">
        <v>877</v>
      </c>
      <c r="G2845" t="s">
        <v>13110</v>
      </c>
      <c r="H2845" t="s">
        <v>294</v>
      </c>
      <c r="I2845">
        <v>93.279700000000005</v>
      </c>
      <c r="J2845" t="s">
        <v>894</v>
      </c>
      <c r="K2845" t="s">
        <v>903</v>
      </c>
      <c r="L2845" t="s">
        <v>13149</v>
      </c>
      <c r="M2845" t="s">
        <v>1173</v>
      </c>
      <c r="N2845" t="s">
        <v>1173</v>
      </c>
    </row>
    <row r="2846" spans="1:14" x14ac:dyDescent="0.3">
      <c r="A2846" s="136">
        <f t="shared" si="44"/>
        <v>304.34491100354836</v>
      </c>
      <c r="B2846" s="134">
        <v>5.3919499999999996</v>
      </c>
      <c r="C2846" s="134">
        <v>-75.155680000000004</v>
      </c>
      <c r="D2846" t="s">
        <v>3496</v>
      </c>
      <c r="E2846" t="s">
        <v>892</v>
      </c>
      <c r="F2846" t="s">
        <v>926</v>
      </c>
      <c r="G2846" t="s">
        <v>3497</v>
      </c>
      <c r="H2846" t="s">
        <v>292</v>
      </c>
      <c r="I2846">
        <v>99.930899999999994</v>
      </c>
      <c r="J2846" t="s">
        <v>894</v>
      </c>
      <c r="K2846" t="s">
        <v>879</v>
      </c>
      <c r="L2846" t="s">
        <v>3498</v>
      </c>
      <c r="M2846" t="s">
        <v>887</v>
      </c>
      <c r="N2846" t="s">
        <v>887</v>
      </c>
    </row>
    <row r="2847" spans="1:14" x14ac:dyDescent="0.3">
      <c r="A2847" s="136">
        <f t="shared" si="44"/>
        <v>304.35554797170039</v>
      </c>
      <c r="B2847" s="134">
        <v>4.6594899999999999</v>
      </c>
      <c r="C2847" s="134">
        <v>-74.257040000000003</v>
      </c>
      <c r="D2847" t="s">
        <v>3205</v>
      </c>
      <c r="E2847" t="s">
        <v>892</v>
      </c>
      <c r="F2847" t="s">
        <v>926</v>
      </c>
      <c r="G2847" t="s">
        <v>3097</v>
      </c>
      <c r="H2847" t="s">
        <v>297</v>
      </c>
      <c r="I2847">
        <v>44.377200000000002</v>
      </c>
      <c r="J2847" t="s">
        <v>889</v>
      </c>
      <c r="K2847" t="s">
        <v>879</v>
      </c>
      <c r="L2847" t="s">
        <v>3206</v>
      </c>
      <c r="M2847" t="s">
        <v>931</v>
      </c>
      <c r="N2847" t="s">
        <v>931</v>
      </c>
    </row>
    <row r="2848" spans="1:14" x14ac:dyDescent="0.3">
      <c r="A2848" s="136">
        <f t="shared" si="44"/>
        <v>304.37489293542001</v>
      </c>
      <c r="B2848" s="134">
        <v>7.5294999999999996</v>
      </c>
      <c r="C2848" s="134">
        <v>-75.724000000000004</v>
      </c>
      <c r="D2848" t="s">
        <v>10525</v>
      </c>
      <c r="E2848" t="s">
        <v>883</v>
      </c>
      <c r="F2848" t="s">
        <v>877</v>
      </c>
      <c r="G2848" t="s">
        <v>9578</v>
      </c>
      <c r="H2848" t="s">
        <v>288</v>
      </c>
      <c r="I2848">
        <v>1243.3367000000001</v>
      </c>
      <c r="J2848" t="s">
        <v>889</v>
      </c>
      <c r="L2848" t="s">
        <v>2659</v>
      </c>
      <c r="M2848" t="s">
        <v>3758</v>
      </c>
      <c r="N2848" t="s">
        <v>3758</v>
      </c>
    </row>
    <row r="2849" spans="1:14" x14ac:dyDescent="0.3">
      <c r="A2849" s="136">
        <f t="shared" si="44"/>
        <v>304.46360772466068</v>
      </c>
      <c r="B2849" s="134">
        <v>6.2260999999999997</v>
      </c>
      <c r="C2849" s="134">
        <v>-75.613960000000006</v>
      </c>
      <c r="D2849" t="s">
        <v>6719</v>
      </c>
      <c r="E2849" t="s">
        <v>892</v>
      </c>
      <c r="F2849" t="s">
        <v>1944</v>
      </c>
      <c r="G2849" t="s">
        <v>6645</v>
      </c>
      <c r="H2849" t="s">
        <v>288</v>
      </c>
      <c r="I2849">
        <v>55.844499999999996</v>
      </c>
      <c r="J2849" t="s">
        <v>986</v>
      </c>
      <c r="K2849" t="s">
        <v>879</v>
      </c>
      <c r="L2849" t="s">
        <v>6720</v>
      </c>
      <c r="M2849" t="s">
        <v>949</v>
      </c>
      <c r="N2849" t="s">
        <v>949</v>
      </c>
    </row>
    <row r="2850" spans="1:14" x14ac:dyDescent="0.3">
      <c r="A2850" s="136">
        <f t="shared" si="44"/>
        <v>304.52974773292112</v>
      </c>
      <c r="B2850" s="134">
        <v>4.6636699999999998</v>
      </c>
      <c r="C2850" s="134">
        <v>-74.268609999999995</v>
      </c>
      <c r="D2850" t="s">
        <v>3145</v>
      </c>
      <c r="E2850" t="s">
        <v>892</v>
      </c>
      <c r="F2850" t="s">
        <v>877</v>
      </c>
      <c r="G2850" t="s">
        <v>3097</v>
      </c>
      <c r="H2850" t="s">
        <v>297</v>
      </c>
      <c r="I2850">
        <v>307.31169999999997</v>
      </c>
      <c r="J2850" t="s">
        <v>1069</v>
      </c>
      <c r="K2850" t="s">
        <v>879</v>
      </c>
      <c r="L2850" t="s">
        <v>3108</v>
      </c>
      <c r="M2850" t="s">
        <v>1019</v>
      </c>
      <c r="N2850" t="s">
        <v>1019</v>
      </c>
    </row>
    <row r="2851" spans="1:14" x14ac:dyDescent="0.3">
      <c r="A2851" s="136">
        <f t="shared" si="44"/>
        <v>304.55498362524725</v>
      </c>
      <c r="B2851" s="134">
        <v>6.2430000000000003</v>
      </c>
      <c r="C2851" s="134">
        <v>-75.620500000000007</v>
      </c>
      <c r="D2851" t="s">
        <v>6804</v>
      </c>
      <c r="E2851" t="s">
        <v>883</v>
      </c>
      <c r="F2851" t="s">
        <v>877</v>
      </c>
      <c r="G2851" t="s">
        <v>6645</v>
      </c>
      <c r="H2851" t="s">
        <v>288</v>
      </c>
      <c r="I2851">
        <v>26.936599999999999</v>
      </c>
      <c r="J2851" t="s">
        <v>894</v>
      </c>
      <c r="L2851" t="s">
        <v>6722</v>
      </c>
      <c r="M2851" t="s">
        <v>3778</v>
      </c>
      <c r="N2851" t="s">
        <v>3778</v>
      </c>
    </row>
    <row r="2852" spans="1:14" x14ac:dyDescent="0.3">
      <c r="A2852" s="136">
        <f t="shared" si="44"/>
        <v>304.57501039479678</v>
      </c>
      <c r="B2852" s="134">
        <v>5.1260000000000003</v>
      </c>
      <c r="C2852" s="134">
        <v>-74.915499999999994</v>
      </c>
      <c r="D2852" t="s">
        <v>2721</v>
      </c>
      <c r="E2852" t="s">
        <v>892</v>
      </c>
      <c r="F2852" t="s">
        <v>877</v>
      </c>
      <c r="G2852" t="s">
        <v>2616</v>
      </c>
      <c r="H2852" t="s">
        <v>307</v>
      </c>
      <c r="I2852">
        <v>600.50530000000003</v>
      </c>
      <c r="J2852" t="s">
        <v>889</v>
      </c>
      <c r="K2852" t="s">
        <v>903</v>
      </c>
      <c r="L2852" t="s">
        <v>1956</v>
      </c>
      <c r="M2852" t="s">
        <v>2722</v>
      </c>
      <c r="N2852" t="s">
        <v>2722</v>
      </c>
    </row>
    <row r="2853" spans="1:14" x14ac:dyDescent="0.3">
      <c r="A2853" s="136">
        <f t="shared" si="44"/>
        <v>304.63686482459974</v>
      </c>
      <c r="B2853" s="134">
        <v>4.5071899999999996</v>
      </c>
      <c r="C2853" s="134">
        <v>-73.906310000000005</v>
      </c>
      <c r="D2853" t="s">
        <v>4305</v>
      </c>
      <c r="E2853" t="s">
        <v>892</v>
      </c>
      <c r="F2853" t="s">
        <v>877</v>
      </c>
      <c r="G2853" t="s">
        <v>4306</v>
      </c>
      <c r="H2853" t="s">
        <v>297</v>
      </c>
      <c r="I2853">
        <v>192.7818</v>
      </c>
      <c r="J2853" t="s">
        <v>889</v>
      </c>
      <c r="K2853" t="s">
        <v>879</v>
      </c>
      <c r="L2853" t="s">
        <v>4307</v>
      </c>
      <c r="M2853" t="s">
        <v>957</v>
      </c>
      <c r="N2853" t="s">
        <v>957</v>
      </c>
    </row>
    <row r="2854" spans="1:14" x14ac:dyDescent="0.3">
      <c r="A2854" s="136">
        <f t="shared" si="44"/>
        <v>304.6395288123004</v>
      </c>
      <c r="B2854" s="134">
        <v>4.6894999999999998</v>
      </c>
      <c r="C2854" s="134">
        <v>-74.319500000000005</v>
      </c>
      <c r="D2854" t="s">
        <v>2999</v>
      </c>
      <c r="E2854" t="s">
        <v>892</v>
      </c>
      <c r="F2854" t="s">
        <v>877</v>
      </c>
      <c r="G2854" t="s">
        <v>2964</v>
      </c>
      <c r="H2854" t="s">
        <v>297</v>
      </c>
      <c r="I2854">
        <v>36.767499999999998</v>
      </c>
      <c r="J2854" t="s">
        <v>894</v>
      </c>
      <c r="K2854" t="s">
        <v>903</v>
      </c>
      <c r="L2854" t="s">
        <v>3000</v>
      </c>
      <c r="M2854" t="s">
        <v>1019</v>
      </c>
      <c r="N2854" t="s">
        <v>1019</v>
      </c>
    </row>
    <row r="2855" spans="1:14" x14ac:dyDescent="0.3">
      <c r="A2855" s="136">
        <f t="shared" si="44"/>
        <v>304.64147683980252</v>
      </c>
      <c r="B2855" s="134">
        <v>6.0294999999999996</v>
      </c>
      <c r="C2855" s="134">
        <v>-75.540499999999994</v>
      </c>
      <c r="D2855" t="s">
        <v>5919</v>
      </c>
      <c r="E2855" t="s">
        <v>892</v>
      </c>
      <c r="F2855" t="s">
        <v>1214</v>
      </c>
      <c r="G2855" t="s">
        <v>5920</v>
      </c>
      <c r="H2855" t="s">
        <v>288</v>
      </c>
      <c r="I2855">
        <v>1.2246999999999999</v>
      </c>
      <c r="L2855" t="s">
        <v>5921</v>
      </c>
      <c r="M2855" t="s">
        <v>5922</v>
      </c>
      <c r="N2855" t="s">
        <v>5922</v>
      </c>
    </row>
    <row r="2856" spans="1:14" x14ac:dyDescent="0.3">
      <c r="A2856" s="136">
        <f t="shared" si="44"/>
        <v>304.67173246806726</v>
      </c>
      <c r="B2856" s="134">
        <v>5.7845000000000004</v>
      </c>
      <c r="C2856" s="134">
        <v>-75.421499999999995</v>
      </c>
      <c r="D2856" t="s">
        <v>4879</v>
      </c>
      <c r="E2856" t="s">
        <v>883</v>
      </c>
      <c r="F2856" t="s">
        <v>884</v>
      </c>
      <c r="G2856" t="s">
        <v>4722</v>
      </c>
      <c r="H2856" t="s">
        <v>288</v>
      </c>
      <c r="I2856">
        <v>1201.7501999999999</v>
      </c>
      <c r="L2856" t="s">
        <v>886</v>
      </c>
      <c r="M2856" t="s">
        <v>887</v>
      </c>
      <c r="N2856" t="s">
        <v>887</v>
      </c>
    </row>
    <row r="2857" spans="1:14" x14ac:dyDescent="0.3">
      <c r="A2857" s="136">
        <f t="shared" si="44"/>
        <v>304.67998672318834</v>
      </c>
      <c r="B2857" s="134">
        <v>7.2765000000000004</v>
      </c>
      <c r="C2857" s="134">
        <v>-75.754999999999995</v>
      </c>
      <c r="D2857" t="s">
        <v>10051</v>
      </c>
      <c r="E2857" t="s">
        <v>883</v>
      </c>
      <c r="F2857" t="s">
        <v>877</v>
      </c>
      <c r="G2857" t="s">
        <v>9578</v>
      </c>
      <c r="H2857" t="s">
        <v>288</v>
      </c>
      <c r="I2857">
        <v>6172.8540999999996</v>
      </c>
      <c r="J2857" t="s">
        <v>1069</v>
      </c>
      <c r="L2857" t="s">
        <v>2659</v>
      </c>
      <c r="M2857" t="s">
        <v>3758</v>
      </c>
      <c r="N2857" t="s">
        <v>3758</v>
      </c>
    </row>
    <row r="2858" spans="1:14" x14ac:dyDescent="0.3">
      <c r="A2858" s="136">
        <f t="shared" si="44"/>
        <v>304.79599599794687</v>
      </c>
      <c r="B2858" s="134">
        <v>6.2318100000000003</v>
      </c>
      <c r="C2858" s="134">
        <v>-75.619060000000005</v>
      </c>
      <c r="D2858" t="s">
        <v>6747</v>
      </c>
      <c r="E2858" t="s">
        <v>892</v>
      </c>
      <c r="F2858" t="s">
        <v>1944</v>
      </c>
      <c r="G2858" t="s">
        <v>6645</v>
      </c>
      <c r="H2858" t="s">
        <v>288</v>
      </c>
      <c r="I2858">
        <v>40.089399999999998</v>
      </c>
      <c r="J2858" t="s">
        <v>986</v>
      </c>
      <c r="K2858" t="s">
        <v>879</v>
      </c>
      <c r="L2858" t="s">
        <v>6748</v>
      </c>
      <c r="M2858" t="s">
        <v>949</v>
      </c>
      <c r="N2858" t="s">
        <v>949</v>
      </c>
    </row>
    <row r="2859" spans="1:14" x14ac:dyDescent="0.3">
      <c r="A2859" s="136">
        <f t="shared" si="44"/>
        <v>304.80405253480018</v>
      </c>
      <c r="B2859" s="134">
        <v>6.2382099999999996</v>
      </c>
      <c r="C2859" s="134">
        <v>-75.621279999999999</v>
      </c>
      <c r="D2859" t="s">
        <v>6783</v>
      </c>
      <c r="E2859" t="s">
        <v>892</v>
      </c>
      <c r="F2859" t="s">
        <v>877</v>
      </c>
      <c r="G2859" t="s">
        <v>6645</v>
      </c>
      <c r="H2859" t="s">
        <v>288</v>
      </c>
      <c r="I2859">
        <v>20.8063</v>
      </c>
      <c r="J2859" t="s">
        <v>894</v>
      </c>
      <c r="K2859" t="s">
        <v>879</v>
      </c>
      <c r="L2859" t="s">
        <v>6784</v>
      </c>
      <c r="M2859" t="s">
        <v>2036</v>
      </c>
      <c r="N2859" t="s">
        <v>2036</v>
      </c>
    </row>
    <row r="2860" spans="1:14" x14ac:dyDescent="0.3">
      <c r="A2860" s="136">
        <f t="shared" si="44"/>
        <v>304.92505851024214</v>
      </c>
      <c r="B2860" s="134">
        <v>6.2343400000000004</v>
      </c>
      <c r="C2860" s="134">
        <v>-75.621139999999997</v>
      </c>
      <c r="D2860" t="s">
        <v>6762</v>
      </c>
      <c r="E2860" t="s">
        <v>892</v>
      </c>
      <c r="F2860" t="s">
        <v>1944</v>
      </c>
      <c r="G2860" t="s">
        <v>6645</v>
      </c>
      <c r="H2860" t="s">
        <v>288</v>
      </c>
      <c r="I2860">
        <v>2.1158999999999999</v>
      </c>
      <c r="J2860" t="s">
        <v>986</v>
      </c>
      <c r="K2860" t="s">
        <v>879</v>
      </c>
      <c r="L2860" t="s">
        <v>6763</v>
      </c>
      <c r="M2860" t="s">
        <v>949</v>
      </c>
      <c r="N2860" t="s">
        <v>949</v>
      </c>
    </row>
    <row r="2861" spans="1:14" x14ac:dyDescent="0.3">
      <c r="A2861" s="136">
        <f t="shared" si="44"/>
        <v>305.00185634708515</v>
      </c>
      <c r="B2861" s="134">
        <v>6.24437</v>
      </c>
      <c r="C2861" s="134">
        <v>-75.625209999999996</v>
      </c>
      <c r="D2861" t="s">
        <v>6813</v>
      </c>
      <c r="E2861" t="s">
        <v>892</v>
      </c>
      <c r="F2861" t="s">
        <v>1944</v>
      </c>
      <c r="G2861" t="s">
        <v>6645</v>
      </c>
      <c r="H2861" t="s">
        <v>288</v>
      </c>
      <c r="I2861">
        <v>6.1257999999999999</v>
      </c>
      <c r="K2861" t="s">
        <v>879</v>
      </c>
      <c r="L2861" t="s">
        <v>6806</v>
      </c>
      <c r="M2861" t="s">
        <v>949</v>
      </c>
      <c r="N2861" t="s">
        <v>949</v>
      </c>
    </row>
    <row r="2862" spans="1:14" x14ac:dyDescent="0.3">
      <c r="A2862" s="136">
        <f t="shared" si="44"/>
        <v>305.01221107443632</v>
      </c>
      <c r="B2862" s="134">
        <v>4.3630000000000004</v>
      </c>
      <c r="C2862" s="134">
        <v>-73.257000000000005</v>
      </c>
      <c r="D2862" t="s">
        <v>6807</v>
      </c>
      <c r="E2862" t="s">
        <v>883</v>
      </c>
      <c r="F2862" t="s">
        <v>877</v>
      </c>
      <c r="G2862" t="s">
        <v>6686</v>
      </c>
      <c r="H2862" t="s">
        <v>297</v>
      </c>
      <c r="I2862">
        <v>94.363500000000002</v>
      </c>
      <c r="J2862" t="s">
        <v>894</v>
      </c>
      <c r="L2862" t="s">
        <v>6808</v>
      </c>
      <c r="M2862" t="s">
        <v>4045</v>
      </c>
      <c r="N2862" t="s">
        <v>4045</v>
      </c>
    </row>
    <row r="2863" spans="1:14" x14ac:dyDescent="0.3">
      <c r="A2863" s="136">
        <f t="shared" si="44"/>
        <v>305.04229645018631</v>
      </c>
      <c r="B2863" s="134">
        <v>6.2336299999999998</v>
      </c>
      <c r="C2863" s="134">
        <v>-75.622020000000006</v>
      </c>
      <c r="D2863" t="s">
        <v>6755</v>
      </c>
      <c r="E2863" t="s">
        <v>892</v>
      </c>
      <c r="F2863" t="s">
        <v>1944</v>
      </c>
      <c r="G2863" t="s">
        <v>6645</v>
      </c>
      <c r="H2863" t="s">
        <v>288</v>
      </c>
      <c r="I2863">
        <v>5.1456</v>
      </c>
      <c r="J2863" t="s">
        <v>986</v>
      </c>
      <c r="K2863" t="s">
        <v>879</v>
      </c>
      <c r="L2863" t="s">
        <v>6756</v>
      </c>
      <c r="M2863" t="s">
        <v>949</v>
      </c>
      <c r="N2863" t="s">
        <v>949</v>
      </c>
    </row>
    <row r="2864" spans="1:14" x14ac:dyDescent="0.3">
      <c r="A2864" s="136">
        <f t="shared" si="44"/>
        <v>305.0564024839714</v>
      </c>
      <c r="B2864" s="134">
        <v>4.6784999999999997</v>
      </c>
      <c r="C2864" s="134">
        <v>-74.307000000000002</v>
      </c>
      <c r="D2864" t="s">
        <v>3023</v>
      </c>
      <c r="E2864" t="s">
        <v>892</v>
      </c>
      <c r="F2864" t="s">
        <v>877</v>
      </c>
      <c r="G2864" t="s">
        <v>2964</v>
      </c>
      <c r="H2864" t="s">
        <v>297</v>
      </c>
      <c r="I2864">
        <v>458.36790000000002</v>
      </c>
      <c r="J2864" t="s">
        <v>889</v>
      </c>
      <c r="K2864" t="s">
        <v>903</v>
      </c>
      <c r="L2864" t="s">
        <v>3024</v>
      </c>
      <c r="M2864" t="s">
        <v>1019</v>
      </c>
      <c r="N2864" t="s">
        <v>1019</v>
      </c>
    </row>
    <row r="2865" spans="1:14" x14ac:dyDescent="0.3">
      <c r="A2865" s="136">
        <f t="shared" si="44"/>
        <v>305.09739990676633</v>
      </c>
      <c r="B2865" s="134">
        <v>6.2610999999999999</v>
      </c>
      <c r="C2865" s="134">
        <v>-75.631590000000003</v>
      </c>
      <c r="D2865" t="s">
        <v>6872</v>
      </c>
      <c r="E2865" t="s">
        <v>892</v>
      </c>
      <c r="F2865" t="s">
        <v>877</v>
      </c>
      <c r="G2865" t="s">
        <v>6645</v>
      </c>
      <c r="H2865" t="s">
        <v>288</v>
      </c>
      <c r="I2865">
        <v>31.339700000000001</v>
      </c>
      <c r="J2865" t="s">
        <v>894</v>
      </c>
      <c r="K2865" t="s">
        <v>879</v>
      </c>
      <c r="L2865" t="s">
        <v>971</v>
      </c>
      <c r="M2865" t="s">
        <v>6697</v>
      </c>
      <c r="N2865" t="s">
        <v>6697</v>
      </c>
    </row>
    <row r="2866" spans="1:14" x14ac:dyDescent="0.3">
      <c r="A2866" s="136">
        <f t="shared" si="44"/>
        <v>305.10433380631349</v>
      </c>
      <c r="B2866" s="134">
        <v>6.2255500000000001</v>
      </c>
      <c r="C2866" s="134">
        <v>-75.619889999999998</v>
      </c>
      <c r="D2866" t="s">
        <v>6721</v>
      </c>
      <c r="E2866" t="s">
        <v>892</v>
      </c>
      <c r="F2866" t="s">
        <v>877</v>
      </c>
      <c r="G2866" t="s">
        <v>6645</v>
      </c>
      <c r="H2866" t="s">
        <v>288</v>
      </c>
      <c r="I2866">
        <v>10.998200000000001</v>
      </c>
      <c r="J2866" t="s">
        <v>986</v>
      </c>
      <c r="K2866" t="s">
        <v>879</v>
      </c>
      <c r="L2866" t="s">
        <v>6722</v>
      </c>
      <c r="M2866" t="s">
        <v>6723</v>
      </c>
      <c r="N2866" t="s">
        <v>6723</v>
      </c>
    </row>
    <row r="2867" spans="1:14" x14ac:dyDescent="0.3">
      <c r="A2867" s="136">
        <f t="shared" si="44"/>
        <v>305.22502760053129</v>
      </c>
      <c r="B2867" s="134">
        <v>6.2309999999999999</v>
      </c>
      <c r="C2867" s="134">
        <v>-75.622879999999995</v>
      </c>
      <c r="D2867" t="s">
        <v>6741</v>
      </c>
      <c r="E2867" t="s">
        <v>892</v>
      </c>
      <c r="F2867" t="s">
        <v>1944</v>
      </c>
      <c r="G2867" t="s">
        <v>6645</v>
      </c>
      <c r="H2867" t="s">
        <v>288</v>
      </c>
      <c r="I2867">
        <v>1.4501999999999999</v>
      </c>
      <c r="K2867" t="s">
        <v>879</v>
      </c>
      <c r="L2867" t="s">
        <v>6742</v>
      </c>
      <c r="M2867" t="s">
        <v>949</v>
      </c>
      <c r="N2867" t="s">
        <v>949</v>
      </c>
    </row>
    <row r="2868" spans="1:14" x14ac:dyDescent="0.3">
      <c r="A2868" s="136">
        <f t="shared" si="44"/>
        <v>305.27630562983961</v>
      </c>
      <c r="B2868" s="134">
        <v>4.3570000000000002</v>
      </c>
      <c r="C2868" s="134">
        <v>-72.784000000000006</v>
      </c>
      <c r="D2868" t="s">
        <v>8512</v>
      </c>
      <c r="E2868" t="s">
        <v>883</v>
      </c>
      <c r="F2868" t="s">
        <v>884</v>
      </c>
      <c r="G2868" t="s">
        <v>8465</v>
      </c>
      <c r="H2868" t="s">
        <v>7970</v>
      </c>
      <c r="I2868">
        <v>368.8759</v>
      </c>
      <c r="L2868" t="s">
        <v>8513</v>
      </c>
      <c r="M2868" t="s">
        <v>957</v>
      </c>
      <c r="N2868" t="s">
        <v>957</v>
      </c>
    </row>
    <row r="2869" spans="1:14" x14ac:dyDescent="0.3">
      <c r="A2869" s="136">
        <f t="shared" si="44"/>
        <v>305.298881034386</v>
      </c>
      <c r="B2869" s="134">
        <v>6.2513699999999996</v>
      </c>
      <c r="C2869" s="134">
        <v>-75.630340000000004</v>
      </c>
      <c r="D2869" t="s">
        <v>6833</v>
      </c>
      <c r="E2869" t="s">
        <v>892</v>
      </c>
      <c r="F2869" t="s">
        <v>1944</v>
      </c>
      <c r="G2869" t="s">
        <v>6645</v>
      </c>
      <c r="H2869" t="s">
        <v>288</v>
      </c>
      <c r="I2869">
        <v>5.9560000000000004</v>
      </c>
      <c r="K2869" t="s">
        <v>879</v>
      </c>
      <c r="L2869" t="s">
        <v>6834</v>
      </c>
      <c r="M2869" t="s">
        <v>949</v>
      </c>
      <c r="N2869" t="s">
        <v>949</v>
      </c>
    </row>
    <row r="2870" spans="1:14" x14ac:dyDescent="0.3">
      <c r="A2870" s="136">
        <f t="shared" si="44"/>
        <v>305.43562986085175</v>
      </c>
      <c r="B2870" s="134">
        <v>6.2258100000000001</v>
      </c>
      <c r="C2870" s="134">
        <v>-75.623140000000006</v>
      </c>
      <c r="D2870" t="s">
        <v>6728</v>
      </c>
      <c r="E2870" t="s">
        <v>892</v>
      </c>
      <c r="F2870" t="s">
        <v>877</v>
      </c>
      <c r="G2870" t="s">
        <v>6645</v>
      </c>
      <c r="H2870" t="s">
        <v>288</v>
      </c>
      <c r="I2870">
        <v>27.593499999999999</v>
      </c>
      <c r="J2870" t="s">
        <v>894</v>
      </c>
      <c r="K2870" t="s">
        <v>879</v>
      </c>
      <c r="L2870" t="s">
        <v>6722</v>
      </c>
      <c r="M2870" t="s">
        <v>1380</v>
      </c>
      <c r="N2870" t="s">
        <v>1380</v>
      </c>
    </row>
    <row r="2871" spans="1:14" x14ac:dyDescent="0.3">
      <c r="A2871" s="136">
        <f t="shared" si="44"/>
        <v>305.45191397629003</v>
      </c>
      <c r="B2871" s="134">
        <v>4.3564999999999996</v>
      </c>
      <c r="C2871" s="134">
        <v>-72.770499999999998</v>
      </c>
      <c r="D2871" t="s">
        <v>8553</v>
      </c>
      <c r="E2871" t="s">
        <v>883</v>
      </c>
      <c r="F2871" t="s">
        <v>877</v>
      </c>
      <c r="G2871" t="s">
        <v>8465</v>
      </c>
      <c r="H2871" t="s">
        <v>7970</v>
      </c>
      <c r="I2871">
        <v>237.74709999999999</v>
      </c>
      <c r="J2871" t="s">
        <v>889</v>
      </c>
      <c r="L2871" t="s">
        <v>5960</v>
      </c>
      <c r="M2871" t="s">
        <v>957</v>
      </c>
      <c r="N2871" t="s">
        <v>957</v>
      </c>
    </row>
    <row r="2872" spans="1:14" x14ac:dyDescent="0.3">
      <c r="A2872" s="136">
        <f t="shared" si="44"/>
        <v>305.4534707890474</v>
      </c>
      <c r="B2872" s="134">
        <v>6.2632899999999996</v>
      </c>
      <c r="C2872" s="134">
        <v>-75.635679999999994</v>
      </c>
      <c r="D2872" t="s">
        <v>6880</v>
      </c>
      <c r="E2872" t="s">
        <v>892</v>
      </c>
      <c r="F2872" t="s">
        <v>926</v>
      </c>
      <c r="G2872" t="s">
        <v>6645</v>
      </c>
      <c r="H2872" t="s">
        <v>288</v>
      </c>
      <c r="I2872">
        <v>42.667499999999997</v>
      </c>
      <c r="J2872" t="s">
        <v>894</v>
      </c>
      <c r="K2872" t="s">
        <v>879</v>
      </c>
      <c r="L2872" t="s">
        <v>971</v>
      </c>
      <c r="M2872" t="s">
        <v>949</v>
      </c>
      <c r="N2872" t="s">
        <v>949</v>
      </c>
    </row>
    <row r="2873" spans="1:14" x14ac:dyDescent="0.3">
      <c r="A2873" s="136">
        <f t="shared" si="44"/>
        <v>305.48856870039214</v>
      </c>
      <c r="B2873" s="134">
        <v>6.2424799999999996</v>
      </c>
      <c r="C2873" s="134">
        <v>-75.629220000000004</v>
      </c>
      <c r="D2873" t="s">
        <v>6805</v>
      </c>
      <c r="E2873" t="s">
        <v>892</v>
      </c>
      <c r="F2873" t="s">
        <v>877</v>
      </c>
      <c r="G2873" t="s">
        <v>6645</v>
      </c>
      <c r="H2873" t="s">
        <v>288</v>
      </c>
      <c r="I2873">
        <v>49.307000000000002</v>
      </c>
      <c r="J2873" t="s">
        <v>986</v>
      </c>
      <c r="K2873" t="s">
        <v>879</v>
      </c>
      <c r="L2873" t="s">
        <v>6806</v>
      </c>
      <c r="M2873" t="s">
        <v>949</v>
      </c>
      <c r="N2873" t="s">
        <v>949</v>
      </c>
    </row>
    <row r="2874" spans="1:14" x14ac:dyDescent="0.3">
      <c r="A2874" s="136">
        <f t="shared" si="44"/>
        <v>305.54557055827325</v>
      </c>
      <c r="B2874" s="134">
        <v>6.2179500000000001</v>
      </c>
      <c r="C2874" s="134">
        <v>-75.621520000000004</v>
      </c>
      <c r="D2874" t="s">
        <v>6695</v>
      </c>
      <c r="E2874" t="s">
        <v>892</v>
      </c>
      <c r="F2874" t="s">
        <v>877</v>
      </c>
      <c r="G2874" t="s">
        <v>6645</v>
      </c>
      <c r="H2874" t="s">
        <v>288</v>
      </c>
      <c r="I2874">
        <v>44.930900000000001</v>
      </c>
      <c r="J2874" t="s">
        <v>894</v>
      </c>
      <c r="K2874" t="s">
        <v>879</v>
      </c>
      <c r="L2874" t="s">
        <v>6696</v>
      </c>
      <c r="M2874" t="s">
        <v>6697</v>
      </c>
      <c r="N2874" t="s">
        <v>6697</v>
      </c>
    </row>
    <row r="2875" spans="1:14" x14ac:dyDescent="0.3">
      <c r="A2875" s="136">
        <f t="shared" si="44"/>
        <v>305.56201184474406</v>
      </c>
      <c r="B2875" s="134">
        <v>6.1914999999999996</v>
      </c>
      <c r="C2875" s="134">
        <v>-75.612499999999997</v>
      </c>
      <c r="D2875" t="s">
        <v>6594</v>
      </c>
      <c r="E2875" t="s">
        <v>883</v>
      </c>
      <c r="F2875" t="s">
        <v>877</v>
      </c>
      <c r="G2875" t="s">
        <v>6575</v>
      </c>
      <c r="H2875" t="s">
        <v>288</v>
      </c>
      <c r="I2875">
        <v>1.2244999999999999</v>
      </c>
      <c r="J2875" t="s">
        <v>894</v>
      </c>
      <c r="L2875" t="s">
        <v>6595</v>
      </c>
      <c r="M2875" t="s">
        <v>2303</v>
      </c>
      <c r="N2875" t="s">
        <v>2303</v>
      </c>
    </row>
    <row r="2876" spans="1:14" x14ac:dyDescent="0.3">
      <c r="A2876" s="136">
        <f t="shared" si="44"/>
        <v>305.59284834549902</v>
      </c>
      <c r="B2876" s="134">
        <v>6.1935000000000002</v>
      </c>
      <c r="C2876" s="134">
        <v>-75.613500000000002</v>
      </c>
      <c r="D2876" t="s">
        <v>6603</v>
      </c>
      <c r="E2876" t="s">
        <v>883</v>
      </c>
      <c r="F2876" t="s">
        <v>877</v>
      </c>
      <c r="G2876" t="s">
        <v>6575</v>
      </c>
      <c r="H2876" t="s">
        <v>288</v>
      </c>
      <c r="I2876">
        <v>1.2244999999999999</v>
      </c>
      <c r="J2876" t="s">
        <v>894</v>
      </c>
      <c r="L2876" t="s">
        <v>6595</v>
      </c>
      <c r="M2876" t="s">
        <v>2303</v>
      </c>
      <c r="N2876" t="s">
        <v>2303</v>
      </c>
    </row>
    <row r="2877" spans="1:14" x14ac:dyDescent="0.3">
      <c r="A2877" s="136">
        <f t="shared" si="44"/>
        <v>305.65615623892552</v>
      </c>
      <c r="B2877" s="134">
        <v>5.0061</v>
      </c>
      <c r="C2877" s="134">
        <v>-74.797399999999996</v>
      </c>
      <c r="D2877" t="s">
        <v>2607</v>
      </c>
      <c r="E2877" t="s">
        <v>892</v>
      </c>
      <c r="F2877" t="s">
        <v>877</v>
      </c>
      <c r="G2877" t="s">
        <v>2361</v>
      </c>
      <c r="H2877" t="s">
        <v>307</v>
      </c>
      <c r="I2877">
        <v>1990.7175999999999</v>
      </c>
      <c r="J2877" t="s">
        <v>894</v>
      </c>
      <c r="K2877" t="s">
        <v>879</v>
      </c>
      <c r="L2877" t="s">
        <v>2461</v>
      </c>
      <c r="M2877" t="s">
        <v>1107</v>
      </c>
      <c r="N2877" t="s">
        <v>1107</v>
      </c>
    </row>
    <row r="2878" spans="1:14" x14ac:dyDescent="0.3">
      <c r="A2878" s="136">
        <f t="shared" si="44"/>
        <v>305.68174194877662</v>
      </c>
      <c r="B2878" s="134">
        <v>6.1924999999999999</v>
      </c>
      <c r="C2878" s="134">
        <v>-75.614000000000004</v>
      </c>
      <c r="D2878" t="s">
        <v>6599</v>
      </c>
      <c r="E2878" t="s">
        <v>883</v>
      </c>
      <c r="F2878" t="s">
        <v>877</v>
      </c>
      <c r="G2878" t="s">
        <v>6575</v>
      </c>
      <c r="H2878" t="s">
        <v>288</v>
      </c>
      <c r="I2878">
        <v>4.8979999999999997</v>
      </c>
      <c r="J2878" t="s">
        <v>894</v>
      </c>
      <c r="L2878" t="s">
        <v>6595</v>
      </c>
      <c r="M2878" t="s">
        <v>2303</v>
      </c>
      <c r="N2878" t="s">
        <v>2303</v>
      </c>
    </row>
    <row r="2879" spans="1:14" x14ac:dyDescent="0.3">
      <c r="A2879" s="136">
        <f t="shared" si="44"/>
        <v>305.71328015290607</v>
      </c>
      <c r="B2879" s="134">
        <v>6.1999700000000004</v>
      </c>
      <c r="C2879" s="134">
        <v>-75.616919999999993</v>
      </c>
      <c r="D2879" t="s">
        <v>6637</v>
      </c>
      <c r="E2879" t="s">
        <v>892</v>
      </c>
      <c r="F2879" t="s">
        <v>893</v>
      </c>
      <c r="G2879" t="s">
        <v>6606</v>
      </c>
      <c r="H2879" t="s">
        <v>288</v>
      </c>
      <c r="I2879">
        <v>61.455599999999997</v>
      </c>
      <c r="K2879" t="s">
        <v>879</v>
      </c>
      <c r="L2879" t="s">
        <v>6638</v>
      </c>
      <c r="M2879" t="s">
        <v>3310</v>
      </c>
      <c r="N2879" t="s">
        <v>3310</v>
      </c>
    </row>
    <row r="2880" spans="1:14" x14ac:dyDescent="0.3">
      <c r="A2880" s="136">
        <f t="shared" si="44"/>
        <v>305.72710464856056</v>
      </c>
      <c r="B2880" s="134">
        <v>6.2608100000000002</v>
      </c>
      <c r="C2880" s="134">
        <v>-75.637479999999996</v>
      </c>
      <c r="D2880" t="s">
        <v>6875</v>
      </c>
      <c r="E2880" t="s">
        <v>892</v>
      </c>
      <c r="F2880" t="s">
        <v>877</v>
      </c>
      <c r="G2880" t="s">
        <v>6645</v>
      </c>
      <c r="H2880" t="s">
        <v>288</v>
      </c>
      <c r="I2880">
        <v>9.9993999999999996</v>
      </c>
      <c r="J2880" t="s">
        <v>894</v>
      </c>
      <c r="K2880" t="s">
        <v>879</v>
      </c>
      <c r="L2880" t="s">
        <v>971</v>
      </c>
      <c r="M2880" t="s">
        <v>949</v>
      </c>
      <c r="N2880" t="s">
        <v>949</v>
      </c>
    </row>
    <row r="2881" spans="1:14" x14ac:dyDescent="0.3">
      <c r="A2881" s="136">
        <f t="shared" si="44"/>
        <v>305.82391819085541</v>
      </c>
      <c r="B2881" s="134">
        <v>6.1913</v>
      </c>
      <c r="C2881" s="134">
        <v>-75.614940000000004</v>
      </c>
      <c r="D2881" t="s">
        <v>6596</v>
      </c>
      <c r="E2881" t="s">
        <v>892</v>
      </c>
      <c r="F2881" t="s">
        <v>893</v>
      </c>
      <c r="G2881" t="s">
        <v>6575</v>
      </c>
      <c r="H2881" t="s">
        <v>288</v>
      </c>
      <c r="I2881">
        <v>1.0047999999999999</v>
      </c>
      <c r="K2881" t="s">
        <v>879</v>
      </c>
      <c r="L2881" t="s">
        <v>6105</v>
      </c>
      <c r="M2881" t="s">
        <v>6597</v>
      </c>
      <c r="N2881" t="s">
        <v>6597</v>
      </c>
    </row>
    <row r="2882" spans="1:14" x14ac:dyDescent="0.3">
      <c r="A2882" s="136">
        <f t="shared" ref="A2882:A2945" si="45">6371*ACOS(SIN(RADIANS(LAT))*SIN(RADIANS(B2882))+COS(RADIANS(LAT))*COS(RADIANS(B2882))*COS(RADIANS(C2882-LONG)))</f>
        <v>305.94743317958279</v>
      </c>
      <c r="B2882" s="134">
        <v>6.2801400000000003</v>
      </c>
      <c r="C2882" s="134">
        <v>-75.64573</v>
      </c>
      <c r="D2882" t="s">
        <v>6959</v>
      </c>
      <c r="E2882" t="s">
        <v>892</v>
      </c>
      <c r="F2882" t="s">
        <v>926</v>
      </c>
      <c r="G2882" t="s">
        <v>6645</v>
      </c>
      <c r="H2882" t="s">
        <v>288</v>
      </c>
      <c r="I2882">
        <v>12.151199999999999</v>
      </c>
      <c r="J2882" t="s">
        <v>894</v>
      </c>
      <c r="K2882" t="s">
        <v>879</v>
      </c>
      <c r="L2882" t="s">
        <v>6960</v>
      </c>
      <c r="M2882" t="s">
        <v>6023</v>
      </c>
      <c r="N2882" t="s">
        <v>6023</v>
      </c>
    </row>
    <row r="2883" spans="1:14" x14ac:dyDescent="0.3">
      <c r="A2883" s="136">
        <f t="shared" si="45"/>
        <v>306.02748944454186</v>
      </c>
      <c r="B2883" s="134">
        <v>7.2015000000000002</v>
      </c>
      <c r="C2883" s="134">
        <v>-75.771000000000001</v>
      </c>
      <c r="D2883" t="s">
        <v>9877</v>
      </c>
      <c r="E2883" t="s">
        <v>883</v>
      </c>
      <c r="F2883" t="s">
        <v>1214</v>
      </c>
      <c r="G2883" t="s">
        <v>9578</v>
      </c>
      <c r="H2883" t="s">
        <v>288</v>
      </c>
      <c r="I2883">
        <v>8.5563000000000002</v>
      </c>
      <c r="L2883" t="s">
        <v>9878</v>
      </c>
      <c r="M2883" t="s">
        <v>957</v>
      </c>
      <c r="N2883" t="s">
        <v>957</v>
      </c>
    </row>
    <row r="2884" spans="1:14" x14ac:dyDescent="0.3">
      <c r="A2884" s="136">
        <f t="shared" si="45"/>
        <v>306.10433856489902</v>
      </c>
      <c r="B2884" s="134">
        <v>4.9844999999999997</v>
      </c>
      <c r="C2884" s="134">
        <v>-74.778000000000006</v>
      </c>
      <c r="D2884" t="s">
        <v>2586</v>
      </c>
      <c r="E2884" t="s">
        <v>883</v>
      </c>
      <c r="F2884" t="s">
        <v>877</v>
      </c>
      <c r="G2884" t="s">
        <v>2587</v>
      </c>
      <c r="H2884" t="s">
        <v>1369</v>
      </c>
      <c r="I2884">
        <v>4723.4814999999999</v>
      </c>
      <c r="J2884" t="s">
        <v>889</v>
      </c>
      <c r="L2884" t="s">
        <v>2461</v>
      </c>
      <c r="M2884" t="s">
        <v>2462</v>
      </c>
      <c r="N2884" t="s">
        <v>2462</v>
      </c>
    </row>
    <row r="2885" spans="1:14" x14ac:dyDescent="0.3">
      <c r="A2885" s="136">
        <f t="shared" si="45"/>
        <v>306.18792896224539</v>
      </c>
      <c r="B2885" s="134">
        <v>6.4604999999999997</v>
      </c>
      <c r="C2885" s="134">
        <v>-75.697999999999993</v>
      </c>
      <c r="D2885" t="s">
        <v>7636</v>
      </c>
      <c r="E2885" t="s">
        <v>883</v>
      </c>
      <c r="F2885" t="s">
        <v>877</v>
      </c>
      <c r="G2885" t="s">
        <v>7441</v>
      </c>
      <c r="H2885" t="s">
        <v>288</v>
      </c>
      <c r="I2885">
        <v>119.9556</v>
      </c>
      <c r="J2885" t="s">
        <v>894</v>
      </c>
      <c r="L2885" t="s">
        <v>7637</v>
      </c>
      <c r="M2885" t="s">
        <v>891</v>
      </c>
      <c r="N2885" t="s">
        <v>891</v>
      </c>
    </row>
    <row r="2886" spans="1:14" x14ac:dyDescent="0.3">
      <c r="A2886" s="136">
        <f t="shared" si="45"/>
        <v>306.21431754107442</v>
      </c>
      <c r="B2886" s="134">
        <v>4.3514999999999997</v>
      </c>
      <c r="C2886" s="134">
        <v>-73.25</v>
      </c>
      <c r="D2886" t="s">
        <v>6822</v>
      </c>
      <c r="E2886" t="s">
        <v>892</v>
      </c>
      <c r="F2886" t="s">
        <v>1214</v>
      </c>
      <c r="G2886" t="s">
        <v>6686</v>
      </c>
      <c r="H2886" t="s">
        <v>297</v>
      </c>
      <c r="I2886">
        <v>186.2783</v>
      </c>
      <c r="L2886" t="s">
        <v>6737</v>
      </c>
      <c r="M2886" t="s">
        <v>957</v>
      </c>
      <c r="N2886" t="s">
        <v>957</v>
      </c>
    </row>
    <row r="2887" spans="1:14" x14ac:dyDescent="0.3">
      <c r="A2887" s="136">
        <f t="shared" si="45"/>
        <v>306.32502521736416</v>
      </c>
      <c r="B2887" s="134">
        <v>8.7060999999999993</v>
      </c>
      <c r="C2887" s="134">
        <v>-75.254800000000003</v>
      </c>
      <c r="D2887" t="s">
        <v>12310</v>
      </c>
      <c r="E2887" t="s">
        <v>876</v>
      </c>
      <c r="F2887" t="s">
        <v>877</v>
      </c>
      <c r="G2887" t="s">
        <v>12311</v>
      </c>
      <c r="H2887" t="s">
        <v>306</v>
      </c>
      <c r="I2887">
        <v>225.63</v>
      </c>
      <c r="K2887" t="s">
        <v>879</v>
      </c>
      <c r="L2887" t="s">
        <v>12312</v>
      </c>
      <c r="M2887" t="s">
        <v>881</v>
      </c>
      <c r="N2887" t="s">
        <v>881</v>
      </c>
    </row>
    <row r="2888" spans="1:14" x14ac:dyDescent="0.3">
      <c r="A2888" s="136">
        <f t="shared" si="45"/>
        <v>306.32731825706315</v>
      </c>
      <c r="B2888" s="134">
        <v>6.6879999999999997</v>
      </c>
      <c r="C2888" s="134">
        <v>-75.744</v>
      </c>
      <c r="D2888" t="s">
        <v>8482</v>
      </c>
      <c r="E2888" t="s">
        <v>883</v>
      </c>
      <c r="F2888" t="s">
        <v>877</v>
      </c>
      <c r="G2888" t="s">
        <v>8483</v>
      </c>
      <c r="H2888" t="s">
        <v>288</v>
      </c>
      <c r="I2888">
        <v>31.813099999999999</v>
      </c>
      <c r="J2888" t="s">
        <v>894</v>
      </c>
      <c r="L2888" t="s">
        <v>2659</v>
      </c>
      <c r="M2888" t="s">
        <v>4586</v>
      </c>
      <c r="N2888" t="s">
        <v>4586</v>
      </c>
    </row>
    <row r="2889" spans="1:14" x14ac:dyDescent="0.3">
      <c r="A2889" s="136">
        <f t="shared" si="45"/>
        <v>306.33914424305885</v>
      </c>
      <c r="B2889" s="134">
        <v>6.24</v>
      </c>
      <c r="C2889" s="134">
        <v>-75.636499999999998</v>
      </c>
      <c r="D2889" t="s">
        <v>6795</v>
      </c>
      <c r="E2889" t="s">
        <v>883</v>
      </c>
      <c r="F2889" t="s">
        <v>877</v>
      </c>
      <c r="G2889" t="s">
        <v>6645</v>
      </c>
      <c r="H2889" t="s">
        <v>288</v>
      </c>
      <c r="I2889">
        <v>124.8925</v>
      </c>
      <c r="J2889" t="s">
        <v>894</v>
      </c>
      <c r="L2889" t="s">
        <v>6796</v>
      </c>
      <c r="M2889" t="s">
        <v>1410</v>
      </c>
      <c r="N2889" t="s">
        <v>1410</v>
      </c>
    </row>
    <row r="2890" spans="1:14" x14ac:dyDescent="0.3">
      <c r="A2890" s="136">
        <f t="shared" si="45"/>
        <v>306.3978150169404</v>
      </c>
      <c r="B2890" s="134">
        <v>4.6365400000000001</v>
      </c>
      <c r="C2890" s="134">
        <v>-74.252430000000004</v>
      </c>
      <c r="D2890" t="s">
        <v>3161</v>
      </c>
      <c r="E2890" t="s">
        <v>892</v>
      </c>
      <c r="F2890" t="s">
        <v>926</v>
      </c>
      <c r="G2890" t="s">
        <v>3097</v>
      </c>
      <c r="H2890" t="s">
        <v>297</v>
      </c>
      <c r="I2890">
        <v>97.874099999999999</v>
      </c>
      <c r="J2890" t="s">
        <v>889</v>
      </c>
      <c r="K2890" t="s">
        <v>879</v>
      </c>
      <c r="L2890" t="s">
        <v>3108</v>
      </c>
      <c r="M2890" t="s">
        <v>989</v>
      </c>
      <c r="N2890" t="s">
        <v>989</v>
      </c>
    </row>
    <row r="2891" spans="1:14" x14ac:dyDescent="0.3">
      <c r="A2891" s="136">
        <f t="shared" si="45"/>
        <v>306.5018489421256</v>
      </c>
      <c r="B2891" s="134">
        <v>4.6540800000000004</v>
      </c>
      <c r="C2891" s="134">
        <v>-74.288650000000004</v>
      </c>
      <c r="D2891" t="s">
        <v>3051</v>
      </c>
      <c r="E2891" t="s">
        <v>892</v>
      </c>
      <c r="F2891" t="s">
        <v>877</v>
      </c>
      <c r="G2891" t="s">
        <v>2964</v>
      </c>
      <c r="H2891" t="s">
        <v>297</v>
      </c>
      <c r="I2891">
        <v>57.267000000000003</v>
      </c>
      <c r="J2891" t="s">
        <v>889</v>
      </c>
      <c r="K2891" t="s">
        <v>879</v>
      </c>
      <c r="L2891" t="s">
        <v>3018</v>
      </c>
      <c r="M2891" t="s">
        <v>1482</v>
      </c>
      <c r="N2891" t="s">
        <v>1482</v>
      </c>
    </row>
    <row r="2892" spans="1:14" x14ac:dyDescent="0.3">
      <c r="A2892" s="136">
        <f t="shared" si="45"/>
        <v>306.51544008328068</v>
      </c>
      <c r="B2892" s="134">
        <v>4.9535</v>
      </c>
      <c r="C2892" s="134">
        <v>-74.745999999999995</v>
      </c>
      <c r="D2892" t="s">
        <v>2568</v>
      </c>
      <c r="E2892" t="s">
        <v>883</v>
      </c>
      <c r="F2892" t="s">
        <v>877</v>
      </c>
      <c r="G2892" t="s">
        <v>2569</v>
      </c>
      <c r="H2892" t="s">
        <v>1369</v>
      </c>
      <c r="I2892">
        <v>147.0729</v>
      </c>
      <c r="J2892" t="s">
        <v>894</v>
      </c>
      <c r="L2892" t="s">
        <v>2570</v>
      </c>
      <c r="M2892" t="s">
        <v>957</v>
      </c>
      <c r="N2892" t="s">
        <v>957</v>
      </c>
    </row>
    <row r="2893" spans="1:14" x14ac:dyDescent="0.3">
      <c r="A2893" s="136">
        <f t="shared" si="45"/>
        <v>306.5486757368933</v>
      </c>
      <c r="B2893" s="134">
        <v>6.2294999999999998</v>
      </c>
      <c r="C2893" s="134">
        <v>-75.635000000000005</v>
      </c>
      <c r="D2893" t="s">
        <v>6745</v>
      </c>
      <c r="E2893" t="s">
        <v>883</v>
      </c>
      <c r="F2893" t="s">
        <v>877</v>
      </c>
      <c r="G2893" t="s">
        <v>6645</v>
      </c>
      <c r="H2893" t="s">
        <v>288</v>
      </c>
      <c r="I2893">
        <v>26.937899999999999</v>
      </c>
      <c r="J2893" t="s">
        <v>894</v>
      </c>
      <c r="L2893" t="s">
        <v>6168</v>
      </c>
      <c r="M2893" t="s">
        <v>6746</v>
      </c>
      <c r="N2893" t="s">
        <v>6746</v>
      </c>
    </row>
    <row r="2894" spans="1:14" x14ac:dyDescent="0.3">
      <c r="A2894" s="136">
        <f t="shared" si="45"/>
        <v>306.60481024970085</v>
      </c>
      <c r="B2894" s="134">
        <v>8.8490000000000002</v>
      </c>
      <c r="C2894" s="134">
        <v>-75.147000000000006</v>
      </c>
      <c r="D2894" t="s">
        <v>12479</v>
      </c>
      <c r="E2894" t="s">
        <v>892</v>
      </c>
      <c r="F2894" t="s">
        <v>1214</v>
      </c>
      <c r="G2894" t="s">
        <v>12480</v>
      </c>
      <c r="H2894" t="s">
        <v>306</v>
      </c>
      <c r="I2894">
        <v>3802.3238999999999</v>
      </c>
      <c r="L2894" t="s">
        <v>12481</v>
      </c>
      <c r="M2894" t="s">
        <v>899</v>
      </c>
      <c r="N2894" t="s">
        <v>899</v>
      </c>
    </row>
    <row r="2895" spans="1:14" x14ac:dyDescent="0.3">
      <c r="A2895" s="136">
        <f t="shared" si="45"/>
        <v>306.71164216565745</v>
      </c>
      <c r="B2895" s="134">
        <v>5.6725000000000003</v>
      </c>
      <c r="C2895" s="134">
        <v>-75.378</v>
      </c>
      <c r="D2895" t="s">
        <v>4407</v>
      </c>
      <c r="E2895" t="s">
        <v>883</v>
      </c>
      <c r="F2895" t="s">
        <v>877</v>
      </c>
      <c r="G2895" t="s">
        <v>4078</v>
      </c>
      <c r="H2895" t="s">
        <v>3898</v>
      </c>
      <c r="I2895">
        <v>95.5642</v>
      </c>
      <c r="J2895" t="s">
        <v>894</v>
      </c>
      <c r="L2895" t="s">
        <v>4408</v>
      </c>
      <c r="M2895" t="s">
        <v>957</v>
      </c>
      <c r="N2895" t="s">
        <v>957</v>
      </c>
    </row>
    <row r="2896" spans="1:14" x14ac:dyDescent="0.3">
      <c r="A2896" s="136">
        <f t="shared" si="45"/>
        <v>307.04113729946641</v>
      </c>
      <c r="B2896" s="134">
        <v>4.6530500000000004</v>
      </c>
      <c r="C2896" s="134">
        <v>-74.297139999999999</v>
      </c>
      <c r="D2896" t="s">
        <v>3017</v>
      </c>
      <c r="E2896" t="s">
        <v>892</v>
      </c>
      <c r="F2896" t="s">
        <v>877</v>
      </c>
      <c r="G2896" t="s">
        <v>2964</v>
      </c>
      <c r="H2896" t="s">
        <v>297</v>
      </c>
      <c r="I2896">
        <v>103.62130000000001</v>
      </c>
      <c r="J2896" t="s">
        <v>889</v>
      </c>
      <c r="K2896" t="s">
        <v>879</v>
      </c>
      <c r="L2896" t="s">
        <v>3018</v>
      </c>
      <c r="M2896" t="s">
        <v>899</v>
      </c>
      <c r="N2896" t="s">
        <v>899</v>
      </c>
    </row>
    <row r="2897" spans="1:14" x14ac:dyDescent="0.3">
      <c r="A2897" s="136">
        <f t="shared" si="45"/>
        <v>307.20645173460235</v>
      </c>
      <c r="B2897" s="134">
        <v>4.9744999999999999</v>
      </c>
      <c r="C2897" s="134">
        <v>-74.781499999999994</v>
      </c>
      <c r="D2897" t="s">
        <v>2566</v>
      </c>
      <c r="E2897" t="s">
        <v>883</v>
      </c>
      <c r="F2897" t="s">
        <v>877</v>
      </c>
      <c r="G2897" t="s">
        <v>2361</v>
      </c>
      <c r="H2897" t="s">
        <v>307</v>
      </c>
      <c r="I2897">
        <v>2045.5440000000001</v>
      </c>
      <c r="J2897" t="s">
        <v>889</v>
      </c>
      <c r="L2897" t="s">
        <v>910</v>
      </c>
      <c r="M2897" t="s">
        <v>1410</v>
      </c>
      <c r="N2897" t="s">
        <v>1410</v>
      </c>
    </row>
    <row r="2898" spans="1:14" x14ac:dyDescent="0.3">
      <c r="A2898" s="136">
        <f t="shared" si="45"/>
        <v>307.24391109770329</v>
      </c>
      <c r="B2898" s="134">
        <v>5.0105000000000004</v>
      </c>
      <c r="C2898" s="134">
        <v>-74.8245</v>
      </c>
      <c r="D2898" t="s">
        <v>2576</v>
      </c>
      <c r="E2898" t="s">
        <v>883</v>
      </c>
      <c r="F2898" t="s">
        <v>877</v>
      </c>
      <c r="G2898" t="s">
        <v>2361</v>
      </c>
      <c r="H2898" t="s">
        <v>307</v>
      </c>
      <c r="I2898">
        <v>2316.3959</v>
      </c>
      <c r="J2898" t="s">
        <v>889</v>
      </c>
      <c r="L2898" t="s">
        <v>2461</v>
      </c>
      <c r="M2898" t="s">
        <v>1597</v>
      </c>
      <c r="N2898" t="s">
        <v>1597</v>
      </c>
    </row>
    <row r="2899" spans="1:14" x14ac:dyDescent="0.3">
      <c r="A2899" s="136">
        <f t="shared" si="45"/>
        <v>307.24404672728474</v>
      </c>
      <c r="B2899" s="134">
        <v>4.6610500000000004</v>
      </c>
      <c r="C2899" s="134">
        <v>-74.316119999999998</v>
      </c>
      <c r="D2899" t="s">
        <v>2963</v>
      </c>
      <c r="E2899" t="s">
        <v>892</v>
      </c>
      <c r="F2899" t="s">
        <v>877</v>
      </c>
      <c r="G2899" t="s">
        <v>2964</v>
      </c>
      <c r="H2899" t="s">
        <v>297</v>
      </c>
      <c r="I2899">
        <v>61.262999999999998</v>
      </c>
      <c r="J2899" t="s">
        <v>894</v>
      </c>
      <c r="K2899" t="s">
        <v>879</v>
      </c>
      <c r="L2899" t="s">
        <v>2965</v>
      </c>
      <c r="M2899" t="s">
        <v>887</v>
      </c>
      <c r="N2899" t="s">
        <v>887</v>
      </c>
    </row>
    <row r="2900" spans="1:14" x14ac:dyDescent="0.3">
      <c r="A2900" s="136">
        <f t="shared" si="45"/>
        <v>307.33794262805708</v>
      </c>
      <c r="B2900" s="134">
        <v>4.6555</v>
      </c>
      <c r="C2900" s="134">
        <v>-74.307500000000005</v>
      </c>
      <c r="D2900" t="s">
        <v>2983</v>
      </c>
      <c r="E2900" t="s">
        <v>892</v>
      </c>
      <c r="F2900" t="s">
        <v>877</v>
      </c>
      <c r="G2900" t="s">
        <v>2964</v>
      </c>
      <c r="H2900" t="s">
        <v>297</v>
      </c>
      <c r="I2900">
        <v>1.2256</v>
      </c>
      <c r="J2900" t="s">
        <v>894</v>
      </c>
      <c r="K2900" t="s">
        <v>903</v>
      </c>
      <c r="L2900" t="s">
        <v>2984</v>
      </c>
      <c r="M2900" t="s">
        <v>2985</v>
      </c>
      <c r="N2900" t="s">
        <v>2985</v>
      </c>
    </row>
    <row r="2901" spans="1:14" x14ac:dyDescent="0.3">
      <c r="A2901" s="136">
        <f t="shared" si="45"/>
        <v>307.38056036894784</v>
      </c>
      <c r="B2901" s="134">
        <v>7.0834999999999999</v>
      </c>
      <c r="C2901" s="134">
        <v>-75.784999999999997</v>
      </c>
      <c r="D2901" t="s">
        <v>9577</v>
      </c>
      <c r="E2901" t="s">
        <v>883</v>
      </c>
      <c r="F2901" t="s">
        <v>877</v>
      </c>
      <c r="G2901" t="s">
        <v>9578</v>
      </c>
      <c r="H2901" t="s">
        <v>288</v>
      </c>
      <c r="I2901">
        <v>545.31200000000001</v>
      </c>
      <c r="J2901" t="s">
        <v>889</v>
      </c>
      <c r="L2901" t="s">
        <v>2659</v>
      </c>
      <c r="M2901" t="s">
        <v>3225</v>
      </c>
      <c r="N2901" t="s">
        <v>3225</v>
      </c>
    </row>
    <row r="2902" spans="1:14" x14ac:dyDescent="0.3">
      <c r="A2902" s="136">
        <f t="shared" si="45"/>
        <v>307.43316662507988</v>
      </c>
      <c r="B2902" s="134">
        <v>4.6539999999999999</v>
      </c>
      <c r="C2902" s="134">
        <v>-74.3065</v>
      </c>
      <c r="D2902" t="s">
        <v>2989</v>
      </c>
      <c r="E2902" t="s">
        <v>883</v>
      </c>
      <c r="F2902" t="s">
        <v>884</v>
      </c>
      <c r="G2902" t="s">
        <v>2964</v>
      </c>
      <c r="H2902" t="s">
        <v>297</v>
      </c>
      <c r="I2902">
        <v>6.1281999999999996</v>
      </c>
      <c r="L2902" t="s">
        <v>2990</v>
      </c>
      <c r="M2902" t="s">
        <v>887</v>
      </c>
      <c r="N2902" t="s">
        <v>887</v>
      </c>
    </row>
    <row r="2903" spans="1:14" x14ac:dyDescent="0.3">
      <c r="A2903" s="136">
        <f t="shared" si="45"/>
        <v>307.59014266363482</v>
      </c>
      <c r="B2903" s="134">
        <v>6.3108399999999998</v>
      </c>
      <c r="C2903" s="134">
        <v>-75.670699999999997</v>
      </c>
      <c r="D2903" t="s">
        <v>7095</v>
      </c>
      <c r="E2903" t="s">
        <v>892</v>
      </c>
      <c r="F2903" t="s">
        <v>1214</v>
      </c>
      <c r="G2903" t="s">
        <v>6645</v>
      </c>
      <c r="H2903" t="s">
        <v>288</v>
      </c>
      <c r="I2903">
        <v>129.33770000000001</v>
      </c>
      <c r="K2903" t="s">
        <v>879</v>
      </c>
      <c r="L2903" t="s">
        <v>7096</v>
      </c>
      <c r="M2903" t="s">
        <v>949</v>
      </c>
      <c r="N2903" t="s">
        <v>949</v>
      </c>
    </row>
    <row r="2904" spans="1:14" x14ac:dyDescent="0.3">
      <c r="A2904" s="136">
        <f t="shared" si="45"/>
        <v>307.6215912949387</v>
      </c>
      <c r="B2904" s="134">
        <v>4.4829999999999997</v>
      </c>
      <c r="C2904" s="134">
        <v>-73.918499999999995</v>
      </c>
      <c r="D2904" t="s">
        <v>4232</v>
      </c>
      <c r="E2904" t="s">
        <v>883</v>
      </c>
      <c r="F2904" t="s">
        <v>877</v>
      </c>
      <c r="G2904" t="s">
        <v>4233</v>
      </c>
      <c r="H2904" t="s">
        <v>297</v>
      </c>
      <c r="I2904">
        <v>89.468400000000003</v>
      </c>
      <c r="J2904" t="s">
        <v>894</v>
      </c>
      <c r="L2904" t="s">
        <v>4130</v>
      </c>
      <c r="M2904" t="s">
        <v>957</v>
      </c>
      <c r="N2904" t="s">
        <v>957</v>
      </c>
    </row>
    <row r="2905" spans="1:14" x14ac:dyDescent="0.3">
      <c r="A2905" s="136">
        <f t="shared" si="45"/>
        <v>307.62825998873973</v>
      </c>
      <c r="B2905" s="134">
        <v>4.3685</v>
      </c>
      <c r="C2905" s="134">
        <v>-73.476500000000001</v>
      </c>
      <c r="D2905" t="s">
        <v>5947</v>
      </c>
      <c r="E2905" t="s">
        <v>883</v>
      </c>
      <c r="F2905" t="s">
        <v>877</v>
      </c>
      <c r="G2905" t="s">
        <v>251</v>
      </c>
      <c r="H2905" t="s">
        <v>297</v>
      </c>
      <c r="I2905">
        <v>927.75139999999999</v>
      </c>
      <c r="J2905" t="s">
        <v>889</v>
      </c>
      <c r="L2905" t="s">
        <v>5948</v>
      </c>
      <c r="M2905" t="s">
        <v>5949</v>
      </c>
      <c r="N2905" t="s">
        <v>5949</v>
      </c>
    </row>
    <row r="2906" spans="1:14" x14ac:dyDescent="0.3">
      <c r="A2906" s="136">
        <f t="shared" si="45"/>
        <v>307.70776569120966</v>
      </c>
      <c r="B2906" s="134">
        <v>5.7469999999999999</v>
      </c>
      <c r="C2906" s="134">
        <v>-75.432000000000002</v>
      </c>
      <c r="D2906" t="s">
        <v>4721</v>
      </c>
      <c r="E2906" t="s">
        <v>892</v>
      </c>
      <c r="F2906" t="s">
        <v>1214</v>
      </c>
      <c r="G2906" t="s">
        <v>4722</v>
      </c>
      <c r="H2906" t="s">
        <v>288</v>
      </c>
      <c r="I2906">
        <v>4.9005000000000001</v>
      </c>
      <c r="L2906" t="s">
        <v>4723</v>
      </c>
      <c r="M2906" t="s">
        <v>1019</v>
      </c>
      <c r="N2906" t="s">
        <v>1019</v>
      </c>
    </row>
    <row r="2907" spans="1:14" x14ac:dyDescent="0.3">
      <c r="A2907" s="136">
        <f t="shared" si="45"/>
        <v>307.71800377422852</v>
      </c>
      <c r="B2907" s="134">
        <v>5.83</v>
      </c>
      <c r="C2907" s="134">
        <v>-75.477000000000004</v>
      </c>
      <c r="D2907" t="s">
        <v>5101</v>
      </c>
      <c r="E2907" t="s">
        <v>892</v>
      </c>
      <c r="F2907" t="s">
        <v>1214</v>
      </c>
      <c r="G2907" t="s">
        <v>4722</v>
      </c>
      <c r="H2907" t="s">
        <v>288</v>
      </c>
      <c r="I2907">
        <v>4.9001000000000001</v>
      </c>
      <c r="L2907" t="s">
        <v>4723</v>
      </c>
      <c r="M2907" t="s">
        <v>1019</v>
      </c>
      <c r="N2907" t="s">
        <v>1019</v>
      </c>
    </row>
    <row r="2908" spans="1:14" x14ac:dyDescent="0.3">
      <c r="A2908" s="136">
        <f t="shared" si="45"/>
        <v>307.86218450560199</v>
      </c>
      <c r="B2908" s="134">
        <v>4.6503300000000003</v>
      </c>
      <c r="C2908" s="134">
        <v>-74.307820000000007</v>
      </c>
      <c r="D2908" t="s">
        <v>2975</v>
      </c>
      <c r="E2908" t="s">
        <v>892</v>
      </c>
      <c r="F2908" t="s">
        <v>926</v>
      </c>
      <c r="G2908" t="s">
        <v>2964</v>
      </c>
      <c r="H2908" t="s">
        <v>297</v>
      </c>
      <c r="I2908">
        <v>163.59440000000001</v>
      </c>
      <c r="J2908" t="s">
        <v>889</v>
      </c>
      <c r="K2908" t="s">
        <v>879</v>
      </c>
      <c r="L2908" t="s">
        <v>2976</v>
      </c>
      <c r="M2908" t="s">
        <v>887</v>
      </c>
      <c r="N2908" t="s">
        <v>887</v>
      </c>
    </row>
    <row r="2909" spans="1:14" x14ac:dyDescent="0.3">
      <c r="A2909" s="136">
        <f t="shared" si="45"/>
        <v>307.89859913150713</v>
      </c>
      <c r="B2909" s="134">
        <v>4.6495199999999999</v>
      </c>
      <c r="C2909" s="134">
        <v>-74.306989999999999</v>
      </c>
      <c r="D2909" t="s">
        <v>2977</v>
      </c>
      <c r="E2909" t="s">
        <v>892</v>
      </c>
      <c r="F2909" t="s">
        <v>877</v>
      </c>
      <c r="G2909" t="s">
        <v>2964</v>
      </c>
      <c r="H2909" t="s">
        <v>297</v>
      </c>
      <c r="I2909">
        <v>9.0801999999999996</v>
      </c>
      <c r="J2909" t="s">
        <v>894</v>
      </c>
      <c r="K2909" t="s">
        <v>879</v>
      </c>
      <c r="L2909" t="s">
        <v>2978</v>
      </c>
      <c r="M2909" t="s">
        <v>2979</v>
      </c>
      <c r="N2909" t="s">
        <v>2979</v>
      </c>
    </row>
    <row r="2910" spans="1:14" x14ac:dyDescent="0.3">
      <c r="A2910" s="136">
        <f t="shared" si="45"/>
        <v>307.90556687679094</v>
      </c>
      <c r="B2910" s="134">
        <v>5.3079999999999998</v>
      </c>
      <c r="C2910" s="134">
        <v>-75.128</v>
      </c>
      <c r="D2910" t="s">
        <v>3034</v>
      </c>
      <c r="E2910" t="s">
        <v>883</v>
      </c>
      <c r="F2910" t="s">
        <v>877</v>
      </c>
      <c r="G2910" t="s">
        <v>3002</v>
      </c>
      <c r="H2910" t="s">
        <v>292</v>
      </c>
      <c r="I2910">
        <v>44.117800000000003</v>
      </c>
      <c r="J2910" t="s">
        <v>894</v>
      </c>
      <c r="L2910" t="s">
        <v>3035</v>
      </c>
      <c r="M2910" t="s">
        <v>899</v>
      </c>
      <c r="N2910" t="s">
        <v>899</v>
      </c>
    </row>
    <row r="2911" spans="1:14" x14ac:dyDescent="0.3">
      <c r="A2911" s="136">
        <f t="shared" si="45"/>
        <v>307.92138469477641</v>
      </c>
      <c r="B2911" s="134">
        <v>4.476</v>
      </c>
      <c r="C2911" s="134">
        <v>-73.906499999999994</v>
      </c>
      <c r="D2911" t="s">
        <v>4266</v>
      </c>
      <c r="E2911" t="s">
        <v>883</v>
      </c>
      <c r="F2911" t="s">
        <v>877</v>
      </c>
      <c r="G2911" t="s">
        <v>4233</v>
      </c>
      <c r="H2911" t="s">
        <v>297</v>
      </c>
      <c r="I2911">
        <v>216.9307</v>
      </c>
      <c r="J2911" t="s">
        <v>889</v>
      </c>
      <c r="L2911" t="s">
        <v>4267</v>
      </c>
      <c r="M2911" t="s">
        <v>1173</v>
      </c>
      <c r="N2911" t="s">
        <v>1173</v>
      </c>
    </row>
    <row r="2912" spans="1:14" x14ac:dyDescent="0.3">
      <c r="A2912" s="136">
        <f t="shared" si="45"/>
        <v>307.94662058238322</v>
      </c>
      <c r="B2912" s="134">
        <v>4.9278700000000004</v>
      </c>
      <c r="C2912" s="134">
        <v>-74.734560000000002</v>
      </c>
      <c r="D2912" t="s">
        <v>2534</v>
      </c>
      <c r="E2912" t="s">
        <v>892</v>
      </c>
      <c r="F2912" t="s">
        <v>926</v>
      </c>
      <c r="G2912" t="s">
        <v>2443</v>
      </c>
      <c r="H2912" t="s">
        <v>1369</v>
      </c>
      <c r="I2912">
        <v>277.5299</v>
      </c>
      <c r="J2912" t="s">
        <v>889</v>
      </c>
      <c r="K2912" t="s">
        <v>879</v>
      </c>
      <c r="L2912" t="s">
        <v>1558</v>
      </c>
      <c r="M2912" t="s">
        <v>949</v>
      </c>
      <c r="N2912" t="s">
        <v>949</v>
      </c>
    </row>
    <row r="2913" spans="1:14" x14ac:dyDescent="0.3">
      <c r="A2913" s="136">
        <f t="shared" si="45"/>
        <v>308.01195424438617</v>
      </c>
      <c r="B2913" s="134">
        <v>4.3334999999999999</v>
      </c>
      <c r="C2913" s="134">
        <v>-73.229500000000002</v>
      </c>
      <c r="D2913" t="s">
        <v>6898</v>
      </c>
      <c r="E2913" t="s">
        <v>883</v>
      </c>
      <c r="F2913" t="s">
        <v>877</v>
      </c>
      <c r="G2913" t="s">
        <v>6686</v>
      </c>
      <c r="H2913" t="s">
        <v>297</v>
      </c>
      <c r="I2913">
        <v>295.3546</v>
      </c>
      <c r="J2913" t="s">
        <v>889</v>
      </c>
      <c r="L2913" t="s">
        <v>6808</v>
      </c>
      <c r="M2913" t="s">
        <v>4045</v>
      </c>
      <c r="N2913" t="s">
        <v>4045</v>
      </c>
    </row>
    <row r="2914" spans="1:14" x14ac:dyDescent="0.3">
      <c r="A2914" s="136">
        <f t="shared" si="45"/>
        <v>308.0458818828107</v>
      </c>
      <c r="B2914" s="134">
        <v>5.1384999999999996</v>
      </c>
      <c r="C2914" s="134">
        <v>-74.972999999999999</v>
      </c>
      <c r="D2914" t="s">
        <v>2689</v>
      </c>
      <c r="E2914" t="s">
        <v>883</v>
      </c>
      <c r="F2914" t="s">
        <v>877</v>
      </c>
      <c r="G2914" t="s">
        <v>2616</v>
      </c>
      <c r="H2914" t="s">
        <v>307</v>
      </c>
      <c r="I2914">
        <v>98.046499999999995</v>
      </c>
      <c r="J2914" t="s">
        <v>894</v>
      </c>
      <c r="L2914" t="s">
        <v>2690</v>
      </c>
      <c r="M2914" t="s">
        <v>2691</v>
      </c>
      <c r="N2914" t="s">
        <v>2691</v>
      </c>
    </row>
    <row r="2915" spans="1:14" x14ac:dyDescent="0.3">
      <c r="A2915" s="136">
        <f t="shared" si="45"/>
        <v>308.16037620936282</v>
      </c>
      <c r="B2915" s="134">
        <v>4.3689999999999998</v>
      </c>
      <c r="C2915" s="134">
        <v>-73.506500000000003</v>
      </c>
      <c r="D2915" t="s">
        <v>5785</v>
      </c>
      <c r="E2915" t="s">
        <v>883</v>
      </c>
      <c r="F2915" t="s">
        <v>877</v>
      </c>
      <c r="G2915" t="s">
        <v>251</v>
      </c>
      <c r="H2915" t="s">
        <v>297</v>
      </c>
      <c r="I2915">
        <v>58.826799999999999</v>
      </c>
      <c r="J2915" t="s">
        <v>894</v>
      </c>
      <c r="L2915" t="s">
        <v>5786</v>
      </c>
      <c r="M2915" t="s">
        <v>5740</v>
      </c>
      <c r="N2915" t="s">
        <v>5740</v>
      </c>
    </row>
    <row r="2916" spans="1:14" x14ac:dyDescent="0.3">
      <c r="A2916" s="136">
        <f t="shared" si="45"/>
        <v>308.45446559298233</v>
      </c>
      <c r="B2916" s="134">
        <v>6.2290000000000001</v>
      </c>
      <c r="C2916" s="134">
        <v>-75.653000000000006</v>
      </c>
      <c r="D2916" t="s">
        <v>6751</v>
      </c>
      <c r="E2916" t="s">
        <v>883</v>
      </c>
      <c r="F2916" t="s">
        <v>877</v>
      </c>
      <c r="G2916" t="s">
        <v>6645</v>
      </c>
      <c r="H2916" t="s">
        <v>288</v>
      </c>
      <c r="I2916">
        <v>148.16300000000001</v>
      </c>
      <c r="J2916" t="s">
        <v>894</v>
      </c>
      <c r="L2916" t="s">
        <v>6752</v>
      </c>
      <c r="M2916" t="s">
        <v>1410</v>
      </c>
      <c r="N2916" t="s">
        <v>1410</v>
      </c>
    </row>
    <row r="2917" spans="1:14" x14ac:dyDescent="0.3">
      <c r="A2917" s="136">
        <f t="shared" si="45"/>
        <v>308.58691051915821</v>
      </c>
      <c r="B2917" s="134">
        <v>9.8015000000000008</v>
      </c>
      <c r="C2917" s="134">
        <v>-73.615499999999997</v>
      </c>
      <c r="D2917" t="s">
        <v>13099</v>
      </c>
      <c r="E2917" t="s">
        <v>892</v>
      </c>
      <c r="F2917" t="s">
        <v>1214</v>
      </c>
      <c r="G2917" t="s">
        <v>13100</v>
      </c>
      <c r="H2917" t="s">
        <v>294</v>
      </c>
      <c r="I2917">
        <v>313.80669999999998</v>
      </c>
      <c r="K2917" t="s">
        <v>879</v>
      </c>
      <c r="L2917" t="s">
        <v>11846</v>
      </c>
      <c r="M2917" t="s">
        <v>957</v>
      </c>
      <c r="N2917" t="s">
        <v>957</v>
      </c>
    </row>
    <row r="2918" spans="1:14" x14ac:dyDescent="0.3">
      <c r="A2918" s="136">
        <f t="shared" si="45"/>
        <v>308.61613934188318</v>
      </c>
      <c r="B2918" s="134">
        <v>9.8580000000000005</v>
      </c>
      <c r="C2918" s="134">
        <v>-73.254499999999993</v>
      </c>
      <c r="D2918" t="s">
        <v>13170</v>
      </c>
      <c r="E2918" t="s">
        <v>892</v>
      </c>
      <c r="F2918" t="s">
        <v>877</v>
      </c>
      <c r="G2918" t="s">
        <v>13110</v>
      </c>
      <c r="H2918" t="s">
        <v>294</v>
      </c>
      <c r="I2918">
        <v>195.0188</v>
      </c>
      <c r="J2918" t="s">
        <v>986</v>
      </c>
      <c r="K2918" t="s">
        <v>879</v>
      </c>
      <c r="L2918" t="s">
        <v>13149</v>
      </c>
      <c r="M2918" t="s">
        <v>1019</v>
      </c>
      <c r="N2918" t="s">
        <v>1019</v>
      </c>
    </row>
    <row r="2919" spans="1:14" x14ac:dyDescent="0.3">
      <c r="A2919" s="136">
        <f t="shared" si="45"/>
        <v>308.64692433765123</v>
      </c>
      <c r="B2919" s="134">
        <v>5.5834999999999999</v>
      </c>
      <c r="C2919" s="134">
        <v>-75.342500000000001</v>
      </c>
      <c r="D2919" t="s">
        <v>4077</v>
      </c>
      <c r="E2919" t="s">
        <v>883</v>
      </c>
      <c r="F2919" t="s">
        <v>963</v>
      </c>
      <c r="G2919" t="s">
        <v>4078</v>
      </c>
      <c r="H2919" t="s">
        <v>3898</v>
      </c>
      <c r="I2919">
        <v>20.830200000000001</v>
      </c>
      <c r="L2919" t="s">
        <v>4079</v>
      </c>
      <c r="M2919" t="s">
        <v>1673</v>
      </c>
      <c r="N2919" t="s">
        <v>1673</v>
      </c>
    </row>
    <row r="2920" spans="1:14" x14ac:dyDescent="0.3">
      <c r="A2920" s="136">
        <f t="shared" si="45"/>
        <v>308.80770269202407</v>
      </c>
      <c r="B2920" s="134">
        <v>5.8640800000000004</v>
      </c>
      <c r="C2920" s="134">
        <v>-75.505399999999995</v>
      </c>
      <c r="D2920" t="s">
        <v>5216</v>
      </c>
      <c r="E2920" t="s">
        <v>892</v>
      </c>
      <c r="F2920" t="s">
        <v>877</v>
      </c>
      <c r="G2920" t="s">
        <v>5217</v>
      </c>
      <c r="H2920" t="s">
        <v>288</v>
      </c>
      <c r="I2920">
        <v>297.11970000000002</v>
      </c>
      <c r="J2920" t="s">
        <v>889</v>
      </c>
      <c r="K2920" t="s">
        <v>879</v>
      </c>
      <c r="L2920" t="s">
        <v>1794</v>
      </c>
      <c r="M2920" t="s">
        <v>906</v>
      </c>
      <c r="N2920" t="s">
        <v>906</v>
      </c>
    </row>
    <row r="2921" spans="1:14" x14ac:dyDescent="0.3">
      <c r="A2921" s="136">
        <f t="shared" si="45"/>
        <v>308.84108576204727</v>
      </c>
      <c r="B2921" s="134">
        <v>4.3239999999999998</v>
      </c>
      <c r="C2921" s="134">
        <v>-73.203500000000005</v>
      </c>
      <c r="D2921" t="s">
        <v>7003</v>
      </c>
      <c r="E2921" t="s">
        <v>892</v>
      </c>
      <c r="F2921" t="s">
        <v>1214</v>
      </c>
      <c r="G2921" t="s">
        <v>6686</v>
      </c>
      <c r="H2921" t="s">
        <v>297</v>
      </c>
      <c r="I2921">
        <v>149.51679999999999</v>
      </c>
      <c r="K2921" t="s">
        <v>879</v>
      </c>
      <c r="L2921" t="s">
        <v>6737</v>
      </c>
      <c r="M2921" t="s">
        <v>957</v>
      </c>
      <c r="N2921" t="s">
        <v>957</v>
      </c>
    </row>
    <row r="2922" spans="1:14" x14ac:dyDescent="0.3">
      <c r="A2922" s="136">
        <f t="shared" si="45"/>
        <v>308.84977090375259</v>
      </c>
      <c r="B2922" s="134">
        <v>4.4785000000000004</v>
      </c>
      <c r="C2922" s="134">
        <v>-73.938999999999993</v>
      </c>
      <c r="D2922" t="s">
        <v>4129</v>
      </c>
      <c r="E2922" t="s">
        <v>883</v>
      </c>
      <c r="F2922" t="s">
        <v>877</v>
      </c>
      <c r="G2922" t="s">
        <v>4085</v>
      </c>
      <c r="H2922" t="s">
        <v>297</v>
      </c>
      <c r="I2922">
        <v>140.94579999999999</v>
      </c>
      <c r="J2922" t="s">
        <v>894</v>
      </c>
      <c r="L2922" t="s">
        <v>4130</v>
      </c>
      <c r="M2922" t="s">
        <v>957</v>
      </c>
      <c r="N2922" t="s">
        <v>957</v>
      </c>
    </row>
    <row r="2923" spans="1:14" x14ac:dyDescent="0.3">
      <c r="A2923" s="136">
        <f t="shared" si="45"/>
        <v>308.95111353172894</v>
      </c>
      <c r="B2923" s="134">
        <v>9.2825000000000006</v>
      </c>
      <c r="C2923" s="134">
        <v>-74.728999999999999</v>
      </c>
      <c r="D2923" t="s">
        <v>12785</v>
      </c>
      <c r="E2923" t="s">
        <v>892</v>
      </c>
      <c r="F2923" t="s">
        <v>1214</v>
      </c>
      <c r="G2923" t="s">
        <v>12724</v>
      </c>
      <c r="H2923" t="s">
        <v>290</v>
      </c>
      <c r="I2923">
        <v>187.0095</v>
      </c>
      <c r="L2923" t="s">
        <v>12783</v>
      </c>
      <c r="M2923" t="s">
        <v>931</v>
      </c>
      <c r="N2923" t="s">
        <v>931</v>
      </c>
    </row>
    <row r="2924" spans="1:14" x14ac:dyDescent="0.3">
      <c r="A2924" s="136">
        <f t="shared" si="45"/>
        <v>309.08261506166497</v>
      </c>
      <c r="B2924" s="134">
        <v>4.5513199999999996</v>
      </c>
      <c r="C2924" s="134">
        <v>-74.128249999999994</v>
      </c>
      <c r="D2924" t="s">
        <v>3636</v>
      </c>
      <c r="E2924" t="s">
        <v>892</v>
      </c>
      <c r="F2924" t="s">
        <v>926</v>
      </c>
      <c r="G2924" t="s">
        <v>3394</v>
      </c>
      <c r="H2924" t="s">
        <v>3395</v>
      </c>
      <c r="I2924">
        <v>141.51830000000001</v>
      </c>
      <c r="J2924" t="s">
        <v>1069</v>
      </c>
      <c r="K2924" t="s">
        <v>879</v>
      </c>
      <c r="L2924" t="s">
        <v>1247</v>
      </c>
      <c r="M2924" t="s">
        <v>3637</v>
      </c>
      <c r="N2924" t="s">
        <v>3637</v>
      </c>
    </row>
    <row r="2925" spans="1:14" x14ac:dyDescent="0.3">
      <c r="A2925" s="136">
        <f t="shared" si="45"/>
        <v>309.11412844215056</v>
      </c>
      <c r="B2925" s="134">
        <v>4.3217699999999999</v>
      </c>
      <c r="C2925" s="134">
        <v>-73.206659999999999</v>
      </c>
      <c r="D2925" t="s">
        <v>6986</v>
      </c>
      <c r="E2925" t="s">
        <v>892</v>
      </c>
      <c r="F2925" t="s">
        <v>877</v>
      </c>
      <c r="G2925" t="s">
        <v>6686</v>
      </c>
      <c r="H2925" t="s">
        <v>297</v>
      </c>
      <c r="I2925">
        <v>209.7499</v>
      </c>
      <c r="J2925" t="s">
        <v>889</v>
      </c>
      <c r="K2925" t="s">
        <v>879</v>
      </c>
      <c r="L2925" t="s">
        <v>6461</v>
      </c>
      <c r="M2925" t="s">
        <v>899</v>
      </c>
      <c r="N2925" t="s">
        <v>899</v>
      </c>
    </row>
    <row r="2926" spans="1:14" x14ac:dyDescent="0.3">
      <c r="A2926" s="136">
        <f t="shared" si="45"/>
        <v>309.14873961352816</v>
      </c>
      <c r="B2926" s="134">
        <v>8.8209999999999997</v>
      </c>
      <c r="C2926" s="134">
        <v>-75.1995</v>
      </c>
      <c r="D2926" t="s">
        <v>12441</v>
      </c>
      <c r="E2926" t="s">
        <v>892</v>
      </c>
      <c r="F2926" t="s">
        <v>1214</v>
      </c>
      <c r="G2926" t="s">
        <v>12442</v>
      </c>
      <c r="H2926" t="s">
        <v>306</v>
      </c>
      <c r="I2926">
        <v>17.031700000000001</v>
      </c>
      <c r="K2926" t="s">
        <v>879</v>
      </c>
      <c r="L2926" t="s">
        <v>12443</v>
      </c>
      <c r="M2926" t="s">
        <v>931</v>
      </c>
      <c r="N2926" t="s">
        <v>931</v>
      </c>
    </row>
    <row r="2927" spans="1:14" x14ac:dyDescent="0.3">
      <c r="A2927" s="136">
        <f t="shared" si="45"/>
        <v>309.15076598894541</v>
      </c>
      <c r="B2927" s="134">
        <v>4.4809999999999999</v>
      </c>
      <c r="C2927" s="134">
        <v>-73.953999999999994</v>
      </c>
      <c r="D2927" t="s">
        <v>4102</v>
      </c>
      <c r="E2927" t="s">
        <v>883</v>
      </c>
      <c r="F2927" t="s">
        <v>877</v>
      </c>
      <c r="G2927" t="s">
        <v>4103</v>
      </c>
      <c r="H2927" t="s">
        <v>297</v>
      </c>
      <c r="I2927">
        <v>621.38869999999997</v>
      </c>
      <c r="J2927" t="s">
        <v>889</v>
      </c>
      <c r="L2927" t="s">
        <v>942</v>
      </c>
      <c r="M2927" t="s">
        <v>2060</v>
      </c>
      <c r="N2927" t="s">
        <v>2060</v>
      </c>
    </row>
    <row r="2928" spans="1:14" x14ac:dyDescent="0.3">
      <c r="A2928" s="136">
        <f t="shared" si="45"/>
        <v>309.1837965426127</v>
      </c>
      <c r="B2928" s="134">
        <v>9.2805</v>
      </c>
      <c r="C2928" s="134">
        <v>-74.734999999999999</v>
      </c>
      <c r="D2928" t="s">
        <v>12782</v>
      </c>
      <c r="E2928" t="s">
        <v>892</v>
      </c>
      <c r="F2928" t="s">
        <v>1214</v>
      </c>
      <c r="G2928" t="s">
        <v>12724</v>
      </c>
      <c r="H2928" t="s">
        <v>290</v>
      </c>
      <c r="I2928">
        <v>55.860900000000001</v>
      </c>
      <c r="L2928" t="s">
        <v>12783</v>
      </c>
      <c r="M2928" t="s">
        <v>931</v>
      </c>
      <c r="N2928" t="s">
        <v>931</v>
      </c>
    </row>
    <row r="2929" spans="1:14" x14ac:dyDescent="0.3">
      <c r="A2929" s="136">
        <f t="shared" si="45"/>
        <v>309.18797417912623</v>
      </c>
      <c r="B2929" s="134">
        <v>5.89</v>
      </c>
      <c r="C2929" s="134">
        <v>-75.522000000000006</v>
      </c>
      <c r="D2929" t="s">
        <v>5331</v>
      </c>
      <c r="E2929" t="s">
        <v>883</v>
      </c>
      <c r="F2929" t="s">
        <v>877</v>
      </c>
      <c r="G2929" t="s">
        <v>5332</v>
      </c>
      <c r="H2929" t="s">
        <v>288</v>
      </c>
      <c r="I2929">
        <v>73.499200000000002</v>
      </c>
      <c r="J2929" t="s">
        <v>894</v>
      </c>
      <c r="L2929" t="s">
        <v>5333</v>
      </c>
      <c r="M2929" t="s">
        <v>5334</v>
      </c>
      <c r="N2929" t="s">
        <v>5334</v>
      </c>
    </row>
    <row r="2930" spans="1:14" x14ac:dyDescent="0.3">
      <c r="A2930" s="136">
        <f t="shared" si="45"/>
        <v>309.28343014117445</v>
      </c>
      <c r="B2930" s="134">
        <v>4.5507400000000002</v>
      </c>
      <c r="C2930" s="134">
        <v>-74.131420000000006</v>
      </c>
      <c r="D2930" t="s">
        <v>3622</v>
      </c>
      <c r="E2930" t="s">
        <v>892</v>
      </c>
      <c r="F2930" t="s">
        <v>1944</v>
      </c>
      <c r="G2930" t="s">
        <v>3394</v>
      </c>
      <c r="H2930" t="s">
        <v>3395</v>
      </c>
      <c r="I2930">
        <v>42.266800000000003</v>
      </c>
      <c r="J2930" t="s">
        <v>889</v>
      </c>
      <c r="K2930" t="s">
        <v>879</v>
      </c>
      <c r="L2930" t="s">
        <v>3623</v>
      </c>
      <c r="M2930" t="s">
        <v>949</v>
      </c>
      <c r="N2930" t="s">
        <v>949</v>
      </c>
    </row>
    <row r="2931" spans="1:14" x14ac:dyDescent="0.3">
      <c r="A2931" s="136">
        <f t="shared" si="45"/>
        <v>309.53661422833738</v>
      </c>
      <c r="B2931" s="134">
        <v>5.3</v>
      </c>
      <c r="C2931" s="134">
        <v>-75.140500000000003</v>
      </c>
      <c r="D2931" t="s">
        <v>3001</v>
      </c>
      <c r="E2931" t="s">
        <v>883</v>
      </c>
      <c r="F2931" t="s">
        <v>877</v>
      </c>
      <c r="G2931" t="s">
        <v>3002</v>
      </c>
      <c r="H2931" t="s">
        <v>292</v>
      </c>
      <c r="I2931">
        <v>137.2593</v>
      </c>
      <c r="J2931" t="s">
        <v>894</v>
      </c>
      <c r="L2931" t="s">
        <v>2585</v>
      </c>
      <c r="M2931" t="s">
        <v>1019</v>
      </c>
      <c r="N2931" t="s">
        <v>1019</v>
      </c>
    </row>
    <row r="2932" spans="1:14" x14ac:dyDescent="0.3">
      <c r="A2932" s="136">
        <f t="shared" si="45"/>
        <v>309.59119450633551</v>
      </c>
      <c r="B2932" s="134">
        <v>4.5596399999999999</v>
      </c>
      <c r="C2932" s="134">
        <v>-74.158159999999995</v>
      </c>
      <c r="D2932" t="s">
        <v>3520</v>
      </c>
      <c r="E2932" t="s">
        <v>892</v>
      </c>
      <c r="F2932" t="s">
        <v>1944</v>
      </c>
      <c r="G2932" t="s">
        <v>3394</v>
      </c>
      <c r="H2932" t="s">
        <v>3395</v>
      </c>
      <c r="I2932">
        <v>10.934900000000001</v>
      </c>
      <c r="J2932" t="s">
        <v>894</v>
      </c>
      <c r="K2932" t="s">
        <v>879</v>
      </c>
      <c r="L2932" t="s">
        <v>3521</v>
      </c>
      <c r="M2932" t="s">
        <v>1019</v>
      </c>
      <c r="N2932" t="s">
        <v>1019</v>
      </c>
    </row>
    <row r="2933" spans="1:14" x14ac:dyDescent="0.3">
      <c r="A2933" s="136">
        <f t="shared" si="45"/>
        <v>309.63460811373534</v>
      </c>
      <c r="B2933" s="134">
        <v>4.4779999999999998</v>
      </c>
      <c r="C2933" s="134">
        <v>-73.958500000000001</v>
      </c>
      <c r="D2933" t="s">
        <v>4084</v>
      </c>
      <c r="E2933" t="s">
        <v>883</v>
      </c>
      <c r="F2933" t="s">
        <v>877</v>
      </c>
      <c r="G2933" t="s">
        <v>4085</v>
      </c>
      <c r="H2933" t="s">
        <v>297</v>
      </c>
      <c r="I2933">
        <v>142.17330000000001</v>
      </c>
      <c r="J2933" t="s">
        <v>894</v>
      </c>
      <c r="L2933" t="s">
        <v>4086</v>
      </c>
      <c r="M2933" t="s">
        <v>891</v>
      </c>
      <c r="N2933" t="s">
        <v>891</v>
      </c>
    </row>
    <row r="2934" spans="1:14" x14ac:dyDescent="0.3">
      <c r="A2934" s="136">
        <f t="shared" si="45"/>
        <v>309.74757032389118</v>
      </c>
      <c r="B2934" s="134">
        <v>4.9115000000000002</v>
      </c>
      <c r="C2934" s="134">
        <v>-74.739999999999995</v>
      </c>
      <c r="D2934" t="s">
        <v>2502</v>
      </c>
      <c r="E2934" t="s">
        <v>892</v>
      </c>
      <c r="F2934" t="s">
        <v>1214</v>
      </c>
      <c r="G2934" t="s">
        <v>2443</v>
      </c>
      <c r="H2934" t="s">
        <v>1369</v>
      </c>
      <c r="I2934">
        <v>7.3540999999999999</v>
      </c>
      <c r="K2934" t="s">
        <v>879</v>
      </c>
      <c r="L2934" t="s">
        <v>2503</v>
      </c>
      <c r="M2934" t="s">
        <v>957</v>
      </c>
      <c r="N2934" t="s">
        <v>957</v>
      </c>
    </row>
    <row r="2935" spans="1:14" x14ac:dyDescent="0.3">
      <c r="A2935" s="136">
        <f t="shared" si="45"/>
        <v>309.82985474465079</v>
      </c>
      <c r="B2935" s="134">
        <v>4.4664999999999999</v>
      </c>
      <c r="C2935" s="134">
        <v>-73.9315</v>
      </c>
      <c r="D2935" t="s">
        <v>4141</v>
      </c>
      <c r="E2935" t="s">
        <v>883</v>
      </c>
      <c r="F2935" t="s">
        <v>877</v>
      </c>
      <c r="G2935" t="s">
        <v>4085</v>
      </c>
      <c r="H2935" t="s">
        <v>297</v>
      </c>
      <c r="I2935">
        <v>99.275999999999996</v>
      </c>
      <c r="J2935" t="s">
        <v>894</v>
      </c>
      <c r="L2935" t="s">
        <v>4142</v>
      </c>
      <c r="M2935" t="s">
        <v>1019</v>
      </c>
      <c r="N2935" t="s">
        <v>1019</v>
      </c>
    </row>
    <row r="2936" spans="1:14" x14ac:dyDescent="0.3">
      <c r="A2936" s="136">
        <f t="shared" si="45"/>
        <v>309.84518133415804</v>
      </c>
      <c r="B2936" s="134">
        <v>4.5710100000000002</v>
      </c>
      <c r="C2936" s="134">
        <v>-74.188400000000001</v>
      </c>
      <c r="D2936" t="s">
        <v>3432</v>
      </c>
      <c r="E2936" t="s">
        <v>876</v>
      </c>
      <c r="F2936" t="s">
        <v>926</v>
      </c>
      <c r="G2936" t="s">
        <v>255</v>
      </c>
      <c r="H2936" t="s">
        <v>297</v>
      </c>
      <c r="I2936">
        <v>29.910299999999999</v>
      </c>
      <c r="J2936" t="s">
        <v>889</v>
      </c>
      <c r="K2936" t="s">
        <v>879</v>
      </c>
      <c r="L2936" t="s">
        <v>3433</v>
      </c>
      <c r="M2936" t="s">
        <v>989</v>
      </c>
      <c r="N2936" t="s">
        <v>989</v>
      </c>
    </row>
    <row r="2937" spans="1:14" x14ac:dyDescent="0.3">
      <c r="A2937" s="136">
        <f t="shared" si="45"/>
        <v>309.86700016245385</v>
      </c>
      <c r="B2937" s="134">
        <v>4.5587499999999999</v>
      </c>
      <c r="C2937" s="134">
        <v>-74.162210000000002</v>
      </c>
      <c r="D2937" t="s">
        <v>3511</v>
      </c>
      <c r="E2937" t="s">
        <v>892</v>
      </c>
      <c r="F2937" t="s">
        <v>877</v>
      </c>
      <c r="G2937" t="s">
        <v>3394</v>
      </c>
      <c r="H2937" t="s">
        <v>3395</v>
      </c>
      <c r="I2937">
        <v>13.4916</v>
      </c>
      <c r="J2937" t="s">
        <v>889</v>
      </c>
      <c r="K2937" t="s">
        <v>879</v>
      </c>
      <c r="L2937" t="s">
        <v>3512</v>
      </c>
      <c r="M2937" t="s">
        <v>931</v>
      </c>
      <c r="N2937" t="s">
        <v>931</v>
      </c>
    </row>
    <row r="2938" spans="1:14" x14ac:dyDescent="0.3">
      <c r="A2938" s="136">
        <f t="shared" si="45"/>
        <v>309.90455085258827</v>
      </c>
      <c r="B2938" s="134">
        <v>4.5579799999999997</v>
      </c>
      <c r="C2938" s="134">
        <v>-74.161330000000007</v>
      </c>
      <c r="D2938" t="s">
        <v>3516</v>
      </c>
      <c r="E2938" t="s">
        <v>892</v>
      </c>
      <c r="F2938" t="s">
        <v>877</v>
      </c>
      <c r="G2938" t="s">
        <v>3394</v>
      </c>
      <c r="H2938" t="s">
        <v>3395</v>
      </c>
      <c r="I2938">
        <v>26.2182</v>
      </c>
      <c r="J2938" t="s">
        <v>889</v>
      </c>
      <c r="K2938" t="s">
        <v>879</v>
      </c>
      <c r="L2938" t="s">
        <v>3517</v>
      </c>
      <c r="M2938" t="s">
        <v>989</v>
      </c>
      <c r="N2938" t="s">
        <v>989</v>
      </c>
    </row>
    <row r="2939" spans="1:14" x14ac:dyDescent="0.3">
      <c r="A2939" s="136">
        <f t="shared" si="45"/>
        <v>309.91276869079536</v>
      </c>
      <c r="B2939" s="134">
        <v>4.91</v>
      </c>
      <c r="C2939" s="134">
        <v>-74.740499999999997</v>
      </c>
      <c r="D2939" t="s">
        <v>2496</v>
      </c>
      <c r="E2939" t="s">
        <v>892</v>
      </c>
      <c r="F2939" t="s">
        <v>1214</v>
      </c>
      <c r="G2939" t="s">
        <v>2443</v>
      </c>
      <c r="H2939" t="s">
        <v>1369</v>
      </c>
      <c r="I2939">
        <v>12.2568</v>
      </c>
      <c r="K2939" t="s">
        <v>879</v>
      </c>
      <c r="L2939" t="s">
        <v>2497</v>
      </c>
      <c r="M2939" t="s">
        <v>957</v>
      </c>
      <c r="N2939" t="s">
        <v>957</v>
      </c>
    </row>
    <row r="2940" spans="1:14" x14ac:dyDescent="0.3">
      <c r="A2940" s="136">
        <f t="shared" si="45"/>
        <v>309.92850351053465</v>
      </c>
      <c r="B2940" s="134">
        <v>9.1933600000000002</v>
      </c>
      <c r="C2940" s="134">
        <v>-74.851650000000006</v>
      </c>
      <c r="D2940" t="s">
        <v>12743</v>
      </c>
      <c r="E2940" t="s">
        <v>892</v>
      </c>
      <c r="F2940" t="s">
        <v>1214</v>
      </c>
      <c r="G2940" t="s">
        <v>12724</v>
      </c>
      <c r="H2940" t="s">
        <v>290</v>
      </c>
      <c r="I2940">
        <v>627.86829999999998</v>
      </c>
      <c r="J2940" t="s">
        <v>986</v>
      </c>
      <c r="K2940" t="s">
        <v>879</v>
      </c>
      <c r="L2940" t="s">
        <v>12744</v>
      </c>
      <c r="M2940" t="s">
        <v>949</v>
      </c>
      <c r="N2940" t="s">
        <v>949</v>
      </c>
    </row>
    <row r="2941" spans="1:14" x14ac:dyDescent="0.3">
      <c r="A2941" s="136">
        <f t="shared" si="45"/>
        <v>309.9370858447034</v>
      </c>
      <c r="B2941" s="134">
        <v>9.8145000000000007</v>
      </c>
      <c r="C2941" s="134">
        <v>-73.613</v>
      </c>
      <c r="D2941" t="s">
        <v>13108</v>
      </c>
      <c r="E2941" t="s">
        <v>883</v>
      </c>
      <c r="F2941" t="s">
        <v>877</v>
      </c>
      <c r="G2941" t="s">
        <v>13100</v>
      </c>
      <c r="H2941" t="s">
        <v>294</v>
      </c>
      <c r="I2941">
        <v>144.17580000000001</v>
      </c>
      <c r="J2941" t="s">
        <v>894</v>
      </c>
      <c r="L2941" t="s">
        <v>13109</v>
      </c>
      <c r="M2941" t="s">
        <v>1019</v>
      </c>
      <c r="N2941" t="s">
        <v>1019</v>
      </c>
    </row>
    <row r="2942" spans="1:14" x14ac:dyDescent="0.3">
      <c r="A2942" s="136">
        <f t="shared" si="45"/>
        <v>309.98073361997331</v>
      </c>
      <c r="B2942" s="134">
        <v>4.5722899999999997</v>
      </c>
      <c r="C2942" s="134">
        <v>-74.194019999999995</v>
      </c>
      <c r="D2942" t="s">
        <v>3400</v>
      </c>
      <c r="E2942" t="s">
        <v>892</v>
      </c>
      <c r="F2942" t="s">
        <v>877</v>
      </c>
      <c r="G2942" t="s">
        <v>255</v>
      </c>
      <c r="H2942" t="s">
        <v>297</v>
      </c>
      <c r="I2942">
        <v>5.9954000000000001</v>
      </c>
      <c r="J2942" t="s">
        <v>894</v>
      </c>
      <c r="K2942" t="s">
        <v>879</v>
      </c>
      <c r="L2942" t="s">
        <v>3401</v>
      </c>
      <c r="M2942" t="s">
        <v>949</v>
      </c>
      <c r="N2942" t="s">
        <v>949</v>
      </c>
    </row>
    <row r="2943" spans="1:14" x14ac:dyDescent="0.3">
      <c r="A2943" s="136">
        <f t="shared" si="45"/>
        <v>310.07077213905575</v>
      </c>
      <c r="B2943" s="134">
        <v>4.54251</v>
      </c>
      <c r="C2943" s="134">
        <v>-74.130300000000005</v>
      </c>
      <c r="D2943" t="s">
        <v>3616</v>
      </c>
      <c r="E2943" t="s">
        <v>892</v>
      </c>
      <c r="F2943" t="s">
        <v>877</v>
      </c>
      <c r="G2943" t="s">
        <v>3394</v>
      </c>
      <c r="H2943" t="s">
        <v>3395</v>
      </c>
      <c r="I2943">
        <v>80.435199999999995</v>
      </c>
      <c r="J2943" t="s">
        <v>1069</v>
      </c>
      <c r="K2943" t="s">
        <v>879</v>
      </c>
      <c r="L2943" t="s">
        <v>3617</v>
      </c>
      <c r="M2943" t="s">
        <v>899</v>
      </c>
      <c r="N2943" t="s">
        <v>899</v>
      </c>
    </row>
    <row r="2944" spans="1:14" x14ac:dyDescent="0.3">
      <c r="A2944" s="136">
        <f t="shared" si="45"/>
        <v>310.08897476079613</v>
      </c>
      <c r="B2944" s="134">
        <v>8.0169999999999995</v>
      </c>
      <c r="C2944" s="134">
        <v>-75.653999999999996</v>
      </c>
      <c r="D2944" t="s">
        <v>11533</v>
      </c>
      <c r="E2944" t="s">
        <v>883</v>
      </c>
      <c r="F2944" t="s">
        <v>884</v>
      </c>
      <c r="G2944" t="s">
        <v>11098</v>
      </c>
      <c r="H2944" t="s">
        <v>296</v>
      </c>
      <c r="I2944">
        <v>781.90549999999996</v>
      </c>
      <c r="L2944" t="s">
        <v>11534</v>
      </c>
      <c r="M2944" t="s">
        <v>11535</v>
      </c>
      <c r="N2944" t="s">
        <v>11535</v>
      </c>
    </row>
    <row r="2945" spans="1:14" x14ac:dyDescent="0.3">
      <c r="A2945" s="136">
        <f t="shared" si="45"/>
        <v>310.10877979431126</v>
      </c>
      <c r="B2945" s="134">
        <v>9.4749999999999996</v>
      </c>
      <c r="C2945" s="134">
        <v>-74.466999999999999</v>
      </c>
      <c r="D2945" t="s">
        <v>12950</v>
      </c>
      <c r="E2945" t="s">
        <v>892</v>
      </c>
      <c r="F2945" t="s">
        <v>1214</v>
      </c>
      <c r="G2945" t="s">
        <v>12951</v>
      </c>
      <c r="H2945" t="s">
        <v>301</v>
      </c>
      <c r="I2945">
        <v>217.19659999999999</v>
      </c>
      <c r="L2945" t="s">
        <v>12783</v>
      </c>
      <c r="M2945" t="s">
        <v>931</v>
      </c>
      <c r="N2945" t="s">
        <v>931</v>
      </c>
    </row>
    <row r="2946" spans="1:14" x14ac:dyDescent="0.3">
      <c r="A2946" s="136">
        <f t="shared" ref="A2946:A3009" si="46">6371*ACOS(SIN(RADIANS(LAT))*SIN(RADIANS(B2946))+COS(RADIANS(LAT))*COS(RADIANS(B2946))*COS(RADIANS(C2946-LONG)))</f>
        <v>310.22297753401398</v>
      </c>
      <c r="B2946" s="134">
        <v>4.8250000000000002</v>
      </c>
      <c r="C2946" s="134">
        <v>-71.367180000000005</v>
      </c>
      <c r="D2946" t="s">
        <v>11724</v>
      </c>
      <c r="E2946" t="s">
        <v>892</v>
      </c>
      <c r="F2946" t="s">
        <v>877</v>
      </c>
      <c r="G2946" t="s">
        <v>11202</v>
      </c>
      <c r="H2946" t="s">
        <v>231</v>
      </c>
      <c r="I2946">
        <v>19.192699999999999</v>
      </c>
      <c r="J2946" t="s">
        <v>889</v>
      </c>
      <c r="K2946" t="s">
        <v>879</v>
      </c>
      <c r="L2946" t="s">
        <v>11725</v>
      </c>
      <c r="M2946" t="s">
        <v>1718</v>
      </c>
      <c r="N2946" t="s">
        <v>1718</v>
      </c>
    </row>
    <row r="2947" spans="1:14" x14ac:dyDescent="0.3">
      <c r="A2947" s="136">
        <f t="shared" si="46"/>
        <v>310.34902264310364</v>
      </c>
      <c r="B2947" s="134">
        <v>4.5386699999999998</v>
      </c>
      <c r="C2947" s="134">
        <v>-74.127769999999998</v>
      </c>
      <c r="D2947" t="s">
        <v>3620</v>
      </c>
      <c r="E2947" t="s">
        <v>892</v>
      </c>
      <c r="F2947" t="s">
        <v>1944</v>
      </c>
      <c r="G2947" t="s">
        <v>3394</v>
      </c>
      <c r="H2947" t="s">
        <v>3395</v>
      </c>
      <c r="I2947">
        <v>78.489699999999999</v>
      </c>
      <c r="J2947" t="s">
        <v>889</v>
      </c>
      <c r="K2947" t="s">
        <v>879</v>
      </c>
      <c r="L2947" t="s">
        <v>3621</v>
      </c>
      <c r="M2947" t="s">
        <v>949</v>
      </c>
      <c r="N2947" t="s">
        <v>949</v>
      </c>
    </row>
    <row r="2948" spans="1:14" x14ac:dyDescent="0.3">
      <c r="A2948" s="136">
        <f t="shared" si="46"/>
        <v>310.4538027348118</v>
      </c>
      <c r="B2948" s="134">
        <v>4.5598000000000001</v>
      </c>
      <c r="C2948" s="134">
        <v>-74.177220000000005</v>
      </c>
      <c r="D2948" t="s">
        <v>3462</v>
      </c>
      <c r="E2948" t="s">
        <v>892</v>
      </c>
      <c r="F2948" t="s">
        <v>926</v>
      </c>
      <c r="G2948" t="s">
        <v>3332</v>
      </c>
      <c r="H2948" t="s">
        <v>3333</v>
      </c>
      <c r="I2948">
        <v>169.4485</v>
      </c>
      <c r="J2948" t="s">
        <v>889</v>
      </c>
      <c r="K2948" t="s">
        <v>879</v>
      </c>
      <c r="L2948" t="s">
        <v>3463</v>
      </c>
      <c r="M2948" t="s">
        <v>1019</v>
      </c>
      <c r="N2948" t="s">
        <v>1019</v>
      </c>
    </row>
    <row r="2949" spans="1:14" x14ac:dyDescent="0.3">
      <c r="A2949" s="136">
        <f t="shared" si="46"/>
        <v>310.46597340448528</v>
      </c>
      <c r="B2949" s="134">
        <v>6.2270000000000003</v>
      </c>
      <c r="C2949" s="134">
        <v>-75.671499999999995</v>
      </c>
      <c r="D2949" t="s">
        <v>6757</v>
      </c>
      <c r="E2949" t="s">
        <v>883</v>
      </c>
      <c r="F2949" t="s">
        <v>884</v>
      </c>
      <c r="G2949" t="s">
        <v>6645</v>
      </c>
      <c r="H2949" t="s">
        <v>288</v>
      </c>
      <c r="I2949">
        <v>156.73929999999999</v>
      </c>
      <c r="L2949" t="s">
        <v>6758</v>
      </c>
      <c r="M2949" t="s">
        <v>4312</v>
      </c>
      <c r="N2949" t="s">
        <v>4312</v>
      </c>
    </row>
    <row r="2950" spans="1:14" x14ac:dyDescent="0.3">
      <c r="A2950" s="136">
        <f t="shared" si="46"/>
        <v>310.50639992149434</v>
      </c>
      <c r="B2950" s="134">
        <v>6.14438</v>
      </c>
      <c r="C2950" s="134">
        <v>-75.643050000000002</v>
      </c>
      <c r="D2950" t="s">
        <v>6406</v>
      </c>
      <c r="E2950" t="s">
        <v>892</v>
      </c>
      <c r="F2950" t="s">
        <v>926</v>
      </c>
      <c r="G2950" t="s">
        <v>6407</v>
      </c>
      <c r="H2950" t="s">
        <v>288</v>
      </c>
      <c r="I2950">
        <v>156.95840000000001</v>
      </c>
      <c r="J2950" t="s">
        <v>889</v>
      </c>
      <c r="K2950" t="s">
        <v>879</v>
      </c>
      <c r="L2950" t="s">
        <v>6408</v>
      </c>
      <c r="M2950" t="s">
        <v>1252</v>
      </c>
      <c r="N2950" t="s">
        <v>1252</v>
      </c>
    </row>
    <row r="2951" spans="1:14" x14ac:dyDescent="0.3">
      <c r="A2951" s="136">
        <f t="shared" si="46"/>
        <v>310.57814686401315</v>
      </c>
      <c r="B2951" s="134">
        <v>4.5663499999999999</v>
      </c>
      <c r="C2951" s="134">
        <v>-74.194010000000006</v>
      </c>
      <c r="D2951" t="s">
        <v>3381</v>
      </c>
      <c r="E2951" t="s">
        <v>892</v>
      </c>
      <c r="F2951" t="s">
        <v>926</v>
      </c>
      <c r="G2951" t="s">
        <v>255</v>
      </c>
      <c r="H2951" t="s">
        <v>297</v>
      </c>
      <c r="I2951">
        <v>35.375500000000002</v>
      </c>
      <c r="J2951" t="s">
        <v>889</v>
      </c>
      <c r="K2951" t="s">
        <v>879</v>
      </c>
      <c r="L2951" t="s">
        <v>3382</v>
      </c>
      <c r="M2951" t="s">
        <v>931</v>
      </c>
      <c r="N2951" t="s">
        <v>931</v>
      </c>
    </row>
    <row r="2952" spans="1:14" x14ac:dyDescent="0.3">
      <c r="A2952" s="136">
        <f t="shared" si="46"/>
        <v>310.62430944500272</v>
      </c>
      <c r="B2952" s="134">
        <v>4.3019999999999996</v>
      </c>
      <c r="C2952" s="134">
        <v>-73.090500000000006</v>
      </c>
      <c r="D2952" t="s">
        <v>7409</v>
      </c>
      <c r="E2952" t="s">
        <v>883</v>
      </c>
      <c r="F2952" t="s">
        <v>877</v>
      </c>
      <c r="G2952" t="s">
        <v>7410</v>
      </c>
      <c r="H2952" t="s">
        <v>302</v>
      </c>
      <c r="I2952">
        <v>129.91050000000001</v>
      </c>
      <c r="J2952" t="s">
        <v>894</v>
      </c>
      <c r="L2952" t="s">
        <v>7411</v>
      </c>
      <c r="M2952" t="s">
        <v>1019</v>
      </c>
      <c r="N2952" t="s">
        <v>1019</v>
      </c>
    </row>
    <row r="2953" spans="1:14" x14ac:dyDescent="0.3">
      <c r="A2953" s="136">
        <f t="shared" si="46"/>
        <v>310.64469117519604</v>
      </c>
      <c r="B2953" s="134">
        <v>4.6115000000000004</v>
      </c>
      <c r="C2953" s="134">
        <v>-74.287499999999994</v>
      </c>
      <c r="D2953" t="s">
        <v>2986</v>
      </c>
      <c r="E2953" t="s">
        <v>883</v>
      </c>
      <c r="F2953" t="s">
        <v>884</v>
      </c>
      <c r="G2953" t="s">
        <v>2987</v>
      </c>
      <c r="H2953" t="s">
        <v>297</v>
      </c>
      <c r="I2953">
        <v>384.86430000000001</v>
      </c>
      <c r="L2953" t="s">
        <v>2988</v>
      </c>
      <c r="M2953" t="s">
        <v>887</v>
      </c>
      <c r="N2953" t="s">
        <v>887</v>
      </c>
    </row>
    <row r="2954" spans="1:14" x14ac:dyDescent="0.3">
      <c r="A2954" s="136">
        <f t="shared" si="46"/>
        <v>310.76066976841366</v>
      </c>
      <c r="B2954" s="134">
        <v>4.5674799999999998</v>
      </c>
      <c r="C2954" s="134">
        <v>-74.200289999999995</v>
      </c>
      <c r="D2954" t="s">
        <v>3347</v>
      </c>
      <c r="E2954" t="s">
        <v>892</v>
      </c>
      <c r="F2954" t="s">
        <v>877</v>
      </c>
      <c r="G2954" t="s">
        <v>255</v>
      </c>
      <c r="H2954" t="s">
        <v>297</v>
      </c>
      <c r="I2954">
        <v>8.3966999999999992</v>
      </c>
      <c r="J2954" t="s">
        <v>894</v>
      </c>
      <c r="K2954" t="s">
        <v>879</v>
      </c>
      <c r="L2954" t="s">
        <v>3335</v>
      </c>
      <c r="M2954" t="s">
        <v>2393</v>
      </c>
      <c r="N2954" t="s">
        <v>2393</v>
      </c>
    </row>
    <row r="2955" spans="1:14" x14ac:dyDescent="0.3">
      <c r="A2955" s="136">
        <f t="shared" si="46"/>
        <v>310.79456394969924</v>
      </c>
      <c r="B2955" s="134">
        <v>4.5265599999999999</v>
      </c>
      <c r="C2955" s="134">
        <v>-74.109859999999998</v>
      </c>
      <c r="D2955" t="s">
        <v>3680</v>
      </c>
      <c r="E2955" t="s">
        <v>892</v>
      </c>
      <c r="F2955" t="s">
        <v>877</v>
      </c>
      <c r="G2955" t="s">
        <v>3394</v>
      </c>
      <c r="H2955" t="s">
        <v>3395</v>
      </c>
      <c r="I2955">
        <v>9.9839000000000002</v>
      </c>
      <c r="J2955" t="s">
        <v>894</v>
      </c>
      <c r="K2955" t="s">
        <v>879</v>
      </c>
      <c r="L2955" t="s">
        <v>3671</v>
      </c>
      <c r="M2955" t="s">
        <v>3310</v>
      </c>
      <c r="N2955" t="s">
        <v>3310</v>
      </c>
    </row>
    <row r="2956" spans="1:14" x14ac:dyDescent="0.3">
      <c r="A2956" s="136">
        <f t="shared" si="46"/>
        <v>310.80919013245</v>
      </c>
      <c r="B2956" s="134">
        <v>5.1040000000000001</v>
      </c>
      <c r="C2956" s="134">
        <v>-74.973500000000001</v>
      </c>
      <c r="D2956" t="s">
        <v>2615</v>
      </c>
      <c r="E2956" t="s">
        <v>883</v>
      </c>
      <c r="F2956" t="s">
        <v>877</v>
      </c>
      <c r="G2956" t="s">
        <v>2616</v>
      </c>
      <c r="H2956" t="s">
        <v>307</v>
      </c>
      <c r="I2956">
        <v>660.62390000000005</v>
      </c>
      <c r="J2956" t="s">
        <v>889</v>
      </c>
      <c r="L2956" t="s">
        <v>2617</v>
      </c>
      <c r="M2956" t="s">
        <v>887</v>
      </c>
      <c r="N2956" t="s">
        <v>887</v>
      </c>
    </row>
    <row r="2957" spans="1:14" x14ac:dyDescent="0.3">
      <c r="A2957" s="136">
        <f t="shared" si="46"/>
        <v>310.89335307965848</v>
      </c>
      <c r="B2957" s="134">
        <v>9.2880000000000003</v>
      </c>
      <c r="C2957" s="134">
        <v>-74.750500000000002</v>
      </c>
      <c r="D2957" t="s">
        <v>12791</v>
      </c>
      <c r="E2957" t="s">
        <v>892</v>
      </c>
      <c r="F2957" t="s">
        <v>1214</v>
      </c>
      <c r="G2957" t="s">
        <v>12724</v>
      </c>
      <c r="H2957" t="s">
        <v>290</v>
      </c>
      <c r="I2957">
        <v>358.23509999999999</v>
      </c>
      <c r="J2957" t="s">
        <v>986</v>
      </c>
      <c r="K2957" t="s">
        <v>879</v>
      </c>
      <c r="L2957" t="s">
        <v>12744</v>
      </c>
      <c r="M2957" t="s">
        <v>1019</v>
      </c>
      <c r="N2957" t="s">
        <v>1019</v>
      </c>
    </row>
    <row r="2958" spans="1:14" x14ac:dyDescent="0.3">
      <c r="A2958" s="136">
        <f t="shared" si="46"/>
        <v>310.90493498931369</v>
      </c>
      <c r="B2958" s="134">
        <v>4.5685000000000002</v>
      </c>
      <c r="C2958" s="134">
        <v>-74.205500000000001</v>
      </c>
      <c r="D2958" t="s">
        <v>3324</v>
      </c>
      <c r="E2958" t="s">
        <v>883</v>
      </c>
      <c r="F2958" t="s">
        <v>877</v>
      </c>
      <c r="G2958" t="s">
        <v>255</v>
      </c>
      <c r="H2958" t="s">
        <v>297</v>
      </c>
      <c r="I2958">
        <v>11.0311</v>
      </c>
      <c r="J2958" t="s">
        <v>894</v>
      </c>
      <c r="L2958" t="s">
        <v>2984</v>
      </c>
      <c r="M2958" t="s">
        <v>1410</v>
      </c>
      <c r="N2958" t="s">
        <v>1410</v>
      </c>
    </row>
    <row r="2959" spans="1:14" x14ac:dyDescent="0.3">
      <c r="A2959" s="136">
        <f t="shared" si="46"/>
        <v>311.00816352783977</v>
      </c>
      <c r="B2959" s="134">
        <v>5.2220500000000003</v>
      </c>
      <c r="C2959" s="134">
        <v>-75.089680000000001</v>
      </c>
      <c r="D2959" t="s">
        <v>2803</v>
      </c>
      <c r="E2959" t="s">
        <v>892</v>
      </c>
      <c r="F2959" t="s">
        <v>877</v>
      </c>
      <c r="G2959" t="s">
        <v>2804</v>
      </c>
      <c r="H2959" t="s">
        <v>2805</v>
      </c>
      <c r="I2959">
        <v>70.316199999999995</v>
      </c>
      <c r="J2959" t="s">
        <v>894</v>
      </c>
      <c r="K2959" t="s">
        <v>879</v>
      </c>
      <c r="L2959" t="s">
        <v>2585</v>
      </c>
      <c r="M2959" t="s">
        <v>899</v>
      </c>
      <c r="N2959" t="s">
        <v>899</v>
      </c>
    </row>
    <row r="2960" spans="1:14" x14ac:dyDescent="0.3">
      <c r="A2960" s="136">
        <f t="shared" si="46"/>
        <v>311.09620087846275</v>
      </c>
      <c r="B2960" s="134">
        <v>4.5609299999999999</v>
      </c>
      <c r="C2960" s="134">
        <v>-74.193420000000003</v>
      </c>
      <c r="D2960" t="s">
        <v>3372</v>
      </c>
      <c r="E2960" t="s">
        <v>892</v>
      </c>
      <c r="F2960" t="s">
        <v>877</v>
      </c>
      <c r="G2960" t="s">
        <v>255</v>
      </c>
      <c r="H2960" t="s">
        <v>297</v>
      </c>
      <c r="I2960">
        <v>13.848100000000001</v>
      </c>
      <c r="J2960" t="s">
        <v>894</v>
      </c>
      <c r="K2960" t="s">
        <v>879</v>
      </c>
      <c r="L2960" t="s">
        <v>3373</v>
      </c>
      <c r="M2960" t="s">
        <v>1754</v>
      </c>
      <c r="N2960" t="s">
        <v>1754</v>
      </c>
    </row>
    <row r="2961" spans="1:14" x14ac:dyDescent="0.3">
      <c r="A2961" s="136">
        <f t="shared" si="46"/>
        <v>311.09727541100426</v>
      </c>
      <c r="B2961" s="134">
        <v>4.5221900000000002</v>
      </c>
      <c r="C2961" s="134">
        <v>-74.106560000000002</v>
      </c>
      <c r="D2961" t="s">
        <v>3685</v>
      </c>
      <c r="E2961" t="s">
        <v>892</v>
      </c>
      <c r="F2961" t="s">
        <v>926</v>
      </c>
      <c r="G2961" t="s">
        <v>3394</v>
      </c>
      <c r="H2961" t="s">
        <v>3395</v>
      </c>
      <c r="I2961">
        <v>30.3248</v>
      </c>
      <c r="J2961" t="s">
        <v>894</v>
      </c>
      <c r="K2961" t="s">
        <v>879</v>
      </c>
      <c r="L2961" t="s">
        <v>3686</v>
      </c>
      <c r="M2961" t="s">
        <v>3687</v>
      </c>
      <c r="N2961" t="s">
        <v>3687</v>
      </c>
    </row>
    <row r="2962" spans="1:14" x14ac:dyDescent="0.3">
      <c r="A2962" s="136">
        <f t="shared" si="46"/>
        <v>311.12741273020652</v>
      </c>
      <c r="B2962" s="134">
        <v>4.8898799999999998</v>
      </c>
      <c r="C2962" s="134">
        <v>-74.732529999999997</v>
      </c>
      <c r="D2962" t="s">
        <v>2482</v>
      </c>
      <c r="E2962" t="s">
        <v>892</v>
      </c>
      <c r="F2962" t="s">
        <v>877</v>
      </c>
      <c r="G2962" t="s">
        <v>2434</v>
      </c>
      <c r="H2962" t="s">
        <v>297</v>
      </c>
      <c r="I2962">
        <v>6.1727999999999996</v>
      </c>
      <c r="J2962" t="s">
        <v>1069</v>
      </c>
      <c r="K2962" t="s">
        <v>879</v>
      </c>
      <c r="L2962" t="s">
        <v>2483</v>
      </c>
      <c r="M2962" t="s">
        <v>957</v>
      </c>
      <c r="N2962" t="s">
        <v>957</v>
      </c>
    </row>
    <row r="2963" spans="1:14" x14ac:dyDescent="0.3">
      <c r="A2963" s="136">
        <f t="shared" si="46"/>
        <v>311.15205643570368</v>
      </c>
      <c r="B2963" s="134">
        <v>4.5593000000000004</v>
      </c>
      <c r="C2963" s="134">
        <v>-74.191109999999995</v>
      </c>
      <c r="D2963" t="s">
        <v>3388</v>
      </c>
      <c r="E2963" t="s">
        <v>892</v>
      </c>
      <c r="F2963" t="s">
        <v>877</v>
      </c>
      <c r="G2963" t="s">
        <v>255</v>
      </c>
      <c r="H2963" t="s">
        <v>297</v>
      </c>
      <c r="I2963">
        <v>19.465399999999999</v>
      </c>
      <c r="J2963" t="s">
        <v>889</v>
      </c>
      <c r="K2963" t="s">
        <v>879</v>
      </c>
      <c r="L2963" t="s">
        <v>3389</v>
      </c>
      <c r="M2963" t="s">
        <v>1879</v>
      </c>
      <c r="N2963" t="s">
        <v>1879</v>
      </c>
    </row>
    <row r="2964" spans="1:14" x14ac:dyDescent="0.3">
      <c r="A2964" s="136">
        <f t="shared" si="46"/>
        <v>311.18451393835483</v>
      </c>
      <c r="B2964" s="134">
        <v>4.8170299999999999</v>
      </c>
      <c r="C2964" s="134">
        <v>-71.36345</v>
      </c>
      <c r="D2964" t="s">
        <v>11728</v>
      </c>
      <c r="E2964" t="s">
        <v>892</v>
      </c>
      <c r="F2964" t="s">
        <v>877</v>
      </c>
      <c r="G2964" t="s">
        <v>11202</v>
      </c>
      <c r="H2964" t="s">
        <v>231</v>
      </c>
      <c r="I2964">
        <v>95.081999999999994</v>
      </c>
      <c r="J2964" t="s">
        <v>894</v>
      </c>
      <c r="K2964" t="s">
        <v>879</v>
      </c>
      <c r="L2964" t="s">
        <v>7784</v>
      </c>
      <c r="M2964" t="s">
        <v>3718</v>
      </c>
      <c r="N2964" t="s">
        <v>3718</v>
      </c>
    </row>
    <row r="2965" spans="1:14" x14ac:dyDescent="0.3">
      <c r="A2965" s="136">
        <f t="shared" si="46"/>
        <v>311.19865181431027</v>
      </c>
      <c r="B2965" s="134">
        <v>4.5636000000000001</v>
      </c>
      <c r="C2965" s="134">
        <v>-74.201300000000003</v>
      </c>
      <c r="D2965" t="s">
        <v>3338</v>
      </c>
      <c r="E2965" t="s">
        <v>892</v>
      </c>
      <c r="F2965" t="s">
        <v>877</v>
      </c>
      <c r="G2965" t="s">
        <v>255</v>
      </c>
      <c r="H2965" t="s">
        <v>297</v>
      </c>
      <c r="I2965">
        <v>127.2063</v>
      </c>
      <c r="J2965" t="s">
        <v>889</v>
      </c>
      <c r="K2965" t="s">
        <v>879</v>
      </c>
      <c r="L2965" t="s">
        <v>3339</v>
      </c>
      <c r="M2965" t="s">
        <v>1718</v>
      </c>
      <c r="N2965" t="s">
        <v>1718</v>
      </c>
    </row>
    <row r="2966" spans="1:14" x14ac:dyDescent="0.3">
      <c r="A2966" s="136">
        <f t="shared" si="46"/>
        <v>311.20308117633152</v>
      </c>
      <c r="B2966" s="134">
        <v>4.5555000000000003</v>
      </c>
      <c r="C2966" s="134">
        <v>-74.183999999999997</v>
      </c>
      <c r="D2966" t="s">
        <v>3416</v>
      </c>
      <c r="E2966" t="s">
        <v>883</v>
      </c>
      <c r="F2966" t="s">
        <v>877</v>
      </c>
      <c r="G2966" t="s">
        <v>255</v>
      </c>
      <c r="H2966" t="s">
        <v>297</v>
      </c>
      <c r="I2966">
        <v>18.385200000000001</v>
      </c>
      <c r="J2966" t="s">
        <v>894</v>
      </c>
      <c r="L2966" t="s">
        <v>3417</v>
      </c>
      <c r="M2966" t="s">
        <v>1019</v>
      </c>
      <c r="N2966" t="s">
        <v>1019</v>
      </c>
    </row>
    <row r="2967" spans="1:14" x14ac:dyDescent="0.3">
      <c r="A2967" s="136">
        <f t="shared" si="46"/>
        <v>311.34966825022605</v>
      </c>
      <c r="B2967" s="134">
        <v>4.4797700000000003</v>
      </c>
      <c r="C2967" s="134">
        <v>-74.007499999999993</v>
      </c>
      <c r="D2967" t="s">
        <v>3932</v>
      </c>
      <c r="E2967" t="s">
        <v>876</v>
      </c>
      <c r="F2967" t="s">
        <v>877</v>
      </c>
      <c r="G2967" t="s">
        <v>3933</v>
      </c>
      <c r="H2967" t="s">
        <v>297</v>
      </c>
      <c r="I2967">
        <v>227.03299999999999</v>
      </c>
      <c r="J2967" t="s">
        <v>889</v>
      </c>
      <c r="K2967" t="s">
        <v>879</v>
      </c>
      <c r="L2967" t="s">
        <v>3934</v>
      </c>
      <c r="M2967" t="s">
        <v>1459</v>
      </c>
      <c r="N2967" t="s">
        <v>1459</v>
      </c>
    </row>
    <row r="2968" spans="1:14" x14ac:dyDescent="0.3">
      <c r="A2968" s="136">
        <f t="shared" si="46"/>
        <v>311.35732832683505</v>
      </c>
      <c r="B2968" s="134">
        <v>4.4424999999999999</v>
      </c>
      <c r="C2968" s="134">
        <v>-73.903999999999996</v>
      </c>
      <c r="D2968" t="s">
        <v>4255</v>
      </c>
      <c r="E2968" t="s">
        <v>883</v>
      </c>
      <c r="F2968" t="s">
        <v>877</v>
      </c>
      <c r="G2968" t="s">
        <v>4256</v>
      </c>
      <c r="H2968" t="s">
        <v>297</v>
      </c>
      <c r="I2968">
        <v>359.1155</v>
      </c>
      <c r="J2968" t="s">
        <v>889</v>
      </c>
      <c r="L2968" t="s">
        <v>1005</v>
      </c>
      <c r="M2968" t="s">
        <v>957</v>
      </c>
      <c r="N2968" t="s">
        <v>957</v>
      </c>
    </row>
    <row r="2969" spans="1:14" x14ac:dyDescent="0.3">
      <c r="A2969" s="136">
        <f t="shared" si="46"/>
        <v>311.40461508161894</v>
      </c>
      <c r="B2969" s="134">
        <v>4.5630899999999999</v>
      </c>
      <c r="C2969" s="134">
        <v>-74.204570000000004</v>
      </c>
      <c r="D2969" t="s">
        <v>3318</v>
      </c>
      <c r="E2969" t="s">
        <v>892</v>
      </c>
      <c r="F2969" t="s">
        <v>877</v>
      </c>
      <c r="G2969" t="s">
        <v>255</v>
      </c>
      <c r="H2969" t="s">
        <v>297</v>
      </c>
      <c r="I2969">
        <v>36.764499999999998</v>
      </c>
      <c r="J2969" t="s">
        <v>894</v>
      </c>
      <c r="K2969" t="s">
        <v>879</v>
      </c>
      <c r="L2969" t="s">
        <v>3319</v>
      </c>
      <c r="M2969" t="s">
        <v>1019</v>
      </c>
      <c r="N2969" t="s">
        <v>1019</v>
      </c>
    </row>
    <row r="2970" spans="1:14" x14ac:dyDescent="0.3">
      <c r="A2970" s="136">
        <f t="shared" si="46"/>
        <v>311.40694611761086</v>
      </c>
      <c r="B2970" s="134">
        <v>4.5565199999999999</v>
      </c>
      <c r="C2970" s="134">
        <v>-74.190569999999994</v>
      </c>
      <c r="D2970" t="s">
        <v>3383</v>
      </c>
      <c r="E2970" t="s">
        <v>892</v>
      </c>
      <c r="F2970" t="s">
        <v>893</v>
      </c>
      <c r="G2970" t="s">
        <v>255</v>
      </c>
      <c r="H2970" t="s">
        <v>297</v>
      </c>
      <c r="I2970">
        <v>23.020199999999999</v>
      </c>
      <c r="J2970" t="s">
        <v>894</v>
      </c>
      <c r="K2970" t="s">
        <v>879</v>
      </c>
      <c r="L2970" t="s">
        <v>3384</v>
      </c>
      <c r="M2970" t="s">
        <v>1879</v>
      </c>
      <c r="N2970" t="s">
        <v>1879</v>
      </c>
    </row>
    <row r="2971" spans="1:14" x14ac:dyDescent="0.3">
      <c r="A2971" s="136">
        <f t="shared" si="46"/>
        <v>311.44547541272487</v>
      </c>
      <c r="B2971" s="134">
        <v>4.5575000000000001</v>
      </c>
      <c r="C2971" s="134">
        <v>-74.1935</v>
      </c>
      <c r="D2971" t="s">
        <v>3363</v>
      </c>
      <c r="E2971" t="s">
        <v>883</v>
      </c>
      <c r="F2971" t="s">
        <v>877</v>
      </c>
      <c r="G2971" t="s">
        <v>255</v>
      </c>
      <c r="H2971" t="s">
        <v>297</v>
      </c>
      <c r="I2971">
        <v>1.2257</v>
      </c>
      <c r="J2971" t="s">
        <v>894</v>
      </c>
      <c r="L2971" t="s">
        <v>3364</v>
      </c>
      <c r="M2971" t="s">
        <v>1879</v>
      </c>
      <c r="N2971" t="s">
        <v>1879</v>
      </c>
    </row>
    <row r="2972" spans="1:14" x14ac:dyDescent="0.3">
      <c r="A2972" s="136">
        <f t="shared" si="46"/>
        <v>311.5043507355046</v>
      </c>
      <c r="B2972" s="134">
        <v>4.5603499999999997</v>
      </c>
      <c r="C2972" s="134">
        <v>-74.200850000000003</v>
      </c>
      <c r="D2972" t="s">
        <v>3329</v>
      </c>
      <c r="E2972" t="s">
        <v>892</v>
      </c>
      <c r="F2972" t="s">
        <v>877</v>
      </c>
      <c r="G2972" t="s">
        <v>255</v>
      </c>
      <c r="H2972" t="s">
        <v>297</v>
      </c>
      <c r="I2972">
        <v>94.888599999999997</v>
      </c>
      <c r="J2972" t="s">
        <v>894</v>
      </c>
      <c r="K2972" t="s">
        <v>879</v>
      </c>
      <c r="L2972" t="s">
        <v>3330</v>
      </c>
      <c r="M2972" t="s">
        <v>949</v>
      </c>
      <c r="N2972" t="s">
        <v>949</v>
      </c>
    </row>
    <row r="2973" spans="1:14" x14ac:dyDescent="0.3">
      <c r="A2973" s="136">
        <f t="shared" si="46"/>
        <v>311.53663617760014</v>
      </c>
      <c r="B2973" s="134">
        <v>4.8870699999999996</v>
      </c>
      <c r="C2973" s="134">
        <v>-74.734920000000002</v>
      </c>
      <c r="D2973" t="s">
        <v>2475</v>
      </c>
      <c r="E2973" t="s">
        <v>892</v>
      </c>
      <c r="F2973" t="s">
        <v>877</v>
      </c>
      <c r="G2973" t="s">
        <v>2443</v>
      </c>
      <c r="H2973" t="s">
        <v>1369</v>
      </c>
      <c r="I2973">
        <v>83.606800000000007</v>
      </c>
      <c r="J2973" t="s">
        <v>889</v>
      </c>
      <c r="K2973" t="s">
        <v>879</v>
      </c>
      <c r="L2973" t="s">
        <v>2476</v>
      </c>
      <c r="M2973" t="s">
        <v>957</v>
      </c>
      <c r="N2973" t="s">
        <v>957</v>
      </c>
    </row>
    <row r="2974" spans="1:14" x14ac:dyDescent="0.3">
      <c r="A2974" s="136">
        <f t="shared" si="46"/>
        <v>311.54702378283508</v>
      </c>
      <c r="B2974" s="134">
        <v>4.5640000000000001</v>
      </c>
      <c r="C2974" s="134">
        <v>-74.209500000000006</v>
      </c>
      <c r="D2974" t="s">
        <v>3272</v>
      </c>
      <c r="E2974" t="s">
        <v>883</v>
      </c>
      <c r="F2974" t="s">
        <v>981</v>
      </c>
      <c r="G2974" t="s">
        <v>255</v>
      </c>
      <c r="H2974" t="s">
        <v>297</v>
      </c>
      <c r="I2974">
        <v>2.4514</v>
      </c>
      <c r="J2974" t="s">
        <v>894</v>
      </c>
      <c r="L2974" t="s">
        <v>3273</v>
      </c>
      <c r="M2974" t="s">
        <v>931</v>
      </c>
      <c r="N2974" t="s">
        <v>931</v>
      </c>
    </row>
    <row r="2975" spans="1:14" x14ac:dyDescent="0.3">
      <c r="A2975" s="136">
        <f t="shared" si="46"/>
        <v>311.63128933755769</v>
      </c>
      <c r="B2975" s="134">
        <v>6.4015000000000004</v>
      </c>
      <c r="C2975" s="134">
        <v>-75.733999999999995</v>
      </c>
      <c r="D2975" t="s">
        <v>7440</v>
      </c>
      <c r="E2975" t="s">
        <v>883</v>
      </c>
      <c r="F2975" t="s">
        <v>981</v>
      </c>
      <c r="G2975" t="s">
        <v>7441</v>
      </c>
      <c r="H2975" t="s">
        <v>288</v>
      </c>
      <c r="I2975">
        <v>26.933499999999999</v>
      </c>
      <c r="J2975" t="s">
        <v>894</v>
      </c>
      <c r="L2975" t="s">
        <v>7442</v>
      </c>
      <c r="M2975" t="s">
        <v>6259</v>
      </c>
      <c r="N2975" t="s">
        <v>6259</v>
      </c>
    </row>
    <row r="2976" spans="1:14" x14ac:dyDescent="0.3">
      <c r="A2976" s="136">
        <f t="shared" si="46"/>
        <v>311.68771422743572</v>
      </c>
      <c r="B2976" s="134">
        <v>4.31074</v>
      </c>
      <c r="C2976" s="134">
        <v>-73.333439999999996</v>
      </c>
      <c r="D2976" t="s">
        <v>6460</v>
      </c>
      <c r="E2976" t="s">
        <v>892</v>
      </c>
      <c r="F2976" t="s">
        <v>877</v>
      </c>
      <c r="G2976" t="s">
        <v>6218</v>
      </c>
      <c r="H2976" t="s">
        <v>4502</v>
      </c>
      <c r="I2976">
        <v>111.55549999999999</v>
      </c>
      <c r="J2976" t="s">
        <v>889</v>
      </c>
      <c r="K2976" t="s">
        <v>879</v>
      </c>
      <c r="L2976" t="s">
        <v>6461</v>
      </c>
      <c r="M2976" t="s">
        <v>887</v>
      </c>
      <c r="N2976" t="s">
        <v>887</v>
      </c>
    </row>
    <row r="2977" spans="1:14" x14ac:dyDescent="0.3">
      <c r="A2977" s="136">
        <f t="shared" si="46"/>
        <v>311.69161058433394</v>
      </c>
      <c r="B2977" s="134">
        <v>4.5464500000000001</v>
      </c>
      <c r="C2977" s="134">
        <v>-74.174819999999997</v>
      </c>
      <c r="D2977" t="s">
        <v>3453</v>
      </c>
      <c r="E2977" t="s">
        <v>892</v>
      </c>
      <c r="F2977" t="s">
        <v>926</v>
      </c>
      <c r="G2977" t="s">
        <v>3332</v>
      </c>
      <c r="H2977" t="s">
        <v>3333</v>
      </c>
      <c r="I2977">
        <v>85.055000000000007</v>
      </c>
      <c r="J2977" t="s">
        <v>1069</v>
      </c>
      <c r="K2977" t="s">
        <v>879</v>
      </c>
      <c r="L2977" t="s">
        <v>3454</v>
      </c>
      <c r="M2977" t="s">
        <v>1879</v>
      </c>
      <c r="N2977" t="s">
        <v>1879</v>
      </c>
    </row>
    <row r="2978" spans="1:14" x14ac:dyDescent="0.3">
      <c r="A2978" s="136">
        <f t="shared" si="46"/>
        <v>311.71291264463161</v>
      </c>
      <c r="B2978" s="134">
        <v>4.9000000000000004</v>
      </c>
      <c r="C2978" s="134">
        <v>-74.754000000000005</v>
      </c>
      <c r="D2978" t="s">
        <v>2468</v>
      </c>
      <c r="E2978" t="s">
        <v>883</v>
      </c>
      <c r="F2978" t="s">
        <v>884</v>
      </c>
      <c r="G2978" t="s">
        <v>2340</v>
      </c>
      <c r="H2978" t="s">
        <v>307</v>
      </c>
      <c r="I2978">
        <v>172.82570000000001</v>
      </c>
      <c r="L2978" t="s">
        <v>2469</v>
      </c>
      <c r="M2978" t="s">
        <v>2470</v>
      </c>
      <c r="N2978" t="s">
        <v>2470</v>
      </c>
    </row>
    <row r="2979" spans="1:14" x14ac:dyDescent="0.3">
      <c r="A2979" s="136">
        <f t="shared" si="46"/>
        <v>311.7205445773231</v>
      </c>
      <c r="B2979" s="134">
        <v>4.5170700000000004</v>
      </c>
      <c r="C2979" s="134">
        <v>-74.108850000000004</v>
      </c>
      <c r="D2979" t="s">
        <v>3674</v>
      </c>
      <c r="E2979" t="s">
        <v>892</v>
      </c>
      <c r="F2979" t="s">
        <v>926</v>
      </c>
      <c r="G2979" t="s">
        <v>3394</v>
      </c>
      <c r="H2979" t="s">
        <v>3395</v>
      </c>
      <c r="I2979">
        <v>11.6557</v>
      </c>
      <c r="J2979" t="s">
        <v>894</v>
      </c>
      <c r="K2979" t="s">
        <v>879</v>
      </c>
      <c r="L2979" t="s">
        <v>3675</v>
      </c>
      <c r="M2979" t="s">
        <v>3310</v>
      </c>
      <c r="N2979" t="s">
        <v>3310</v>
      </c>
    </row>
    <row r="2980" spans="1:14" x14ac:dyDescent="0.3">
      <c r="A2980" s="136">
        <f t="shared" si="46"/>
        <v>311.72302821475046</v>
      </c>
      <c r="B2980" s="134">
        <v>7.2915000000000001</v>
      </c>
      <c r="C2980" s="134">
        <v>-75.817999999999998</v>
      </c>
      <c r="D2980" t="s">
        <v>10102</v>
      </c>
      <c r="E2980" t="s">
        <v>883</v>
      </c>
      <c r="F2980" t="s">
        <v>877</v>
      </c>
      <c r="G2980" t="s">
        <v>9578</v>
      </c>
      <c r="H2980" t="s">
        <v>288</v>
      </c>
      <c r="I2980">
        <v>5296.9569000000001</v>
      </c>
      <c r="J2980" t="s">
        <v>1069</v>
      </c>
      <c r="L2980" t="s">
        <v>2659</v>
      </c>
      <c r="M2980" t="s">
        <v>2026</v>
      </c>
      <c r="N2980" t="s">
        <v>2026</v>
      </c>
    </row>
    <row r="2981" spans="1:14" x14ac:dyDescent="0.3">
      <c r="A2981" s="136">
        <f t="shared" si="46"/>
        <v>311.74801878063869</v>
      </c>
      <c r="B2981" s="134">
        <v>4.5599100000000004</v>
      </c>
      <c r="C2981" s="134">
        <v>-74.205070000000006</v>
      </c>
      <c r="D2981" t="s">
        <v>3292</v>
      </c>
      <c r="E2981" t="s">
        <v>892</v>
      </c>
      <c r="F2981" t="s">
        <v>877</v>
      </c>
      <c r="G2981" t="s">
        <v>255</v>
      </c>
      <c r="H2981" t="s">
        <v>297</v>
      </c>
      <c r="I2981">
        <v>18.498699999999999</v>
      </c>
      <c r="J2981" t="s">
        <v>889</v>
      </c>
      <c r="K2981" t="s">
        <v>879</v>
      </c>
      <c r="L2981" t="s">
        <v>3293</v>
      </c>
      <c r="M2981" t="s">
        <v>931</v>
      </c>
      <c r="N2981" t="s">
        <v>931</v>
      </c>
    </row>
    <row r="2982" spans="1:14" x14ac:dyDescent="0.3">
      <c r="A2982" s="136">
        <f t="shared" si="46"/>
        <v>311.75318118810901</v>
      </c>
      <c r="B2982" s="134">
        <v>4.8834999999999997</v>
      </c>
      <c r="C2982" s="134">
        <v>-74.733500000000006</v>
      </c>
      <c r="D2982" t="s">
        <v>2471</v>
      </c>
      <c r="E2982" t="s">
        <v>883</v>
      </c>
      <c r="F2982" t="s">
        <v>877</v>
      </c>
      <c r="G2982" t="s">
        <v>2434</v>
      </c>
      <c r="H2982" t="s">
        <v>297</v>
      </c>
      <c r="I2982">
        <v>12.257199999999999</v>
      </c>
      <c r="J2982" t="s">
        <v>894</v>
      </c>
      <c r="L2982" t="s">
        <v>2472</v>
      </c>
      <c r="M2982" t="s">
        <v>1019</v>
      </c>
      <c r="N2982" t="s">
        <v>1019</v>
      </c>
    </row>
    <row r="2983" spans="1:14" x14ac:dyDescent="0.3">
      <c r="A2983" s="136">
        <f t="shared" si="46"/>
        <v>311.84210221773469</v>
      </c>
      <c r="B2983" s="134">
        <v>8.0180000000000007</v>
      </c>
      <c r="C2983" s="134">
        <v>-75.670500000000004</v>
      </c>
      <c r="D2983" t="s">
        <v>11536</v>
      </c>
      <c r="E2983" t="s">
        <v>883</v>
      </c>
      <c r="F2983" t="s">
        <v>877</v>
      </c>
      <c r="G2983" t="s">
        <v>11063</v>
      </c>
      <c r="H2983" t="s">
        <v>296</v>
      </c>
      <c r="I2983">
        <v>8.5389999999999997</v>
      </c>
      <c r="J2983" t="s">
        <v>894</v>
      </c>
      <c r="L2983" t="s">
        <v>11120</v>
      </c>
      <c r="M2983" t="s">
        <v>1759</v>
      </c>
      <c r="N2983" t="s">
        <v>1759</v>
      </c>
    </row>
    <row r="2984" spans="1:14" x14ac:dyDescent="0.3">
      <c r="A2984" s="136">
        <f t="shared" si="46"/>
        <v>312.06449775437272</v>
      </c>
      <c r="B2984" s="134">
        <v>4.5559599999999998</v>
      </c>
      <c r="C2984" s="134">
        <v>-74.203360000000004</v>
      </c>
      <c r="D2984" t="s">
        <v>3299</v>
      </c>
      <c r="E2984" t="s">
        <v>892</v>
      </c>
      <c r="F2984" t="s">
        <v>877</v>
      </c>
      <c r="G2984" t="s">
        <v>255</v>
      </c>
      <c r="H2984" t="s">
        <v>297</v>
      </c>
      <c r="I2984">
        <v>22.508199999999999</v>
      </c>
      <c r="J2984" t="s">
        <v>889</v>
      </c>
      <c r="K2984" t="s">
        <v>879</v>
      </c>
      <c r="L2984" t="s">
        <v>3300</v>
      </c>
      <c r="M2984" t="s">
        <v>989</v>
      </c>
      <c r="N2984" t="s">
        <v>989</v>
      </c>
    </row>
    <row r="2985" spans="1:14" x14ac:dyDescent="0.3">
      <c r="A2985" s="136">
        <f t="shared" si="46"/>
        <v>312.12806853233451</v>
      </c>
      <c r="B2985" s="134">
        <v>4.5600899999999998</v>
      </c>
      <c r="C2985" s="134">
        <v>-74.213459999999998</v>
      </c>
      <c r="D2985" t="s">
        <v>3242</v>
      </c>
      <c r="E2985" t="s">
        <v>892</v>
      </c>
      <c r="F2985" t="s">
        <v>877</v>
      </c>
      <c r="G2985" t="s">
        <v>255</v>
      </c>
      <c r="H2985" t="s">
        <v>297</v>
      </c>
      <c r="I2985">
        <v>4.1791</v>
      </c>
      <c r="J2985" t="s">
        <v>894</v>
      </c>
      <c r="K2985" t="s">
        <v>879</v>
      </c>
      <c r="L2985" t="s">
        <v>3243</v>
      </c>
      <c r="M2985" t="s">
        <v>931</v>
      </c>
      <c r="N2985" t="s">
        <v>931</v>
      </c>
    </row>
    <row r="2986" spans="1:14" x14ac:dyDescent="0.3">
      <c r="A2986" s="136">
        <f t="shared" si="46"/>
        <v>312.14501272425832</v>
      </c>
      <c r="B2986" s="134">
        <v>5.9710000000000001</v>
      </c>
      <c r="C2986" s="134">
        <v>-75.588999999999999</v>
      </c>
      <c r="D2986" t="s">
        <v>5633</v>
      </c>
      <c r="E2986" t="s">
        <v>883</v>
      </c>
      <c r="F2986" t="s">
        <v>877</v>
      </c>
      <c r="G2986" t="s">
        <v>5634</v>
      </c>
      <c r="H2986" t="s">
        <v>288</v>
      </c>
      <c r="I2986">
        <v>145.76730000000001</v>
      </c>
      <c r="J2986" t="s">
        <v>894</v>
      </c>
      <c r="L2986" t="s">
        <v>5333</v>
      </c>
      <c r="M2986" t="s">
        <v>1019</v>
      </c>
      <c r="N2986" t="s">
        <v>1019</v>
      </c>
    </row>
    <row r="2987" spans="1:14" x14ac:dyDescent="0.3">
      <c r="A2987" s="136">
        <f t="shared" si="46"/>
        <v>312.2381834395199</v>
      </c>
      <c r="B2987" s="134">
        <v>4.5520399999999999</v>
      </c>
      <c r="C2987" s="134">
        <v>-74.198670000000007</v>
      </c>
      <c r="D2987" t="s">
        <v>3326</v>
      </c>
      <c r="E2987" t="s">
        <v>892</v>
      </c>
      <c r="F2987" t="s">
        <v>926</v>
      </c>
      <c r="G2987" t="s">
        <v>255</v>
      </c>
      <c r="H2987" t="s">
        <v>297</v>
      </c>
      <c r="I2987">
        <v>9.8933</v>
      </c>
      <c r="J2987" t="s">
        <v>889</v>
      </c>
      <c r="K2987" t="s">
        <v>879</v>
      </c>
      <c r="L2987" t="s">
        <v>3327</v>
      </c>
      <c r="M2987" t="s">
        <v>931</v>
      </c>
      <c r="N2987" t="s">
        <v>931</v>
      </c>
    </row>
    <row r="2988" spans="1:14" x14ac:dyDescent="0.3">
      <c r="A2988" s="136">
        <f t="shared" si="46"/>
        <v>312.23924649921156</v>
      </c>
      <c r="B2988" s="134">
        <v>4.5480200000000002</v>
      </c>
      <c r="C2988" s="134">
        <v>-74.190039999999996</v>
      </c>
      <c r="D2988" t="s">
        <v>3369</v>
      </c>
      <c r="E2988" t="s">
        <v>892</v>
      </c>
      <c r="F2988" t="s">
        <v>926</v>
      </c>
      <c r="G2988" t="s">
        <v>255</v>
      </c>
      <c r="H2988" t="s">
        <v>297</v>
      </c>
      <c r="I2988">
        <v>58.996499999999997</v>
      </c>
      <c r="J2988" t="s">
        <v>889</v>
      </c>
      <c r="K2988" t="s">
        <v>879</v>
      </c>
      <c r="L2988" t="s">
        <v>3322</v>
      </c>
      <c r="M2988" t="s">
        <v>3370</v>
      </c>
      <c r="N2988" t="s">
        <v>3370</v>
      </c>
    </row>
    <row r="2989" spans="1:14" x14ac:dyDescent="0.3">
      <c r="A2989" s="136">
        <f t="shared" si="46"/>
        <v>312.24802596516128</v>
      </c>
      <c r="B2989" s="134">
        <v>4.5870899999999999</v>
      </c>
      <c r="C2989" s="134">
        <v>-74.271280000000004</v>
      </c>
      <c r="D2989" t="s">
        <v>3008</v>
      </c>
      <c r="E2989" t="s">
        <v>892</v>
      </c>
      <c r="F2989" t="s">
        <v>877</v>
      </c>
      <c r="G2989" t="s">
        <v>255</v>
      </c>
      <c r="H2989" t="s">
        <v>297</v>
      </c>
      <c r="I2989">
        <v>495.84210000000002</v>
      </c>
      <c r="J2989" t="s">
        <v>894</v>
      </c>
      <c r="K2989" t="s">
        <v>879</v>
      </c>
      <c r="L2989" t="s">
        <v>3009</v>
      </c>
      <c r="M2989" t="s">
        <v>1879</v>
      </c>
      <c r="N2989" t="s">
        <v>1879</v>
      </c>
    </row>
    <row r="2990" spans="1:14" x14ac:dyDescent="0.3">
      <c r="A2990" s="136">
        <f t="shared" si="46"/>
        <v>312.37372925009782</v>
      </c>
      <c r="B2990" s="134">
        <v>4.3135199999999996</v>
      </c>
      <c r="C2990" s="134">
        <v>-73.402119999999996</v>
      </c>
      <c r="D2990" t="s">
        <v>6217</v>
      </c>
      <c r="E2990" t="s">
        <v>892</v>
      </c>
      <c r="F2990" t="s">
        <v>877</v>
      </c>
      <c r="G2990" t="s">
        <v>6218</v>
      </c>
      <c r="H2990" t="s">
        <v>4502</v>
      </c>
      <c r="I2990">
        <v>280.12729999999999</v>
      </c>
      <c r="J2990" t="s">
        <v>889</v>
      </c>
      <c r="K2990" t="s">
        <v>1058</v>
      </c>
      <c r="L2990" t="s">
        <v>1182</v>
      </c>
      <c r="M2990" t="s">
        <v>1117</v>
      </c>
      <c r="N2990" t="s">
        <v>1117</v>
      </c>
    </row>
    <row r="2991" spans="1:14" x14ac:dyDescent="0.3">
      <c r="A2991" s="136">
        <f t="shared" si="46"/>
        <v>312.3969459379868</v>
      </c>
      <c r="B2991" s="134">
        <v>4.5500999999999996</v>
      </c>
      <c r="C2991" s="134">
        <v>-74.197890000000001</v>
      </c>
      <c r="D2991" t="s">
        <v>3328</v>
      </c>
      <c r="E2991" t="s">
        <v>892</v>
      </c>
      <c r="F2991" t="s">
        <v>893</v>
      </c>
      <c r="G2991" t="s">
        <v>255</v>
      </c>
      <c r="H2991" t="s">
        <v>297</v>
      </c>
      <c r="I2991">
        <v>21.090399999999999</v>
      </c>
      <c r="J2991" t="s">
        <v>894</v>
      </c>
      <c r="K2991" t="s">
        <v>879</v>
      </c>
      <c r="L2991" t="s">
        <v>2747</v>
      </c>
      <c r="M2991" t="s">
        <v>1879</v>
      </c>
      <c r="N2991" t="s">
        <v>1879</v>
      </c>
    </row>
    <row r="2992" spans="1:14" x14ac:dyDescent="0.3">
      <c r="A2992" s="136">
        <f t="shared" si="46"/>
        <v>312.44736132869707</v>
      </c>
      <c r="B2992" s="134">
        <v>6.4599099999999998</v>
      </c>
      <c r="C2992" s="134">
        <v>-75.756079999999997</v>
      </c>
      <c r="D2992" t="s">
        <v>7684</v>
      </c>
      <c r="E2992" t="s">
        <v>892</v>
      </c>
      <c r="F2992" t="s">
        <v>877</v>
      </c>
      <c r="G2992" t="s">
        <v>7441</v>
      </c>
      <c r="H2992" t="s">
        <v>288</v>
      </c>
      <c r="I2992">
        <v>87.995199999999997</v>
      </c>
      <c r="J2992" t="s">
        <v>894</v>
      </c>
      <c r="K2992" t="s">
        <v>879</v>
      </c>
      <c r="L2992" t="s">
        <v>7685</v>
      </c>
      <c r="M2992" t="s">
        <v>7686</v>
      </c>
      <c r="N2992" t="s">
        <v>7686</v>
      </c>
    </row>
    <row r="2993" spans="1:14" x14ac:dyDescent="0.3">
      <c r="A2993" s="136">
        <f t="shared" si="46"/>
        <v>312.50016488689664</v>
      </c>
      <c r="B2993" s="134">
        <v>4.9145000000000003</v>
      </c>
      <c r="C2993" s="134">
        <v>-74.783500000000004</v>
      </c>
      <c r="D2993" t="s">
        <v>2459</v>
      </c>
      <c r="E2993" t="s">
        <v>883</v>
      </c>
      <c r="F2993" t="s">
        <v>877</v>
      </c>
      <c r="G2993" t="s">
        <v>2460</v>
      </c>
      <c r="H2993" t="s">
        <v>307</v>
      </c>
      <c r="I2993">
        <v>2347.2613999999999</v>
      </c>
      <c r="J2993" t="s">
        <v>889</v>
      </c>
      <c r="L2993" t="s">
        <v>2461</v>
      </c>
      <c r="M2993" t="s">
        <v>2462</v>
      </c>
      <c r="N2993" t="s">
        <v>2462</v>
      </c>
    </row>
    <row r="2994" spans="1:14" x14ac:dyDescent="0.3">
      <c r="A2994" s="136">
        <f t="shared" si="46"/>
        <v>312.50050257569376</v>
      </c>
      <c r="B2994" s="134">
        <v>6.4856400000000001</v>
      </c>
      <c r="C2994" s="134">
        <v>-75.762519999999995</v>
      </c>
      <c r="D2994" t="s">
        <v>7744</v>
      </c>
      <c r="E2994" t="s">
        <v>892</v>
      </c>
      <c r="F2994" t="s">
        <v>926</v>
      </c>
      <c r="G2994" t="s">
        <v>7716</v>
      </c>
      <c r="H2994" t="s">
        <v>288</v>
      </c>
      <c r="I2994">
        <v>490.31060000000002</v>
      </c>
      <c r="J2994" t="s">
        <v>889</v>
      </c>
      <c r="K2994" t="s">
        <v>879</v>
      </c>
      <c r="L2994" t="s">
        <v>7745</v>
      </c>
      <c r="M2994" t="s">
        <v>1380</v>
      </c>
      <c r="N2994" t="s">
        <v>1380</v>
      </c>
    </row>
    <row r="2995" spans="1:14" x14ac:dyDescent="0.3">
      <c r="A2995" s="136">
        <f t="shared" si="46"/>
        <v>312.51794102617453</v>
      </c>
      <c r="B2995" s="134">
        <v>4.5395000000000003</v>
      </c>
      <c r="C2995" s="134">
        <v>-74.177499999999995</v>
      </c>
      <c r="D2995" t="s">
        <v>3436</v>
      </c>
      <c r="E2995" t="s">
        <v>883</v>
      </c>
      <c r="F2995" t="s">
        <v>877</v>
      </c>
      <c r="G2995" t="s">
        <v>255</v>
      </c>
      <c r="H2995" t="s">
        <v>297</v>
      </c>
      <c r="I2995">
        <v>13.482699999999999</v>
      </c>
      <c r="J2995" t="s">
        <v>894</v>
      </c>
      <c r="L2995" t="s">
        <v>3437</v>
      </c>
      <c r="M2995" t="s">
        <v>1410</v>
      </c>
      <c r="N2995" t="s">
        <v>1410</v>
      </c>
    </row>
    <row r="2996" spans="1:14" x14ac:dyDescent="0.3">
      <c r="A2996" s="136">
        <f t="shared" si="46"/>
        <v>312.52541556992003</v>
      </c>
      <c r="B2996" s="134">
        <v>4.5521200000000004</v>
      </c>
      <c r="C2996" s="134">
        <v>-74.204939999999993</v>
      </c>
      <c r="D2996" t="s">
        <v>3277</v>
      </c>
      <c r="E2996" t="s">
        <v>892</v>
      </c>
      <c r="F2996" t="s">
        <v>877</v>
      </c>
      <c r="G2996" t="s">
        <v>255</v>
      </c>
      <c r="H2996" t="s">
        <v>297</v>
      </c>
      <c r="I2996">
        <v>3.3685</v>
      </c>
      <c r="J2996" t="s">
        <v>894</v>
      </c>
      <c r="K2996" t="s">
        <v>879</v>
      </c>
      <c r="L2996" t="s">
        <v>3278</v>
      </c>
      <c r="M2996" t="s">
        <v>2393</v>
      </c>
      <c r="N2996" t="s">
        <v>2393</v>
      </c>
    </row>
    <row r="2997" spans="1:14" x14ac:dyDescent="0.3">
      <c r="A2997" s="136">
        <f t="shared" si="46"/>
        <v>312.55862728845494</v>
      </c>
      <c r="B2997" s="134">
        <v>4.5420400000000001</v>
      </c>
      <c r="C2997" s="134">
        <v>-74.183930000000004</v>
      </c>
      <c r="D2997" t="s">
        <v>3397</v>
      </c>
      <c r="E2997" t="s">
        <v>892</v>
      </c>
      <c r="F2997" t="s">
        <v>893</v>
      </c>
      <c r="G2997" t="s">
        <v>255</v>
      </c>
      <c r="H2997" t="s">
        <v>297</v>
      </c>
      <c r="I2997">
        <v>37.913699999999999</v>
      </c>
      <c r="J2997" t="s">
        <v>889</v>
      </c>
      <c r="K2997" t="s">
        <v>879</v>
      </c>
      <c r="L2997" t="s">
        <v>3398</v>
      </c>
      <c r="M2997" t="s">
        <v>1879</v>
      </c>
      <c r="N2997" t="s">
        <v>1879</v>
      </c>
    </row>
    <row r="2998" spans="1:14" x14ac:dyDescent="0.3">
      <c r="A2998" s="136">
        <f t="shared" si="46"/>
        <v>312.5875328218512</v>
      </c>
      <c r="B2998" s="134">
        <v>4.5519999999999996</v>
      </c>
      <c r="C2998" s="134">
        <v>-74.206000000000003</v>
      </c>
      <c r="D2998" t="s">
        <v>3267</v>
      </c>
      <c r="E2998" t="s">
        <v>883</v>
      </c>
      <c r="F2998" t="s">
        <v>963</v>
      </c>
      <c r="G2998" t="s">
        <v>255</v>
      </c>
      <c r="H2998" t="s">
        <v>297</v>
      </c>
      <c r="I2998">
        <v>20.837</v>
      </c>
      <c r="J2998" t="s">
        <v>986</v>
      </c>
      <c r="L2998" t="s">
        <v>3268</v>
      </c>
      <c r="M2998" t="s">
        <v>1019</v>
      </c>
      <c r="N2998" t="s">
        <v>1019</v>
      </c>
    </row>
    <row r="2999" spans="1:14" x14ac:dyDescent="0.3">
      <c r="A2999" s="136">
        <f t="shared" si="46"/>
        <v>312.62478298288653</v>
      </c>
      <c r="B2999" s="134">
        <v>4.5558500000000004</v>
      </c>
      <c r="C2999" s="134">
        <v>-74.214950000000002</v>
      </c>
      <c r="D2999" t="s">
        <v>3207</v>
      </c>
      <c r="E2999" t="s">
        <v>892</v>
      </c>
      <c r="F2999" t="s">
        <v>877</v>
      </c>
      <c r="G2999" t="s">
        <v>255</v>
      </c>
      <c r="H2999" t="s">
        <v>297</v>
      </c>
      <c r="I2999">
        <v>140.03190000000001</v>
      </c>
      <c r="J2999" t="s">
        <v>889</v>
      </c>
      <c r="K2999" t="s">
        <v>879</v>
      </c>
      <c r="L2999" t="s">
        <v>3208</v>
      </c>
      <c r="M2999" t="s">
        <v>1019</v>
      </c>
      <c r="N2999" t="s">
        <v>1019</v>
      </c>
    </row>
    <row r="3000" spans="1:14" x14ac:dyDescent="0.3">
      <c r="A3000" s="136">
        <f t="shared" si="46"/>
        <v>312.63557419497863</v>
      </c>
      <c r="B3000" s="134">
        <v>4.5480200000000002</v>
      </c>
      <c r="C3000" s="134">
        <v>-74.198509999999999</v>
      </c>
      <c r="D3000" t="s">
        <v>3321</v>
      </c>
      <c r="E3000" t="s">
        <v>892</v>
      </c>
      <c r="F3000" t="s">
        <v>926</v>
      </c>
      <c r="G3000" t="s">
        <v>255</v>
      </c>
      <c r="H3000" t="s">
        <v>297</v>
      </c>
      <c r="I3000">
        <v>29.738700000000001</v>
      </c>
      <c r="J3000" t="s">
        <v>889</v>
      </c>
      <c r="K3000" t="s">
        <v>879</v>
      </c>
      <c r="L3000" t="s">
        <v>3322</v>
      </c>
      <c r="M3000" t="s">
        <v>3323</v>
      </c>
      <c r="N3000" t="s">
        <v>3323</v>
      </c>
    </row>
    <row r="3001" spans="1:14" x14ac:dyDescent="0.3">
      <c r="A3001" s="136">
        <f t="shared" si="46"/>
        <v>312.72018646843111</v>
      </c>
      <c r="B3001" s="134">
        <v>4.5350000000000001</v>
      </c>
      <c r="C3001" s="134">
        <v>-74.171999999999997</v>
      </c>
      <c r="D3001" t="s">
        <v>3450</v>
      </c>
      <c r="E3001" t="s">
        <v>883</v>
      </c>
      <c r="F3001" t="s">
        <v>877</v>
      </c>
      <c r="G3001" t="s">
        <v>3332</v>
      </c>
      <c r="H3001" t="s">
        <v>3333</v>
      </c>
      <c r="I3001">
        <v>62.510899999999999</v>
      </c>
      <c r="J3001" t="s">
        <v>894</v>
      </c>
      <c r="L3001" t="s">
        <v>2821</v>
      </c>
      <c r="M3001" t="s">
        <v>1410</v>
      </c>
      <c r="N3001" t="s">
        <v>1410</v>
      </c>
    </row>
    <row r="3002" spans="1:14" x14ac:dyDescent="0.3">
      <c r="A3002" s="136">
        <f t="shared" si="46"/>
        <v>312.80915157187621</v>
      </c>
      <c r="B3002" s="134">
        <v>4.5431100000000004</v>
      </c>
      <c r="C3002" s="134">
        <v>-74.191640000000007</v>
      </c>
      <c r="D3002" t="s">
        <v>3350</v>
      </c>
      <c r="E3002" t="s">
        <v>892</v>
      </c>
      <c r="F3002" t="s">
        <v>877</v>
      </c>
      <c r="G3002" t="s">
        <v>255</v>
      </c>
      <c r="H3002" t="s">
        <v>297</v>
      </c>
      <c r="I3002">
        <v>97.491500000000002</v>
      </c>
      <c r="J3002" t="s">
        <v>894</v>
      </c>
      <c r="K3002" t="s">
        <v>879</v>
      </c>
      <c r="L3002" t="s">
        <v>3351</v>
      </c>
      <c r="M3002" t="s">
        <v>989</v>
      </c>
      <c r="N3002" t="s">
        <v>989</v>
      </c>
    </row>
    <row r="3003" spans="1:14" x14ac:dyDescent="0.3">
      <c r="A3003" s="136">
        <f t="shared" si="46"/>
        <v>312.83990708683802</v>
      </c>
      <c r="B3003" s="134">
        <v>4.5369999999999999</v>
      </c>
      <c r="C3003" s="134">
        <v>-74.179000000000002</v>
      </c>
      <c r="D3003" t="s">
        <v>3411</v>
      </c>
      <c r="E3003" t="s">
        <v>883</v>
      </c>
      <c r="F3003" t="s">
        <v>877</v>
      </c>
      <c r="G3003" t="s">
        <v>3332</v>
      </c>
      <c r="H3003" t="s">
        <v>3333</v>
      </c>
      <c r="I3003">
        <v>14.708500000000001</v>
      </c>
      <c r="J3003" t="s">
        <v>894</v>
      </c>
      <c r="L3003" t="s">
        <v>3412</v>
      </c>
      <c r="M3003" t="s">
        <v>1597</v>
      </c>
      <c r="N3003" t="s">
        <v>1597</v>
      </c>
    </row>
    <row r="3004" spans="1:14" x14ac:dyDescent="0.3">
      <c r="A3004" s="136">
        <f t="shared" si="46"/>
        <v>312.86373690183609</v>
      </c>
      <c r="B3004" s="134">
        <v>6.6070000000000002</v>
      </c>
      <c r="C3004" s="134">
        <v>-75.790499999999994</v>
      </c>
      <c r="D3004" t="s">
        <v>8261</v>
      </c>
      <c r="E3004" t="s">
        <v>883</v>
      </c>
      <c r="F3004" t="s">
        <v>877</v>
      </c>
      <c r="G3004" t="s">
        <v>8262</v>
      </c>
      <c r="H3004" t="s">
        <v>288</v>
      </c>
      <c r="I3004">
        <v>68.537000000000006</v>
      </c>
      <c r="J3004" t="s">
        <v>894</v>
      </c>
      <c r="L3004" t="s">
        <v>8263</v>
      </c>
      <c r="M3004" t="s">
        <v>899</v>
      </c>
      <c r="N3004" t="s">
        <v>899</v>
      </c>
    </row>
    <row r="3005" spans="1:14" x14ac:dyDescent="0.3">
      <c r="A3005" s="136">
        <f t="shared" si="46"/>
        <v>312.87353738682145</v>
      </c>
      <c r="B3005" s="134">
        <v>4.5394500000000004</v>
      </c>
      <c r="C3005" s="134">
        <v>-74.185079999999999</v>
      </c>
      <c r="D3005" t="s">
        <v>3378</v>
      </c>
      <c r="E3005" t="s">
        <v>892</v>
      </c>
      <c r="F3005" t="s">
        <v>926</v>
      </c>
      <c r="G3005" t="s">
        <v>3332</v>
      </c>
      <c r="H3005" t="s">
        <v>3333</v>
      </c>
      <c r="I3005">
        <v>26.437799999999999</v>
      </c>
      <c r="J3005" t="s">
        <v>889</v>
      </c>
      <c r="K3005" t="s">
        <v>879</v>
      </c>
      <c r="L3005" t="s">
        <v>3379</v>
      </c>
      <c r="M3005" t="s">
        <v>1754</v>
      </c>
      <c r="N3005" t="s">
        <v>1754</v>
      </c>
    </row>
    <row r="3006" spans="1:14" x14ac:dyDescent="0.3">
      <c r="A3006" s="136">
        <f t="shared" si="46"/>
        <v>312.90383320260804</v>
      </c>
      <c r="B3006" s="134">
        <v>4.53756</v>
      </c>
      <c r="C3006" s="134">
        <v>-74.181610000000006</v>
      </c>
      <c r="D3006" t="s">
        <v>3402</v>
      </c>
      <c r="E3006" t="s">
        <v>892</v>
      </c>
      <c r="F3006" t="s">
        <v>1593</v>
      </c>
      <c r="G3006" t="s">
        <v>3332</v>
      </c>
      <c r="H3006" t="s">
        <v>3333</v>
      </c>
      <c r="I3006">
        <v>2.4356</v>
      </c>
      <c r="J3006" t="s">
        <v>894</v>
      </c>
      <c r="K3006" t="s">
        <v>879</v>
      </c>
      <c r="L3006" t="s">
        <v>3403</v>
      </c>
      <c r="M3006" t="s">
        <v>949</v>
      </c>
      <c r="N3006" t="s">
        <v>949</v>
      </c>
    </row>
    <row r="3007" spans="1:14" x14ac:dyDescent="0.3">
      <c r="A3007" s="136">
        <f t="shared" si="46"/>
        <v>312.98128277593395</v>
      </c>
      <c r="B3007" s="134">
        <v>4.5511999999999997</v>
      </c>
      <c r="C3007" s="134">
        <v>-74.212620000000001</v>
      </c>
      <c r="D3007" t="s">
        <v>3218</v>
      </c>
      <c r="E3007" t="s">
        <v>892</v>
      </c>
      <c r="F3007" t="s">
        <v>877</v>
      </c>
      <c r="G3007" t="s">
        <v>255</v>
      </c>
      <c r="H3007" t="s">
        <v>297</v>
      </c>
      <c r="I3007">
        <v>55.3459</v>
      </c>
      <c r="J3007" t="s">
        <v>889</v>
      </c>
      <c r="K3007" t="s">
        <v>879</v>
      </c>
      <c r="L3007" t="s">
        <v>3219</v>
      </c>
      <c r="M3007" t="s">
        <v>931</v>
      </c>
      <c r="N3007" t="s">
        <v>931</v>
      </c>
    </row>
    <row r="3008" spans="1:14" x14ac:dyDescent="0.3">
      <c r="A3008" s="136">
        <f t="shared" si="46"/>
        <v>312.98679186468559</v>
      </c>
      <c r="B3008" s="134">
        <v>6.4694700000000003</v>
      </c>
      <c r="C3008" s="134">
        <v>-75.763329999999996</v>
      </c>
      <c r="D3008" t="s">
        <v>7715</v>
      </c>
      <c r="E3008" t="s">
        <v>892</v>
      </c>
      <c r="F3008" t="s">
        <v>877</v>
      </c>
      <c r="G3008" t="s">
        <v>7716</v>
      </c>
      <c r="H3008" t="s">
        <v>288</v>
      </c>
      <c r="I3008">
        <v>107.3027</v>
      </c>
      <c r="J3008" t="s">
        <v>894</v>
      </c>
      <c r="K3008" t="s">
        <v>879</v>
      </c>
      <c r="L3008" t="s">
        <v>7587</v>
      </c>
      <c r="M3008" t="s">
        <v>1380</v>
      </c>
      <c r="N3008" t="s">
        <v>1380</v>
      </c>
    </row>
    <row r="3009" spans="1:14" x14ac:dyDescent="0.3">
      <c r="A3009" s="136">
        <f t="shared" si="46"/>
        <v>312.98770567128207</v>
      </c>
      <c r="B3009" s="134">
        <v>7.1905000000000001</v>
      </c>
      <c r="C3009" s="134">
        <v>-75.834500000000006</v>
      </c>
      <c r="D3009" t="s">
        <v>9868</v>
      </c>
      <c r="E3009" t="s">
        <v>883</v>
      </c>
      <c r="F3009" t="s">
        <v>877</v>
      </c>
      <c r="G3009" t="s">
        <v>9578</v>
      </c>
      <c r="H3009" t="s">
        <v>288</v>
      </c>
      <c r="I3009">
        <v>4986.4722000000002</v>
      </c>
      <c r="J3009" t="s">
        <v>889</v>
      </c>
      <c r="L3009" t="s">
        <v>2659</v>
      </c>
      <c r="M3009" t="s">
        <v>2026</v>
      </c>
      <c r="N3009" t="s">
        <v>2026</v>
      </c>
    </row>
    <row r="3010" spans="1:14" x14ac:dyDescent="0.3">
      <c r="A3010" s="136">
        <f t="shared" ref="A3010:A3073" si="47">6371*ACOS(SIN(RADIANS(LAT))*SIN(RADIANS(B3010))+COS(RADIANS(LAT))*COS(RADIANS(B3010))*COS(RADIANS(C3010-LONG)))</f>
        <v>312.99237139201466</v>
      </c>
      <c r="B3010" s="134">
        <v>4.5245699999999998</v>
      </c>
      <c r="C3010" s="134">
        <v>-74.154750000000007</v>
      </c>
      <c r="D3010" t="s">
        <v>3505</v>
      </c>
      <c r="E3010" t="s">
        <v>892</v>
      </c>
      <c r="F3010" t="s">
        <v>926</v>
      </c>
      <c r="G3010" t="s">
        <v>3394</v>
      </c>
      <c r="H3010" t="s">
        <v>3395</v>
      </c>
      <c r="I3010">
        <v>24.720300000000002</v>
      </c>
      <c r="J3010" t="s">
        <v>889</v>
      </c>
      <c r="K3010" t="s">
        <v>879</v>
      </c>
      <c r="L3010" t="s">
        <v>3506</v>
      </c>
      <c r="M3010" t="s">
        <v>1019</v>
      </c>
      <c r="N3010" t="s">
        <v>1019</v>
      </c>
    </row>
    <row r="3011" spans="1:14" x14ac:dyDescent="0.3">
      <c r="A3011" s="136">
        <f t="shared" si="47"/>
        <v>313.00790775406199</v>
      </c>
      <c r="B3011" s="134">
        <v>4.5289999999999999</v>
      </c>
      <c r="C3011" s="134">
        <v>-74.165000000000006</v>
      </c>
      <c r="D3011" t="s">
        <v>3468</v>
      </c>
      <c r="E3011" t="s">
        <v>883</v>
      </c>
      <c r="F3011" t="s">
        <v>877</v>
      </c>
      <c r="G3011" t="s">
        <v>3394</v>
      </c>
      <c r="H3011" t="s">
        <v>3395</v>
      </c>
      <c r="I3011">
        <v>37.997</v>
      </c>
      <c r="J3011" t="s">
        <v>894</v>
      </c>
      <c r="L3011" t="s">
        <v>3469</v>
      </c>
      <c r="M3011" t="s">
        <v>899</v>
      </c>
      <c r="N3011" t="s">
        <v>899</v>
      </c>
    </row>
    <row r="3012" spans="1:14" x14ac:dyDescent="0.3">
      <c r="A3012" s="136">
        <f t="shared" si="47"/>
        <v>313.0099999362759</v>
      </c>
      <c r="B3012" s="134">
        <v>4.8819999999999997</v>
      </c>
      <c r="C3012" s="134">
        <v>-74.75</v>
      </c>
      <c r="D3012" t="s">
        <v>2442</v>
      </c>
      <c r="E3012" t="s">
        <v>883</v>
      </c>
      <c r="F3012" t="s">
        <v>884</v>
      </c>
      <c r="G3012" t="s">
        <v>2443</v>
      </c>
      <c r="H3012" t="s">
        <v>1369</v>
      </c>
      <c r="I3012">
        <v>63.738399999999999</v>
      </c>
      <c r="L3012" t="s">
        <v>2435</v>
      </c>
      <c r="M3012" t="s">
        <v>1909</v>
      </c>
      <c r="N3012" t="s">
        <v>1909</v>
      </c>
    </row>
    <row r="3013" spans="1:14" x14ac:dyDescent="0.3">
      <c r="A3013" s="136">
        <f t="shared" si="47"/>
        <v>313.15316699450631</v>
      </c>
      <c r="B3013" s="134">
        <v>4.5354999999999999</v>
      </c>
      <c r="C3013" s="134">
        <v>-74.182500000000005</v>
      </c>
      <c r="D3013" t="s">
        <v>3393</v>
      </c>
      <c r="E3013" t="s">
        <v>883</v>
      </c>
      <c r="F3013" t="s">
        <v>877</v>
      </c>
      <c r="G3013" t="s">
        <v>3394</v>
      </c>
      <c r="H3013" t="s">
        <v>3395</v>
      </c>
      <c r="I3013">
        <v>1.2257</v>
      </c>
      <c r="J3013" t="s">
        <v>894</v>
      </c>
      <c r="L3013" t="s">
        <v>3396</v>
      </c>
      <c r="M3013" t="s">
        <v>1019</v>
      </c>
      <c r="N3013" t="s">
        <v>1019</v>
      </c>
    </row>
    <row r="3014" spans="1:14" x14ac:dyDescent="0.3">
      <c r="A3014" s="136">
        <f t="shared" si="47"/>
        <v>313.16101131611606</v>
      </c>
      <c r="B3014" s="134">
        <v>6.5145</v>
      </c>
      <c r="C3014" s="134">
        <v>-75.775000000000006</v>
      </c>
      <c r="D3014" t="s">
        <v>7871</v>
      </c>
      <c r="E3014" t="s">
        <v>883</v>
      </c>
      <c r="F3014" t="s">
        <v>981</v>
      </c>
      <c r="G3014" t="s">
        <v>7586</v>
      </c>
      <c r="H3014" t="s">
        <v>288</v>
      </c>
      <c r="I3014">
        <v>84.460499999999996</v>
      </c>
      <c r="J3014" t="s">
        <v>894</v>
      </c>
      <c r="L3014" t="s">
        <v>7872</v>
      </c>
      <c r="M3014" t="s">
        <v>1833</v>
      </c>
      <c r="N3014" t="s">
        <v>1833</v>
      </c>
    </row>
    <row r="3015" spans="1:14" x14ac:dyDescent="0.3">
      <c r="A3015" s="136">
        <f t="shared" si="47"/>
        <v>313.19458159623844</v>
      </c>
      <c r="B3015" s="134">
        <v>4.8795000000000002</v>
      </c>
      <c r="C3015" s="134">
        <v>-74.749499999999998</v>
      </c>
      <c r="D3015" t="s">
        <v>2433</v>
      </c>
      <c r="E3015" t="s">
        <v>883</v>
      </c>
      <c r="F3015" t="s">
        <v>884</v>
      </c>
      <c r="G3015" t="s">
        <v>2434</v>
      </c>
      <c r="H3015" t="s">
        <v>297</v>
      </c>
      <c r="I3015">
        <v>31.869399999999999</v>
      </c>
      <c r="L3015" t="s">
        <v>2435</v>
      </c>
      <c r="M3015" t="s">
        <v>1909</v>
      </c>
      <c r="N3015" t="s">
        <v>1909</v>
      </c>
    </row>
    <row r="3016" spans="1:14" x14ac:dyDescent="0.3">
      <c r="A3016" s="136">
        <f t="shared" si="47"/>
        <v>313.31469462621618</v>
      </c>
      <c r="B3016" s="134">
        <v>6.1011600000000001</v>
      </c>
      <c r="C3016" s="134">
        <v>-75.653980000000004</v>
      </c>
      <c r="D3016" t="s">
        <v>6268</v>
      </c>
      <c r="E3016" t="s">
        <v>892</v>
      </c>
      <c r="F3016" t="s">
        <v>877</v>
      </c>
      <c r="G3016" t="s">
        <v>6269</v>
      </c>
      <c r="H3016" t="s">
        <v>288</v>
      </c>
      <c r="I3016">
        <v>207.94390000000001</v>
      </c>
      <c r="J3016" t="s">
        <v>889</v>
      </c>
      <c r="K3016" t="s">
        <v>879</v>
      </c>
      <c r="L3016" t="s">
        <v>6270</v>
      </c>
      <c r="M3016" t="s">
        <v>1270</v>
      </c>
      <c r="N3016" t="s">
        <v>1270</v>
      </c>
    </row>
    <row r="3017" spans="1:14" x14ac:dyDescent="0.3">
      <c r="A3017" s="136">
        <f t="shared" si="47"/>
        <v>313.40368379308842</v>
      </c>
      <c r="B3017" s="134">
        <v>4.5460000000000003</v>
      </c>
      <c r="C3017" s="134">
        <v>-74.210499999999996</v>
      </c>
      <c r="D3017" t="s">
        <v>3222</v>
      </c>
      <c r="E3017" t="s">
        <v>883</v>
      </c>
      <c r="F3017" t="s">
        <v>877</v>
      </c>
      <c r="G3017" t="s">
        <v>255</v>
      </c>
      <c r="H3017" t="s">
        <v>297</v>
      </c>
      <c r="I3017">
        <v>226.75899999999999</v>
      </c>
      <c r="J3017" t="s">
        <v>894</v>
      </c>
      <c r="L3017" t="s">
        <v>3223</v>
      </c>
      <c r="M3017" t="s">
        <v>1019</v>
      </c>
      <c r="N3017" t="s">
        <v>1019</v>
      </c>
    </row>
    <row r="3018" spans="1:14" x14ac:dyDescent="0.3">
      <c r="A3018" s="136">
        <f t="shared" si="47"/>
        <v>313.42411592329137</v>
      </c>
      <c r="B3018" s="134">
        <v>4.5396700000000001</v>
      </c>
      <c r="C3018" s="134">
        <v>-74.197379999999995</v>
      </c>
      <c r="D3018" t="s">
        <v>3311</v>
      </c>
      <c r="E3018" t="s">
        <v>892</v>
      </c>
      <c r="F3018" t="s">
        <v>877</v>
      </c>
      <c r="G3018" t="s">
        <v>255</v>
      </c>
      <c r="H3018" t="s">
        <v>297</v>
      </c>
      <c r="I3018">
        <v>49.677500000000002</v>
      </c>
      <c r="J3018" t="s">
        <v>894</v>
      </c>
      <c r="K3018" t="s">
        <v>879</v>
      </c>
      <c r="L3018" t="s">
        <v>3312</v>
      </c>
      <c r="M3018" t="s">
        <v>3313</v>
      </c>
      <c r="N3018" t="s">
        <v>3313</v>
      </c>
    </row>
    <row r="3019" spans="1:14" x14ac:dyDescent="0.3">
      <c r="A3019" s="136">
        <f t="shared" si="47"/>
        <v>313.49019898633367</v>
      </c>
      <c r="B3019" s="134">
        <v>6.0908699999999998</v>
      </c>
      <c r="C3019" s="134">
        <v>-75.651730000000001</v>
      </c>
      <c r="D3019" t="s">
        <v>6224</v>
      </c>
      <c r="E3019" t="s">
        <v>892</v>
      </c>
      <c r="F3019" t="s">
        <v>1944</v>
      </c>
      <c r="G3019" t="s">
        <v>292</v>
      </c>
      <c r="H3019" t="s">
        <v>288</v>
      </c>
      <c r="I3019">
        <v>13.621</v>
      </c>
      <c r="K3019" t="s">
        <v>879</v>
      </c>
      <c r="L3019" t="s">
        <v>6225</v>
      </c>
      <c r="M3019" t="s">
        <v>949</v>
      </c>
      <c r="N3019" t="s">
        <v>949</v>
      </c>
    </row>
    <row r="3020" spans="1:14" x14ac:dyDescent="0.3">
      <c r="A3020" s="136">
        <f t="shared" si="47"/>
        <v>313.53092407175774</v>
      </c>
      <c r="B3020" s="134">
        <v>4.5445000000000002</v>
      </c>
      <c r="C3020" s="134">
        <v>-74.209999999999994</v>
      </c>
      <c r="D3020" t="s">
        <v>3220</v>
      </c>
      <c r="E3020" t="s">
        <v>883</v>
      </c>
      <c r="F3020" t="s">
        <v>981</v>
      </c>
      <c r="G3020" t="s">
        <v>255</v>
      </c>
      <c r="H3020" t="s">
        <v>297</v>
      </c>
      <c r="I3020">
        <v>23.288799999999998</v>
      </c>
      <c r="J3020" t="s">
        <v>894</v>
      </c>
      <c r="L3020" t="s">
        <v>3221</v>
      </c>
      <c r="M3020" t="s">
        <v>931</v>
      </c>
      <c r="N3020" t="s">
        <v>931</v>
      </c>
    </row>
    <row r="3021" spans="1:14" x14ac:dyDescent="0.3">
      <c r="A3021" s="136">
        <f t="shared" si="47"/>
        <v>313.58077638428585</v>
      </c>
      <c r="B3021" s="134">
        <v>4.5206</v>
      </c>
      <c r="C3021" s="134">
        <v>-74.158850000000001</v>
      </c>
      <c r="D3021" t="s">
        <v>3486</v>
      </c>
      <c r="E3021" t="s">
        <v>892</v>
      </c>
      <c r="F3021" t="s">
        <v>926</v>
      </c>
      <c r="G3021" t="s">
        <v>3394</v>
      </c>
      <c r="H3021" t="s">
        <v>3395</v>
      </c>
      <c r="I3021">
        <v>218.15969999999999</v>
      </c>
      <c r="J3021" t="s">
        <v>889</v>
      </c>
      <c r="K3021" t="s">
        <v>879</v>
      </c>
      <c r="L3021" t="s">
        <v>3487</v>
      </c>
      <c r="M3021" t="s">
        <v>1019</v>
      </c>
      <c r="N3021" t="s">
        <v>1019</v>
      </c>
    </row>
    <row r="3022" spans="1:14" x14ac:dyDescent="0.3">
      <c r="A3022" s="136">
        <f t="shared" si="47"/>
        <v>313.73729833117585</v>
      </c>
      <c r="B3022" s="134">
        <v>4.7015000000000002</v>
      </c>
      <c r="C3022" s="134">
        <v>-74.503</v>
      </c>
      <c r="D3022" t="s">
        <v>2594</v>
      </c>
      <c r="E3022" t="s">
        <v>883</v>
      </c>
      <c r="F3022" t="s">
        <v>877</v>
      </c>
      <c r="G3022" t="s">
        <v>2595</v>
      </c>
      <c r="H3022" t="s">
        <v>297</v>
      </c>
      <c r="I3022">
        <v>171.60599999999999</v>
      </c>
      <c r="J3022" t="s">
        <v>889</v>
      </c>
      <c r="L3022" t="s">
        <v>1808</v>
      </c>
      <c r="M3022" t="s">
        <v>957</v>
      </c>
      <c r="N3022" t="s">
        <v>957</v>
      </c>
    </row>
    <row r="3023" spans="1:14" x14ac:dyDescent="0.3">
      <c r="A3023" s="136">
        <f t="shared" si="47"/>
        <v>313.84193572818612</v>
      </c>
      <c r="B3023" s="134">
        <v>6.6852900000000002</v>
      </c>
      <c r="C3023" s="134">
        <v>-75.812399999999997</v>
      </c>
      <c r="D3023" t="s">
        <v>8501</v>
      </c>
      <c r="E3023" t="s">
        <v>892</v>
      </c>
      <c r="F3023" t="s">
        <v>1214</v>
      </c>
      <c r="G3023" t="s">
        <v>8483</v>
      </c>
      <c r="H3023" t="s">
        <v>288</v>
      </c>
      <c r="I3023">
        <v>64.479900000000001</v>
      </c>
      <c r="K3023" t="s">
        <v>879</v>
      </c>
      <c r="L3023" t="s">
        <v>8331</v>
      </c>
      <c r="M3023" t="s">
        <v>949</v>
      </c>
      <c r="N3023" t="s">
        <v>949</v>
      </c>
    </row>
    <row r="3024" spans="1:14" x14ac:dyDescent="0.3">
      <c r="A3024" s="136">
        <f t="shared" si="47"/>
        <v>313.84214422238682</v>
      </c>
      <c r="B3024" s="134">
        <v>4.5335000000000001</v>
      </c>
      <c r="C3024" s="134">
        <v>-74.192999999999998</v>
      </c>
      <c r="D3024" t="s">
        <v>3325</v>
      </c>
      <c r="E3024" t="s">
        <v>883</v>
      </c>
      <c r="F3024" t="s">
        <v>877</v>
      </c>
      <c r="G3024" t="s">
        <v>255</v>
      </c>
      <c r="H3024" t="s">
        <v>297</v>
      </c>
      <c r="I3024">
        <v>47.8033</v>
      </c>
      <c r="J3024" t="s">
        <v>894</v>
      </c>
      <c r="L3024" t="s">
        <v>3000</v>
      </c>
      <c r="M3024" t="s">
        <v>3185</v>
      </c>
      <c r="N3024" t="s">
        <v>3185</v>
      </c>
    </row>
    <row r="3025" spans="1:14" x14ac:dyDescent="0.3">
      <c r="A3025" s="136">
        <f t="shared" si="47"/>
        <v>313.88592840527372</v>
      </c>
      <c r="B3025" s="134">
        <v>9.9064999999999994</v>
      </c>
      <c r="C3025" s="134">
        <v>-73.244</v>
      </c>
      <c r="D3025" t="s">
        <v>13211</v>
      </c>
      <c r="E3025" t="s">
        <v>968</v>
      </c>
      <c r="F3025" t="s">
        <v>877</v>
      </c>
      <c r="G3025" t="s">
        <v>13110</v>
      </c>
      <c r="H3025" t="s">
        <v>294</v>
      </c>
      <c r="I3025">
        <v>42.389000000000003</v>
      </c>
      <c r="J3025" t="s">
        <v>894</v>
      </c>
      <c r="L3025" t="s">
        <v>13212</v>
      </c>
      <c r="M3025" t="s">
        <v>1019</v>
      </c>
      <c r="N3025" t="s">
        <v>1019</v>
      </c>
    </row>
    <row r="3026" spans="1:14" x14ac:dyDescent="0.3">
      <c r="A3026" s="136">
        <f t="shared" si="47"/>
        <v>313.89427035519554</v>
      </c>
      <c r="B3026" s="134">
        <v>6.5155000000000003</v>
      </c>
      <c r="C3026" s="134">
        <v>-75.781999999999996</v>
      </c>
      <c r="D3026" t="s">
        <v>7884</v>
      </c>
      <c r="E3026" t="s">
        <v>883</v>
      </c>
      <c r="F3026" t="s">
        <v>884</v>
      </c>
      <c r="G3026" t="s">
        <v>7586</v>
      </c>
      <c r="H3026" t="s">
        <v>288</v>
      </c>
      <c r="I3026">
        <v>30.601900000000001</v>
      </c>
      <c r="L3026" t="s">
        <v>7885</v>
      </c>
      <c r="M3026" t="s">
        <v>1310</v>
      </c>
      <c r="N3026" t="s">
        <v>1310</v>
      </c>
    </row>
    <row r="3027" spans="1:14" x14ac:dyDescent="0.3">
      <c r="A3027" s="136">
        <f t="shared" si="47"/>
        <v>314.01391747524724</v>
      </c>
      <c r="B3027" s="134">
        <v>4.5294999999999996</v>
      </c>
      <c r="C3027" s="134">
        <v>-74.188000000000002</v>
      </c>
      <c r="D3027" t="s">
        <v>3345</v>
      </c>
      <c r="E3027" t="s">
        <v>883</v>
      </c>
      <c r="F3027" t="s">
        <v>884</v>
      </c>
      <c r="G3027" t="s">
        <v>3332</v>
      </c>
      <c r="H3027" t="s">
        <v>3333</v>
      </c>
      <c r="I3027">
        <v>14.7088</v>
      </c>
      <c r="L3027" t="s">
        <v>3346</v>
      </c>
      <c r="M3027" t="s">
        <v>931</v>
      </c>
      <c r="N3027" t="s">
        <v>931</v>
      </c>
    </row>
    <row r="3028" spans="1:14" x14ac:dyDescent="0.3">
      <c r="A3028" s="136">
        <f t="shared" si="47"/>
        <v>314.08897645890539</v>
      </c>
      <c r="B3028" s="134">
        <v>4.5251099999999997</v>
      </c>
      <c r="C3028" s="134">
        <v>-74.180009999999996</v>
      </c>
      <c r="D3028" t="s">
        <v>3387</v>
      </c>
      <c r="E3028" t="s">
        <v>892</v>
      </c>
      <c r="F3028" t="s">
        <v>926</v>
      </c>
      <c r="G3028" t="s">
        <v>3332</v>
      </c>
      <c r="H3028" t="s">
        <v>3333</v>
      </c>
      <c r="I3028">
        <v>265.89679999999998</v>
      </c>
      <c r="J3028" t="s">
        <v>889</v>
      </c>
      <c r="K3028" t="s">
        <v>879</v>
      </c>
      <c r="L3028" t="s">
        <v>1042</v>
      </c>
      <c r="M3028" t="s">
        <v>1754</v>
      </c>
      <c r="N3028" t="s">
        <v>1754</v>
      </c>
    </row>
    <row r="3029" spans="1:14" x14ac:dyDescent="0.3">
      <c r="A3029" s="136">
        <f t="shared" si="47"/>
        <v>314.11016067352915</v>
      </c>
      <c r="B3029" s="134">
        <v>4.5214999999999996</v>
      </c>
      <c r="C3029" s="134">
        <v>-74.172499999999999</v>
      </c>
      <c r="D3029" t="s">
        <v>3420</v>
      </c>
      <c r="E3029" t="s">
        <v>883</v>
      </c>
      <c r="F3029" t="s">
        <v>877</v>
      </c>
      <c r="G3029" t="s">
        <v>3394</v>
      </c>
      <c r="H3029" t="s">
        <v>3395</v>
      </c>
      <c r="I3029">
        <v>14.7088</v>
      </c>
      <c r="J3029" t="s">
        <v>894</v>
      </c>
      <c r="L3029" t="s">
        <v>3421</v>
      </c>
      <c r="M3029" t="s">
        <v>1597</v>
      </c>
      <c r="N3029" t="s">
        <v>1597</v>
      </c>
    </row>
    <row r="3030" spans="1:14" x14ac:dyDescent="0.3">
      <c r="A3030" s="136">
        <f t="shared" si="47"/>
        <v>314.1392218555568</v>
      </c>
      <c r="B3030" s="134">
        <v>6.5919999999999996</v>
      </c>
      <c r="C3030" s="134">
        <v>-75.799499999999995</v>
      </c>
      <c r="D3030" t="s">
        <v>8207</v>
      </c>
      <c r="E3030" t="s">
        <v>883</v>
      </c>
      <c r="F3030" t="s">
        <v>877</v>
      </c>
      <c r="G3030" t="s">
        <v>8208</v>
      </c>
      <c r="H3030" t="s">
        <v>288</v>
      </c>
      <c r="I3030">
        <v>80.779600000000002</v>
      </c>
      <c r="J3030" t="s">
        <v>894</v>
      </c>
      <c r="L3030" t="s">
        <v>8209</v>
      </c>
      <c r="M3030" t="s">
        <v>1759</v>
      </c>
      <c r="N3030" t="s">
        <v>1759</v>
      </c>
    </row>
    <row r="3031" spans="1:14" x14ac:dyDescent="0.3">
      <c r="A3031" s="136">
        <f t="shared" si="47"/>
        <v>314.2201027384325</v>
      </c>
      <c r="B3031" s="134">
        <v>4.4154999999999998</v>
      </c>
      <c r="C3031" s="134">
        <v>-73.904499999999999</v>
      </c>
      <c r="D3031" t="s">
        <v>4234</v>
      </c>
      <c r="E3031" t="s">
        <v>883</v>
      </c>
      <c r="F3031" t="s">
        <v>877</v>
      </c>
      <c r="G3031" t="s">
        <v>4235</v>
      </c>
      <c r="H3031" t="s">
        <v>297</v>
      </c>
      <c r="I3031">
        <v>126.2465</v>
      </c>
      <c r="J3031" t="s">
        <v>894</v>
      </c>
      <c r="L3031" t="s">
        <v>4130</v>
      </c>
      <c r="M3031" t="s">
        <v>957</v>
      </c>
      <c r="N3031" t="s">
        <v>957</v>
      </c>
    </row>
    <row r="3032" spans="1:14" x14ac:dyDescent="0.3">
      <c r="A3032" s="136">
        <f t="shared" si="47"/>
        <v>314.25791848011812</v>
      </c>
      <c r="B3032" s="134">
        <v>6.4820000000000002</v>
      </c>
      <c r="C3032" s="134">
        <v>-75.778000000000006</v>
      </c>
      <c r="D3032" t="s">
        <v>7737</v>
      </c>
      <c r="E3032" t="s">
        <v>883</v>
      </c>
      <c r="F3032" t="s">
        <v>884</v>
      </c>
      <c r="G3032" t="s">
        <v>7586</v>
      </c>
      <c r="H3032" t="s">
        <v>288</v>
      </c>
      <c r="I3032">
        <v>102.8282</v>
      </c>
      <c r="L3032" t="s">
        <v>7738</v>
      </c>
      <c r="M3032" t="s">
        <v>1310</v>
      </c>
      <c r="N3032" t="s">
        <v>1310</v>
      </c>
    </row>
    <row r="3033" spans="1:14" x14ac:dyDescent="0.3">
      <c r="A3033" s="136">
        <f t="shared" si="47"/>
        <v>314.30738838059528</v>
      </c>
      <c r="B3033" s="134">
        <v>6.5330000000000004</v>
      </c>
      <c r="C3033" s="134">
        <v>-75.789500000000004</v>
      </c>
      <c r="D3033" t="s">
        <v>7963</v>
      </c>
      <c r="E3033" t="s">
        <v>883</v>
      </c>
      <c r="F3033" t="s">
        <v>981</v>
      </c>
      <c r="G3033" t="s">
        <v>7586</v>
      </c>
      <c r="H3033" t="s">
        <v>288</v>
      </c>
      <c r="I3033">
        <v>94.251400000000004</v>
      </c>
      <c r="J3033" t="s">
        <v>894</v>
      </c>
      <c r="L3033" t="s">
        <v>7964</v>
      </c>
      <c r="M3033" t="s">
        <v>2041</v>
      </c>
      <c r="N3033" t="s">
        <v>2041</v>
      </c>
    </row>
    <row r="3034" spans="1:14" x14ac:dyDescent="0.3">
      <c r="A3034" s="136">
        <f t="shared" si="47"/>
        <v>314.38464021393713</v>
      </c>
      <c r="B3034" s="134">
        <v>4.3550000000000004</v>
      </c>
      <c r="C3034" s="134">
        <v>-73.703999999999994</v>
      </c>
      <c r="D3034" t="s">
        <v>5036</v>
      </c>
      <c r="E3034" t="s">
        <v>883</v>
      </c>
      <c r="F3034" t="s">
        <v>877</v>
      </c>
      <c r="G3034" t="s">
        <v>4904</v>
      </c>
      <c r="H3034" t="s">
        <v>302</v>
      </c>
      <c r="I3034">
        <v>1078.5893000000001</v>
      </c>
      <c r="J3034" t="s">
        <v>889</v>
      </c>
      <c r="L3034" t="s">
        <v>1005</v>
      </c>
      <c r="M3034" t="s">
        <v>906</v>
      </c>
      <c r="N3034" t="s">
        <v>906</v>
      </c>
    </row>
    <row r="3035" spans="1:14" x14ac:dyDescent="0.3">
      <c r="A3035" s="136">
        <f t="shared" si="47"/>
        <v>314.39148871001572</v>
      </c>
      <c r="B3035" s="134">
        <v>4.5389999999999997</v>
      </c>
      <c r="C3035" s="134">
        <v>-74.216499999999996</v>
      </c>
      <c r="D3035" t="s">
        <v>3156</v>
      </c>
      <c r="E3035" t="s">
        <v>883</v>
      </c>
      <c r="F3035" t="s">
        <v>884</v>
      </c>
      <c r="G3035" t="s">
        <v>255</v>
      </c>
      <c r="H3035" t="s">
        <v>297</v>
      </c>
      <c r="I3035">
        <v>53.932600000000001</v>
      </c>
      <c r="L3035" t="s">
        <v>3157</v>
      </c>
      <c r="M3035" t="s">
        <v>931</v>
      </c>
      <c r="N3035" t="s">
        <v>931</v>
      </c>
    </row>
    <row r="3036" spans="1:14" x14ac:dyDescent="0.3">
      <c r="A3036" s="136">
        <f t="shared" si="47"/>
        <v>314.39789287154264</v>
      </c>
      <c r="B3036" s="134">
        <v>4.5439999999999996</v>
      </c>
      <c r="C3036" s="134">
        <v>-74.227189999999993</v>
      </c>
      <c r="D3036" t="s">
        <v>3114</v>
      </c>
      <c r="E3036" t="s">
        <v>892</v>
      </c>
      <c r="F3036" t="s">
        <v>926</v>
      </c>
      <c r="G3036" t="s">
        <v>255</v>
      </c>
      <c r="H3036" t="s">
        <v>297</v>
      </c>
      <c r="I3036">
        <v>209.27670000000001</v>
      </c>
      <c r="J3036" t="s">
        <v>889</v>
      </c>
      <c r="K3036" t="s">
        <v>879</v>
      </c>
      <c r="L3036" t="s">
        <v>3115</v>
      </c>
      <c r="M3036" t="s">
        <v>1879</v>
      </c>
      <c r="N3036" t="s">
        <v>1879</v>
      </c>
    </row>
    <row r="3037" spans="1:14" x14ac:dyDescent="0.3">
      <c r="A3037" s="136">
        <f t="shared" si="47"/>
        <v>314.41289255064993</v>
      </c>
      <c r="B3037" s="134">
        <v>4.5921500000000002</v>
      </c>
      <c r="C3037" s="134">
        <v>-74.323859999999996</v>
      </c>
      <c r="D3037" t="s">
        <v>2874</v>
      </c>
      <c r="E3037" t="s">
        <v>876</v>
      </c>
      <c r="F3037" t="s">
        <v>877</v>
      </c>
      <c r="G3037" t="s">
        <v>2773</v>
      </c>
      <c r="H3037" t="s">
        <v>297</v>
      </c>
      <c r="I3037">
        <v>166.3673</v>
      </c>
      <c r="J3037" t="s">
        <v>889</v>
      </c>
      <c r="K3037" t="s">
        <v>1058</v>
      </c>
      <c r="L3037" t="s">
        <v>2875</v>
      </c>
      <c r="M3037" t="s">
        <v>949</v>
      </c>
      <c r="N3037" t="s">
        <v>949</v>
      </c>
    </row>
    <row r="3038" spans="1:14" x14ac:dyDescent="0.3">
      <c r="A3038" s="136">
        <f t="shared" si="47"/>
        <v>314.4989863226802</v>
      </c>
      <c r="B3038" s="134">
        <v>6.5244999999999997</v>
      </c>
      <c r="C3038" s="134">
        <v>-75.789500000000004</v>
      </c>
      <c r="D3038" t="s">
        <v>7921</v>
      </c>
      <c r="E3038" t="s">
        <v>883</v>
      </c>
      <c r="F3038" t="s">
        <v>877</v>
      </c>
      <c r="G3038" t="s">
        <v>7586</v>
      </c>
      <c r="H3038" t="s">
        <v>288</v>
      </c>
      <c r="I3038">
        <v>101.5973</v>
      </c>
      <c r="J3038" t="s">
        <v>894</v>
      </c>
      <c r="L3038" t="s">
        <v>7879</v>
      </c>
      <c r="M3038" t="s">
        <v>1909</v>
      </c>
      <c r="N3038" t="s">
        <v>1909</v>
      </c>
    </row>
    <row r="3039" spans="1:14" x14ac:dyDescent="0.3">
      <c r="A3039" s="136">
        <f t="shared" si="47"/>
        <v>314.50375397804339</v>
      </c>
      <c r="B3039" s="134">
        <v>4.5134600000000002</v>
      </c>
      <c r="C3039" s="134">
        <v>-74.163229999999999</v>
      </c>
      <c r="D3039" t="s">
        <v>3455</v>
      </c>
      <c r="E3039" t="s">
        <v>892</v>
      </c>
      <c r="F3039" t="s">
        <v>877</v>
      </c>
      <c r="G3039" t="s">
        <v>3394</v>
      </c>
      <c r="H3039" t="s">
        <v>3395</v>
      </c>
      <c r="I3039">
        <v>63.985799999999998</v>
      </c>
      <c r="J3039" t="s">
        <v>889</v>
      </c>
      <c r="K3039" t="s">
        <v>879</v>
      </c>
      <c r="L3039" t="s">
        <v>3339</v>
      </c>
      <c r="M3039" t="s">
        <v>899</v>
      </c>
      <c r="N3039" t="s">
        <v>899</v>
      </c>
    </row>
    <row r="3040" spans="1:14" x14ac:dyDescent="0.3">
      <c r="A3040" s="136">
        <f t="shared" si="47"/>
        <v>314.50945152057335</v>
      </c>
      <c r="B3040" s="134">
        <v>6.7925000000000004</v>
      </c>
      <c r="C3040" s="134">
        <v>-75.832499999999996</v>
      </c>
      <c r="D3040" t="s">
        <v>8764</v>
      </c>
      <c r="E3040" t="s">
        <v>883</v>
      </c>
      <c r="F3040" t="s">
        <v>877</v>
      </c>
      <c r="G3040" t="s">
        <v>8765</v>
      </c>
      <c r="H3040" t="s">
        <v>288</v>
      </c>
      <c r="I3040">
        <v>710.85599999999999</v>
      </c>
      <c r="J3040" t="s">
        <v>889</v>
      </c>
      <c r="L3040" t="s">
        <v>8548</v>
      </c>
      <c r="M3040" t="s">
        <v>8678</v>
      </c>
      <c r="N3040" t="s">
        <v>8678</v>
      </c>
    </row>
    <row r="3041" spans="1:14" x14ac:dyDescent="0.3">
      <c r="A3041" s="136">
        <f t="shared" si="47"/>
        <v>314.56367478559434</v>
      </c>
      <c r="B3041" s="134">
        <v>4.5243200000000003</v>
      </c>
      <c r="C3041" s="134">
        <v>-74.188569999999999</v>
      </c>
      <c r="D3041" t="s">
        <v>3331</v>
      </c>
      <c r="E3041" t="s">
        <v>892</v>
      </c>
      <c r="F3041" t="s">
        <v>877</v>
      </c>
      <c r="G3041" t="s">
        <v>3332</v>
      </c>
      <c r="H3041" t="s">
        <v>3333</v>
      </c>
      <c r="I3041">
        <v>49.932200000000002</v>
      </c>
      <c r="J3041" t="s">
        <v>889</v>
      </c>
      <c r="K3041" t="s">
        <v>879</v>
      </c>
      <c r="L3041" t="s">
        <v>3334</v>
      </c>
      <c r="M3041" t="s">
        <v>1879</v>
      </c>
      <c r="N3041" t="s">
        <v>1879</v>
      </c>
    </row>
    <row r="3042" spans="1:14" x14ac:dyDescent="0.3">
      <c r="A3042" s="136">
        <f t="shared" si="47"/>
        <v>314.63461278364997</v>
      </c>
      <c r="B3042" s="134">
        <v>4.5339999999999998</v>
      </c>
      <c r="C3042" s="134">
        <v>-74.210999999999999</v>
      </c>
      <c r="D3042" t="s">
        <v>3176</v>
      </c>
      <c r="E3042" t="s">
        <v>883</v>
      </c>
      <c r="F3042" t="s">
        <v>877</v>
      </c>
      <c r="G3042" t="s">
        <v>255</v>
      </c>
      <c r="H3042" t="s">
        <v>297</v>
      </c>
      <c r="I3042">
        <v>7.3544999999999998</v>
      </c>
      <c r="J3042" t="s">
        <v>894</v>
      </c>
      <c r="L3042" t="s">
        <v>3177</v>
      </c>
      <c r="M3042" t="s">
        <v>1019</v>
      </c>
      <c r="N3042" t="s">
        <v>1019</v>
      </c>
    </row>
    <row r="3043" spans="1:14" x14ac:dyDescent="0.3">
      <c r="A3043" s="136">
        <f t="shared" si="47"/>
        <v>314.6589933632265</v>
      </c>
      <c r="B3043" s="134">
        <v>6.5564999999999998</v>
      </c>
      <c r="C3043" s="134">
        <v>-75.797499999999999</v>
      </c>
      <c r="D3043" t="s">
        <v>8083</v>
      </c>
      <c r="E3043" t="s">
        <v>883</v>
      </c>
      <c r="F3043" t="s">
        <v>884</v>
      </c>
      <c r="G3043" t="s">
        <v>8084</v>
      </c>
      <c r="H3043" t="s">
        <v>288</v>
      </c>
      <c r="I3043">
        <v>561.82119999999998</v>
      </c>
      <c r="L3043" t="s">
        <v>7885</v>
      </c>
      <c r="M3043" t="s">
        <v>1310</v>
      </c>
      <c r="N3043" t="s">
        <v>1310</v>
      </c>
    </row>
    <row r="3044" spans="1:14" x14ac:dyDescent="0.3">
      <c r="A3044" s="136">
        <f t="shared" si="47"/>
        <v>314.67271579564641</v>
      </c>
      <c r="B3044" s="134">
        <v>4.6760000000000002</v>
      </c>
      <c r="C3044" s="134">
        <v>-74.477500000000006</v>
      </c>
      <c r="D3044" t="s">
        <v>2608</v>
      </c>
      <c r="E3044" t="s">
        <v>883</v>
      </c>
      <c r="F3044" t="s">
        <v>877</v>
      </c>
      <c r="G3044" t="s">
        <v>2609</v>
      </c>
      <c r="H3044" t="s">
        <v>297</v>
      </c>
      <c r="I3044">
        <v>365.2799</v>
      </c>
      <c r="J3044" t="s">
        <v>889</v>
      </c>
      <c r="L3044" t="s">
        <v>890</v>
      </c>
      <c r="M3044" t="s">
        <v>891</v>
      </c>
      <c r="N3044" t="s">
        <v>891</v>
      </c>
    </row>
    <row r="3045" spans="1:14" x14ac:dyDescent="0.3">
      <c r="A3045" s="136">
        <f t="shared" si="47"/>
        <v>314.73368815964551</v>
      </c>
      <c r="B3045" s="134">
        <v>5.2472200000000004</v>
      </c>
      <c r="C3045" s="134">
        <v>-75.156930000000003</v>
      </c>
      <c r="D3045" t="s">
        <v>2841</v>
      </c>
      <c r="E3045" t="s">
        <v>892</v>
      </c>
      <c r="F3045" t="s">
        <v>877</v>
      </c>
      <c r="G3045" t="s">
        <v>2662</v>
      </c>
      <c r="H3045" t="s">
        <v>292</v>
      </c>
      <c r="I3045">
        <v>1.6508</v>
      </c>
      <c r="J3045" t="s">
        <v>894</v>
      </c>
      <c r="K3045" t="s">
        <v>879</v>
      </c>
      <c r="L3045" t="s">
        <v>2842</v>
      </c>
      <c r="M3045" t="s">
        <v>899</v>
      </c>
      <c r="N3045" t="s">
        <v>899</v>
      </c>
    </row>
    <row r="3046" spans="1:14" x14ac:dyDescent="0.3">
      <c r="A3046" s="136">
        <f t="shared" si="47"/>
        <v>314.75641906056916</v>
      </c>
      <c r="B3046" s="134">
        <v>9.2925000000000004</v>
      </c>
      <c r="C3046" s="134">
        <v>-74.801000000000002</v>
      </c>
      <c r="D3046" t="s">
        <v>12789</v>
      </c>
      <c r="E3046" t="s">
        <v>892</v>
      </c>
      <c r="F3046" t="s">
        <v>1214</v>
      </c>
      <c r="G3046" t="s">
        <v>12724</v>
      </c>
      <c r="H3046" t="s">
        <v>290</v>
      </c>
      <c r="I3046">
        <v>132.37049999999999</v>
      </c>
      <c r="L3046" t="s">
        <v>12790</v>
      </c>
      <c r="M3046" t="s">
        <v>1410</v>
      </c>
      <c r="N3046" t="s">
        <v>1410</v>
      </c>
    </row>
    <row r="3047" spans="1:14" x14ac:dyDescent="0.3">
      <c r="A3047" s="136">
        <f t="shared" si="47"/>
        <v>314.78571168079952</v>
      </c>
      <c r="B3047" s="134">
        <v>9.6349999999999998</v>
      </c>
      <c r="C3047" s="134">
        <v>-74.260999999999996</v>
      </c>
      <c r="D3047" t="s">
        <v>13023</v>
      </c>
      <c r="E3047" t="s">
        <v>883</v>
      </c>
      <c r="F3047" t="s">
        <v>877</v>
      </c>
      <c r="G3047" t="s">
        <v>13010</v>
      </c>
      <c r="H3047" t="s">
        <v>301</v>
      </c>
      <c r="I3047">
        <v>1890.4964</v>
      </c>
      <c r="J3047" t="s">
        <v>986</v>
      </c>
      <c r="L3047" t="s">
        <v>13011</v>
      </c>
      <c r="M3047" t="s">
        <v>881</v>
      </c>
      <c r="N3047" t="s">
        <v>881</v>
      </c>
    </row>
    <row r="3048" spans="1:14" x14ac:dyDescent="0.3">
      <c r="A3048" s="136">
        <f t="shared" si="47"/>
        <v>314.79439217957383</v>
      </c>
      <c r="B3048" s="134">
        <v>4.7554800000000004</v>
      </c>
      <c r="C3048" s="134">
        <v>-71.395150000000001</v>
      </c>
      <c r="D3048" t="s">
        <v>11690</v>
      </c>
      <c r="E3048" t="s">
        <v>892</v>
      </c>
      <c r="F3048" t="s">
        <v>877</v>
      </c>
      <c r="G3048" t="s">
        <v>11691</v>
      </c>
      <c r="H3048" t="s">
        <v>7970</v>
      </c>
      <c r="I3048">
        <v>12.4893</v>
      </c>
      <c r="J3048" t="s">
        <v>894</v>
      </c>
      <c r="K3048" t="s">
        <v>879</v>
      </c>
      <c r="L3048" t="s">
        <v>11692</v>
      </c>
      <c r="M3048" t="s">
        <v>1686</v>
      </c>
      <c r="N3048" t="s">
        <v>1686</v>
      </c>
    </row>
    <row r="3049" spans="1:14" x14ac:dyDescent="0.3">
      <c r="A3049" s="136">
        <f t="shared" si="47"/>
        <v>314.81060778237787</v>
      </c>
      <c r="B3049" s="134">
        <v>4.5095200000000002</v>
      </c>
      <c r="C3049" s="134">
        <v>-74.161169999999998</v>
      </c>
      <c r="D3049" t="s">
        <v>3464</v>
      </c>
      <c r="E3049" t="s">
        <v>892</v>
      </c>
      <c r="F3049" t="s">
        <v>877</v>
      </c>
      <c r="G3049" t="s">
        <v>3394</v>
      </c>
      <c r="H3049" t="s">
        <v>3395</v>
      </c>
      <c r="I3049">
        <v>96.749600000000001</v>
      </c>
      <c r="J3049" t="s">
        <v>894</v>
      </c>
      <c r="K3049" t="s">
        <v>879</v>
      </c>
      <c r="L3049" t="s">
        <v>3465</v>
      </c>
      <c r="M3049" t="s">
        <v>931</v>
      </c>
      <c r="N3049" t="s">
        <v>931</v>
      </c>
    </row>
    <row r="3050" spans="1:14" x14ac:dyDescent="0.3">
      <c r="A3050" s="136">
        <f t="shared" si="47"/>
        <v>314.82333382165677</v>
      </c>
      <c r="B3050" s="134">
        <v>4.5339999999999998</v>
      </c>
      <c r="C3050" s="134">
        <v>-74.215000000000003</v>
      </c>
      <c r="D3050" t="s">
        <v>3154</v>
      </c>
      <c r="E3050" t="s">
        <v>883</v>
      </c>
      <c r="F3050" t="s">
        <v>981</v>
      </c>
      <c r="G3050" t="s">
        <v>255</v>
      </c>
      <c r="H3050" t="s">
        <v>297</v>
      </c>
      <c r="I3050">
        <v>22.063400000000001</v>
      </c>
      <c r="J3050" t="s">
        <v>894</v>
      </c>
      <c r="L3050" t="s">
        <v>3155</v>
      </c>
      <c r="M3050" t="s">
        <v>931</v>
      </c>
      <c r="N3050" t="s">
        <v>931</v>
      </c>
    </row>
    <row r="3051" spans="1:14" x14ac:dyDescent="0.3">
      <c r="A3051" s="136">
        <f t="shared" si="47"/>
        <v>314.83465387570118</v>
      </c>
      <c r="B3051" s="134">
        <v>6.5245300000000004</v>
      </c>
      <c r="C3051" s="134">
        <v>-75.792609999999996</v>
      </c>
      <c r="D3051" t="s">
        <v>7925</v>
      </c>
      <c r="E3051" t="s">
        <v>892</v>
      </c>
      <c r="F3051" t="s">
        <v>877</v>
      </c>
      <c r="G3051" t="s">
        <v>7586</v>
      </c>
      <c r="H3051" t="s">
        <v>288</v>
      </c>
      <c r="I3051">
        <v>23.409300000000002</v>
      </c>
      <c r="J3051" t="s">
        <v>894</v>
      </c>
      <c r="K3051" t="s">
        <v>879</v>
      </c>
      <c r="L3051" t="s">
        <v>7879</v>
      </c>
      <c r="M3051" t="s">
        <v>1380</v>
      </c>
      <c r="N3051" t="s">
        <v>1380</v>
      </c>
    </row>
    <row r="3052" spans="1:14" x14ac:dyDescent="0.3">
      <c r="A3052" s="136">
        <f t="shared" si="47"/>
        <v>314.85202987688388</v>
      </c>
      <c r="B3052" s="134">
        <v>4.9675000000000002</v>
      </c>
      <c r="C3052" s="134">
        <v>-74.879499999999993</v>
      </c>
      <c r="D3052" t="s">
        <v>2423</v>
      </c>
      <c r="E3052" t="s">
        <v>883</v>
      </c>
      <c r="F3052" t="s">
        <v>981</v>
      </c>
      <c r="G3052" t="s">
        <v>2361</v>
      </c>
      <c r="H3052" t="s">
        <v>307</v>
      </c>
      <c r="I3052">
        <v>58.836599999999997</v>
      </c>
      <c r="J3052" t="s">
        <v>894</v>
      </c>
      <c r="L3052" t="s">
        <v>2424</v>
      </c>
      <c r="M3052" t="s">
        <v>2425</v>
      </c>
      <c r="N3052" t="s">
        <v>2425</v>
      </c>
    </row>
    <row r="3053" spans="1:14" x14ac:dyDescent="0.3">
      <c r="A3053" s="136">
        <f t="shared" si="47"/>
        <v>314.87276491555434</v>
      </c>
      <c r="B3053" s="134">
        <v>4.53</v>
      </c>
      <c r="C3053" s="134">
        <v>-74.207499999999996</v>
      </c>
      <c r="D3053" t="s">
        <v>3192</v>
      </c>
      <c r="E3053" t="s">
        <v>883</v>
      </c>
      <c r="F3053" t="s">
        <v>981</v>
      </c>
      <c r="G3053" t="s">
        <v>255</v>
      </c>
      <c r="H3053" t="s">
        <v>297</v>
      </c>
      <c r="I3053">
        <v>12.2575</v>
      </c>
      <c r="J3053" t="s">
        <v>894</v>
      </c>
      <c r="L3053" t="s">
        <v>3193</v>
      </c>
      <c r="M3053" t="s">
        <v>931</v>
      </c>
      <c r="N3053" t="s">
        <v>931</v>
      </c>
    </row>
    <row r="3054" spans="1:14" x14ac:dyDescent="0.3">
      <c r="A3054" s="136">
        <f t="shared" si="47"/>
        <v>314.99207331394314</v>
      </c>
      <c r="B3054" s="134">
        <v>4.7685199999999996</v>
      </c>
      <c r="C3054" s="134">
        <v>-71.372950000000003</v>
      </c>
      <c r="D3054" t="s">
        <v>11712</v>
      </c>
      <c r="E3054" t="s">
        <v>892</v>
      </c>
      <c r="F3054" t="s">
        <v>877</v>
      </c>
      <c r="G3054" t="s">
        <v>11691</v>
      </c>
      <c r="H3054" t="s">
        <v>7970</v>
      </c>
      <c r="I3054">
        <v>113.6365</v>
      </c>
      <c r="J3054" t="s">
        <v>889</v>
      </c>
      <c r="K3054" t="s">
        <v>879</v>
      </c>
      <c r="L3054" t="s">
        <v>11713</v>
      </c>
      <c r="M3054" t="s">
        <v>899</v>
      </c>
      <c r="N3054" t="s">
        <v>899</v>
      </c>
    </row>
    <row r="3055" spans="1:14" x14ac:dyDescent="0.3">
      <c r="A3055" s="136">
        <f t="shared" si="47"/>
        <v>315.00435104768212</v>
      </c>
      <c r="B3055" s="134">
        <v>4.3120000000000003</v>
      </c>
      <c r="C3055" s="134">
        <v>-73.536500000000004</v>
      </c>
      <c r="D3055" t="s">
        <v>5609</v>
      </c>
      <c r="E3055" t="s">
        <v>883</v>
      </c>
      <c r="F3055" t="s">
        <v>877</v>
      </c>
      <c r="G3055" t="s">
        <v>5519</v>
      </c>
      <c r="H3055" t="s">
        <v>4502</v>
      </c>
      <c r="I3055">
        <v>4048.3447999999999</v>
      </c>
      <c r="J3055" t="s">
        <v>889</v>
      </c>
      <c r="L3055" t="s">
        <v>4510</v>
      </c>
      <c r="M3055" t="s">
        <v>4595</v>
      </c>
      <c r="N3055" t="s">
        <v>4595</v>
      </c>
    </row>
    <row r="3056" spans="1:14" x14ac:dyDescent="0.3">
      <c r="A3056" s="136">
        <f t="shared" si="47"/>
        <v>315.04724136683819</v>
      </c>
      <c r="B3056" s="134">
        <v>4.3159999999999998</v>
      </c>
      <c r="C3056" s="134">
        <v>-73.558999999999997</v>
      </c>
      <c r="D3056" t="s">
        <v>5538</v>
      </c>
      <c r="E3056" t="s">
        <v>883</v>
      </c>
      <c r="F3056" t="s">
        <v>877</v>
      </c>
      <c r="G3056" t="s">
        <v>5539</v>
      </c>
      <c r="H3056" t="s">
        <v>4502</v>
      </c>
      <c r="I3056">
        <v>198.55690000000001</v>
      </c>
      <c r="J3056" t="s">
        <v>889</v>
      </c>
      <c r="L3056" t="s">
        <v>5540</v>
      </c>
      <c r="M3056" t="s">
        <v>2060</v>
      </c>
      <c r="N3056" t="s">
        <v>2060</v>
      </c>
    </row>
    <row r="3057" spans="1:14" x14ac:dyDescent="0.3">
      <c r="A3057" s="136">
        <f t="shared" si="47"/>
        <v>315.06490993570208</v>
      </c>
      <c r="B3057" s="134">
        <v>6.5330000000000004</v>
      </c>
      <c r="C3057" s="134">
        <v>-75.796499999999995</v>
      </c>
      <c r="D3057" t="s">
        <v>7966</v>
      </c>
      <c r="E3057" t="s">
        <v>883</v>
      </c>
      <c r="F3057" t="s">
        <v>981</v>
      </c>
      <c r="G3057" t="s">
        <v>7577</v>
      </c>
      <c r="H3057" t="s">
        <v>288</v>
      </c>
      <c r="I3057">
        <v>99.149500000000003</v>
      </c>
      <c r="J3057" t="s">
        <v>894</v>
      </c>
      <c r="L3057" t="s">
        <v>7967</v>
      </c>
      <c r="M3057" t="s">
        <v>1909</v>
      </c>
      <c r="N3057" t="s">
        <v>1909</v>
      </c>
    </row>
    <row r="3058" spans="1:14" x14ac:dyDescent="0.3">
      <c r="A3058" s="136">
        <f t="shared" si="47"/>
        <v>315.08392328318848</v>
      </c>
      <c r="B3058" s="134">
        <v>4.5179999999999998</v>
      </c>
      <c r="C3058" s="134">
        <v>-74.186000000000007</v>
      </c>
      <c r="D3058" t="s">
        <v>3342</v>
      </c>
      <c r="E3058" t="s">
        <v>883</v>
      </c>
      <c r="F3058" t="s">
        <v>877</v>
      </c>
      <c r="G3058" t="s">
        <v>255</v>
      </c>
      <c r="H3058" t="s">
        <v>297</v>
      </c>
      <c r="I3058">
        <v>12.2575</v>
      </c>
      <c r="J3058" t="s">
        <v>894</v>
      </c>
      <c r="L3058" t="s">
        <v>2137</v>
      </c>
      <c r="M3058" t="s">
        <v>891</v>
      </c>
      <c r="N3058" t="s">
        <v>891</v>
      </c>
    </row>
    <row r="3059" spans="1:14" x14ac:dyDescent="0.3">
      <c r="A3059" s="136">
        <f t="shared" si="47"/>
        <v>315.08870027804005</v>
      </c>
      <c r="B3059" s="134">
        <v>4.8460000000000001</v>
      </c>
      <c r="C3059" s="134">
        <v>-74.733999999999995</v>
      </c>
      <c r="D3059" t="s">
        <v>2389</v>
      </c>
      <c r="E3059" t="s">
        <v>883</v>
      </c>
      <c r="F3059" t="s">
        <v>877</v>
      </c>
      <c r="G3059" t="s">
        <v>2350</v>
      </c>
      <c r="H3059" t="s">
        <v>297</v>
      </c>
      <c r="I3059">
        <v>254.9631</v>
      </c>
      <c r="J3059" t="s">
        <v>889</v>
      </c>
      <c r="L3059" t="s">
        <v>1732</v>
      </c>
      <c r="M3059" t="s">
        <v>2390</v>
      </c>
      <c r="N3059" t="s">
        <v>2390</v>
      </c>
    </row>
    <row r="3060" spans="1:14" x14ac:dyDescent="0.3">
      <c r="A3060" s="136">
        <f t="shared" si="47"/>
        <v>315.12402615090645</v>
      </c>
      <c r="B3060" s="134">
        <v>6.6266299999999996</v>
      </c>
      <c r="C3060" s="134">
        <v>-75.814719999999994</v>
      </c>
      <c r="D3060" t="s">
        <v>8330</v>
      </c>
      <c r="E3060" t="s">
        <v>892</v>
      </c>
      <c r="F3060" t="s">
        <v>1214</v>
      </c>
      <c r="G3060" t="s">
        <v>8208</v>
      </c>
      <c r="H3060" t="s">
        <v>288</v>
      </c>
      <c r="I3060">
        <v>7.2138999999999998</v>
      </c>
      <c r="K3060" t="s">
        <v>879</v>
      </c>
      <c r="L3060" t="s">
        <v>8331</v>
      </c>
      <c r="M3060" t="s">
        <v>949</v>
      </c>
      <c r="N3060" t="s">
        <v>949</v>
      </c>
    </row>
    <row r="3061" spans="1:14" x14ac:dyDescent="0.3">
      <c r="A3061" s="136">
        <f t="shared" si="47"/>
        <v>315.13357616245906</v>
      </c>
      <c r="B3061" s="134">
        <v>4.5195499999999997</v>
      </c>
      <c r="C3061" s="134">
        <v>-74.190470000000005</v>
      </c>
      <c r="D3061" t="s">
        <v>3316</v>
      </c>
      <c r="E3061" t="s">
        <v>892</v>
      </c>
      <c r="F3061" t="s">
        <v>893</v>
      </c>
      <c r="G3061" t="s">
        <v>255</v>
      </c>
      <c r="H3061" t="s">
        <v>297</v>
      </c>
      <c r="I3061">
        <v>10.071300000000001</v>
      </c>
      <c r="J3061" t="s">
        <v>894</v>
      </c>
      <c r="K3061" t="s">
        <v>879</v>
      </c>
      <c r="L3061" t="s">
        <v>3317</v>
      </c>
      <c r="M3061" t="s">
        <v>3310</v>
      </c>
      <c r="N3061" t="s">
        <v>3310</v>
      </c>
    </row>
    <row r="3062" spans="1:14" x14ac:dyDescent="0.3">
      <c r="A3062" s="136">
        <f t="shared" si="47"/>
        <v>315.14585301745802</v>
      </c>
      <c r="B3062" s="134">
        <v>4.3164999999999996</v>
      </c>
      <c r="C3062" s="134">
        <v>-73.566000000000003</v>
      </c>
      <c r="D3062" t="s">
        <v>5518</v>
      </c>
      <c r="E3062" t="s">
        <v>883</v>
      </c>
      <c r="F3062" t="s">
        <v>877</v>
      </c>
      <c r="G3062" t="s">
        <v>5519</v>
      </c>
      <c r="H3062" t="s">
        <v>4502</v>
      </c>
      <c r="I3062">
        <v>1305.3181999999999</v>
      </c>
      <c r="J3062" t="s">
        <v>889</v>
      </c>
      <c r="L3062" t="s">
        <v>3960</v>
      </c>
      <c r="M3062" t="s">
        <v>906</v>
      </c>
      <c r="N3062" t="s">
        <v>906</v>
      </c>
    </row>
    <row r="3063" spans="1:14" x14ac:dyDescent="0.3">
      <c r="A3063" s="136">
        <f t="shared" si="47"/>
        <v>315.16122236977697</v>
      </c>
      <c r="B3063" s="134">
        <v>6.4960000000000004</v>
      </c>
      <c r="C3063" s="134">
        <v>-75.789500000000004</v>
      </c>
      <c r="D3063" t="s">
        <v>7792</v>
      </c>
      <c r="E3063" t="s">
        <v>883</v>
      </c>
      <c r="F3063" t="s">
        <v>884</v>
      </c>
      <c r="G3063" t="s">
        <v>7586</v>
      </c>
      <c r="H3063" t="s">
        <v>288</v>
      </c>
      <c r="I3063">
        <v>33.0518</v>
      </c>
      <c r="L3063" t="s">
        <v>7793</v>
      </c>
      <c r="M3063" t="s">
        <v>1310</v>
      </c>
      <c r="N3063" t="s">
        <v>1310</v>
      </c>
    </row>
    <row r="3064" spans="1:14" x14ac:dyDescent="0.3">
      <c r="A3064" s="136">
        <f t="shared" si="47"/>
        <v>315.20588847370419</v>
      </c>
      <c r="B3064" s="134">
        <v>4.3013899999999996</v>
      </c>
      <c r="C3064" s="134">
        <v>-73.488380000000006</v>
      </c>
      <c r="D3064" t="s">
        <v>5850</v>
      </c>
      <c r="E3064" t="s">
        <v>892</v>
      </c>
      <c r="F3064" t="s">
        <v>877</v>
      </c>
      <c r="G3064" t="s">
        <v>251</v>
      </c>
      <c r="H3064" t="s">
        <v>297</v>
      </c>
      <c r="I3064">
        <v>209.01400000000001</v>
      </c>
      <c r="J3064" t="s">
        <v>889</v>
      </c>
      <c r="K3064" t="s">
        <v>879</v>
      </c>
      <c r="L3064" t="s">
        <v>5851</v>
      </c>
      <c r="M3064" t="s">
        <v>899</v>
      </c>
      <c r="N3064" t="s">
        <v>899</v>
      </c>
    </row>
    <row r="3065" spans="1:14" x14ac:dyDescent="0.3">
      <c r="A3065" s="136">
        <f t="shared" si="47"/>
        <v>315.23529268713264</v>
      </c>
      <c r="B3065" s="134">
        <v>4.5184199999999999</v>
      </c>
      <c r="C3065" s="134">
        <v>-74.190200000000004</v>
      </c>
      <c r="D3065" t="s">
        <v>3314</v>
      </c>
      <c r="E3065" t="s">
        <v>892</v>
      </c>
      <c r="F3065" t="s">
        <v>877</v>
      </c>
      <c r="G3065" t="s">
        <v>255</v>
      </c>
      <c r="H3065" t="s">
        <v>297</v>
      </c>
      <c r="I3065">
        <v>9.7781000000000002</v>
      </c>
      <c r="J3065" t="s">
        <v>894</v>
      </c>
      <c r="K3065" t="s">
        <v>879</v>
      </c>
      <c r="L3065" t="s">
        <v>3315</v>
      </c>
      <c r="M3065" t="s">
        <v>3310</v>
      </c>
      <c r="N3065" t="s">
        <v>3310</v>
      </c>
    </row>
    <row r="3066" spans="1:14" x14ac:dyDescent="0.3">
      <c r="A3066" s="136">
        <f t="shared" si="47"/>
        <v>315.43769287137093</v>
      </c>
      <c r="B3066" s="134">
        <v>7.9945000000000004</v>
      </c>
      <c r="C3066" s="134">
        <v>-75.712999999999994</v>
      </c>
      <c r="D3066" t="s">
        <v>11499</v>
      </c>
      <c r="E3066" t="s">
        <v>883</v>
      </c>
      <c r="F3066" t="s">
        <v>884</v>
      </c>
      <c r="G3066" t="s">
        <v>11098</v>
      </c>
      <c r="H3066" t="s">
        <v>296</v>
      </c>
      <c r="I3066">
        <v>4277.3985000000002</v>
      </c>
      <c r="L3066" t="s">
        <v>886</v>
      </c>
      <c r="M3066" t="s">
        <v>887</v>
      </c>
      <c r="N3066" t="s">
        <v>887</v>
      </c>
    </row>
    <row r="3067" spans="1:14" x14ac:dyDescent="0.3">
      <c r="A3067" s="136">
        <f t="shared" si="47"/>
        <v>315.45232375865066</v>
      </c>
      <c r="B3067" s="134">
        <v>4.9660000000000002</v>
      </c>
      <c r="C3067" s="134">
        <v>-74.885999999999996</v>
      </c>
      <c r="D3067" t="s">
        <v>2407</v>
      </c>
      <c r="E3067" t="s">
        <v>883</v>
      </c>
      <c r="F3067" t="s">
        <v>877</v>
      </c>
      <c r="G3067" t="s">
        <v>2361</v>
      </c>
      <c r="H3067" t="s">
        <v>307</v>
      </c>
      <c r="I3067">
        <v>71.094999999999999</v>
      </c>
      <c r="J3067" t="s">
        <v>894</v>
      </c>
      <c r="L3067" t="s">
        <v>2408</v>
      </c>
      <c r="M3067" t="s">
        <v>2409</v>
      </c>
      <c r="N3067" t="s">
        <v>2409</v>
      </c>
    </row>
    <row r="3068" spans="1:14" x14ac:dyDescent="0.3">
      <c r="A3068" s="136">
        <f t="shared" si="47"/>
        <v>315.45887810214498</v>
      </c>
      <c r="B3068" s="134">
        <v>4.5160799999999997</v>
      </c>
      <c r="C3068" s="134">
        <v>-74.189920000000001</v>
      </c>
      <c r="D3068" t="s">
        <v>3308</v>
      </c>
      <c r="E3068" t="s">
        <v>892</v>
      </c>
      <c r="F3068" t="s">
        <v>926</v>
      </c>
      <c r="G3068" t="s">
        <v>255</v>
      </c>
      <c r="H3068" t="s">
        <v>297</v>
      </c>
      <c r="I3068">
        <v>9.9177</v>
      </c>
      <c r="J3068" t="s">
        <v>889</v>
      </c>
      <c r="K3068" t="s">
        <v>879</v>
      </c>
      <c r="L3068" t="s">
        <v>3309</v>
      </c>
      <c r="M3068" t="s">
        <v>3310</v>
      </c>
      <c r="N3068" t="s">
        <v>3310</v>
      </c>
    </row>
    <row r="3069" spans="1:14" x14ac:dyDescent="0.3">
      <c r="A3069" s="136">
        <f t="shared" si="47"/>
        <v>315.46415912366984</v>
      </c>
      <c r="B3069" s="134">
        <v>6.6471600000000004</v>
      </c>
      <c r="C3069" s="134">
        <v>-75.821280000000002</v>
      </c>
      <c r="D3069" t="s">
        <v>8395</v>
      </c>
      <c r="E3069" t="s">
        <v>892</v>
      </c>
      <c r="F3069" t="s">
        <v>877</v>
      </c>
      <c r="G3069" t="s">
        <v>8396</v>
      </c>
      <c r="H3069" t="s">
        <v>288</v>
      </c>
      <c r="I3069">
        <v>93.8947</v>
      </c>
      <c r="J3069" t="s">
        <v>894</v>
      </c>
      <c r="K3069" t="s">
        <v>879</v>
      </c>
      <c r="L3069" t="s">
        <v>7587</v>
      </c>
      <c r="M3069" t="s">
        <v>949</v>
      </c>
      <c r="N3069" t="s">
        <v>949</v>
      </c>
    </row>
    <row r="3070" spans="1:14" x14ac:dyDescent="0.3">
      <c r="A3070" s="136">
        <f t="shared" si="47"/>
        <v>315.48801834050715</v>
      </c>
      <c r="B3070" s="134">
        <v>4.4074999999999998</v>
      </c>
      <c r="C3070" s="134">
        <v>-73.916499999999999</v>
      </c>
      <c r="D3070" t="s">
        <v>4154</v>
      </c>
      <c r="E3070" t="s">
        <v>883</v>
      </c>
      <c r="F3070" t="s">
        <v>877</v>
      </c>
      <c r="G3070" t="s">
        <v>3975</v>
      </c>
      <c r="H3070" t="s">
        <v>297</v>
      </c>
      <c r="I3070">
        <v>31.868600000000001</v>
      </c>
      <c r="J3070" t="s">
        <v>986</v>
      </c>
      <c r="L3070" t="s">
        <v>4155</v>
      </c>
      <c r="M3070" t="s">
        <v>2041</v>
      </c>
      <c r="N3070" t="s">
        <v>2041</v>
      </c>
    </row>
    <row r="3071" spans="1:14" x14ac:dyDescent="0.3">
      <c r="A3071" s="136">
        <f t="shared" si="47"/>
        <v>315.51360248418507</v>
      </c>
      <c r="B3071" s="134">
        <v>4.29739</v>
      </c>
      <c r="C3071" s="134">
        <v>-73.481449999999995</v>
      </c>
      <c r="D3071" t="s">
        <v>5879</v>
      </c>
      <c r="E3071" t="s">
        <v>892</v>
      </c>
      <c r="F3071" t="s">
        <v>877</v>
      </c>
      <c r="G3071" t="s">
        <v>251</v>
      </c>
      <c r="H3071" t="s">
        <v>297</v>
      </c>
      <c r="I3071">
        <v>30.486999999999998</v>
      </c>
      <c r="J3071" t="s">
        <v>894</v>
      </c>
      <c r="K3071" t="s">
        <v>879</v>
      </c>
      <c r="L3071" t="s">
        <v>5594</v>
      </c>
      <c r="M3071" t="s">
        <v>1482</v>
      </c>
      <c r="N3071" t="s">
        <v>1482</v>
      </c>
    </row>
    <row r="3072" spans="1:14" x14ac:dyDescent="0.3">
      <c r="A3072" s="136">
        <f t="shared" si="47"/>
        <v>315.56811338691892</v>
      </c>
      <c r="B3072" s="134">
        <v>6.5132599999999998</v>
      </c>
      <c r="C3072" s="134">
        <v>-75.79701</v>
      </c>
      <c r="D3072" t="s">
        <v>7886</v>
      </c>
      <c r="E3072" t="s">
        <v>892</v>
      </c>
      <c r="F3072" t="s">
        <v>877</v>
      </c>
      <c r="G3072" t="s">
        <v>7586</v>
      </c>
      <c r="H3072" t="s">
        <v>288</v>
      </c>
      <c r="I3072">
        <v>151.40190000000001</v>
      </c>
      <c r="J3072" t="s">
        <v>889</v>
      </c>
      <c r="K3072" t="s">
        <v>879</v>
      </c>
      <c r="L3072" t="s">
        <v>7879</v>
      </c>
      <c r="M3072" t="s">
        <v>1380</v>
      </c>
      <c r="N3072" t="s">
        <v>1380</v>
      </c>
    </row>
    <row r="3073" spans="1:14" x14ac:dyDescent="0.3">
      <c r="A3073" s="136">
        <f t="shared" si="47"/>
        <v>315.65599964474177</v>
      </c>
      <c r="B3073" s="134">
        <v>4.5821399999999999</v>
      </c>
      <c r="C3073" s="134">
        <v>-74.328860000000006</v>
      </c>
      <c r="D3073" t="s">
        <v>2847</v>
      </c>
      <c r="E3073" t="s">
        <v>892</v>
      </c>
      <c r="F3073" t="s">
        <v>877</v>
      </c>
      <c r="G3073" t="s">
        <v>2773</v>
      </c>
      <c r="H3073" t="s">
        <v>297</v>
      </c>
      <c r="I3073">
        <v>71.335899999999995</v>
      </c>
      <c r="J3073" t="s">
        <v>889</v>
      </c>
      <c r="K3073" t="s">
        <v>879</v>
      </c>
      <c r="L3073" t="s">
        <v>2848</v>
      </c>
      <c r="M3073" t="s">
        <v>887</v>
      </c>
      <c r="N3073" t="s">
        <v>887</v>
      </c>
    </row>
    <row r="3074" spans="1:14" x14ac:dyDescent="0.3">
      <c r="A3074" s="136">
        <f t="shared" ref="A3074:A3137" si="48">6371*ACOS(SIN(RADIANS(LAT))*SIN(RADIANS(B3074))+COS(RADIANS(LAT))*COS(RADIANS(B3074))*COS(RADIANS(C3074-LONG)))</f>
        <v>315.69908446373239</v>
      </c>
      <c r="B3074" s="134">
        <v>4.4303800000000004</v>
      </c>
      <c r="C3074" s="134">
        <v>-73.987160000000003</v>
      </c>
      <c r="D3074" t="s">
        <v>3961</v>
      </c>
      <c r="E3074" t="s">
        <v>892</v>
      </c>
      <c r="F3074" t="s">
        <v>877</v>
      </c>
      <c r="G3074" t="s">
        <v>3954</v>
      </c>
      <c r="H3074" t="s">
        <v>297</v>
      </c>
      <c r="I3074">
        <v>73.316299999999998</v>
      </c>
      <c r="J3074" t="s">
        <v>889</v>
      </c>
      <c r="K3074" t="s">
        <v>879</v>
      </c>
      <c r="L3074" t="s">
        <v>3962</v>
      </c>
      <c r="M3074" t="s">
        <v>1718</v>
      </c>
      <c r="N3074" t="s">
        <v>1718</v>
      </c>
    </row>
    <row r="3075" spans="1:14" x14ac:dyDescent="0.3">
      <c r="A3075" s="136">
        <f t="shared" si="48"/>
        <v>315.69929942640272</v>
      </c>
      <c r="B3075" s="134">
        <v>4.4124999999999996</v>
      </c>
      <c r="C3075" s="134">
        <v>-73.936999999999998</v>
      </c>
      <c r="D3075" t="s">
        <v>4105</v>
      </c>
      <c r="E3075" t="s">
        <v>883</v>
      </c>
      <c r="F3075" t="s">
        <v>884</v>
      </c>
      <c r="G3075" t="s">
        <v>3975</v>
      </c>
      <c r="H3075" t="s">
        <v>297</v>
      </c>
      <c r="I3075">
        <v>109.089</v>
      </c>
      <c r="L3075" t="s">
        <v>4106</v>
      </c>
      <c r="M3075" t="s">
        <v>957</v>
      </c>
      <c r="N3075" t="s">
        <v>957</v>
      </c>
    </row>
    <row r="3076" spans="1:14" x14ac:dyDescent="0.3">
      <c r="A3076" s="136">
        <f t="shared" si="48"/>
        <v>315.88690357051593</v>
      </c>
      <c r="B3076" s="134">
        <v>6.4094600000000002</v>
      </c>
      <c r="C3076" s="134">
        <v>-75.775779999999997</v>
      </c>
      <c r="D3076" t="s">
        <v>7486</v>
      </c>
      <c r="E3076" t="s">
        <v>892</v>
      </c>
      <c r="F3076" t="s">
        <v>877</v>
      </c>
      <c r="G3076" t="s">
        <v>7487</v>
      </c>
      <c r="H3076" t="s">
        <v>288</v>
      </c>
      <c r="I3076">
        <v>309.30869999999999</v>
      </c>
      <c r="J3076" t="s">
        <v>889</v>
      </c>
      <c r="K3076" t="s">
        <v>879</v>
      </c>
      <c r="L3076" t="s">
        <v>7488</v>
      </c>
      <c r="M3076" t="s">
        <v>1117</v>
      </c>
      <c r="N3076" t="s">
        <v>1117</v>
      </c>
    </row>
    <row r="3077" spans="1:14" x14ac:dyDescent="0.3">
      <c r="A3077" s="136">
        <f t="shared" si="48"/>
        <v>315.89375421088408</v>
      </c>
      <c r="B3077" s="134">
        <v>6.5117000000000003</v>
      </c>
      <c r="C3077" s="134">
        <v>-75.799689999999998</v>
      </c>
      <c r="D3077" t="s">
        <v>7878</v>
      </c>
      <c r="E3077" t="s">
        <v>892</v>
      </c>
      <c r="F3077" t="s">
        <v>877</v>
      </c>
      <c r="G3077" t="s">
        <v>7586</v>
      </c>
      <c r="H3077" t="s">
        <v>288</v>
      </c>
      <c r="I3077">
        <v>7.1952999999999996</v>
      </c>
      <c r="J3077" t="s">
        <v>894</v>
      </c>
      <c r="K3077" t="s">
        <v>879</v>
      </c>
      <c r="L3077" t="s">
        <v>7879</v>
      </c>
      <c r="M3077" t="s">
        <v>949</v>
      </c>
      <c r="N3077" t="s">
        <v>949</v>
      </c>
    </row>
    <row r="3078" spans="1:14" x14ac:dyDescent="0.3">
      <c r="A3078" s="136">
        <f t="shared" si="48"/>
        <v>315.89429233934067</v>
      </c>
      <c r="B3078" s="134">
        <v>6.5419999999999998</v>
      </c>
      <c r="C3078" s="134">
        <v>-75.805999999999997</v>
      </c>
      <c r="D3078" t="s">
        <v>8017</v>
      </c>
      <c r="E3078" t="s">
        <v>883</v>
      </c>
      <c r="F3078" t="s">
        <v>981</v>
      </c>
      <c r="G3078" t="s">
        <v>7652</v>
      </c>
      <c r="H3078" t="s">
        <v>288</v>
      </c>
      <c r="I3078">
        <v>95.476900000000001</v>
      </c>
      <c r="J3078" t="s">
        <v>894</v>
      </c>
      <c r="L3078" t="s">
        <v>8018</v>
      </c>
      <c r="M3078" t="s">
        <v>957</v>
      </c>
      <c r="N3078" t="s">
        <v>957</v>
      </c>
    </row>
    <row r="3079" spans="1:14" x14ac:dyDescent="0.3">
      <c r="A3079" s="136">
        <f t="shared" si="48"/>
        <v>315.93587278071476</v>
      </c>
      <c r="B3079" s="134">
        <v>4.4954999999999998</v>
      </c>
      <c r="C3079" s="134">
        <v>-74.154499999999999</v>
      </c>
      <c r="D3079" t="s">
        <v>3479</v>
      </c>
      <c r="E3079" t="s">
        <v>883</v>
      </c>
      <c r="F3079" t="s">
        <v>877</v>
      </c>
      <c r="G3079" t="s">
        <v>3394</v>
      </c>
      <c r="H3079" t="s">
        <v>3395</v>
      </c>
      <c r="I3079">
        <v>33.095500000000001</v>
      </c>
      <c r="J3079" t="s">
        <v>894</v>
      </c>
      <c r="L3079" t="s">
        <v>2984</v>
      </c>
      <c r="M3079" t="s">
        <v>3110</v>
      </c>
      <c r="N3079" t="s">
        <v>3110</v>
      </c>
    </row>
    <row r="3080" spans="1:14" x14ac:dyDescent="0.3">
      <c r="A3080" s="136">
        <f t="shared" si="48"/>
        <v>315.97424766883802</v>
      </c>
      <c r="B3080" s="134">
        <v>4.3090000000000002</v>
      </c>
      <c r="C3080" s="134">
        <v>-73.566500000000005</v>
      </c>
      <c r="D3080" t="s">
        <v>5515</v>
      </c>
      <c r="E3080" t="s">
        <v>883</v>
      </c>
      <c r="F3080" t="s">
        <v>877</v>
      </c>
      <c r="G3080" t="s">
        <v>5484</v>
      </c>
      <c r="H3080" t="s">
        <v>302</v>
      </c>
      <c r="I3080">
        <v>367.70350000000002</v>
      </c>
      <c r="J3080" t="s">
        <v>889</v>
      </c>
      <c r="L3080" t="s">
        <v>1005</v>
      </c>
      <c r="M3080" t="s">
        <v>906</v>
      </c>
      <c r="N3080" t="s">
        <v>906</v>
      </c>
    </row>
    <row r="3081" spans="1:14" x14ac:dyDescent="0.3">
      <c r="A3081" s="136">
        <f t="shared" si="48"/>
        <v>316.00396727949777</v>
      </c>
      <c r="B3081" s="134">
        <v>6.5114200000000002</v>
      </c>
      <c r="C3081" s="134">
        <v>-75.800650000000005</v>
      </c>
      <c r="D3081" t="s">
        <v>7875</v>
      </c>
      <c r="E3081" t="s">
        <v>892</v>
      </c>
      <c r="F3081" t="s">
        <v>877</v>
      </c>
      <c r="G3081" t="s">
        <v>7586</v>
      </c>
      <c r="H3081" t="s">
        <v>288</v>
      </c>
      <c r="I3081">
        <v>14.790699999999999</v>
      </c>
      <c r="J3081" t="s">
        <v>894</v>
      </c>
      <c r="K3081" t="s">
        <v>879</v>
      </c>
      <c r="L3081" t="s">
        <v>6859</v>
      </c>
      <c r="M3081" t="s">
        <v>949</v>
      </c>
      <c r="N3081" t="s">
        <v>949</v>
      </c>
    </row>
    <row r="3082" spans="1:14" x14ac:dyDescent="0.3">
      <c r="A3082" s="136">
        <f t="shared" si="48"/>
        <v>316.00720980357585</v>
      </c>
      <c r="B3082" s="134">
        <v>6.4465000000000003</v>
      </c>
      <c r="C3082" s="134">
        <v>-75.786000000000001</v>
      </c>
      <c r="D3082" t="s">
        <v>7647</v>
      </c>
      <c r="E3082" t="s">
        <v>883</v>
      </c>
      <c r="F3082" t="s">
        <v>884</v>
      </c>
      <c r="G3082" t="s">
        <v>7586</v>
      </c>
      <c r="H3082" t="s">
        <v>288</v>
      </c>
      <c r="I3082">
        <v>66.109499999999997</v>
      </c>
      <c r="L3082" t="s">
        <v>7518</v>
      </c>
      <c r="M3082" t="s">
        <v>1310</v>
      </c>
      <c r="N3082" t="s">
        <v>1310</v>
      </c>
    </row>
    <row r="3083" spans="1:14" x14ac:dyDescent="0.3">
      <c r="A3083" s="136">
        <f t="shared" si="48"/>
        <v>316.01634352878773</v>
      </c>
      <c r="B3083" s="134">
        <v>4.7634999999999996</v>
      </c>
      <c r="C3083" s="134">
        <v>-71.364000000000004</v>
      </c>
      <c r="D3083" t="s">
        <v>11720</v>
      </c>
      <c r="E3083" t="s">
        <v>883</v>
      </c>
      <c r="F3083" t="s">
        <v>877</v>
      </c>
      <c r="G3083" t="s">
        <v>11691</v>
      </c>
      <c r="H3083" t="s">
        <v>7970</v>
      </c>
      <c r="I3083">
        <v>1023.5502</v>
      </c>
      <c r="J3083" t="s">
        <v>889</v>
      </c>
      <c r="L3083" t="s">
        <v>11721</v>
      </c>
      <c r="M3083" t="s">
        <v>957</v>
      </c>
      <c r="N3083" t="s">
        <v>957</v>
      </c>
    </row>
    <row r="3084" spans="1:14" x14ac:dyDescent="0.3">
      <c r="A3084" s="136">
        <f t="shared" si="48"/>
        <v>316.03409309179966</v>
      </c>
      <c r="B3084" s="134">
        <v>4.5717600000000003</v>
      </c>
      <c r="C3084" s="134">
        <v>-74.316270000000003</v>
      </c>
      <c r="D3084" t="s">
        <v>2872</v>
      </c>
      <c r="E3084" t="s">
        <v>892</v>
      </c>
      <c r="F3084" t="s">
        <v>877</v>
      </c>
      <c r="G3084" t="s">
        <v>2773</v>
      </c>
      <c r="H3084" t="s">
        <v>297</v>
      </c>
      <c r="I3084">
        <v>127.0356</v>
      </c>
      <c r="J3084" t="s">
        <v>889</v>
      </c>
      <c r="K3084" t="s">
        <v>879</v>
      </c>
      <c r="L3084" t="s">
        <v>2873</v>
      </c>
      <c r="M3084" t="s">
        <v>1718</v>
      </c>
      <c r="N3084" t="s">
        <v>1718</v>
      </c>
    </row>
    <row r="3085" spans="1:14" x14ac:dyDescent="0.3">
      <c r="A3085" s="136">
        <f t="shared" si="48"/>
        <v>316.06500740728393</v>
      </c>
      <c r="B3085" s="134">
        <v>6.5079000000000002</v>
      </c>
      <c r="C3085" s="134">
        <v>-75.800460000000001</v>
      </c>
      <c r="D3085" t="s">
        <v>7858</v>
      </c>
      <c r="E3085" t="s">
        <v>892</v>
      </c>
      <c r="F3085" t="s">
        <v>877</v>
      </c>
      <c r="G3085" t="s">
        <v>7586</v>
      </c>
      <c r="H3085" t="s">
        <v>288</v>
      </c>
      <c r="I3085">
        <v>12.974</v>
      </c>
      <c r="J3085" t="s">
        <v>986</v>
      </c>
      <c r="K3085" t="s">
        <v>879</v>
      </c>
      <c r="L3085" t="s">
        <v>6859</v>
      </c>
      <c r="M3085" t="s">
        <v>957</v>
      </c>
      <c r="N3085" t="s">
        <v>957</v>
      </c>
    </row>
    <row r="3086" spans="1:14" x14ac:dyDescent="0.3">
      <c r="A3086" s="136">
        <f t="shared" si="48"/>
        <v>316.06868337041357</v>
      </c>
      <c r="B3086" s="134">
        <v>6.4586899999999998</v>
      </c>
      <c r="C3086" s="134">
        <v>-75.789450000000002</v>
      </c>
      <c r="D3086" t="s">
        <v>7707</v>
      </c>
      <c r="E3086" t="s">
        <v>892</v>
      </c>
      <c r="F3086" t="s">
        <v>877</v>
      </c>
      <c r="G3086" t="s">
        <v>7586</v>
      </c>
      <c r="H3086" t="s">
        <v>288</v>
      </c>
      <c r="I3086">
        <v>35.887999999999998</v>
      </c>
      <c r="J3086" t="s">
        <v>894</v>
      </c>
      <c r="K3086" t="s">
        <v>879</v>
      </c>
      <c r="L3086" t="s">
        <v>7587</v>
      </c>
      <c r="M3086" t="s">
        <v>949</v>
      </c>
      <c r="N3086" t="s">
        <v>949</v>
      </c>
    </row>
    <row r="3087" spans="1:14" x14ac:dyDescent="0.3">
      <c r="A3087" s="136">
        <f t="shared" si="48"/>
        <v>316.07679545876994</v>
      </c>
      <c r="B3087" s="134">
        <v>4.5690299999999997</v>
      </c>
      <c r="C3087" s="134">
        <v>-74.311809999999994</v>
      </c>
      <c r="D3087" t="s">
        <v>2880</v>
      </c>
      <c r="E3087" t="s">
        <v>892</v>
      </c>
      <c r="F3087" t="s">
        <v>877</v>
      </c>
      <c r="G3087" t="s">
        <v>2773</v>
      </c>
      <c r="H3087" t="s">
        <v>297</v>
      </c>
      <c r="I3087">
        <v>224.3836</v>
      </c>
      <c r="J3087" t="s">
        <v>889</v>
      </c>
      <c r="K3087" t="s">
        <v>879</v>
      </c>
      <c r="L3087" t="s">
        <v>2881</v>
      </c>
      <c r="M3087" t="s">
        <v>1718</v>
      </c>
      <c r="N3087" t="s">
        <v>1718</v>
      </c>
    </row>
    <row r="3088" spans="1:14" x14ac:dyDescent="0.3">
      <c r="A3088" s="136">
        <f t="shared" si="48"/>
        <v>316.08179958550272</v>
      </c>
      <c r="B3088" s="134">
        <v>4.5095000000000001</v>
      </c>
      <c r="C3088" s="134">
        <v>-74.188999999999993</v>
      </c>
      <c r="D3088" t="s">
        <v>3290</v>
      </c>
      <c r="E3088" t="s">
        <v>883</v>
      </c>
      <c r="F3088" t="s">
        <v>981</v>
      </c>
      <c r="G3088" t="s">
        <v>255</v>
      </c>
      <c r="H3088" t="s">
        <v>297</v>
      </c>
      <c r="I3088">
        <v>45.353200000000001</v>
      </c>
      <c r="J3088" t="s">
        <v>894</v>
      </c>
      <c r="L3088" t="s">
        <v>3291</v>
      </c>
      <c r="M3088" t="s">
        <v>931</v>
      </c>
      <c r="N3088" t="s">
        <v>931</v>
      </c>
    </row>
    <row r="3089" spans="1:14" x14ac:dyDescent="0.3">
      <c r="A3089" s="136">
        <f t="shared" si="48"/>
        <v>316.10521348603095</v>
      </c>
      <c r="B3089" s="134">
        <v>4.3989099999999999</v>
      </c>
      <c r="C3089" s="134">
        <v>-73.908360000000002</v>
      </c>
      <c r="D3089" t="s">
        <v>4193</v>
      </c>
      <c r="E3089" t="s">
        <v>892</v>
      </c>
      <c r="F3089" t="s">
        <v>877</v>
      </c>
      <c r="G3089" t="s">
        <v>3975</v>
      </c>
      <c r="H3089" t="s">
        <v>297</v>
      </c>
      <c r="I3089">
        <v>182.34129999999999</v>
      </c>
      <c r="J3089" t="s">
        <v>889</v>
      </c>
      <c r="K3089" t="s">
        <v>1058</v>
      </c>
      <c r="L3089" t="s">
        <v>4194</v>
      </c>
      <c r="M3089" t="s">
        <v>899</v>
      </c>
      <c r="N3089" t="s">
        <v>899</v>
      </c>
    </row>
    <row r="3090" spans="1:14" x14ac:dyDescent="0.3">
      <c r="A3090" s="136">
        <f t="shared" si="48"/>
        <v>316.11764580868419</v>
      </c>
      <c r="B3090" s="134">
        <v>4.4268900000000002</v>
      </c>
      <c r="C3090" s="134">
        <v>-73.988579999999999</v>
      </c>
      <c r="D3090" t="s">
        <v>3953</v>
      </c>
      <c r="E3090" t="s">
        <v>892</v>
      </c>
      <c r="F3090" t="s">
        <v>877</v>
      </c>
      <c r="G3090" t="s">
        <v>3954</v>
      </c>
      <c r="H3090" t="s">
        <v>297</v>
      </c>
      <c r="I3090">
        <v>26.027699999999999</v>
      </c>
      <c r="J3090" t="s">
        <v>889</v>
      </c>
      <c r="K3090" t="s">
        <v>879</v>
      </c>
      <c r="L3090" t="s">
        <v>3955</v>
      </c>
      <c r="M3090" t="s">
        <v>899</v>
      </c>
      <c r="N3090" t="s">
        <v>899</v>
      </c>
    </row>
    <row r="3091" spans="1:14" x14ac:dyDescent="0.3">
      <c r="A3091" s="136">
        <f t="shared" si="48"/>
        <v>316.12745936238736</v>
      </c>
      <c r="B3091" s="134">
        <v>4.4305199999999996</v>
      </c>
      <c r="C3091" s="134">
        <v>-73.998670000000004</v>
      </c>
      <c r="D3091" t="s">
        <v>3926</v>
      </c>
      <c r="E3091" t="s">
        <v>892</v>
      </c>
      <c r="F3091" t="s">
        <v>877</v>
      </c>
      <c r="G3091" t="s">
        <v>3917</v>
      </c>
      <c r="H3091" t="s">
        <v>297</v>
      </c>
      <c r="I3091">
        <v>77.322299999999998</v>
      </c>
      <c r="J3091" t="s">
        <v>889</v>
      </c>
      <c r="K3091" t="s">
        <v>879</v>
      </c>
      <c r="L3091" t="s">
        <v>3927</v>
      </c>
      <c r="M3091" t="s">
        <v>931</v>
      </c>
      <c r="N3091" t="s">
        <v>931</v>
      </c>
    </row>
    <row r="3092" spans="1:14" x14ac:dyDescent="0.3">
      <c r="A3092" s="136">
        <f t="shared" si="48"/>
        <v>316.1306996047345</v>
      </c>
      <c r="B3092" s="134">
        <v>5.9935</v>
      </c>
      <c r="C3092" s="134">
        <v>-75.638000000000005</v>
      </c>
      <c r="D3092" t="s">
        <v>5790</v>
      </c>
      <c r="E3092" t="s">
        <v>883</v>
      </c>
      <c r="F3092" t="s">
        <v>877</v>
      </c>
      <c r="G3092" t="s">
        <v>5791</v>
      </c>
      <c r="H3092" t="s">
        <v>288</v>
      </c>
      <c r="I3092">
        <v>149.4477</v>
      </c>
      <c r="J3092" t="s">
        <v>894</v>
      </c>
      <c r="L3092" t="s">
        <v>5792</v>
      </c>
      <c r="M3092" t="s">
        <v>1019</v>
      </c>
      <c r="N3092" t="s">
        <v>1019</v>
      </c>
    </row>
    <row r="3093" spans="1:14" x14ac:dyDescent="0.3">
      <c r="A3093" s="136">
        <f t="shared" si="48"/>
        <v>316.16394157892546</v>
      </c>
      <c r="B3093" s="134">
        <v>4.4225300000000001</v>
      </c>
      <c r="C3093" s="134">
        <v>-73.97784</v>
      </c>
      <c r="D3093" t="s">
        <v>3974</v>
      </c>
      <c r="E3093" t="s">
        <v>892</v>
      </c>
      <c r="F3093" t="s">
        <v>926</v>
      </c>
      <c r="G3093" t="s">
        <v>3975</v>
      </c>
      <c r="H3093" t="s">
        <v>297</v>
      </c>
      <c r="I3093">
        <v>41.635199999999998</v>
      </c>
      <c r="J3093" t="s">
        <v>894</v>
      </c>
      <c r="K3093" t="s">
        <v>879</v>
      </c>
      <c r="L3093" t="s">
        <v>3976</v>
      </c>
      <c r="M3093" t="s">
        <v>906</v>
      </c>
      <c r="N3093" t="s">
        <v>906</v>
      </c>
    </row>
    <row r="3094" spans="1:14" x14ac:dyDescent="0.3">
      <c r="A3094" s="136">
        <f t="shared" si="48"/>
        <v>316.17000528080331</v>
      </c>
      <c r="B3094" s="134">
        <v>6.5067300000000001</v>
      </c>
      <c r="C3094" s="134">
        <v>-75.801180000000002</v>
      </c>
      <c r="D3094" t="s">
        <v>7848</v>
      </c>
      <c r="E3094" t="s">
        <v>892</v>
      </c>
      <c r="F3094" t="s">
        <v>926</v>
      </c>
      <c r="G3094" t="s">
        <v>7586</v>
      </c>
      <c r="H3094" t="s">
        <v>288</v>
      </c>
      <c r="I3094">
        <v>69.2072</v>
      </c>
      <c r="J3094" t="s">
        <v>894</v>
      </c>
      <c r="K3094" t="s">
        <v>879</v>
      </c>
      <c r="L3094" t="s">
        <v>7849</v>
      </c>
      <c r="M3094" t="s">
        <v>7850</v>
      </c>
      <c r="N3094" t="s">
        <v>7850</v>
      </c>
    </row>
    <row r="3095" spans="1:14" x14ac:dyDescent="0.3">
      <c r="A3095" s="136">
        <f t="shared" si="48"/>
        <v>316.17932871379526</v>
      </c>
      <c r="B3095" s="134">
        <v>6.5134699999999999</v>
      </c>
      <c r="C3095" s="134">
        <v>-75.802710000000005</v>
      </c>
      <c r="D3095" t="s">
        <v>7893</v>
      </c>
      <c r="E3095" t="s">
        <v>892</v>
      </c>
      <c r="F3095" t="s">
        <v>926</v>
      </c>
      <c r="G3095" t="s">
        <v>7586</v>
      </c>
      <c r="H3095" t="s">
        <v>288</v>
      </c>
      <c r="I3095">
        <v>8.8215000000000003</v>
      </c>
      <c r="J3095" t="s">
        <v>894</v>
      </c>
      <c r="K3095" t="s">
        <v>879</v>
      </c>
      <c r="L3095" t="s">
        <v>7868</v>
      </c>
      <c r="M3095" t="s">
        <v>1380</v>
      </c>
      <c r="N3095" t="s">
        <v>1380</v>
      </c>
    </row>
    <row r="3096" spans="1:14" x14ac:dyDescent="0.3">
      <c r="A3096" s="136">
        <f t="shared" si="48"/>
        <v>316.19791223913097</v>
      </c>
      <c r="B3096" s="134">
        <v>6.5089699999999997</v>
      </c>
      <c r="C3096" s="134">
        <v>-75.801919999999996</v>
      </c>
      <c r="D3096" t="s">
        <v>7867</v>
      </c>
      <c r="E3096" t="s">
        <v>892</v>
      </c>
      <c r="F3096" t="s">
        <v>877</v>
      </c>
      <c r="G3096" t="s">
        <v>7586</v>
      </c>
      <c r="H3096" t="s">
        <v>288</v>
      </c>
      <c r="I3096">
        <v>3.0463</v>
      </c>
      <c r="J3096" t="s">
        <v>986</v>
      </c>
      <c r="K3096" t="s">
        <v>879</v>
      </c>
      <c r="L3096" t="s">
        <v>7868</v>
      </c>
      <c r="M3096" t="s">
        <v>949</v>
      </c>
      <c r="N3096" t="s">
        <v>949</v>
      </c>
    </row>
    <row r="3097" spans="1:14" x14ac:dyDescent="0.3">
      <c r="A3097" s="136">
        <f t="shared" si="48"/>
        <v>316.20342845614891</v>
      </c>
      <c r="B3097" s="134">
        <v>4.3129999999999997</v>
      </c>
      <c r="C3097" s="134">
        <v>-73.596000000000004</v>
      </c>
      <c r="D3097" t="s">
        <v>5408</v>
      </c>
      <c r="E3097" t="s">
        <v>883</v>
      </c>
      <c r="F3097" t="s">
        <v>877</v>
      </c>
      <c r="G3097" t="s">
        <v>5409</v>
      </c>
      <c r="H3097" t="s">
        <v>302</v>
      </c>
      <c r="I3097">
        <v>4812.0317999999997</v>
      </c>
      <c r="J3097" t="s">
        <v>889</v>
      </c>
      <c r="L3097" t="s">
        <v>4510</v>
      </c>
      <c r="M3097" t="s">
        <v>4595</v>
      </c>
      <c r="N3097" t="s">
        <v>4595</v>
      </c>
    </row>
    <row r="3098" spans="1:14" x14ac:dyDescent="0.3">
      <c r="A3098" s="136">
        <f t="shared" si="48"/>
        <v>316.23397766112095</v>
      </c>
      <c r="B3098" s="134">
        <v>6.4336700000000002</v>
      </c>
      <c r="C3098" s="134">
        <v>-75.785020000000003</v>
      </c>
      <c r="D3098" t="s">
        <v>7585</v>
      </c>
      <c r="E3098" t="s">
        <v>892</v>
      </c>
      <c r="F3098" t="s">
        <v>877</v>
      </c>
      <c r="G3098" t="s">
        <v>7586</v>
      </c>
      <c r="H3098" t="s">
        <v>288</v>
      </c>
      <c r="I3098">
        <v>87.5214</v>
      </c>
      <c r="J3098" t="s">
        <v>894</v>
      </c>
      <c r="K3098" t="s">
        <v>879</v>
      </c>
      <c r="L3098" t="s">
        <v>7587</v>
      </c>
      <c r="M3098" t="s">
        <v>949</v>
      </c>
      <c r="N3098" t="s">
        <v>949</v>
      </c>
    </row>
    <row r="3099" spans="1:14" x14ac:dyDescent="0.3">
      <c r="A3099" s="136">
        <f t="shared" si="48"/>
        <v>316.24898987162385</v>
      </c>
      <c r="B3099" s="134">
        <v>4.3079999999999998</v>
      </c>
      <c r="C3099" s="134">
        <v>-73.573999999999998</v>
      </c>
      <c r="D3099" t="s">
        <v>5483</v>
      </c>
      <c r="E3099" t="s">
        <v>883</v>
      </c>
      <c r="F3099" t="s">
        <v>877</v>
      </c>
      <c r="G3099" t="s">
        <v>5484</v>
      </c>
      <c r="H3099" t="s">
        <v>302</v>
      </c>
      <c r="I3099">
        <v>451.0539</v>
      </c>
      <c r="J3099" t="s">
        <v>889</v>
      </c>
      <c r="L3099" t="s">
        <v>1005</v>
      </c>
      <c r="M3099" t="s">
        <v>906</v>
      </c>
      <c r="N3099" t="s">
        <v>906</v>
      </c>
    </row>
    <row r="3100" spans="1:14" x14ac:dyDescent="0.3">
      <c r="A3100" s="136">
        <f t="shared" si="48"/>
        <v>316.27124734478565</v>
      </c>
      <c r="B3100" s="134">
        <v>4.2922500000000001</v>
      </c>
      <c r="C3100" s="134">
        <v>-73.491749999999996</v>
      </c>
      <c r="D3100" t="s">
        <v>5827</v>
      </c>
      <c r="E3100" t="s">
        <v>892</v>
      </c>
      <c r="F3100" t="s">
        <v>877</v>
      </c>
      <c r="G3100" t="s">
        <v>5539</v>
      </c>
      <c r="H3100" t="s">
        <v>4502</v>
      </c>
      <c r="I3100">
        <v>303.4665</v>
      </c>
      <c r="J3100" t="s">
        <v>889</v>
      </c>
      <c r="K3100" t="s">
        <v>879</v>
      </c>
      <c r="L3100" t="s">
        <v>5828</v>
      </c>
      <c r="M3100" t="s">
        <v>1754</v>
      </c>
      <c r="N3100" t="s">
        <v>1754</v>
      </c>
    </row>
    <row r="3101" spans="1:14" x14ac:dyDescent="0.3">
      <c r="A3101" s="136">
        <f t="shared" si="48"/>
        <v>316.28469502867779</v>
      </c>
      <c r="B3101" s="134">
        <v>4.5554800000000002</v>
      </c>
      <c r="C3101" s="134">
        <v>-74.289280000000005</v>
      </c>
      <c r="D3101" t="s">
        <v>2916</v>
      </c>
      <c r="E3101" t="s">
        <v>892</v>
      </c>
      <c r="F3101" t="s">
        <v>877</v>
      </c>
      <c r="G3101" t="s">
        <v>2917</v>
      </c>
      <c r="H3101" t="s">
        <v>297</v>
      </c>
      <c r="I3101">
        <v>465.85469999999998</v>
      </c>
      <c r="J3101" t="s">
        <v>889</v>
      </c>
      <c r="K3101" t="s">
        <v>879</v>
      </c>
      <c r="L3101" t="s">
        <v>2918</v>
      </c>
      <c r="M3101" t="s">
        <v>1754</v>
      </c>
      <c r="N3101" t="s">
        <v>1754</v>
      </c>
    </row>
    <row r="3102" spans="1:14" x14ac:dyDescent="0.3">
      <c r="A3102" s="136">
        <f t="shared" si="48"/>
        <v>316.28538311687078</v>
      </c>
      <c r="B3102" s="134">
        <v>5.8719999999999999</v>
      </c>
      <c r="C3102" s="134">
        <v>-75.584500000000006</v>
      </c>
      <c r="D3102" t="s">
        <v>5289</v>
      </c>
      <c r="E3102" t="s">
        <v>883</v>
      </c>
      <c r="F3102" t="s">
        <v>877</v>
      </c>
      <c r="G3102" t="s">
        <v>5290</v>
      </c>
      <c r="H3102" t="s">
        <v>288</v>
      </c>
      <c r="I3102">
        <v>110.2629</v>
      </c>
      <c r="J3102" t="s">
        <v>894</v>
      </c>
      <c r="L3102" t="s">
        <v>5291</v>
      </c>
      <c r="M3102" t="s">
        <v>5292</v>
      </c>
      <c r="N3102" t="s">
        <v>5292</v>
      </c>
    </row>
    <row r="3103" spans="1:14" x14ac:dyDescent="0.3">
      <c r="A3103" s="136">
        <f t="shared" si="48"/>
        <v>316.28929664853979</v>
      </c>
      <c r="B3103" s="134">
        <v>5.984</v>
      </c>
      <c r="C3103" s="134">
        <v>-75.635499999999993</v>
      </c>
      <c r="D3103" t="s">
        <v>5747</v>
      </c>
      <c r="E3103" t="s">
        <v>883</v>
      </c>
      <c r="F3103" t="s">
        <v>877</v>
      </c>
      <c r="G3103" t="s">
        <v>4891</v>
      </c>
      <c r="H3103" t="s">
        <v>288</v>
      </c>
      <c r="I3103">
        <v>133.5247</v>
      </c>
      <c r="J3103" t="s">
        <v>894</v>
      </c>
      <c r="L3103" t="s">
        <v>5737</v>
      </c>
      <c r="M3103" t="s">
        <v>1749</v>
      </c>
      <c r="N3103" t="s">
        <v>1749</v>
      </c>
    </row>
    <row r="3104" spans="1:14" x14ac:dyDescent="0.3">
      <c r="A3104" s="136">
        <f t="shared" si="48"/>
        <v>316.37814459918349</v>
      </c>
      <c r="B3104" s="134">
        <v>9.6349999999999998</v>
      </c>
      <c r="C3104" s="134">
        <v>-74.293499999999995</v>
      </c>
      <c r="D3104" t="s">
        <v>13017</v>
      </c>
      <c r="E3104" t="s">
        <v>883</v>
      </c>
      <c r="F3104" t="s">
        <v>877</v>
      </c>
      <c r="G3104" t="s">
        <v>13010</v>
      </c>
      <c r="H3104" t="s">
        <v>301</v>
      </c>
      <c r="I3104">
        <v>2000.8927000000001</v>
      </c>
      <c r="J3104" t="s">
        <v>986</v>
      </c>
      <c r="L3104" t="s">
        <v>13018</v>
      </c>
      <c r="M3104" t="s">
        <v>881</v>
      </c>
      <c r="N3104" t="s">
        <v>881</v>
      </c>
    </row>
    <row r="3105" spans="1:14" x14ac:dyDescent="0.3">
      <c r="A3105" s="136">
        <f t="shared" si="48"/>
        <v>316.39193411008631</v>
      </c>
      <c r="B3105" s="134">
        <v>4.4234999999999998</v>
      </c>
      <c r="C3105" s="134">
        <v>-73.986500000000007</v>
      </c>
      <c r="D3105" t="s">
        <v>3959</v>
      </c>
      <c r="E3105" t="s">
        <v>883</v>
      </c>
      <c r="F3105" t="s">
        <v>877</v>
      </c>
      <c r="G3105" t="s">
        <v>3954</v>
      </c>
      <c r="H3105" t="s">
        <v>297</v>
      </c>
      <c r="I3105">
        <v>127.4769</v>
      </c>
      <c r="J3105" t="s">
        <v>894</v>
      </c>
      <c r="L3105" t="s">
        <v>3960</v>
      </c>
      <c r="M3105" t="s">
        <v>957</v>
      </c>
      <c r="N3105" t="s">
        <v>957</v>
      </c>
    </row>
    <row r="3106" spans="1:14" x14ac:dyDescent="0.3">
      <c r="A3106" s="136">
        <f t="shared" si="48"/>
        <v>316.40342876717756</v>
      </c>
      <c r="B3106" s="134">
        <v>4.7979099999999999</v>
      </c>
      <c r="C3106" s="134">
        <v>-71.309529999999995</v>
      </c>
      <c r="D3106" t="s">
        <v>11782</v>
      </c>
      <c r="E3106" t="s">
        <v>892</v>
      </c>
      <c r="F3106" t="s">
        <v>877</v>
      </c>
      <c r="G3106" t="s">
        <v>11691</v>
      </c>
      <c r="H3106" t="s">
        <v>7970</v>
      </c>
      <c r="I3106">
        <v>563.99249999999995</v>
      </c>
      <c r="J3106" t="s">
        <v>894</v>
      </c>
      <c r="K3106" t="s">
        <v>879</v>
      </c>
      <c r="L3106" t="s">
        <v>11783</v>
      </c>
      <c r="M3106" t="s">
        <v>957</v>
      </c>
      <c r="N3106" t="s">
        <v>957</v>
      </c>
    </row>
    <row r="3107" spans="1:14" x14ac:dyDescent="0.3">
      <c r="A3107" s="136">
        <f t="shared" si="48"/>
        <v>316.45361531602771</v>
      </c>
      <c r="B3107" s="134">
        <v>6.4622700000000002</v>
      </c>
      <c r="C3107" s="134">
        <v>-75.793859999999995</v>
      </c>
      <c r="D3107" t="s">
        <v>7709</v>
      </c>
      <c r="E3107" t="s">
        <v>892</v>
      </c>
      <c r="F3107" t="s">
        <v>1214</v>
      </c>
      <c r="G3107" t="s">
        <v>7586</v>
      </c>
      <c r="H3107" t="s">
        <v>288</v>
      </c>
      <c r="I3107">
        <v>31.6815</v>
      </c>
      <c r="K3107" t="s">
        <v>879</v>
      </c>
      <c r="L3107" t="s">
        <v>7096</v>
      </c>
      <c r="M3107" t="s">
        <v>949</v>
      </c>
      <c r="N3107" t="s">
        <v>949</v>
      </c>
    </row>
    <row r="3108" spans="1:14" x14ac:dyDescent="0.3">
      <c r="A3108" s="136">
        <f t="shared" si="48"/>
        <v>316.45481360468858</v>
      </c>
      <c r="B3108" s="134">
        <v>6.5118799999999997</v>
      </c>
      <c r="C3108" s="134">
        <v>-75.804919999999996</v>
      </c>
      <c r="D3108" t="s">
        <v>7890</v>
      </c>
      <c r="E3108" t="s">
        <v>892</v>
      </c>
      <c r="F3108" t="s">
        <v>877</v>
      </c>
      <c r="G3108" t="s">
        <v>7586</v>
      </c>
      <c r="H3108" t="s">
        <v>288</v>
      </c>
      <c r="I3108">
        <v>10.003</v>
      </c>
      <c r="J3108" t="s">
        <v>986</v>
      </c>
      <c r="K3108" t="s">
        <v>879</v>
      </c>
      <c r="L3108" t="s">
        <v>7868</v>
      </c>
      <c r="M3108" t="s">
        <v>949</v>
      </c>
      <c r="N3108" t="s">
        <v>949</v>
      </c>
    </row>
    <row r="3109" spans="1:14" x14ac:dyDescent="0.3">
      <c r="A3109" s="136">
        <f t="shared" si="48"/>
        <v>316.52494067423129</v>
      </c>
      <c r="B3109" s="134">
        <v>6.4165000000000001</v>
      </c>
      <c r="C3109" s="134">
        <v>-75.783500000000004</v>
      </c>
      <c r="D3109" t="s">
        <v>7517</v>
      </c>
      <c r="E3109" t="s">
        <v>883</v>
      </c>
      <c r="F3109" t="s">
        <v>884</v>
      </c>
      <c r="G3109" t="s">
        <v>7487</v>
      </c>
      <c r="H3109" t="s">
        <v>288</v>
      </c>
      <c r="I3109">
        <v>139.572</v>
      </c>
      <c r="L3109" t="s">
        <v>7518</v>
      </c>
      <c r="M3109" t="s">
        <v>1310</v>
      </c>
      <c r="N3109" t="s">
        <v>1310</v>
      </c>
    </row>
    <row r="3110" spans="1:14" x14ac:dyDescent="0.3">
      <c r="A3110" s="136">
        <f t="shared" si="48"/>
        <v>316.53013819654558</v>
      </c>
      <c r="B3110" s="134">
        <v>4.4180000000000001</v>
      </c>
      <c r="C3110" s="134">
        <v>-73.974999999999994</v>
      </c>
      <c r="D3110" t="s">
        <v>3977</v>
      </c>
      <c r="E3110" t="s">
        <v>883</v>
      </c>
      <c r="F3110" t="s">
        <v>877</v>
      </c>
      <c r="G3110" t="s">
        <v>3978</v>
      </c>
      <c r="H3110" t="s">
        <v>297</v>
      </c>
      <c r="I3110">
        <v>177.73269999999999</v>
      </c>
      <c r="J3110" t="s">
        <v>889</v>
      </c>
      <c r="L3110" t="s">
        <v>3979</v>
      </c>
      <c r="M3110" t="s">
        <v>1173</v>
      </c>
      <c r="N3110" t="s">
        <v>1173</v>
      </c>
    </row>
    <row r="3111" spans="1:14" x14ac:dyDescent="0.3">
      <c r="A3111" s="136">
        <f t="shared" si="48"/>
        <v>316.57193601677739</v>
      </c>
      <c r="B3111" s="134">
        <v>4.8445</v>
      </c>
      <c r="C3111" s="134">
        <v>-74.754000000000005</v>
      </c>
      <c r="D3111" t="s">
        <v>2346</v>
      </c>
      <c r="E3111" t="s">
        <v>883</v>
      </c>
      <c r="F3111" t="s">
        <v>963</v>
      </c>
      <c r="G3111" t="s">
        <v>2347</v>
      </c>
      <c r="H3111" t="s">
        <v>1369</v>
      </c>
      <c r="I3111">
        <v>910.77710000000002</v>
      </c>
      <c r="L3111" t="s">
        <v>2348</v>
      </c>
      <c r="M3111" t="s">
        <v>1673</v>
      </c>
      <c r="N3111" t="s">
        <v>1673</v>
      </c>
    </row>
    <row r="3112" spans="1:14" x14ac:dyDescent="0.3">
      <c r="A3112" s="136">
        <f t="shared" si="48"/>
        <v>316.58149536280212</v>
      </c>
      <c r="B3112" s="134">
        <v>6.5043699999999998</v>
      </c>
      <c r="C3112" s="134">
        <v>-75.804479999999998</v>
      </c>
      <c r="D3112" t="s">
        <v>7835</v>
      </c>
      <c r="E3112" t="s">
        <v>892</v>
      </c>
      <c r="F3112" t="s">
        <v>877</v>
      </c>
      <c r="G3112" t="s">
        <v>7586</v>
      </c>
      <c r="H3112" t="s">
        <v>288</v>
      </c>
      <c r="I3112">
        <v>64.637500000000003</v>
      </c>
      <c r="J3112" t="s">
        <v>894</v>
      </c>
      <c r="K3112" t="s">
        <v>879</v>
      </c>
      <c r="L3112" t="s">
        <v>7836</v>
      </c>
      <c r="M3112" t="s">
        <v>1117</v>
      </c>
      <c r="N3112" t="s">
        <v>1117</v>
      </c>
    </row>
    <row r="3113" spans="1:14" x14ac:dyDescent="0.3">
      <c r="A3113" s="136">
        <f t="shared" si="48"/>
        <v>316.61253864394644</v>
      </c>
      <c r="B3113" s="134">
        <v>6.0060000000000002</v>
      </c>
      <c r="C3113" s="134">
        <v>-75.647999999999996</v>
      </c>
      <c r="D3113" t="s">
        <v>5862</v>
      </c>
      <c r="E3113" t="s">
        <v>883</v>
      </c>
      <c r="F3113" t="s">
        <v>877</v>
      </c>
      <c r="G3113" t="s">
        <v>292</v>
      </c>
      <c r="H3113" t="s">
        <v>288</v>
      </c>
      <c r="I3113">
        <v>227.84540000000001</v>
      </c>
      <c r="J3113" t="s">
        <v>889</v>
      </c>
      <c r="L3113" t="s">
        <v>5863</v>
      </c>
      <c r="M3113" t="s">
        <v>1019</v>
      </c>
      <c r="N3113" t="s">
        <v>1019</v>
      </c>
    </row>
    <row r="3114" spans="1:14" x14ac:dyDescent="0.3">
      <c r="A3114" s="136">
        <f t="shared" si="48"/>
        <v>316.61453274609966</v>
      </c>
      <c r="B3114" s="134">
        <v>4.8393600000000001</v>
      </c>
      <c r="C3114" s="134">
        <v>-74.74794</v>
      </c>
      <c r="D3114" t="s">
        <v>2349</v>
      </c>
      <c r="E3114" t="s">
        <v>892</v>
      </c>
      <c r="F3114" t="s">
        <v>1199</v>
      </c>
      <c r="G3114" t="s">
        <v>2350</v>
      </c>
      <c r="H3114" t="s">
        <v>297</v>
      </c>
      <c r="I3114">
        <v>76.693700000000007</v>
      </c>
      <c r="J3114" t="s">
        <v>986</v>
      </c>
      <c r="K3114" t="s">
        <v>879</v>
      </c>
      <c r="L3114" t="s">
        <v>2351</v>
      </c>
      <c r="M3114" t="s">
        <v>899</v>
      </c>
      <c r="N3114" t="s">
        <v>899</v>
      </c>
    </row>
    <row r="3115" spans="1:14" x14ac:dyDescent="0.3">
      <c r="A3115" s="136">
        <f t="shared" si="48"/>
        <v>316.67962399973612</v>
      </c>
      <c r="B3115" s="134">
        <v>6.0145</v>
      </c>
      <c r="C3115" s="134">
        <v>-75.652199999999993</v>
      </c>
      <c r="D3115" t="s">
        <v>5913</v>
      </c>
      <c r="E3115" t="s">
        <v>892</v>
      </c>
      <c r="F3115" t="s">
        <v>1593</v>
      </c>
      <c r="G3115" t="s">
        <v>292</v>
      </c>
      <c r="H3115" t="s">
        <v>288</v>
      </c>
      <c r="I3115">
        <v>9.9992000000000001</v>
      </c>
      <c r="K3115" t="s">
        <v>879</v>
      </c>
      <c r="L3115" t="s">
        <v>5914</v>
      </c>
      <c r="M3115" t="s">
        <v>949</v>
      </c>
      <c r="N3115" t="s">
        <v>949</v>
      </c>
    </row>
    <row r="3116" spans="1:14" x14ac:dyDescent="0.3">
      <c r="A3116" s="136">
        <f t="shared" si="48"/>
        <v>316.68578946770924</v>
      </c>
      <c r="B3116" s="134">
        <v>4.6740000000000004</v>
      </c>
      <c r="C3116" s="134">
        <v>-74.509</v>
      </c>
      <c r="D3116" t="s">
        <v>2537</v>
      </c>
      <c r="E3116" t="s">
        <v>883</v>
      </c>
      <c r="F3116" t="s">
        <v>877</v>
      </c>
      <c r="G3116" t="s">
        <v>2538</v>
      </c>
      <c r="H3116" t="s">
        <v>297</v>
      </c>
      <c r="I3116">
        <v>207.16159999999999</v>
      </c>
      <c r="J3116" t="s">
        <v>889</v>
      </c>
      <c r="L3116" t="s">
        <v>2539</v>
      </c>
      <c r="M3116" t="s">
        <v>957</v>
      </c>
      <c r="N3116" t="s">
        <v>957</v>
      </c>
    </row>
    <row r="3117" spans="1:14" x14ac:dyDescent="0.3">
      <c r="A3117" s="136">
        <f t="shared" si="48"/>
        <v>316.71130368566992</v>
      </c>
      <c r="B3117" s="134">
        <v>6.5139800000000001</v>
      </c>
      <c r="C3117" s="134">
        <v>-75.807739999999995</v>
      </c>
      <c r="D3117" t="s">
        <v>7899</v>
      </c>
      <c r="E3117" t="s">
        <v>892</v>
      </c>
      <c r="F3117" t="s">
        <v>926</v>
      </c>
      <c r="G3117" t="s">
        <v>7577</v>
      </c>
      <c r="H3117" t="s">
        <v>288</v>
      </c>
      <c r="I3117">
        <v>232.35499999999999</v>
      </c>
      <c r="J3117" t="s">
        <v>889</v>
      </c>
      <c r="K3117" t="s">
        <v>879</v>
      </c>
      <c r="L3117" t="s">
        <v>7900</v>
      </c>
      <c r="M3117" t="s">
        <v>1380</v>
      </c>
      <c r="N3117" t="s">
        <v>1380</v>
      </c>
    </row>
    <row r="3118" spans="1:14" x14ac:dyDescent="0.3">
      <c r="A3118" s="136">
        <f t="shared" si="48"/>
        <v>316.77346787028324</v>
      </c>
      <c r="B3118" s="134">
        <v>6.3669700000000002</v>
      </c>
      <c r="C3118" s="134">
        <v>-75.772989999999993</v>
      </c>
      <c r="D3118" t="s">
        <v>7350</v>
      </c>
      <c r="E3118" t="s">
        <v>892</v>
      </c>
      <c r="F3118" t="s">
        <v>877</v>
      </c>
      <c r="G3118" t="s">
        <v>7143</v>
      </c>
      <c r="H3118" t="s">
        <v>288</v>
      </c>
      <c r="I3118">
        <v>81.064800000000005</v>
      </c>
      <c r="J3118" t="s">
        <v>894</v>
      </c>
      <c r="K3118" t="s">
        <v>879</v>
      </c>
      <c r="L3118" t="s">
        <v>7351</v>
      </c>
      <c r="M3118" t="s">
        <v>1117</v>
      </c>
      <c r="N3118" t="s">
        <v>1117</v>
      </c>
    </row>
    <row r="3119" spans="1:14" x14ac:dyDescent="0.3">
      <c r="A3119" s="136">
        <f t="shared" si="48"/>
        <v>316.78179555590043</v>
      </c>
      <c r="B3119" s="134">
        <v>6.0389799999999996</v>
      </c>
      <c r="C3119" s="134">
        <v>-75.663219999999995</v>
      </c>
      <c r="D3119" t="s">
        <v>6031</v>
      </c>
      <c r="E3119" t="s">
        <v>892</v>
      </c>
      <c r="F3119" t="s">
        <v>926</v>
      </c>
      <c r="G3119" t="s">
        <v>292</v>
      </c>
      <c r="H3119" t="s">
        <v>288</v>
      </c>
      <c r="I3119">
        <v>76.473200000000006</v>
      </c>
      <c r="J3119" t="s">
        <v>894</v>
      </c>
      <c r="K3119" t="s">
        <v>879</v>
      </c>
      <c r="L3119" t="s">
        <v>6032</v>
      </c>
      <c r="M3119" t="s">
        <v>949</v>
      </c>
      <c r="N3119" t="s">
        <v>949</v>
      </c>
    </row>
    <row r="3120" spans="1:14" x14ac:dyDescent="0.3">
      <c r="A3120" s="136">
        <f t="shared" si="48"/>
        <v>316.82041544151946</v>
      </c>
      <c r="B3120" s="134">
        <v>6.2225000000000001</v>
      </c>
      <c r="C3120" s="134">
        <v>-75.730500000000006</v>
      </c>
      <c r="D3120" t="s">
        <v>6793</v>
      </c>
      <c r="E3120" t="s">
        <v>883</v>
      </c>
      <c r="F3120" t="s">
        <v>877</v>
      </c>
      <c r="G3120" t="s">
        <v>6609</v>
      </c>
      <c r="H3120" t="s">
        <v>288</v>
      </c>
      <c r="I3120">
        <v>144.50909999999999</v>
      </c>
      <c r="J3120" t="s">
        <v>894</v>
      </c>
      <c r="L3120" t="s">
        <v>6760</v>
      </c>
      <c r="M3120" t="s">
        <v>1543</v>
      </c>
      <c r="N3120" t="s">
        <v>1543</v>
      </c>
    </row>
    <row r="3121" spans="1:14" x14ac:dyDescent="0.3">
      <c r="A3121" s="136">
        <f t="shared" si="48"/>
        <v>316.82972445434677</v>
      </c>
      <c r="B3121" s="134">
        <v>8.9305000000000003</v>
      </c>
      <c r="C3121" s="134">
        <v>-75.1995</v>
      </c>
      <c r="D3121" t="s">
        <v>12584</v>
      </c>
      <c r="E3121" t="s">
        <v>892</v>
      </c>
      <c r="F3121" t="s">
        <v>1214</v>
      </c>
      <c r="G3121" t="s">
        <v>12585</v>
      </c>
      <c r="H3121" t="s">
        <v>12586</v>
      </c>
      <c r="I3121">
        <v>842.81370000000004</v>
      </c>
      <c r="J3121" t="s">
        <v>986</v>
      </c>
      <c r="K3121" t="s">
        <v>879</v>
      </c>
      <c r="L3121" t="s">
        <v>12587</v>
      </c>
      <c r="M3121" t="s">
        <v>1019</v>
      </c>
      <c r="N3121" t="s">
        <v>1019</v>
      </c>
    </row>
    <row r="3122" spans="1:14" x14ac:dyDescent="0.3">
      <c r="A3122" s="136">
        <f t="shared" si="48"/>
        <v>316.8400218958966</v>
      </c>
      <c r="B3122" s="134">
        <v>8.1844999999999999</v>
      </c>
      <c r="C3122" s="134">
        <v>-75.655500000000004</v>
      </c>
      <c r="D3122" t="s">
        <v>11729</v>
      </c>
      <c r="E3122" t="s">
        <v>883</v>
      </c>
      <c r="F3122" t="s">
        <v>884</v>
      </c>
      <c r="G3122" t="s">
        <v>11730</v>
      </c>
      <c r="H3122" t="s">
        <v>296</v>
      </c>
      <c r="I3122">
        <v>3220.2541000000001</v>
      </c>
      <c r="L3122" t="s">
        <v>4224</v>
      </c>
      <c r="M3122" t="s">
        <v>887</v>
      </c>
      <c r="N3122" t="s">
        <v>887</v>
      </c>
    </row>
    <row r="3123" spans="1:14" x14ac:dyDescent="0.3">
      <c r="A3123" s="136">
        <f t="shared" si="48"/>
        <v>316.84550266981893</v>
      </c>
      <c r="B3123" s="134">
        <v>4.4870000000000001</v>
      </c>
      <c r="C3123" s="134">
        <v>-74.155500000000004</v>
      </c>
      <c r="D3123" t="s">
        <v>3456</v>
      </c>
      <c r="E3123" t="s">
        <v>883</v>
      </c>
      <c r="F3123" t="s">
        <v>884</v>
      </c>
      <c r="G3123" t="s">
        <v>3394</v>
      </c>
      <c r="H3123" t="s">
        <v>3395</v>
      </c>
      <c r="I3123">
        <v>106.64230000000001</v>
      </c>
      <c r="L3123" t="s">
        <v>2739</v>
      </c>
      <c r="M3123" t="s">
        <v>1410</v>
      </c>
      <c r="N3123" t="s">
        <v>1410</v>
      </c>
    </row>
    <row r="3124" spans="1:14" x14ac:dyDescent="0.3">
      <c r="A3124" s="136">
        <f t="shared" si="48"/>
        <v>317.01471886113177</v>
      </c>
      <c r="B3124" s="134">
        <v>4.3899999999999997</v>
      </c>
      <c r="C3124" s="134">
        <v>-73.907499999999999</v>
      </c>
      <c r="D3124" t="s">
        <v>4188</v>
      </c>
      <c r="E3124" t="s">
        <v>883</v>
      </c>
      <c r="F3124" t="s">
        <v>877</v>
      </c>
      <c r="G3124" t="s">
        <v>3975</v>
      </c>
      <c r="H3124" t="s">
        <v>297</v>
      </c>
      <c r="I3124">
        <v>17.160299999999999</v>
      </c>
      <c r="J3124" t="s">
        <v>894</v>
      </c>
      <c r="L3124" t="s">
        <v>4130</v>
      </c>
      <c r="M3124" t="s">
        <v>957</v>
      </c>
      <c r="N3124" t="s">
        <v>957</v>
      </c>
    </row>
    <row r="3125" spans="1:14" x14ac:dyDescent="0.3">
      <c r="A3125" s="136">
        <f t="shared" si="48"/>
        <v>317.04015830360873</v>
      </c>
      <c r="B3125" s="134">
        <v>4.57355</v>
      </c>
      <c r="C3125" s="134">
        <v>-74.339299999999994</v>
      </c>
      <c r="D3125" t="s">
        <v>2797</v>
      </c>
      <c r="E3125" t="s">
        <v>892</v>
      </c>
      <c r="F3125" t="s">
        <v>877</v>
      </c>
      <c r="G3125" t="s">
        <v>2773</v>
      </c>
      <c r="H3125" t="s">
        <v>297</v>
      </c>
      <c r="I3125">
        <v>53.953499999999998</v>
      </c>
      <c r="J3125" t="s">
        <v>894</v>
      </c>
      <c r="K3125" t="s">
        <v>879</v>
      </c>
      <c r="L3125" t="s">
        <v>2774</v>
      </c>
      <c r="M3125" t="s">
        <v>949</v>
      </c>
      <c r="N3125" t="s">
        <v>949</v>
      </c>
    </row>
    <row r="3126" spans="1:14" x14ac:dyDescent="0.3">
      <c r="A3126" s="136">
        <f t="shared" si="48"/>
        <v>317.04330549463702</v>
      </c>
      <c r="B3126" s="134">
        <v>6.5230499999999996</v>
      </c>
      <c r="C3126" s="134">
        <v>-75.812719999999999</v>
      </c>
      <c r="D3126" t="s">
        <v>7937</v>
      </c>
      <c r="E3126" t="s">
        <v>892</v>
      </c>
      <c r="F3126" t="s">
        <v>877</v>
      </c>
      <c r="G3126" t="s">
        <v>7652</v>
      </c>
      <c r="H3126" t="s">
        <v>288</v>
      </c>
      <c r="I3126">
        <v>84.802499999999995</v>
      </c>
      <c r="J3126" t="s">
        <v>894</v>
      </c>
      <c r="K3126" t="s">
        <v>879</v>
      </c>
      <c r="L3126" t="s">
        <v>7938</v>
      </c>
      <c r="M3126" t="s">
        <v>1117</v>
      </c>
      <c r="N3126" t="s">
        <v>1117</v>
      </c>
    </row>
    <row r="3127" spans="1:14" x14ac:dyDescent="0.3">
      <c r="A3127" s="136">
        <f t="shared" si="48"/>
        <v>317.05224273125526</v>
      </c>
      <c r="B3127" s="134">
        <v>5.0404999999999998</v>
      </c>
      <c r="C3127" s="134">
        <v>-71.010000000000005</v>
      </c>
      <c r="D3127" t="s">
        <v>12135</v>
      </c>
      <c r="E3127" t="s">
        <v>892</v>
      </c>
      <c r="F3127" t="s">
        <v>1214</v>
      </c>
      <c r="G3127" t="s">
        <v>12136</v>
      </c>
      <c r="H3127" t="s">
        <v>231</v>
      </c>
      <c r="I3127">
        <v>12.257899999999999</v>
      </c>
      <c r="J3127" t="s">
        <v>986</v>
      </c>
      <c r="K3127" t="s">
        <v>879</v>
      </c>
      <c r="L3127" t="s">
        <v>12137</v>
      </c>
      <c r="M3127" t="s">
        <v>949</v>
      </c>
      <c r="N3127" t="s">
        <v>949</v>
      </c>
    </row>
    <row r="3128" spans="1:14" x14ac:dyDescent="0.3">
      <c r="A3128" s="136">
        <f t="shared" si="48"/>
        <v>317.13101809560476</v>
      </c>
      <c r="B3128" s="134">
        <v>4.2828600000000003</v>
      </c>
      <c r="C3128" s="134">
        <v>-73.482780000000005</v>
      </c>
      <c r="D3128" t="s">
        <v>5872</v>
      </c>
      <c r="E3128" t="s">
        <v>892</v>
      </c>
      <c r="F3128" t="s">
        <v>877</v>
      </c>
      <c r="G3128" t="s">
        <v>5539</v>
      </c>
      <c r="H3128" t="s">
        <v>4502</v>
      </c>
      <c r="I3128">
        <v>51.945500000000003</v>
      </c>
      <c r="J3128" t="s">
        <v>894</v>
      </c>
      <c r="K3128" t="s">
        <v>879</v>
      </c>
      <c r="L3128" t="s">
        <v>5594</v>
      </c>
      <c r="M3128" t="s">
        <v>957</v>
      </c>
      <c r="N3128" t="s">
        <v>957</v>
      </c>
    </row>
    <row r="3129" spans="1:14" x14ac:dyDescent="0.3">
      <c r="A3129" s="136">
        <f t="shared" si="48"/>
        <v>317.20932474938104</v>
      </c>
      <c r="B3129" s="134">
        <v>6.4714999999999998</v>
      </c>
      <c r="C3129" s="134">
        <v>-75.802999999999997</v>
      </c>
      <c r="D3129" t="s">
        <v>7734</v>
      </c>
      <c r="E3129" t="s">
        <v>883</v>
      </c>
      <c r="F3129" t="s">
        <v>877</v>
      </c>
      <c r="G3129" t="s">
        <v>7586</v>
      </c>
      <c r="H3129" t="s">
        <v>288</v>
      </c>
      <c r="I3129">
        <v>86.919700000000006</v>
      </c>
      <c r="J3129" t="s">
        <v>894</v>
      </c>
      <c r="L3129" t="s">
        <v>7735</v>
      </c>
      <c r="M3129" t="s">
        <v>1686</v>
      </c>
      <c r="N3129" t="s">
        <v>1686</v>
      </c>
    </row>
    <row r="3130" spans="1:14" x14ac:dyDescent="0.3">
      <c r="A3130" s="136">
        <f t="shared" si="48"/>
        <v>317.24043305020012</v>
      </c>
      <c r="B3130" s="134">
        <v>4.2859999999999996</v>
      </c>
      <c r="C3130" s="134">
        <v>-73.506500000000003</v>
      </c>
      <c r="D3130" t="s">
        <v>5751</v>
      </c>
      <c r="E3130" t="s">
        <v>883</v>
      </c>
      <c r="F3130" t="s">
        <v>877</v>
      </c>
      <c r="G3130" t="s">
        <v>5539</v>
      </c>
      <c r="H3130" t="s">
        <v>4502</v>
      </c>
      <c r="I3130">
        <v>170.37049999999999</v>
      </c>
      <c r="J3130" t="s">
        <v>889</v>
      </c>
      <c r="L3130" t="s">
        <v>5752</v>
      </c>
      <c r="M3130" t="s">
        <v>1173</v>
      </c>
      <c r="N3130" t="s">
        <v>1173</v>
      </c>
    </row>
    <row r="3131" spans="1:14" x14ac:dyDescent="0.3">
      <c r="A3131" s="136">
        <f t="shared" si="48"/>
        <v>317.26451125685605</v>
      </c>
      <c r="B3131" s="134">
        <v>4.4221199999999996</v>
      </c>
      <c r="C3131" s="134">
        <v>-74.005430000000004</v>
      </c>
      <c r="D3131" t="s">
        <v>3916</v>
      </c>
      <c r="E3131" t="s">
        <v>892</v>
      </c>
      <c r="F3131" t="s">
        <v>877</v>
      </c>
      <c r="G3131" t="s">
        <v>3917</v>
      </c>
      <c r="H3131" t="s">
        <v>297</v>
      </c>
      <c r="I3131">
        <v>249.6754</v>
      </c>
      <c r="J3131" t="s">
        <v>1069</v>
      </c>
      <c r="K3131" t="s">
        <v>879</v>
      </c>
      <c r="L3131" t="s">
        <v>3918</v>
      </c>
      <c r="M3131" t="s">
        <v>1019</v>
      </c>
      <c r="N3131" t="s">
        <v>1019</v>
      </c>
    </row>
    <row r="3132" spans="1:14" x14ac:dyDescent="0.3">
      <c r="A3132" s="136">
        <f t="shared" si="48"/>
        <v>317.29328395281317</v>
      </c>
      <c r="B3132" s="134">
        <v>9.5864600000000006</v>
      </c>
      <c r="C3132" s="134">
        <v>-74.403679999999994</v>
      </c>
      <c r="D3132" t="s">
        <v>12994</v>
      </c>
      <c r="E3132" t="s">
        <v>892</v>
      </c>
      <c r="F3132" t="s">
        <v>1214</v>
      </c>
      <c r="G3132" t="s">
        <v>12951</v>
      </c>
      <c r="H3132" t="s">
        <v>301</v>
      </c>
      <c r="I3132">
        <v>29.616499999999998</v>
      </c>
      <c r="J3132" t="s">
        <v>986</v>
      </c>
      <c r="K3132" t="s">
        <v>879</v>
      </c>
      <c r="L3132" t="s">
        <v>12995</v>
      </c>
      <c r="M3132" t="s">
        <v>949</v>
      </c>
      <c r="N3132" t="s">
        <v>949</v>
      </c>
    </row>
    <row r="3133" spans="1:14" x14ac:dyDescent="0.3">
      <c r="A3133" s="136">
        <f t="shared" si="48"/>
        <v>317.4043369348318</v>
      </c>
      <c r="B3133" s="134">
        <v>4.4604999999999997</v>
      </c>
      <c r="C3133" s="134">
        <v>-71.892499999999998</v>
      </c>
      <c r="D3133" t="s">
        <v>10678</v>
      </c>
      <c r="E3133" t="s">
        <v>883</v>
      </c>
      <c r="F3133" t="s">
        <v>884</v>
      </c>
      <c r="G3133" t="s">
        <v>9984</v>
      </c>
      <c r="H3133" t="s">
        <v>302</v>
      </c>
      <c r="I3133">
        <v>125.0292</v>
      </c>
      <c r="L3133" t="s">
        <v>10679</v>
      </c>
      <c r="M3133" t="s">
        <v>1019</v>
      </c>
      <c r="N3133" t="s">
        <v>1019</v>
      </c>
    </row>
    <row r="3134" spans="1:14" x14ac:dyDescent="0.3">
      <c r="A3134" s="136">
        <f t="shared" si="48"/>
        <v>317.43042839472201</v>
      </c>
      <c r="B3134" s="134">
        <v>5.9858599999999997</v>
      </c>
      <c r="C3134" s="134">
        <v>-75.647509999999997</v>
      </c>
      <c r="D3134" t="s">
        <v>5761</v>
      </c>
      <c r="E3134" t="s">
        <v>892</v>
      </c>
      <c r="F3134" t="s">
        <v>877</v>
      </c>
      <c r="G3134" t="s">
        <v>4891</v>
      </c>
      <c r="H3134" t="s">
        <v>288</v>
      </c>
      <c r="I3134">
        <v>98.990700000000004</v>
      </c>
      <c r="J3134" t="s">
        <v>894</v>
      </c>
      <c r="K3134" t="s">
        <v>879</v>
      </c>
      <c r="L3134" t="s">
        <v>5762</v>
      </c>
      <c r="M3134" t="s">
        <v>1380</v>
      </c>
      <c r="N3134" t="s">
        <v>1380</v>
      </c>
    </row>
    <row r="3135" spans="1:14" x14ac:dyDescent="0.3">
      <c r="A3135" s="136">
        <f t="shared" si="48"/>
        <v>317.5423438963839</v>
      </c>
      <c r="B3135" s="134">
        <v>4.5724999999999998</v>
      </c>
      <c r="C3135" s="134">
        <v>-74.346999999999994</v>
      </c>
      <c r="D3135" t="s">
        <v>2772</v>
      </c>
      <c r="E3135" t="s">
        <v>883</v>
      </c>
      <c r="F3135" t="s">
        <v>877</v>
      </c>
      <c r="G3135" t="s">
        <v>2773</v>
      </c>
      <c r="H3135" t="s">
        <v>297</v>
      </c>
      <c r="I3135">
        <v>51.484000000000002</v>
      </c>
      <c r="J3135" t="s">
        <v>894</v>
      </c>
      <c r="L3135" t="s">
        <v>2774</v>
      </c>
      <c r="M3135" t="s">
        <v>1019</v>
      </c>
      <c r="N3135" t="s">
        <v>1019</v>
      </c>
    </row>
    <row r="3136" spans="1:14" x14ac:dyDescent="0.3">
      <c r="A3136" s="136">
        <f t="shared" si="48"/>
        <v>317.55370164471407</v>
      </c>
      <c r="B3136" s="134">
        <v>5.9794999999999998</v>
      </c>
      <c r="C3136" s="134">
        <v>-75.646000000000001</v>
      </c>
      <c r="D3136" t="s">
        <v>5736</v>
      </c>
      <c r="E3136" t="s">
        <v>883</v>
      </c>
      <c r="F3136" t="s">
        <v>877</v>
      </c>
      <c r="G3136" t="s">
        <v>4891</v>
      </c>
      <c r="H3136" t="s">
        <v>288</v>
      </c>
      <c r="I3136">
        <v>29.400700000000001</v>
      </c>
      <c r="J3136" t="s">
        <v>894</v>
      </c>
      <c r="L3136" t="s">
        <v>5737</v>
      </c>
      <c r="M3136" t="s">
        <v>1749</v>
      </c>
      <c r="N3136" t="s">
        <v>1749</v>
      </c>
    </row>
    <row r="3137" spans="1:14" x14ac:dyDescent="0.3">
      <c r="A3137" s="136">
        <f t="shared" si="48"/>
        <v>317.69064886245422</v>
      </c>
      <c r="B3137" s="134">
        <v>9.59192</v>
      </c>
      <c r="C3137" s="134">
        <v>-74.401200000000003</v>
      </c>
      <c r="D3137" t="s">
        <v>12996</v>
      </c>
      <c r="E3137" t="s">
        <v>892</v>
      </c>
      <c r="F3137" t="s">
        <v>1214</v>
      </c>
      <c r="G3137" t="s">
        <v>12951</v>
      </c>
      <c r="H3137" t="s">
        <v>301</v>
      </c>
      <c r="I3137">
        <v>8.8247</v>
      </c>
      <c r="J3137" t="s">
        <v>986</v>
      </c>
      <c r="K3137" t="s">
        <v>879</v>
      </c>
      <c r="L3137" t="s">
        <v>12995</v>
      </c>
      <c r="M3137" t="s">
        <v>949</v>
      </c>
      <c r="N3137" t="s">
        <v>949</v>
      </c>
    </row>
    <row r="3138" spans="1:14" x14ac:dyDescent="0.3">
      <c r="A3138" s="136">
        <f t="shared" ref="A3138:A3201" si="49">6371*ACOS(SIN(RADIANS(LAT))*SIN(RADIANS(B3138))+COS(RADIANS(LAT))*COS(RADIANS(B3138))*COS(RADIANS(C3138-LONG)))</f>
        <v>317.76885283656378</v>
      </c>
      <c r="B3138" s="134">
        <v>4.5468799999999998</v>
      </c>
      <c r="C3138" s="134">
        <v>-74.30189</v>
      </c>
      <c r="D3138" t="s">
        <v>2883</v>
      </c>
      <c r="E3138" t="s">
        <v>892</v>
      </c>
      <c r="F3138" t="s">
        <v>926</v>
      </c>
      <c r="G3138" t="s">
        <v>2884</v>
      </c>
      <c r="H3138" t="s">
        <v>297</v>
      </c>
      <c r="I3138">
        <v>736.68600000000004</v>
      </c>
      <c r="J3138" t="s">
        <v>889</v>
      </c>
      <c r="K3138" t="s">
        <v>879</v>
      </c>
      <c r="L3138" t="s">
        <v>2885</v>
      </c>
      <c r="M3138" t="s">
        <v>949</v>
      </c>
      <c r="N3138" t="s">
        <v>949</v>
      </c>
    </row>
    <row r="3139" spans="1:14" x14ac:dyDescent="0.3">
      <c r="A3139" s="136">
        <f t="shared" si="49"/>
        <v>317.83939432163567</v>
      </c>
      <c r="B3139" s="134">
        <v>6.5278299999999998</v>
      </c>
      <c r="C3139" s="134">
        <v>-75.821070000000006</v>
      </c>
      <c r="D3139" t="s">
        <v>7965</v>
      </c>
      <c r="E3139" t="s">
        <v>892</v>
      </c>
      <c r="F3139" t="s">
        <v>926</v>
      </c>
      <c r="G3139" t="s">
        <v>7652</v>
      </c>
      <c r="H3139" t="s">
        <v>288</v>
      </c>
      <c r="I3139">
        <v>16.3294</v>
      </c>
      <c r="J3139" t="s">
        <v>894</v>
      </c>
      <c r="K3139" t="s">
        <v>879</v>
      </c>
      <c r="L3139" t="s">
        <v>7900</v>
      </c>
      <c r="M3139" t="s">
        <v>1380</v>
      </c>
      <c r="N3139" t="s">
        <v>1380</v>
      </c>
    </row>
    <row r="3140" spans="1:14" x14ac:dyDescent="0.3">
      <c r="A3140" s="136">
        <f t="shared" si="49"/>
        <v>317.85872787799792</v>
      </c>
      <c r="B3140" s="134">
        <v>4.5419999999999998</v>
      </c>
      <c r="C3140" s="134">
        <v>-74.293999999999997</v>
      </c>
      <c r="D3140" t="s">
        <v>2898</v>
      </c>
      <c r="E3140" t="s">
        <v>883</v>
      </c>
      <c r="F3140" t="s">
        <v>877</v>
      </c>
      <c r="G3140" t="s">
        <v>2892</v>
      </c>
      <c r="H3140" t="s">
        <v>297</v>
      </c>
      <c r="I3140">
        <v>147.09690000000001</v>
      </c>
      <c r="J3140" t="s">
        <v>894</v>
      </c>
      <c r="L3140" t="s">
        <v>2899</v>
      </c>
      <c r="M3140" t="s">
        <v>1597</v>
      </c>
      <c r="N3140" t="s">
        <v>1597</v>
      </c>
    </row>
    <row r="3141" spans="1:14" x14ac:dyDescent="0.3">
      <c r="A3141" s="136">
        <f t="shared" si="49"/>
        <v>317.88860049898801</v>
      </c>
      <c r="B3141" s="134">
        <v>4.2744200000000001</v>
      </c>
      <c r="C3141" s="134">
        <v>-73.473690000000005</v>
      </c>
      <c r="D3141" t="s">
        <v>5916</v>
      </c>
      <c r="E3141" t="s">
        <v>892</v>
      </c>
      <c r="F3141" t="s">
        <v>877</v>
      </c>
      <c r="G3141" t="s">
        <v>5539</v>
      </c>
      <c r="H3141" t="s">
        <v>4502</v>
      </c>
      <c r="I3141">
        <v>33.664400000000001</v>
      </c>
      <c r="J3141" t="s">
        <v>894</v>
      </c>
      <c r="K3141" t="s">
        <v>879</v>
      </c>
      <c r="L3141" t="s">
        <v>5917</v>
      </c>
      <c r="M3141" t="s">
        <v>5918</v>
      </c>
      <c r="N3141" t="s">
        <v>5918</v>
      </c>
    </row>
    <row r="3142" spans="1:14" x14ac:dyDescent="0.3">
      <c r="A3142" s="136">
        <f t="shared" si="49"/>
        <v>317.90495558308157</v>
      </c>
      <c r="B3142" s="134">
        <v>4.2895000000000003</v>
      </c>
      <c r="C3142" s="134">
        <v>-73.557500000000005</v>
      </c>
      <c r="D3142" t="s">
        <v>5536</v>
      </c>
      <c r="E3142" t="s">
        <v>883</v>
      </c>
      <c r="F3142" t="s">
        <v>877</v>
      </c>
      <c r="G3142" t="s">
        <v>5484</v>
      </c>
      <c r="H3142" t="s">
        <v>302</v>
      </c>
      <c r="I3142">
        <v>69.865099999999998</v>
      </c>
      <c r="J3142" t="s">
        <v>894</v>
      </c>
      <c r="L3142" t="s">
        <v>4650</v>
      </c>
      <c r="M3142" t="s">
        <v>957</v>
      </c>
      <c r="N3142" t="s">
        <v>957</v>
      </c>
    </row>
    <row r="3143" spans="1:14" x14ac:dyDescent="0.3">
      <c r="A3143" s="136">
        <f t="shared" si="49"/>
        <v>317.91101705208047</v>
      </c>
      <c r="B3143" s="134">
        <v>4.3804499999999997</v>
      </c>
      <c r="C3143" s="134">
        <v>-73.904309999999995</v>
      </c>
      <c r="D3143" t="s">
        <v>4197</v>
      </c>
      <c r="E3143" t="s">
        <v>892</v>
      </c>
      <c r="F3143" t="s">
        <v>926</v>
      </c>
      <c r="G3143" t="s">
        <v>4198</v>
      </c>
      <c r="H3143" t="s">
        <v>297</v>
      </c>
      <c r="I3143">
        <v>83.186300000000003</v>
      </c>
      <c r="J3143" t="s">
        <v>889</v>
      </c>
      <c r="K3143" t="s">
        <v>879</v>
      </c>
      <c r="L3143" t="s">
        <v>4199</v>
      </c>
      <c r="M3143" t="s">
        <v>957</v>
      </c>
      <c r="N3143" t="s">
        <v>957</v>
      </c>
    </row>
    <row r="3144" spans="1:14" x14ac:dyDescent="0.3">
      <c r="A3144" s="136">
        <f t="shared" si="49"/>
        <v>317.92915063703612</v>
      </c>
      <c r="B3144" s="134">
        <v>4.3280000000000003</v>
      </c>
      <c r="C3144" s="134">
        <v>-73.727000000000004</v>
      </c>
      <c r="D3144" t="s">
        <v>4903</v>
      </c>
      <c r="E3144" t="s">
        <v>883</v>
      </c>
      <c r="F3144" t="s">
        <v>877</v>
      </c>
      <c r="G3144" t="s">
        <v>4904</v>
      </c>
      <c r="H3144" t="s">
        <v>302</v>
      </c>
      <c r="I3144">
        <v>3623.2366999999999</v>
      </c>
      <c r="J3144" t="s">
        <v>889</v>
      </c>
      <c r="L3144" t="s">
        <v>4510</v>
      </c>
      <c r="M3144" t="s">
        <v>4511</v>
      </c>
      <c r="N3144" t="s">
        <v>4511</v>
      </c>
    </row>
    <row r="3145" spans="1:14" x14ac:dyDescent="0.3">
      <c r="A3145" s="136">
        <f t="shared" si="49"/>
        <v>317.94283882259936</v>
      </c>
      <c r="B3145" s="134">
        <v>4.5294999999999996</v>
      </c>
      <c r="C3145" s="134">
        <v>-74.270499999999998</v>
      </c>
      <c r="D3145" t="s">
        <v>2942</v>
      </c>
      <c r="E3145" t="s">
        <v>883</v>
      </c>
      <c r="F3145" t="s">
        <v>963</v>
      </c>
      <c r="G3145" t="s">
        <v>2795</v>
      </c>
      <c r="H3145" t="s">
        <v>297</v>
      </c>
      <c r="I3145">
        <v>33.096699999999998</v>
      </c>
      <c r="L3145" t="s">
        <v>2943</v>
      </c>
      <c r="M3145" t="s">
        <v>2944</v>
      </c>
      <c r="N3145" t="s">
        <v>2944</v>
      </c>
    </row>
    <row r="3146" spans="1:14" x14ac:dyDescent="0.3">
      <c r="A3146" s="136">
        <f t="shared" si="49"/>
        <v>317.95359697150877</v>
      </c>
      <c r="B3146" s="134">
        <v>4.96305</v>
      </c>
      <c r="C3146" s="134">
        <v>-74.916719999999998</v>
      </c>
      <c r="D3146" t="s">
        <v>2356</v>
      </c>
      <c r="E3146" t="s">
        <v>892</v>
      </c>
      <c r="F3146" t="s">
        <v>877</v>
      </c>
      <c r="G3146" t="s">
        <v>2259</v>
      </c>
      <c r="H3146" t="s">
        <v>307</v>
      </c>
      <c r="I3146">
        <v>393.798</v>
      </c>
      <c r="J3146" t="s">
        <v>889</v>
      </c>
      <c r="K3146" t="s">
        <v>879</v>
      </c>
      <c r="L3146" t="s">
        <v>2357</v>
      </c>
      <c r="M3146" t="s">
        <v>1252</v>
      </c>
      <c r="N3146" t="s">
        <v>1252</v>
      </c>
    </row>
    <row r="3147" spans="1:14" x14ac:dyDescent="0.3">
      <c r="A3147" s="136">
        <f t="shared" si="49"/>
        <v>318.02941270794565</v>
      </c>
      <c r="B3147" s="134">
        <v>9.5944900000000004</v>
      </c>
      <c r="C3147" s="134">
        <v>-74.402869999999993</v>
      </c>
      <c r="D3147" t="s">
        <v>12997</v>
      </c>
      <c r="E3147" t="s">
        <v>892</v>
      </c>
      <c r="F3147" t="s">
        <v>1214</v>
      </c>
      <c r="G3147" t="s">
        <v>12951</v>
      </c>
      <c r="H3147" t="s">
        <v>301</v>
      </c>
      <c r="I3147">
        <v>37.3825</v>
      </c>
      <c r="J3147" t="s">
        <v>986</v>
      </c>
      <c r="K3147" t="s">
        <v>879</v>
      </c>
      <c r="L3147" t="s">
        <v>12995</v>
      </c>
      <c r="M3147" t="s">
        <v>949</v>
      </c>
      <c r="N3147" t="s">
        <v>949</v>
      </c>
    </row>
    <row r="3148" spans="1:14" x14ac:dyDescent="0.3">
      <c r="A3148" s="136">
        <f t="shared" si="49"/>
        <v>318.03935957275252</v>
      </c>
      <c r="B3148" s="134">
        <v>6.5209999999999999</v>
      </c>
      <c r="C3148" s="134">
        <v>-75.8215</v>
      </c>
      <c r="D3148" t="s">
        <v>7936</v>
      </c>
      <c r="E3148" t="s">
        <v>883</v>
      </c>
      <c r="F3148" t="s">
        <v>877</v>
      </c>
      <c r="G3148" t="s">
        <v>7652</v>
      </c>
      <c r="H3148" t="s">
        <v>288</v>
      </c>
      <c r="I3148">
        <v>44.069200000000002</v>
      </c>
      <c r="J3148" t="s">
        <v>894</v>
      </c>
      <c r="L3148" t="s">
        <v>7735</v>
      </c>
      <c r="M3148" t="s">
        <v>1686</v>
      </c>
      <c r="N3148" t="s">
        <v>1686</v>
      </c>
    </row>
    <row r="3149" spans="1:14" x14ac:dyDescent="0.3">
      <c r="A3149" s="136">
        <f t="shared" si="49"/>
        <v>318.05971284304735</v>
      </c>
      <c r="B3149" s="134">
        <v>6.2154999999999996</v>
      </c>
      <c r="C3149" s="134">
        <v>-75.739999999999995</v>
      </c>
      <c r="D3149" t="s">
        <v>6759</v>
      </c>
      <c r="E3149" t="s">
        <v>883</v>
      </c>
      <c r="F3149" t="s">
        <v>877</v>
      </c>
      <c r="G3149" t="s">
        <v>6609</v>
      </c>
      <c r="H3149" t="s">
        <v>288</v>
      </c>
      <c r="I3149">
        <v>35.515900000000002</v>
      </c>
      <c r="J3149" t="s">
        <v>894</v>
      </c>
      <c r="L3149" t="s">
        <v>6760</v>
      </c>
      <c r="M3149" t="s">
        <v>6761</v>
      </c>
      <c r="N3149" t="s">
        <v>6761</v>
      </c>
    </row>
    <row r="3150" spans="1:14" x14ac:dyDescent="0.3">
      <c r="A3150" s="136">
        <f t="shared" si="49"/>
        <v>318.20645899756005</v>
      </c>
      <c r="B3150" s="134">
        <v>4.3664500000000004</v>
      </c>
      <c r="C3150" s="134">
        <v>-72.129170000000002</v>
      </c>
      <c r="D3150" t="s">
        <v>10199</v>
      </c>
      <c r="E3150" t="s">
        <v>892</v>
      </c>
      <c r="F3150" t="s">
        <v>877</v>
      </c>
      <c r="G3150" t="s">
        <v>9984</v>
      </c>
      <c r="H3150" t="s">
        <v>302</v>
      </c>
      <c r="I3150">
        <v>804.76890000000003</v>
      </c>
      <c r="J3150" t="s">
        <v>894</v>
      </c>
      <c r="K3150" t="s">
        <v>879</v>
      </c>
      <c r="L3150" t="s">
        <v>10200</v>
      </c>
      <c r="M3150" t="s">
        <v>1482</v>
      </c>
      <c r="N3150" t="s">
        <v>1482</v>
      </c>
    </row>
    <row r="3151" spans="1:14" x14ac:dyDescent="0.3">
      <c r="A3151" s="136">
        <f t="shared" si="49"/>
        <v>318.21578193177891</v>
      </c>
      <c r="B3151" s="134">
        <v>4.5274999999999999</v>
      </c>
      <c r="C3151" s="134">
        <v>-74.272000000000006</v>
      </c>
      <c r="D3151" t="s">
        <v>2939</v>
      </c>
      <c r="E3151" t="s">
        <v>908</v>
      </c>
      <c r="F3151" t="s">
        <v>877</v>
      </c>
      <c r="G3151" t="s">
        <v>2795</v>
      </c>
      <c r="H3151" t="s">
        <v>297</v>
      </c>
      <c r="I3151">
        <v>93.161699999999996</v>
      </c>
      <c r="J3151" t="s">
        <v>894</v>
      </c>
      <c r="K3151" t="s">
        <v>903</v>
      </c>
      <c r="L3151" t="s">
        <v>2940</v>
      </c>
      <c r="M3151" t="s">
        <v>1597</v>
      </c>
      <c r="N3151" t="s">
        <v>1597</v>
      </c>
    </row>
    <row r="3152" spans="1:14" x14ac:dyDescent="0.3">
      <c r="A3152" s="136">
        <f t="shared" si="49"/>
        <v>318.26346366461866</v>
      </c>
      <c r="B3152" s="134">
        <v>6.5390600000000001</v>
      </c>
      <c r="C3152" s="134">
        <v>-75.827280000000002</v>
      </c>
      <c r="D3152" t="s">
        <v>8025</v>
      </c>
      <c r="E3152" t="s">
        <v>892</v>
      </c>
      <c r="F3152" t="s">
        <v>926</v>
      </c>
      <c r="G3152" t="s">
        <v>7652</v>
      </c>
      <c r="H3152" t="s">
        <v>288</v>
      </c>
      <c r="I3152">
        <v>122.0881</v>
      </c>
      <c r="J3152" t="s">
        <v>894</v>
      </c>
      <c r="K3152" t="s">
        <v>879</v>
      </c>
      <c r="L3152" t="s">
        <v>8026</v>
      </c>
      <c r="M3152" t="s">
        <v>1380</v>
      </c>
      <c r="N3152" t="s">
        <v>1380</v>
      </c>
    </row>
    <row r="3153" spans="1:14" x14ac:dyDescent="0.3">
      <c r="A3153" s="136">
        <f t="shared" si="49"/>
        <v>318.27399969076339</v>
      </c>
      <c r="B3153" s="134">
        <v>6.2545000000000002</v>
      </c>
      <c r="C3153" s="134">
        <v>-75.754499999999993</v>
      </c>
      <c r="D3153" t="s">
        <v>6935</v>
      </c>
      <c r="E3153" t="s">
        <v>883</v>
      </c>
      <c r="F3153" t="s">
        <v>877</v>
      </c>
      <c r="G3153" t="s">
        <v>6936</v>
      </c>
      <c r="H3153" t="s">
        <v>288</v>
      </c>
      <c r="I3153">
        <v>89.398099999999999</v>
      </c>
      <c r="J3153" t="s">
        <v>894</v>
      </c>
      <c r="L3153" t="s">
        <v>6350</v>
      </c>
      <c r="M3153" t="s">
        <v>6351</v>
      </c>
      <c r="N3153" t="s">
        <v>6351</v>
      </c>
    </row>
    <row r="3154" spans="1:14" x14ac:dyDescent="0.3">
      <c r="A3154" s="136">
        <f t="shared" si="49"/>
        <v>318.37728749520073</v>
      </c>
      <c r="B3154" s="134">
        <v>6.5919999999999996</v>
      </c>
      <c r="C3154" s="134">
        <v>-75.838499999999996</v>
      </c>
      <c r="D3154" t="s">
        <v>8235</v>
      </c>
      <c r="E3154" t="s">
        <v>883</v>
      </c>
      <c r="F3154" t="s">
        <v>877</v>
      </c>
      <c r="G3154" t="s">
        <v>7652</v>
      </c>
      <c r="H3154" t="s">
        <v>288</v>
      </c>
      <c r="I3154">
        <v>370.87419999999997</v>
      </c>
      <c r="J3154" t="s">
        <v>889</v>
      </c>
      <c r="L3154" t="s">
        <v>8236</v>
      </c>
      <c r="M3154" t="s">
        <v>8237</v>
      </c>
      <c r="N3154" t="s">
        <v>8237</v>
      </c>
    </row>
    <row r="3155" spans="1:14" x14ac:dyDescent="0.3">
      <c r="A3155" s="136">
        <f t="shared" si="49"/>
        <v>318.43277865279475</v>
      </c>
      <c r="B3155" s="134">
        <v>4.8230000000000004</v>
      </c>
      <c r="C3155" s="134">
        <v>-74.753500000000003</v>
      </c>
      <c r="D3155" t="s">
        <v>2304</v>
      </c>
      <c r="E3155" t="s">
        <v>883</v>
      </c>
      <c r="F3155" t="s">
        <v>877</v>
      </c>
      <c r="G3155" t="s">
        <v>2062</v>
      </c>
      <c r="H3155" t="s">
        <v>1369</v>
      </c>
      <c r="I3155">
        <v>280.71949999999998</v>
      </c>
      <c r="J3155" t="s">
        <v>889</v>
      </c>
      <c r="L3155" t="s">
        <v>2305</v>
      </c>
      <c r="M3155" t="s">
        <v>957</v>
      </c>
      <c r="N3155" t="s">
        <v>957</v>
      </c>
    </row>
    <row r="3156" spans="1:14" x14ac:dyDescent="0.3">
      <c r="A3156" s="136">
        <f t="shared" si="49"/>
        <v>318.48325220137775</v>
      </c>
      <c r="B3156" s="134">
        <v>6.03653</v>
      </c>
      <c r="C3156" s="134">
        <v>-75.678809999999999</v>
      </c>
      <c r="D3156" t="s">
        <v>6034</v>
      </c>
      <c r="E3156" t="s">
        <v>892</v>
      </c>
      <c r="F3156" t="s">
        <v>926</v>
      </c>
      <c r="G3156" t="s">
        <v>6035</v>
      </c>
      <c r="H3156" t="s">
        <v>288</v>
      </c>
      <c r="I3156">
        <v>96.979200000000006</v>
      </c>
      <c r="J3156" t="s">
        <v>894</v>
      </c>
      <c r="K3156" t="s">
        <v>879</v>
      </c>
      <c r="L3156" t="s">
        <v>6036</v>
      </c>
      <c r="M3156" t="s">
        <v>949</v>
      </c>
      <c r="N3156" t="s">
        <v>949</v>
      </c>
    </row>
    <row r="3157" spans="1:14" x14ac:dyDescent="0.3">
      <c r="A3157" s="136">
        <f t="shared" si="49"/>
        <v>318.51165614315244</v>
      </c>
      <c r="B3157" s="134">
        <v>6.4981799999999996</v>
      </c>
      <c r="C3157" s="134">
        <v>-75.821010000000001</v>
      </c>
      <c r="D3157" t="s">
        <v>7819</v>
      </c>
      <c r="E3157" t="s">
        <v>892</v>
      </c>
      <c r="F3157" t="s">
        <v>877</v>
      </c>
      <c r="G3157" t="s">
        <v>7577</v>
      </c>
      <c r="H3157" t="s">
        <v>288</v>
      </c>
      <c r="I3157">
        <v>640.4085</v>
      </c>
      <c r="J3157" t="s">
        <v>889</v>
      </c>
      <c r="K3157" t="s">
        <v>879</v>
      </c>
      <c r="L3157" t="s">
        <v>942</v>
      </c>
      <c r="M3157" t="s">
        <v>1380</v>
      </c>
      <c r="N3157" t="s">
        <v>1380</v>
      </c>
    </row>
    <row r="3158" spans="1:14" x14ac:dyDescent="0.3">
      <c r="A3158" s="136">
        <f t="shared" si="49"/>
        <v>318.54205124391746</v>
      </c>
      <c r="B3158" s="134">
        <v>4.9732000000000003</v>
      </c>
      <c r="C3158" s="134">
        <v>-74.936009999999996</v>
      </c>
      <c r="D3158" t="s">
        <v>2360</v>
      </c>
      <c r="E3158" t="s">
        <v>892</v>
      </c>
      <c r="F3158" t="s">
        <v>926</v>
      </c>
      <c r="G3158" t="s">
        <v>2361</v>
      </c>
      <c r="H3158" t="s">
        <v>307</v>
      </c>
      <c r="I3158">
        <v>364.24970000000002</v>
      </c>
      <c r="J3158" t="s">
        <v>889</v>
      </c>
      <c r="K3158" t="s">
        <v>879</v>
      </c>
      <c r="L3158" t="s">
        <v>2362</v>
      </c>
      <c r="M3158" t="s">
        <v>2363</v>
      </c>
      <c r="N3158" t="s">
        <v>2363</v>
      </c>
    </row>
    <row r="3159" spans="1:14" x14ac:dyDescent="0.3">
      <c r="A3159" s="136">
        <f t="shared" si="49"/>
        <v>318.60535741516077</v>
      </c>
      <c r="B3159" s="134">
        <v>6.4780800000000003</v>
      </c>
      <c r="C3159" s="134">
        <v>-75.817440000000005</v>
      </c>
      <c r="D3159" t="s">
        <v>7746</v>
      </c>
      <c r="E3159" t="s">
        <v>892</v>
      </c>
      <c r="F3159" t="s">
        <v>926</v>
      </c>
      <c r="G3159" t="s">
        <v>7586</v>
      </c>
      <c r="H3159" t="s">
        <v>288</v>
      </c>
      <c r="I3159">
        <v>56.350299999999997</v>
      </c>
      <c r="J3159" t="s">
        <v>894</v>
      </c>
      <c r="K3159" t="s">
        <v>879</v>
      </c>
      <c r="L3159" t="s">
        <v>7587</v>
      </c>
      <c r="M3159" t="s">
        <v>1380</v>
      </c>
      <c r="N3159" t="s">
        <v>1380</v>
      </c>
    </row>
    <row r="3160" spans="1:14" x14ac:dyDescent="0.3">
      <c r="A3160" s="136">
        <f t="shared" si="49"/>
        <v>318.61073947029695</v>
      </c>
      <c r="B3160" s="134">
        <v>6.0564999999999998</v>
      </c>
      <c r="C3160" s="134">
        <v>-75.688000000000002</v>
      </c>
      <c r="D3160" t="s">
        <v>6123</v>
      </c>
      <c r="E3160" t="s">
        <v>883</v>
      </c>
      <c r="F3160" t="s">
        <v>884</v>
      </c>
      <c r="G3160" t="s">
        <v>5973</v>
      </c>
      <c r="H3160" t="s">
        <v>288</v>
      </c>
      <c r="I3160">
        <v>50.2226</v>
      </c>
      <c r="L3160" t="s">
        <v>6124</v>
      </c>
      <c r="M3160" t="s">
        <v>6125</v>
      </c>
      <c r="N3160" t="s">
        <v>6125</v>
      </c>
    </row>
    <row r="3161" spans="1:14" x14ac:dyDescent="0.3">
      <c r="A3161" s="136">
        <f t="shared" si="49"/>
        <v>318.64773250656708</v>
      </c>
      <c r="B3161" s="134">
        <v>6.0427600000000004</v>
      </c>
      <c r="C3161" s="134">
        <v>-75.682910000000007</v>
      </c>
      <c r="D3161" t="s">
        <v>6065</v>
      </c>
      <c r="E3161" t="s">
        <v>892</v>
      </c>
      <c r="F3161" t="s">
        <v>877</v>
      </c>
      <c r="G3161" t="s">
        <v>5973</v>
      </c>
      <c r="H3161" t="s">
        <v>288</v>
      </c>
      <c r="I3161">
        <v>1.8373999999999999</v>
      </c>
      <c r="J3161" t="s">
        <v>894</v>
      </c>
      <c r="K3161" t="s">
        <v>879</v>
      </c>
      <c r="L3161" t="s">
        <v>6066</v>
      </c>
      <c r="M3161" t="s">
        <v>1380</v>
      </c>
      <c r="N3161" t="s">
        <v>1380</v>
      </c>
    </row>
    <row r="3162" spans="1:14" x14ac:dyDescent="0.3">
      <c r="A3162" s="136">
        <f t="shared" si="49"/>
        <v>318.70917117264912</v>
      </c>
      <c r="B3162" s="134">
        <v>6.2116600000000002</v>
      </c>
      <c r="C3162" s="134">
        <v>-75.744919999999993</v>
      </c>
      <c r="D3162" t="s">
        <v>6743</v>
      </c>
      <c r="E3162" t="s">
        <v>892</v>
      </c>
      <c r="F3162" t="s">
        <v>877</v>
      </c>
      <c r="G3162" t="s">
        <v>6609</v>
      </c>
      <c r="H3162" t="s">
        <v>288</v>
      </c>
      <c r="I3162">
        <v>49.012099999999997</v>
      </c>
      <c r="J3162" t="s">
        <v>894</v>
      </c>
      <c r="K3162" t="s">
        <v>879</v>
      </c>
      <c r="L3162" t="s">
        <v>6744</v>
      </c>
      <c r="M3162" t="s">
        <v>899</v>
      </c>
      <c r="N3162" t="s">
        <v>899</v>
      </c>
    </row>
    <row r="3163" spans="1:14" x14ac:dyDescent="0.3">
      <c r="A3163" s="136">
        <f t="shared" si="49"/>
        <v>318.75067605393298</v>
      </c>
      <c r="B3163" s="134">
        <v>4.2279999999999998</v>
      </c>
      <c r="C3163" s="134">
        <v>-73.055999999999997</v>
      </c>
      <c r="D3163" t="s">
        <v>7504</v>
      </c>
      <c r="E3163" t="s">
        <v>883</v>
      </c>
      <c r="F3163" t="s">
        <v>981</v>
      </c>
      <c r="G3163" t="s">
        <v>7505</v>
      </c>
      <c r="H3163" t="s">
        <v>302</v>
      </c>
      <c r="I3163">
        <v>99.2804</v>
      </c>
      <c r="J3163" t="s">
        <v>894</v>
      </c>
      <c r="L3163" t="s">
        <v>7506</v>
      </c>
      <c r="M3163" t="s">
        <v>957</v>
      </c>
      <c r="N3163" t="s">
        <v>957</v>
      </c>
    </row>
    <row r="3164" spans="1:14" x14ac:dyDescent="0.3">
      <c r="A3164" s="136">
        <f t="shared" si="49"/>
        <v>318.78066963138838</v>
      </c>
      <c r="B3164" s="134">
        <v>6.0410000000000004</v>
      </c>
      <c r="C3164" s="134">
        <v>-75.683499999999995</v>
      </c>
      <c r="D3164" t="s">
        <v>6054</v>
      </c>
      <c r="E3164" t="s">
        <v>883</v>
      </c>
      <c r="F3164" t="s">
        <v>981</v>
      </c>
      <c r="G3164" t="s">
        <v>5973</v>
      </c>
      <c r="H3164" t="s">
        <v>288</v>
      </c>
      <c r="I3164">
        <v>2.4499</v>
      </c>
      <c r="J3164" t="s">
        <v>894</v>
      </c>
      <c r="L3164" t="s">
        <v>6055</v>
      </c>
      <c r="M3164" t="s">
        <v>887</v>
      </c>
      <c r="N3164" t="s">
        <v>887</v>
      </c>
    </row>
    <row r="3165" spans="1:14" x14ac:dyDescent="0.3">
      <c r="A3165" s="136">
        <f t="shared" si="49"/>
        <v>318.79709069700294</v>
      </c>
      <c r="B3165" s="134">
        <v>6.0747299999999997</v>
      </c>
      <c r="C3165" s="134">
        <v>-75.696910000000003</v>
      </c>
      <c r="D3165" t="s">
        <v>6196</v>
      </c>
      <c r="E3165" t="s">
        <v>892</v>
      </c>
      <c r="F3165" t="s">
        <v>926</v>
      </c>
      <c r="G3165" t="s">
        <v>6193</v>
      </c>
      <c r="H3165" t="s">
        <v>288</v>
      </c>
      <c r="I3165">
        <v>302.92200000000003</v>
      </c>
      <c r="J3165" t="s">
        <v>889</v>
      </c>
      <c r="K3165" t="s">
        <v>879</v>
      </c>
      <c r="L3165" t="s">
        <v>6174</v>
      </c>
      <c r="M3165" t="s">
        <v>6197</v>
      </c>
      <c r="N3165" t="s">
        <v>6197</v>
      </c>
    </row>
    <row r="3166" spans="1:14" x14ac:dyDescent="0.3">
      <c r="A3166" s="136">
        <f t="shared" si="49"/>
        <v>318.82759283873509</v>
      </c>
      <c r="B3166" s="134">
        <v>4.5315000000000003</v>
      </c>
      <c r="C3166" s="134">
        <v>-74.292500000000004</v>
      </c>
      <c r="D3166" t="s">
        <v>2891</v>
      </c>
      <c r="E3166" t="s">
        <v>883</v>
      </c>
      <c r="F3166" t="s">
        <v>877</v>
      </c>
      <c r="G3166" t="s">
        <v>2892</v>
      </c>
      <c r="H3166" t="s">
        <v>297</v>
      </c>
      <c r="I3166">
        <v>109.0981</v>
      </c>
      <c r="J3166" t="s">
        <v>894</v>
      </c>
      <c r="L3166" t="s">
        <v>1238</v>
      </c>
      <c r="M3166" t="s">
        <v>1019</v>
      </c>
      <c r="N3166" t="s">
        <v>1019</v>
      </c>
    </row>
    <row r="3167" spans="1:14" x14ac:dyDescent="0.3">
      <c r="A3167" s="136">
        <f t="shared" si="49"/>
        <v>318.83249169130892</v>
      </c>
      <c r="B3167" s="134">
        <v>6.1219999999999999</v>
      </c>
      <c r="C3167" s="134">
        <v>-75.715000000000003</v>
      </c>
      <c r="D3167" t="s">
        <v>6379</v>
      </c>
      <c r="E3167" t="s">
        <v>883</v>
      </c>
      <c r="F3167" t="s">
        <v>884</v>
      </c>
      <c r="G3167" t="s">
        <v>6228</v>
      </c>
      <c r="H3167" t="s">
        <v>288</v>
      </c>
      <c r="I3167">
        <v>121.26009999999999</v>
      </c>
      <c r="L3167" t="s">
        <v>6380</v>
      </c>
      <c r="M3167" t="s">
        <v>6381</v>
      </c>
      <c r="N3167" t="s">
        <v>6381</v>
      </c>
    </row>
    <row r="3168" spans="1:14" x14ac:dyDescent="0.3">
      <c r="A3168" s="136">
        <f t="shared" si="49"/>
        <v>318.87710632246353</v>
      </c>
      <c r="B3168" s="134">
        <v>4.3691899999999997</v>
      </c>
      <c r="C3168" s="134">
        <v>-73.897869999999998</v>
      </c>
      <c r="D3168" t="s">
        <v>4228</v>
      </c>
      <c r="E3168" t="s">
        <v>892</v>
      </c>
      <c r="F3168" t="s">
        <v>926</v>
      </c>
      <c r="G3168" t="s">
        <v>4198</v>
      </c>
      <c r="H3168" t="s">
        <v>297</v>
      </c>
      <c r="I3168">
        <v>78.492099999999994</v>
      </c>
      <c r="J3168" t="s">
        <v>889</v>
      </c>
      <c r="K3168" t="s">
        <v>879</v>
      </c>
      <c r="L3168" t="s">
        <v>4229</v>
      </c>
      <c r="M3168" t="s">
        <v>957</v>
      </c>
      <c r="N3168" t="s">
        <v>957</v>
      </c>
    </row>
    <row r="3169" spans="1:14" x14ac:dyDescent="0.3">
      <c r="A3169" s="136">
        <f t="shared" si="49"/>
        <v>318.90048588401334</v>
      </c>
      <c r="B3169" s="134">
        <v>9.6844999999999999</v>
      </c>
      <c r="C3169" s="134">
        <v>-74.243499999999997</v>
      </c>
      <c r="D3169" t="s">
        <v>13046</v>
      </c>
      <c r="E3169" t="s">
        <v>883</v>
      </c>
      <c r="F3169" t="s">
        <v>877</v>
      </c>
      <c r="G3169" t="s">
        <v>13010</v>
      </c>
      <c r="H3169" t="s">
        <v>301</v>
      </c>
      <c r="I3169">
        <v>2040.5408</v>
      </c>
      <c r="J3169" t="s">
        <v>986</v>
      </c>
      <c r="L3169" t="s">
        <v>13047</v>
      </c>
      <c r="M3169" t="s">
        <v>881</v>
      </c>
      <c r="N3169" t="s">
        <v>881</v>
      </c>
    </row>
    <row r="3170" spans="1:14" x14ac:dyDescent="0.3">
      <c r="A3170" s="136">
        <f t="shared" si="49"/>
        <v>318.91432079929803</v>
      </c>
      <c r="B3170" s="134">
        <v>6.0389999999999997</v>
      </c>
      <c r="C3170" s="134">
        <v>-75.683999999999997</v>
      </c>
      <c r="D3170" t="s">
        <v>6040</v>
      </c>
      <c r="E3170" t="s">
        <v>883</v>
      </c>
      <c r="F3170" t="s">
        <v>981</v>
      </c>
      <c r="G3170" t="s">
        <v>5973</v>
      </c>
      <c r="H3170" t="s">
        <v>288</v>
      </c>
      <c r="I3170">
        <v>8.5747999999999998</v>
      </c>
      <c r="J3170" t="s">
        <v>894</v>
      </c>
      <c r="L3170" t="s">
        <v>6041</v>
      </c>
      <c r="M3170" t="s">
        <v>887</v>
      </c>
      <c r="N3170" t="s">
        <v>887</v>
      </c>
    </row>
    <row r="3171" spans="1:14" x14ac:dyDescent="0.3">
      <c r="A3171" s="136">
        <f t="shared" si="49"/>
        <v>318.99403160095079</v>
      </c>
      <c r="B3171" s="134">
        <v>4.4409999999999998</v>
      </c>
      <c r="C3171" s="134">
        <v>-74.096500000000006</v>
      </c>
      <c r="D3171" t="s">
        <v>3642</v>
      </c>
      <c r="E3171" t="s">
        <v>883</v>
      </c>
      <c r="F3171" t="s">
        <v>877</v>
      </c>
      <c r="G3171" t="s">
        <v>3643</v>
      </c>
      <c r="H3171" t="s">
        <v>297</v>
      </c>
      <c r="I3171">
        <v>95.611999999999995</v>
      </c>
      <c r="J3171" t="s">
        <v>894</v>
      </c>
      <c r="L3171" t="s">
        <v>3644</v>
      </c>
      <c r="M3171" t="s">
        <v>931</v>
      </c>
      <c r="N3171" t="s">
        <v>931</v>
      </c>
    </row>
    <row r="3172" spans="1:14" x14ac:dyDescent="0.3">
      <c r="A3172" s="136">
        <f t="shared" si="49"/>
        <v>319.00452408933222</v>
      </c>
      <c r="B3172" s="134">
        <v>5.9491199999999997</v>
      </c>
      <c r="C3172" s="134">
        <v>-75.647080000000003</v>
      </c>
      <c r="D3172" t="s">
        <v>5602</v>
      </c>
      <c r="E3172" t="s">
        <v>892</v>
      </c>
      <c r="F3172" t="s">
        <v>877</v>
      </c>
      <c r="G3172" t="s">
        <v>4891</v>
      </c>
      <c r="H3172" t="s">
        <v>288</v>
      </c>
      <c r="I3172">
        <v>34.848199999999999</v>
      </c>
      <c r="J3172" t="s">
        <v>894</v>
      </c>
      <c r="K3172" t="s">
        <v>879</v>
      </c>
      <c r="L3172" t="s">
        <v>5603</v>
      </c>
      <c r="M3172" t="s">
        <v>3661</v>
      </c>
      <c r="N3172" t="s">
        <v>3661</v>
      </c>
    </row>
    <row r="3173" spans="1:14" x14ac:dyDescent="0.3">
      <c r="A3173" s="136">
        <f t="shared" si="49"/>
        <v>319.06975919093708</v>
      </c>
      <c r="B3173" s="134">
        <v>6.0785</v>
      </c>
      <c r="C3173" s="134">
        <v>-75.700999999999993</v>
      </c>
      <c r="D3173" t="s">
        <v>6206</v>
      </c>
      <c r="E3173" t="s">
        <v>883</v>
      </c>
      <c r="F3173" t="s">
        <v>884</v>
      </c>
      <c r="G3173" t="s">
        <v>6193</v>
      </c>
      <c r="H3173" t="s">
        <v>288</v>
      </c>
      <c r="I3173">
        <v>33.072899999999997</v>
      </c>
      <c r="L3173" t="s">
        <v>886</v>
      </c>
      <c r="M3173" t="s">
        <v>887</v>
      </c>
      <c r="N3173" t="s">
        <v>887</v>
      </c>
    </row>
    <row r="3174" spans="1:14" x14ac:dyDescent="0.3">
      <c r="A3174" s="136">
        <f t="shared" si="49"/>
        <v>319.08463913972366</v>
      </c>
      <c r="B3174" s="134">
        <v>4.2769700000000004</v>
      </c>
      <c r="C3174" s="134">
        <v>-73.548680000000004</v>
      </c>
      <c r="D3174" t="s">
        <v>5555</v>
      </c>
      <c r="E3174" t="s">
        <v>892</v>
      </c>
      <c r="F3174" t="s">
        <v>877</v>
      </c>
      <c r="G3174" t="s">
        <v>5484</v>
      </c>
      <c r="H3174" t="s">
        <v>302</v>
      </c>
      <c r="I3174">
        <v>27.493099999999998</v>
      </c>
      <c r="J3174" t="s">
        <v>889</v>
      </c>
      <c r="K3174" t="s">
        <v>879</v>
      </c>
      <c r="L3174" t="s">
        <v>5556</v>
      </c>
      <c r="M3174" t="s">
        <v>1718</v>
      </c>
      <c r="N3174" t="s">
        <v>1718</v>
      </c>
    </row>
    <row r="3175" spans="1:14" x14ac:dyDescent="0.3">
      <c r="A3175" s="136">
        <f t="shared" si="49"/>
        <v>319.1519511654347</v>
      </c>
      <c r="B3175" s="134">
        <v>4.5259999999999998</v>
      </c>
      <c r="C3175" s="134">
        <v>-74.287999999999997</v>
      </c>
      <c r="D3175" t="s">
        <v>2900</v>
      </c>
      <c r="E3175" t="s">
        <v>883</v>
      </c>
      <c r="F3175" t="s">
        <v>884</v>
      </c>
      <c r="G3175" t="s">
        <v>2901</v>
      </c>
      <c r="H3175" t="s">
        <v>297</v>
      </c>
      <c r="I3175">
        <v>228.00299999999999</v>
      </c>
      <c r="L3175" t="s">
        <v>2902</v>
      </c>
      <c r="M3175" t="s">
        <v>2903</v>
      </c>
      <c r="N3175" t="s">
        <v>2903</v>
      </c>
    </row>
    <row r="3176" spans="1:14" x14ac:dyDescent="0.3">
      <c r="A3176" s="136">
        <f t="shared" si="49"/>
        <v>319.16502117174161</v>
      </c>
      <c r="B3176" s="134">
        <v>6.3018700000000001</v>
      </c>
      <c r="C3176" s="134">
        <v>-75.777209999999997</v>
      </c>
      <c r="D3176" t="s">
        <v>7142</v>
      </c>
      <c r="E3176" t="s">
        <v>892</v>
      </c>
      <c r="F3176" t="s">
        <v>1214</v>
      </c>
      <c r="G3176" t="s">
        <v>7143</v>
      </c>
      <c r="H3176" t="s">
        <v>288</v>
      </c>
      <c r="I3176">
        <v>5.1997</v>
      </c>
      <c r="K3176" t="s">
        <v>879</v>
      </c>
      <c r="L3176" t="s">
        <v>7144</v>
      </c>
      <c r="M3176" t="s">
        <v>949</v>
      </c>
      <c r="N3176" t="s">
        <v>949</v>
      </c>
    </row>
    <row r="3177" spans="1:14" x14ac:dyDescent="0.3">
      <c r="A3177" s="136">
        <f t="shared" si="49"/>
        <v>319.24940442942437</v>
      </c>
      <c r="B3177" s="134">
        <v>6.0930999999999997</v>
      </c>
      <c r="C3177" s="134">
        <v>-75.708290000000005</v>
      </c>
      <c r="D3177" t="s">
        <v>6274</v>
      </c>
      <c r="E3177" t="s">
        <v>892</v>
      </c>
      <c r="F3177" t="s">
        <v>877</v>
      </c>
      <c r="G3177" t="s">
        <v>6228</v>
      </c>
      <c r="H3177" t="s">
        <v>288</v>
      </c>
      <c r="I3177">
        <v>64.475200000000001</v>
      </c>
      <c r="J3177" t="s">
        <v>986</v>
      </c>
      <c r="K3177" t="s">
        <v>879</v>
      </c>
      <c r="L3177" t="s">
        <v>1042</v>
      </c>
      <c r="M3177" t="s">
        <v>6275</v>
      </c>
      <c r="N3177" t="s">
        <v>6275</v>
      </c>
    </row>
    <row r="3178" spans="1:14" x14ac:dyDescent="0.3">
      <c r="A3178" s="136">
        <f t="shared" si="49"/>
        <v>319.46154421991849</v>
      </c>
      <c r="B3178" s="134">
        <v>4.9625000000000004</v>
      </c>
      <c r="C3178" s="134">
        <v>-74.936499999999995</v>
      </c>
      <c r="D3178" t="s">
        <v>2326</v>
      </c>
      <c r="E3178" t="s">
        <v>883</v>
      </c>
      <c r="F3178" t="s">
        <v>877</v>
      </c>
      <c r="G3178" t="s">
        <v>2259</v>
      </c>
      <c r="H3178" t="s">
        <v>307</v>
      </c>
      <c r="I3178">
        <v>133.6183</v>
      </c>
      <c r="J3178" t="s">
        <v>894</v>
      </c>
      <c r="L3178" t="s">
        <v>2327</v>
      </c>
      <c r="M3178" t="s">
        <v>1718</v>
      </c>
      <c r="N3178" t="s">
        <v>1718</v>
      </c>
    </row>
    <row r="3179" spans="1:14" x14ac:dyDescent="0.3">
      <c r="A3179" s="136">
        <f t="shared" si="49"/>
        <v>319.46990984992806</v>
      </c>
      <c r="B3179" s="134">
        <v>4.3620000000000001</v>
      </c>
      <c r="C3179" s="134">
        <v>-73.893000000000001</v>
      </c>
      <c r="D3179" t="s">
        <v>4246</v>
      </c>
      <c r="E3179" t="s">
        <v>883</v>
      </c>
      <c r="F3179" t="s">
        <v>877</v>
      </c>
      <c r="G3179" t="s">
        <v>4198</v>
      </c>
      <c r="H3179" t="s">
        <v>297</v>
      </c>
      <c r="I3179">
        <v>9.8062000000000005</v>
      </c>
      <c r="J3179" t="s">
        <v>894</v>
      </c>
      <c r="L3179" t="s">
        <v>4247</v>
      </c>
      <c r="M3179" t="s">
        <v>957</v>
      </c>
      <c r="N3179" t="s">
        <v>957</v>
      </c>
    </row>
    <row r="3180" spans="1:14" x14ac:dyDescent="0.3">
      <c r="A3180" s="136">
        <f t="shared" si="49"/>
        <v>319.48156344339594</v>
      </c>
      <c r="B3180" s="134">
        <v>4.4899899999999997</v>
      </c>
      <c r="C3180" s="134">
        <v>-74.219809999999995</v>
      </c>
      <c r="D3180" t="s">
        <v>3080</v>
      </c>
      <c r="E3180" t="s">
        <v>892</v>
      </c>
      <c r="F3180" t="s">
        <v>926</v>
      </c>
      <c r="G3180" t="s">
        <v>2974</v>
      </c>
      <c r="H3180" t="s">
        <v>297</v>
      </c>
      <c r="I3180">
        <v>131.45869999999999</v>
      </c>
      <c r="J3180" t="s">
        <v>894</v>
      </c>
      <c r="K3180" t="s">
        <v>879</v>
      </c>
      <c r="L3180" t="s">
        <v>3081</v>
      </c>
      <c r="M3180" t="s">
        <v>887</v>
      </c>
      <c r="N3180" t="s">
        <v>887</v>
      </c>
    </row>
    <row r="3181" spans="1:14" x14ac:dyDescent="0.3">
      <c r="A3181" s="136">
        <f t="shared" si="49"/>
        <v>319.58007339147491</v>
      </c>
      <c r="B3181" s="134">
        <v>6.0579999999999998</v>
      </c>
      <c r="C3181" s="134">
        <v>-75.697999999999993</v>
      </c>
      <c r="D3181" t="s">
        <v>6138</v>
      </c>
      <c r="E3181" t="s">
        <v>883</v>
      </c>
      <c r="F3181" t="s">
        <v>884</v>
      </c>
      <c r="G3181" t="s">
        <v>5973</v>
      </c>
      <c r="H3181" t="s">
        <v>288</v>
      </c>
      <c r="I3181">
        <v>128.62039999999999</v>
      </c>
      <c r="L3181" t="s">
        <v>6124</v>
      </c>
      <c r="M3181" t="s">
        <v>6139</v>
      </c>
      <c r="N3181" t="s">
        <v>6139</v>
      </c>
    </row>
    <row r="3182" spans="1:14" x14ac:dyDescent="0.3">
      <c r="A3182" s="136">
        <f t="shared" si="49"/>
        <v>319.60619673012951</v>
      </c>
      <c r="B3182" s="134">
        <v>9.0109999999999992</v>
      </c>
      <c r="C3182" s="134">
        <v>-75.162499999999994</v>
      </c>
      <c r="D3182" t="s">
        <v>12643</v>
      </c>
      <c r="E3182" t="s">
        <v>892</v>
      </c>
      <c r="F3182" t="s">
        <v>1214</v>
      </c>
      <c r="G3182" t="s">
        <v>12644</v>
      </c>
      <c r="H3182" t="s">
        <v>306</v>
      </c>
      <c r="I3182">
        <v>1477.2502999999999</v>
      </c>
      <c r="J3182" t="s">
        <v>986</v>
      </c>
      <c r="K3182" t="s">
        <v>879</v>
      </c>
      <c r="L3182" t="s">
        <v>12587</v>
      </c>
      <c r="M3182" t="s">
        <v>1019</v>
      </c>
      <c r="N3182" t="s">
        <v>1019</v>
      </c>
    </row>
    <row r="3183" spans="1:14" x14ac:dyDescent="0.3">
      <c r="A3183" s="136">
        <f t="shared" si="49"/>
        <v>319.60774309277531</v>
      </c>
      <c r="B3183" s="134">
        <v>9.6349999999999998</v>
      </c>
      <c r="C3183" s="134">
        <v>-74.357500000000002</v>
      </c>
      <c r="D3183" t="s">
        <v>13015</v>
      </c>
      <c r="E3183" t="s">
        <v>883</v>
      </c>
      <c r="F3183" t="s">
        <v>877</v>
      </c>
      <c r="G3183" t="s">
        <v>13010</v>
      </c>
      <c r="H3183" t="s">
        <v>301</v>
      </c>
      <c r="I3183">
        <v>2000.9938999999999</v>
      </c>
      <c r="J3183" t="s">
        <v>986</v>
      </c>
      <c r="L3183" t="s">
        <v>13011</v>
      </c>
      <c r="M3183" t="s">
        <v>881</v>
      </c>
      <c r="N3183" t="s">
        <v>881</v>
      </c>
    </row>
    <row r="3184" spans="1:14" x14ac:dyDescent="0.3">
      <c r="A3184" s="136">
        <f t="shared" si="49"/>
        <v>319.65525730644572</v>
      </c>
      <c r="B3184" s="134">
        <v>4.5445000000000002</v>
      </c>
      <c r="C3184" s="134">
        <v>-74.334500000000006</v>
      </c>
      <c r="D3184" t="s">
        <v>2777</v>
      </c>
      <c r="E3184" t="s">
        <v>883</v>
      </c>
      <c r="F3184" t="s">
        <v>877</v>
      </c>
      <c r="G3184" t="s">
        <v>2778</v>
      </c>
      <c r="H3184" t="s">
        <v>297</v>
      </c>
      <c r="I3184">
        <v>1019.9023</v>
      </c>
      <c r="J3184" t="s">
        <v>889</v>
      </c>
      <c r="L3184" t="s">
        <v>1802</v>
      </c>
      <c r="M3184" t="s">
        <v>2779</v>
      </c>
      <c r="N3184" t="s">
        <v>2779</v>
      </c>
    </row>
    <row r="3185" spans="1:14" x14ac:dyDescent="0.3">
      <c r="A3185" s="136">
        <f t="shared" si="49"/>
        <v>319.76437225687334</v>
      </c>
      <c r="B3185" s="134">
        <v>6.4640000000000004</v>
      </c>
      <c r="C3185" s="134">
        <v>-75.825000000000003</v>
      </c>
      <c r="D3185" t="s">
        <v>7728</v>
      </c>
      <c r="E3185" t="s">
        <v>883</v>
      </c>
      <c r="F3185" t="s">
        <v>877</v>
      </c>
      <c r="G3185" t="s">
        <v>7577</v>
      </c>
      <c r="H3185" t="s">
        <v>288</v>
      </c>
      <c r="I3185">
        <v>102.8399</v>
      </c>
      <c r="J3185" t="s">
        <v>894</v>
      </c>
      <c r="L3185" t="s">
        <v>7729</v>
      </c>
      <c r="M3185" t="s">
        <v>957</v>
      </c>
      <c r="N3185" t="s">
        <v>957</v>
      </c>
    </row>
    <row r="3186" spans="1:14" x14ac:dyDescent="0.3">
      <c r="A3186" s="136">
        <f t="shared" si="49"/>
        <v>319.95395882616646</v>
      </c>
      <c r="B3186" s="134">
        <v>4.2682900000000004</v>
      </c>
      <c r="C3186" s="134">
        <v>-73.544939999999997</v>
      </c>
      <c r="D3186" t="s">
        <v>5566</v>
      </c>
      <c r="E3186" t="s">
        <v>892</v>
      </c>
      <c r="F3186" t="s">
        <v>877</v>
      </c>
      <c r="G3186" t="s">
        <v>5484</v>
      </c>
      <c r="H3186" t="s">
        <v>302</v>
      </c>
      <c r="I3186">
        <v>251.46289999999999</v>
      </c>
      <c r="J3186" t="s">
        <v>889</v>
      </c>
      <c r="K3186" t="s">
        <v>879</v>
      </c>
      <c r="L3186" t="s">
        <v>5556</v>
      </c>
      <c r="M3186" t="s">
        <v>957</v>
      </c>
      <c r="N3186" t="s">
        <v>957</v>
      </c>
    </row>
    <row r="3187" spans="1:14" x14ac:dyDescent="0.3">
      <c r="A3187" s="136">
        <f t="shared" si="49"/>
        <v>319.97618194333023</v>
      </c>
      <c r="B3187" s="134">
        <v>4.9284999999999997</v>
      </c>
      <c r="C3187" s="134">
        <v>-74.905000000000001</v>
      </c>
      <c r="D3187" t="s">
        <v>2284</v>
      </c>
      <c r="E3187" t="s">
        <v>883</v>
      </c>
      <c r="F3187" t="s">
        <v>884</v>
      </c>
      <c r="G3187" t="s">
        <v>2259</v>
      </c>
      <c r="H3187" t="s">
        <v>307</v>
      </c>
      <c r="I3187">
        <v>492.79930000000002</v>
      </c>
      <c r="L3187" t="s">
        <v>2285</v>
      </c>
      <c r="M3187" t="s">
        <v>2286</v>
      </c>
      <c r="N3187" t="s">
        <v>2286</v>
      </c>
    </row>
    <row r="3188" spans="1:14" x14ac:dyDescent="0.3">
      <c r="A3188" s="136">
        <f t="shared" si="49"/>
        <v>320.00463595851375</v>
      </c>
      <c r="B3188" s="134">
        <v>6.69</v>
      </c>
      <c r="C3188" s="134">
        <v>-75.869500000000002</v>
      </c>
      <c r="D3188" t="s">
        <v>8546</v>
      </c>
      <c r="E3188" t="s">
        <v>883</v>
      </c>
      <c r="F3188" t="s">
        <v>877</v>
      </c>
      <c r="G3188" t="s">
        <v>8547</v>
      </c>
      <c r="H3188" t="s">
        <v>288</v>
      </c>
      <c r="I3188">
        <v>93.011799999999994</v>
      </c>
      <c r="J3188" t="s">
        <v>894</v>
      </c>
      <c r="L3188" t="s">
        <v>8548</v>
      </c>
      <c r="M3188" t="s">
        <v>8549</v>
      </c>
      <c r="N3188" t="s">
        <v>8549</v>
      </c>
    </row>
    <row r="3189" spans="1:14" x14ac:dyDescent="0.3">
      <c r="A3189" s="136">
        <f t="shared" si="49"/>
        <v>320.07956795943983</v>
      </c>
      <c r="B3189" s="134">
        <v>6.4240300000000001</v>
      </c>
      <c r="C3189" s="134">
        <v>-75.818479999999994</v>
      </c>
      <c r="D3189" t="s">
        <v>7576</v>
      </c>
      <c r="E3189" t="s">
        <v>892</v>
      </c>
      <c r="F3189" t="s">
        <v>877</v>
      </c>
      <c r="G3189" t="s">
        <v>7577</v>
      </c>
      <c r="H3189" t="s">
        <v>288</v>
      </c>
      <c r="I3189">
        <v>156.05109999999999</v>
      </c>
      <c r="J3189" t="s">
        <v>889</v>
      </c>
      <c r="K3189" t="s">
        <v>879</v>
      </c>
      <c r="L3189" t="s">
        <v>7578</v>
      </c>
      <c r="M3189" t="s">
        <v>7302</v>
      </c>
      <c r="N3189" t="s">
        <v>7302</v>
      </c>
    </row>
    <row r="3190" spans="1:14" x14ac:dyDescent="0.3">
      <c r="A3190" s="136">
        <f t="shared" si="49"/>
        <v>320.08366535909795</v>
      </c>
      <c r="B3190" s="134">
        <v>6.7394999999999996</v>
      </c>
      <c r="C3190" s="134">
        <v>-75.876999999999995</v>
      </c>
      <c r="D3190" t="s">
        <v>8677</v>
      </c>
      <c r="E3190" t="s">
        <v>883</v>
      </c>
      <c r="F3190" t="s">
        <v>877</v>
      </c>
      <c r="G3190" t="s">
        <v>8547</v>
      </c>
      <c r="H3190" t="s">
        <v>288</v>
      </c>
      <c r="I3190">
        <v>121.1498</v>
      </c>
      <c r="J3190" t="s">
        <v>889</v>
      </c>
      <c r="L3190" t="s">
        <v>8548</v>
      </c>
      <c r="M3190" t="s">
        <v>8678</v>
      </c>
      <c r="N3190" t="s">
        <v>8678</v>
      </c>
    </row>
    <row r="3191" spans="1:14" x14ac:dyDescent="0.3">
      <c r="A3191" s="136">
        <f t="shared" si="49"/>
        <v>320.14677675416118</v>
      </c>
      <c r="B3191" s="134">
        <v>6.0670000000000002</v>
      </c>
      <c r="C3191" s="134">
        <v>-75.706999999999994</v>
      </c>
      <c r="D3191" t="s">
        <v>6173</v>
      </c>
      <c r="E3191" t="s">
        <v>883</v>
      </c>
      <c r="F3191" t="s">
        <v>877</v>
      </c>
      <c r="G3191" t="s">
        <v>5973</v>
      </c>
      <c r="H3191" t="s">
        <v>288</v>
      </c>
      <c r="I3191">
        <v>14.6995</v>
      </c>
      <c r="J3191" t="s">
        <v>894</v>
      </c>
      <c r="L3191" t="s">
        <v>6174</v>
      </c>
      <c r="M3191" t="s">
        <v>5255</v>
      </c>
      <c r="N3191" t="s">
        <v>5255</v>
      </c>
    </row>
    <row r="3192" spans="1:14" x14ac:dyDescent="0.3">
      <c r="A3192" s="136">
        <f t="shared" si="49"/>
        <v>320.17740325344676</v>
      </c>
      <c r="B3192" s="134">
        <v>9.9649999999999999</v>
      </c>
      <c r="C3192" s="134">
        <v>-73.222499999999997</v>
      </c>
      <c r="D3192" t="s">
        <v>13292</v>
      </c>
      <c r="E3192" t="s">
        <v>892</v>
      </c>
      <c r="F3192" t="s">
        <v>877</v>
      </c>
      <c r="G3192" t="s">
        <v>13110</v>
      </c>
      <c r="H3192" t="s">
        <v>294</v>
      </c>
      <c r="I3192">
        <v>94.450299999999999</v>
      </c>
      <c r="J3192" t="s">
        <v>894</v>
      </c>
      <c r="K3192" t="s">
        <v>903</v>
      </c>
      <c r="L3192" t="s">
        <v>13293</v>
      </c>
      <c r="M3192" t="s">
        <v>1008</v>
      </c>
      <c r="N3192" t="s">
        <v>1008</v>
      </c>
    </row>
    <row r="3193" spans="1:14" x14ac:dyDescent="0.3">
      <c r="A3193" s="136">
        <f t="shared" si="49"/>
        <v>320.20016113147778</v>
      </c>
      <c r="B3193" s="134">
        <v>6.1120000000000001</v>
      </c>
      <c r="C3193" s="134">
        <v>-75.724500000000006</v>
      </c>
      <c r="D3193" t="s">
        <v>6349</v>
      </c>
      <c r="E3193" t="s">
        <v>883</v>
      </c>
      <c r="F3193" t="s">
        <v>877</v>
      </c>
      <c r="G3193" t="s">
        <v>6228</v>
      </c>
      <c r="H3193" t="s">
        <v>288</v>
      </c>
      <c r="I3193">
        <v>53.895200000000003</v>
      </c>
      <c r="J3193" t="s">
        <v>894</v>
      </c>
      <c r="L3193" t="s">
        <v>6350</v>
      </c>
      <c r="M3193" t="s">
        <v>6351</v>
      </c>
      <c r="N3193" t="s">
        <v>6351</v>
      </c>
    </row>
    <row r="3194" spans="1:14" x14ac:dyDescent="0.3">
      <c r="A3194" s="136">
        <f t="shared" si="49"/>
        <v>320.22114327105595</v>
      </c>
      <c r="B3194" s="134">
        <v>6.0325600000000001</v>
      </c>
      <c r="C3194" s="134">
        <v>-75.694140000000004</v>
      </c>
      <c r="D3194" t="s">
        <v>6021</v>
      </c>
      <c r="E3194" t="s">
        <v>892</v>
      </c>
      <c r="F3194" t="s">
        <v>877</v>
      </c>
      <c r="G3194" t="s">
        <v>5973</v>
      </c>
      <c r="H3194" t="s">
        <v>288</v>
      </c>
      <c r="I3194">
        <v>482.29489999999998</v>
      </c>
      <c r="J3194" t="s">
        <v>986</v>
      </c>
      <c r="K3194" t="s">
        <v>879</v>
      </c>
      <c r="L3194" t="s">
        <v>6022</v>
      </c>
      <c r="M3194" t="s">
        <v>6023</v>
      </c>
      <c r="N3194" t="s">
        <v>6023</v>
      </c>
    </row>
    <row r="3195" spans="1:14" x14ac:dyDescent="0.3">
      <c r="A3195" s="136">
        <f t="shared" si="49"/>
        <v>320.309498844301</v>
      </c>
      <c r="B3195" s="134">
        <v>5.7169999999999996</v>
      </c>
      <c r="C3195" s="134">
        <v>-75.545500000000004</v>
      </c>
      <c r="D3195" t="s">
        <v>4641</v>
      </c>
      <c r="E3195" t="s">
        <v>883</v>
      </c>
      <c r="F3195" t="s">
        <v>877</v>
      </c>
      <c r="G3195" t="s">
        <v>4583</v>
      </c>
      <c r="H3195" t="s">
        <v>3898</v>
      </c>
      <c r="I3195">
        <v>46.564999999999998</v>
      </c>
      <c r="J3195" t="s">
        <v>894</v>
      </c>
      <c r="L3195" t="s">
        <v>4642</v>
      </c>
      <c r="M3195" t="s">
        <v>957</v>
      </c>
      <c r="N3195" t="s">
        <v>957</v>
      </c>
    </row>
    <row r="3196" spans="1:14" x14ac:dyDescent="0.3">
      <c r="A3196" s="136">
        <f t="shared" si="49"/>
        <v>320.3642725505137</v>
      </c>
      <c r="B3196" s="134">
        <v>6.0590000000000002</v>
      </c>
      <c r="C3196" s="134">
        <v>-75.706000000000003</v>
      </c>
      <c r="D3196" t="s">
        <v>6145</v>
      </c>
      <c r="E3196" t="s">
        <v>883</v>
      </c>
      <c r="F3196" t="s">
        <v>884</v>
      </c>
      <c r="G3196" t="s">
        <v>5973</v>
      </c>
      <c r="H3196" t="s">
        <v>288</v>
      </c>
      <c r="I3196">
        <v>14.6997</v>
      </c>
      <c r="L3196" t="s">
        <v>6108</v>
      </c>
      <c r="M3196" t="s">
        <v>6146</v>
      </c>
      <c r="N3196" t="s">
        <v>6146</v>
      </c>
    </row>
    <row r="3197" spans="1:14" x14ac:dyDescent="0.3">
      <c r="A3197" s="136">
        <f t="shared" si="49"/>
        <v>320.42018652386673</v>
      </c>
      <c r="B3197" s="134">
        <v>6.0705</v>
      </c>
      <c r="C3197" s="134">
        <v>-75.710999999999999</v>
      </c>
      <c r="D3197" t="s">
        <v>6185</v>
      </c>
      <c r="E3197" t="s">
        <v>883</v>
      </c>
      <c r="F3197" t="s">
        <v>877</v>
      </c>
      <c r="G3197" t="s">
        <v>5973</v>
      </c>
      <c r="H3197" t="s">
        <v>288</v>
      </c>
      <c r="I3197">
        <v>19.599299999999999</v>
      </c>
      <c r="J3197" t="s">
        <v>894</v>
      </c>
      <c r="L3197" t="s">
        <v>6186</v>
      </c>
      <c r="M3197" t="s">
        <v>887</v>
      </c>
      <c r="N3197" t="s">
        <v>887</v>
      </c>
    </row>
    <row r="3198" spans="1:14" x14ac:dyDescent="0.3">
      <c r="A3198" s="136">
        <f t="shared" si="49"/>
        <v>320.4688402880488</v>
      </c>
      <c r="B3198" s="134">
        <v>4.5229999999999997</v>
      </c>
      <c r="C3198" s="134">
        <v>-74.308499999999995</v>
      </c>
      <c r="D3198" t="s">
        <v>2835</v>
      </c>
      <c r="E3198" t="s">
        <v>968</v>
      </c>
      <c r="F3198" t="s">
        <v>877</v>
      </c>
      <c r="G3198" t="s">
        <v>2836</v>
      </c>
      <c r="H3198" t="s">
        <v>297</v>
      </c>
      <c r="I3198">
        <v>310.14139999999998</v>
      </c>
      <c r="J3198" t="s">
        <v>889</v>
      </c>
      <c r="L3198" t="s">
        <v>1802</v>
      </c>
      <c r="M3198" t="s">
        <v>2837</v>
      </c>
      <c r="N3198" t="s">
        <v>2837</v>
      </c>
    </row>
    <row r="3199" spans="1:14" x14ac:dyDescent="0.3">
      <c r="A3199" s="136">
        <f t="shared" si="49"/>
        <v>320.478922521698</v>
      </c>
      <c r="B3199" s="134">
        <v>5.7074999999999996</v>
      </c>
      <c r="C3199" s="134">
        <v>-75.542000000000002</v>
      </c>
      <c r="D3199" t="s">
        <v>4582</v>
      </c>
      <c r="E3199" t="s">
        <v>968</v>
      </c>
      <c r="F3199" t="s">
        <v>877</v>
      </c>
      <c r="G3199" t="s">
        <v>4583</v>
      </c>
      <c r="H3199" t="s">
        <v>3898</v>
      </c>
      <c r="I3199">
        <v>80.877099999999999</v>
      </c>
      <c r="J3199" t="s">
        <v>894</v>
      </c>
      <c r="L3199" t="s">
        <v>1467</v>
      </c>
      <c r="M3199" t="s">
        <v>957</v>
      </c>
      <c r="N3199" t="s">
        <v>957</v>
      </c>
    </row>
    <row r="3200" spans="1:14" x14ac:dyDescent="0.3">
      <c r="A3200" s="136">
        <f t="shared" si="49"/>
        <v>320.55529143430732</v>
      </c>
      <c r="B3200" s="134">
        <v>5.7214999999999998</v>
      </c>
      <c r="C3200" s="134">
        <v>-75.5505</v>
      </c>
      <c r="D3200" t="s">
        <v>4661</v>
      </c>
      <c r="E3200" t="s">
        <v>883</v>
      </c>
      <c r="F3200" t="s">
        <v>877</v>
      </c>
      <c r="G3200" t="s">
        <v>4583</v>
      </c>
      <c r="H3200" t="s">
        <v>3898</v>
      </c>
      <c r="I3200">
        <v>7.3524000000000003</v>
      </c>
      <c r="J3200" t="s">
        <v>894</v>
      </c>
      <c r="L3200" t="s">
        <v>4642</v>
      </c>
      <c r="M3200" t="s">
        <v>4662</v>
      </c>
      <c r="N3200" t="s">
        <v>4662</v>
      </c>
    </row>
    <row r="3201" spans="1:14" x14ac:dyDescent="0.3">
      <c r="A3201" s="136">
        <f t="shared" si="49"/>
        <v>320.58698165913728</v>
      </c>
      <c r="B3201" s="134">
        <v>6.0715000000000003</v>
      </c>
      <c r="C3201" s="134">
        <v>-75.712999999999994</v>
      </c>
      <c r="D3201" t="s">
        <v>6192</v>
      </c>
      <c r="E3201" t="s">
        <v>968</v>
      </c>
      <c r="F3201" t="s">
        <v>981</v>
      </c>
      <c r="G3201" t="s">
        <v>6193</v>
      </c>
      <c r="H3201" t="s">
        <v>288</v>
      </c>
      <c r="I3201">
        <v>13.474600000000001</v>
      </c>
      <c r="J3201" t="s">
        <v>894</v>
      </c>
      <c r="L3201" t="s">
        <v>6194</v>
      </c>
      <c r="M3201" t="s">
        <v>6195</v>
      </c>
      <c r="N3201" t="s">
        <v>6195</v>
      </c>
    </row>
    <row r="3202" spans="1:14" x14ac:dyDescent="0.3">
      <c r="A3202" s="136">
        <f t="shared" ref="A3202:A3265" si="50">6371*ACOS(SIN(RADIANS(LAT))*SIN(RADIANS(B3202))+COS(RADIANS(LAT))*COS(RADIANS(B3202))*COS(RADIANS(C3202-LONG)))</f>
        <v>320.59932116504541</v>
      </c>
      <c r="B3202" s="134">
        <v>5.7225000000000001</v>
      </c>
      <c r="C3202" s="134">
        <v>-75.551500000000004</v>
      </c>
      <c r="D3202" t="s">
        <v>4663</v>
      </c>
      <c r="E3202" t="s">
        <v>883</v>
      </c>
      <c r="F3202" t="s">
        <v>981</v>
      </c>
      <c r="G3202" t="s">
        <v>4583</v>
      </c>
      <c r="H3202" t="s">
        <v>3898</v>
      </c>
      <c r="I3202">
        <v>1.2254</v>
      </c>
      <c r="J3202" t="s">
        <v>894</v>
      </c>
      <c r="L3202" t="s">
        <v>4642</v>
      </c>
      <c r="M3202" t="s">
        <v>957</v>
      </c>
      <c r="N3202" t="s">
        <v>957</v>
      </c>
    </row>
    <row r="3203" spans="1:14" x14ac:dyDescent="0.3">
      <c r="A3203" s="136">
        <f t="shared" si="50"/>
        <v>320.63371392185758</v>
      </c>
      <c r="B3203" s="134">
        <v>5.8624999999999998</v>
      </c>
      <c r="C3203" s="134">
        <v>-75.623500000000007</v>
      </c>
      <c r="D3203" t="s">
        <v>5273</v>
      </c>
      <c r="E3203" t="s">
        <v>883</v>
      </c>
      <c r="F3203" t="s">
        <v>877</v>
      </c>
      <c r="G3203" t="s">
        <v>5093</v>
      </c>
      <c r="H3203" t="s">
        <v>288</v>
      </c>
      <c r="I3203">
        <v>47.784300000000002</v>
      </c>
      <c r="J3203" t="s">
        <v>894</v>
      </c>
      <c r="L3203" t="s">
        <v>5274</v>
      </c>
      <c r="M3203" t="s">
        <v>1173</v>
      </c>
      <c r="N3203" t="s">
        <v>1173</v>
      </c>
    </row>
    <row r="3204" spans="1:14" x14ac:dyDescent="0.3">
      <c r="A3204" s="136">
        <f t="shared" si="50"/>
        <v>320.6420231861743</v>
      </c>
      <c r="B3204" s="134">
        <v>6.0507400000000002</v>
      </c>
      <c r="C3204" s="134">
        <v>-75.705460000000002</v>
      </c>
      <c r="D3204" t="s">
        <v>6118</v>
      </c>
      <c r="E3204" t="s">
        <v>892</v>
      </c>
      <c r="F3204" t="s">
        <v>893</v>
      </c>
      <c r="G3204" t="s">
        <v>5973</v>
      </c>
      <c r="H3204" t="s">
        <v>288</v>
      </c>
      <c r="I3204">
        <v>34.954799999999999</v>
      </c>
      <c r="K3204" t="s">
        <v>879</v>
      </c>
      <c r="L3204" t="s">
        <v>6110</v>
      </c>
      <c r="M3204" t="s">
        <v>887</v>
      </c>
      <c r="N3204" t="s">
        <v>887</v>
      </c>
    </row>
    <row r="3205" spans="1:14" x14ac:dyDescent="0.3">
      <c r="A3205" s="136">
        <f t="shared" si="50"/>
        <v>320.66993211864923</v>
      </c>
      <c r="B3205" s="134">
        <v>4.8991199999999999</v>
      </c>
      <c r="C3205" s="134">
        <v>-74.880340000000004</v>
      </c>
      <c r="D3205" t="s">
        <v>2258</v>
      </c>
      <c r="E3205" t="s">
        <v>892</v>
      </c>
      <c r="F3205" t="s">
        <v>896</v>
      </c>
      <c r="G3205" t="s">
        <v>2259</v>
      </c>
      <c r="H3205" t="s">
        <v>307</v>
      </c>
      <c r="I3205">
        <v>130.40549999999999</v>
      </c>
      <c r="J3205" t="s">
        <v>894</v>
      </c>
      <c r="K3205" t="s">
        <v>903</v>
      </c>
      <c r="L3205" t="s">
        <v>2260</v>
      </c>
      <c r="M3205" t="s">
        <v>2261</v>
      </c>
      <c r="N3205" t="s">
        <v>2261</v>
      </c>
    </row>
    <row r="3206" spans="1:14" x14ac:dyDescent="0.3">
      <c r="A3206" s="136">
        <f t="shared" si="50"/>
        <v>320.72864103902094</v>
      </c>
      <c r="B3206" s="134">
        <v>4.2607799999999996</v>
      </c>
      <c r="C3206" s="134">
        <v>-73.542749999999998</v>
      </c>
      <c r="D3206" t="s">
        <v>5580</v>
      </c>
      <c r="E3206" t="s">
        <v>892</v>
      </c>
      <c r="F3206" t="s">
        <v>877</v>
      </c>
      <c r="G3206" t="s">
        <v>3458</v>
      </c>
      <c r="H3206" t="s">
        <v>302</v>
      </c>
      <c r="I3206">
        <v>18.383600000000001</v>
      </c>
      <c r="J3206" t="s">
        <v>894</v>
      </c>
      <c r="K3206" t="s">
        <v>879</v>
      </c>
      <c r="L3206" t="s">
        <v>5581</v>
      </c>
      <c r="M3206" t="s">
        <v>1686</v>
      </c>
      <c r="N3206" t="s">
        <v>1686</v>
      </c>
    </row>
    <row r="3207" spans="1:14" x14ac:dyDescent="0.3">
      <c r="A3207" s="136">
        <f t="shared" si="50"/>
        <v>320.72912034811202</v>
      </c>
      <c r="B3207" s="134">
        <v>8.3475000000000001</v>
      </c>
      <c r="C3207" s="134">
        <v>-75.620999999999995</v>
      </c>
      <c r="D3207" t="s">
        <v>11864</v>
      </c>
      <c r="E3207" t="s">
        <v>883</v>
      </c>
      <c r="F3207" t="s">
        <v>963</v>
      </c>
      <c r="G3207" t="s">
        <v>11730</v>
      </c>
      <c r="H3207" t="s">
        <v>296</v>
      </c>
      <c r="I3207">
        <v>117.0021</v>
      </c>
      <c r="L3207" t="s">
        <v>11865</v>
      </c>
      <c r="M3207" t="s">
        <v>931</v>
      </c>
      <c r="N3207" t="s">
        <v>931</v>
      </c>
    </row>
    <row r="3208" spans="1:14" x14ac:dyDescent="0.3">
      <c r="A3208" s="136">
        <f t="shared" si="50"/>
        <v>320.90825648815354</v>
      </c>
      <c r="B3208" s="134">
        <v>6.0034999999999998</v>
      </c>
      <c r="C3208" s="134">
        <v>-75.688999999999993</v>
      </c>
      <c r="D3208" t="s">
        <v>5882</v>
      </c>
      <c r="E3208" t="s">
        <v>883</v>
      </c>
      <c r="F3208" t="s">
        <v>877</v>
      </c>
      <c r="G3208" t="s">
        <v>5815</v>
      </c>
      <c r="H3208" t="s">
        <v>288</v>
      </c>
      <c r="I3208">
        <v>308.71640000000002</v>
      </c>
      <c r="J3208" t="s">
        <v>889</v>
      </c>
      <c r="L3208" t="s">
        <v>5883</v>
      </c>
      <c r="M3208" t="s">
        <v>1019</v>
      </c>
      <c r="N3208" t="s">
        <v>1019</v>
      </c>
    </row>
    <row r="3209" spans="1:14" x14ac:dyDescent="0.3">
      <c r="A3209" s="136">
        <f t="shared" si="50"/>
        <v>320.95629539850222</v>
      </c>
      <c r="B3209" s="134">
        <v>5.8484999999999996</v>
      </c>
      <c r="C3209" s="134">
        <v>-75.62</v>
      </c>
      <c r="D3209" t="s">
        <v>5207</v>
      </c>
      <c r="E3209" t="s">
        <v>883</v>
      </c>
      <c r="F3209" t="s">
        <v>877</v>
      </c>
      <c r="G3209" t="s">
        <v>5093</v>
      </c>
      <c r="H3209" t="s">
        <v>288</v>
      </c>
      <c r="I3209">
        <v>100.4714</v>
      </c>
      <c r="J3209" t="s">
        <v>894</v>
      </c>
      <c r="L3209" t="s">
        <v>5208</v>
      </c>
      <c r="M3209" t="s">
        <v>887</v>
      </c>
      <c r="N3209" t="s">
        <v>887</v>
      </c>
    </row>
    <row r="3210" spans="1:14" x14ac:dyDescent="0.3">
      <c r="A3210" s="136">
        <f t="shared" si="50"/>
        <v>321.09860184974195</v>
      </c>
      <c r="B3210" s="134">
        <v>4.2570600000000001</v>
      </c>
      <c r="C3210" s="134">
        <v>-73.540989999999994</v>
      </c>
      <c r="D3210" t="s">
        <v>5593</v>
      </c>
      <c r="E3210" t="s">
        <v>892</v>
      </c>
      <c r="F3210" t="s">
        <v>877</v>
      </c>
      <c r="G3210" t="s">
        <v>3458</v>
      </c>
      <c r="H3210" t="s">
        <v>302</v>
      </c>
      <c r="I3210">
        <v>25.020800000000001</v>
      </c>
      <c r="J3210" t="s">
        <v>889</v>
      </c>
      <c r="K3210" t="s">
        <v>879</v>
      </c>
      <c r="L3210" t="s">
        <v>5594</v>
      </c>
      <c r="M3210" t="s">
        <v>949</v>
      </c>
      <c r="N3210" t="s">
        <v>949</v>
      </c>
    </row>
    <row r="3211" spans="1:14" x14ac:dyDescent="0.3">
      <c r="A3211" s="136">
        <f t="shared" si="50"/>
        <v>321.17704108342809</v>
      </c>
      <c r="B3211" s="134">
        <v>7.1825000000000001</v>
      </c>
      <c r="C3211" s="134">
        <v>-75.909000000000006</v>
      </c>
      <c r="D3211" t="s">
        <v>9889</v>
      </c>
      <c r="E3211" t="s">
        <v>883</v>
      </c>
      <c r="F3211" t="s">
        <v>877</v>
      </c>
      <c r="G3211" t="s">
        <v>9890</v>
      </c>
      <c r="H3211" t="s">
        <v>288</v>
      </c>
      <c r="I3211">
        <v>3216.8145</v>
      </c>
      <c r="J3211" t="s">
        <v>889</v>
      </c>
      <c r="L3211" t="s">
        <v>2659</v>
      </c>
      <c r="M3211" t="s">
        <v>9332</v>
      </c>
      <c r="N3211" t="s">
        <v>9332</v>
      </c>
    </row>
    <row r="3212" spans="1:14" x14ac:dyDescent="0.3">
      <c r="A3212" s="136">
        <f t="shared" si="50"/>
        <v>321.24556547382934</v>
      </c>
      <c r="B3212" s="134">
        <v>9.6344999999999992</v>
      </c>
      <c r="C3212" s="134">
        <v>-74.39</v>
      </c>
      <c r="D3212" t="s">
        <v>13009</v>
      </c>
      <c r="E3212" t="s">
        <v>883</v>
      </c>
      <c r="F3212" t="s">
        <v>877</v>
      </c>
      <c r="G3212" t="s">
        <v>13010</v>
      </c>
      <c r="H3212" t="s">
        <v>301</v>
      </c>
      <c r="I3212">
        <v>1973.1561999999999</v>
      </c>
      <c r="J3212" t="s">
        <v>986</v>
      </c>
      <c r="L3212" t="s">
        <v>13011</v>
      </c>
      <c r="M3212" t="s">
        <v>881</v>
      </c>
      <c r="N3212" t="s">
        <v>881</v>
      </c>
    </row>
    <row r="3213" spans="1:14" x14ac:dyDescent="0.3">
      <c r="A3213" s="136">
        <f t="shared" si="50"/>
        <v>321.31048166134019</v>
      </c>
      <c r="B3213" s="134">
        <v>9.0604999999999993</v>
      </c>
      <c r="C3213" s="134">
        <v>-75.138000000000005</v>
      </c>
      <c r="D3213" t="s">
        <v>12676</v>
      </c>
      <c r="E3213" t="s">
        <v>883</v>
      </c>
      <c r="F3213" t="s">
        <v>884</v>
      </c>
      <c r="G3213" t="s">
        <v>12677</v>
      </c>
      <c r="H3213" t="s">
        <v>306</v>
      </c>
      <c r="I3213">
        <v>1160.9544000000001</v>
      </c>
      <c r="L3213" t="s">
        <v>12678</v>
      </c>
      <c r="M3213" t="s">
        <v>1019</v>
      </c>
      <c r="N3213" t="s">
        <v>1019</v>
      </c>
    </row>
    <row r="3214" spans="1:14" x14ac:dyDescent="0.3">
      <c r="A3214" s="136">
        <f t="shared" si="50"/>
        <v>321.42946136351225</v>
      </c>
      <c r="B3214" s="134">
        <v>4.9226799999999997</v>
      </c>
      <c r="C3214" s="134">
        <v>-74.91825</v>
      </c>
      <c r="D3214" t="s">
        <v>2262</v>
      </c>
      <c r="E3214" t="s">
        <v>892</v>
      </c>
      <c r="F3214" t="s">
        <v>877</v>
      </c>
      <c r="G3214" t="s">
        <v>2082</v>
      </c>
      <c r="H3214" t="s">
        <v>307</v>
      </c>
      <c r="I3214">
        <v>695.72260000000006</v>
      </c>
      <c r="J3214" t="s">
        <v>889</v>
      </c>
      <c r="K3214" t="s">
        <v>879</v>
      </c>
      <c r="L3214" t="s">
        <v>2263</v>
      </c>
      <c r="M3214" t="s">
        <v>1107</v>
      </c>
      <c r="N3214" t="s">
        <v>1107</v>
      </c>
    </row>
    <row r="3215" spans="1:14" x14ac:dyDescent="0.3">
      <c r="A3215" s="136">
        <f t="shared" si="50"/>
        <v>321.45772686552357</v>
      </c>
      <c r="B3215" s="134">
        <v>6.0484999999999998</v>
      </c>
      <c r="C3215" s="134">
        <v>-75.712500000000006</v>
      </c>
      <c r="D3215" t="s">
        <v>6107</v>
      </c>
      <c r="E3215" t="s">
        <v>883</v>
      </c>
      <c r="F3215" t="s">
        <v>884</v>
      </c>
      <c r="G3215" t="s">
        <v>5973</v>
      </c>
      <c r="H3215" t="s">
        <v>288</v>
      </c>
      <c r="I3215">
        <v>20.825199999999999</v>
      </c>
      <c r="L3215" t="s">
        <v>6108</v>
      </c>
      <c r="M3215" t="s">
        <v>6109</v>
      </c>
      <c r="N3215" t="s">
        <v>6109</v>
      </c>
    </row>
    <row r="3216" spans="1:14" x14ac:dyDescent="0.3">
      <c r="A3216" s="136">
        <f t="shared" si="50"/>
        <v>321.50609439193943</v>
      </c>
      <c r="B3216" s="134">
        <v>5.83</v>
      </c>
      <c r="C3216" s="134">
        <v>-75.616500000000002</v>
      </c>
      <c r="D3216" t="s">
        <v>5159</v>
      </c>
      <c r="E3216" t="s">
        <v>883</v>
      </c>
      <c r="F3216" t="s">
        <v>877</v>
      </c>
      <c r="G3216" t="s">
        <v>5093</v>
      </c>
      <c r="H3216" t="s">
        <v>288</v>
      </c>
      <c r="I3216">
        <v>257.31220000000002</v>
      </c>
      <c r="J3216" t="s">
        <v>889</v>
      </c>
      <c r="L3216" t="s">
        <v>3856</v>
      </c>
      <c r="M3216" t="s">
        <v>1173</v>
      </c>
      <c r="N3216" t="s">
        <v>1173</v>
      </c>
    </row>
    <row r="3217" spans="1:14" x14ac:dyDescent="0.3">
      <c r="A3217" s="136">
        <f t="shared" si="50"/>
        <v>321.51212055559529</v>
      </c>
      <c r="B3217" s="134">
        <v>6.0490899999999996</v>
      </c>
      <c r="C3217" s="134">
        <v>-75.713260000000005</v>
      </c>
      <c r="D3217" t="s">
        <v>6113</v>
      </c>
      <c r="E3217" t="s">
        <v>892</v>
      </c>
      <c r="F3217" t="s">
        <v>877</v>
      </c>
      <c r="G3217" t="s">
        <v>5973</v>
      </c>
      <c r="H3217" t="s">
        <v>288</v>
      </c>
      <c r="I3217">
        <v>5.9999000000000002</v>
      </c>
      <c r="J3217" t="s">
        <v>894</v>
      </c>
      <c r="K3217" t="s">
        <v>879</v>
      </c>
      <c r="L3217" t="s">
        <v>6114</v>
      </c>
      <c r="M3217" t="s">
        <v>1380</v>
      </c>
      <c r="N3217" t="s">
        <v>1380</v>
      </c>
    </row>
    <row r="3218" spans="1:14" x14ac:dyDescent="0.3">
      <c r="A3218" s="136">
        <f t="shared" si="50"/>
        <v>321.51574416556139</v>
      </c>
      <c r="B3218" s="134">
        <v>4.3360000000000003</v>
      </c>
      <c r="C3218" s="134">
        <v>-73.872</v>
      </c>
      <c r="D3218" t="s">
        <v>4317</v>
      </c>
      <c r="E3218" t="s">
        <v>883</v>
      </c>
      <c r="F3218" t="s">
        <v>884</v>
      </c>
      <c r="G3218" t="s">
        <v>4198</v>
      </c>
      <c r="H3218" t="s">
        <v>297</v>
      </c>
      <c r="I3218">
        <v>19.6128</v>
      </c>
      <c r="L3218" t="s">
        <v>4318</v>
      </c>
      <c r="M3218" t="s">
        <v>4319</v>
      </c>
      <c r="N3218" t="s">
        <v>4319</v>
      </c>
    </row>
    <row r="3219" spans="1:14" x14ac:dyDescent="0.3">
      <c r="A3219" s="136">
        <f t="shared" si="50"/>
        <v>321.52467313423193</v>
      </c>
      <c r="B3219" s="134">
        <v>4.2575000000000003</v>
      </c>
      <c r="C3219" s="134">
        <v>-73.563500000000005</v>
      </c>
      <c r="D3219" t="s">
        <v>5512</v>
      </c>
      <c r="E3219" t="s">
        <v>883</v>
      </c>
      <c r="F3219" t="s">
        <v>877</v>
      </c>
      <c r="G3219" t="s">
        <v>3458</v>
      </c>
      <c r="H3219" t="s">
        <v>302</v>
      </c>
      <c r="I3219">
        <v>85.802899999999994</v>
      </c>
      <c r="J3219" t="s">
        <v>894</v>
      </c>
      <c r="L3219" t="s">
        <v>5513</v>
      </c>
      <c r="M3219" t="s">
        <v>957</v>
      </c>
      <c r="N3219" t="s">
        <v>957</v>
      </c>
    </row>
    <row r="3220" spans="1:14" x14ac:dyDescent="0.3">
      <c r="A3220" s="136">
        <f t="shared" si="50"/>
        <v>321.52671857359928</v>
      </c>
      <c r="B3220" s="134">
        <v>6.7096600000000004</v>
      </c>
      <c r="C3220" s="134">
        <v>-75.886210000000005</v>
      </c>
      <c r="D3220" t="s">
        <v>8612</v>
      </c>
      <c r="E3220" t="s">
        <v>892</v>
      </c>
      <c r="F3220" t="s">
        <v>877</v>
      </c>
      <c r="G3220" t="s">
        <v>8547</v>
      </c>
      <c r="H3220" t="s">
        <v>288</v>
      </c>
      <c r="I3220">
        <v>1894.8412000000001</v>
      </c>
      <c r="J3220" t="s">
        <v>889</v>
      </c>
      <c r="K3220" t="s">
        <v>879</v>
      </c>
      <c r="L3220" t="s">
        <v>4065</v>
      </c>
      <c r="M3220" t="s">
        <v>8613</v>
      </c>
      <c r="N3220" t="s">
        <v>8613</v>
      </c>
    </row>
    <row r="3221" spans="1:14" x14ac:dyDescent="0.3">
      <c r="A3221" s="136">
        <f t="shared" si="50"/>
        <v>321.55602692637433</v>
      </c>
      <c r="B3221" s="134">
        <v>6.0549999999999997</v>
      </c>
      <c r="C3221" s="134">
        <v>-75.715999999999994</v>
      </c>
      <c r="D3221" t="s">
        <v>6140</v>
      </c>
      <c r="E3221" t="s">
        <v>883</v>
      </c>
      <c r="F3221" t="s">
        <v>884</v>
      </c>
      <c r="G3221" t="s">
        <v>5973</v>
      </c>
      <c r="H3221" t="s">
        <v>288</v>
      </c>
      <c r="I3221">
        <v>98.000200000000007</v>
      </c>
      <c r="L3221" t="s">
        <v>6108</v>
      </c>
      <c r="M3221" t="s">
        <v>6109</v>
      </c>
      <c r="N3221" t="s">
        <v>6109</v>
      </c>
    </row>
    <row r="3222" spans="1:14" x14ac:dyDescent="0.3">
      <c r="A3222" s="136">
        <f t="shared" si="50"/>
        <v>321.61039241145687</v>
      </c>
      <c r="B3222" s="134">
        <v>5.5419999999999998</v>
      </c>
      <c r="C3222" s="134">
        <v>-75.454999999999998</v>
      </c>
      <c r="D3222" t="s">
        <v>3951</v>
      </c>
      <c r="E3222" t="s">
        <v>883</v>
      </c>
      <c r="F3222" t="s">
        <v>877</v>
      </c>
      <c r="G3222" t="s">
        <v>3952</v>
      </c>
      <c r="H3222" t="s">
        <v>292</v>
      </c>
      <c r="I3222">
        <v>196.0943</v>
      </c>
      <c r="J3222" t="s">
        <v>889</v>
      </c>
      <c r="L3222" t="s">
        <v>2955</v>
      </c>
      <c r="M3222" t="s">
        <v>3758</v>
      </c>
      <c r="N3222" t="s">
        <v>3758</v>
      </c>
    </row>
    <row r="3223" spans="1:14" x14ac:dyDescent="0.3">
      <c r="A3223" s="136">
        <f t="shared" si="50"/>
        <v>321.73108818663621</v>
      </c>
      <c r="B3223" s="134">
        <v>4.7850000000000001</v>
      </c>
      <c r="C3223" s="134">
        <v>-74.752499999999998</v>
      </c>
      <c r="D3223" t="s">
        <v>2225</v>
      </c>
      <c r="E3223" t="s">
        <v>883</v>
      </c>
      <c r="F3223" t="s">
        <v>877</v>
      </c>
      <c r="G3223" t="s">
        <v>2062</v>
      </c>
      <c r="H3223" t="s">
        <v>1369</v>
      </c>
      <c r="I3223">
        <v>149.5616</v>
      </c>
      <c r="J3223" t="s">
        <v>894</v>
      </c>
      <c r="L3223" t="s">
        <v>2226</v>
      </c>
      <c r="M3223" t="s">
        <v>1759</v>
      </c>
      <c r="N3223" t="s">
        <v>1759</v>
      </c>
    </row>
    <row r="3224" spans="1:14" x14ac:dyDescent="0.3">
      <c r="A3224" s="136">
        <f t="shared" si="50"/>
        <v>321.75740483706596</v>
      </c>
      <c r="B3224" s="134">
        <v>4.3415800000000004</v>
      </c>
      <c r="C3224" s="134">
        <v>-73.896730000000005</v>
      </c>
      <c r="D3224" t="s">
        <v>4214</v>
      </c>
      <c r="E3224" t="s">
        <v>892</v>
      </c>
      <c r="F3224" t="s">
        <v>877</v>
      </c>
      <c r="G3224" t="s">
        <v>4124</v>
      </c>
      <c r="H3224" t="s">
        <v>297</v>
      </c>
      <c r="I3224">
        <v>16.939399999999999</v>
      </c>
      <c r="J3224" t="s">
        <v>889</v>
      </c>
      <c r="K3224" t="s">
        <v>879</v>
      </c>
      <c r="L3224" t="s">
        <v>4215</v>
      </c>
      <c r="M3224" t="s">
        <v>899</v>
      </c>
      <c r="N3224" t="s">
        <v>899</v>
      </c>
    </row>
    <row r="3225" spans="1:14" x14ac:dyDescent="0.3">
      <c r="A3225" s="136">
        <f t="shared" si="50"/>
        <v>321.80375592047926</v>
      </c>
      <c r="B3225" s="134">
        <v>4.3371500000000003</v>
      </c>
      <c r="C3225" s="134">
        <v>-73.884259999999998</v>
      </c>
      <c r="D3225" t="s">
        <v>4263</v>
      </c>
      <c r="E3225" t="s">
        <v>892</v>
      </c>
      <c r="F3225" t="s">
        <v>877</v>
      </c>
      <c r="G3225" t="s">
        <v>4264</v>
      </c>
      <c r="H3225" t="s">
        <v>297</v>
      </c>
      <c r="I3225">
        <v>28.676300000000001</v>
      </c>
      <c r="J3225" t="s">
        <v>889</v>
      </c>
      <c r="K3225" t="s">
        <v>879</v>
      </c>
      <c r="L3225" t="s">
        <v>4265</v>
      </c>
      <c r="M3225" t="s">
        <v>1482</v>
      </c>
      <c r="N3225" t="s">
        <v>1482</v>
      </c>
    </row>
    <row r="3226" spans="1:14" x14ac:dyDescent="0.3">
      <c r="A3226" s="136">
        <f t="shared" si="50"/>
        <v>321.81909376442911</v>
      </c>
      <c r="B3226" s="134">
        <v>4.9424999999999999</v>
      </c>
      <c r="C3226" s="134">
        <v>-74.945999999999998</v>
      </c>
      <c r="D3226" t="s">
        <v>2270</v>
      </c>
      <c r="E3226" t="s">
        <v>883</v>
      </c>
      <c r="F3226" t="s">
        <v>877</v>
      </c>
      <c r="G3226" t="s">
        <v>2082</v>
      </c>
      <c r="H3226" t="s">
        <v>307</v>
      </c>
      <c r="I3226">
        <v>31.8735</v>
      </c>
      <c r="J3226" t="s">
        <v>894</v>
      </c>
      <c r="L3226" t="s">
        <v>2271</v>
      </c>
      <c r="M3226" t="s">
        <v>891</v>
      </c>
      <c r="N3226" t="s">
        <v>891</v>
      </c>
    </row>
    <row r="3227" spans="1:14" x14ac:dyDescent="0.3">
      <c r="A3227" s="136">
        <f t="shared" si="50"/>
        <v>321.86538275668744</v>
      </c>
      <c r="B3227" s="134">
        <v>4.4794999999999998</v>
      </c>
      <c r="C3227" s="134">
        <v>-74.248000000000005</v>
      </c>
      <c r="D3227" t="s">
        <v>2959</v>
      </c>
      <c r="E3227" t="s">
        <v>883</v>
      </c>
      <c r="F3227" t="s">
        <v>877</v>
      </c>
      <c r="G3227" t="s">
        <v>2795</v>
      </c>
      <c r="H3227" t="s">
        <v>297</v>
      </c>
      <c r="I3227">
        <v>36.7761</v>
      </c>
      <c r="J3227" t="s">
        <v>894</v>
      </c>
      <c r="L3227" t="s">
        <v>2960</v>
      </c>
      <c r="M3227" t="s">
        <v>891</v>
      </c>
      <c r="N3227" t="s">
        <v>891</v>
      </c>
    </row>
    <row r="3228" spans="1:14" x14ac:dyDescent="0.3">
      <c r="A3228" s="136">
        <f t="shared" si="50"/>
        <v>321.88787888858292</v>
      </c>
      <c r="B3228" s="134">
        <v>4.4792100000000001</v>
      </c>
      <c r="C3228" s="134">
        <v>-74.247860000000003</v>
      </c>
      <c r="D3228" t="s">
        <v>2961</v>
      </c>
      <c r="E3228" t="s">
        <v>892</v>
      </c>
      <c r="F3228" t="s">
        <v>926</v>
      </c>
      <c r="G3228" t="s">
        <v>2795</v>
      </c>
      <c r="H3228" t="s">
        <v>297</v>
      </c>
      <c r="I3228">
        <v>55.114199999999997</v>
      </c>
      <c r="J3228" t="s">
        <v>894</v>
      </c>
      <c r="K3228" t="s">
        <v>879</v>
      </c>
      <c r="L3228" t="s">
        <v>2962</v>
      </c>
      <c r="M3228" t="s">
        <v>949</v>
      </c>
      <c r="N3228" t="s">
        <v>949</v>
      </c>
    </row>
    <row r="3229" spans="1:14" x14ac:dyDescent="0.3">
      <c r="A3229" s="136">
        <f t="shared" si="50"/>
        <v>321.89217776523077</v>
      </c>
      <c r="B3229" s="134">
        <v>6.0482500000000003</v>
      </c>
      <c r="C3229" s="134">
        <v>-75.716620000000006</v>
      </c>
      <c r="D3229" t="s">
        <v>6111</v>
      </c>
      <c r="E3229" t="s">
        <v>892</v>
      </c>
      <c r="F3229" t="s">
        <v>1593</v>
      </c>
      <c r="G3229" t="s">
        <v>5973</v>
      </c>
      <c r="H3229" t="s">
        <v>288</v>
      </c>
      <c r="I3229">
        <v>2.8414999999999999</v>
      </c>
      <c r="K3229" t="s">
        <v>879</v>
      </c>
      <c r="L3229" t="s">
        <v>6112</v>
      </c>
      <c r="M3229" t="s">
        <v>949</v>
      </c>
      <c r="N3229" t="s">
        <v>949</v>
      </c>
    </row>
    <row r="3230" spans="1:14" x14ac:dyDescent="0.3">
      <c r="A3230" s="136">
        <f t="shared" si="50"/>
        <v>321.95834461926569</v>
      </c>
      <c r="B3230" s="134">
        <v>4.3345000000000002</v>
      </c>
      <c r="C3230" s="134">
        <v>-73.880499999999998</v>
      </c>
      <c r="D3230" t="s">
        <v>4285</v>
      </c>
      <c r="E3230" t="s">
        <v>883</v>
      </c>
      <c r="F3230" t="s">
        <v>877</v>
      </c>
      <c r="G3230" t="s">
        <v>4286</v>
      </c>
      <c r="H3230" t="s">
        <v>297</v>
      </c>
      <c r="I3230">
        <v>11.032299999999999</v>
      </c>
      <c r="J3230" t="s">
        <v>894</v>
      </c>
      <c r="L3230" t="s">
        <v>4287</v>
      </c>
      <c r="M3230" t="s">
        <v>899</v>
      </c>
      <c r="N3230" t="s">
        <v>899</v>
      </c>
    </row>
    <row r="3231" spans="1:14" x14ac:dyDescent="0.3">
      <c r="A3231" s="136">
        <f t="shared" si="50"/>
        <v>321.98993382435776</v>
      </c>
      <c r="B3231" s="134">
        <v>6.3334999999999999</v>
      </c>
      <c r="C3231" s="134">
        <v>-70.186000000000007</v>
      </c>
      <c r="D3231" t="s">
        <v>13026</v>
      </c>
      <c r="E3231" t="s">
        <v>892</v>
      </c>
      <c r="F3231" t="s">
        <v>1214</v>
      </c>
      <c r="G3231" t="s">
        <v>13027</v>
      </c>
      <c r="H3231" t="s">
        <v>207</v>
      </c>
      <c r="I3231">
        <v>481.24680000000001</v>
      </c>
      <c r="L3231" t="s">
        <v>13028</v>
      </c>
      <c r="M3231" t="s">
        <v>891</v>
      </c>
      <c r="N3231" t="s">
        <v>891</v>
      </c>
    </row>
    <row r="3232" spans="1:14" x14ac:dyDescent="0.3">
      <c r="A3232" s="136">
        <f t="shared" si="50"/>
        <v>322.08816411758932</v>
      </c>
      <c r="B3232" s="134">
        <v>5.9664999999999999</v>
      </c>
      <c r="C3232" s="134">
        <v>-75.685000000000002</v>
      </c>
      <c r="D3232" t="s">
        <v>5697</v>
      </c>
      <c r="E3232" t="s">
        <v>883</v>
      </c>
      <c r="F3232" t="s">
        <v>877</v>
      </c>
      <c r="G3232" t="s">
        <v>5558</v>
      </c>
      <c r="H3232" t="s">
        <v>288</v>
      </c>
      <c r="I3232">
        <v>14.701599999999999</v>
      </c>
      <c r="J3232" t="s">
        <v>894</v>
      </c>
      <c r="L3232" t="s">
        <v>5698</v>
      </c>
      <c r="M3232" t="s">
        <v>1019</v>
      </c>
      <c r="N3232" t="s">
        <v>1019</v>
      </c>
    </row>
    <row r="3233" spans="1:14" x14ac:dyDescent="0.3">
      <c r="A3233" s="136">
        <f t="shared" si="50"/>
        <v>322.10266557496027</v>
      </c>
      <c r="B3233" s="134">
        <v>5.7234999999999996</v>
      </c>
      <c r="C3233" s="134">
        <v>-75.567499999999995</v>
      </c>
      <c r="D3233" t="s">
        <v>4670</v>
      </c>
      <c r="E3233" t="s">
        <v>883</v>
      </c>
      <c r="F3233" t="s">
        <v>877</v>
      </c>
      <c r="G3233" t="s">
        <v>4671</v>
      </c>
      <c r="H3233" t="s">
        <v>3898</v>
      </c>
      <c r="I3233">
        <v>14.7051</v>
      </c>
      <c r="J3233" t="s">
        <v>894</v>
      </c>
      <c r="L3233" t="s">
        <v>4672</v>
      </c>
      <c r="M3233" t="s">
        <v>1019</v>
      </c>
      <c r="N3233" t="s">
        <v>1019</v>
      </c>
    </row>
    <row r="3234" spans="1:14" x14ac:dyDescent="0.3">
      <c r="A3234" s="136">
        <f t="shared" si="50"/>
        <v>322.16246823895528</v>
      </c>
      <c r="B3234" s="134">
        <v>7.9414999999999996</v>
      </c>
      <c r="C3234" s="134">
        <v>-75.793999999999997</v>
      </c>
      <c r="D3234" t="s">
        <v>11441</v>
      </c>
      <c r="E3234" t="s">
        <v>883</v>
      </c>
      <c r="F3234" t="s">
        <v>877</v>
      </c>
      <c r="G3234" t="s">
        <v>11098</v>
      </c>
      <c r="H3234" t="s">
        <v>296</v>
      </c>
      <c r="I3234">
        <v>300.20010000000002</v>
      </c>
      <c r="J3234" t="s">
        <v>889</v>
      </c>
      <c r="L3234" t="s">
        <v>11442</v>
      </c>
      <c r="M3234" t="s">
        <v>11443</v>
      </c>
      <c r="N3234" t="s">
        <v>11443</v>
      </c>
    </row>
    <row r="3235" spans="1:14" x14ac:dyDescent="0.3">
      <c r="A3235" s="136">
        <f t="shared" si="50"/>
        <v>322.17260007720955</v>
      </c>
      <c r="B3235" s="134">
        <v>9.9815000000000005</v>
      </c>
      <c r="C3235" s="134">
        <v>-73.241500000000002</v>
      </c>
      <c r="D3235" t="s">
        <v>13303</v>
      </c>
      <c r="E3235" t="s">
        <v>883</v>
      </c>
      <c r="F3235" t="s">
        <v>981</v>
      </c>
      <c r="G3235" t="s">
        <v>13110</v>
      </c>
      <c r="H3235" t="s">
        <v>294</v>
      </c>
      <c r="I3235">
        <v>99.289199999999994</v>
      </c>
      <c r="J3235" t="s">
        <v>894</v>
      </c>
      <c r="L3235" t="s">
        <v>13304</v>
      </c>
      <c r="M3235" t="s">
        <v>2711</v>
      </c>
      <c r="N3235" t="s">
        <v>2711</v>
      </c>
    </row>
    <row r="3236" spans="1:14" x14ac:dyDescent="0.3">
      <c r="A3236" s="136">
        <f t="shared" si="50"/>
        <v>322.25045534893701</v>
      </c>
      <c r="B3236" s="134">
        <v>6.048</v>
      </c>
      <c r="C3236" s="134">
        <v>-75.72</v>
      </c>
      <c r="D3236" t="s">
        <v>6116</v>
      </c>
      <c r="E3236" t="s">
        <v>883</v>
      </c>
      <c r="F3236" t="s">
        <v>877</v>
      </c>
      <c r="G3236" t="s">
        <v>5973</v>
      </c>
      <c r="H3236" t="s">
        <v>288</v>
      </c>
      <c r="I3236">
        <v>56.351300000000002</v>
      </c>
      <c r="J3236" t="s">
        <v>894</v>
      </c>
      <c r="L3236" t="s">
        <v>6117</v>
      </c>
      <c r="M3236" t="s">
        <v>899</v>
      </c>
      <c r="N3236" t="s">
        <v>899</v>
      </c>
    </row>
    <row r="3237" spans="1:14" x14ac:dyDescent="0.3">
      <c r="A3237" s="136">
        <f t="shared" si="50"/>
        <v>322.25630155331646</v>
      </c>
      <c r="B3237" s="134">
        <v>8.2454999999999998</v>
      </c>
      <c r="C3237" s="134">
        <v>-75.683000000000007</v>
      </c>
      <c r="D3237" t="s">
        <v>11791</v>
      </c>
      <c r="E3237" t="s">
        <v>883</v>
      </c>
      <c r="F3237" t="s">
        <v>884</v>
      </c>
      <c r="G3237" t="s">
        <v>11730</v>
      </c>
      <c r="H3237" t="s">
        <v>296</v>
      </c>
      <c r="I3237">
        <v>2672.4411</v>
      </c>
      <c r="L3237" t="s">
        <v>4224</v>
      </c>
      <c r="M3237" t="s">
        <v>887</v>
      </c>
      <c r="N3237" t="s">
        <v>887</v>
      </c>
    </row>
    <row r="3238" spans="1:14" x14ac:dyDescent="0.3">
      <c r="A3238" s="136">
        <f t="shared" si="50"/>
        <v>322.27306422797301</v>
      </c>
      <c r="B3238" s="134">
        <v>4.5723700000000003</v>
      </c>
      <c r="C3238" s="134">
        <v>-74.435630000000003</v>
      </c>
      <c r="D3238" t="s">
        <v>2581</v>
      </c>
      <c r="E3238" t="s">
        <v>892</v>
      </c>
      <c r="F3238" t="s">
        <v>877</v>
      </c>
      <c r="G3238" t="s">
        <v>2582</v>
      </c>
      <c r="H3238" t="s">
        <v>297</v>
      </c>
      <c r="I3238">
        <v>8.9172999999999991</v>
      </c>
      <c r="J3238" t="s">
        <v>894</v>
      </c>
      <c r="K3238" t="s">
        <v>879</v>
      </c>
      <c r="L3238" t="s">
        <v>2583</v>
      </c>
      <c r="M3238" t="s">
        <v>989</v>
      </c>
      <c r="N3238" t="s">
        <v>989</v>
      </c>
    </row>
    <row r="3239" spans="1:14" x14ac:dyDescent="0.3">
      <c r="A3239" s="136">
        <f t="shared" si="50"/>
        <v>322.28053228941639</v>
      </c>
      <c r="B3239" s="134">
        <v>5.6059999999999999</v>
      </c>
      <c r="C3239" s="134">
        <v>-75.501999999999995</v>
      </c>
      <c r="D3239" t="s">
        <v>4151</v>
      </c>
      <c r="E3239" t="s">
        <v>908</v>
      </c>
      <c r="F3239" t="s">
        <v>877</v>
      </c>
      <c r="G3239" t="s">
        <v>3956</v>
      </c>
      <c r="H3239" t="s">
        <v>292</v>
      </c>
      <c r="I3239">
        <v>1823.6092000000001</v>
      </c>
      <c r="J3239" t="s">
        <v>889</v>
      </c>
      <c r="L3239" t="s">
        <v>4152</v>
      </c>
      <c r="M3239" t="s">
        <v>4153</v>
      </c>
      <c r="N3239" t="s">
        <v>4153</v>
      </c>
    </row>
    <row r="3240" spans="1:14" x14ac:dyDescent="0.3">
      <c r="A3240" s="136">
        <f t="shared" si="50"/>
        <v>322.30176157970214</v>
      </c>
      <c r="B3240" s="134">
        <v>6.3185000000000002</v>
      </c>
      <c r="C3240" s="134">
        <v>-75.811499999999995</v>
      </c>
      <c r="D3240" t="s">
        <v>7216</v>
      </c>
      <c r="E3240" t="s">
        <v>883</v>
      </c>
      <c r="F3240" t="s">
        <v>884</v>
      </c>
      <c r="G3240" t="s">
        <v>7143</v>
      </c>
      <c r="H3240" t="s">
        <v>288</v>
      </c>
      <c r="I3240">
        <v>1.2245999999999999</v>
      </c>
      <c r="L3240" t="s">
        <v>7217</v>
      </c>
      <c r="M3240" t="s">
        <v>7218</v>
      </c>
      <c r="N3240" t="s">
        <v>7218</v>
      </c>
    </row>
    <row r="3241" spans="1:14" x14ac:dyDescent="0.3">
      <c r="A3241" s="136">
        <f t="shared" si="50"/>
        <v>322.39308386107058</v>
      </c>
      <c r="B3241" s="134">
        <v>7.8155000000000001</v>
      </c>
      <c r="C3241" s="134">
        <v>-75.831500000000005</v>
      </c>
      <c r="D3241" t="s">
        <v>11153</v>
      </c>
      <c r="E3241" t="s">
        <v>883</v>
      </c>
      <c r="F3241" t="s">
        <v>877</v>
      </c>
      <c r="G3241" t="s">
        <v>11098</v>
      </c>
      <c r="H3241" t="s">
        <v>296</v>
      </c>
      <c r="I3241">
        <v>948.52610000000004</v>
      </c>
      <c r="J3241" t="s">
        <v>889</v>
      </c>
      <c r="L3241" t="s">
        <v>11154</v>
      </c>
      <c r="M3241" t="s">
        <v>11155</v>
      </c>
      <c r="N3241" t="s">
        <v>11155</v>
      </c>
    </row>
    <row r="3242" spans="1:14" x14ac:dyDescent="0.3">
      <c r="A3242" s="136">
        <f t="shared" si="50"/>
        <v>322.4328592196452</v>
      </c>
      <c r="B3242" s="134">
        <v>4.3140000000000001</v>
      </c>
      <c r="C3242" s="134">
        <v>-73.828000000000003</v>
      </c>
      <c r="D3242" t="s">
        <v>4470</v>
      </c>
      <c r="E3242" t="s">
        <v>883</v>
      </c>
      <c r="F3242" t="s">
        <v>877</v>
      </c>
      <c r="G3242" t="s">
        <v>4471</v>
      </c>
      <c r="H3242" t="s">
        <v>297</v>
      </c>
      <c r="I3242">
        <v>1736.9637</v>
      </c>
      <c r="J3242" t="s">
        <v>889</v>
      </c>
      <c r="L3242" t="s">
        <v>3918</v>
      </c>
      <c r="M3242" t="s">
        <v>1019</v>
      </c>
      <c r="N3242" t="s">
        <v>1019</v>
      </c>
    </row>
    <row r="3243" spans="1:14" x14ac:dyDescent="0.3">
      <c r="A3243" s="136">
        <f t="shared" si="50"/>
        <v>322.55470984922755</v>
      </c>
      <c r="B3243" s="134">
        <v>6.633</v>
      </c>
      <c r="C3243" s="134">
        <v>-75.884</v>
      </c>
      <c r="D3243" t="s">
        <v>8391</v>
      </c>
      <c r="E3243" t="s">
        <v>883</v>
      </c>
      <c r="F3243" t="s">
        <v>884</v>
      </c>
      <c r="G3243" t="s">
        <v>8392</v>
      </c>
      <c r="H3243" t="s">
        <v>288</v>
      </c>
      <c r="I3243">
        <v>432.0745</v>
      </c>
      <c r="L3243" t="s">
        <v>4224</v>
      </c>
      <c r="M3243" t="s">
        <v>1718</v>
      </c>
      <c r="N3243" t="s">
        <v>1718</v>
      </c>
    </row>
    <row r="3244" spans="1:14" x14ac:dyDescent="0.3">
      <c r="A3244" s="136">
        <f t="shared" si="50"/>
        <v>322.56174509993167</v>
      </c>
      <c r="B3244" s="134">
        <v>6.7424999999999997</v>
      </c>
      <c r="C3244" s="134">
        <v>-75.900000000000006</v>
      </c>
      <c r="D3244" t="s">
        <v>8707</v>
      </c>
      <c r="E3244" t="s">
        <v>892</v>
      </c>
      <c r="F3244" t="s">
        <v>877</v>
      </c>
      <c r="G3244" t="s">
        <v>8547</v>
      </c>
      <c r="H3244" t="s">
        <v>288</v>
      </c>
      <c r="I3244">
        <v>25.699200000000001</v>
      </c>
      <c r="J3244" t="s">
        <v>894</v>
      </c>
      <c r="K3244" t="s">
        <v>903</v>
      </c>
      <c r="L3244" t="s">
        <v>3787</v>
      </c>
      <c r="M3244" t="s">
        <v>8628</v>
      </c>
      <c r="N3244" t="s">
        <v>8628</v>
      </c>
    </row>
    <row r="3245" spans="1:14" x14ac:dyDescent="0.3">
      <c r="A3245" s="136">
        <f t="shared" si="50"/>
        <v>322.64301340761182</v>
      </c>
      <c r="B3245" s="134">
        <v>7.7949999999999999</v>
      </c>
      <c r="C3245" s="134">
        <v>-75.838999999999999</v>
      </c>
      <c r="D3245" t="s">
        <v>11123</v>
      </c>
      <c r="E3245" t="s">
        <v>892</v>
      </c>
      <c r="F3245" t="s">
        <v>1214</v>
      </c>
      <c r="G3245" t="s">
        <v>11098</v>
      </c>
      <c r="H3245" t="s">
        <v>296</v>
      </c>
      <c r="I3245">
        <v>101.32989999999999</v>
      </c>
      <c r="L3245" t="s">
        <v>11124</v>
      </c>
      <c r="M3245" t="s">
        <v>957</v>
      </c>
      <c r="N3245" t="s">
        <v>957</v>
      </c>
    </row>
    <row r="3246" spans="1:14" x14ac:dyDescent="0.3">
      <c r="A3246" s="136">
        <f t="shared" si="50"/>
        <v>322.71436194630951</v>
      </c>
      <c r="B3246" s="134">
        <v>4.33908</v>
      </c>
      <c r="C3246" s="134">
        <v>-73.916830000000004</v>
      </c>
      <c r="D3246" t="s">
        <v>4123</v>
      </c>
      <c r="E3246" t="s">
        <v>892</v>
      </c>
      <c r="F3246" t="s">
        <v>877</v>
      </c>
      <c r="G3246" t="s">
        <v>4124</v>
      </c>
      <c r="H3246" t="s">
        <v>297</v>
      </c>
      <c r="I3246">
        <v>15.2973</v>
      </c>
      <c r="J3246" t="s">
        <v>889</v>
      </c>
      <c r="K3246" t="s">
        <v>879</v>
      </c>
      <c r="L3246" t="s">
        <v>4125</v>
      </c>
      <c r="M3246" t="s">
        <v>899</v>
      </c>
      <c r="N3246" t="s">
        <v>899</v>
      </c>
    </row>
    <row r="3247" spans="1:14" x14ac:dyDescent="0.3">
      <c r="A3247" s="136">
        <f t="shared" si="50"/>
        <v>322.71980897488561</v>
      </c>
      <c r="B3247" s="134">
        <v>5.7275</v>
      </c>
      <c r="C3247" s="134">
        <v>-75.575999999999993</v>
      </c>
      <c r="D3247" t="s">
        <v>4692</v>
      </c>
      <c r="E3247" t="s">
        <v>883</v>
      </c>
      <c r="F3247" t="s">
        <v>877</v>
      </c>
      <c r="G3247" t="s">
        <v>4693</v>
      </c>
      <c r="H3247" t="s">
        <v>3898</v>
      </c>
      <c r="I3247">
        <v>36.763100000000001</v>
      </c>
      <c r="J3247" t="s">
        <v>894</v>
      </c>
      <c r="L3247" t="s">
        <v>2305</v>
      </c>
      <c r="M3247" t="s">
        <v>957</v>
      </c>
      <c r="N3247" t="s">
        <v>957</v>
      </c>
    </row>
    <row r="3248" spans="1:14" x14ac:dyDescent="0.3">
      <c r="A3248" s="136">
        <f t="shared" si="50"/>
        <v>322.96022173775702</v>
      </c>
      <c r="B3248" s="134">
        <v>5.8105000000000002</v>
      </c>
      <c r="C3248" s="134">
        <v>-75.621499999999997</v>
      </c>
      <c r="D3248" t="s">
        <v>5092</v>
      </c>
      <c r="E3248" t="s">
        <v>883</v>
      </c>
      <c r="F3248" t="s">
        <v>877</v>
      </c>
      <c r="G3248" t="s">
        <v>5093</v>
      </c>
      <c r="H3248" t="s">
        <v>288</v>
      </c>
      <c r="I3248">
        <v>77.196799999999996</v>
      </c>
      <c r="J3248" t="s">
        <v>894</v>
      </c>
      <c r="L3248" t="s">
        <v>5094</v>
      </c>
      <c r="M3248" t="s">
        <v>1686</v>
      </c>
      <c r="N3248" t="s">
        <v>1686</v>
      </c>
    </row>
    <row r="3249" spans="1:14" x14ac:dyDescent="0.3">
      <c r="A3249" s="136">
        <f t="shared" si="50"/>
        <v>323.20225823787882</v>
      </c>
      <c r="B3249" s="134">
        <v>4.2439999999999998</v>
      </c>
      <c r="C3249" s="134">
        <v>-73.572999999999993</v>
      </c>
      <c r="D3249" t="s">
        <v>5481</v>
      </c>
      <c r="E3249" t="s">
        <v>883</v>
      </c>
      <c r="F3249" t="s">
        <v>877</v>
      </c>
      <c r="G3249" t="s">
        <v>3458</v>
      </c>
      <c r="H3249" t="s">
        <v>302</v>
      </c>
      <c r="I3249">
        <v>1831.3087</v>
      </c>
      <c r="J3249" t="s">
        <v>889</v>
      </c>
      <c r="L3249" t="s">
        <v>4594</v>
      </c>
      <c r="M3249" t="s">
        <v>4595</v>
      </c>
      <c r="N3249" t="s">
        <v>4595</v>
      </c>
    </row>
    <row r="3250" spans="1:14" x14ac:dyDescent="0.3">
      <c r="A3250" s="136">
        <f t="shared" si="50"/>
        <v>323.26457999530828</v>
      </c>
      <c r="B3250" s="134">
        <v>5.7313200000000002</v>
      </c>
      <c r="C3250" s="134">
        <v>-75.583640000000003</v>
      </c>
      <c r="D3250" t="s">
        <v>4714</v>
      </c>
      <c r="E3250" t="s">
        <v>892</v>
      </c>
      <c r="F3250" t="s">
        <v>877</v>
      </c>
      <c r="G3250" t="s">
        <v>4693</v>
      </c>
      <c r="H3250" t="s">
        <v>3898</v>
      </c>
      <c r="I3250">
        <v>26.5487</v>
      </c>
      <c r="J3250" t="s">
        <v>889</v>
      </c>
      <c r="K3250" t="s">
        <v>879</v>
      </c>
      <c r="L3250" t="s">
        <v>4715</v>
      </c>
      <c r="M3250" t="s">
        <v>1718</v>
      </c>
      <c r="N3250" t="s">
        <v>1718</v>
      </c>
    </row>
    <row r="3251" spans="1:14" x14ac:dyDescent="0.3">
      <c r="A3251" s="136">
        <f t="shared" si="50"/>
        <v>323.30697376843722</v>
      </c>
      <c r="B3251" s="134">
        <v>5.8014999999999999</v>
      </c>
      <c r="C3251" s="134">
        <v>-75.620500000000007</v>
      </c>
      <c r="D3251" t="s">
        <v>5065</v>
      </c>
      <c r="E3251" t="s">
        <v>883</v>
      </c>
      <c r="F3251" t="s">
        <v>877</v>
      </c>
      <c r="G3251" t="s">
        <v>5066</v>
      </c>
      <c r="H3251" t="s">
        <v>288</v>
      </c>
      <c r="I3251">
        <v>90.677000000000007</v>
      </c>
      <c r="J3251" t="s">
        <v>894</v>
      </c>
      <c r="L3251" t="s">
        <v>4749</v>
      </c>
      <c r="M3251" t="s">
        <v>1686</v>
      </c>
      <c r="N3251" t="s">
        <v>1686</v>
      </c>
    </row>
    <row r="3252" spans="1:14" x14ac:dyDescent="0.3">
      <c r="A3252" s="136">
        <f t="shared" si="50"/>
        <v>323.48222466779663</v>
      </c>
      <c r="B3252" s="134">
        <v>5.7949999999999999</v>
      </c>
      <c r="C3252" s="134">
        <v>-75.619</v>
      </c>
      <c r="D3252" t="s">
        <v>5035</v>
      </c>
      <c r="E3252" t="s">
        <v>883</v>
      </c>
      <c r="F3252" t="s">
        <v>884</v>
      </c>
      <c r="G3252" t="s">
        <v>4833</v>
      </c>
      <c r="H3252" t="s">
        <v>288</v>
      </c>
      <c r="I3252">
        <v>28.183599999999998</v>
      </c>
      <c r="L3252" t="s">
        <v>2758</v>
      </c>
      <c r="M3252" t="s">
        <v>887</v>
      </c>
      <c r="N3252" t="s">
        <v>887</v>
      </c>
    </row>
    <row r="3253" spans="1:14" x14ac:dyDescent="0.3">
      <c r="A3253" s="136">
        <f t="shared" si="50"/>
        <v>323.51192377592145</v>
      </c>
      <c r="B3253" s="134">
        <v>8.0585000000000004</v>
      </c>
      <c r="C3253" s="134">
        <v>-75.768500000000003</v>
      </c>
      <c r="D3253" t="s">
        <v>11622</v>
      </c>
      <c r="E3253" t="s">
        <v>892</v>
      </c>
      <c r="F3253" t="s">
        <v>877</v>
      </c>
      <c r="G3253" t="s">
        <v>11063</v>
      </c>
      <c r="H3253" t="s">
        <v>296</v>
      </c>
      <c r="I3253">
        <v>539.20960000000002</v>
      </c>
      <c r="J3253" t="s">
        <v>894</v>
      </c>
      <c r="K3253" t="s">
        <v>879</v>
      </c>
      <c r="L3253" t="s">
        <v>11623</v>
      </c>
      <c r="M3253" t="s">
        <v>906</v>
      </c>
      <c r="N3253" t="s">
        <v>906</v>
      </c>
    </row>
    <row r="3254" spans="1:14" x14ac:dyDescent="0.3">
      <c r="A3254" s="136">
        <f t="shared" si="50"/>
        <v>323.52017231508398</v>
      </c>
      <c r="B3254" s="134">
        <v>6.0145</v>
      </c>
      <c r="C3254" s="134">
        <v>-75.718999999999994</v>
      </c>
      <c r="D3254" t="s">
        <v>5972</v>
      </c>
      <c r="E3254" t="s">
        <v>883</v>
      </c>
      <c r="F3254" t="s">
        <v>877</v>
      </c>
      <c r="G3254" t="s">
        <v>5973</v>
      </c>
      <c r="H3254" t="s">
        <v>288</v>
      </c>
      <c r="I3254">
        <v>503.5181</v>
      </c>
      <c r="J3254" t="s">
        <v>889</v>
      </c>
      <c r="L3254" t="s">
        <v>5501</v>
      </c>
      <c r="M3254" t="s">
        <v>989</v>
      </c>
      <c r="N3254" t="s">
        <v>989</v>
      </c>
    </row>
    <row r="3255" spans="1:14" x14ac:dyDescent="0.3">
      <c r="A3255" s="136">
        <f t="shared" si="50"/>
        <v>323.54835287624007</v>
      </c>
      <c r="B3255" s="134">
        <v>7.1260000000000003</v>
      </c>
      <c r="C3255" s="134">
        <v>-75.9315</v>
      </c>
      <c r="D3255" t="s">
        <v>9741</v>
      </c>
      <c r="E3255" t="s">
        <v>883</v>
      </c>
      <c r="F3255" t="s">
        <v>877</v>
      </c>
      <c r="G3255" t="s">
        <v>9742</v>
      </c>
      <c r="H3255" t="s">
        <v>288</v>
      </c>
      <c r="I3255">
        <v>1452.7636</v>
      </c>
      <c r="J3255" t="s">
        <v>889</v>
      </c>
      <c r="L3255" t="s">
        <v>2659</v>
      </c>
      <c r="M3255" t="s">
        <v>9332</v>
      </c>
      <c r="N3255" t="s">
        <v>9332</v>
      </c>
    </row>
    <row r="3256" spans="1:14" x14ac:dyDescent="0.3">
      <c r="A3256" s="136">
        <f t="shared" si="50"/>
        <v>323.6699829305519</v>
      </c>
      <c r="B3256" s="134">
        <v>7.7789999999999999</v>
      </c>
      <c r="C3256" s="134">
        <v>-75.852500000000006</v>
      </c>
      <c r="D3256" t="s">
        <v>11097</v>
      </c>
      <c r="E3256" t="s">
        <v>883</v>
      </c>
      <c r="F3256" t="s">
        <v>884</v>
      </c>
      <c r="G3256" t="s">
        <v>11098</v>
      </c>
      <c r="H3256" t="s">
        <v>296</v>
      </c>
      <c r="I3256">
        <v>496.9135</v>
      </c>
      <c r="L3256" t="s">
        <v>11099</v>
      </c>
      <c r="M3256" t="s">
        <v>11100</v>
      </c>
      <c r="N3256" t="s">
        <v>11100</v>
      </c>
    </row>
    <row r="3257" spans="1:14" x14ac:dyDescent="0.3">
      <c r="A3257" s="136">
        <f t="shared" si="50"/>
        <v>323.71716851892177</v>
      </c>
      <c r="B3257" s="134">
        <v>6.0590000000000002</v>
      </c>
      <c r="C3257" s="134">
        <v>-75.738500000000002</v>
      </c>
      <c r="D3257" t="s">
        <v>6162</v>
      </c>
      <c r="E3257" t="s">
        <v>968</v>
      </c>
      <c r="F3257" t="s">
        <v>877</v>
      </c>
      <c r="G3257" t="s">
        <v>6163</v>
      </c>
      <c r="H3257" t="s">
        <v>288</v>
      </c>
      <c r="I3257">
        <v>215.6069</v>
      </c>
      <c r="J3257" t="s">
        <v>889</v>
      </c>
      <c r="L3257" t="s">
        <v>6164</v>
      </c>
      <c r="M3257" t="s">
        <v>1019</v>
      </c>
      <c r="N3257" t="s">
        <v>1019</v>
      </c>
    </row>
    <row r="3258" spans="1:14" x14ac:dyDescent="0.3">
      <c r="A3258" s="136">
        <f t="shared" si="50"/>
        <v>323.7718371555801</v>
      </c>
      <c r="B3258" s="134">
        <v>4.1829999999999998</v>
      </c>
      <c r="C3258" s="134">
        <v>-73.063999999999993</v>
      </c>
      <c r="D3258" t="s">
        <v>7473</v>
      </c>
      <c r="E3258" t="s">
        <v>883</v>
      </c>
      <c r="F3258" t="s">
        <v>877</v>
      </c>
      <c r="G3258" t="s">
        <v>7416</v>
      </c>
      <c r="H3258" t="s">
        <v>302</v>
      </c>
      <c r="I3258">
        <v>150.76769999999999</v>
      </c>
      <c r="J3258" t="s">
        <v>889</v>
      </c>
      <c r="L3258" t="s">
        <v>6808</v>
      </c>
      <c r="M3258" t="s">
        <v>957</v>
      </c>
      <c r="N3258" t="s">
        <v>957</v>
      </c>
    </row>
    <row r="3259" spans="1:14" x14ac:dyDescent="0.3">
      <c r="A3259" s="136">
        <f t="shared" si="50"/>
        <v>323.82994918930473</v>
      </c>
      <c r="B3259" s="134">
        <v>5.7347799999999998</v>
      </c>
      <c r="C3259" s="134">
        <v>-75.591279999999998</v>
      </c>
      <c r="D3259" t="s">
        <v>4744</v>
      </c>
      <c r="E3259" t="s">
        <v>892</v>
      </c>
      <c r="F3259" t="s">
        <v>877</v>
      </c>
      <c r="G3259" t="s">
        <v>4693</v>
      </c>
      <c r="H3259" t="s">
        <v>3898</v>
      </c>
      <c r="I3259">
        <v>7.173</v>
      </c>
      <c r="J3259" t="s">
        <v>894</v>
      </c>
      <c r="K3259" t="s">
        <v>879</v>
      </c>
      <c r="L3259" t="s">
        <v>4745</v>
      </c>
      <c r="M3259" t="s">
        <v>957</v>
      </c>
      <c r="N3259" t="s">
        <v>957</v>
      </c>
    </row>
    <row r="3260" spans="1:14" x14ac:dyDescent="0.3">
      <c r="A3260" s="136">
        <f t="shared" si="50"/>
        <v>323.84304845461543</v>
      </c>
      <c r="B3260" s="134">
        <v>5.7327500000000002</v>
      </c>
      <c r="C3260" s="134">
        <v>-75.590329999999994</v>
      </c>
      <c r="D3260" t="s">
        <v>4730</v>
      </c>
      <c r="E3260" t="s">
        <v>892</v>
      </c>
      <c r="F3260" t="s">
        <v>877</v>
      </c>
      <c r="G3260" t="s">
        <v>3956</v>
      </c>
      <c r="H3260" t="s">
        <v>292</v>
      </c>
      <c r="I3260">
        <v>68.938900000000004</v>
      </c>
      <c r="J3260" t="s">
        <v>894</v>
      </c>
      <c r="K3260" t="s">
        <v>879</v>
      </c>
      <c r="L3260" t="s">
        <v>4731</v>
      </c>
      <c r="M3260" t="s">
        <v>1107</v>
      </c>
      <c r="N3260" t="s">
        <v>1107</v>
      </c>
    </row>
    <row r="3261" spans="1:14" x14ac:dyDescent="0.3">
      <c r="A3261" s="136">
        <f t="shared" si="50"/>
        <v>323.9757853689797</v>
      </c>
      <c r="B3261" s="134">
        <v>4.1805000000000003</v>
      </c>
      <c r="C3261" s="134">
        <v>-73.015500000000003</v>
      </c>
      <c r="D3261" t="s">
        <v>7676</v>
      </c>
      <c r="E3261" t="s">
        <v>883</v>
      </c>
      <c r="F3261" t="s">
        <v>877</v>
      </c>
      <c r="G3261" t="s">
        <v>7677</v>
      </c>
      <c r="H3261" t="s">
        <v>302</v>
      </c>
      <c r="I3261">
        <v>517.26850000000002</v>
      </c>
      <c r="J3261" t="s">
        <v>889</v>
      </c>
      <c r="L3261" t="s">
        <v>6808</v>
      </c>
      <c r="M3261" t="s">
        <v>957</v>
      </c>
      <c r="N3261" t="s">
        <v>957</v>
      </c>
    </row>
    <row r="3262" spans="1:14" x14ac:dyDescent="0.3">
      <c r="A3262" s="136">
        <f t="shared" si="50"/>
        <v>323.97718221739649</v>
      </c>
      <c r="B3262" s="134">
        <v>6.7595000000000001</v>
      </c>
      <c r="C3262" s="134">
        <v>-75.915000000000006</v>
      </c>
      <c r="D3262" t="s">
        <v>8743</v>
      </c>
      <c r="E3262" t="s">
        <v>883</v>
      </c>
      <c r="F3262" t="s">
        <v>877</v>
      </c>
      <c r="G3262" t="s">
        <v>8547</v>
      </c>
      <c r="H3262" t="s">
        <v>288</v>
      </c>
      <c r="I3262">
        <v>7.3426</v>
      </c>
      <c r="J3262" t="s">
        <v>894</v>
      </c>
      <c r="L3262" t="s">
        <v>8744</v>
      </c>
      <c r="M3262" t="s">
        <v>4270</v>
      </c>
      <c r="N3262" t="s">
        <v>4270</v>
      </c>
    </row>
    <row r="3263" spans="1:14" x14ac:dyDescent="0.3">
      <c r="A3263" s="136">
        <f t="shared" si="50"/>
        <v>323.98020443404886</v>
      </c>
      <c r="B3263" s="134">
        <v>5.7370000000000001</v>
      </c>
      <c r="C3263" s="134">
        <v>-75.593999999999994</v>
      </c>
      <c r="D3263" t="s">
        <v>4748</v>
      </c>
      <c r="E3263" t="s">
        <v>968</v>
      </c>
      <c r="F3263" t="s">
        <v>877</v>
      </c>
      <c r="G3263" t="s">
        <v>4693</v>
      </c>
      <c r="H3263" t="s">
        <v>3898</v>
      </c>
      <c r="I3263">
        <v>34.312600000000003</v>
      </c>
      <c r="J3263" t="s">
        <v>894</v>
      </c>
      <c r="L3263" t="s">
        <v>4749</v>
      </c>
      <c r="M3263" t="s">
        <v>957</v>
      </c>
      <c r="N3263" t="s">
        <v>957</v>
      </c>
    </row>
    <row r="3264" spans="1:14" x14ac:dyDescent="0.3">
      <c r="A3264" s="136">
        <f t="shared" si="50"/>
        <v>324.14926847420679</v>
      </c>
      <c r="B3264" s="134">
        <v>9.9994999999999994</v>
      </c>
      <c r="C3264" s="134">
        <v>-73.239500000000007</v>
      </c>
      <c r="D3264" t="s">
        <v>13331</v>
      </c>
      <c r="E3264" t="s">
        <v>883</v>
      </c>
      <c r="F3264" t="s">
        <v>877</v>
      </c>
      <c r="G3264" t="s">
        <v>13110</v>
      </c>
      <c r="H3264" t="s">
        <v>294</v>
      </c>
      <c r="I3264">
        <v>135.608</v>
      </c>
      <c r="J3264" t="s">
        <v>894</v>
      </c>
      <c r="L3264" t="s">
        <v>13332</v>
      </c>
      <c r="M3264" t="s">
        <v>931</v>
      </c>
      <c r="N3264" t="s">
        <v>931</v>
      </c>
    </row>
    <row r="3265" spans="1:14" x14ac:dyDescent="0.3">
      <c r="A3265" s="136">
        <f t="shared" si="50"/>
        <v>324.18281891850421</v>
      </c>
      <c r="B3265" s="134">
        <v>5.782</v>
      </c>
      <c r="C3265" s="134">
        <v>-75.619500000000002</v>
      </c>
      <c r="D3265" t="s">
        <v>4969</v>
      </c>
      <c r="E3265" t="s">
        <v>883</v>
      </c>
      <c r="F3265" t="s">
        <v>884</v>
      </c>
      <c r="G3265" t="s">
        <v>4833</v>
      </c>
      <c r="H3265" t="s">
        <v>288</v>
      </c>
      <c r="I3265">
        <v>156.85149999999999</v>
      </c>
      <c r="L3265" t="s">
        <v>4970</v>
      </c>
      <c r="M3265" t="s">
        <v>1019</v>
      </c>
      <c r="N3265" t="s">
        <v>1019</v>
      </c>
    </row>
    <row r="3266" spans="1:14" x14ac:dyDescent="0.3">
      <c r="A3266" s="136">
        <f t="shared" ref="A3266:A3329" si="51">6371*ACOS(SIN(RADIANS(LAT))*SIN(RADIANS(B3266))+COS(RADIANS(LAT))*COS(RADIANS(B3266))*COS(RADIANS(C3266-LONG)))</f>
        <v>324.30644547348345</v>
      </c>
      <c r="B3266" s="134">
        <v>8.3804999999999996</v>
      </c>
      <c r="C3266" s="134">
        <v>-75.641000000000005</v>
      </c>
      <c r="D3266" t="s">
        <v>11913</v>
      </c>
      <c r="E3266" t="s">
        <v>892</v>
      </c>
      <c r="F3266" t="s">
        <v>877</v>
      </c>
      <c r="G3266" t="s">
        <v>11730</v>
      </c>
      <c r="H3266" t="s">
        <v>296</v>
      </c>
      <c r="I3266">
        <v>580.10490000000004</v>
      </c>
      <c r="J3266" t="s">
        <v>889</v>
      </c>
      <c r="K3266" t="s">
        <v>903</v>
      </c>
      <c r="L3266" t="s">
        <v>11914</v>
      </c>
      <c r="M3266" t="s">
        <v>2944</v>
      </c>
      <c r="N3266" t="s">
        <v>2944</v>
      </c>
    </row>
    <row r="3267" spans="1:14" x14ac:dyDescent="0.3">
      <c r="A3267" s="136">
        <f t="shared" si="51"/>
        <v>324.4633380815103</v>
      </c>
      <c r="B3267" s="134">
        <v>6.6449100000000003</v>
      </c>
      <c r="C3267" s="134">
        <v>-75.903440000000003</v>
      </c>
      <c r="D3267" t="s">
        <v>8439</v>
      </c>
      <c r="E3267" t="s">
        <v>892</v>
      </c>
      <c r="F3267" t="s">
        <v>1214</v>
      </c>
      <c r="G3267" t="s">
        <v>8392</v>
      </c>
      <c r="H3267" t="s">
        <v>288</v>
      </c>
      <c r="I3267">
        <v>15.4574</v>
      </c>
      <c r="K3267" t="s">
        <v>879</v>
      </c>
      <c r="L3267" t="s">
        <v>8440</v>
      </c>
      <c r="M3267" t="s">
        <v>949</v>
      </c>
      <c r="N3267" t="s">
        <v>949</v>
      </c>
    </row>
    <row r="3268" spans="1:14" x14ac:dyDescent="0.3">
      <c r="A3268" s="136">
        <f t="shared" si="51"/>
        <v>324.50874471444695</v>
      </c>
      <c r="B3268" s="134">
        <v>9.1289999999999996</v>
      </c>
      <c r="C3268" s="134">
        <v>-75.112499999999997</v>
      </c>
      <c r="D3268" t="s">
        <v>12714</v>
      </c>
      <c r="E3268" t="s">
        <v>892</v>
      </c>
      <c r="F3268" t="s">
        <v>1214</v>
      </c>
      <c r="G3268" t="s">
        <v>12715</v>
      </c>
      <c r="H3268" t="s">
        <v>306</v>
      </c>
      <c r="I3268">
        <v>518.97490000000005</v>
      </c>
      <c r="L3268" t="s">
        <v>12716</v>
      </c>
      <c r="M3268" t="s">
        <v>1718</v>
      </c>
      <c r="N3268" t="s">
        <v>1718</v>
      </c>
    </row>
    <row r="3269" spans="1:14" x14ac:dyDescent="0.3">
      <c r="A3269" s="136">
        <f t="shared" si="51"/>
        <v>324.51033708713982</v>
      </c>
      <c r="B3269" s="134">
        <v>9.7345000000000006</v>
      </c>
      <c r="C3269" s="134">
        <v>-74.256</v>
      </c>
      <c r="D3269" t="s">
        <v>13054</v>
      </c>
      <c r="E3269" t="s">
        <v>883</v>
      </c>
      <c r="F3269" t="s">
        <v>877</v>
      </c>
      <c r="G3269" t="s">
        <v>13055</v>
      </c>
      <c r="H3269" t="s">
        <v>301</v>
      </c>
      <c r="I3269">
        <v>2065.7206999999999</v>
      </c>
      <c r="J3269" t="s">
        <v>986</v>
      </c>
      <c r="L3269" t="s">
        <v>13047</v>
      </c>
      <c r="M3269" t="s">
        <v>881</v>
      </c>
      <c r="N3269" t="s">
        <v>881</v>
      </c>
    </row>
    <row r="3270" spans="1:14" x14ac:dyDescent="0.3">
      <c r="A3270" s="136">
        <f t="shared" si="51"/>
        <v>324.5265036619175</v>
      </c>
      <c r="B3270" s="134">
        <v>8.1567799999999995</v>
      </c>
      <c r="C3270" s="134">
        <v>-75.741849999999999</v>
      </c>
      <c r="D3270" t="s">
        <v>11714</v>
      </c>
      <c r="E3270" t="s">
        <v>892</v>
      </c>
      <c r="F3270" t="s">
        <v>877</v>
      </c>
      <c r="G3270" t="s">
        <v>11715</v>
      </c>
      <c r="H3270" t="s">
        <v>296</v>
      </c>
      <c r="I3270">
        <v>1980.2471</v>
      </c>
      <c r="J3270" t="s">
        <v>889</v>
      </c>
      <c r="K3270" t="s">
        <v>903</v>
      </c>
      <c r="L3270" t="s">
        <v>11716</v>
      </c>
      <c r="M3270" t="s">
        <v>11717</v>
      </c>
      <c r="N3270" t="s">
        <v>11717</v>
      </c>
    </row>
    <row r="3271" spans="1:14" x14ac:dyDescent="0.3">
      <c r="A3271" s="136">
        <f t="shared" si="51"/>
        <v>324.54577342499141</v>
      </c>
      <c r="B3271" s="134">
        <v>4.8674999999999997</v>
      </c>
      <c r="C3271" s="134">
        <v>-74.897000000000006</v>
      </c>
      <c r="D3271" t="s">
        <v>2118</v>
      </c>
      <c r="E3271" t="s">
        <v>883</v>
      </c>
      <c r="F3271" t="s">
        <v>981</v>
      </c>
      <c r="G3271" t="s">
        <v>2082</v>
      </c>
      <c r="H3271" t="s">
        <v>307</v>
      </c>
      <c r="I3271">
        <v>95.625399999999999</v>
      </c>
      <c r="J3271" t="s">
        <v>894</v>
      </c>
      <c r="L3271" t="s">
        <v>2119</v>
      </c>
      <c r="M3271" t="s">
        <v>2120</v>
      </c>
      <c r="N3271" t="s">
        <v>2120</v>
      </c>
    </row>
    <row r="3272" spans="1:14" x14ac:dyDescent="0.3">
      <c r="A3272" s="136">
        <f t="shared" si="51"/>
        <v>324.62217191243133</v>
      </c>
      <c r="B3272" s="134">
        <v>4.3034999999999997</v>
      </c>
      <c r="C3272" s="134">
        <v>-73.861500000000007</v>
      </c>
      <c r="D3272" t="s">
        <v>4352</v>
      </c>
      <c r="E3272" t="s">
        <v>883</v>
      </c>
      <c r="F3272" t="s">
        <v>877</v>
      </c>
      <c r="G3272" t="s">
        <v>4286</v>
      </c>
      <c r="H3272" t="s">
        <v>297</v>
      </c>
      <c r="I3272">
        <v>28.194400000000002</v>
      </c>
      <c r="J3272" t="s">
        <v>894</v>
      </c>
      <c r="L3272" t="s">
        <v>4353</v>
      </c>
      <c r="M3272" t="s">
        <v>931</v>
      </c>
      <c r="N3272" t="s">
        <v>931</v>
      </c>
    </row>
    <row r="3273" spans="1:14" x14ac:dyDescent="0.3">
      <c r="A3273" s="136">
        <f t="shared" si="51"/>
        <v>324.67673304249178</v>
      </c>
      <c r="B3273" s="134">
        <v>10.0045</v>
      </c>
      <c r="C3273" s="134">
        <v>-73.236500000000007</v>
      </c>
      <c r="D3273" t="s">
        <v>13342</v>
      </c>
      <c r="E3273" t="s">
        <v>892</v>
      </c>
      <c r="F3273" t="s">
        <v>877</v>
      </c>
      <c r="G3273" t="s">
        <v>13110</v>
      </c>
      <c r="H3273" t="s">
        <v>294</v>
      </c>
      <c r="I3273">
        <v>92.016800000000003</v>
      </c>
      <c r="J3273" t="s">
        <v>894</v>
      </c>
      <c r="K3273" t="s">
        <v>903</v>
      </c>
      <c r="L3273" t="s">
        <v>13343</v>
      </c>
      <c r="M3273" t="s">
        <v>1173</v>
      </c>
      <c r="N3273" t="s">
        <v>1173</v>
      </c>
    </row>
    <row r="3274" spans="1:14" x14ac:dyDescent="0.3">
      <c r="A3274" s="136">
        <f t="shared" si="51"/>
        <v>324.68149885094385</v>
      </c>
      <c r="B3274" s="134">
        <v>6.5389999999999997</v>
      </c>
      <c r="C3274" s="134">
        <v>-75.886499999999998</v>
      </c>
      <c r="D3274" t="s">
        <v>8088</v>
      </c>
      <c r="E3274" t="s">
        <v>968</v>
      </c>
      <c r="F3274" t="s">
        <v>877</v>
      </c>
      <c r="G3274" t="s">
        <v>7652</v>
      </c>
      <c r="H3274" t="s">
        <v>288</v>
      </c>
      <c r="I3274">
        <v>39.175600000000003</v>
      </c>
      <c r="J3274" t="s">
        <v>894</v>
      </c>
      <c r="L3274" t="s">
        <v>8089</v>
      </c>
      <c r="M3274" t="s">
        <v>957</v>
      </c>
      <c r="N3274" t="s">
        <v>957</v>
      </c>
    </row>
    <row r="3275" spans="1:14" x14ac:dyDescent="0.3">
      <c r="A3275" s="136">
        <f t="shared" si="51"/>
        <v>324.71407367886582</v>
      </c>
      <c r="B3275" s="134">
        <v>4.1741400000000004</v>
      </c>
      <c r="C3275" s="134">
        <v>-73.043080000000003</v>
      </c>
      <c r="D3275" t="s">
        <v>7545</v>
      </c>
      <c r="E3275" t="s">
        <v>892</v>
      </c>
      <c r="F3275" t="s">
        <v>877</v>
      </c>
      <c r="G3275" t="s">
        <v>7546</v>
      </c>
      <c r="H3275" t="s">
        <v>302</v>
      </c>
      <c r="I3275">
        <v>812.15150000000006</v>
      </c>
      <c r="J3275" t="s">
        <v>889</v>
      </c>
      <c r="K3275" t="s">
        <v>879</v>
      </c>
      <c r="L3275" t="s">
        <v>7547</v>
      </c>
      <c r="M3275" t="s">
        <v>899</v>
      </c>
      <c r="N3275" t="s">
        <v>899</v>
      </c>
    </row>
    <row r="3276" spans="1:14" x14ac:dyDescent="0.3">
      <c r="A3276" s="136">
        <f t="shared" si="51"/>
        <v>324.73861309309456</v>
      </c>
      <c r="B3276" s="134">
        <v>7.032</v>
      </c>
      <c r="C3276" s="134">
        <v>-75.941500000000005</v>
      </c>
      <c r="D3276" t="s">
        <v>9525</v>
      </c>
      <c r="E3276" t="s">
        <v>883</v>
      </c>
      <c r="F3276" t="s">
        <v>877</v>
      </c>
      <c r="G3276" t="s">
        <v>9526</v>
      </c>
      <c r="H3276" t="s">
        <v>288</v>
      </c>
      <c r="I3276">
        <v>4814.0688</v>
      </c>
      <c r="J3276" t="s">
        <v>889</v>
      </c>
      <c r="L3276" t="s">
        <v>2659</v>
      </c>
      <c r="M3276" t="s">
        <v>9332</v>
      </c>
      <c r="N3276" t="s">
        <v>9332</v>
      </c>
    </row>
    <row r="3277" spans="1:14" x14ac:dyDescent="0.3">
      <c r="A3277" s="136">
        <f t="shared" si="51"/>
        <v>324.74525721426517</v>
      </c>
      <c r="B3277" s="134">
        <v>4.2435</v>
      </c>
      <c r="C3277" s="134">
        <v>-73.638000000000005</v>
      </c>
      <c r="D3277" t="s">
        <v>5223</v>
      </c>
      <c r="E3277" t="s">
        <v>883</v>
      </c>
      <c r="F3277" t="s">
        <v>877</v>
      </c>
      <c r="G3277" t="s">
        <v>5224</v>
      </c>
      <c r="H3277" t="s">
        <v>302</v>
      </c>
      <c r="I3277">
        <v>4610.2763999999997</v>
      </c>
      <c r="J3277" t="s">
        <v>889</v>
      </c>
      <c r="L3277" t="s">
        <v>4510</v>
      </c>
      <c r="M3277" t="s">
        <v>4511</v>
      </c>
      <c r="N3277" t="s">
        <v>4511</v>
      </c>
    </row>
    <row r="3278" spans="1:14" x14ac:dyDescent="0.3">
      <c r="A3278" s="136">
        <f t="shared" si="51"/>
        <v>324.81348613766511</v>
      </c>
      <c r="B3278" s="134">
        <v>6.06</v>
      </c>
      <c r="C3278" s="134">
        <v>-75.749499999999998</v>
      </c>
      <c r="D3278" t="s">
        <v>6178</v>
      </c>
      <c r="E3278" t="s">
        <v>883</v>
      </c>
      <c r="F3278" t="s">
        <v>877</v>
      </c>
      <c r="G3278" t="s">
        <v>6179</v>
      </c>
      <c r="H3278" t="s">
        <v>288</v>
      </c>
      <c r="I3278">
        <v>273.18880000000001</v>
      </c>
      <c r="J3278" t="s">
        <v>889</v>
      </c>
      <c r="L3278" t="s">
        <v>6180</v>
      </c>
      <c r="M3278" t="s">
        <v>1019</v>
      </c>
      <c r="N3278" t="s">
        <v>1019</v>
      </c>
    </row>
    <row r="3279" spans="1:14" x14ac:dyDescent="0.3">
      <c r="A3279" s="136">
        <f t="shared" si="51"/>
        <v>324.81418501359337</v>
      </c>
      <c r="B3279" s="134">
        <v>5.7285000000000004</v>
      </c>
      <c r="C3279" s="134">
        <v>-75.597999999999999</v>
      </c>
      <c r="D3279" t="s">
        <v>4707</v>
      </c>
      <c r="E3279" t="s">
        <v>883</v>
      </c>
      <c r="F3279" t="s">
        <v>877</v>
      </c>
      <c r="G3279" t="s">
        <v>4693</v>
      </c>
      <c r="H3279" t="s">
        <v>3898</v>
      </c>
      <c r="I3279">
        <v>68.6267</v>
      </c>
      <c r="J3279" t="s">
        <v>894</v>
      </c>
      <c r="L3279" t="s">
        <v>4708</v>
      </c>
      <c r="M3279" t="s">
        <v>1718</v>
      </c>
      <c r="N3279" t="s">
        <v>1718</v>
      </c>
    </row>
    <row r="3280" spans="1:14" x14ac:dyDescent="0.3">
      <c r="A3280" s="136">
        <f t="shared" si="51"/>
        <v>324.83368192792483</v>
      </c>
      <c r="B3280" s="134">
        <v>5.7676699999999999</v>
      </c>
      <c r="C3280" s="134">
        <v>-75.618759999999995</v>
      </c>
      <c r="D3280" t="s">
        <v>4898</v>
      </c>
      <c r="E3280" t="s">
        <v>892</v>
      </c>
      <c r="F3280" t="s">
        <v>877</v>
      </c>
      <c r="G3280" t="s">
        <v>4833</v>
      </c>
      <c r="H3280" t="s">
        <v>288</v>
      </c>
      <c r="I3280">
        <v>16.0489</v>
      </c>
      <c r="J3280" t="s">
        <v>894</v>
      </c>
      <c r="K3280" t="s">
        <v>879</v>
      </c>
      <c r="L3280" t="s">
        <v>4899</v>
      </c>
      <c r="M3280" t="s">
        <v>1117</v>
      </c>
      <c r="N3280" t="s">
        <v>1117</v>
      </c>
    </row>
    <row r="3281" spans="1:14" x14ac:dyDescent="0.3">
      <c r="A3281" s="136">
        <f t="shared" si="51"/>
        <v>324.86000869820987</v>
      </c>
      <c r="B3281" s="134">
        <v>6.0864200000000004</v>
      </c>
      <c r="C3281" s="134">
        <v>-75.75994</v>
      </c>
      <c r="D3281" t="s">
        <v>6282</v>
      </c>
      <c r="E3281" t="s">
        <v>892</v>
      </c>
      <c r="F3281" t="s">
        <v>877</v>
      </c>
      <c r="G3281" t="s">
        <v>6006</v>
      </c>
      <c r="H3281" t="s">
        <v>288</v>
      </c>
      <c r="I3281">
        <v>220.63560000000001</v>
      </c>
      <c r="J3281" t="s">
        <v>889</v>
      </c>
      <c r="K3281" t="s">
        <v>879</v>
      </c>
      <c r="L3281" t="s">
        <v>6216</v>
      </c>
      <c r="M3281" t="s">
        <v>6283</v>
      </c>
      <c r="N3281" t="s">
        <v>6283</v>
      </c>
    </row>
    <row r="3282" spans="1:14" x14ac:dyDescent="0.3">
      <c r="A3282" s="136">
        <f t="shared" si="51"/>
        <v>324.89896988930485</v>
      </c>
      <c r="B3282" s="134">
        <v>7.8404999999999996</v>
      </c>
      <c r="C3282" s="134">
        <v>-75.848500000000001</v>
      </c>
      <c r="D3282" t="s">
        <v>11203</v>
      </c>
      <c r="E3282" t="s">
        <v>883</v>
      </c>
      <c r="F3282" t="s">
        <v>877</v>
      </c>
      <c r="G3282" t="s">
        <v>11063</v>
      </c>
      <c r="H3282" t="s">
        <v>296</v>
      </c>
      <c r="I3282">
        <v>163.57810000000001</v>
      </c>
      <c r="J3282" t="s">
        <v>889</v>
      </c>
      <c r="L3282" t="s">
        <v>11120</v>
      </c>
      <c r="M3282" t="s">
        <v>6259</v>
      </c>
      <c r="N3282" t="s">
        <v>6259</v>
      </c>
    </row>
    <row r="3283" spans="1:14" x14ac:dyDescent="0.3">
      <c r="A3283" s="136">
        <f t="shared" si="51"/>
        <v>325.04810121888454</v>
      </c>
      <c r="B3283" s="134">
        <v>4.1720100000000002</v>
      </c>
      <c r="C3283" s="134">
        <v>-73.083470000000005</v>
      </c>
      <c r="D3283" t="s">
        <v>7415</v>
      </c>
      <c r="E3283" t="s">
        <v>892</v>
      </c>
      <c r="F3283" t="s">
        <v>877</v>
      </c>
      <c r="G3283" t="s">
        <v>7416</v>
      </c>
      <c r="H3283" t="s">
        <v>302</v>
      </c>
      <c r="I3283">
        <v>444.91379999999998</v>
      </c>
      <c r="J3283" t="s">
        <v>894</v>
      </c>
      <c r="K3283" t="s">
        <v>879</v>
      </c>
      <c r="L3283" t="s">
        <v>7417</v>
      </c>
      <c r="M3283" t="s">
        <v>957</v>
      </c>
      <c r="N3283" t="s">
        <v>957</v>
      </c>
    </row>
    <row r="3284" spans="1:14" x14ac:dyDescent="0.3">
      <c r="A3284" s="136">
        <f t="shared" si="51"/>
        <v>325.08961023584965</v>
      </c>
      <c r="B3284" s="134">
        <v>7.7610000000000001</v>
      </c>
      <c r="C3284" s="134">
        <v>-75.87</v>
      </c>
      <c r="D3284" t="s">
        <v>11062</v>
      </c>
      <c r="E3284" t="s">
        <v>883</v>
      </c>
      <c r="F3284" t="s">
        <v>877</v>
      </c>
      <c r="G3284" t="s">
        <v>11063</v>
      </c>
      <c r="H3284" t="s">
        <v>296</v>
      </c>
      <c r="I3284">
        <v>1258.8122000000001</v>
      </c>
      <c r="J3284" t="s">
        <v>889</v>
      </c>
      <c r="L3284" t="s">
        <v>11064</v>
      </c>
      <c r="M3284" t="s">
        <v>6259</v>
      </c>
      <c r="N3284" t="s">
        <v>6259</v>
      </c>
    </row>
    <row r="3285" spans="1:14" x14ac:dyDescent="0.3">
      <c r="A3285" s="136">
        <f t="shared" si="51"/>
        <v>325.11509114754057</v>
      </c>
      <c r="B3285" s="134">
        <v>5.7655000000000003</v>
      </c>
      <c r="C3285" s="134">
        <v>-75.620500000000007</v>
      </c>
      <c r="D3285" t="s">
        <v>4890</v>
      </c>
      <c r="E3285" t="s">
        <v>883</v>
      </c>
      <c r="F3285" t="s">
        <v>884</v>
      </c>
      <c r="G3285" t="s">
        <v>4891</v>
      </c>
      <c r="H3285" t="s">
        <v>288</v>
      </c>
      <c r="I3285">
        <v>1.2254</v>
      </c>
      <c r="L3285" t="s">
        <v>4892</v>
      </c>
      <c r="M3285" t="s">
        <v>957</v>
      </c>
      <c r="N3285" t="s">
        <v>957</v>
      </c>
    </row>
    <row r="3286" spans="1:14" x14ac:dyDescent="0.3">
      <c r="A3286" s="136">
        <f t="shared" si="51"/>
        <v>325.2140847953055</v>
      </c>
      <c r="B3286" s="134">
        <v>5.7190000000000003</v>
      </c>
      <c r="C3286" s="134">
        <v>-75.596999999999994</v>
      </c>
      <c r="D3286" t="s">
        <v>4668</v>
      </c>
      <c r="E3286" t="s">
        <v>883</v>
      </c>
      <c r="F3286" t="s">
        <v>877</v>
      </c>
      <c r="G3286" t="s">
        <v>3956</v>
      </c>
      <c r="H3286" t="s">
        <v>292</v>
      </c>
      <c r="I3286">
        <v>39.215699999999998</v>
      </c>
      <c r="J3286" t="s">
        <v>894</v>
      </c>
      <c r="L3286" t="s">
        <v>4669</v>
      </c>
      <c r="M3286" t="s">
        <v>899</v>
      </c>
      <c r="N3286" t="s">
        <v>899</v>
      </c>
    </row>
    <row r="3287" spans="1:14" x14ac:dyDescent="0.3">
      <c r="A3287" s="136">
        <f t="shared" si="51"/>
        <v>325.22326458438471</v>
      </c>
      <c r="B3287" s="134">
        <v>9.968</v>
      </c>
      <c r="C3287" s="134">
        <v>-73.548500000000004</v>
      </c>
      <c r="D3287" t="s">
        <v>13182</v>
      </c>
      <c r="E3287" t="s">
        <v>892</v>
      </c>
      <c r="F3287" t="s">
        <v>877</v>
      </c>
      <c r="G3287" t="s">
        <v>13183</v>
      </c>
      <c r="H3287" t="s">
        <v>294</v>
      </c>
      <c r="I3287">
        <v>1099.5771999999999</v>
      </c>
      <c r="J3287" t="s">
        <v>889</v>
      </c>
      <c r="K3287" t="s">
        <v>903</v>
      </c>
      <c r="L3287" t="s">
        <v>13184</v>
      </c>
      <c r="M3287" t="s">
        <v>13185</v>
      </c>
      <c r="N3287" t="s">
        <v>13185</v>
      </c>
    </row>
    <row r="3288" spans="1:14" x14ac:dyDescent="0.3">
      <c r="A3288" s="136">
        <f t="shared" si="51"/>
        <v>325.22458248015204</v>
      </c>
      <c r="B3288" s="134">
        <v>7.8445</v>
      </c>
      <c r="C3288" s="134">
        <v>-75.850499999999997</v>
      </c>
      <c r="D3288" t="s">
        <v>11210</v>
      </c>
      <c r="E3288" t="s">
        <v>892</v>
      </c>
      <c r="F3288" t="s">
        <v>1214</v>
      </c>
      <c r="G3288" t="s">
        <v>11098</v>
      </c>
      <c r="H3288" t="s">
        <v>296</v>
      </c>
      <c r="I3288">
        <v>25.635200000000001</v>
      </c>
      <c r="K3288" t="s">
        <v>879</v>
      </c>
      <c r="L3288" t="s">
        <v>11211</v>
      </c>
      <c r="M3288" t="s">
        <v>957</v>
      </c>
      <c r="N3288" t="s">
        <v>957</v>
      </c>
    </row>
    <row r="3289" spans="1:14" x14ac:dyDescent="0.3">
      <c r="A3289" s="136">
        <f t="shared" si="51"/>
        <v>325.23901381708538</v>
      </c>
      <c r="B3289" s="134">
        <v>5.9015000000000004</v>
      </c>
      <c r="C3289" s="134">
        <v>-75.6875</v>
      </c>
      <c r="D3289" t="s">
        <v>5464</v>
      </c>
      <c r="E3289" t="s">
        <v>883</v>
      </c>
      <c r="F3289" t="s">
        <v>877</v>
      </c>
      <c r="G3289" t="s">
        <v>4891</v>
      </c>
      <c r="H3289" t="s">
        <v>288</v>
      </c>
      <c r="I3289">
        <v>743.74860000000001</v>
      </c>
      <c r="J3289" t="s">
        <v>889</v>
      </c>
      <c r="L3289" t="s">
        <v>5465</v>
      </c>
      <c r="M3289" t="s">
        <v>2026</v>
      </c>
      <c r="N3289" t="s">
        <v>2026</v>
      </c>
    </row>
    <row r="3290" spans="1:14" x14ac:dyDescent="0.3">
      <c r="A3290" s="136">
        <f t="shared" si="51"/>
        <v>325.49312788435446</v>
      </c>
      <c r="B3290" s="134">
        <v>5.76</v>
      </c>
      <c r="C3290" s="134">
        <v>-75.621499999999997</v>
      </c>
      <c r="D3290" t="s">
        <v>4857</v>
      </c>
      <c r="E3290" t="s">
        <v>883</v>
      </c>
      <c r="F3290" t="s">
        <v>877</v>
      </c>
      <c r="G3290" t="s">
        <v>4833</v>
      </c>
      <c r="H3290" t="s">
        <v>288</v>
      </c>
      <c r="I3290">
        <v>62.498100000000001</v>
      </c>
      <c r="J3290" t="s">
        <v>894</v>
      </c>
      <c r="L3290" t="s">
        <v>4858</v>
      </c>
      <c r="M3290" t="s">
        <v>1686</v>
      </c>
      <c r="N3290" t="s">
        <v>1686</v>
      </c>
    </row>
    <row r="3291" spans="1:14" x14ac:dyDescent="0.3">
      <c r="A3291" s="136">
        <f t="shared" si="51"/>
        <v>325.53420279112737</v>
      </c>
      <c r="B3291" s="134">
        <v>5.7515000000000001</v>
      </c>
      <c r="C3291" s="134">
        <v>-75.617500000000007</v>
      </c>
      <c r="D3291" t="s">
        <v>4829</v>
      </c>
      <c r="E3291" t="s">
        <v>883</v>
      </c>
      <c r="F3291" t="s">
        <v>877</v>
      </c>
      <c r="G3291" t="s">
        <v>4830</v>
      </c>
      <c r="H3291" t="s">
        <v>288</v>
      </c>
      <c r="I3291">
        <v>13.4801</v>
      </c>
      <c r="J3291" t="s">
        <v>894</v>
      </c>
      <c r="L3291" t="s">
        <v>4831</v>
      </c>
      <c r="M3291" t="s">
        <v>1686</v>
      </c>
      <c r="N3291" t="s">
        <v>1686</v>
      </c>
    </row>
    <row r="3292" spans="1:14" x14ac:dyDescent="0.3">
      <c r="A3292" s="136">
        <f t="shared" si="51"/>
        <v>325.55808285189619</v>
      </c>
      <c r="B3292" s="134">
        <v>8.3445</v>
      </c>
      <c r="C3292" s="134">
        <v>-75.671000000000006</v>
      </c>
      <c r="D3292" t="s">
        <v>11867</v>
      </c>
      <c r="E3292" t="s">
        <v>892</v>
      </c>
      <c r="F3292" t="s">
        <v>1214</v>
      </c>
      <c r="G3292" t="s">
        <v>11730</v>
      </c>
      <c r="H3292" t="s">
        <v>296</v>
      </c>
      <c r="I3292">
        <v>43.8797</v>
      </c>
      <c r="J3292" t="s">
        <v>986</v>
      </c>
      <c r="L3292" t="s">
        <v>11868</v>
      </c>
      <c r="M3292" t="s">
        <v>891</v>
      </c>
      <c r="N3292" t="s">
        <v>891</v>
      </c>
    </row>
    <row r="3293" spans="1:14" x14ac:dyDescent="0.3">
      <c r="A3293" s="136">
        <f t="shared" si="51"/>
        <v>325.57133479008195</v>
      </c>
      <c r="B3293" s="134">
        <v>7.8164999999999996</v>
      </c>
      <c r="C3293" s="134">
        <v>-75.861000000000004</v>
      </c>
      <c r="D3293" t="s">
        <v>11160</v>
      </c>
      <c r="E3293" t="s">
        <v>883</v>
      </c>
      <c r="F3293" t="s">
        <v>877</v>
      </c>
      <c r="G3293" t="s">
        <v>11063</v>
      </c>
      <c r="H3293" t="s">
        <v>296</v>
      </c>
      <c r="I3293">
        <v>1849.5381</v>
      </c>
      <c r="J3293" t="s">
        <v>889</v>
      </c>
      <c r="L3293" t="s">
        <v>11154</v>
      </c>
      <c r="M3293" t="s">
        <v>11161</v>
      </c>
      <c r="N3293" t="s">
        <v>11161</v>
      </c>
    </row>
    <row r="3294" spans="1:14" x14ac:dyDescent="0.3">
      <c r="A3294" s="136">
        <f t="shared" si="51"/>
        <v>325.63731232450584</v>
      </c>
      <c r="B3294" s="134">
        <v>5.915</v>
      </c>
      <c r="C3294" s="134">
        <v>-75.697500000000005</v>
      </c>
      <c r="D3294" t="s">
        <v>5514</v>
      </c>
      <c r="E3294" t="s">
        <v>883</v>
      </c>
      <c r="F3294" t="s">
        <v>877</v>
      </c>
      <c r="G3294" t="s">
        <v>4891</v>
      </c>
      <c r="H3294" t="s">
        <v>288</v>
      </c>
      <c r="I3294">
        <v>463.15199999999999</v>
      </c>
      <c r="J3294" t="s">
        <v>889</v>
      </c>
      <c r="L3294" t="s">
        <v>5465</v>
      </c>
      <c r="M3294" t="s">
        <v>2026</v>
      </c>
      <c r="N3294" t="s">
        <v>2026</v>
      </c>
    </row>
    <row r="3295" spans="1:14" x14ac:dyDescent="0.3">
      <c r="A3295" s="136">
        <f t="shared" si="51"/>
        <v>325.7120794365411</v>
      </c>
      <c r="B3295" s="134">
        <v>4.1668099999999999</v>
      </c>
      <c r="C3295" s="134">
        <v>-73.107299999999995</v>
      </c>
      <c r="D3295" t="s">
        <v>7337</v>
      </c>
      <c r="E3295" t="s">
        <v>892</v>
      </c>
      <c r="F3295" t="s">
        <v>877</v>
      </c>
      <c r="G3295" t="s">
        <v>7329</v>
      </c>
      <c r="H3295" t="s">
        <v>302</v>
      </c>
      <c r="I3295">
        <v>154.8956</v>
      </c>
      <c r="J3295" t="s">
        <v>889</v>
      </c>
      <c r="K3295" t="s">
        <v>879</v>
      </c>
      <c r="L3295" t="s">
        <v>7330</v>
      </c>
      <c r="M3295" t="s">
        <v>1173</v>
      </c>
      <c r="N3295" t="s">
        <v>1173</v>
      </c>
    </row>
    <row r="3296" spans="1:14" x14ac:dyDescent="0.3">
      <c r="A3296" s="136">
        <f t="shared" si="51"/>
        <v>325.72118884033256</v>
      </c>
      <c r="B3296" s="134">
        <v>4.1667199999999998</v>
      </c>
      <c r="C3296" s="134">
        <v>-73.107079999999996</v>
      </c>
      <c r="D3296" t="s">
        <v>7338</v>
      </c>
      <c r="E3296" t="s">
        <v>892</v>
      </c>
      <c r="F3296" t="s">
        <v>877</v>
      </c>
      <c r="G3296" t="s">
        <v>7329</v>
      </c>
      <c r="H3296" t="s">
        <v>302</v>
      </c>
      <c r="I3296">
        <v>232.524</v>
      </c>
      <c r="J3296" t="s">
        <v>889</v>
      </c>
      <c r="K3296" t="s">
        <v>879</v>
      </c>
      <c r="L3296" t="s">
        <v>7339</v>
      </c>
      <c r="M3296" t="s">
        <v>1686</v>
      </c>
      <c r="N3296" t="s">
        <v>1686</v>
      </c>
    </row>
    <row r="3297" spans="1:14" x14ac:dyDescent="0.3">
      <c r="A3297" s="136">
        <f t="shared" si="51"/>
        <v>325.72632744065874</v>
      </c>
      <c r="B3297" s="134">
        <v>8.4550000000000001</v>
      </c>
      <c r="C3297" s="134">
        <v>-75.617500000000007</v>
      </c>
      <c r="D3297" t="s">
        <v>11993</v>
      </c>
      <c r="E3297" t="s">
        <v>892</v>
      </c>
      <c r="F3297" t="s">
        <v>1214</v>
      </c>
      <c r="G3297" t="s">
        <v>11730</v>
      </c>
      <c r="H3297" t="s">
        <v>296</v>
      </c>
      <c r="I3297">
        <v>2.4369000000000001</v>
      </c>
      <c r="L3297" t="s">
        <v>11868</v>
      </c>
      <c r="M3297" t="s">
        <v>11994</v>
      </c>
      <c r="N3297" t="s">
        <v>11994</v>
      </c>
    </row>
    <row r="3298" spans="1:14" x14ac:dyDescent="0.3">
      <c r="A3298" s="136">
        <f t="shared" si="51"/>
        <v>325.82368120070532</v>
      </c>
      <c r="B3298" s="134">
        <v>4.1660000000000004</v>
      </c>
      <c r="C3298" s="134">
        <v>-73.112499999999997</v>
      </c>
      <c r="D3298" t="s">
        <v>7328</v>
      </c>
      <c r="E3298" t="s">
        <v>883</v>
      </c>
      <c r="F3298" t="s">
        <v>877</v>
      </c>
      <c r="G3298" t="s">
        <v>7329</v>
      </c>
      <c r="H3298" t="s">
        <v>302</v>
      </c>
      <c r="I3298">
        <v>41.676499999999997</v>
      </c>
      <c r="J3298" t="s">
        <v>894</v>
      </c>
      <c r="L3298" t="s">
        <v>7330</v>
      </c>
      <c r="M3298" t="s">
        <v>957</v>
      </c>
      <c r="N3298" t="s">
        <v>957</v>
      </c>
    </row>
    <row r="3299" spans="1:14" x14ac:dyDescent="0.3">
      <c r="A3299" s="136">
        <f t="shared" si="51"/>
        <v>325.9583427293216</v>
      </c>
      <c r="B3299" s="134">
        <v>6.0015000000000001</v>
      </c>
      <c r="C3299" s="134">
        <v>-75.737499999999997</v>
      </c>
      <c r="D3299" t="s">
        <v>5928</v>
      </c>
      <c r="E3299" t="s">
        <v>968</v>
      </c>
      <c r="F3299" t="s">
        <v>877</v>
      </c>
      <c r="G3299" t="s">
        <v>5825</v>
      </c>
      <c r="H3299" t="s">
        <v>288</v>
      </c>
      <c r="I3299">
        <v>99.238299999999995</v>
      </c>
      <c r="J3299" t="s">
        <v>894</v>
      </c>
      <c r="L3299" t="s">
        <v>5929</v>
      </c>
      <c r="M3299" t="s">
        <v>1019</v>
      </c>
      <c r="N3299" t="s">
        <v>1019</v>
      </c>
    </row>
    <row r="3300" spans="1:14" x14ac:dyDescent="0.3">
      <c r="A3300" s="136">
        <f t="shared" si="51"/>
        <v>325.98850307661252</v>
      </c>
      <c r="B3300" s="134">
        <v>8.4525000000000006</v>
      </c>
      <c r="C3300" s="134">
        <v>-75.621499999999997</v>
      </c>
      <c r="D3300" t="s">
        <v>11991</v>
      </c>
      <c r="E3300" t="s">
        <v>892</v>
      </c>
      <c r="F3300" t="s">
        <v>877</v>
      </c>
      <c r="G3300" t="s">
        <v>11730</v>
      </c>
      <c r="H3300" t="s">
        <v>296</v>
      </c>
      <c r="I3300">
        <v>484.94450000000001</v>
      </c>
      <c r="J3300" t="s">
        <v>889</v>
      </c>
      <c r="K3300" t="s">
        <v>903</v>
      </c>
      <c r="L3300" t="s">
        <v>11992</v>
      </c>
      <c r="M3300" t="s">
        <v>906</v>
      </c>
      <c r="N3300" t="s">
        <v>906</v>
      </c>
    </row>
    <row r="3301" spans="1:14" x14ac:dyDescent="0.3">
      <c r="A3301" s="136">
        <f t="shared" si="51"/>
        <v>325.98966623175181</v>
      </c>
      <c r="B3301" s="134">
        <v>6.4015000000000004</v>
      </c>
      <c r="C3301" s="134">
        <v>-75.867999999999995</v>
      </c>
      <c r="D3301" t="s">
        <v>7524</v>
      </c>
      <c r="E3301" t="s">
        <v>883</v>
      </c>
      <c r="F3301" t="s">
        <v>877</v>
      </c>
      <c r="G3301" t="s">
        <v>7105</v>
      </c>
      <c r="H3301" t="s">
        <v>288</v>
      </c>
      <c r="I3301">
        <v>14.6943</v>
      </c>
      <c r="J3301" t="s">
        <v>894</v>
      </c>
      <c r="L3301" t="s">
        <v>6328</v>
      </c>
      <c r="M3301" t="s">
        <v>7525</v>
      </c>
      <c r="N3301" t="s">
        <v>7525</v>
      </c>
    </row>
    <row r="3302" spans="1:14" x14ac:dyDescent="0.3">
      <c r="A3302" s="136">
        <f t="shared" si="51"/>
        <v>326.08314205552017</v>
      </c>
      <c r="B3302" s="134">
        <v>5.7537700000000003</v>
      </c>
      <c r="C3302" s="134">
        <v>-75.624269999999996</v>
      </c>
      <c r="D3302" t="s">
        <v>4837</v>
      </c>
      <c r="E3302" t="s">
        <v>892</v>
      </c>
      <c r="F3302" t="s">
        <v>877</v>
      </c>
      <c r="G3302" t="s">
        <v>4833</v>
      </c>
      <c r="H3302" t="s">
        <v>288</v>
      </c>
      <c r="I3302">
        <v>5.4531999999999998</v>
      </c>
      <c r="J3302" t="s">
        <v>894</v>
      </c>
      <c r="K3302" t="s">
        <v>879</v>
      </c>
      <c r="L3302" t="s">
        <v>4669</v>
      </c>
      <c r="M3302" t="s">
        <v>1380</v>
      </c>
      <c r="N3302" t="s">
        <v>1380</v>
      </c>
    </row>
    <row r="3303" spans="1:14" x14ac:dyDescent="0.3">
      <c r="A3303" s="136">
        <f t="shared" si="51"/>
        <v>326.0902525615079</v>
      </c>
      <c r="B3303" s="134">
        <v>4.4654999999999996</v>
      </c>
      <c r="C3303" s="134">
        <v>-74.3065</v>
      </c>
      <c r="D3303" t="s">
        <v>2783</v>
      </c>
      <c r="E3303" t="s">
        <v>883</v>
      </c>
      <c r="F3303" t="s">
        <v>877</v>
      </c>
      <c r="G3303" t="s">
        <v>2781</v>
      </c>
      <c r="H3303" t="s">
        <v>297</v>
      </c>
      <c r="I3303">
        <v>1196.5236</v>
      </c>
      <c r="J3303" t="s">
        <v>889</v>
      </c>
      <c r="L3303" t="s">
        <v>2784</v>
      </c>
      <c r="M3303" t="s">
        <v>1543</v>
      </c>
      <c r="N3303" t="s">
        <v>1543</v>
      </c>
    </row>
    <row r="3304" spans="1:14" x14ac:dyDescent="0.3">
      <c r="A3304" s="136">
        <f t="shared" si="51"/>
        <v>326.14507205413759</v>
      </c>
      <c r="B3304" s="134">
        <v>5.7530000000000001</v>
      </c>
      <c r="C3304" s="134">
        <v>-75.624499999999998</v>
      </c>
      <c r="D3304" t="s">
        <v>4832</v>
      </c>
      <c r="E3304" t="s">
        <v>883</v>
      </c>
      <c r="F3304" t="s">
        <v>877</v>
      </c>
      <c r="G3304" t="s">
        <v>4833</v>
      </c>
      <c r="H3304" t="s">
        <v>288</v>
      </c>
      <c r="I3304">
        <v>15.9312</v>
      </c>
      <c r="J3304" t="s">
        <v>894</v>
      </c>
      <c r="L3304" t="s">
        <v>4834</v>
      </c>
      <c r="M3304" t="s">
        <v>1686</v>
      </c>
      <c r="N3304" t="s">
        <v>1686</v>
      </c>
    </row>
    <row r="3305" spans="1:14" x14ac:dyDescent="0.3">
      <c r="A3305" s="136">
        <f t="shared" si="51"/>
        <v>326.23902480031353</v>
      </c>
      <c r="B3305" s="134">
        <v>4.4645000000000001</v>
      </c>
      <c r="C3305" s="134">
        <v>-74.307500000000005</v>
      </c>
      <c r="D3305" t="s">
        <v>2780</v>
      </c>
      <c r="E3305" t="s">
        <v>883</v>
      </c>
      <c r="F3305" t="s">
        <v>877</v>
      </c>
      <c r="G3305" t="s">
        <v>2781</v>
      </c>
      <c r="H3305" t="s">
        <v>297</v>
      </c>
      <c r="I3305">
        <v>172.85910000000001</v>
      </c>
      <c r="J3305" t="s">
        <v>889</v>
      </c>
      <c r="L3305" t="s">
        <v>2782</v>
      </c>
      <c r="M3305" t="s">
        <v>1543</v>
      </c>
      <c r="N3305" t="s">
        <v>1543</v>
      </c>
    </row>
    <row r="3306" spans="1:14" x14ac:dyDescent="0.3">
      <c r="A3306" s="136">
        <f t="shared" si="51"/>
        <v>326.26271643459688</v>
      </c>
      <c r="B3306" s="134">
        <v>4.2679999999999998</v>
      </c>
      <c r="C3306" s="134">
        <v>-73.792500000000004</v>
      </c>
      <c r="D3306" t="s">
        <v>4593</v>
      </c>
      <c r="E3306" t="s">
        <v>883</v>
      </c>
      <c r="F3306" t="s">
        <v>877</v>
      </c>
      <c r="G3306" t="s">
        <v>4471</v>
      </c>
      <c r="H3306" t="s">
        <v>297</v>
      </c>
      <c r="I3306">
        <v>4386.1908000000003</v>
      </c>
      <c r="J3306" t="s">
        <v>889</v>
      </c>
      <c r="L3306" t="s">
        <v>4594</v>
      </c>
      <c r="M3306" t="s">
        <v>4595</v>
      </c>
      <c r="N3306" t="s">
        <v>4595</v>
      </c>
    </row>
    <row r="3307" spans="1:14" x14ac:dyDescent="0.3">
      <c r="A3307" s="136">
        <f t="shared" si="51"/>
        <v>326.45647045717061</v>
      </c>
      <c r="B3307" s="134">
        <v>9.7345000000000006</v>
      </c>
      <c r="C3307" s="134">
        <v>-74.296999999999997</v>
      </c>
      <c r="D3307" t="s">
        <v>13053</v>
      </c>
      <c r="E3307" t="s">
        <v>883</v>
      </c>
      <c r="F3307" t="s">
        <v>877</v>
      </c>
      <c r="G3307" t="s">
        <v>13010</v>
      </c>
      <c r="H3307" t="s">
        <v>301</v>
      </c>
      <c r="I3307">
        <v>1989.4091000000001</v>
      </c>
      <c r="J3307" t="s">
        <v>986</v>
      </c>
      <c r="L3307" t="s">
        <v>13047</v>
      </c>
      <c r="M3307" t="s">
        <v>881</v>
      </c>
      <c r="N3307" t="s">
        <v>881</v>
      </c>
    </row>
    <row r="3308" spans="1:14" x14ac:dyDescent="0.3">
      <c r="A3308" s="136">
        <f t="shared" si="51"/>
        <v>326.64578323774089</v>
      </c>
      <c r="B3308" s="134">
        <v>5.9814999999999996</v>
      </c>
      <c r="C3308" s="134">
        <v>-75.736000000000004</v>
      </c>
      <c r="D3308" t="s">
        <v>5824</v>
      </c>
      <c r="E3308" t="s">
        <v>883</v>
      </c>
      <c r="F3308" t="s">
        <v>877</v>
      </c>
      <c r="G3308" t="s">
        <v>5825</v>
      </c>
      <c r="H3308" t="s">
        <v>288</v>
      </c>
      <c r="I3308">
        <v>1429.8013000000001</v>
      </c>
      <c r="J3308" t="s">
        <v>889</v>
      </c>
      <c r="L3308" t="s">
        <v>2659</v>
      </c>
      <c r="M3308" t="s">
        <v>2026</v>
      </c>
      <c r="N3308" t="s">
        <v>2026</v>
      </c>
    </row>
    <row r="3309" spans="1:14" x14ac:dyDescent="0.3">
      <c r="A3309" s="136">
        <f t="shared" si="51"/>
        <v>326.7394038106271</v>
      </c>
      <c r="B3309" s="134">
        <v>4.1585000000000001</v>
      </c>
      <c r="C3309" s="134">
        <v>-73.130499999999998</v>
      </c>
      <c r="D3309" t="s">
        <v>7252</v>
      </c>
      <c r="E3309" t="s">
        <v>883</v>
      </c>
      <c r="F3309" t="s">
        <v>877</v>
      </c>
      <c r="G3309" t="s">
        <v>6848</v>
      </c>
      <c r="H3309" t="s">
        <v>302</v>
      </c>
      <c r="I3309">
        <v>138.51519999999999</v>
      </c>
      <c r="J3309" t="s">
        <v>894</v>
      </c>
      <c r="L3309" t="s">
        <v>7253</v>
      </c>
      <c r="M3309" t="s">
        <v>957</v>
      </c>
      <c r="N3309" t="s">
        <v>957</v>
      </c>
    </row>
    <row r="3310" spans="1:14" x14ac:dyDescent="0.3">
      <c r="A3310" s="136">
        <f t="shared" si="51"/>
        <v>326.80891939715258</v>
      </c>
      <c r="B3310" s="134">
        <v>4.6112000000000002</v>
      </c>
      <c r="C3310" s="134">
        <v>-74.580520000000007</v>
      </c>
      <c r="D3310" t="s">
        <v>2306</v>
      </c>
      <c r="E3310" t="s">
        <v>892</v>
      </c>
      <c r="F3310" t="s">
        <v>877</v>
      </c>
      <c r="G3310" t="s">
        <v>2130</v>
      </c>
      <c r="H3310" t="s">
        <v>297</v>
      </c>
      <c r="I3310">
        <v>20.11</v>
      </c>
      <c r="J3310" t="s">
        <v>894</v>
      </c>
      <c r="K3310" t="s">
        <v>879</v>
      </c>
      <c r="L3310" t="s">
        <v>2307</v>
      </c>
      <c r="M3310" t="s">
        <v>1879</v>
      </c>
      <c r="N3310" t="s">
        <v>1879</v>
      </c>
    </row>
    <row r="3311" spans="1:14" x14ac:dyDescent="0.3">
      <c r="A3311" s="136">
        <f t="shared" si="51"/>
        <v>326.83193886907776</v>
      </c>
      <c r="B3311" s="134">
        <v>6.0687300000000004</v>
      </c>
      <c r="C3311" s="134">
        <v>-75.77234</v>
      </c>
      <c r="D3311" t="s">
        <v>6226</v>
      </c>
      <c r="E3311" t="s">
        <v>892</v>
      </c>
      <c r="F3311" t="s">
        <v>877</v>
      </c>
      <c r="G3311" t="s">
        <v>6006</v>
      </c>
      <c r="H3311" t="s">
        <v>288</v>
      </c>
      <c r="I3311">
        <v>100.0215</v>
      </c>
      <c r="J3311" t="s">
        <v>894</v>
      </c>
      <c r="K3311" t="s">
        <v>879</v>
      </c>
      <c r="L3311" t="s">
        <v>6227</v>
      </c>
      <c r="M3311" t="s">
        <v>1117</v>
      </c>
      <c r="N3311" t="s">
        <v>1117</v>
      </c>
    </row>
    <row r="3312" spans="1:14" x14ac:dyDescent="0.3">
      <c r="A3312" s="136">
        <f t="shared" si="51"/>
        <v>326.95322785516822</v>
      </c>
      <c r="B3312" s="134">
        <v>4.8674999999999997</v>
      </c>
      <c r="C3312" s="134">
        <v>-74.930499999999995</v>
      </c>
      <c r="D3312" t="s">
        <v>2081</v>
      </c>
      <c r="E3312" t="s">
        <v>883</v>
      </c>
      <c r="F3312" t="s">
        <v>877</v>
      </c>
      <c r="G3312" t="s">
        <v>2082</v>
      </c>
      <c r="H3312" t="s">
        <v>307</v>
      </c>
      <c r="I3312">
        <v>247.6559</v>
      </c>
      <c r="J3312" t="s">
        <v>889</v>
      </c>
      <c r="L3312" t="s">
        <v>2083</v>
      </c>
      <c r="M3312" t="s">
        <v>2084</v>
      </c>
      <c r="N3312" t="s">
        <v>2084</v>
      </c>
    </row>
    <row r="3313" spans="1:14" x14ac:dyDescent="0.3">
      <c r="A3313" s="136">
        <f t="shared" si="51"/>
        <v>326.99176411707799</v>
      </c>
      <c r="B3313" s="134">
        <v>5.7614999999999998</v>
      </c>
      <c r="C3313" s="134">
        <v>-75.637500000000003</v>
      </c>
      <c r="D3313" t="s">
        <v>4885</v>
      </c>
      <c r="E3313" t="s">
        <v>883</v>
      </c>
      <c r="F3313" t="s">
        <v>884</v>
      </c>
      <c r="G3313" t="s">
        <v>4886</v>
      </c>
      <c r="H3313" t="s">
        <v>288</v>
      </c>
      <c r="I3313">
        <v>52.695700000000002</v>
      </c>
      <c r="L3313" t="s">
        <v>4887</v>
      </c>
      <c r="M3313" t="s">
        <v>957</v>
      </c>
      <c r="N3313" t="s">
        <v>957</v>
      </c>
    </row>
    <row r="3314" spans="1:14" x14ac:dyDescent="0.3">
      <c r="A3314" s="136">
        <f t="shared" si="51"/>
        <v>327.03701609890265</v>
      </c>
      <c r="B3314" s="134">
        <v>4.2225000000000001</v>
      </c>
      <c r="C3314" s="134">
        <v>-73.638499999999993</v>
      </c>
      <c r="D3314" t="s">
        <v>5220</v>
      </c>
      <c r="E3314" t="s">
        <v>883</v>
      </c>
      <c r="F3314" t="s">
        <v>877</v>
      </c>
      <c r="G3314" t="s">
        <v>4873</v>
      </c>
      <c r="H3314" t="s">
        <v>302</v>
      </c>
      <c r="I3314">
        <v>292.97519999999997</v>
      </c>
      <c r="J3314" t="s">
        <v>889</v>
      </c>
      <c r="L3314" t="s">
        <v>2984</v>
      </c>
      <c r="M3314" t="s">
        <v>957</v>
      </c>
      <c r="N3314" t="s">
        <v>957</v>
      </c>
    </row>
    <row r="3315" spans="1:14" x14ac:dyDescent="0.3">
      <c r="A3315" s="136">
        <f t="shared" si="51"/>
        <v>327.21731870865329</v>
      </c>
      <c r="B3315" s="134">
        <v>4.7465000000000002</v>
      </c>
      <c r="C3315" s="134">
        <v>-74.783500000000004</v>
      </c>
      <c r="D3315" t="s">
        <v>2061</v>
      </c>
      <c r="E3315" t="s">
        <v>883</v>
      </c>
      <c r="F3315" t="s">
        <v>877</v>
      </c>
      <c r="G3315" t="s">
        <v>2062</v>
      </c>
      <c r="H3315" t="s">
        <v>1369</v>
      </c>
      <c r="I3315">
        <v>167.96510000000001</v>
      </c>
      <c r="J3315" t="s">
        <v>889</v>
      </c>
      <c r="L3315" t="s">
        <v>2063</v>
      </c>
      <c r="M3315" t="s">
        <v>957</v>
      </c>
      <c r="N3315" t="s">
        <v>957</v>
      </c>
    </row>
    <row r="3316" spans="1:14" x14ac:dyDescent="0.3">
      <c r="A3316" s="136">
        <f t="shared" si="51"/>
        <v>327.41682483808029</v>
      </c>
      <c r="B3316" s="134">
        <v>7.0214999999999996</v>
      </c>
      <c r="C3316" s="134">
        <v>-75.965500000000006</v>
      </c>
      <c r="D3316" t="s">
        <v>9515</v>
      </c>
      <c r="E3316" t="s">
        <v>883</v>
      </c>
      <c r="F3316" t="s">
        <v>877</v>
      </c>
      <c r="G3316" t="s">
        <v>9516</v>
      </c>
      <c r="H3316" t="s">
        <v>288</v>
      </c>
      <c r="I3316">
        <v>4680.0309999999999</v>
      </c>
      <c r="J3316" t="s">
        <v>889</v>
      </c>
      <c r="L3316" t="s">
        <v>2659</v>
      </c>
      <c r="M3316" t="s">
        <v>2026</v>
      </c>
      <c r="N3316" t="s">
        <v>2026</v>
      </c>
    </row>
    <row r="3317" spans="1:14" x14ac:dyDescent="0.3">
      <c r="A3317" s="136">
        <f t="shared" si="51"/>
        <v>327.58536629416426</v>
      </c>
      <c r="B3317" s="134">
        <v>8.0469000000000008</v>
      </c>
      <c r="C3317" s="134">
        <v>-75.811629999999994</v>
      </c>
      <c r="D3317" t="s">
        <v>11606</v>
      </c>
      <c r="E3317" t="s">
        <v>892</v>
      </c>
      <c r="F3317" t="s">
        <v>877</v>
      </c>
      <c r="G3317" t="s">
        <v>11063</v>
      </c>
      <c r="H3317" t="s">
        <v>296</v>
      </c>
      <c r="I3317">
        <v>337.40780000000001</v>
      </c>
      <c r="J3317" t="s">
        <v>889</v>
      </c>
      <c r="K3317" t="s">
        <v>903</v>
      </c>
      <c r="L3317" t="s">
        <v>11607</v>
      </c>
      <c r="M3317" t="s">
        <v>906</v>
      </c>
      <c r="N3317" t="s">
        <v>906</v>
      </c>
    </row>
    <row r="3318" spans="1:14" x14ac:dyDescent="0.3">
      <c r="A3318" s="136">
        <f t="shared" si="51"/>
        <v>327.66248374361965</v>
      </c>
      <c r="B3318" s="134">
        <v>6.3029999999999999</v>
      </c>
      <c r="C3318" s="134">
        <v>-75.857500000000002</v>
      </c>
      <c r="D3318" t="s">
        <v>7207</v>
      </c>
      <c r="E3318" t="s">
        <v>883</v>
      </c>
      <c r="F3318" t="s">
        <v>877</v>
      </c>
      <c r="G3318" t="s">
        <v>7105</v>
      </c>
      <c r="H3318" t="s">
        <v>288</v>
      </c>
      <c r="I3318">
        <v>4.8989000000000003</v>
      </c>
      <c r="J3318" t="s">
        <v>894</v>
      </c>
      <c r="L3318" t="s">
        <v>6328</v>
      </c>
      <c r="M3318" t="s">
        <v>7208</v>
      </c>
      <c r="N3318" t="s">
        <v>7208</v>
      </c>
    </row>
    <row r="3319" spans="1:14" x14ac:dyDescent="0.3">
      <c r="A3319" s="136">
        <f t="shared" si="51"/>
        <v>327.66280611803302</v>
      </c>
      <c r="B3319" s="134">
        <v>5.7584600000000004</v>
      </c>
      <c r="C3319" s="134">
        <v>-75.642750000000007</v>
      </c>
      <c r="D3319" t="s">
        <v>4870</v>
      </c>
      <c r="E3319" t="s">
        <v>892</v>
      </c>
      <c r="F3319" t="s">
        <v>1214</v>
      </c>
      <c r="G3319" t="s">
        <v>4871</v>
      </c>
      <c r="H3319" t="s">
        <v>288</v>
      </c>
      <c r="I3319">
        <v>9.8106000000000009</v>
      </c>
      <c r="K3319" t="s">
        <v>879</v>
      </c>
      <c r="L3319" t="s">
        <v>4827</v>
      </c>
      <c r="M3319" t="s">
        <v>949</v>
      </c>
      <c r="N3319" t="s">
        <v>949</v>
      </c>
    </row>
    <row r="3320" spans="1:14" x14ac:dyDescent="0.3">
      <c r="A3320" s="136">
        <f t="shared" si="51"/>
        <v>327.87757753799019</v>
      </c>
      <c r="B3320" s="134">
        <v>4.5851899999999999</v>
      </c>
      <c r="C3320" s="134">
        <v>-74.556899999999999</v>
      </c>
      <c r="D3320" t="s">
        <v>2315</v>
      </c>
      <c r="E3320" t="s">
        <v>892</v>
      </c>
      <c r="F3320" t="s">
        <v>877</v>
      </c>
      <c r="G3320" t="s">
        <v>2316</v>
      </c>
      <c r="H3320" t="s">
        <v>297</v>
      </c>
      <c r="I3320">
        <v>19.805800000000001</v>
      </c>
      <c r="J3320" t="s">
        <v>894</v>
      </c>
      <c r="K3320" t="s">
        <v>879</v>
      </c>
      <c r="L3320" t="s">
        <v>2317</v>
      </c>
      <c r="M3320" t="s">
        <v>949</v>
      </c>
      <c r="N3320" t="s">
        <v>949</v>
      </c>
    </row>
    <row r="3321" spans="1:14" x14ac:dyDescent="0.3">
      <c r="A3321" s="136">
        <f t="shared" si="51"/>
        <v>327.90763108832203</v>
      </c>
      <c r="B3321" s="134">
        <v>4.4293899999999997</v>
      </c>
      <c r="C3321" s="134">
        <v>-74.269210000000001</v>
      </c>
      <c r="D3321" t="s">
        <v>2876</v>
      </c>
      <c r="E3321" t="s">
        <v>892</v>
      </c>
      <c r="F3321" t="s">
        <v>893</v>
      </c>
      <c r="G3321" t="s">
        <v>2795</v>
      </c>
      <c r="H3321" t="s">
        <v>297</v>
      </c>
      <c r="I3321">
        <v>34.960599999999999</v>
      </c>
      <c r="J3321" t="s">
        <v>894</v>
      </c>
      <c r="K3321" t="s">
        <v>879</v>
      </c>
      <c r="L3321" t="s">
        <v>2877</v>
      </c>
      <c r="M3321" t="s">
        <v>1754</v>
      </c>
      <c r="N3321" t="s">
        <v>1754</v>
      </c>
    </row>
    <row r="3322" spans="1:14" x14ac:dyDescent="0.3">
      <c r="A3322" s="136">
        <f t="shared" si="51"/>
        <v>327.96169919128067</v>
      </c>
      <c r="B3322" s="134">
        <v>4.1500000000000004</v>
      </c>
      <c r="C3322" s="134">
        <v>-73.1785</v>
      </c>
      <c r="D3322" t="s">
        <v>7074</v>
      </c>
      <c r="E3322" t="s">
        <v>883</v>
      </c>
      <c r="F3322" t="s">
        <v>877</v>
      </c>
      <c r="G3322" t="s">
        <v>3458</v>
      </c>
      <c r="H3322" t="s">
        <v>302</v>
      </c>
      <c r="I3322">
        <v>31.871200000000002</v>
      </c>
      <c r="J3322" t="s">
        <v>894</v>
      </c>
      <c r="L3322" t="s">
        <v>6995</v>
      </c>
      <c r="M3322" t="s">
        <v>957</v>
      </c>
      <c r="N3322" t="s">
        <v>957</v>
      </c>
    </row>
    <row r="3323" spans="1:14" x14ac:dyDescent="0.3">
      <c r="A3323" s="136">
        <f t="shared" si="51"/>
        <v>328.07176993080463</v>
      </c>
      <c r="B3323" s="134">
        <v>6</v>
      </c>
      <c r="C3323" s="134">
        <v>-75.757499999999993</v>
      </c>
      <c r="D3323" t="s">
        <v>5944</v>
      </c>
      <c r="E3323" t="s">
        <v>883</v>
      </c>
      <c r="F3323" t="s">
        <v>877</v>
      </c>
      <c r="G3323" t="s">
        <v>5945</v>
      </c>
      <c r="H3323" t="s">
        <v>288</v>
      </c>
      <c r="I3323">
        <v>182.55609999999999</v>
      </c>
      <c r="J3323" t="s">
        <v>889</v>
      </c>
      <c r="L3323" t="s">
        <v>5946</v>
      </c>
      <c r="M3323" t="s">
        <v>957</v>
      </c>
      <c r="N3323" t="s">
        <v>957</v>
      </c>
    </row>
    <row r="3324" spans="1:14" x14ac:dyDescent="0.3">
      <c r="A3324" s="136">
        <f t="shared" si="51"/>
        <v>328.27319340385594</v>
      </c>
      <c r="B3324" s="134">
        <v>5.6970000000000001</v>
      </c>
      <c r="C3324" s="134">
        <v>-75.616500000000002</v>
      </c>
      <c r="D3324" t="s">
        <v>4584</v>
      </c>
      <c r="E3324" t="s">
        <v>883</v>
      </c>
      <c r="F3324" t="s">
        <v>877</v>
      </c>
      <c r="G3324" t="s">
        <v>4585</v>
      </c>
      <c r="H3324" t="s">
        <v>288</v>
      </c>
      <c r="I3324">
        <v>1248.855</v>
      </c>
      <c r="J3324" t="s">
        <v>889</v>
      </c>
      <c r="L3324" t="s">
        <v>2659</v>
      </c>
      <c r="M3324" t="s">
        <v>4586</v>
      </c>
      <c r="N3324" t="s">
        <v>4586</v>
      </c>
    </row>
    <row r="3325" spans="1:14" x14ac:dyDescent="0.3">
      <c r="A3325" s="136">
        <f t="shared" si="51"/>
        <v>328.37925818998735</v>
      </c>
      <c r="B3325" s="134">
        <v>4.1459999999999999</v>
      </c>
      <c r="C3325" s="134">
        <v>-73.174499999999995</v>
      </c>
      <c r="D3325" t="s">
        <v>7089</v>
      </c>
      <c r="E3325" t="s">
        <v>883</v>
      </c>
      <c r="F3325" t="s">
        <v>877</v>
      </c>
      <c r="G3325" t="s">
        <v>6848</v>
      </c>
      <c r="H3325" t="s">
        <v>302</v>
      </c>
      <c r="I3325">
        <v>169.16309999999999</v>
      </c>
      <c r="J3325" t="s">
        <v>889</v>
      </c>
      <c r="L3325" t="s">
        <v>5899</v>
      </c>
      <c r="M3325" t="s">
        <v>1173</v>
      </c>
      <c r="N3325" t="s">
        <v>1173</v>
      </c>
    </row>
    <row r="3326" spans="1:14" x14ac:dyDescent="0.3">
      <c r="A3326" s="136">
        <f t="shared" si="51"/>
        <v>328.46386400305062</v>
      </c>
      <c r="B3326" s="134">
        <v>4.1440000000000001</v>
      </c>
      <c r="C3326" s="134">
        <v>-73.152000000000001</v>
      </c>
      <c r="D3326" t="s">
        <v>7195</v>
      </c>
      <c r="E3326" t="s">
        <v>892</v>
      </c>
      <c r="F3326" t="s">
        <v>877</v>
      </c>
      <c r="G3326" t="s">
        <v>7196</v>
      </c>
      <c r="H3326" t="s">
        <v>302</v>
      </c>
      <c r="I3326">
        <v>74.775099999999995</v>
      </c>
      <c r="J3326" t="s">
        <v>889</v>
      </c>
      <c r="K3326" t="s">
        <v>903</v>
      </c>
      <c r="L3326" t="s">
        <v>6354</v>
      </c>
      <c r="M3326" t="s">
        <v>1173</v>
      </c>
      <c r="N3326" t="s">
        <v>1173</v>
      </c>
    </row>
    <row r="3327" spans="1:14" x14ac:dyDescent="0.3">
      <c r="A3327" s="136">
        <f t="shared" si="51"/>
        <v>328.50059272104721</v>
      </c>
      <c r="B3327" s="134">
        <v>6.0309999999999997</v>
      </c>
      <c r="C3327" s="134">
        <v>-75.774000000000001</v>
      </c>
      <c r="D3327" t="s">
        <v>6090</v>
      </c>
      <c r="E3327" t="s">
        <v>883</v>
      </c>
      <c r="F3327" t="s">
        <v>877</v>
      </c>
      <c r="G3327" t="s">
        <v>6006</v>
      </c>
      <c r="H3327" t="s">
        <v>288</v>
      </c>
      <c r="I3327">
        <v>46.556699999999999</v>
      </c>
      <c r="J3327" t="s">
        <v>894</v>
      </c>
      <c r="L3327" t="s">
        <v>6091</v>
      </c>
      <c r="M3327" t="s">
        <v>891</v>
      </c>
      <c r="N3327" t="s">
        <v>891</v>
      </c>
    </row>
    <row r="3328" spans="1:14" x14ac:dyDescent="0.3">
      <c r="A3328" s="136">
        <f t="shared" si="51"/>
        <v>328.50641997745345</v>
      </c>
      <c r="B3328" s="134">
        <v>4.4283700000000001</v>
      </c>
      <c r="C3328" s="134">
        <v>-74.279650000000004</v>
      </c>
      <c r="D3328" t="s">
        <v>2840</v>
      </c>
      <c r="E3328" t="s">
        <v>892</v>
      </c>
      <c r="F3328" t="s">
        <v>877</v>
      </c>
      <c r="G3328" t="s">
        <v>2795</v>
      </c>
      <c r="H3328" t="s">
        <v>297</v>
      </c>
      <c r="I3328">
        <v>24.7651</v>
      </c>
      <c r="J3328" t="s">
        <v>889</v>
      </c>
      <c r="K3328" t="s">
        <v>879</v>
      </c>
      <c r="L3328" t="s">
        <v>2830</v>
      </c>
      <c r="M3328" t="s">
        <v>1754</v>
      </c>
      <c r="N3328" t="s">
        <v>1754</v>
      </c>
    </row>
    <row r="3329" spans="1:14" x14ac:dyDescent="0.3">
      <c r="A3329" s="136">
        <f t="shared" si="51"/>
        <v>328.55132611740964</v>
      </c>
      <c r="B3329" s="134">
        <v>5.8140000000000001</v>
      </c>
      <c r="C3329" s="134">
        <v>-75.679500000000004</v>
      </c>
      <c r="D3329" t="s">
        <v>5144</v>
      </c>
      <c r="E3329" t="s">
        <v>883</v>
      </c>
      <c r="F3329" t="s">
        <v>884</v>
      </c>
      <c r="G3329" t="s">
        <v>5145</v>
      </c>
      <c r="H3329" t="s">
        <v>288</v>
      </c>
      <c r="I3329">
        <v>26.959900000000001</v>
      </c>
      <c r="L3329" t="s">
        <v>886</v>
      </c>
      <c r="M3329" t="s">
        <v>887</v>
      </c>
      <c r="N3329" t="s">
        <v>887</v>
      </c>
    </row>
    <row r="3330" spans="1:14" x14ac:dyDescent="0.3">
      <c r="A3330" s="136">
        <f t="shared" ref="A3330:A3393" si="52">6371*ACOS(SIN(RADIANS(LAT))*SIN(RADIANS(B3330))+COS(RADIANS(LAT))*COS(RADIANS(B3330))*COS(RADIANS(C3330-LONG)))</f>
        <v>328.57023899895393</v>
      </c>
      <c r="B3330" s="134">
        <v>6.7735000000000003</v>
      </c>
      <c r="C3330" s="134">
        <v>-75.958500000000001</v>
      </c>
      <c r="D3330" t="s">
        <v>8786</v>
      </c>
      <c r="E3330" t="s">
        <v>883</v>
      </c>
      <c r="F3330" t="s">
        <v>877</v>
      </c>
      <c r="G3330" t="s">
        <v>8547</v>
      </c>
      <c r="H3330" t="s">
        <v>288</v>
      </c>
      <c r="I3330">
        <v>1325.3983000000001</v>
      </c>
      <c r="J3330" t="s">
        <v>889</v>
      </c>
      <c r="L3330" t="s">
        <v>2659</v>
      </c>
      <c r="M3330" t="s">
        <v>1909</v>
      </c>
      <c r="N3330" t="s">
        <v>1909</v>
      </c>
    </row>
    <row r="3331" spans="1:14" x14ac:dyDescent="0.3">
      <c r="A3331" s="136">
        <f t="shared" si="52"/>
        <v>328.60534111977216</v>
      </c>
      <c r="B3331" s="134">
        <v>5.7454700000000001</v>
      </c>
      <c r="C3331" s="134">
        <v>-75.645619999999994</v>
      </c>
      <c r="D3331" t="s">
        <v>4825</v>
      </c>
      <c r="E3331" t="s">
        <v>892</v>
      </c>
      <c r="F3331" t="s">
        <v>1214</v>
      </c>
      <c r="G3331" t="s">
        <v>4826</v>
      </c>
      <c r="H3331" t="s">
        <v>288</v>
      </c>
      <c r="I3331">
        <v>336.60930000000002</v>
      </c>
      <c r="K3331" t="s">
        <v>879</v>
      </c>
      <c r="L3331" t="s">
        <v>4827</v>
      </c>
      <c r="M3331" t="s">
        <v>949</v>
      </c>
      <c r="N3331" t="s">
        <v>949</v>
      </c>
    </row>
    <row r="3332" spans="1:14" x14ac:dyDescent="0.3">
      <c r="A3332" s="136">
        <f t="shared" si="52"/>
        <v>328.62162091945743</v>
      </c>
      <c r="B3332" s="134">
        <v>6.4814999999999996</v>
      </c>
      <c r="C3332" s="134">
        <v>-75.911000000000001</v>
      </c>
      <c r="D3332" t="s">
        <v>7834</v>
      </c>
      <c r="E3332" t="s">
        <v>883</v>
      </c>
      <c r="F3332" t="s">
        <v>877</v>
      </c>
      <c r="G3332" t="s">
        <v>7652</v>
      </c>
      <c r="H3332" t="s">
        <v>288</v>
      </c>
      <c r="I3332">
        <v>502.01549999999997</v>
      </c>
      <c r="J3332" t="s">
        <v>889</v>
      </c>
      <c r="L3332" t="s">
        <v>2659</v>
      </c>
      <c r="M3332" t="s">
        <v>4586</v>
      </c>
      <c r="N3332" t="s">
        <v>4586</v>
      </c>
    </row>
    <row r="3333" spans="1:14" x14ac:dyDescent="0.3">
      <c r="A3333" s="136">
        <f t="shared" si="52"/>
        <v>328.66844598574818</v>
      </c>
      <c r="B3333" s="134">
        <v>4.5803799999999999</v>
      </c>
      <c r="C3333" s="134">
        <v>-74.562669999999997</v>
      </c>
      <c r="D3333" t="s">
        <v>2308</v>
      </c>
      <c r="E3333" t="s">
        <v>892</v>
      </c>
      <c r="F3333" t="s">
        <v>877</v>
      </c>
      <c r="G3333" t="s">
        <v>2130</v>
      </c>
      <c r="H3333" t="s">
        <v>297</v>
      </c>
      <c r="I3333">
        <v>55.533900000000003</v>
      </c>
      <c r="J3333" t="s">
        <v>894</v>
      </c>
      <c r="K3333" t="s">
        <v>879</v>
      </c>
      <c r="L3333" t="s">
        <v>2309</v>
      </c>
      <c r="M3333" t="s">
        <v>1252</v>
      </c>
      <c r="N3333" t="s">
        <v>1252</v>
      </c>
    </row>
    <row r="3334" spans="1:14" x14ac:dyDescent="0.3">
      <c r="A3334" s="136">
        <f t="shared" si="52"/>
        <v>328.78071915229719</v>
      </c>
      <c r="B3334" s="134">
        <v>10.0395</v>
      </c>
      <c r="C3334" s="134">
        <v>-73.260999999999996</v>
      </c>
      <c r="D3334" t="s">
        <v>13362</v>
      </c>
      <c r="E3334" t="s">
        <v>892</v>
      </c>
      <c r="F3334" t="s">
        <v>877</v>
      </c>
      <c r="G3334" t="s">
        <v>13110</v>
      </c>
      <c r="H3334" t="s">
        <v>294</v>
      </c>
      <c r="I3334">
        <v>142.8563</v>
      </c>
      <c r="J3334" t="s">
        <v>894</v>
      </c>
      <c r="K3334" t="s">
        <v>903</v>
      </c>
      <c r="L3334" t="s">
        <v>13363</v>
      </c>
      <c r="M3334" t="s">
        <v>1597</v>
      </c>
      <c r="N3334" t="s">
        <v>1597</v>
      </c>
    </row>
    <row r="3335" spans="1:14" x14ac:dyDescent="0.3">
      <c r="A3335" s="136">
        <f t="shared" si="52"/>
        <v>328.88994642974092</v>
      </c>
      <c r="B3335" s="134">
        <v>7.7839999999999998</v>
      </c>
      <c r="C3335" s="134">
        <v>-75.900000000000006</v>
      </c>
      <c r="D3335" t="s">
        <v>11119</v>
      </c>
      <c r="E3335" t="s">
        <v>968</v>
      </c>
      <c r="F3335" t="s">
        <v>877</v>
      </c>
      <c r="G3335" t="s">
        <v>11063</v>
      </c>
      <c r="H3335" t="s">
        <v>296</v>
      </c>
      <c r="I3335">
        <v>1422.4667999999999</v>
      </c>
      <c r="J3335" t="s">
        <v>889</v>
      </c>
      <c r="L3335" t="s">
        <v>11120</v>
      </c>
      <c r="M3335" t="s">
        <v>931</v>
      </c>
      <c r="N3335" t="s">
        <v>931</v>
      </c>
    </row>
    <row r="3336" spans="1:14" x14ac:dyDescent="0.3">
      <c r="A3336" s="136">
        <f t="shared" si="52"/>
        <v>328.95828292006775</v>
      </c>
      <c r="B3336" s="134">
        <v>4.2035</v>
      </c>
      <c r="C3336" s="134">
        <v>-73.632499999999993</v>
      </c>
      <c r="D3336" t="s">
        <v>5238</v>
      </c>
      <c r="E3336" t="s">
        <v>883</v>
      </c>
      <c r="F3336" t="s">
        <v>877</v>
      </c>
      <c r="G3336" t="s">
        <v>4873</v>
      </c>
      <c r="H3336" t="s">
        <v>302</v>
      </c>
      <c r="I3336">
        <v>147.1045</v>
      </c>
      <c r="J3336" t="s">
        <v>894</v>
      </c>
      <c r="L3336" t="s">
        <v>5239</v>
      </c>
      <c r="M3336" t="s">
        <v>957</v>
      </c>
      <c r="N3336" t="s">
        <v>957</v>
      </c>
    </row>
    <row r="3337" spans="1:14" x14ac:dyDescent="0.3">
      <c r="A3337" s="136">
        <f t="shared" si="52"/>
        <v>329.12904423660564</v>
      </c>
      <c r="B3337" s="134">
        <v>6.2134999999999998</v>
      </c>
      <c r="C3337" s="134">
        <v>-75.844499999999996</v>
      </c>
      <c r="D3337" t="s">
        <v>6835</v>
      </c>
      <c r="E3337" t="s">
        <v>883</v>
      </c>
      <c r="F3337" t="s">
        <v>981</v>
      </c>
      <c r="G3337" t="s">
        <v>6700</v>
      </c>
      <c r="H3337" t="s">
        <v>288</v>
      </c>
      <c r="I3337">
        <v>1.2249000000000001</v>
      </c>
      <c r="J3337" t="s">
        <v>894</v>
      </c>
      <c r="L3337" t="s">
        <v>6836</v>
      </c>
      <c r="M3337" t="s">
        <v>957</v>
      </c>
      <c r="N3337" t="s">
        <v>957</v>
      </c>
    </row>
    <row r="3338" spans="1:14" x14ac:dyDescent="0.3">
      <c r="A3338" s="136">
        <f t="shared" si="52"/>
        <v>329.14844736818247</v>
      </c>
      <c r="B3338" s="134">
        <v>6.4225000000000003</v>
      </c>
      <c r="C3338" s="134">
        <v>-75.902500000000003</v>
      </c>
      <c r="D3338" t="s">
        <v>7651</v>
      </c>
      <c r="E3338" t="s">
        <v>883</v>
      </c>
      <c r="F3338" t="s">
        <v>877</v>
      </c>
      <c r="G3338" t="s">
        <v>7652</v>
      </c>
      <c r="H3338" t="s">
        <v>288</v>
      </c>
      <c r="I3338">
        <v>9.7964000000000002</v>
      </c>
      <c r="J3338" t="s">
        <v>894</v>
      </c>
      <c r="L3338" t="s">
        <v>7653</v>
      </c>
      <c r="M3338" t="s">
        <v>4771</v>
      </c>
      <c r="N3338" t="s">
        <v>4771</v>
      </c>
    </row>
    <row r="3339" spans="1:14" x14ac:dyDescent="0.3">
      <c r="A3339" s="136">
        <f t="shared" si="52"/>
        <v>329.15685027122731</v>
      </c>
      <c r="B3339" s="134">
        <v>4.1405000000000003</v>
      </c>
      <c r="C3339" s="134">
        <v>-73.198499999999996</v>
      </c>
      <c r="D3339" t="s">
        <v>6994</v>
      </c>
      <c r="E3339" t="s">
        <v>883</v>
      </c>
      <c r="F3339" t="s">
        <v>877</v>
      </c>
      <c r="G3339" t="s">
        <v>6848</v>
      </c>
      <c r="H3339" t="s">
        <v>302</v>
      </c>
      <c r="I3339">
        <v>266.00569999999999</v>
      </c>
      <c r="J3339" t="s">
        <v>889</v>
      </c>
      <c r="L3339" t="s">
        <v>6995</v>
      </c>
      <c r="M3339" t="s">
        <v>957</v>
      </c>
      <c r="N3339" t="s">
        <v>957</v>
      </c>
    </row>
    <row r="3340" spans="1:14" x14ac:dyDescent="0.3">
      <c r="A3340" s="136">
        <f t="shared" si="52"/>
        <v>329.1798946529243</v>
      </c>
      <c r="B3340" s="134">
        <v>4.4364999999999997</v>
      </c>
      <c r="C3340" s="134">
        <v>-74.310500000000005</v>
      </c>
      <c r="D3340" t="s">
        <v>2753</v>
      </c>
      <c r="E3340" t="s">
        <v>883</v>
      </c>
      <c r="F3340" t="s">
        <v>877</v>
      </c>
      <c r="G3340" t="s">
        <v>2633</v>
      </c>
      <c r="H3340" t="s">
        <v>297</v>
      </c>
      <c r="I3340">
        <v>94.401700000000005</v>
      </c>
      <c r="J3340" t="s">
        <v>894</v>
      </c>
      <c r="L3340" t="s">
        <v>2754</v>
      </c>
      <c r="M3340" t="s">
        <v>899</v>
      </c>
      <c r="N3340" t="s">
        <v>899</v>
      </c>
    </row>
    <row r="3341" spans="1:14" x14ac:dyDescent="0.3">
      <c r="A3341" s="136">
        <f t="shared" si="52"/>
        <v>329.25692906071237</v>
      </c>
      <c r="B3341" s="134">
        <v>4.141</v>
      </c>
      <c r="C3341" s="134">
        <v>-73.218500000000006</v>
      </c>
      <c r="D3341" t="s">
        <v>6912</v>
      </c>
      <c r="E3341" t="s">
        <v>883</v>
      </c>
      <c r="F3341" t="s">
        <v>877</v>
      </c>
      <c r="G3341" t="s">
        <v>6848</v>
      </c>
      <c r="H3341" t="s">
        <v>302</v>
      </c>
      <c r="I3341">
        <v>69.872600000000006</v>
      </c>
      <c r="J3341" t="s">
        <v>894</v>
      </c>
      <c r="L3341" t="s">
        <v>6849</v>
      </c>
      <c r="M3341" t="s">
        <v>957</v>
      </c>
      <c r="N3341" t="s">
        <v>957</v>
      </c>
    </row>
    <row r="3342" spans="1:14" x14ac:dyDescent="0.3">
      <c r="A3342" s="136">
        <f t="shared" si="52"/>
        <v>329.33052991865611</v>
      </c>
      <c r="B3342" s="134">
        <v>4.1840999999999999</v>
      </c>
      <c r="C3342" s="134">
        <v>-73.553629999999998</v>
      </c>
      <c r="D3342" t="s">
        <v>5531</v>
      </c>
      <c r="E3342" t="s">
        <v>892</v>
      </c>
      <c r="F3342" t="s">
        <v>877</v>
      </c>
      <c r="G3342" t="s">
        <v>5224</v>
      </c>
      <c r="H3342" t="s">
        <v>302</v>
      </c>
      <c r="I3342">
        <v>85.563299999999998</v>
      </c>
      <c r="J3342" t="s">
        <v>894</v>
      </c>
      <c r="K3342" t="s">
        <v>879</v>
      </c>
      <c r="L3342" t="s">
        <v>5532</v>
      </c>
      <c r="M3342" t="s">
        <v>957</v>
      </c>
      <c r="N3342" t="s">
        <v>957</v>
      </c>
    </row>
    <row r="3343" spans="1:14" x14ac:dyDescent="0.3">
      <c r="A3343" s="136">
        <f t="shared" si="52"/>
        <v>329.33184095603201</v>
      </c>
      <c r="B3343" s="134">
        <v>6.2184999999999997</v>
      </c>
      <c r="C3343" s="134">
        <v>-75.847999999999999</v>
      </c>
      <c r="D3343" t="s">
        <v>6865</v>
      </c>
      <c r="E3343" t="s">
        <v>883</v>
      </c>
      <c r="F3343" t="s">
        <v>877</v>
      </c>
      <c r="G3343" t="s">
        <v>6700</v>
      </c>
      <c r="H3343" t="s">
        <v>288</v>
      </c>
      <c r="I3343">
        <v>77.168999999999997</v>
      </c>
      <c r="J3343" t="s">
        <v>894</v>
      </c>
      <c r="L3343" t="s">
        <v>5708</v>
      </c>
      <c r="M3343" t="s">
        <v>957</v>
      </c>
      <c r="N3343" t="s">
        <v>957</v>
      </c>
    </row>
    <row r="3344" spans="1:14" x14ac:dyDescent="0.3">
      <c r="A3344" s="136">
        <f t="shared" si="52"/>
        <v>329.34525706230676</v>
      </c>
      <c r="B3344" s="134">
        <v>4.1405000000000003</v>
      </c>
      <c r="C3344" s="134">
        <v>-73.222499999999997</v>
      </c>
      <c r="D3344" t="s">
        <v>6899</v>
      </c>
      <c r="E3344" t="s">
        <v>883</v>
      </c>
      <c r="F3344" t="s">
        <v>884</v>
      </c>
      <c r="G3344" t="s">
        <v>6848</v>
      </c>
      <c r="H3344" t="s">
        <v>302</v>
      </c>
      <c r="I3344">
        <v>98.066800000000001</v>
      </c>
      <c r="L3344" t="s">
        <v>886</v>
      </c>
      <c r="M3344" t="s">
        <v>887</v>
      </c>
      <c r="N3344" t="s">
        <v>887</v>
      </c>
    </row>
    <row r="3345" spans="1:14" x14ac:dyDescent="0.3">
      <c r="A3345" s="136">
        <f t="shared" si="52"/>
        <v>329.38635221349966</v>
      </c>
      <c r="B3345" s="134">
        <v>4.4634999999999998</v>
      </c>
      <c r="C3345" s="134">
        <v>-74.368499999999997</v>
      </c>
      <c r="D3345" t="s">
        <v>2640</v>
      </c>
      <c r="E3345" t="s">
        <v>883</v>
      </c>
      <c r="F3345" t="s">
        <v>877</v>
      </c>
      <c r="G3345" t="s">
        <v>2633</v>
      </c>
      <c r="H3345" t="s">
        <v>297</v>
      </c>
      <c r="I3345">
        <v>76.012600000000006</v>
      </c>
      <c r="J3345" t="s">
        <v>894</v>
      </c>
      <c r="L3345" t="s">
        <v>2634</v>
      </c>
      <c r="M3345" t="s">
        <v>1019</v>
      </c>
      <c r="N3345" t="s">
        <v>1019</v>
      </c>
    </row>
    <row r="3346" spans="1:14" x14ac:dyDescent="0.3">
      <c r="A3346" s="136">
        <f t="shared" si="52"/>
        <v>329.54805939017996</v>
      </c>
      <c r="B3346" s="134">
        <v>6.1795</v>
      </c>
      <c r="C3346" s="134">
        <v>-75.837500000000006</v>
      </c>
      <c r="D3346" t="s">
        <v>6699</v>
      </c>
      <c r="E3346" t="s">
        <v>883</v>
      </c>
      <c r="F3346" t="s">
        <v>877</v>
      </c>
      <c r="G3346" t="s">
        <v>6700</v>
      </c>
      <c r="H3346" t="s">
        <v>288</v>
      </c>
      <c r="I3346">
        <v>188.64590000000001</v>
      </c>
      <c r="J3346" t="s">
        <v>889</v>
      </c>
      <c r="L3346" t="s">
        <v>5420</v>
      </c>
      <c r="M3346" t="s">
        <v>957</v>
      </c>
      <c r="N3346" t="s">
        <v>957</v>
      </c>
    </row>
    <row r="3347" spans="1:14" x14ac:dyDescent="0.3">
      <c r="A3347" s="136">
        <f t="shared" si="52"/>
        <v>329.64970265187839</v>
      </c>
      <c r="B3347" s="134">
        <v>5.5545</v>
      </c>
      <c r="C3347" s="134">
        <v>-75.548500000000004</v>
      </c>
      <c r="D3347" t="s">
        <v>4009</v>
      </c>
      <c r="E3347" t="s">
        <v>883</v>
      </c>
      <c r="F3347" t="s">
        <v>884</v>
      </c>
      <c r="G3347" t="s">
        <v>3952</v>
      </c>
      <c r="H3347" t="s">
        <v>292</v>
      </c>
      <c r="I3347">
        <v>1.2257</v>
      </c>
      <c r="L3347" t="s">
        <v>4010</v>
      </c>
      <c r="M3347" t="s">
        <v>1965</v>
      </c>
      <c r="N3347" t="s">
        <v>1965</v>
      </c>
    </row>
    <row r="3348" spans="1:14" x14ac:dyDescent="0.3">
      <c r="A3348" s="136">
        <f t="shared" si="52"/>
        <v>329.79420740057026</v>
      </c>
      <c r="B3348" s="134">
        <v>4.4147999999999996</v>
      </c>
      <c r="C3348" s="134">
        <v>-74.27807</v>
      </c>
      <c r="D3348" t="s">
        <v>2828</v>
      </c>
      <c r="E3348" t="s">
        <v>892</v>
      </c>
      <c r="F3348" t="s">
        <v>877</v>
      </c>
      <c r="G3348" t="s">
        <v>2829</v>
      </c>
      <c r="H3348" t="s">
        <v>297</v>
      </c>
      <c r="I3348">
        <v>538.58299999999997</v>
      </c>
      <c r="J3348" t="s">
        <v>889</v>
      </c>
      <c r="K3348" t="s">
        <v>879</v>
      </c>
      <c r="L3348" t="s">
        <v>2830</v>
      </c>
      <c r="M3348" t="s">
        <v>1754</v>
      </c>
      <c r="N3348" t="s">
        <v>1754</v>
      </c>
    </row>
    <row r="3349" spans="1:14" x14ac:dyDescent="0.3">
      <c r="A3349" s="136">
        <f t="shared" si="52"/>
        <v>329.8202262224774</v>
      </c>
      <c r="B3349" s="134">
        <v>4.4158600000000003</v>
      </c>
      <c r="C3349" s="134">
        <v>-74.280860000000004</v>
      </c>
      <c r="D3349" t="s">
        <v>2818</v>
      </c>
      <c r="E3349" t="s">
        <v>892</v>
      </c>
      <c r="F3349" t="s">
        <v>877</v>
      </c>
      <c r="G3349" t="s">
        <v>2795</v>
      </c>
      <c r="H3349" t="s">
        <v>297</v>
      </c>
      <c r="I3349">
        <v>83.766000000000005</v>
      </c>
      <c r="J3349" t="s">
        <v>889</v>
      </c>
      <c r="K3349" t="s">
        <v>879</v>
      </c>
      <c r="L3349" t="s">
        <v>2819</v>
      </c>
      <c r="M3349" t="s">
        <v>1754</v>
      </c>
      <c r="N3349" t="s">
        <v>1754</v>
      </c>
    </row>
    <row r="3350" spans="1:14" x14ac:dyDescent="0.3">
      <c r="A3350" s="136">
        <f t="shared" si="52"/>
        <v>329.83861755415597</v>
      </c>
      <c r="B3350" s="134">
        <v>5.6295000000000002</v>
      </c>
      <c r="C3350" s="134">
        <v>-75.594999999999999</v>
      </c>
      <c r="D3350" t="s">
        <v>4330</v>
      </c>
      <c r="E3350" t="s">
        <v>883</v>
      </c>
      <c r="F3350" t="s">
        <v>877</v>
      </c>
      <c r="G3350" t="s">
        <v>4331</v>
      </c>
      <c r="H3350" t="s">
        <v>288</v>
      </c>
      <c r="I3350">
        <v>728.05259999999998</v>
      </c>
      <c r="J3350" t="s">
        <v>889</v>
      </c>
      <c r="L3350" t="s">
        <v>2659</v>
      </c>
      <c r="M3350" t="s">
        <v>2026</v>
      </c>
      <c r="N3350" t="s">
        <v>2026</v>
      </c>
    </row>
    <row r="3351" spans="1:14" x14ac:dyDescent="0.3">
      <c r="A3351" s="136">
        <f t="shared" si="52"/>
        <v>329.88648799855787</v>
      </c>
      <c r="B3351" s="134">
        <v>4.1364999999999998</v>
      </c>
      <c r="C3351" s="134">
        <v>-73.233999999999995</v>
      </c>
      <c r="D3351" t="s">
        <v>6847</v>
      </c>
      <c r="E3351" t="s">
        <v>883</v>
      </c>
      <c r="F3351" t="s">
        <v>877</v>
      </c>
      <c r="G3351" t="s">
        <v>6848</v>
      </c>
      <c r="H3351" t="s">
        <v>302</v>
      </c>
      <c r="I3351">
        <v>73.550600000000003</v>
      </c>
      <c r="J3351" t="s">
        <v>894</v>
      </c>
      <c r="L3351" t="s">
        <v>6849</v>
      </c>
      <c r="M3351" t="s">
        <v>957</v>
      </c>
      <c r="N3351" t="s">
        <v>957</v>
      </c>
    </row>
    <row r="3352" spans="1:14" x14ac:dyDescent="0.3">
      <c r="A3352" s="136">
        <f t="shared" si="52"/>
        <v>329.95698640444385</v>
      </c>
      <c r="B3352" s="134">
        <v>4.1405000000000003</v>
      </c>
      <c r="C3352" s="134">
        <v>-73.287000000000006</v>
      </c>
      <c r="D3352" t="s">
        <v>6651</v>
      </c>
      <c r="E3352" t="s">
        <v>883</v>
      </c>
      <c r="F3352" t="s">
        <v>877</v>
      </c>
      <c r="G3352" t="s">
        <v>5224</v>
      </c>
      <c r="H3352" t="s">
        <v>302</v>
      </c>
      <c r="I3352">
        <v>257.42790000000002</v>
      </c>
      <c r="J3352" t="s">
        <v>889</v>
      </c>
      <c r="L3352" t="s">
        <v>6652</v>
      </c>
      <c r="M3352" t="s">
        <v>957</v>
      </c>
      <c r="N3352" t="s">
        <v>957</v>
      </c>
    </row>
    <row r="3353" spans="1:14" x14ac:dyDescent="0.3">
      <c r="A3353" s="136">
        <f t="shared" si="52"/>
        <v>329.99624140445883</v>
      </c>
      <c r="B3353" s="134">
        <v>4.7324999999999999</v>
      </c>
      <c r="C3353" s="134">
        <v>-74.8065</v>
      </c>
      <c r="D3353" t="s">
        <v>2006</v>
      </c>
      <c r="E3353" t="s">
        <v>883</v>
      </c>
      <c r="F3353" t="s">
        <v>877</v>
      </c>
      <c r="G3353" t="s">
        <v>2007</v>
      </c>
      <c r="H3353" t="s">
        <v>1369</v>
      </c>
      <c r="I3353">
        <v>408.28399999999999</v>
      </c>
      <c r="J3353" t="s">
        <v>889</v>
      </c>
      <c r="L3353" t="s">
        <v>2008</v>
      </c>
      <c r="M3353" t="s">
        <v>957</v>
      </c>
      <c r="N3353" t="s">
        <v>957</v>
      </c>
    </row>
    <row r="3354" spans="1:14" x14ac:dyDescent="0.3">
      <c r="A3354" s="136">
        <f t="shared" si="52"/>
        <v>330.1255572864867</v>
      </c>
      <c r="B3354" s="134">
        <v>4.4311699999999998</v>
      </c>
      <c r="C3354" s="134">
        <v>-74.318969999999993</v>
      </c>
      <c r="D3354" t="s">
        <v>2725</v>
      </c>
      <c r="E3354" t="s">
        <v>892</v>
      </c>
      <c r="F3354" t="s">
        <v>877</v>
      </c>
      <c r="G3354" t="s">
        <v>2633</v>
      </c>
      <c r="H3354" t="s">
        <v>297</v>
      </c>
      <c r="I3354">
        <v>67.845500000000001</v>
      </c>
      <c r="J3354" t="s">
        <v>889</v>
      </c>
      <c r="K3354" t="s">
        <v>879</v>
      </c>
      <c r="L3354" t="s">
        <v>2726</v>
      </c>
      <c r="M3354" t="s">
        <v>931</v>
      </c>
      <c r="N3354" t="s">
        <v>931</v>
      </c>
    </row>
    <row r="3355" spans="1:14" x14ac:dyDescent="0.3">
      <c r="A3355" s="136">
        <f t="shared" si="52"/>
        <v>330.1888048495104</v>
      </c>
      <c r="B3355" s="134">
        <v>5.9221300000000001</v>
      </c>
      <c r="C3355" s="134">
        <v>-75.745559999999998</v>
      </c>
      <c r="D3355" t="s">
        <v>5557</v>
      </c>
      <c r="E3355" t="s">
        <v>892</v>
      </c>
      <c r="F3355" t="s">
        <v>877</v>
      </c>
      <c r="G3355" t="s">
        <v>5558</v>
      </c>
      <c r="H3355" t="s">
        <v>288</v>
      </c>
      <c r="I3355">
        <v>1793.0673999999999</v>
      </c>
      <c r="J3355" t="s">
        <v>986</v>
      </c>
      <c r="K3355" t="s">
        <v>879</v>
      </c>
      <c r="L3355" t="s">
        <v>5559</v>
      </c>
      <c r="M3355" t="s">
        <v>5560</v>
      </c>
      <c r="N3355" t="s">
        <v>5560</v>
      </c>
    </row>
    <row r="3356" spans="1:14" x14ac:dyDescent="0.3">
      <c r="A3356" s="136">
        <f t="shared" si="52"/>
        <v>330.27410395098337</v>
      </c>
      <c r="B3356" s="134">
        <v>9.7334999999999994</v>
      </c>
      <c r="C3356" s="134">
        <v>-74.376499999999993</v>
      </c>
      <c r="D3356" t="s">
        <v>13052</v>
      </c>
      <c r="E3356" t="s">
        <v>883</v>
      </c>
      <c r="F3356" t="s">
        <v>877</v>
      </c>
      <c r="G3356" t="s">
        <v>13010</v>
      </c>
      <c r="H3356" t="s">
        <v>301</v>
      </c>
      <c r="I3356">
        <v>2064.7098999999998</v>
      </c>
      <c r="J3356" t="s">
        <v>986</v>
      </c>
      <c r="L3356" t="s">
        <v>13011</v>
      </c>
      <c r="M3356" t="s">
        <v>881</v>
      </c>
      <c r="N3356" t="s">
        <v>881</v>
      </c>
    </row>
    <row r="3357" spans="1:14" x14ac:dyDescent="0.3">
      <c r="A3357" s="136">
        <f t="shared" si="52"/>
        <v>330.28202365419895</v>
      </c>
      <c r="B3357" s="134">
        <v>4.4139499999999998</v>
      </c>
      <c r="C3357" s="134">
        <v>-74.286529999999999</v>
      </c>
      <c r="D3357" t="s">
        <v>2801</v>
      </c>
      <c r="E3357" t="s">
        <v>892</v>
      </c>
      <c r="F3357" t="s">
        <v>877</v>
      </c>
      <c r="G3357" t="s">
        <v>2795</v>
      </c>
      <c r="H3357" t="s">
        <v>297</v>
      </c>
      <c r="I3357">
        <v>20.1889</v>
      </c>
      <c r="J3357" t="s">
        <v>889</v>
      </c>
      <c r="K3357" t="s">
        <v>879</v>
      </c>
      <c r="L3357" t="s">
        <v>2802</v>
      </c>
      <c r="M3357" t="s">
        <v>1754</v>
      </c>
      <c r="N3357" t="s">
        <v>1754</v>
      </c>
    </row>
    <row r="3358" spans="1:14" x14ac:dyDescent="0.3">
      <c r="A3358" s="136">
        <f t="shared" si="52"/>
        <v>330.32488954393909</v>
      </c>
      <c r="B3358" s="134">
        <v>4.4264999999999999</v>
      </c>
      <c r="C3358" s="134">
        <v>-74.313500000000005</v>
      </c>
      <c r="D3358" t="s">
        <v>2738</v>
      </c>
      <c r="E3358" t="s">
        <v>883</v>
      </c>
      <c r="F3358" t="s">
        <v>877</v>
      </c>
      <c r="G3358" t="s">
        <v>2633</v>
      </c>
      <c r="H3358" t="s">
        <v>297</v>
      </c>
      <c r="I3358">
        <v>52.718600000000002</v>
      </c>
      <c r="J3358" t="s">
        <v>894</v>
      </c>
      <c r="L3358" t="s">
        <v>2739</v>
      </c>
      <c r="M3358" t="s">
        <v>899</v>
      </c>
      <c r="N3358" t="s">
        <v>899</v>
      </c>
    </row>
    <row r="3359" spans="1:14" x14ac:dyDescent="0.3">
      <c r="A3359" s="136">
        <f t="shared" si="52"/>
        <v>330.55351988619481</v>
      </c>
      <c r="B3359" s="134">
        <v>4.1369999999999996</v>
      </c>
      <c r="C3359" s="134">
        <v>-73.305999999999997</v>
      </c>
      <c r="D3359" t="s">
        <v>6560</v>
      </c>
      <c r="E3359" t="s">
        <v>883</v>
      </c>
      <c r="F3359" t="s">
        <v>877</v>
      </c>
      <c r="G3359" t="s">
        <v>5224</v>
      </c>
      <c r="H3359" t="s">
        <v>302</v>
      </c>
      <c r="I3359">
        <v>188.7817</v>
      </c>
      <c r="J3359" t="s">
        <v>889</v>
      </c>
      <c r="L3359" t="s">
        <v>6419</v>
      </c>
      <c r="M3359" t="s">
        <v>957</v>
      </c>
      <c r="N3359" t="s">
        <v>957</v>
      </c>
    </row>
    <row r="3360" spans="1:14" x14ac:dyDescent="0.3">
      <c r="A3360" s="136">
        <f t="shared" si="52"/>
        <v>330.55407243547813</v>
      </c>
      <c r="B3360" s="134">
        <v>4.1635</v>
      </c>
      <c r="C3360" s="134">
        <v>-73.501000000000005</v>
      </c>
      <c r="D3360" t="s">
        <v>5753</v>
      </c>
      <c r="E3360" t="s">
        <v>883</v>
      </c>
      <c r="F3360" t="s">
        <v>884</v>
      </c>
      <c r="G3360" t="s">
        <v>5224</v>
      </c>
      <c r="H3360" t="s">
        <v>302</v>
      </c>
      <c r="I3360">
        <v>199.8177</v>
      </c>
      <c r="L3360" t="s">
        <v>2758</v>
      </c>
      <c r="M3360" t="s">
        <v>887</v>
      </c>
      <c r="N3360" t="s">
        <v>887</v>
      </c>
    </row>
    <row r="3361" spans="1:14" x14ac:dyDescent="0.3">
      <c r="A3361" s="136">
        <f t="shared" si="52"/>
        <v>330.56875298164567</v>
      </c>
      <c r="B3361" s="134">
        <v>4.13232</v>
      </c>
      <c r="C3361" s="134">
        <v>-73.257959999999997</v>
      </c>
      <c r="D3361" t="s">
        <v>6753</v>
      </c>
      <c r="E3361" t="s">
        <v>892</v>
      </c>
      <c r="F3361" t="s">
        <v>877</v>
      </c>
      <c r="G3361" t="s">
        <v>6754</v>
      </c>
      <c r="H3361" t="s">
        <v>302</v>
      </c>
      <c r="I3361">
        <v>835.55250000000001</v>
      </c>
      <c r="J3361" t="s">
        <v>889</v>
      </c>
      <c r="K3361" t="s">
        <v>879</v>
      </c>
      <c r="L3361" t="s">
        <v>2560</v>
      </c>
      <c r="M3361" t="s">
        <v>1686</v>
      </c>
      <c r="N3361" t="s">
        <v>1686</v>
      </c>
    </row>
    <row r="3362" spans="1:14" x14ac:dyDescent="0.3">
      <c r="A3362" s="136">
        <f t="shared" si="52"/>
        <v>330.60089431344642</v>
      </c>
      <c r="B3362" s="134">
        <v>5.7</v>
      </c>
      <c r="C3362" s="134">
        <v>-75.641999999999996</v>
      </c>
      <c r="D3362" t="s">
        <v>4632</v>
      </c>
      <c r="E3362" t="s">
        <v>883</v>
      </c>
      <c r="F3362" t="s">
        <v>877</v>
      </c>
      <c r="G3362" t="s">
        <v>4190</v>
      </c>
      <c r="H3362" t="s">
        <v>288</v>
      </c>
      <c r="I3362">
        <v>392.19819999999999</v>
      </c>
      <c r="J3362" t="s">
        <v>889</v>
      </c>
      <c r="L3362" t="s">
        <v>2659</v>
      </c>
      <c r="M3362" t="s">
        <v>2026</v>
      </c>
      <c r="N3362" t="s">
        <v>2026</v>
      </c>
    </row>
    <row r="3363" spans="1:14" x14ac:dyDescent="0.3">
      <c r="A3363" s="136">
        <f t="shared" si="52"/>
        <v>330.60603369971608</v>
      </c>
      <c r="B3363" s="134">
        <v>4.4215</v>
      </c>
      <c r="C3363" s="134">
        <v>-74.308999999999997</v>
      </c>
      <c r="D3363" t="s">
        <v>2743</v>
      </c>
      <c r="E3363" t="s">
        <v>883</v>
      </c>
      <c r="F3363" t="s">
        <v>877</v>
      </c>
      <c r="G3363" t="s">
        <v>2633</v>
      </c>
      <c r="H3363" t="s">
        <v>297</v>
      </c>
      <c r="I3363">
        <v>142.2184</v>
      </c>
      <c r="J3363" t="s">
        <v>894</v>
      </c>
      <c r="L3363" t="s">
        <v>2739</v>
      </c>
      <c r="M3363" t="s">
        <v>899</v>
      </c>
      <c r="N3363" t="s">
        <v>899</v>
      </c>
    </row>
    <row r="3364" spans="1:14" x14ac:dyDescent="0.3">
      <c r="A3364" s="136">
        <f t="shared" si="52"/>
        <v>330.62188396234285</v>
      </c>
      <c r="B3364" s="134">
        <v>5.9684999999999997</v>
      </c>
      <c r="C3364" s="134">
        <v>-75.769499999999994</v>
      </c>
      <c r="D3364" t="s">
        <v>5793</v>
      </c>
      <c r="E3364" t="s">
        <v>883</v>
      </c>
      <c r="F3364" t="s">
        <v>877</v>
      </c>
      <c r="G3364" t="s">
        <v>5716</v>
      </c>
      <c r="H3364" t="s">
        <v>288</v>
      </c>
      <c r="I3364">
        <v>1.2253000000000001</v>
      </c>
      <c r="J3364" t="s">
        <v>894</v>
      </c>
      <c r="L3364" t="s">
        <v>2659</v>
      </c>
      <c r="M3364" t="s">
        <v>5794</v>
      </c>
      <c r="N3364" t="s">
        <v>5794</v>
      </c>
    </row>
    <row r="3365" spans="1:14" x14ac:dyDescent="0.3">
      <c r="A3365" s="136">
        <f t="shared" si="52"/>
        <v>330.7929193545221</v>
      </c>
      <c r="B3365" s="134">
        <v>4.4090699999999998</v>
      </c>
      <c r="C3365" s="134">
        <v>-74.286969999999997</v>
      </c>
      <c r="D3365" t="s">
        <v>2794</v>
      </c>
      <c r="E3365" t="s">
        <v>892</v>
      </c>
      <c r="F3365" t="s">
        <v>877</v>
      </c>
      <c r="G3365" t="s">
        <v>2795</v>
      </c>
      <c r="H3365" t="s">
        <v>297</v>
      </c>
      <c r="I3365">
        <v>13.9358</v>
      </c>
      <c r="J3365" t="s">
        <v>894</v>
      </c>
      <c r="K3365" t="s">
        <v>879</v>
      </c>
      <c r="L3365" t="s">
        <v>2796</v>
      </c>
      <c r="M3365" t="s">
        <v>1754</v>
      </c>
      <c r="N3365" t="s">
        <v>1754</v>
      </c>
    </row>
    <row r="3366" spans="1:14" x14ac:dyDescent="0.3">
      <c r="A3366" s="136">
        <f t="shared" si="52"/>
        <v>330.82803587769041</v>
      </c>
      <c r="B3366" s="134">
        <v>4.1585000000000001</v>
      </c>
      <c r="C3366" s="134">
        <v>-73.486000000000004</v>
      </c>
      <c r="D3366" t="s">
        <v>5835</v>
      </c>
      <c r="E3366" t="s">
        <v>883</v>
      </c>
      <c r="F3366" t="s">
        <v>877</v>
      </c>
      <c r="G3366" t="s">
        <v>4873</v>
      </c>
      <c r="H3366" t="s">
        <v>302</v>
      </c>
      <c r="I3366">
        <v>144.6533</v>
      </c>
      <c r="J3366" t="s">
        <v>889</v>
      </c>
      <c r="L3366" t="s">
        <v>5836</v>
      </c>
      <c r="M3366" t="s">
        <v>1173</v>
      </c>
      <c r="N3366" t="s">
        <v>1173</v>
      </c>
    </row>
    <row r="3367" spans="1:14" x14ac:dyDescent="0.3">
      <c r="A3367" s="136">
        <f t="shared" si="52"/>
        <v>330.90767567475308</v>
      </c>
      <c r="B3367" s="134">
        <v>4.1349999999999998</v>
      </c>
      <c r="C3367" s="134">
        <v>-73.317499999999995</v>
      </c>
      <c r="D3367" t="s">
        <v>6515</v>
      </c>
      <c r="E3367" t="s">
        <v>883</v>
      </c>
      <c r="F3367" t="s">
        <v>877</v>
      </c>
      <c r="G3367" t="s">
        <v>5224</v>
      </c>
      <c r="H3367" t="s">
        <v>302</v>
      </c>
      <c r="I3367">
        <v>139.7483</v>
      </c>
      <c r="J3367" t="s">
        <v>894</v>
      </c>
      <c r="L3367" t="s">
        <v>6516</v>
      </c>
      <c r="M3367" t="s">
        <v>957</v>
      </c>
      <c r="N3367" t="s">
        <v>957</v>
      </c>
    </row>
    <row r="3368" spans="1:14" x14ac:dyDescent="0.3">
      <c r="A3368" s="136">
        <f t="shared" si="52"/>
        <v>330.96645229693479</v>
      </c>
      <c r="B3368" s="134">
        <v>6.31</v>
      </c>
      <c r="C3368" s="134">
        <v>-75.890500000000003</v>
      </c>
      <c r="D3368" t="s">
        <v>7248</v>
      </c>
      <c r="E3368" t="s">
        <v>883</v>
      </c>
      <c r="F3368" t="s">
        <v>877</v>
      </c>
      <c r="G3368" t="s">
        <v>7105</v>
      </c>
      <c r="H3368" t="s">
        <v>288</v>
      </c>
      <c r="I3368">
        <v>183.71799999999999</v>
      </c>
      <c r="J3368" t="s">
        <v>889</v>
      </c>
      <c r="L3368" t="s">
        <v>6328</v>
      </c>
      <c r="M3368" t="s">
        <v>6892</v>
      </c>
      <c r="N3368" t="s">
        <v>6892</v>
      </c>
    </row>
    <row r="3369" spans="1:14" x14ac:dyDescent="0.3">
      <c r="A3369" s="136">
        <f t="shared" si="52"/>
        <v>330.99529344593708</v>
      </c>
      <c r="B3369" s="134">
        <v>4.1539999999999999</v>
      </c>
      <c r="C3369" s="134">
        <v>-73.467500000000001</v>
      </c>
      <c r="D3369" t="s">
        <v>5931</v>
      </c>
      <c r="E3369" t="s">
        <v>883</v>
      </c>
      <c r="F3369" t="s">
        <v>981</v>
      </c>
      <c r="G3369" t="s">
        <v>5224</v>
      </c>
      <c r="H3369" t="s">
        <v>302</v>
      </c>
      <c r="I3369">
        <v>95.618399999999994</v>
      </c>
      <c r="J3369" t="s">
        <v>894</v>
      </c>
      <c r="L3369" t="s">
        <v>5932</v>
      </c>
      <c r="M3369" t="s">
        <v>957</v>
      </c>
      <c r="N3369" t="s">
        <v>957</v>
      </c>
    </row>
    <row r="3370" spans="1:14" x14ac:dyDescent="0.3">
      <c r="A3370" s="136">
        <f t="shared" si="52"/>
        <v>331.07215833691697</v>
      </c>
      <c r="B3370" s="134">
        <v>4.6187899999999997</v>
      </c>
      <c r="C3370" s="134">
        <v>-74.662909999999997</v>
      </c>
      <c r="D3370" t="s">
        <v>2097</v>
      </c>
      <c r="E3370" t="s">
        <v>892</v>
      </c>
      <c r="F3370" t="s">
        <v>877</v>
      </c>
      <c r="G3370" t="s">
        <v>1836</v>
      </c>
      <c r="H3370" t="s">
        <v>297</v>
      </c>
      <c r="I3370">
        <v>261.50479999999999</v>
      </c>
      <c r="J3370" t="s">
        <v>889</v>
      </c>
      <c r="K3370" t="s">
        <v>879</v>
      </c>
      <c r="L3370" t="s">
        <v>2098</v>
      </c>
      <c r="M3370" t="s">
        <v>957</v>
      </c>
      <c r="N3370" t="s">
        <v>957</v>
      </c>
    </row>
    <row r="3371" spans="1:14" x14ac:dyDescent="0.3">
      <c r="A3371" s="136">
        <f t="shared" si="52"/>
        <v>331.14057168607127</v>
      </c>
      <c r="B3371" s="134">
        <v>4.1844999999999999</v>
      </c>
      <c r="C3371" s="134">
        <v>-73.637500000000003</v>
      </c>
      <c r="D3371" t="s">
        <v>5221</v>
      </c>
      <c r="E3371" t="s">
        <v>883</v>
      </c>
      <c r="F3371" t="s">
        <v>877</v>
      </c>
      <c r="G3371" t="s">
        <v>4873</v>
      </c>
      <c r="H3371" t="s">
        <v>302</v>
      </c>
      <c r="I3371">
        <v>115.2345</v>
      </c>
      <c r="J3371" t="s">
        <v>894</v>
      </c>
      <c r="L3371" t="s">
        <v>5222</v>
      </c>
      <c r="M3371" t="s">
        <v>957</v>
      </c>
      <c r="N3371" t="s">
        <v>957</v>
      </c>
    </row>
    <row r="3372" spans="1:14" x14ac:dyDescent="0.3">
      <c r="A3372" s="136">
        <f t="shared" si="52"/>
        <v>331.23631232240035</v>
      </c>
      <c r="B3372" s="134">
        <v>4.1609999999999996</v>
      </c>
      <c r="C3372" s="134">
        <v>-73.522540000000006</v>
      </c>
      <c r="D3372" t="s">
        <v>5635</v>
      </c>
      <c r="E3372" t="s">
        <v>892</v>
      </c>
      <c r="F3372" t="s">
        <v>877</v>
      </c>
      <c r="G3372" t="s">
        <v>5224</v>
      </c>
      <c r="H3372" t="s">
        <v>302</v>
      </c>
      <c r="I3372">
        <v>75.995199999999997</v>
      </c>
      <c r="J3372" t="s">
        <v>889</v>
      </c>
      <c r="K3372" t="s">
        <v>879</v>
      </c>
      <c r="L3372" t="s">
        <v>5636</v>
      </c>
      <c r="M3372" t="s">
        <v>1173</v>
      </c>
      <c r="N3372" t="s">
        <v>1173</v>
      </c>
    </row>
    <row r="3373" spans="1:14" x14ac:dyDescent="0.3">
      <c r="A3373" s="136">
        <f t="shared" si="52"/>
        <v>331.24211391348507</v>
      </c>
      <c r="B3373" s="134">
        <v>5.4386999999999999</v>
      </c>
      <c r="C3373" s="134">
        <v>-75.491029999999995</v>
      </c>
      <c r="D3373" t="s">
        <v>3647</v>
      </c>
      <c r="E3373" t="s">
        <v>892</v>
      </c>
      <c r="F3373" t="s">
        <v>877</v>
      </c>
      <c r="G3373" t="s">
        <v>3615</v>
      </c>
      <c r="H3373" t="s">
        <v>292</v>
      </c>
      <c r="I3373">
        <v>9.2657000000000007</v>
      </c>
      <c r="J3373" t="s">
        <v>894</v>
      </c>
      <c r="K3373" t="s">
        <v>879</v>
      </c>
      <c r="L3373" t="s">
        <v>3648</v>
      </c>
      <c r="M3373" t="s">
        <v>957</v>
      </c>
      <c r="N3373" t="s">
        <v>957</v>
      </c>
    </row>
    <row r="3374" spans="1:14" x14ac:dyDescent="0.3">
      <c r="A3374" s="136">
        <f t="shared" si="52"/>
        <v>331.31712297071613</v>
      </c>
      <c r="B3374" s="134">
        <v>4.1464999999999996</v>
      </c>
      <c r="C3374" s="134">
        <v>-73.4375</v>
      </c>
      <c r="D3374" t="s">
        <v>6067</v>
      </c>
      <c r="E3374" t="s">
        <v>883</v>
      </c>
      <c r="F3374" t="s">
        <v>877</v>
      </c>
      <c r="G3374" t="s">
        <v>5224</v>
      </c>
      <c r="H3374" t="s">
        <v>302</v>
      </c>
      <c r="I3374">
        <v>574.93820000000005</v>
      </c>
      <c r="J3374" t="s">
        <v>889</v>
      </c>
      <c r="L3374" t="s">
        <v>1802</v>
      </c>
      <c r="M3374" t="s">
        <v>1310</v>
      </c>
      <c r="N3374" t="s">
        <v>1310</v>
      </c>
    </row>
    <row r="3375" spans="1:14" x14ac:dyDescent="0.3">
      <c r="A3375" s="136">
        <f t="shared" si="52"/>
        <v>331.38836069652751</v>
      </c>
      <c r="B3375" s="134">
        <v>4.1505000000000001</v>
      </c>
      <c r="C3375" s="134">
        <v>-73.468000000000004</v>
      </c>
      <c r="D3375" t="s">
        <v>5930</v>
      </c>
      <c r="E3375" t="s">
        <v>883</v>
      </c>
      <c r="F3375" t="s">
        <v>877</v>
      </c>
      <c r="G3375" t="s">
        <v>4873</v>
      </c>
      <c r="H3375" t="s">
        <v>302</v>
      </c>
      <c r="I3375">
        <v>73.552999999999997</v>
      </c>
      <c r="J3375" t="s">
        <v>894</v>
      </c>
      <c r="L3375" t="s">
        <v>5038</v>
      </c>
      <c r="M3375" t="s">
        <v>1759</v>
      </c>
      <c r="N3375" t="s">
        <v>1759</v>
      </c>
    </row>
    <row r="3376" spans="1:14" x14ac:dyDescent="0.3">
      <c r="A3376" s="136">
        <f t="shared" si="52"/>
        <v>331.40693376626569</v>
      </c>
      <c r="B3376" s="134">
        <v>6.1459999999999999</v>
      </c>
      <c r="C3376" s="134">
        <v>-75.843999999999994</v>
      </c>
      <c r="D3376" t="s">
        <v>6579</v>
      </c>
      <c r="E3376" t="s">
        <v>883</v>
      </c>
      <c r="F3376" t="s">
        <v>884</v>
      </c>
      <c r="G3376" t="s">
        <v>6580</v>
      </c>
      <c r="H3376" t="s">
        <v>288</v>
      </c>
      <c r="I3376">
        <v>357.71899999999999</v>
      </c>
      <c r="L3376" t="s">
        <v>4224</v>
      </c>
      <c r="M3376" t="s">
        <v>1686</v>
      </c>
      <c r="N3376" t="s">
        <v>1686</v>
      </c>
    </row>
    <row r="3377" spans="1:14" x14ac:dyDescent="0.3">
      <c r="A3377" s="136">
        <f t="shared" si="52"/>
        <v>331.43666010913603</v>
      </c>
      <c r="B3377" s="134">
        <v>5.4370000000000003</v>
      </c>
      <c r="C3377" s="134">
        <v>-75.492000000000004</v>
      </c>
      <c r="D3377" t="s">
        <v>3638</v>
      </c>
      <c r="E3377" t="s">
        <v>883</v>
      </c>
      <c r="F3377" t="s">
        <v>963</v>
      </c>
      <c r="G3377" t="s">
        <v>3615</v>
      </c>
      <c r="H3377" t="s">
        <v>292</v>
      </c>
      <c r="I3377">
        <v>3.6776</v>
      </c>
      <c r="L3377" t="s">
        <v>3639</v>
      </c>
      <c r="M3377" t="s">
        <v>1019</v>
      </c>
      <c r="N3377" t="s">
        <v>1019</v>
      </c>
    </row>
    <row r="3378" spans="1:14" x14ac:dyDescent="0.3">
      <c r="A3378" s="136">
        <f t="shared" si="52"/>
        <v>331.44452281064804</v>
      </c>
      <c r="B3378" s="134">
        <v>9.9440000000000008</v>
      </c>
      <c r="C3378" s="134">
        <v>-73.882499999999993</v>
      </c>
      <c r="D3378" t="s">
        <v>13131</v>
      </c>
      <c r="E3378" t="s">
        <v>883</v>
      </c>
      <c r="F3378" t="s">
        <v>877</v>
      </c>
      <c r="G3378" t="s">
        <v>13127</v>
      </c>
      <c r="H3378" t="s">
        <v>294</v>
      </c>
      <c r="I3378">
        <v>622.58109999999999</v>
      </c>
      <c r="J3378" t="s">
        <v>889</v>
      </c>
      <c r="L3378" t="s">
        <v>4152</v>
      </c>
      <c r="M3378" t="s">
        <v>6710</v>
      </c>
      <c r="N3378" t="s">
        <v>6710</v>
      </c>
    </row>
    <row r="3379" spans="1:14" x14ac:dyDescent="0.3">
      <c r="A3379" s="136">
        <f t="shared" si="52"/>
        <v>331.48893533289043</v>
      </c>
      <c r="B3379" s="134">
        <v>9.7750000000000004</v>
      </c>
      <c r="C3379" s="134">
        <v>-74.317499999999995</v>
      </c>
      <c r="D3379" t="s">
        <v>13064</v>
      </c>
      <c r="E3379" t="s">
        <v>883</v>
      </c>
      <c r="F3379" t="s">
        <v>877</v>
      </c>
      <c r="G3379" t="s">
        <v>13010</v>
      </c>
      <c r="H3379" t="s">
        <v>301</v>
      </c>
      <c r="I3379">
        <v>2043.7537</v>
      </c>
      <c r="J3379" t="s">
        <v>986</v>
      </c>
      <c r="L3379" t="s">
        <v>13047</v>
      </c>
      <c r="M3379" t="s">
        <v>881</v>
      </c>
      <c r="N3379" t="s">
        <v>881</v>
      </c>
    </row>
    <row r="3380" spans="1:14" x14ac:dyDescent="0.3">
      <c r="A3380" s="136">
        <f t="shared" si="52"/>
        <v>331.56619584182016</v>
      </c>
      <c r="B3380" s="134">
        <v>4.20695</v>
      </c>
      <c r="C3380" s="134">
        <v>-73.748840000000001</v>
      </c>
      <c r="D3380" t="s">
        <v>4777</v>
      </c>
      <c r="E3380" t="s">
        <v>892</v>
      </c>
      <c r="F3380" t="s">
        <v>877</v>
      </c>
      <c r="G3380" t="s">
        <v>4778</v>
      </c>
      <c r="H3380" t="s">
        <v>4502</v>
      </c>
      <c r="I3380">
        <v>182.4813</v>
      </c>
      <c r="J3380" t="s">
        <v>889</v>
      </c>
      <c r="K3380" t="s">
        <v>879</v>
      </c>
      <c r="L3380" t="s">
        <v>4779</v>
      </c>
      <c r="M3380" t="s">
        <v>957</v>
      </c>
      <c r="N3380" t="s">
        <v>957</v>
      </c>
    </row>
    <row r="3381" spans="1:14" x14ac:dyDescent="0.3">
      <c r="A3381" s="136">
        <f t="shared" si="52"/>
        <v>331.74344726931787</v>
      </c>
      <c r="B3381" s="134">
        <v>4.1595000000000004</v>
      </c>
      <c r="C3381" s="134">
        <v>-73.540000000000006</v>
      </c>
      <c r="D3381" t="s">
        <v>5582</v>
      </c>
      <c r="E3381" t="s">
        <v>883</v>
      </c>
      <c r="F3381" t="s">
        <v>877</v>
      </c>
      <c r="G3381" t="s">
        <v>4873</v>
      </c>
      <c r="H3381" t="s">
        <v>302</v>
      </c>
      <c r="I3381">
        <v>138.5264</v>
      </c>
      <c r="J3381" t="s">
        <v>894</v>
      </c>
      <c r="L3381" t="s">
        <v>1703</v>
      </c>
      <c r="M3381" t="s">
        <v>957</v>
      </c>
      <c r="N3381" t="s">
        <v>957</v>
      </c>
    </row>
    <row r="3382" spans="1:14" x14ac:dyDescent="0.3">
      <c r="A3382" s="136">
        <f t="shared" si="52"/>
        <v>331.76896790347701</v>
      </c>
      <c r="B3382" s="134">
        <v>6.3135000000000003</v>
      </c>
      <c r="C3382" s="134">
        <v>-75.899000000000001</v>
      </c>
      <c r="D3382" t="s">
        <v>7270</v>
      </c>
      <c r="E3382" t="s">
        <v>883</v>
      </c>
      <c r="F3382" t="s">
        <v>877</v>
      </c>
      <c r="G3382" t="s">
        <v>7105</v>
      </c>
      <c r="H3382" t="s">
        <v>288</v>
      </c>
      <c r="I3382">
        <v>12.247999999999999</v>
      </c>
      <c r="J3382" t="s">
        <v>894</v>
      </c>
      <c r="L3382" t="s">
        <v>6328</v>
      </c>
      <c r="M3382" t="s">
        <v>7271</v>
      </c>
      <c r="N3382" t="s">
        <v>7271</v>
      </c>
    </row>
    <row r="3383" spans="1:14" x14ac:dyDescent="0.3">
      <c r="A3383" s="136">
        <f t="shared" si="52"/>
        <v>331.78537991914726</v>
      </c>
      <c r="B3383" s="134">
        <v>4.1319999999999997</v>
      </c>
      <c r="C3383" s="134">
        <v>-73.361000000000004</v>
      </c>
      <c r="D3383" t="s">
        <v>6357</v>
      </c>
      <c r="E3383" t="s">
        <v>883</v>
      </c>
      <c r="F3383" t="s">
        <v>877</v>
      </c>
      <c r="G3383" t="s">
        <v>4873</v>
      </c>
      <c r="H3383" t="s">
        <v>302</v>
      </c>
      <c r="I3383">
        <v>118.91030000000001</v>
      </c>
      <c r="J3383" t="s">
        <v>889</v>
      </c>
      <c r="L3383" t="s">
        <v>4440</v>
      </c>
      <c r="M3383" t="s">
        <v>1310</v>
      </c>
      <c r="N3383" t="s">
        <v>1310</v>
      </c>
    </row>
    <row r="3384" spans="1:14" x14ac:dyDescent="0.3">
      <c r="A3384" s="136">
        <f t="shared" si="52"/>
        <v>331.86773242707358</v>
      </c>
      <c r="B3384" s="134">
        <v>4.1631400000000003</v>
      </c>
      <c r="C3384" s="134">
        <v>-73.565569999999994</v>
      </c>
      <c r="D3384" t="s">
        <v>5494</v>
      </c>
      <c r="E3384" t="s">
        <v>892</v>
      </c>
      <c r="F3384" t="s">
        <v>877</v>
      </c>
      <c r="G3384" t="s">
        <v>4873</v>
      </c>
      <c r="H3384" t="s">
        <v>302</v>
      </c>
      <c r="I3384">
        <v>30.715900000000001</v>
      </c>
      <c r="J3384" t="s">
        <v>894</v>
      </c>
      <c r="K3384" t="s">
        <v>879</v>
      </c>
      <c r="L3384" t="s">
        <v>5495</v>
      </c>
      <c r="M3384" t="s">
        <v>1482</v>
      </c>
      <c r="N3384" t="s">
        <v>1482</v>
      </c>
    </row>
    <row r="3385" spans="1:14" x14ac:dyDescent="0.3">
      <c r="A3385" s="136">
        <f t="shared" si="52"/>
        <v>331.90352620347591</v>
      </c>
      <c r="B3385" s="134">
        <v>4.1355000000000004</v>
      </c>
      <c r="C3385" s="134">
        <v>-73.397000000000006</v>
      </c>
      <c r="D3385" t="s">
        <v>6213</v>
      </c>
      <c r="E3385" t="s">
        <v>883</v>
      </c>
      <c r="F3385" t="s">
        <v>877</v>
      </c>
      <c r="G3385" t="s">
        <v>5224</v>
      </c>
      <c r="H3385" t="s">
        <v>302</v>
      </c>
      <c r="I3385">
        <v>306.471</v>
      </c>
      <c r="J3385" t="s">
        <v>889</v>
      </c>
      <c r="L3385" t="s">
        <v>6214</v>
      </c>
      <c r="M3385" t="s">
        <v>1686</v>
      </c>
      <c r="N3385" t="s">
        <v>1686</v>
      </c>
    </row>
    <row r="3386" spans="1:14" x14ac:dyDescent="0.3">
      <c r="A3386" s="136">
        <f t="shared" si="52"/>
        <v>331.93706832227645</v>
      </c>
      <c r="B3386" s="134">
        <v>5.4292699999999998</v>
      </c>
      <c r="C3386" s="134">
        <v>-75.492220000000003</v>
      </c>
      <c r="D3386" t="s">
        <v>3614</v>
      </c>
      <c r="E3386" t="s">
        <v>892</v>
      </c>
      <c r="F3386" t="s">
        <v>877</v>
      </c>
      <c r="G3386" t="s">
        <v>3615</v>
      </c>
      <c r="H3386" t="s">
        <v>292</v>
      </c>
      <c r="I3386">
        <v>25.091899999999999</v>
      </c>
      <c r="J3386" t="s">
        <v>889</v>
      </c>
      <c r="K3386" t="s">
        <v>879</v>
      </c>
      <c r="L3386" t="s">
        <v>2536</v>
      </c>
      <c r="M3386" t="s">
        <v>899</v>
      </c>
      <c r="N3386" t="s">
        <v>899</v>
      </c>
    </row>
    <row r="3387" spans="1:14" x14ac:dyDescent="0.3">
      <c r="A3387" s="136">
        <f t="shared" si="52"/>
        <v>331.95217211364564</v>
      </c>
      <c r="B3387" s="134">
        <v>8.5139999999999993</v>
      </c>
      <c r="C3387" s="134">
        <v>-75.650000000000006</v>
      </c>
      <c r="D3387" t="s">
        <v>12063</v>
      </c>
      <c r="E3387" t="s">
        <v>883</v>
      </c>
      <c r="F3387" t="s">
        <v>877</v>
      </c>
      <c r="G3387" t="s">
        <v>11730</v>
      </c>
      <c r="H3387" t="s">
        <v>296</v>
      </c>
      <c r="I3387">
        <v>160.816</v>
      </c>
      <c r="J3387" t="s">
        <v>889</v>
      </c>
      <c r="L3387" t="s">
        <v>12064</v>
      </c>
      <c r="M3387" t="s">
        <v>1410</v>
      </c>
      <c r="N3387" t="s">
        <v>1410</v>
      </c>
    </row>
    <row r="3388" spans="1:14" x14ac:dyDescent="0.3">
      <c r="A3388" s="136">
        <f t="shared" si="52"/>
        <v>331.96595981304029</v>
      </c>
      <c r="B3388" s="134">
        <v>4.1756599999999997</v>
      </c>
      <c r="C3388" s="134">
        <v>-73.631730000000005</v>
      </c>
      <c r="D3388" t="s">
        <v>5242</v>
      </c>
      <c r="E3388" t="s">
        <v>892</v>
      </c>
      <c r="F3388" t="s">
        <v>877</v>
      </c>
      <c r="G3388" t="s">
        <v>4873</v>
      </c>
      <c r="H3388" t="s">
        <v>302</v>
      </c>
      <c r="I3388">
        <v>56.4711</v>
      </c>
      <c r="J3388" t="s">
        <v>889</v>
      </c>
      <c r="K3388" t="s">
        <v>879</v>
      </c>
      <c r="L3388" t="s">
        <v>5243</v>
      </c>
      <c r="M3388" t="s">
        <v>1754</v>
      </c>
      <c r="N3388" t="s">
        <v>1754</v>
      </c>
    </row>
    <row r="3389" spans="1:14" x14ac:dyDescent="0.3">
      <c r="A3389" s="136">
        <f t="shared" si="52"/>
        <v>332.03778132671124</v>
      </c>
      <c r="B3389" s="134">
        <v>4.1766199999999998</v>
      </c>
      <c r="C3389" s="134">
        <v>-73.639240000000001</v>
      </c>
      <c r="D3389" t="s">
        <v>5209</v>
      </c>
      <c r="E3389" t="s">
        <v>892</v>
      </c>
      <c r="F3389" t="s">
        <v>877</v>
      </c>
      <c r="G3389" t="s">
        <v>4873</v>
      </c>
      <c r="H3389" t="s">
        <v>302</v>
      </c>
      <c r="I3389">
        <v>60.4559</v>
      </c>
      <c r="J3389" t="s">
        <v>889</v>
      </c>
      <c r="K3389" t="s">
        <v>879</v>
      </c>
      <c r="L3389" t="s">
        <v>5210</v>
      </c>
      <c r="M3389" t="s">
        <v>899</v>
      </c>
      <c r="N3389" t="s">
        <v>899</v>
      </c>
    </row>
    <row r="3390" spans="1:14" x14ac:dyDescent="0.3">
      <c r="A3390" s="136">
        <f t="shared" si="52"/>
        <v>332.10690716079472</v>
      </c>
      <c r="B3390" s="134">
        <v>7.0209999999999999</v>
      </c>
      <c r="C3390" s="134">
        <v>-76.007999999999996</v>
      </c>
      <c r="D3390" t="s">
        <v>9531</v>
      </c>
      <c r="E3390" t="s">
        <v>883</v>
      </c>
      <c r="F3390" t="s">
        <v>877</v>
      </c>
      <c r="G3390" t="s">
        <v>9404</v>
      </c>
      <c r="H3390" t="s">
        <v>288</v>
      </c>
      <c r="I3390">
        <v>1879.0005000000001</v>
      </c>
      <c r="J3390" t="s">
        <v>889</v>
      </c>
      <c r="L3390" t="s">
        <v>2659</v>
      </c>
      <c r="M3390" t="s">
        <v>1158</v>
      </c>
      <c r="N3390" t="s">
        <v>1158</v>
      </c>
    </row>
    <row r="3391" spans="1:14" x14ac:dyDescent="0.3">
      <c r="A3391" s="136">
        <f t="shared" si="52"/>
        <v>332.15618060076315</v>
      </c>
      <c r="B3391" s="134">
        <v>6.3042199999999999</v>
      </c>
      <c r="C3391" s="134">
        <v>-75.900059999999996</v>
      </c>
      <c r="D3391" t="s">
        <v>7237</v>
      </c>
      <c r="E3391" t="s">
        <v>892</v>
      </c>
      <c r="F3391" t="s">
        <v>877</v>
      </c>
      <c r="G3391" t="s">
        <v>6901</v>
      </c>
      <c r="H3391" t="s">
        <v>288</v>
      </c>
      <c r="I3391">
        <v>6741.9349000000002</v>
      </c>
      <c r="J3391" t="s">
        <v>1069</v>
      </c>
      <c r="K3391" t="s">
        <v>879</v>
      </c>
      <c r="L3391" t="s">
        <v>6328</v>
      </c>
      <c r="M3391" t="s">
        <v>7238</v>
      </c>
      <c r="N3391" t="s">
        <v>7238</v>
      </c>
    </row>
    <row r="3392" spans="1:14" x14ac:dyDescent="0.3">
      <c r="A3392" s="136">
        <f t="shared" si="52"/>
        <v>332.22121049889608</v>
      </c>
      <c r="B3392" s="134">
        <v>4.12</v>
      </c>
      <c r="C3392" s="134">
        <v>-73.286550000000005</v>
      </c>
      <c r="D3392" t="s">
        <v>6653</v>
      </c>
      <c r="E3392" t="s">
        <v>892</v>
      </c>
      <c r="F3392" t="s">
        <v>877</v>
      </c>
      <c r="G3392" t="s">
        <v>4873</v>
      </c>
      <c r="H3392" t="s">
        <v>302</v>
      </c>
      <c r="I3392">
        <v>374.26209999999998</v>
      </c>
      <c r="J3392" t="s">
        <v>894</v>
      </c>
      <c r="K3392" t="s">
        <v>879</v>
      </c>
      <c r="L3392" t="s">
        <v>6654</v>
      </c>
      <c r="M3392" t="s">
        <v>1718</v>
      </c>
      <c r="N3392" t="s">
        <v>1718</v>
      </c>
    </row>
    <row r="3393" spans="1:14" x14ac:dyDescent="0.3">
      <c r="A3393" s="136">
        <f t="shared" si="52"/>
        <v>332.29721515159156</v>
      </c>
      <c r="B3393" s="134">
        <v>4.5529999999999999</v>
      </c>
      <c r="C3393" s="134">
        <v>-74.580500000000001</v>
      </c>
      <c r="D3393" t="s">
        <v>2224</v>
      </c>
      <c r="E3393" t="s">
        <v>883</v>
      </c>
      <c r="F3393" t="s">
        <v>877</v>
      </c>
      <c r="G3393" t="s">
        <v>2073</v>
      </c>
      <c r="H3393" t="s">
        <v>297</v>
      </c>
      <c r="I3393">
        <v>255.02799999999999</v>
      </c>
      <c r="J3393" t="s">
        <v>889</v>
      </c>
      <c r="L3393" t="s">
        <v>1005</v>
      </c>
      <c r="M3393" t="s">
        <v>957</v>
      </c>
      <c r="N3393" t="s">
        <v>957</v>
      </c>
    </row>
    <row r="3394" spans="1:14" x14ac:dyDescent="0.3">
      <c r="A3394" s="136">
        <f t="shared" ref="A3394:A3457" si="53">6371*ACOS(SIN(RADIANS(LAT))*SIN(RADIANS(B3394))+COS(RADIANS(LAT))*COS(RADIANS(B3394))*COS(RADIANS(C3394-LONG)))</f>
        <v>332.37185919460393</v>
      </c>
      <c r="B3394" s="134">
        <v>4.1183500000000004</v>
      </c>
      <c r="C3394" s="134">
        <v>-73.283510000000007</v>
      </c>
      <c r="D3394" t="s">
        <v>6658</v>
      </c>
      <c r="E3394" t="s">
        <v>892</v>
      </c>
      <c r="F3394" t="s">
        <v>877</v>
      </c>
      <c r="G3394" t="s">
        <v>4873</v>
      </c>
      <c r="H3394" t="s">
        <v>302</v>
      </c>
      <c r="I3394">
        <v>9.6382999999999992</v>
      </c>
      <c r="J3394" t="s">
        <v>894</v>
      </c>
      <c r="K3394" t="s">
        <v>879</v>
      </c>
      <c r="L3394" t="s">
        <v>6659</v>
      </c>
      <c r="M3394" t="s">
        <v>6660</v>
      </c>
      <c r="N3394" t="s">
        <v>6660</v>
      </c>
    </row>
    <row r="3395" spans="1:14" x14ac:dyDescent="0.3">
      <c r="A3395" s="136">
        <f t="shared" si="53"/>
        <v>332.43898207649352</v>
      </c>
      <c r="B3395" s="134">
        <v>4.1596299999999999</v>
      </c>
      <c r="C3395" s="134">
        <v>-73.574510000000004</v>
      </c>
      <c r="D3395" t="s">
        <v>5471</v>
      </c>
      <c r="E3395" t="s">
        <v>892</v>
      </c>
      <c r="F3395" t="s">
        <v>877</v>
      </c>
      <c r="G3395" t="s">
        <v>4873</v>
      </c>
      <c r="H3395" t="s">
        <v>302</v>
      </c>
      <c r="I3395">
        <v>286.31509999999997</v>
      </c>
      <c r="J3395" t="s">
        <v>889</v>
      </c>
      <c r="K3395" t="s">
        <v>879</v>
      </c>
      <c r="L3395" t="s">
        <v>4318</v>
      </c>
      <c r="M3395" t="s">
        <v>899</v>
      </c>
      <c r="N3395" t="s">
        <v>899</v>
      </c>
    </row>
    <row r="3396" spans="1:14" x14ac:dyDescent="0.3">
      <c r="A3396" s="136">
        <f t="shared" si="53"/>
        <v>332.63327154553428</v>
      </c>
      <c r="B3396" s="134">
        <v>9.9610000000000003</v>
      </c>
      <c r="C3396" s="134">
        <v>-73.863</v>
      </c>
      <c r="D3396" t="s">
        <v>13133</v>
      </c>
      <c r="E3396" t="s">
        <v>883</v>
      </c>
      <c r="F3396" t="s">
        <v>877</v>
      </c>
      <c r="G3396" t="s">
        <v>13127</v>
      </c>
      <c r="H3396" t="s">
        <v>294</v>
      </c>
      <c r="I3396">
        <v>404.53199999999998</v>
      </c>
      <c r="J3396" t="s">
        <v>889</v>
      </c>
      <c r="L3396" t="s">
        <v>4152</v>
      </c>
      <c r="M3396" t="s">
        <v>7202</v>
      </c>
      <c r="N3396" t="s">
        <v>7202</v>
      </c>
    </row>
    <row r="3397" spans="1:14" x14ac:dyDescent="0.3">
      <c r="A3397" s="136">
        <f t="shared" si="53"/>
        <v>332.77556065476233</v>
      </c>
      <c r="B3397" s="134">
        <v>4.4056199999999999</v>
      </c>
      <c r="C3397" s="134">
        <v>-74.320989999999995</v>
      </c>
      <c r="D3397" t="s">
        <v>2712</v>
      </c>
      <c r="E3397" t="s">
        <v>892</v>
      </c>
      <c r="F3397" t="s">
        <v>877</v>
      </c>
      <c r="G3397" t="s">
        <v>2713</v>
      </c>
      <c r="H3397" t="s">
        <v>297</v>
      </c>
      <c r="I3397">
        <v>29.947199999999999</v>
      </c>
      <c r="J3397" t="s">
        <v>894</v>
      </c>
      <c r="K3397" t="s">
        <v>879</v>
      </c>
      <c r="L3397" t="s">
        <v>2714</v>
      </c>
      <c r="M3397" t="s">
        <v>1754</v>
      </c>
      <c r="N3397" t="s">
        <v>1754</v>
      </c>
    </row>
    <row r="3398" spans="1:14" x14ac:dyDescent="0.3">
      <c r="A3398" s="136">
        <f t="shared" si="53"/>
        <v>332.80685792412822</v>
      </c>
      <c r="B3398" s="134">
        <v>6.0010000000000003</v>
      </c>
      <c r="C3398" s="134">
        <v>-75.804000000000002</v>
      </c>
      <c r="D3398" t="s">
        <v>5995</v>
      </c>
      <c r="E3398" t="s">
        <v>883</v>
      </c>
      <c r="F3398" t="s">
        <v>981</v>
      </c>
      <c r="G3398" t="s">
        <v>5982</v>
      </c>
      <c r="H3398" t="s">
        <v>288</v>
      </c>
      <c r="I3398">
        <v>68.617000000000004</v>
      </c>
      <c r="J3398" t="s">
        <v>894</v>
      </c>
      <c r="L3398" t="s">
        <v>5996</v>
      </c>
      <c r="M3398" t="s">
        <v>957</v>
      </c>
      <c r="N3398" t="s">
        <v>957</v>
      </c>
    </row>
    <row r="3399" spans="1:14" x14ac:dyDescent="0.3">
      <c r="A3399" s="136">
        <f t="shared" si="53"/>
        <v>332.85709679345644</v>
      </c>
      <c r="B3399" s="134">
        <v>4.1541800000000002</v>
      </c>
      <c r="C3399" s="134">
        <v>-73.566090000000003</v>
      </c>
      <c r="D3399" t="s">
        <v>5492</v>
      </c>
      <c r="E3399" t="s">
        <v>892</v>
      </c>
      <c r="F3399" t="s">
        <v>877</v>
      </c>
      <c r="G3399" t="s">
        <v>4873</v>
      </c>
      <c r="H3399" t="s">
        <v>302</v>
      </c>
      <c r="I3399">
        <v>43.336799999999997</v>
      </c>
      <c r="J3399" t="s">
        <v>894</v>
      </c>
      <c r="K3399" t="s">
        <v>879</v>
      </c>
      <c r="L3399" t="s">
        <v>5493</v>
      </c>
      <c r="M3399" t="s">
        <v>1482</v>
      </c>
      <c r="N3399" t="s">
        <v>1482</v>
      </c>
    </row>
    <row r="3400" spans="1:14" x14ac:dyDescent="0.3">
      <c r="A3400" s="136">
        <f t="shared" si="53"/>
        <v>332.99376348631205</v>
      </c>
      <c r="B3400" s="134">
        <v>4.1565000000000003</v>
      </c>
      <c r="C3400" s="134">
        <v>-73.584500000000006</v>
      </c>
      <c r="D3400" t="s">
        <v>5433</v>
      </c>
      <c r="E3400" t="s">
        <v>883</v>
      </c>
      <c r="F3400" t="s">
        <v>877</v>
      </c>
      <c r="G3400" t="s">
        <v>4873</v>
      </c>
      <c r="H3400" t="s">
        <v>302</v>
      </c>
      <c r="I3400">
        <v>15.936999999999999</v>
      </c>
      <c r="J3400" t="s">
        <v>894</v>
      </c>
      <c r="L3400" t="s">
        <v>5434</v>
      </c>
      <c r="M3400" t="s">
        <v>1173</v>
      </c>
      <c r="N3400" t="s">
        <v>1173</v>
      </c>
    </row>
    <row r="3401" spans="1:14" x14ac:dyDescent="0.3">
      <c r="A3401" s="136">
        <f t="shared" si="53"/>
        <v>333.04840032285603</v>
      </c>
      <c r="B3401" s="134">
        <v>4.1619000000000002</v>
      </c>
      <c r="C3401" s="134">
        <v>-73.613669999999999</v>
      </c>
      <c r="D3401" t="s">
        <v>5323</v>
      </c>
      <c r="E3401" t="s">
        <v>892</v>
      </c>
      <c r="F3401" t="s">
        <v>877</v>
      </c>
      <c r="G3401" t="s">
        <v>4873</v>
      </c>
      <c r="H3401" t="s">
        <v>302</v>
      </c>
      <c r="I3401">
        <v>98.573499999999996</v>
      </c>
      <c r="J3401" t="s">
        <v>894</v>
      </c>
      <c r="K3401" t="s">
        <v>879</v>
      </c>
      <c r="L3401" t="s">
        <v>5324</v>
      </c>
      <c r="M3401" t="s">
        <v>1252</v>
      </c>
      <c r="N3401" t="s">
        <v>1252</v>
      </c>
    </row>
    <row r="3402" spans="1:14" x14ac:dyDescent="0.3">
      <c r="A3402" s="136">
        <f t="shared" si="53"/>
        <v>333.14628930478614</v>
      </c>
      <c r="B3402" s="134">
        <v>8.5166199999999996</v>
      </c>
      <c r="C3402" s="134">
        <v>-75.660899999999998</v>
      </c>
      <c r="D3402" t="s">
        <v>12070</v>
      </c>
      <c r="E3402" t="s">
        <v>892</v>
      </c>
      <c r="F3402" t="s">
        <v>877</v>
      </c>
      <c r="G3402" t="s">
        <v>12071</v>
      </c>
      <c r="H3402" t="s">
        <v>296</v>
      </c>
      <c r="I3402">
        <v>252.02160000000001</v>
      </c>
      <c r="J3402" t="s">
        <v>894</v>
      </c>
      <c r="K3402" t="s">
        <v>879</v>
      </c>
      <c r="L3402" t="s">
        <v>12072</v>
      </c>
      <c r="M3402" t="s">
        <v>949</v>
      </c>
      <c r="N3402" t="s">
        <v>949</v>
      </c>
    </row>
    <row r="3403" spans="1:14" x14ac:dyDescent="0.3">
      <c r="A3403" s="136">
        <f t="shared" si="53"/>
        <v>333.15922104696506</v>
      </c>
      <c r="B3403" s="134">
        <v>5.9604999999999997</v>
      </c>
      <c r="C3403" s="134">
        <v>-75.790999999999997</v>
      </c>
      <c r="D3403" t="s">
        <v>5781</v>
      </c>
      <c r="E3403" t="s">
        <v>883</v>
      </c>
      <c r="F3403" t="s">
        <v>877</v>
      </c>
      <c r="G3403" t="s">
        <v>5716</v>
      </c>
      <c r="H3403" t="s">
        <v>288</v>
      </c>
      <c r="I3403">
        <v>499.94889999999998</v>
      </c>
      <c r="J3403" t="s">
        <v>889</v>
      </c>
      <c r="L3403" t="s">
        <v>2659</v>
      </c>
      <c r="M3403" t="s">
        <v>5782</v>
      </c>
      <c r="N3403" t="s">
        <v>5782</v>
      </c>
    </row>
    <row r="3404" spans="1:14" x14ac:dyDescent="0.3">
      <c r="A3404" s="136">
        <f t="shared" si="53"/>
        <v>333.17789465923283</v>
      </c>
      <c r="B3404" s="134">
        <v>4.1565000000000003</v>
      </c>
      <c r="C3404" s="134">
        <v>-73.593000000000004</v>
      </c>
      <c r="D3404" t="s">
        <v>5397</v>
      </c>
      <c r="E3404" t="s">
        <v>883</v>
      </c>
      <c r="F3404" t="s">
        <v>981</v>
      </c>
      <c r="G3404" t="s">
        <v>4873</v>
      </c>
      <c r="H3404" t="s">
        <v>302</v>
      </c>
      <c r="I3404">
        <v>4.9036999999999997</v>
      </c>
      <c r="J3404" t="s">
        <v>894</v>
      </c>
      <c r="L3404" t="s">
        <v>5150</v>
      </c>
      <c r="M3404" t="s">
        <v>957</v>
      </c>
      <c r="N3404" t="s">
        <v>957</v>
      </c>
    </row>
    <row r="3405" spans="1:14" x14ac:dyDescent="0.3">
      <c r="A3405" s="136">
        <f t="shared" si="53"/>
        <v>333.18048009932971</v>
      </c>
      <c r="B3405" s="134">
        <v>4.1645399999999997</v>
      </c>
      <c r="C3405" s="134">
        <v>-73.631969999999995</v>
      </c>
      <c r="D3405" t="s">
        <v>5240</v>
      </c>
      <c r="E3405" t="s">
        <v>892</v>
      </c>
      <c r="F3405" t="s">
        <v>877</v>
      </c>
      <c r="G3405" t="s">
        <v>4873</v>
      </c>
      <c r="H3405" t="s">
        <v>302</v>
      </c>
      <c r="I3405">
        <v>112.729</v>
      </c>
      <c r="J3405" t="s">
        <v>894</v>
      </c>
      <c r="K3405" t="s">
        <v>879</v>
      </c>
      <c r="L3405" t="s">
        <v>5241</v>
      </c>
      <c r="M3405" t="s">
        <v>1686</v>
      </c>
      <c r="N3405" t="s">
        <v>1686</v>
      </c>
    </row>
    <row r="3406" spans="1:14" x14ac:dyDescent="0.3">
      <c r="A3406" s="136">
        <f t="shared" si="53"/>
        <v>333.21371773373556</v>
      </c>
      <c r="B3406" s="134">
        <v>4.1575499999999996</v>
      </c>
      <c r="C3406" s="134">
        <v>-73.599850000000004</v>
      </c>
      <c r="D3406" t="s">
        <v>5374</v>
      </c>
      <c r="E3406" t="s">
        <v>892</v>
      </c>
      <c r="F3406" t="s">
        <v>877</v>
      </c>
      <c r="G3406" t="s">
        <v>4873</v>
      </c>
      <c r="H3406" t="s">
        <v>302</v>
      </c>
      <c r="I3406">
        <v>158.77119999999999</v>
      </c>
      <c r="J3406" t="s">
        <v>889</v>
      </c>
      <c r="K3406" t="s">
        <v>879</v>
      </c>
      <c r="L3406" t="s">
        <v>5375</v>
      </c>
      <c r="M3406" t="s">
        <v>957</v>
      </c>
      <c r="N3406" t="s">
        <v>957</v>
      </c>
    </row>
    <row r="3407" spans="1:14" x14ac:dyDescent="0.3">
      <c r="A3407" s="136">
        <f t="shared" si="53"/>
        <v>333.22441211328828</v>
      </c>
      <c r="B3407" s="134">
        <v>9.9671800000000008</v>
      </c>
      <c r="C3407" s="134">
        <v>-73.860849999999999</v>
      </c>
      <c r="D3407" t="s">
        <v>13134</v>
      </c>
      <c r="E3407" t="s">
        <v>892</v>
      </c>
      <c r="F3407" t="s">
        <v>877</v>
      </c>
      <c r="G3407" t="s">
        <v>13127</v>
      </c>
      <c r="H3407" t="s">
        <v>294</v>
      </c>
      <c r="I3407">
        <v>24.968900000000001</v>
      </c>
      <c r="J3407" t="s">
        <v>889</v>
      </c>
      <c r="K3407" t="s">
        <v>879</v>
      </c>
      <c r="L3407" t="s">
        <v>13135</v>
      </c>
      <c r="M3407" t="s">
        <v>906</v>
      </c>
      <c r="N3407" t="s">
        <v>906</v>
      </c>
    </row>
    <row r="3408" spans="1:14" x14ac:dyDescent="0.3">
      <c r="A3408" s="136">
        <f t="shared" si="53"/>
        <v>333.43260131414257</v>
      </c>
      <c r="B3408" s="134">
        <v>4.1551999999999998</v>
      </c>
      <c r="C3408" s="134">
        <v>-73.598159999999993</v>
      </c>
      <c r="D3408" t="s">
        <v>5380</v>
      </c>
      <c r="E3408" t="s">
        <v>892</v>
      </c>
      <c r="F3408" t="s">
        <v>877</v>
      </c>
      <c r="G3408" t="s">
        <v>4873</v>
      </c>
      <c r="H3408" t="s">
        <v>302</v>
      </c>
      <c r="I3408">
        <v>56.741799999999998</v>
      </c>
      <c r="J3408" t="s">
        <v>889</v>
      </c>
      <c r="K3408" t="s">
        <v>879</v>
      </c>
      <c r="L3408" t="s">
        <v>5381</v>
      </c>
      <c r="M3408" t="s">
        <v>899</v>
      </c>
      <c r="N3408" t="s">
        <v>899</v>
      </c>
    </row>
    <row r="3409" spans="1:14" x14ac:dyDescent="0.3">
      <c r="A3409" s="136">
        <f t="shared" si="53"/>
        <v>333.48559472041688</v>
      </c>
      <c r="B3409" s="134">
        <v>9.7750000000000004</v>
      </c>
      <c r="C3409" s="134">
        <v>-74.358500000000006</v>
      </c>
      <c r="D3409" t="s">
        <v>13059</v>
      </c>
      <c r="E3409" t="s">
        <v>883</v>
      </c>
      <c r="F3409" t="s">
        <v>877</v>
      </c>
      <c r="G3409" t="s">
        <v>13010</v>
      </c>
      <c r="H3409" t="s">
        <v>301</v>
      </c>
      <c r="I3409">
        <v>2112.9173999999998</v>
      </c>
      <c r="J3409" t="s">
        <v>986</v>
      </c>
      <c r="L3409" t="s">
        <v>13011</v>
      </c>
      <c r="M3409" t="s">
        <v>881</v>
      </c>
      <c r="N3409" t="s">
        <v>881</v>
      </c>
    </row>
    <row r="3410" spans="1:14" x14ac:dyDescent="0.3">
      <c r="A3410" s="136">
        <f t="shared" si="53"/>
        <v>333.55204954019985</v>
      </c>
      <c r="B3410" s="134">
        <v>4.1149899999999997</v>
      </c>
      <c r="C3410" s="134">
        <v>-73.352530000000002</v>
      </c>
      <c r="D3410" t="s">
        <v>6384</v>
      </c>
      <c r="E3410" t="s">
        <v>892</v>
      </c>
      <c r="F3410" t="s">
        <v>877</v>
      </c>
      <c r="G3410" t="s">
        <v>4873</v>
      </c>
      <c r="H3410" t="s">
        <v>302</v>
      </c>
      <c r="I3410">
        <v>72.639499999999998</v>
      </c>
      <c r="J3410" t="s">
        <v>889</v>
      </c>
      <c r="K3410" t="s">
        <v>879</v>
      </c>
      <c r="L3410" t="s">
        <v>6385</v>
      </c>
      <c r="M3410" t="s">
        <v>899</v>
      </c>
      <c r="N3410" t="s">
        <v>899</v>
      </c>
    </row>
    <row r="3411" spans="1:14" x14ac:dyDescent="0.3">
      <c r="A3411" s="136">
        <f t="shared" si="53"/>
        <v>333.56511354285021</v>
      </c>
      <c r="B3411" s="134">
        <v>4.3970000000000002</v>
      </c>
      <c r="C3411" s="134">
        <v>-74.319500000000005</v>
      </c>
      <c r="D3411" t="s">
        <v>2708</v>
      </c>
      <c r="E3411" t="s">
        <v>883</v>
      </c>
      <c r="F3411" t="s">
        <v>877</v>
      </c>
      <c r="G3411" t="s">
        <v>2709</v>
      </c>
      <c r="H3411" t="s">
        <v>297</v>
      </c>
      <c r="I3411">
        <v>170.42359999999999</v>
      </c>
      <c r="J3411" t="s">
        <v>889</v>
      </c>
      <c r="L3411" t="s">
        <v>2710</v>
      </c>
      <c r="M3411" t="s">
        <v>2711</v>
      </c>
      <c r="N3411" t="s">
        <v>2711</v>
      </c>
    </row>
    <row r="3412" spans="1:14" x14ac:dyDescent="0.3">
      <c r="A3412" s="136">
        <f t="shared" si="53"/>
        <v>333.58113796693783</v>
      </c>
      <c r="B3412" s="134">
        <v>4.2050400000000003</v>
      </c>
      <c r="C3412" s="134">
        <v>-73.811800000000005</v>
      </c>
      <c r="D3412" t="s">
        <v>4500</v>
      </c>
      <c r="E3412" t="s">
        <v>892</v>
      </c>
      <c r="F3412" t="s">
        <v>877</v>
      </c>
      <c r="G3412" t="s">
        <v>4501</v>
      </c>
      <c r="H3412" t="s">
        <v>4502</v>
      </c>
      <c r="I3412">
        <v>22.554200000000002</v>
      </c>
      <c r="J3412" t="s">
        <v>889</v>
      </c>
      <c r="K3412" t="s">
        <v>879</v>
      </c>
      <c r="L3412" t="s">
        <v>4503</v>
      </c>
      <c r="M3412" t="s">
        <v>1686</v>
      </c>
      <c r="N3412" t="s">
        <v>1686</v>
      </c>
    </row>
    <row r="3413" spans="1:14" x14ac:dyDescent="0.3">
      <c r="A3413" s="136">
        <f t="shared" si="53"/>
        <v>333.60507464768779</v>
      </c>
      <c r="B3413" s="134">
        <v>4.11564</v>
      </c>
      <c r="C3413" s="134">
        <v>-73.362030000000004</v>
      </c>
      <c r="D3413" t="s">
        <v>6352</v>
      </c>
      <c r="E3413" t="s">
        <v>892</v>
      </c>
      <c r="F3413" t="s">
        <v>877</v>
      </c>
      <c r="G3413" t="s">
        <v>4873</v>
      </c>
      <c r="H3413" t="s">
        <v>302</v>
      </c>
      <c r="I3413">
        <v>27.4587</v>
      </c>
      <c r="J3413" t="s">
        <v>894</v>
      </c>
      <c r="K3413" t="s">
        <v>879</v>
      </c>
      <c r="L3413" t="s">
        <v>4844</v>
      </c>
      <c r="M3413" t="s">
        <v>899</v>
      </c>
      <c r="N3413" t="s">
        <v>899</v>
      </c>
    </row>
    <row r="3414" spans="1:14" x14ac:dyDescent="0.3">
      <c r="A3414" s="136">
        <f t="shared" si="53"/>
        <v>333.61620692544068</v>
      </c>
      <c r="B3414" s="134">
        <v>4.5979999999999999</v>
      </c>
      <c r="C3414" s="134">
        <v>-74.673000000000002</v>
      </c>
      <c r="D3414" t="s">
        <v>2030</v>
      </c>
      <c r="E3414" t="s">
        <v>883</v>
      </c>
      <c r="F3414" t="s">
        <v>877</v>
      </c>
      <c r="G3414" t="s">
        <v>1836</v>
      </c>
      <c r="H3414" t="s">
        <v>297</v>
      </c>
      <c r="I3414">
        <v>94.412300000000002</v>
      </c>
      <c r="J3414" t="s">
        <v>894</v>
      </c>
      <c r="L3414" t="s">
        <v>2031</v>
      </c>
      <c r="M3414" t="s">
        <v>957</v>
      </c>
      <c r="N3414" t="s">
        <v>957</v>
      </c>
    </row>
    <row r="3415" spans="1:14" x14ac:dyDescent="0.3">
      <c r="A3415" s="136">
        <f t="shared" si="53"/>
        <v>333.62388205857741</v>
      </c>
      <c r="B3415" s="134">
        <v>4.1587399999999999</v>
      </c>
      <c r="C3415" s="134">
        <v>-73.623850000000004</v>
      </c>
      <c r="D3415" t="s">
        <v>5286</v>
      </c>
      <c r="E3415" t="s">
        <v>892</v>
      </c>
      <c r="F3415" t="s">
        <v>877</v>
      </c>
      <c r="G3415" t="s">
        <v>4873</v>
      </c>
      <c r="H3415" t="s">
        <v>302</v>
      </c>
      <c r="I3415">
        <v>36.105699999999999</v>
      </c>
      <c r="J3415" t="s">
        <v>889</v>
      </c>
      <c r="K3415" t="s">
        <v>879</v>
      </c>
      <c r="L3415" t="s">
        <v>5210</v>
      </c>
      <c r="M3415" t="s">
        <v>899</v>
      </c>
      <c r="N3415" t="s">
        <v>899</v>
      </c>
    </row>
    <row r="3416" spans="1:14" x14ac:dyDescent="0.3">
      <c r="A3416" s="136">
        <f t="shared" si="53"/>
        <v>333.66379439841802</v>
      </c>
      <c r="B3416" s="134">
        <v>4.0939399999999999</v>
      </c>
      <c r="C3416" s="134">
        <v>-72.938559999999995</v>
      </c>
      <c r="D3416" t="s">
        <v>7953</v>
      </c>
      <c r="E3416" t="s">
        <v>892</v>
      </c>
      <c r="F3416" t="s">
        <v>877</v>
      </c>
      <c r="G3416" t="s">
        <v>7196</v>
      </c>
      <c r="H3416" t="s">
        <v>302</v>
      </c>
      <c r="I3416">
        <v>46.657299999999999</v>
      </c>
      <c r="J3416" t="s">
        <v>894</v>
      </c>
      <c r="K3416" t="s">
        <v>879</v>
      </c>
      <c r="L3416" t="s">
        <v>7954</v>
      </c>
      <c r="M3416" t="s">
        <v>949</v>
      </c>
      <c r="N3416" t="s">
        <v>949</v>
      </c>
    </row>
    <row r="3417" spans="1:14" x14ac:dyDescent="0.3">
      <c r="A3417" s="136">
        <f t="shared" si="53"/>
        <v>333.71069829557564</v>
      </c>
      <c r="B3417" s="134">
        <v>5.7980299999999998</v>
      </c>
      <c r="C3417" s="134">
        <v>-75.72354</v>
      </c>
      <c r="D3417" t="s">
        <v>5127</v>
      </c>
      <c r="E3417" t="s">
        <v>892</v>
      </c>
      <c r="F3417" t="s">
        <v>1214</v>
      </c>
      <c r="G3417" t="s">
        <v>5128</v>
      </c>
      <c r="H3417" t="s">
        <v>288</v>
      </c>
      <c r="I3417">
        <v>96.612499999999997</v>
      </c>
      <c r="K3417" t="s">
        <v>879</v>
      </c>
      <c r="L3417" t="s">
        <v>4827</v>
      </c>
      <c r="M3417" t="s">
        <v>949</v>
      </c>
      <c r="N3417" t="s">
        <v>949</v>
      </c>
    </row>
    <row r="3418" spans="1:14" x14ac:dyDescent="0.3">
      <c r="A3418" s="136">
        <f t="shared" si="53"/>
        <v>333.81418335587824</v>
      </c>
      <c r="B3418" s="134">
        <v>9.9749999999999996</v>
      </c>
      <c r="C3418" s="134">
        <v>-73.852999999999994</v>
      </c>
      <c r="D3418" t="s">
        <v>13137</v>
      </c>
      <c r="E3418" t="s">
        <v>883</v>
      </c>
      <c r="F3418" t="s">
        <v>877</v>
      </c>
      <c r="G3418" t="s">
        <v>13127</v>
      </c>
      <c r="H3418" t="s">
        <v>294</v>
      </c>
      <c r="I3418">
        <v>848.98770000000002</v>
      </c>
      <c r="J3418" t="s">
        <v>889</v>
      </c>
      <c r="L3418" t="s">
        <v>13138</v>
      </c>
      <c r="M3418" t="s">
        <v>887</v>
      </c>
      <c r="N3418" t="s">
        <v>887</v>
      </c>
    </row>
    <row r="3419" spans="1:14" x14ac:dyDescent="0.3">
      <c r="A3419" s="136">
        <f t="shared" si="53"/>
        <v>333.84695813205542</v>
      </c>
      <c r="B3419" s="134">
        <v>9.9365000000000006</v>
      </c>
      <c r="C3419" s="134">
        <v>-73.977000000000004</v>
      </c>
      <c r="D3419" t="s">
        <v>13117</v>
      </c>
      <c r="E3419" t="s">
        <v>883</v>
      </c>
      <c r="F3419" t="s">
        <v>877</v>
      </c>
      <c r="G3419" t="s">
        <v>13118</v>
      </c>
      <c r="H3419" t="s">
        <v>13119</v>
      </c>
      <c r="I3419">
        <v>511.18110000000001</v>
      </c>
      <c r="J3419" t="s">
        <v>889</v>
      </c>
      <c r="L3419" t="s">
        <v>13120</v>
      </c>
      <c r="M3419" t="s">
        <v>13121</v>
      </c>
      <c r="N3419" t="s">
        <v>13121</v>
      </c>
    </row>
    <row r="3420" spans="1:14" x14ac:dyDescent="0.3">
      <c r="A3420" s="136">
        <f t="shared" si="53"/>
        <v>333.87484723843534</v>
      </c>
      <c r="B3420" s="134">
        <v>4.7210000000000001</v>
      </c>
      <c r="C3420" s="134">
        <v>-74.849000000000004</v>
      </c>
      <c r="D3420" t="s">
        <v>1906</v>
      </c>
      <c r="E3420" t="s">
        <v>883</v>
      </c>
      <c r="F3420" t="s">
        <v>877</v>
      </c>
      <c r="G3420" t="s">
        <v>1907</v>
      </c>
      <c r="H3420" t="s">
        <v>307</v>
      </c>
      <c r="I3420">
        <v>171.66210000000001</v>
      </c>
      <c r="J3420" t="s">
        <v>889</v>
      </c>
      <c r="L3420" t="s">
        <v>1908</v>
      </c>
      <c r="M3420" t="s">
        <v>1909</v>
      </c>
      <c r="N3420" t="s">
        <v>1909</v>
      </c>
    </row>
    <row r="3421" spans="1:14" x14ac:dyDescent="0.3">
      <c r="A3421" s="136">
        <f t="shared" si="53"/>
        <v>333.88465642245774</v>
      </c>
      <c r="B3421" s="134">
        <v>4.11348</v>
      </c>
      <c r="C3421" s="134">
        <v>-73.365110000000001</v>
      </c>
      <c r="D3421" t="s">
        <v>6341</v>
      </c>
      <c r="E3421" t="s">
        <v>892</v>
      </c>
      <c r="F3421" t="s">
        <v>877</v>
      </c>
      <c r="G3421" t="s">
        <v>4873</v>
      </c>
      <c r="H3421" t="s">
        <v>302</v>
      </c>
      <c r="I3421">
        <v>10.4628</v>
      </c>
      <c r="J3421" t="s">
        <v>894</v>
      </c>
      <c r="K3421" t="s">
        <v>879</v>
      </c>
      <c r="L3421" t="s">
        <v>4844</v>
      </c>
      <c r="M3421" t="s">
        <v>957</v>
      </c>
      <c r="N3421" t="s">
        <v>957</v>
      </c>
    </row>
    <row r="3422" spans="1:14" x14ac:dyDescent="0.3">
      <c r="A3422" s="136">
        <f t="shared" si="53"/>
        <v>333.9319172725252</v>
      </c>
      <c r="B3422" s="134">
        <v>6.2664999999999997</v>
      </c>
      <c r="C3422" s="134">
        <v>-75.906000000000006</v>
      </c>
      <c r="D3422" t="s">
        <v>7109</v>
      </c>
      <c r="E3422" t="s">
        <v>883</v>
      </c>
      <c r="F3422" t="s">
        <v>877</v>
      </c>
      <c r="G3422" t="s">
        <v>7105</v>
      </c>
      <c r="H3422" t="s">
        <v>288</v>
      </c>
      <c r="I3422">
        <v>2.4498000000000002</v>
      </c>
      <c r="J3422" t="s">
        <v>894</v>
      </c>
      <c r="L3422" t="s">
        <v>6328</v>
      </c>
      <c r="M3422" t="s">
        <v>6892</v>
      </c>
      <c r="N3422" t="s">
        <v>6892</v>
      </c>
    </row>
    <row r="3423" spans="1:14" x14ac:dyDescent="0.3">
      <c r="A3423" s="136">
        <f t="shared" si="53"/>
        <v>334.03488479121347</v>
      </c>
      <c r="B3423" s="134">
        <v>5.6302300000000001</v>
      </c>
      <c r="C3423" s="134">
        <v>-75.638990000000007</v>
      </c>
      <c r="D3423" t="s">
        <v>4363</v>
      </c>
      <c r="E3423" t="s">
        <v>892</v>
      </c>
      <c r="F3423" t="s">
        <v>877</v>
      </c>
      <c r="G3423" t="s">
        <v>4190</v>
      </c>
      <c r="H3423" t="s">
        <v>288</v>
      </c>
      <c r="I3423">
        <v>469.60629999999998</v>
      </c>
      <c r="J3423" t="s">
        <v>889</v>
      </c>
      <c r="K3423" t="s">
        <v>879</v>
      </c>
      <c r="L3423" t="s">
        <v>1042</v>
      </c>
      <c r="M3423" t="s">
        <v>2393</v>
      </c>
      <c r="N3423" t="s">
        <v>2393</v>
      </c>
    </row>
    <row r="3424" spans="1:14" x14ac:dyDescent="0.3">
      <c r="A3424" s="136">
        <f t="shared" si="53"/>
        <v>334.08225300819805</v>
      </c>
      <c r="B3424" s="134">
        <v>5.8734999999999999</v>
      </c>
      <c r="C3424" s="134">
        <v>-75.762500000000003</v>
      </c>
      <c r="D3424" t="s">
        <v>5418</v>
      </c>
      <c r="E3424" t="s">
        <v>883</v>
      </c>
      <c r="F3424" t="s">
        <v>877</v>
      </c>
      <c r="G3424" t="s">
        <v>5419</v>
      </c>
      <c r="H3424" t="s">
        <v>288</v>
      </c>
      <c r="I3424">
        <v>197.30420000000001</v>
      </c>
      <c r="J3424" t="s">
        <v>889</v>
      </c>
      <c r="L3424" t="s">
        <v>5420</v>
      </c>
      <c r="M3424" t="s">
        <v>899</v>
      </c>
      <c r="N3424" t="s">
        <v>899</v>
      </c>
    </row>
    <row r="3425" spans="1:14" x14ac:dyDescent="0.3">
      <c r="A3425" s="136">
        <f t="shared" si="53"/>
        <v>334.20216394340861</v>
      </c>
      <c r="B3425" s="134">
        <v>6.7270799999999999</v>
      </c>
      <c r="C3425" s="134">
        <v>-76.004289999999997</v>
      </c>
      <c r="D3425" t="s">
        <v>8716</v>
      </c>
      <c r="E3425" t="s">
        <v>892</v>
      </c>
      <c r="F3425" t="s">
        <v>1214</v>
      </c>
      <c r="G3425" t="s">
        <v>8715</v>
      </c>
      <c r="H3425" t="s">
        <v>288</v>
      </c>
      <c r="I3425">
        <v>8.4055999999999997</v>
      </c>
      <c r="K3425" t="s">
        <v>879</v>
      </c>
      <c r="L3425" t="s">
        <v>8440</v>
      </c>
      <c r="M3425" t="s">
        <v>949</v>
      </c>
      <c r="N3425" t="s">
        <v>949</v>
      </c>
    </row>
    <row r="3426" spans="1:14" x14ac:dyDescent="0.3">
      <c r="A3426" s="136">
        <f t="shared" si="53"/>
        <v>334.20785552217359</v>
      </c>
      <c r="B3426" s="134">
        <v>4.1139000000000001</v>
      </c>
      <c r="C3426" s="134">
        <v>-73.391710000000003</v>
      </c>
      <c r="D3426" t="s">
        <v>6236</v>
      </c>
      <c r="E3426" t="s">
        <v>892</v>
      </c>
      <c r="F3426" t="s">
        <v>877</v>
      </c>
      <c r="G3426" t="s">
        <v>4873</v>
      </c>
      <c r="H3426" t="s">
        <v>302</v>
      </c>
      <c r="I3426">
        <v>69.881100000000004</v>
      </c>
      <c r="J3426" t="s">
        <v>889</v>
      </c>
      <c r="K3426" t="s">
        <v>879</v>
      </c>
      <c r="L3426" t="s">
        <v>6237</v>
      </c>
      <c r="M3426" t="s">
        <v>1482</v>
      </c>
      <c r="N3426" t="s">
        <v>1482</v>
      </c>
    </row>
    <row r="3427" spans="1:14" x14ac:dyDescent="0.3">
      <c r="A3427" s="136">
        <f t="shared" si="53"/>
        <v>334.2941448052544</v>
      </c>
      <c r="B3427" s="134">
        <v>4.1719999999999997</v>
      </c>
      <c r="C3427" s="134">
        <v>-73.709999999999994</v>
      </c>
      <c r="D3427" t="s">
        <v>4944</v>
      </c>
      <c r="E3427" t="s">
        <v>883</v>
      </c>
      <c r="F3427" t="s">
        <v>877</v>
      </c>
      <c r="G3427" t="s">
        <v>4698</v>
      </c>
      <c r="H3427" t="s">
        <v>302</v>
      </c>
      <c r="I3427">
        <v>125.0476</v>
      </c>
      <c r="J3427" t="s">
        <v>894</v>
      </c>
      <c r="L3427" t="s">
        <v>4945</v>
      </c>
      <c r="M3427" t="s">
        <v>957</v>
      </c>
      <c r="N3427" t="s">
        <v>957</v>
      </c>
    </row>
    <row r="3428" spans="1:14" x14ac:dyDescent="0.3">
      <c r="A3428" s="136">
        <f t="shared" si="53"/>
        <v>334.41592003046645</v>
      </c>
      <c r="B3428" s="134">
        <v>8.5239999999999991</v>
      </c>
      <c r="C3428" s="134">
        <v>-75.67</v>
      </c>
      <c r="D3428" t="s">
        <v>12079</v>
      </c>
      <c r="E3428" t="s">
        <v>883</v>
      </c>
      <c r="F3428" t="s">
        <v>877</v>
      </c>
      <c r="G3428" t="s">
        <v>12080</v>
      </c>
      <c r="H3428" t="s">
        <v>296</v>
      </c>
      <c r="I3428">
        <v>264.37599999999998</v>
      </c>
      <c r="J3428" t="s">
        <v>889</v>
      </c>
      <c r="L3428" t="s">
        <v>12081</v>
      </c>
      <c r="M3428" t="s">
        <v>5750</v>
      </c>
      <c r="N3428" t="s">
        <v>5750</v>
      </c>
    </row>
    <row r="3429" spans="1:14" x14ac:dyDescent="0.3">
      <c r="A3429" s="136">
        <f t="shared" si="53"/>
        <v>334.44512771155894</v>
      </c>
      <c r="B3429" s="134">
        <v>4.1695000000000002</v>
      </c>
      <c r="C3429" s="134">
        <v>-73.705399999999997</v>
      </c>
      <c r="D3429" t="s">
        <v>4976</v>
      </c>
      <c r="E3429" t="s">
        <v>892</v>
      </c>
      <c r="F3429" t="s">
        <v>877</v>
      </c>
      <c r="G3429" t="s">
        <v>4873</v>
      </c>
      <c r="H3429" t="s">
        <v>302</v>
      </c>
      <c r="I3429">
        <v>81.677700000000002</v>
      </c>
      <c r="J3429" t="s">
        <v>894</v>
      </c>
      <c r="K3429" t="s">
        <v>879</v>
      </c>
      <c r="L3429" t="s">
        <v>4977</v>
      </c>
      <c r="M3429" t="s">
        <v>1718</v>
      </c>
      <c r="N3429" t="s">
        <v>1718</v>
      </c>
    </row>
    <row r="3430" spans="1:14" x14ac:dyDescent="0.3">
      <c r="A3430" s="136">
        <f t="shared" si="53"/>
        <v>334.49429881313137</v>
      </c>
      <c r="B3430" s="134">
        <v>4.67272</v>
      </c>
      <c r="C3430" s="134">
        <v>-74.79401</v>
      </c>
      <c r="D3430" t="s">
        <v>1920</v>
      </c>
      <c r="E3430" t="s">
        <v>892</v>
      </c>
      <c r="F3430" t="s">
        <v>926</v>
      </c>
      <c r="G3430" t="s">
        <v>1861</v>
      </c>
      <c r="H3430" t="s">
        <v>1369</v>
      </c>
      <c r="I3430">
        <v>650.06960000000004</v>
      </c>
      <c r="J3430" t="s">
        <v>889</v>
      </c>
      <c r="K3430" t="s">
        <v>879</v>
      </c>
      <c r="L3430" t="s">
        <v>1921</v>
      </c>
      <c r="M3430" t="s">
        <v>899</v>
      </c>
      <c r="N3430" t="s">
        <v>899</v>
      </c>
    </row>
    <row r="3431" spans="1:14" x14ac:dyDescent="0.3">
      <c r="A3431" s="136">
        <f t="shared" si="53"/>
        <v>334.55300819373696</v>
      </c>
      <c r="B3431" s="134">
        <v>6.0027400000000002</v>
      </c>
      <c r="C3431" s="134">
        <v>-75.821659999999994</v>
      </c>
      <c r="D3431" t="s">
        <v>6015</v>
      </c>
      <c r="E3431" t="s">
        <v>892</v>
      </c>
      <c r="F3431" t="s">
        <v>877</v>
      </c>
      <c r="G3431" t="s">
        <v>5982</v>
      </c>
      <c r="H3431" t="s">
        <v>288</v>
      </c>
      <c r="I3431">
        <v>59.926000000000002</v>
      </c>
      <c r="J3431" t="s">
        <v>894</v>
      </c>
      <c r="K3431" t="s">
        <v>879</v>
      </c>
      <c r="L3431" t="s">
        <v>5843</v>
      </c>
      <c r="M3431" t="s">
        <v>1117</v>
      </c>
      <c r="N3431" t="s">
        <v>1117</v>
      </c>
    </row>
    <row r="3432" spans="1:14" x14ac:dyDescent="0.3">
      <c r="A3432" s="136">
        <f t="shared" si="53"/>
        <v>334.55580427582674</v>
      </c>
      <c r="B3432" s="134">
        <v>8.5266599999999997</v>
      </c>
      <c r="C3432" s="134">
        <v>-75.67</v>
      </c>
      <c r="D3432" t="s">
        <v>12092</v>
      </c>
      <c r="E3432" t="s">
        <v>892</v>
      </c>
      <c r="F3432" t="s">
        <v>926</v>
      </c>
      <c r="G3432" t="s">
        <v>12071</v>
      </c>
      <c r="H3432" t="s">
        <v>296</v>
      </c>
      <c r="I3432">
        <v>13.4498</v>
      </c>
      <c r="J3432" t="s">
        <v>894</v>
      </c>
      <c r="K3432" t="s">
        <v>879</v>
      </c>
      <c r="L3432" t="s">
        <v>12072</v>
      </c>
      <c r="M3432" t="s">
        <v>949</v>
      </c>
      <c r="N3432" t="s">
        <v>949</v>
      </c>
    </row>
    <row r="3433" spans="1:14" x14ac:dyDescent="0.3">
      <c r="A3433" s="136">
        <f t="shared" si="53"/>
        <v>334.56483649755404</v>
      </c>
      <c r="B3433" s="134">
        <v>4.1556600000000001</v>
      </c>
      <c r="C3433" s="134">
        <v>-73.649799999999999</v>
      </c>
      <c r="D3433" t="s">
        <v>5180</v>
      </c>
      <c r="E3433" t="s">
        <v>876</v>
      </c>
      <c r="F3433" t="s">
        <v>926</v>
      </c>
      <c r="G3433" t="s">
        <v>4873</v>
      </c>
      <c r="H3433" t="s">
        <v>302</v>
      </c>
      <c r="I3433">
        <v>28.209099999999999</v>
      </c>
      <c r="K3433" t="s">
        <v>879</v>
      </c>
      <c r="L3433" t="s">
        <v>5181</v>
      </c>
      <c r="M3433" t="s">
        <v>5182</v>
      </c>
      <c r="N3433" t="s">
        <v>5182</v>
      </c>
    </row>
    <row r="3434" spans="1:14" x14ac:dyDescent="0.3">
      <c r="A3434" s="136">
        <f t="shared" si="53"/>
        <v>334.58962759234578</v>
      </c>
      <c r="B3434" s="134">
        <v>6.0019400000000003</v>
      </c>
      <c r="C3434" s="134">
        <v>-75.821700000000007</v>
      </c>
      <c r="D3434" t="s">
        <v>6013</v>
      </c>
      <c r="E3434" t="s">
        <v>892</v>
      </c>
      <c r="F3434" t="s">
        <v>877</v>
      </c>
      <c r="G3434" t="s">
        <v>5982</v>
      </c>
      <c r="H3434" t="s">
        <v>288</v>
      </c>
      <c r="I3434">
        <v>21.489599999999999</v>
      </c>
      <c r="J3434" t="s">
        <v>894</v>
      </c>
      <c r="K3434" t="s">
        <v>879</v>
      </c>
      <c r="L3434" t="s">
        <v>6014</v>
      </c>
      <c r="M3434" t="s">
        <v>1380</v>
      </c>
      <c r="N3434" t="s">
        <v>1380</v>
      </c>
    </row>
    <row r="3435" spans="1:14" x14ac:dyDescent="0.3">
      <c r="A3435" s="136">
        <f t="shared" si="53"/>
        <v>334.66961717437539</v>
      </c>
      <c r="B3435" s="134">
        <v>4.5225</v>
      </c>
      <c r="C3435" s="134">
        <v>-74.5715</v>
      </c>
      <c r="D3435" t="s">
        <v>2192</v>
      </c>
      <c r="E3435" t="s">
        <v>883</v>
      </c>
      <c r="F3435" t="s">
        <v>877</v>
      </c>
      <c r="G3435" t="s">
        <v>2073</v>
      </c>
      <c r="H3435" t="s">
        <v>297</v>
      </c>
      <c r="I3435">
        <v>47.819299999999998</v>
      </c>
      <c r="J3435" t="s">
        <v>894</v>
      </c>
      <c r="L3435" t="s">
        <v>914</v>
      </c>
      <c r="M3435" t="s">
        <v>1019</v>
      </c>
      <c r="N3435" t="s">
        <v>1019</v>
      </c>
    </row>
    <row r="3436" spans="1:14" x14ac:dyDescent="0.3">
      <c r="A3436" s="136">
        <f t="shared" si="53"/>
        <v>334.78212775317229</v>
      </c>
      <c r="B3436" s="134">
        <v>7.4649999999999999</v>
      </c>
      <c r="C3436" s="134">
        <v>-76.011499999999998</v>
      </c>
      <c r="D3436" t="s">
        <v>10483</v>
      </c>
      <c r="E3436" t="s">
        <v>883</v>
      </c>
      <c r="F3436" t="s">
        <v>877</v>
      </c>
      <c r="G3436" t="s">
        <v>10484</v>
      </c>
      <c r="H3436" t="s">
        <v>296</v>
      </c>
      <c r="I3436">
        <v>2842.6196</v>
      </c>
      <c r="J3436" t="s">
        <v>889</v>
      </c>
      <c r="L3436" t="s">
        <v>2659</v>
      </c>
      <c r="M3436" t="s">
        <v>3758</v>
      </c>
      <c r="N3436" t="s">
        <v>3758</v>
      </c>
    </row>
    <row r="3437" spans="1:14" x14ac:dyDescent="0.3">
      <c r="A3437" s="136">
        <f t="shared" si="53"/>
        <v>335.0207006849634</v>
      </c>
      <c r="B3437" s="134">
        <v>5.5525000000000002</v>
      </c>
      <c r="C3437" s="134">
        <v>-75.603999999999999</v>
      </c>
      <c r="D3437" t="s">
        <v>4035</v>
      </c>
      <c r="E3437" t="s">
        <v>883</v>
      </c>
      <c r="F3437" t="s">
        <v>877</v>
      </c>
      <c r="G3437" t="s">
        <v>4036</v>
      </c>
      <c r="H3437" t="s">
        <v>3898</v>
      </c>
      <c r="I3437">
        <v>850.7482</v>
      </c>
      <c r="J3437" t="s">
        <v>889</v>
      </c>
      <c r="L3437" t="s">
        <v>2659</v>
      </c>
      <c r="M3437" t="s">
        <v>2026</v>
      </c>
      <c r="N3437" t="s">
        <v>2026</v>
      </c>
    </row>
    <row r="3438" spans="1:14" x14ac:dyDescent="0.3">
      <c r="A3438" s="136">
        <f t="shared" si="53"/>
        <v>335.02664837376363</v>
      </c>
      <c r="B3438" s="134">
        <v>6.0110000000000001</v>
      </c>
      <c r="C3438" s="134">
        <v>-75.829499999999996</v>
      </c>
      <c r="D3438" t="s">
        <v>6063</v>
      </c>
      <c r="E3438" t="s">
        <v>883</v>
      </c>
      <c r="F3438" t="s">
        <v>877</v>
      </c>
      <c r="G3438" t="s">
        <v>5982</v>
      </c>
      <c r="H3438" t="s">
        <v>288</v>
      </c>
      <c r="I3438">
        <v>25.731999999999999</v>
      </c>
      <c r="J3438" t="s">
        <v>894</v>
      </c>
      <c r="L3438" t="s">
        <v>6064</v>
      </c>
      <c r="M3438" t="s">
        <v>887</v>
      </c>
      <c r="N3438" t="s">
        <v>887</v>
      </c>
    </row>
    <row r="3439" spans="1:14" x14ac:dyDescent="0.3">
      <c r="A3439" s="136">
        <f t="shared" si="53"/>
        <v>335.03776197466738</v>
      </c>
      <c r="B3439" s="134">
        <v>4.1130300000000002</v>
      </c>
      <c r="C3439" s="134">
        <v>-73.439890000000005</v>
      </c>
      <c r="D3439" t="s">
        <v>6052</v>
      </c>
      <c r="E3439" t="s">
        <v>892</v>
      </c>
      <c r="F3439" t="s">
        <v>877</v>
      </c>
      <c r="G3439" t="s">
        <v>4873</v>
      </c>
      <c r="H3439" t="s">
        <v>302</v>
      </c>
      <c r="I3439">
        <v>199.66589999999999</v>
      </c>
      <c r="J3439" t="s">
        <v>889</v>
      </c>
      <c r="K3439" t="s">
        <v>879</v>
      </c>
      <c r="L3439" t="s">
        <v>6053</v>
      </c>
      <c r="M3439" t="s">
        <v>1173</v>
      </c>
      <c r="N3439" t="s">
        <v>1173</v>
      </c>
    </row>
    <row r="3440" spans="1:14" x14ac:dyDescent="0.3">
      <c r="A3440" s="136">
        <f t="shared" si="53"/>
        <v>335.14513746259234</v>
      </c>
      <c r="B3440" s="134">
        <v>4.5175000000000001</v>
      </c>
      <c r="C3440" s="134">
        <v>-74.5715</v>
      </c>
      <c r="D3440" t="s">
        <v>2179</v>
      </c>
      <c r="E3440" t="s">
        <v>883</v>
      </c>
      <c r="F3440" t="s">
        <v>877</v>
      </c>
      <c r="G3440" t="s">
        <v>2073</v>
      </c>
      <c r="H3440" t="s">
        <v>297</v>
      </c>
      <c r="I3440">
        <v>57.628700000000002</v>
      </c>
      <c r="J3440" t="s">
        <v>894</v>
      </c>
      <c r="L3440" t="s">
        <v>914</v>
      </c>
      <c r="M3440" t="s">
        <v>1019</v>
      </c>
      <c r="N3440" t="s">
        <v>1019</v>
      </c>
    </row>
    <row r="3441" spans="1:14" x14ac:dyDescent="0.3">
      <c r="A3441" s="136">
        <f t="shared" si="53"/>
        <v>335.1886440786779</v>
      </c>
      <c r="B3441" s="134">
        <v>9.9522700000000004</v>
      </c>
      <c r="C3441" s="134">
        <v>-73.967929999999996</v>
      </c>
      <c r="D3441" t="s">
        <v>13126</v>
      </c>
      <c r="E3441" t="s">
        <v>892</v>
      </c>
      <c r="F3441" t="s">
        <v>1214</v>
      </c>
      <c r="G3441" t="s">
        <v>13127</v>
      </c>
      <c r="H3441" t="s">
        <v>294</v>
      </c>
      <c r="I3441">
        <v>675.54390000000001</v>
      </c>
      <c r="J3441" t="s">
        <v>986</v>
      </c>
      <c r="K3441" t="s">
        <v>879</v>
      </c>
      <c r="L3441" t="s">
        <v>12995</v>
      </c>
      <c r="M3441" t="s">
        <v>949</v>
      </c>
      <c r="N3441" t="s">
        <v>949</v>
      </c>
    </row>
    <row r="3442" spans="1:14" x14ac:dyDescent="0.3">
      <c r="A3442" s="136">
        <f t="shared" si="53"/>
        <v>335.34232605495475</v>
      </c>
      <c r="B3442" s="134">
        <v>4.1135000000000002</v>
      </c>
      <c r="C3442" s="134">
        <v>-73.461500000000001</v>
      </c>
      <c r="D3442" t="s">
        <v>5962</v>
      </c>
      <c r="E3442" t="s">
        <v>883</v>
      </c>
      <c r="F3442" t="s">
        <v>884</v>
      </c>
      <c r="G3442" t="s">
        <v>4873</v>
      </c>
      <c r="H3442" t="s">
        <v>302</v>
      </c>
      <c r="I3442">
        <v>268.48009999999999</v>
      </c>
      <c r="L3442" t="s">
        <v>5963</v>
      </c>
      <c r="M3442" t="s">
        <v>1310</v>
      </c>
      <c r="N3442" t="s">
        <v>1310</v>
      </c>
    </row>
    <row r="3443" spans="1:14" x14ac:dyDescent="0.3">
      <c r="A3443" s="136">
        <f t="shared" si="53"/>
        <v>335.38447190250798</v>
      </c>
      <c r="B3443" s="134">
        <v>4.9260000000000002</v>
      </c>
      <c r="C3443" s="134">
        <v>-75.108000000000004</v>
      </c>
      <c r="D3443" t="s">
        <v>2024</v>
      </c>
      <c r="E3443" t="s">
        <v>883</v>
      </c>
      <c r="F3443" t="s">
        <v>877</v>
      </c>
      <c r="G3443" t="s">
        <v>2025</v>
      </c>
      <c r="H3443" t="s">
        <v>307</v>
      </c>
      <c r="I3443">
        <v>1175.9066</v>
      </c>
      <c r="J3443" t="s">
        <v>889</v>
      </c>
      <c r="L3443" t="s">
        <v>1956</v>
      </c>
      <c r="M3443" t="s">
        <v>2026</v>
      </c>
      <c r="N3443" t="s">
        <v>2026</v>
      </c>
    </row>
    <row r="3444" spans="1:14" x14ac:dyDescent="0.3">
      <c r="A3444" s="136">
        <f t="shared" si="53"/>
        <v>335.39438711069232</v>
      </c>
      <c r="B3444" s="134">
        <v>4.6645000000000003</v>
      </c>
      <c r="C3444" s="134">
        <v>-74.796499999999995</v>
      </c>
      <c r="D3444" t="s">
        <v>1902</v>
      </c>
      <c r="E3444" t="s">
        <v>883</v>
      </c>
      <c r="F3444" t="s">
        <v>877</v>
      </c>
      <c r="G3444" t="s">
        <v>1861</v>
      </c>
      <c r="H3444" t="s">
        <v>1369</v>
      </c>
      <c r="I3444">
        <v>158.1781</v>
      </c>
      <c r="J3444" t="s">
        <v>889</v>
      </c>
      <c r="L3444" t="s">
        <v>1903</v>
      </c>
      <c r="M3444" t="s">
        <v>1173</v>
      </c>
      <c r="N3444" t="s">
        <v>1173</v>
      </c>
    </row>
    <row r="3445" spans="1:14" x14ac:dyDescent="0.3">
      <c r="A3445" s="136">
        <f t="shared" si="53"/>
        <v>335.42684943142461</v>
      </c>
      <c r="B3445" s="134">
        <v>6.8019999999999996</v>
      </c>
      <c r="C3445" s="134">
        <v>-76.024000000000001</v>
      </c>
      <c r="D3445" t="s">
        <v>8884</v>
      </c>
      <c r="E3445" t="s">
        <v>892</v>
      </c>
      <c r="F3445" t="s">
        <v>1214</v>
      </c>
      <c r="G3445" t="s">
        <v>8715</v>
      </c>
      <c r="H3445" t="s">
        <v>288</v>
      </c>
      <c r="I3445">
        <v>7.3433999999999999</v>
      </c>
      <c r="L3445" t="s">
        <v>8885</v>
      </c>
      <c r="M3445" t="s">
        <v>1410</v>
      </c>
      <c r="N3445" t="s">
        <v>1410</v>
      </c>
    </row>
    <row r="3446" spans="1:14" x14ac:dyDescent="0.3">
      <c r="A3446" s="136">
        <f t="shared" si="53"/>
        <v>335.6496058236927</v>
      </c>
      <c r="B3446" s="134">
        <v>4.1139999999999999</v>
      </c>
      <c r="C3446" s="134">
        <v>-73.482500000000002</v>
      </c>
      <c r="D3446" t="s">
        <v>5855</v>
      </c>
      <c r="E3446" t="s">
        <v>883</v>
      </c>
      <c r="F3446" t="s">
        <v>877</v>
      </c>
      <c r="G3446" t="s">
        <v>4873</v>
      </c>
      <c r="H3446" t="s">
        <v>302</v>
      </c>
      <c r="I3446">
        <v>172.858</v>
      </c>
      <c r="J3446" t="s">
        <v>889</v>
      </c>
      <c r="L3446" t="s">
        <v>5856</v>
      </c>
      <c r="M3446" t="s">
        <v>2041</v>
      </c>
      <c r="N3446" t="s">
        <v>2041</v>
      </c>
    </row>
    <row r="3447" spans="1:14" x14ac:dyDescent="0.3">
      <c r="A3447" s="136">
        <f t="shared" si="53"/>
        <v>335.66653096011038</v>
      </c>
      <c r="B3447" s="134">
        <v>6.0104699999999998</v>
      </c>
      <c r="C3447" s="134">
        <v>-75.835499999999996</v>
      </c>
      <c r="D3447" t="s">
        <v>6068</v>
      </c>
      <c r="E3447" t="s">
        <v>892</v>
      </c>
      <c r="F3447" t="s">
        <v>877</v>
      </c>
      <c r="G3447" t="s">
        <v>5982</v>
      </c>
      <c r="H3447" t="s">
        <v>288</v>
      </c>
      <c r="I3447">
        <v>39.764800000000001</v>
      </c>
      <c r="J3447" t="s">
        <v>894</v>
      </c>
      <c r="K3447" t="s">
        <v>879</v>
      </c>
      <c r="L3447" t="s">
        <v>6069</v>
      </c>
      <c r="M3447" t="s">
        <v>1117</v>
      </c>
      <c r="N3447" t="s">
        <v>1117</v>
      </c>
    </row>
    <row r="3448" spans="1:14" x14ac:dyDescent="0.3">
      <c r="A3448" s="136">
        <f t="shared" si="53"/>
        <v>335.80242208433077</v>
      </c>
      <c r="B3448" s="134">
        <v>4.5465099999999996</v>
      </c>
      <c r="C3448" s="134">
        <v>-74.6297</v>
      </c>
      <c r="D3448" t="s">
        <v>2067</v>
      </c>
      <c r="E3448" t="s">
        <v>892</v>
      </c>
      <c r="F3448" t="s">
        <v>877</v>
      </c>
      <c r="G3448" t="s">
        <v>1911</v>
      </c>
      <c r="H3448" t="s">
        <v>297</v>
      </c>
      <c r="I3448">
        <v>10.460900000000001</v>
      </c>
      <c r="J3448" t="s">
        <v>894</v>
      </c>
      <c r="K3448" t="s">
        <v>879</v>
      </c>
      <c r="L3448" t="s">
        <v>2068</v>
      </c>
      <c r="M3448" t="s">
        <v>1686</v>
      </c>
      <c r="N3448" t="s">
        <v>1686</v>
      </c>
    </row>
    <row r="3449" spans="1:14" x14ac:dyDescent="0.3">
      <c r="A3449" s="136">
        <f t="shared" si="53"/>
        <v>335.91905872932443</v>
      </c>
      <c r="B3449" s="134">
        <v>6.9889999999999999</v>
      </c>
      <c r="C3449" s="134">
        <v>-76.041499999999999</v>
      </c>
      <c r="D3449" t="s">
        <v>9472</v>
      </c>
      <c r="E3449" t="s">
        <v>883</v>
      </c>
      <c r="F3449" t="s">
        <v>877</v>
      </c>
      <c r="G3449" t="s">
        <v>9404</v>
      </c>
      <c r="H3449" t="s">
        <v>288</v>
      </c>
      <c r="I3449">
        <v>2087.2325000000001</v>
      </c>
      <c r="J3449" t="s">
        <v>889</v>
      </c>
      <c r="L3449" t="s">
        <v>2659</v>
      </c>
      <c r="M3449" t="s">
        <v>2026</v>
      </c>
      <c r="N3449" t="s">
        <v>2026</v>
      </c>
    </row>
    <row r="3450" spans="1:14" x14ac:dyDescent="0.3">
      <c r="A3450" s="136">
        <f t="shared" si="53"/>
        <v>335.92758121760102</v>
      </c>
      <c r="B3450" s="134">
        <v>4.8665000000000003</v>
      </c>
      <c r="C3450" s="134">
        <v>-75.051500000000004</v>
      </c>
      <c r="D3450" t="s">
        <v>1954</v>
      </c>
      <c r="E3450" t="s">
        <v>883</v>
      </c>
      <c r="F3450" t="s">
        <v>877</v>
      </c>
      <c r="G3450" t="s">
        <v>1955</v>
      </c>
      <c r="H3450" t="s">
        <v>307</v>
      </c>
      <c r="I3450">
        <v>1027.5463999999999</v>
      </c>
      <c r="J3450" t="s">
        <v>889</v>
      </c>
      <c r="L3450" t="s">
        <v>1956</v>
      </c>
      <c r="M3450" t="s">
        <v>1957</v>
      </c>
      <c r="N3450" t="s">
        <v>1957</v>
      </c>
    </row>
    <row r="3451" spans="1:14" x14ac:dyDescent="0.3">
      <c r="A3451" s="136">
        <f t="shared" si="53"/>
        <v>335.9531835586734</v>
      </c>
      <c r="B3451" s="134">
        <v>4.58413</v>
      </c>
      <c r="C3451" s="134">
        <v>-74.69014</v>
      </c>
      <c r="D3451" t="s">
        <v>1998</v>
      </c>
      <c r="E3451" t="s">
        <v>892</v>
      </c>
      <c r="F3451" t="s">
        <v>877</v>
      </c>
      <c r="G3451" t="s">
        <v>1836</v>
      </c>
      <c r="H3451" t="s">
        <v>297</v>
      </c>
      <c r="I3451">
        <v>143.4187</v>
      </c>
      <c r="J3451" t="s">
        <v>889</v>
      </c>
      <c r="K3451" t="s">
        <v>879</v>
      </c>
      <c r="L3451" t="s">
        <v>1999</v>
      </c>
      <c r="M3451" t="s">
        <v>957</v>
      </c>
      <c r="N3451" t="s">
        <v>957</v>
      </c>
    </row>
    <row r="3452" spans="1:14" x14ac:dyDescent="0.3">
      <c r="A3452" s="136">
        <f t="shared" si="53"/>
        <v>335.96081034001719</v>
      </c>
      <c r="B3452" s="134">
        <v>6.0069999999999997</v>
      </c>
      <c r="C3452" s="134">
        <v>-75.837000000000003</v>
      </c>
      <c r="D3452" t="s">
        <v>6047</v>
      </c>
      <c r="E3452" t="s">
        <v>883</v>
      </c>
      <c r="F3452" t="s">
        <v>877</v>
      </c>
      <c r="G3452" t="s">
        <v>6048</v>
      </c>
      <c r="H3452" t="s">
        <v>288</v>
      </c>
      <c r="I3452">
        <v>39.211500000000001</v>
      </c>
      <c r="J3452" t="s">
        <v>894</v>
      </c>
      <c r="L3452" t="s">
        <v>6049</v>
      </c>
      <c r="M3452" t="s">
        <v>1597</v>
      </c>
      <c r="N3452" t="s">
        <v>1597</v>
      </c>
    </row>
    <row r="3453" spans="1:14" x14ac:dyDescent="0.3">
      <c r="A3453" s="136">
        <f t="shared" si="53"/>
        <v>336.1570025952841</v>
      </c>
      <c r="B3453" s="134">
        <v>5.5925000000000002</v>
      </c>
      <c r="C3453" s="134">
        <v>-75.639499999999998</v>
      </c>
      <c r="D3453" t="s">
        <v>4189</v>
      </c>
      <c r="E3453" t="s">
        <v>883</v>
      </c>
      <c r="F3453" t="s">
        <v>884</v>
      </c>
      <c r="G3453" t="s">
        <v>4190</v>
      </c>
      <c r="H3453" t="s">
        <v>288</v>
      </c>
      <c r="I3453">
        <v>6.1292</v>
      </c>
      <c r="L3453" t="s">
        <v>4191</v>
      </c>
      <c r="M3453" t="s">
        <v>4192</v>
      </c>
      <c r="N3453" t="s">
        <v>4192</v>
      </c>
    </row>
    <row r="3454" spans="1:14" x14ac:dyDescent="0.3">
      <c r="A3454" s="136">
        <f t="shared" si="53"/>
        <v>336.22172190304025</v>
      </c>
      <c r="B3454" s="134">
        <v>9.7057800000000007</v>
      </c>
      <c r="C3454" s="134">
        <v>-74.539749999999998</v>
      </c>
      <c r="D3454" t="s">
        <v>13037</v>
      </c>
      <c r="E3454" t="s">
        <v>892</v>
      </c>
      <c r="F3454" t="s">
        <v>1214</v>
      </c>
      <c r="G3454" t="s">
        <v>13038</v>
      </c>
      <c r="H3454" t="s">
        <v>301</v>
      </c>
      <c r="I3454">
        <v>2.8881999999999999</v>
      </c>
      <c r="J3454" t="s">
        <v>986</v>
      </c>
      <c r="K3454" t="s">
        <v>879</v>
      </c>
      <c r="L3454" t="s">
        <v>12995</v>
      </c>
      <c r="M3454" t="s">
        <v>949</v>
      </c>
      <c r="N3454" t="s">
        <v>949</v>
      </c>
    </row>
    <row r="3455" spans="1:14" x14ac:dyDescent="0.3">
      <c r="A3455" s="136">
        <f t="shared" si="53"/>
        <v>336.23735415907282</v>
      </c>
      <c r="B3455" s="134">
        <v>5.6154999999999999</v>
      </c>
      <c r="C3455" s="134">
        <v>-75.653499999999994</v>
      </c>
      <c r="D3455" t="s">
        <v>4311</v>
      </c>
      <c r="E3455" t="s">
        <v>883</v>
      </c>
      <c r="F3455" t="s">
        <v>884</v>
      </c>
      <c r="G3455" t="s">
        <v>4190</v>
      </c>
      <c r="H3455" t="s">
        <v>288</v>
      </c>
      <c r="I3455">
        <v>6.1291000000000002</v>
      </c>
      <c r="L3455" t="s">
        <v>4191</v>
      </c>
      <c r="M3455" t="s">
        <v>4312</v>
      </c>
      <c r="N3455" t="s">
        <v>4312</v>
      </c>
    </row>
    <row r="3456" spans="1:14" x14ac:dyDescent="0.3">
      <c r="A3456" s="136">
        <f t="shared" si="53"/>
        <v>336.31003515926824</v>
      </c>
      <c r="B3456" s="134">
        <v>5.4889999999999999</v>
      </c>
      <c r="C3456" s="134">
        <v>-75.578500000000005</v>
      </c>
      <c r="D3456" t="s">
        <v>3862</v>
      </c>
      <c r="E3456" t="s">
        <v>883</v>
      </c>
      <c r="F3456" t="s">
        <v>884</v>
      </c>
      <c r="G3456" t="s">
        <v>3863</v>
      </c>
      <c r="H3456" t="s">
        <v>292</v>
      </c>
      <c r="I3456">
        <v>2.4519000000000002</v>
      </c>
      <c r="L3456" t="s">
        <v>3864</v>
      </c>
      <c r="M3456" t="s">
        <v>3865</v>
      </c>
      <c r="N3456" t="s">
        <v>3865</v>
      </c>
    </row>
    <row r="3457" spans="1:14" x14ac:dyDescent="0.3">
      <c r="A3457" s="136">
        <f t="shared" si="53"/>
        <v>336.31407262307681</v>
      </c>
      <c r="B3457" s="134">
        <v>4.6425599999999996</v>
      </c>
      <c r="C3457" s="134">
        <v>-74.780330000000006</v>
      </c>
      <c r="D3457" t="s">
        <v>1897</v>
      </c>
      <c r="E3457" t="s">
        <v>892</v>
      </c>
      <c r="F3457" t="s">
        <v>877</v>
      </c>
      <c r="G3457" t="s">
        <v>1864</v>
      </c>
      <c r="H3457" t="s">
        <v>297</v>
      </c>
      <c r="I3457">
        <v>81.958600000000004</v>
      </c>
      <c r="J3457" t="s">
        <v>894</v>
      </c>
      <c r="K3457" t="s">
        <v>879</v>
      </c>
      <c r="L3457" t="s">
        <v>1865</v>
      </c>
      <c r="M3457" t="s">
        <v>1252</v>
      </c>
      <c r="N3457" t="s">
        <v>1252</v>
      </c>
    </row>
    <row r="3458" spans="1:14" x14ac:dyDescent="0.3">
      <c r="A3458" s="136">
        <f t="shared" ref="A3458:A3521" si="54">6371*ACOS(SIN(RADIANS(LAT))*SIN(RADIANS(B3458))+COS(RADIANS(LAT))*COS(RADIANS(B3458))*COS(RADIANS(C3458-LONG)))</f>
        <v>336.33944809512911</v>
      </c>
      <c r="B3458" s="134">
        <v>5.8964999999999996</v>
      </c>
      <c r="C3458" s="134">
        <v>-75.795000000000002</v>
      </c>
      <c r="D3458" t="s">
        <v>5525</v>
      </c>
      <c r="E3458" t="s">
        <v>883</v>
      </c>
      <c r="F3458" t="s">
        <v>877</v>
      </c>
      <c r="G3458" t="s">
        <v>5526</v>
      </c>
      <c r="H3458" t="s">
        <v>288</v>
      </c>
      <c r="I3458">
        <v>131.1302</v>
      </c>
      <c r="J3458" t="s">
        <v>894</v>
      </c>
      <c r="L3458" t="s">
        <v>5420</v>
      </c>
      <c r="M3458" t="s">
        <v>957</v>
      </c>
      <c r="N3458" t="s">
        <v>957</v>
      </c>
    </row>
    <row r="3459" spans="1:14" x14ac:dyDescent="0.3">
      <c r="A3459" s="136">
        <f t="shared" si="54"/>
        <v>336.36015053423472</v>
      </c>
      <c r="B3459" s="134">
        <v>4.0694999999999997</v>
      </c>
      <c r="C3459" s="134">
        <v>-73.05</v>
      </c>
      <c r="D3459" t="s">
        <v>7526</v>
      </c>
      <c r="E3459" t="s">
        <v>892</v>
      </c>
      <c r="F3459" t="s">
        <v>877</v>
      </c>
      <c r="G3459" t="s">
        <v>7196</v>
      </c>
      <c r="H3459" t="s">
        <v>302</v>
      </c>
      <c r="I3459">
        <v>236.60290000000001</v>
      </c>
      <c r="J3459" t="s">
        <v>889</v>
      </c>
      <c r="K3459" t="s">
        <v>903</v>
      </c>
      <c r="L3459" t="s">
        <v>7527</v>
      </c>
      <c r="M3459" t="s">
        <v>957</v>
      </c>
      <c r="N3459" t="s">
        <v>957</v>
      </c>
    </row>
    <row r="3460" spans="1:14" x14ac:dyDescent="0.3">
      <c r="A3460" s="136">
        <f t="shared" si="54"/>
        <v>336.37364998111127</v>
      </c>
      <c r="B3460" s="134">
        <v>4.5069999999999997</v>
      </c>
      <c r="C3460" s="134">
        <v>-74.575500000000005</v>
      </c>
      <c r="D3460" t="s">
        <v>2136</v>
      </c>
      <c r="E3460" t="s">
        <v>883</v>
      </c>
      <c r="F3460" t="s">
        <v>877</v>
      </c>
      <c r="G3460" t="s">
        <v>2073</v>
      </c>
      <c r="H3460" t="s">
        <v>297</v>
      </c>
      <c r="I3460">
        <v>61.308399999999999</v>
      </c>
      <c r="J3460" t="s">
        <v>894</v>
      </c>
      <c r="L3460" t="s">
        <v>2137</v>
      </c>
      <c r="M3460" t="s">
        <v>1597</v>
      </c>
      <c r="N3460" t="s">
        <v>1597</v>
      </c>
    </row>
    <row r="3461" spans="1:14" x14ac:dyDescent="0.3">
      <c r="A3461" s="136">
        <f t="shared" si="54"/>
        <v>336.3815432741842</v>
      </c>
      <c r="B3461" s="134">
        <v>4.6491800000000003</v>
      </c>
      <c r="C3461" s="134">
        <v>-74.790549999999996</v>
      </c>
      <c r="D3461" t="s">
        <v>1891</v>
      </c>
      <c r="E3461" t="s">
        <v>892</v>
      </c>
      <c r="F3461" t="s">
        <v>877</v>
      </c>
      <c r="G3461" t="s">
        <v>1861</v>
      </c>
      <c r="H3461" t="s">
        <v>1369</v>
      </c>
      <c r="I3461">
        <v>12.6335</v>
      </c>
      <c r="J3461" t="s">
        <v>894</v>
      </c>
      <c r="K3461" t="s">
        <v>879</v>
      </c>
      <c r="L3461" t="s">
        <v>1865</v>
      </c>
      <c r="M3461" t="s">
        <v>1252</v>
      </c>
      <c r="N3461" t="s">
        <v>1252</v>
      </c>
    </row>
    <row r="3462" spans="1:14" x14ac:dyDescent="0.3">
      <c r="A3462" s="136">
        <f t="shared" si="54"/>
        <v>336.38722465247315</v>
      </c>
      <c r="B3462" s="134">
        <v>10.00783</v>
      </c>
      <c r="C3462" s="134">
        <v>-73.822059999999993</v>
      </c>
      <c r="D3462" t="s">
        <v>13152</v>
      </c>
      <c r="E3462" t="s">
        <v>892</v>
      </c>
      <c r="F3462" t="s">
        <v>926</v>
      </c>
      <c r="G3462" t="s">
        <v>13127</v>
      </c>
      <c r="H3462" t="s">
        <v>294</v>
      </c>
      <c r="I3462">
        <v>1447.8171</v>
      </c>
      <c r="J3462" t="s">
        <v>889</v>
      </c>
      <c r="K3462" t="s">
        <v>879</v>
      </c>
      <c r="L3462" t="s">
        <v>1794</v>
      </c>
      <c r="M3462" t="s">
        <v>906</v>
      </c>
      <c r="N3462" t="s">
        <v>906</v>
      </c>
    </row>
    <row r="3463" spans="1:14" x14ac:dyDescent="0.3">
      <c r="A3463" s="136">
        <f t="shared" si="54"/>
        <v>336.40139007390263</v>
      </c>
      <c r="B3463" s="134">
        <v>4.5118900000000002</v>
      </c>
      <c r="C3463" s="134">
        <v>-74.584069999999997</v>
      </c>
      <c r="D3463" t="s">
        <v>2124</v>
      </c>
      <c r="E3463" t="s">
        <v>892</v>
      </c>
      <c r="F3463" t="s">
        <v>877</v>
      </c>
      <c r="G3463" t="s">
        <v>2073</v>
      </c>
      <c r="H3463" t="s">
        <v>297</v>
      </c>
      <c r="I3463">
        <v>337.23340000000002</v>
      </c>
      <c r="J3463" t="s">
        <v>1069</v>
      </c>
      <c r="K3463" t="s">
        <v>879</v>
      </c>
      <c r="L3463" t="s">
        <v>942</v>
      </c>
      <c r="M3463" t="s">
        <v>899</v>
      </c>
      <c r="N3463" t="s">
        <v>899</v>
      </c>
    </row>
    <row r="3464" spans="1:14" x14ac:dyDescent="0.3">
      <c r="A3464" s="136">
        <f t="shared" si="54"/>
        <v>336.46987165453169</v>
      </c>
      <c r="B3464" s="134">
        <v>8.5344999999999995</v>
      </c>
      <c r="C3464" s="134">
        <v>-75.685500000000005</v>
      </c>
      <c r="D3464" t="s">
        <v>12107</v>
      </c>
      <c r="E3464" t="s">
        <v>883</v>
      </c>
      <c r="F3464" t="s">
        <v>877</v>
      </c>
      <c r="G3464" t="s">
        <v>12108</v>
      </c>
      <c r="H3464" t="s">
        <v>296</v>
      </c>
      <c r="I3464">
        <v>307.01749999999998</v>
      </c>
      <c r="J3464" t="s">
        <v>889</v>
      </c>
      <c r="L3464" t="s">
        <v>11495</v>
      </c>
      <c r="M3464" t="s">
        <v>6291</v>
      </c>
      <c r="N3464" t="s">
        <v>6291</v>
      </c>
    </row>
    <row r="3465" spans="1:14" x14ac:dyDescent="0.3">
      <c r="A3465" s="136">
        <f t="shared" si="54"/>
        <v>336.52088553185956</v>
      </c>
      <c r="B3465" s="134">
        <v>6.5650000000000004</v>
      </c>
      <c r="C3465" s="134">
        <v>-76.000500000000002</v>
      </c>
      <c r="D3465" t="s">
        <v>8279</v>
      </c>
      <c r="E3465" t="s">
        <v>883</v>
      </c>
      <c r="F3465" t="s">
        <v>877</v>
      </c>
      <c r="G3465" t="s">
        <v>7652</v>
      </c>
      <c r="H3465" t="s">
        <v>288</v>
      </c>
      <c r="I3465">
        <v>4.8977000000000004</v>
      </c>
      <c r="J3465" t="s">
        <v>894</v>
      </c>
      <c r="L3465" t="s">
        <v>2659</v>
      </c>
      <c r="M3465" t="s">
        <v>4586</v>
      </c>
      <c r="N3465" t="s">
        <v>4586</v>
      </c>
    </row>
    <row r="3466" spans="1:14" x14ac:dyDescent="0.3">
      <c r="A3466" s="136">
        <f t="shared" si="54"/>
        <v>336.5583232082011</v>
      </c>
      <c r="B3466" s="134">
        <v>4.1100000000000003</v>
      </c>
      <c r="C3466" s="134">
        <v>-73.508499999999998</v>
      </c>
      <c r="D3466" t="s">
        <v>5725</v>
      </c>
      <c r="E3466" t="s">
        <v>883</v>
      </c>
      <c r="F3466" t="s">
        <v>877</v>
      </c>
      <c r="G3466" t="s">
        <v>4873</v>
      </c>
      <c r="H3466" t="s">
        <v>302</v>
      </c>
      <c r="I3466">
        <v>155.69669999999999</v>
      </c>
      <c r="J3466" t="s">
        <v>889</v>
      </c>
      <c r="L3466" t="s">
        <v>5726</v>
      </c>
      <c r="M3466" t="s">
        <v>2041</v>
      </c>
      <c r="N3466" t="s">
        <v>2041</v>
      </c>
    </row>
    <row r="3467" spans="1:14" x14ac:dyDescent="0.3">
      <c r="A3467" s="136">
        <f t="shared" si="54"/>
        <v>336.57487905187918</v>
      </c>
      <c r="B3467" s="134">
        <v>6.7314999999999996</v>
      </c>
      <c r="C3467" s="134">
        <v>-76.026499999999999</v>
      </c>
      <c r="D3467" t="s">
        <v>8731</v>
      </c>
      <c r="E3467" t="s">
        <v>883</v>
      </c>
      <c r="F3467" t="s">
        <v>877</v>
      </c>
      <c r="G3467" t="s">
        <v>8715</v>
      </c>
      <c r="H3467" t="s">
        <v>288</v>
      </c>
      <c r="I3467">
        <v>627.94839999999999</v>
      </c>
      <c r="J3467" t="s">
        <v>889</v>
      </c>
      <c r="L3467" t="s">
        <v>2659</v>
      </c>
      <c r="M3467" t="s">
        <v>2026</v>
      </c>
      <c r="N3467" t="s">
        <v>2026</v>
      </c>
    </row>
    <row r="3468" spans="1:14" x14ac:dyDescent="0.3">
      <c r="A3468" s="136">
        <f t="shared" si="54"/>
        <v>336.59306982884794</v>
      </c>
      <c r="B3468" s="134">
        <v>6.6849999999999996</v>
      </c>
      <c r="C3468" s="134">
        <v>-76.020499999999998</v>
      </c>
      <c r="D3468" t="s">
        <v>8626</v>
      </c>
      <c r="E3468" t="s">
        <v>883</v>
      </c>
      <c r="F3468" t="s">
        <v>877</v>
      </c>
      <c r="G3468" t="s">
        <v>8627</v>
      </c>
      <c r="H3468" t="s">
        <v>288</v>
      </c>
      <c r="I3468">
        <v>772.46339999999998</v>
      </c>
      <c r="J3468" t="s">
        <v>889</v>
      </c>
      <c r="L3468" t="s">
        <v>3787</v>
      </c>
      <c r="M3468" t="s">
        <v>8628</v>
      </c>
      <c r="N3468" t="s">
        <v>8628</v>
      </c>
    </row>
    <row r="3469" spans="1:14" x14ac:dyDescent="0.3">
      <c r="A3469" s="136">
        <f t="shared" si="54"/>
        <v>336.69403098220704</v>
      </c>
      <c r="B3469" s="134">
        <v>4.5410000000000004</v>
      </c>
      <c r="C3469" s="134">
        <v>-74.635999999999996</v>
      </c>
      <c r="D3469" t="s">
        <v>2039</v>
      </c>
      <c r="E3469" t="s">
        <v>883</v>
      </c>
      <c r="F3469" t="s">
        <v>877</v>
      </c>
      <c r="G3469" t="s">
        <v>1911</v>
      </c>
      <c r="H3469" t="s">
        <v>297</v>
      </c>
      <c r="I3469">
        <v>88.285300000000007</v>
      </c>
      <c r="J3469" t="s">
        <v>894</v>
      </c>
      <c r="L3469" t="s">
        <v>2040</v>
      </c>
      <c r="M3469" t="s">
        <v>2041</v>
      </c>
      <c r="N3469" t="s">
        <v>2041</v>
      </c>
    </row>
    <row r="3470" spans="1:14" x14ac:dyDescent="0.3">
      <c r="A3470" s="136">
        <f t="shared" si="54"/>
        <v>336.7144193682272</v>
      </c>
      <c r="B3470" s="134">
        <v>4.6440000000000001</v>
      </c>
      <c r="C3470" s="134">
        <v>-74.788499999999999</v>
      </c>
      <c r="D3470" t="s">
        <v>1888</v>
      </c>
      <c r="E3470" t="s">
        <v>892</v>
      </c>
      <c r="F3470" t="s">
        <v>877</v>
      </c>
      <c r="G3470" t="s">
        <v>1864</v>
      </c>
      <c r="H3470" t="s">
        <v>297</v>
      </c>
      <c r="I3470">
        <v>74.798599999999993</v>
      </c>
      <c r="J3470" t="s">
        <v>889</v>
      </c>
      <c r="K3470" t="s">
        <v>903</v>
      </c>
      <c r="L3470" t="s">
        <v>1862</v>
      </c>
      <c r="M3470" t="s">
        <v>1019</v>
      </c>
      <c r="N3470" t="s">
        <v>1019</v>
      </c>
    </row>
    <row r="3471" spans="1:14" x14ac:dyDescent="0.3">
      <c r="A3471" s="136">
        <f t="shared" si="54"/>
        <v>336.73148720312986</v>
      </c>
      <c r="B3471" s="134">
        <v>5.9805000000000001</v>
      </c>
      <c r="C3471" s="134">
        <v>-75.834000000000003</v>
      </c>
      <c r="D3471" t="s">
        <v>5936</v>
      </c>
      <c r="E3471" t="s">
        <v>883</v>
      </c>
      <c r="F3471" t="s">
        <v>877</v>
      </c>
      <c r="G3471" t="s">
        <v>5716</v>
      </c>
      <c r="H3471" t="s">
        <v>288</v>
      </c>
      <c r="I3471">
        <v>30.635300000000001</v>
      </c>
      <c r="J3471" t="s">
        <v>894</v>
      </c>
      <c r="L3471" t="s">
        <v>2305</v>
      </c>
      <c r="M3471" t="s">
        <v>957</v>
      </c>
      <c r="N3471" t="s">
        <v>957</v>
      </c>
    </row>
    <row r="3472" spans="1:14" x14ac:dyDescent="0.3">
      <c r="A3472" s="136">
        <f t="shared" si="54"/>
        <v>336.75549552811492</v>
      </c>
      <c r="B3472" s="134">
        <v>8.5545000000000009</v>
      </c>
      <c r="C3472" s="134">
        <v>-75.677499999999995</v>
      </c>
      <c r="D3472" t="s">
        <v>12129</v>
      </c>
      <c r="E3472" t="s">
        <v>883</v>
      </c>
      <c r="F3472" t="s">
        <v>877</v>
      </c>
      <c r="G3472" t="s">
        <v>6617</v>
      </c>
      <c r="H3472" t="s">
        <v>296</v>
      </c>
      <c r="I3472">
        <v>321.61579999999998</v>
      </c>
      <c r="J3472" t="s">
        <v>889</v>
      </c>
      <c r="L3472" t="s">
        <v>11342</v>
      </c>
      <c r="M3472" t="s">
        <v>6259</v>
      </c>
      <c r="N3472" t="s">
        <v>6259</v>
      </c>
    </row>
    <row r="3473" spans="1:14" x14ac:dyDescent="0.3">
      <c r="A3473" s="136">
        <f t="shared" si="54"/>
        <v>336.76383222371544</v>
      </c>
      <c r="B3473" s="134">
        <v>9.9960400000000007</v>
      </c>
      <c r="C3473" s="134">
        <v>-73.87567</v>
      </c>
      <c r="D3473" t="s">
        <v>13140</v>
      </c>
      <c r="E3473" t="s">
        <v>892</v>
      </c>
      <c r="F3473" t="s">
        <v>877</v>
      </c>
      <c r="G3473" t="s">
        <v>13127</v>
      </c>
      <c r="H3473" t="s">
        <v>294</v>
      </c>
      <c r="I3473">
        <v>29.0608</v>
      </c>
      <c r="J3473" t="s">
        <v>894</v>
      </c>
      <c r="K3473" t="s">
        <v>879</v>
      </c>
      <c r="L3473" t="s">
        <v>13141</v>
      </c>
      <c r="M3473" t="s">
        <v>931</v>
      </c>
      <c r="N3473" t="s">
        <v>931</v>
      </c>
    </row>
    <row r="3474" spans="1:14" x14ac:dyDescent="0.3">
      <c r="A3474" s="136">
        <f t="shared" si="54"/>
        <v>337.05254317915779</v>
      </c>
      <c r="B3474" s="134">
        <v>4.6319999999999997</v>
      </c>
      <c r="C3474" s="134">
        <v>-74.777000000000001</v>
      </c>
      <c r="D3474" t="s">
        <v>1889</v>
      </c>
      <c r="E3474" t="s">
        <v>892</v>
      </c>
      <c r="F3474" t="s">
        <v>877</v>
      </c>
      <c r="G3474" t="s">
        <v>1864</v>
      </c>
      <c r="H3474" t="s">
        <v>297</v>
      </c>
      <c r="I3474">
        <v>78.477500000000006</v>
      </c>
      <c r="J3474" t="s">
        <v>894</v>
      </c>
      <c r="K3474" t="s">
        <v>903</v>
      </c>
      <c r="L3474" t="s">
        <v>1890</v>
      </c>
      <c r="M3474" t="s">
        <v>1410</v>
      </c>
      <c r="N3474" t="s">
        <v>1410</v>
      </c>
    </row>
    <row r="3475" spans="1:14" x14ac:dyDescent="0.3">
      <c r="A3475" s="136">
        <f t="shared" si="54"/>
        <v>337.05908012524571</v>
      </c>
      <c r="B3475" s="134">
        <v>4.4995000000000003</v>
      </c>
      <c r="C3475" s="134">
        <v>-74.575000000000003</v>
      </c>
      <c r="D3475" t="s">
        <v>2129</v>
      </c>
      <c r="E3475" t="s">
        <v>883</v>
      </c>
      <c r="F3475" t="s">
        <v>877</v>
      </c>
      <c r="G3475" t="s">
        <v>2130</v>
      </c>
      <c r="H3475" t="s">
        <v>297</v>
      </c>
      <c r="I3475">
        <v>586.11479999999995</v>
      </c>
      <c r="J3475" t="s">
        <v>889</v>
      </c>
      <c r="L3475" t="s">
        <v>2131</v>
      </c>
      <c r="M3475" t="s">
        <v>1597</v>
      </c>
      <c r="N3475" t="s">
        <v>1597</v>
      </c>
    </row>
    <row r="3476" spans="1:14" x14ac:dyDescent="0.3">
      <c r="A3476" s="136">
        <f t="shared" si="54"/>
        <v>337.10690798579299</v>
      </c>
      <c r="B3476" s="134">
        <v>4.1079999999999997</v>
      </c>
      <c r="C3476" s="134">
        <v>-73.525999999999996</v>
      </c>
      <c r="D3476" t="s">
        <v>5628</v>
      </c>
      <c r="E3476" t="s">
        <v>883</v>
      </c>
      <c r="F3476" t="s">
        <v>877</v>
      </c>
      <c r="G3476" t="s">
        <v>4873</v>
      </c>
      <c r="H3476" t="s">
        <v>302</v>
      </c>
      <c r="I3476">
        <v>188.79920000000001</v>
      </c>
      <c r="J3476" t="s">
        <v>889</v>
      </c>
      <c r="L3476" t="s">
        <v>3918</v>
      </c>
      <c r="M3476" t="s">
        <v>957</v>
      </c>
      <c r="N3476" t="s">
        <v>957</v>
      </c>
    </row>
    <row r="3477" spans="1:14" x14ac:dyDescent="0.3">
      <c r="A3477" s="136">
        <f t="shared" si="54"/>
        <v>337.12186228169423</v>
      </c>
      <c r="B3477" s="134">
        <v>4.1484800000000002</v>
      </c>
      <c r="C3477" s="134">
        <v>-73.720950000000002</v>
      </c>
      <c r="D3477" t="s">
        <v>4894</v>
      </c>
      <c r="E3477" t="s">
        <v>892</v>
      </c>
      <c r="F3477" t="s">
        <v>877</v>
      </c>
      <c r="G3477" t="s">
        <v>4698</v>
      </c>
      <c r="H3477" t="s">
        <v>302</v>
      </c>
      <c r="I3477">
        <v>540.78689999999995</v>
      </c>
      <c r="J3477" t="s">
        <v>889</v>
      </c>
      <c r="K3477" t="s">
        <v>879</v>
      </c>
      <c r="L3477" t="s">
        <v>4797</v>
      </c>
      <c r="M3477" t="s">
        <v>949</v>
      </c>
      <c r="N3477" t="s">
        <v>949</v>
      </c>
    </row>
    <row r="3478" spans="1:14" x14ac:dyDescent="0.3">
      <c r="A3478" s="136">
        <f t="shared" si="54"/>
        <v>337.12222099394575</v>
      </c>
      <c r="B3478" s="134">
        <v>8.7795000000000005</v>
      </c>
      <c r="C3478" s="134">
        <v>-75.543999999999997</v>
      </c>
      <c r="D3478" t="s">
        <v>12403</v>
      </c>
      <c r="E3478" t="s">
        <v>968</v>
      </c>
      <c r="F3478" t="s">
        <v>963</v>
      </c>
      <c r="G3478" t="s">
        <v>12404</v>
      </c>
      <c r="H3478" t="s">
        <v>296</v>
      </c>
      <c r="I3478">
        <v>23.1282</v>
      </c>
      <c r="J3478" t="s">
        <v>986</v>
      </c>
      <c r="L3478" t="s">
        <v>12405</v>
      </c>
      <c r="M3478" t="s">
        <v>1019</v>
      </c>
      <c r="N3478" t="s">
        <v>1019</v>
      </c>
    </row>
    <row r="3479" spans="1:14" x14ac:dyDescent="0.3">
      <c r="A3479" s="136">
        <f t="shared" si="54"/>
        <v>337.13056990988667</v>
      </c>
      <c r="B3479" s="134">
        <v>6.7229999999999999</v>
      </c>
      <c r="C3479" s="134">
        <v>-76.030500000000004</v>
      </c>
      <c r="D3479" t="s">
        <v>8721</v>
      </c>
      <c r="E3479" t="s">
        <v>883</v>
      </c>
      <c r="F3479" t="s">
        <v>877</v>
      </c>
      <c r="G3479" t="s">
        <v>8715</v>
      </c>
      <c r="H3479" t="s">
        <v>288</v>
      </c>
      <c r="I3479">
        <v>222.78729999999999</v>
      </c>
      <c r="J3479" t="s">
        <v>889</v>
      </c>
      <c r="L3479" t="s">
        <v>2659</v>
      </c>
      <c r="M3479" t="s">
        <v>2026</v>
      </c>
      <c r="N3479" t="s">
        <v>2026</v>
      </c>
    </row>
    <row r="3480" spans="1:14" x14ac:dyDescent="0.3">
      <c r="A3480" s="136">
        <f t="shared" si="54"/>
        <v>337.14063311020436</v>
      </c>
      <c r="B3480" s="134">
        <v>6.5449999999999999</v>
      </c>
      <c r="C3480" s="134">
        <v>-76.002499999999998</v>
      </c>
      <c r="D3480" t="s">
        <v>8205</v>
      </c>
      <c r="E3480" t="s">
        <v>883</v>
      </c>
      <c r="F3480" t="s">
        <v>877</v>
      </c>
      <c r="G3480" t="s">
        <v>7652</v>
      </c>
      <c r="H3480" t="s">
        <v>288</v>
      </c>
      <c r="I3480">
        <v>96.733699999999999</v>
      </c>
      <c r="J3480" t="s">
        <v>894</v>
      </c>
      <c r="L3480" t="s">
        <v>2659</v>
      </c>
      <c r="M3480" t="s">
        <v>4586</v>
      </c>
      <c r="N3480" t="s">
        <v>4586</v>
      </c>
    </row>
    <row r="3481" spans="1:14" x14ac:dyDescent="0.3">
      <c r="A3481" s="136">
        <f t="shared" si="54"/>
        <v>337.14997741000974</v>
      </c>
      <c r="B3481" s="134">
        <v>10.01563</v>
      </c>
      <c r="C3481" s="134">
        <v>-73.819599999999994</v>
      </c>
      <c r="D3481" t="s">
        <v>13155</v>
      </c>
      <c r="E3481" t="s">
        <v>892</v>
      </c>
      <c r="F3481" t="s">
        <v>877</v>
      </c>
      <c r="G3481" t="s">
        <v>13127</v>
      </c>
      <c r="H3481" t="s">
        <v>294</v>
      </c>
      <c r="I3481">
        <v>112.2985</v>
      </c>
      <c r="J3481" t="s">
        <v>894</v>
      </c>
      <c r="K3481" t="s">
        <v>879</v>
      </c>
      <c r="L3481" t="s">
        <v>13156</v>
      </c>
      <c r="M3481" t="s">
        <v>906</v>
      </c>
      <c r="N3481" t="s">
        <v>906</v>
      </c>
    </row>
    <row r="3482" spans="1:14" x14ac:dyDescent="0.3">
      <c r="A3482" s="136">
        <f t="shared" si="54"/>
        <v>337.20416052860867</v>
      </c>
      <c r="B3482" s="134">
        <v>4.1094999999999997</v>
      </c>
      <c r="C3482" s="134">
        <v>-73.539500000000004</v>
      </c>
      <c r="D3482" t="s">
        <v>5590</v>
      </c>
      <c r="E3482" t="s">
        <v>883</v>
      </c>
      <c r="F3482" t="s">
        <v>877</v>
      </c>
      <c r="G3482" t="s">
        <v>4873</v>
      </c>
      <c r="H3482" t="s">
        <v>302</v>
      </c>
      <c r="I3482">
        <v>239.06450000000001</v>
      </c>
      <c r="J3482" t="s">
        <v>889</v>
      </c>
      <c r="L3482" t="s">
        <v>3918</v>
      </c>
      <c r="M3482" t="s">
        <v>957</v>
      </c>
      <c r="N3482" t="s">
        <v>957</v>
      </c>
    </row>
    <row r="3483" spans="1:14" x14ac:dyDescent="0.3">
      <c r="A3483" s="136">
        <f t="shared" si="54"/>
        <v>337.25706983006802</v>
      </c>
      <c r="B3483" s="134">
        <v>5.4960000000000004</v>
      </c>
      <c r="C3483" s="134">
        <v>-75.593000000000004</v>
      </c>
      <c r="D3483" t="s">
        <v>3870</v>
      </c>
      <c r="E3483" t="s">
        <v>883</v>
      </c>
      <c r="F3483" t="s">
        <v>884</v>
      </c>
      <c r="G3483" t="s">
        <v>3863</v>
      </c>
      <c r="H3483" t="s">
        <v>292</v>
      </c>
      <c r="I3483">
        <v>147.11240000000001</v>
      </c>
      <c r="L3483" t="s">
        <v>886</v>
      </c>
      <c r="M3483" t="s">
        <v>887</v>
      </c>
      <c r="N3483" t="s">
        <v>887</v>
      </c>
    </row>
    <row r="3484" spans="1:14" x14ac:dyDescent="0.3">
      <c r="A3484" s="136">
        <f t="shared" si="54"/>
        <v>337.33342607843088</v>
      </c>
      <c r="B3484" s="134">
        <v>10.004250000000001</v>
      </c>
      <c r="C3484" s="134">
        <v>-73.865899999999996</v>
      </c>
      <c r="D3484" t="s">
        <v>13142</v>
      </c>
      <c r="E3484" t="s">
        <v>892</v>
      </c>
      <c r="F3484" t="s">
        <v>877</v>
      </c>
      <c r="G3484" t="s">
        <v>13127</v>
      </c>
      <c r="H3484" t="s">
        <v>294</v>
      </c>
      <c r="I3484">
        <v>6.2256999999999998</v>
      </c>
      <c r="J3484" t="s">
        <v>889</v>
      </c>
      <c r="K3484" t="s">
        <v>879</v>
      </c>
      <c r="L3484" t="s">
        <v>13143</v>
      </c>
      <c r="M3484" t="s">
        <v>906</v>
      </c>
      <c r="N3484" t="s">
        <v>906</v>
      </c>
    </row>
    <row r="3485" spans="1:14" x14ac:dyDescent="0.3">
      <c r="A3485" s="136">
        <f t="shared" si="54"/>
        <v>337.33552927504599</v>
      </c>
      <c r="B3485" s="134">
        <v>6.2095000000000002</v>
      </c>
      <c r="C3485" s="134">
        <v>-75.921000000000006</v>
      </c>
      <c r="D3485" t="s">
        <v>6900</v>
      </c>
      <c r="E3485" t="s">
        <v>883</v>
      </c>
      <c r="F3485" t="s">
        <v>877</v>
      </c>
      <c r="G3485" t="s">
        <v>6901</v>
      </c>
      <c r="H3485" t="s">
        <v>288</v>
      </c>
      <c r="I3485">
        <v>825.71720000000005</v>
      </c>
      <c r="J3485" t="s">
        <v>889</v>
      </c>
      <c r="L3485" t="s">
        <v>6328</v>
      </c>
      <c r="M3485" t="s">
        <v>6902</v>
      </c>
      <c r="N3485" t="s">
        <v>6902</v>
      </c>
    </row>
    <row r="3486" spans="1:14" x14ac:dyDescent="0.3">
      <c r="A3486" s="136">
        <f t="shared" si="54"/>
        <v>337.43754303430006</v>
      </c>
      <c r="B3486" s="134">
        <v>4.1100000000000003</v>
      </c>
      <c r="C3486" s="134">
        <v>-73.554000000000002</v>
      </c>
      <c r="D3486" t="s">
        <v>5533</v>
      </c>
      <c r="E3486" t="s">
        <v>883</v>
      </c>
      <c r="F3486" t="s">
        <v>877</v>
      </c>
      <c r="G3486" t="s">
        <v>4873</v>
      </c>
      <c r="H3486" t="s">
        <v>302</v>
      </c>
      <c r="I3486">
        <v>205.96420000000001</v>
      </c>
      <c r="J3486" t="s">
        <v>889</v>
      </c>
      <c r="L3486" t="s">
        <v>3918</v>
      </c>
      <c r="M3486" t="s">
        <v>1019</v>
      </c>
      <c r="N3486" t="s">
        <v>1019</v>
      </c>
    </row>
    <row r="3487" spans="1:14" x14ac:dyDescent="0.3">
      <c r="A3487" s="136">
        <f t="shared" si="54"/>
        <v>337.57558936982656</v>
      </c>
      <c r="B3487" s="134">
        <v>6.4775</v>
      </c>
      <c r="C3487" s="134">
        <v>-75.992999999999995</v>
      </c>
      <c r="D3487" t="s">
        <v>7918</v>
      </c>
      <c r="E3487" t="s">
        <v>883</v>
      </c>
      <c r="F3487" t="s">
        <v>877</v>
      </c>
      <c r="G3487" t="s">
        <v>7919</v>
      </c>
      <c r="H3487" t="s">
        <v>288</v>
      </c>
      <c r="I3487">
        <v>2111.2444999999998</v>
      </c>
      <c r="J3487" t="s">
        <v>889</v>
      </c>
      <c r="L3487" t="s">
        <v>6328</v>
      </c>
      <c r="M3487" t="s">
        <v>7208</v>
      </c>
      <c r="N3487" t="s">
        <v>7208</v>
      </c>
    </row>
    <row r="3488" spans="1:14" x14ac:dyDescent="0.3">
      <c r="A3488" s="136">
        <f t="shared" si="54"/>
        <v>337.62999378305352</v>
      </c>
      <c r="B3488" s="134">
        <v>10.050000000000001</v>
      </c>
      <c r="C3488" s="134">
        <v>-73.701499999999996</v>
      </c>
      <c r="D3488" t="s">
        <v>13210</v>
      </c>
      <c r="E3488" t="s">
        <v>892</v>
      </c>
      <c r="F3488" t="s">
        <v>1214</v>
      </c>
      <c r="G3488" t="s">
        <v>13207</v>
      </c>
      <c r="H3488" t="s">
        <v>294</v>
      </c>
      <c r="I3488">
        <v>158.60839999999999</v>
      </c>
      <c r="J3488" t="s">
        <v>986</v>
      </c>
      <c r="K3488" t="s">
        <v>879</v>
      </c>
      <c r="L3488" t="s">
        <v>12995</v>
      </c>
      <c r="M3488" t="s">
        <v>1019</v>
      </c>
      <c r="N3488" t="s">
        <v>1019</v>
      </c>
    </row>
    <row r="3489" spans="1:14" x14ac:dyDescent="0.3">
      <c r="A3489" s="136">
        <f t="shared" si="54"/>
        <v>337.666148446085</v>
      </c>
      <c r="B3489" s="134">
        <v>4.1130000000000004</v>
      </c>
      <c r="C3489" s="134">
        <v>-73.581000000000003</v>
      </c>
      <c r="D3489" t="s">
        <v>5452</v>
      </c>
      <c r="E3489" t="s">
        <v>883</v>
      </c>
      <c r="F3489" t="s">
        <v>877</v>
      </c>
      <c r="G3489" t="s">
        <v>4873</v>
      </c>
      <c r="H3489" t="s">
        <v>302</v>
      </c>
      <c r="I3489">
        <v>109.1126</v>
      </c>
      <c r="J3489" t="s">
        <v>889</v>
      </c>
      <c r="L3489" t="s">
        <v>3918</v>
      </c>
      <c r="M3489" t="s">
        <v>957</v>
      </c>
      <c r="N3489" t="s">
        <v>957</v>
      </c>
    </row>
    <row r="3490" spans="1:14" x14ac:dyDescent="0.3">
      <c r="A3490" s="136">
        <f t="shared" si="54"/>
        <v>337.67347728167164</v>
      </c>
      <c r="B3490" s="134">
        <v>4.633</v>
      </c>
      <c r="C3490" s="134">
        <v>-74.787999999999997</v>
      </c>
      <c r="D3490" t="s">
        <v>1869</v>
      </c>
      <c r="E3490" t="s">
        <v>892</v>
      </c>
      <c r="F3490" t="s">
        <v>877</v>
      </c>
      <c r="G3490" t="s">
        <v>1864</v>
      </c>
      <c r="H3490" t="s">
        <v>297</v>
      </c>
      <c r="I3490">
        <v>117.7175</v>
      </c>
      <c r="J3490" t="s">
        <v>894</v>
      </c>
      <c r="K3490" t="s">
        <v>903</v>
      </c>
      <c r="L3490" t="s">
        <v>1862</v>
      </c>
      <c r="M3490" t="s">
        <v>1019</v>
      </c>
      <c r="N3490" t="s">
        <v>1019</v>
      </c>
    </row>
    <row r="3491" spans="1:14" x14ac:dyDescent="0.3">
      <c r="A3491" s="136">
        <f t="shared" si="54"/>
        <v>337.69371513858289</v>
      </c>
      <c r="B3491" s="134">
        <v>6.718</v>
      </c>
      <c r="C3491" s="134">
        <v>-76.034999999999997</v>
      </c>
      <c r="D3491" t="s">
        <v>8714</v>
      </c>
      <c r="E3491" t="s">
        <v>883</v>
      </c>
      <c r="F3491" t="s">
        <v>877</v>
      </c>
      <c r="G3491" t="s">
        <v>8715</v>
      </c>
      <c r="H3491" t="s">
        <v>288</v>
      </c>
      <c r="I3491">
        <v>19.586099999999998</v>
      </c>
      <c r="J3491" t="s">
        <v>894</v>
      </c>
      <c r="L3491" t="s">
        <v>2659</v>
      </c>
      <c r="M3491" t="s">
        <v>2026</v>
      </c>
      <c r="N3491" t="s">
        <v>2026</v>
      </c>
    </row>
    <row r="3492" spans="1:14" x14ac:dyDescent="0.3">
      <c r="A3492" s="136">
        <f t="shared" si="54"/>
        <v>337.72271162065704</v>
      </c>
      <c r="B3492" s="134">
        <v>4.1100000000000003</v>
      </c>
      <c r="C3492" s="134">
        <v>-73.567999999999998</v>
      </c>
      <c r="D3492" t="s">
        <v>5486</v>
      </c>
      <c r="E3492" t="s">
        <v>883</v>
      </c>
      <c r="F3492" t="s">
        <v>884</v>
      </c>
      <c r="G3492" t="s">
        <v>4873</v>
      </c>
      <c r="H3492" t="s">
        <v>302</v>
      </c>
      <c r="I3492">
        <v>125.0504</v>
      </c>
      <c r="L3492" t="s">
        <v>2990</v>
      </c>
      <c r="M3492" t="s">
        <v>1008</v>
      </c>
      <c r="N3492" t="s">
        <v>1008</v>
      </c>
    </row>
    <row r="3493" spans="1:14" x14ac:dyDescent="0.3">
      <c r="A3493" s="136">
        <f t="shared" si="54"/>
        <v>337.78973151877625</v>
      </c>
      <c r="B3493" s="134">
        <v>4.5705</v>
      </c>
      <c r="C3493" s="134">
        <v>-74.6995</v>
      </c>
      <c r="D3493" t="s">
        <v>1963</v>
      </c>
      <c r="E3493" t="s">
        <v>883</v>
      </c>
      <c r="F3493" t="s">
        <v>877</v>
      </c>
      <c r="G3493" t="s">
        <v>1836</v>
      </c>
      <c r="H3493" t="s">
        <v>297</v>
      </c>
      <c r="I3493">
        <v>38.012599999999999</v>
      </c>
      <c r="J3493" t="s">
        <v>894</v>
      </c>
      <c r="L3493" t="s">
        <v>1964</v>
      </c>
      <c r="M3493" t="s">
        <v>1965</v>
      </c>
      <c r="N3493" t="s">
        <v>1965</v>
      </c>
    </row>
    <row r="3494" spans="1:14" x14ac:dyDescent="0.3">
      <c r="A3494" s="136">
        <f t="shared" si="54"/>
        <v>337.81134673270469</v>
      </c>
      <c r="B3494" s="134">
        <v>10.00924</v>
      </c>
      <c r="C3494" s="134">
        <v>-73.864149999999995</v>
      </c>
      <c r="D3494" t="s">
        <v>13146</v>
      </c>
      <c r="E3494" t="s">
        <v>892</v>
      </c>
      <c r="F3494" t="s">
        <v>877</v>
      </c>
      <c r="G3494" t="s">
        <v>13127</v>
      </c>
      <c r="H3494" t="s">
        <v>294</v>
      </c>
      <c r="I3494">
        <v>5.0873999999999997</v>
      </c>
      <c r="J3494" t="s">
        <v>889</v>
      </c>
      <c r="K3494" t="s">
        <v>879</v>
      </c>
      <c r="L3494" t="s">
        <v>13141</v>
      </c>
      <c r="M3494" t="s">
        <v>906</v>
      </c>
      <c r="N3494" t="s">
        <v>906</v>
      </c>
    </row>
    <row r="3495" spans="1:14" x14ac:dyDescent="0.3">
      <c r="A3495" s="136">
        <f t="shared" si="54"/>
        <v>337.88826412583722</v>
      </c>
      <c r="B3495" s="134">
        <v>4.6399999999999997</v>
      </c>
      <c r="C3495" s="134">
        <v>-74.801000000000002</v>
      </c>
      <c r="D3495" t="s">
        <v>1860</v>
      </c>
      <c r="E3495" t="s">
        <v>883</v>
      </c>
      <c r="F3495" t="s">
        <v>877</v>
      </c>
      <c r="G3495" t="s">
        <v>1861</v>
      </c>
      <c r="H3495" t="s">
        <v>1369</v>
      </c>
      <c r="I3495">
        <v>141.0163</v>
      </c>
      <c r="J3495" t="s">
        <v>894</v>
      </c>
      <c r="L3495" t="s">
        <v>1862</v>
      </c>
      <c r="M3495" t="s">
        <v>957</v>
      </c>
      <c r="N3495" t="s">
        <v>957</v>
      </c>
    </row>
    <row r="3496" spans="1:14" x14ac:dyDescent="0.3">
      <c r="A3496" s="136">
        <f t="shared" si="54"/>
        <v>337.93496951102708</v>
      </c>
      <c r="B3496" s="134">
        <v>4.6355000000000004</v>
      </c>
      <c r="C3496" s="134">
        <v>-74.795500000000004</v>
      </c>
      <c r="D3496" t="s">
        <v>1863</v>
      </c>
      <c r="E3496" t="s">
        <v>892</v>
      </c>
      <c r="F3496" t="s">
        <v>877</v>
      </c>
      <c r="G3496" t="s">
        <v>1864</v>
      </c>
      <c r="H3496" t="s">
        <v>297</v>
      </c>
      <c r="I3496">
        <v>47.823</v>
      </c>
      <c r="J3496" t="s">
        <v>894</v>
      </c>
      <c r="K3496" t="s">
        <v>903</v>
      </c>
      <c r="L3496" t="s">
        <v>1865</v>
      </c>
      <c r="M3496" t="s">
        <v>1173</v>
      </c>
      <c r="N3496" t="s">
        <v>1173</v>
      </c>
    </row>
    <row r="3497" spans="1:14" x14ac:dyDescent="0.3">
      <c r="A3497" s="136">
        <f t="shared" si="54"/>
        <v>337.97561019861774</v>
      </c>
      <c r="B3497" s="134">
        <v>4.1130000000000004</v>
      </c>
      <c r="C3497" s="134">
        <v>-73.595500000000001</v>
      </c>
      <c r="D3497" t="s">
        <v>5394</v>
      </c>
      <c r="E3497" t="s">
        <v>883</v>
      </c>
      <c r="F3497" t="s">
        <v>877</v>
      </c>
      <c r="G3497" t="s">
        <v>4873</v>
      </c>
      <c r="H3497" t="s">
        <v>302</v>
      </c>
      <c r="I3497">
        <v>198.6104</v>
      </c>
      <c r="J3497" t="s">
        <v>889</v>
      </c>
      <c r="L3497" t="s">
        <v>3918</v>
      </c>
      <c r="M3497" t="s">
        <v>957</v>
      </c>
      <c r="N3497" t="s">
        <v>957</v>
      </c>
    </row>
    <row r="3498" spans="1:14" x14ac:dyDescent="0.3">
      <c r="A3498" s="136">
        <f t="shared" si="54"/>
        <v>338.00468469598559</v>
      </c>
      <c r="B3498" s="134">
        <v>4.5091099999999997</v>
      </c>
      <c r="C3498" s="134">
        <v>-74.607200000000006</v>
      </c>
      <c r="D3498" t="s">
        <v>2078</v>
      </c>
      <c r="E3498" t="s">
        <v>892</v>
      </c>
      <c r="F3498" t="s">
        <v>877</v>
      </c>
      <c r="G3498" t="s">
        <v>2073</v>
      </c>
      <c r="H3498" t="s">
        <v>297</v>
      </c>
      <c r="I3498">
        <v>56.987400000000001</v>
      </c>
      <c r="J3498" t="s">
        <v>889</v>
      </c>
      <c r="K3498" t="s">
        <v>879</v>
      </c>
      <c r="L3498" t="s">
        <v>2074</v>
      </c>
      <c r="M3498" t="s">
        <v>931</v>
      </c>
      <c r="N3498" t="s">
        <v>931</v>
      </c>
    </row>
    <row r="3499" spans="1:14" x14ac:dyDescent="0.3">
      <c r="A3499" s="136">
        <f t="shared" si="54"/>
        <v>338.04411492936993</v>
      </c>
      <c r="B3499" s="134">
        <v>10.008319999999999</v>
      </c>
      <c r="C3499" s="134">
        <v>-73.874780000000001</v>
      </c>
      <c r="D3499" t="s">
        <v>13144</v>
      </c>
      <c r="E3499" t="s">
        <v>892</v>
      </c>
      <c r="F3499" t="s">
        <v>926</v>
      </c>
      <c r="G3499" t="s">
        <v>13127</v>
      </c>
      <c r="H3499" t="s">
        <v>294</v>
      </c>
      <c r="I3499">
        <v>310.11959999999999</v>
      </c>
      <c r="J3499" t="s">
        <v>889</v>
      </c>
      <c r="K3499" t="s">
        <v>879</v>
      </c>
      <c r="L3499" t="s">
        <v>13145</v>
      </c>
      <c r="M3499" t="s">
        <v>1689</v>
      </c>
      <c r="N3499" t="s">
        <v>1689</v>
      </c>
    </row>
    <row r="3500" spans="1:14" x14ac:dyDescent="0.3">
      <c r="A3500" s="136">
        <f t="shared" si="54"/>
        <v>338.17260953287229</v>
      </c>
      <c r="B3500" s="134">
        <v>6.7389999999999999</v>
      </c>
      <c r="C3500" s="134">
        <v>-76.042000000000002</v>
      </c>
      <c r="D3500" t="s">
        <v>8755</v>
      </c>
      <c r="E3500" t="s">
        <v>908</v>
      </c>
      <c r="F3500" t="s">
        <v>877</v>
      </c>
      <c r="G3500" t="s">
        <v>8715</v>
      </c>
      <c r="H3500" t="s">
        <v>288</v>
      </c>
      <c r="I3500">
        <v>95.479100000000003</v>
      </c>
      <c r="J3500" t="s">
        <v>894</v>
      </c>
      <c r="L3500" t="s">
        <v>2637</v>
      </c>
      <c r="M3500" t="s">
        <v>2026</v>
      </c>
      <c r="N3500" t="s">
        <v>2026</v>
      </c>
    </row>
    <row r="3501" spans="1:14" x14ac:dyDescent="0.3">
      <c r="A3501" s="136">
        <f t="shared" si="54"/>
        <v>338.2564855870703</v>
      </c>
      <c r="B3501" s="134">
        <v>5.6390000000000002</v>
      </c>
      <c r="C3501" s="134">
        <v>-75.6875</v>
      </c>
      <c r="D3501" t="s">
        <v>4418</v>
      </c>
      <c r="E3501" t="s">
        <v>883</v>
      </c>
      <c r="F3501" t="s">
        <v>877</v>
      </c>
      <c r="G3501" t="s">
        <v>4175</v>
      </c>
      <c r="H3501" t="s">
        <v>288</v>
      </c>
      <c r="I3501">
        <v>166.71369999999999</v>
      </c>
      <c r="J3501" t="s">
        <v>889</v>
      </c>
      <c r="L3501" t="s">
        <v>2659</v>
      </c>
      <c r="M3501" t="s">
        <v>2026</v>
      </c>
      <c r="N3501" t="s">
        <v>2026</v>
      </c>
    </row>
    <row r="3502" spans="1:14" x14ac:dyDescent="0.3">
      <c r="A3502" s="136">
        <f t="shared" si="54"/>
        <v>338.31513826119482</v>
      </c>
      <c r="B3502" s="134">
        <v>4.50467</v>
      </c>
      <c r="C3502" s="134">
        <v>-74.605310000000003</v>
      </c>
      <c r="D3502" t="s">
        <v>2072</v>
      </c>
      <c r="E3502" t="s">
        <v>892</v>
      </c>
      <c r="F3502" t="s">
        <v>926</v>
      </c>
      <c r="G3502" t="s">
        <v>2073</v>
      </c>
      <c r="H3502" t="s">
        <v>297</v>
      </c>
      <c r="I3502">
        <v>9.891</v>
      </c>
      <c r="J3502" t="s">
        <v>889</v>
      </c>
      <c r="K3502" t="s">
        <v>879</v>
      </c>
      <c r="L3502" t="s">
        <v>2074</v>
      </c>
      <c r="M3502" t="s">
        <v>931</v>
      </c>
      <c r="N3502" t="s">
        <v>931</v>
      </c>
    </row>
    <row r="3503" spans="1:14" x14ac:dyDescent="0.3">
      <c r="A3503" s="136">
        <f t="shared" si="54"/>
        <v>338.54560111482903</v>
      </c>
      <c r="B3503" s="134">
        <v>10.015879999999999</v>
      </c>
      <c r="C3503" s="134">
        <v>-73.864990000000006</v>
      </c>
      <c r="D3503" t="s">
        <v>13150</v>
      </c>
      <c r="E3503" t="s">
        <v>892</v>
      </c>
      <c r="F3503" t="s">
        <v>877</v>
      </c>
      <c r="G3503" t="s">
        <v>13127</v>
      </c>
      <c r="H3503" t="s">
        <v>294</v>
      </c>
      <c r="I3503">
        <v>100.8327</v>
      </c>
      <c r="J3503" t="s">
        <v>889</v>
      </c>
      <c r="K3503" t="s">
        <v>879</v>
      </c>
      <c r="L3503" t="s">
        <v>13151</v>
      </c>
      <c r="M3503" t="s">
        <v>906</v>
      </c>
      <c r="N3503" t="s">
        <v>906</v>
      </c>
    </row>
    <row r="3504" spans="1:14" x14ac:dyDescent="0.3">
      <c r="A3504" s="136">
        <f t="shared" si="54"/>
        <v>338.62110442615102</v>
      </c>
      <c r="B3504" s="134">
        <v>4.1580000000000004</v>
      </c>
      <c r="C3504" s="134">
        <v>-72.186999999999998</v>
      </c>
      <c r="D3504" t="s">
        <v>10080</v>
      </c>
      <c r="E3504" t="s">
        <v>883</v>
      </c>
      <c r="F3504" t="s">
        <v>877</v>
      </c>
      <c r="G3504" t="s">
        <v>9984</v>
      </c>
      <c r="H3504" t="s">
        <v>302</v>
      </c>
      <c r="I3504">
        <v>147.12450000000001</v>
      </c>
      <c r="J3504" t="s">
        <v>894</v>
      </c>
      <c r="L3504" t="s">
        <v>6894</v>
      </c>
      <c r="M3504" t="s">
        <v>1019</v>
      </c>
      <c r="N3504" t="s">
        <v>1019</v>
      </c>
    </row>
    <row r="3505" spans="1:14" x14ac:dyDescent="0.3">
      <c r="A3505" s="136">
        <f t="shared" si="54"/>
        <v>338.689677389586</v>
      </c>
      <c r="B3505" s="134">
        <v>4.0919999999999996</v>
      </c>
      <c r="C3505" s="134">
        <v>-73.516999999999996</v>
      </c>
      <c r="D3505" t="s">
        <v>5673</v>
      </c>
      <c r="E3505" t="s">
        <v>883</v>
      </c>
      <c r="F3505" t="s">
        <v>877</v>
      </c>
      <c r="G3505" t="s">
        <v>4873</v>
      </c>
      <c r="H3505" t="s">
        <v>302</v>
      </c>
      <c r="I3505">
        <v>333.46910000000003</v>
      </c>
      <c r="J3505" t="s">
        <v>889</v>
      </c>
      <c r="L3505" t="s">
        <v>3918</v>
      </c>
      <c r="M3505" t="s">
        <v>1019</v>
      </c>
      <c r="N3505" t="s">
        <v>1019</v>
      </c>
    </row>
    <row r="3506" spans="1:14" x14ac:dyDescent="0.3">
      <c r="A3506" s="136">
        <f t="shared" si="54"/>
        <v>338.75282550595131</v>
      </c>
      <c r="B3506" s="134">
        <v>4.1044999999999998</v>
      </c>
      <c r="C3506" s="134">
        <v>-73.588499999999996</v>
      </c>
      <c r="D3506" t="s">
        <v>5423</v>
      </c>
      <c r="E3506" t="s">
        <v>883</v>
      </c>
      <c r="F3506" t="s">
        <v>877</v>
      </c>
      <c r="G3506" t="s">
        <v>4873</v>
      </c>
      <c r="H3506" t="s">
        <v>302</v>
      </c>
      <c r="I3506">
        <v>250.107</v>
      </c>
      <c r="J3506" t="s">
        <v>889</v>
      </c>
      <c r="L3506" t="s">
        <v>5424</v>
      </c>
      <c r="M3506" t="s">
        <v>957</v>
      </c>
      <c r="N3506" t="s">
        <v>957</v>
      </c>
    </row>
    <row r="3507" spans="1:14" x14ac:dyDescent="0.3">
      <c r="A3507" s="136">
        <f t="shared" si="54"/>
        <v>338.79196092269098</v>
      </c>
      <c r="B3507" s="134">
        <v>5.4995000000000003</v>
      </c>
      <c r="C3507" s="134">
        <v>-75.611500000000007</v>
      </c>
      <c r="D3507" t="s">
        <v>3893</v>
      </c>
      <c r="E3507" t="s">
        <v>883</v>
      </c>
      <c r="F3507" t="s">
        <v>877</v>
      </c>
      <c r="G3507" t="s">
        <v>3875</v>
      </c>
      <c r="H3507" t="s">
        <v>292</v>
      </c>
      <c r="I3507">
        <v>53.942700000000002</v>
      </c>
      <c r="J3507" t="s">
        <v>894</v>
      </c>
      <c r="L3507" t="s">
        <v>2659</v>
      </c>
      <c r="M3507" t="s">
        <v>2026</v>
      </c>
      <c r="N3507" t="s">
        <v>2026</v>
      </c>
    </row>
    <row r="3508" spans="1:14" x14ac:dyDescent="0.3">
      <c r="A3508" s="136">
        <f t="shared" si="54"/>
        <v>338.90268519190897</v>
      </c>
      <c r="B3508" s="134">
        <v>10.015790000000001</v>
      </c>
      <c r="C3508" s="134">
        <v>-73.876779999999997</v>
      </c>
      <c r="D3508" t="s">
        <v>13147</v>
      </c>
      <c r="E3508" t="s">
        <v>892</v>
      </c>
      <c r="F3508" t="s">
        <v>877</v>
      </c>
      <c r="G3508" t="s">
        <v>13127</v>
      </c>
      <c r="H3508" t="s">
        <v>294</v>
      </c>
      <c r="I3508">
        <v>178.3004</v>
      </c>
      <c r="J3508" t="s">
        <v>889</v>
      </c>
      <c r="K3508" t="s">
        <v>879</v>
      </c>
      <c r="L3508" t="s">
        <v>13145</v>
      </c>
      <c r="M3508" t="s">
        <v>5249</v>
      </c>
      <c r="N3508" t="s">
        <v>5249</v>
      </c>
    </row>
    <row r="3509" spans="1:14" x14ac:dyDescent="0.3">
      <c r="A3509" s="136">
        <f t="shared" si="54"/>
        <v>338.94138626238311</v>
      </c>
      <c r="B3509" s="134">
        <v>5.6885199999999996</v>
      </c>
      <c r="C3509" s="134">
        <v>-75.721159999999998</v>
      </c>
      <c r="D3509" t="s">
        <v>4651</v>
      </c>
      <c r="E3509" t="s">
        <v>892</v>
      </c>
      <c r="F3509" t="s">
        <v>877</v>
      </c>
      <c r="G3509" t="s">
        <v>4175</v>
      </c>
      <c r="H3509" t="s">
        <v>288</v>
      </c>
      <c r="I3509">
        <v>16.9498</v>
      </c>
      <c r="J3509" t="s">
        <v>894</v>
      </c>
      <c r="K3509" t="s">
        <v>879</v>
      </c>
      <c r="L3509" t="s">
        <v>4652</v>
      </c>
      <c r="M3509" t="s">
        <v>949</v>
      </c>
      <c r="N3509" t="s">
        <v>949</v>
      </c>
    </row>
    <row r="3510" spans="1:14" x14ac:dyDescent="0.3">
      <c r="A3510" s="136">
        <f t="shared" si="54"/>
        <v>338.95478875050838</v>
      </c>
      <c r="B3510" s="134">
        <v>8.5495000000000001</v>
      </c>
      <c r="C3510" s="134">
        <v>-75.703000000000003</v>
      </c>
      <c r="D3510" t="s">
        <v>12119</v>
      </c>
      <c r="E3510" t="s">
        <v>883</v>
      </c>
      <c r="F3510" t="s">
        <v>884</v>
      </c>
      <c r="G3510" t="s">
        <v>12108</v>
      </c>
      <c r="H3510" t="s">
        <v>296</v>
      </c>
      <c r="I3510">
        <v>395.9495</v>
      </c>
      <c r="L3510" t="s">
        <v>12120</v>
      </c>
      <c r="M3510" t="s">
        <v>12121</v>
      </c>
      <c r="N3510" t="s">
        <v>12121</v>
      </c>
    </row>
    <row r="3511" spans="1:14" x14ac:dyDescent="0.3">
      <c r="A3511" s="136">
        <f t="shared" si="54"/>
        <v>339.05408199641499</v>
      </c>
      <c r="B3511" s="134">
        <v>5.4370000000000003</v>
      </c>
      <c r="C3511" s="134">
        <v>-75.5745</v>
      </c>
      <c r="D3511" t="s">
        <v>3688</v>
      </c>
      <c r="E3511" t="s">
        <v>883</v>
      </c>
      <c r="F3511" t="s">
        <v>877</v>
      </c>
      <c r="G3511" t="s">
        <v>3689</v>
      </c>
      <c r="H3511" t="s">
        <v>292</v>
      </c>
      <c r="I3511">
        <v>734.38319999999999</v>
      </c>
      <c r="J3511" t="s">
        <v>889</v>
      </c>
      <c r="L3511" t="s">
        <v>3690</v>
      </c>
      <c r="M3511" t="s">
        <v>3691</v>
      </c>
      <c r="N3511" t="s">
        <v>3691</v>
      </c>
    </row>
    <row r="3512" spans="1:14" x14ac:dyDescent="0.3">
      <c r="A3512" s="136">
        <f t="shared" si="54"/>
        <v>339.15218298338073</v>
      </c>
      <c r="B3512" s="134">
        <v>5.2877799999999997</v>
      </c>
      <c r="C3512" s="134">
        <v>-75.471620000000001</v>
      </c>
      <c r="D3512" t="s">
        <v>2922</v>
      </c>
      <c r="E3512" t="s">
        <v>892</v>
      </c>
      <c r="F3512" t="s">
        <v>877</v>
      </c>
      <c r="G3512" t="s">
        <v>2823</v>
      </c>
      <c r="H3512" t="s">
        <v>292</v>
      </c>
      <c r="I3512">
        <v>0.34989999999999999</v>
      </c>
      <c r="J3512" t="s">
        <v>894</v>
      </c>
      <c r="K3512" t="s">
        <v>879</v>
      </c>
      <c r="L3512" t="s">
        <v>2923</v>
      </c>
      <c r="M3512" t="s">
        <v>957</v>
      </c>
      <c r="N3512" t="s">
        <v>957</v>
      </c>
    </row>
    <row r="3513" spans="1:14" x14ac:dyDescent="0.3">
      <c r="A3513" s="136">
        <f t="shared" si="54"/>
        <v>339.23333914387456</v>
      </c>
      <c r="B3513" s="134">
        <v>10.066470000000001</v>
      </c>
      <c r="C3513" s="134">
        <v>-73.694289999999995</v>
      </c>
      <c r="D3513" t="s">
        <v>13237</v>
      </c>
      <c r="E3513" t="s">
        <v>892</v>
      </c>
      <c r="F3513" t="s">
        <v>877</v>
      </c>
      <c r="G3513" t="s">
        <v>13207</v>
      </c>
      <c r="H3513" t="s">
        <v>294</v>
      </c>
      <c r="I3513">
        <v>399.40280000000001</v>
      </c>
      <c r="J3513" t="s">
        <v>894</v>
      </c>
      <c r="K3513" t="s">
        <v>879</v>
      </c>
      <c r="L3513" t="s">
        <v>13238</v>
      </c>
      <c r="M3513" t="s">
        <v>906</v>
      </c>
      <c r="N3513" t="s">
        <v>906</v>
      </c>
    </row>
    <row r="3514" spans="1:14" x14ac:dyDescent="0.3">
      <c r="A3514" s="136">
        <f t="shared" si="54"/>
        <v>339.23583608173311</v>
      </c>
      <c r="B3514" s="134">
        <v>5.28878</v>
      </c>
      <c r="C3514" s="134">
        <v>-75.473299999999995</v>
      </c>
      <c r="D3514" t="s">
        <v>2929</v>
      </c>
      <c r="E3514" t="s">
        <v>892</v>
      </c>
      <c r="F3514" t="s">
        <v>877</v>
      </c>
      <c r="G3514" t="s">
        <v>2823</v>
      </c>
      <c r="H3514" t="s">
        <v>292</v>
      </c>
      <c r="I3514">
        <v>0.33489999999999998</v>
      </c>
      <c r="J3514" t="s">
        <v>894</v>
      </c>
      <c r="K3514" t="s">
        <v>879</v>
      </c>
      <c r="L3514" t="s">
        <v>2930</v>
      </c>
      <c r="M3514" t="s">
        <v>899</v>
      </c>
      <c r="N3514" t="s">
        <v>899</v>
      </c>
    </row>
    <row r="3515" spans="1:14" x14ac:dyDescent="0.3">
      <c r="A3515" s="136">
        <f t="shared" si="54"/>
        <v>339.25841259936135</v>
      </c>
      <c r="B3515" s="134">
        <v>4.1154400000000004</v>
      </c>
      <c r="C3515" s="134">
        <v>-73.663460000000001</v>
      </c>
      <c r="D3515" t="s">
        <v>5151</v>
      </c>
      <c r="E3515" t="s">
        <v>892</v>
      </c>
      <c r="F3515" t="s">
        <v>877</v>
      </c>
      <c r="G3515" t="s">
        <v>4873</v>
      </c>
      <c r="H3515" t="s">
        <v>302</v>
      </c>
      <c r="I3515">
        <v>7.4885999999999999</v>
      </c>
      <c r="J3515" t="s">
        <v>894</v>
      </c>
      <c r="K3515" t="s">
        <v>879</v>
      </c>
      <c r="L3515" t="s">
        <v>5152</v>
      </c>
      <c r="M3515" t="s">
        <v>887</v>
      </c>
      <c r="N3515" t="s">
        <v>887</v>
      </c>
    </row>
    <row r="3516" spans="1:14" x14ac:dyDescent="0.3">
      <c r="A3516" s="136">
        <f t="shared" si="54"/>
        <v>339.36304725413652</v>
      </c>
      <c r="B3516" s="134">
        <v>6.0629999999999997</v>
      </c>
      <c r="C3516" s="134">
        <v>-75.891000000000005</v>
      </c>
      <c r="D3516" t="s">
        <v>6326</v>
      </c>
      <c r="E3516" t="s">
        <v>883</v>
      </c>
      <c r="F3516" t="s">
        <v>877</v>
      </c>
      <c r="G3516" t="s">
        <v>6327</v>
      </c>
      <c r="H3516" t="s">
        <v>288</v>
      </c>
      <c r="I3516">
        <v>1953.2055</v>
      </c>
      <c r="J3516" t="s">
        <v>889</v>
      </c>
      <c r="L3516" t="s">
        <v>6328</v>
      </c>
      <c r="M3516" t="s">
        <v>6329</v>
      </c>
      <c r="N3516" t="s">
        <v>6329</v>
      </c>
    </row>
    <row r="3517" spans="1:14" x14ac:dyDescent="0.3">
      <c r="A3517" s="136">
        <f t="shared" si="54"/>
        <v>339.38657796475826</v>
      </c>
      <c r="B3517" s="134">
        <v>10.07098</v>
      </c>
      <c r="C3517" s="134">
        <v>-73.680599999999998</v>
      </c>
      <c r="D3517" t="s">
        <v>13245</v>
      </c>
      <c r="E3517" t="s">
        <v>892</v>
      </c>
      <c r="F3517" t="s">
        <v>877</v>
      </c>
      <c r="G3517" t="s">
        <v>13207</v>
      </c>
      <c r="H3517" t="s">
        <v>294</v>
      </c>
      <c r="I3517">
        <v>99.8352</v>
      </c>
      <c r="J3517" t="s">
        <v>894</v>
      </c>
      <c r="K3517" t="s">
        <v>879</v>
      </c>
      <c r="L3517" t="s">
        <v>13246</v>
      </c>
      <c r="M3517" t="s">
        <v>906</v>
      </c>
      <c r="N3517" t="s">
        <v>906</v>
      </c>
    </row>
    <row r="3518" spans="1:14" x14ac:dyDescent="0.3">
      <c r="A3518" s="136">
        <f t="shared" si="54"/>
        <v>339.39379965517213</v>
      </c>
      <c r="B3518" s="134">
        <v>10.060750000000001</v>
      </c>
      <c r="C3518" s="134">
        <v>-73.725089999999994</v>
      </c>
      <c r="D3518" t="s">
        <v>13218</v>
      </c>
      <c r="E3518" t="s">
        <v>892</v>
      </c>
      <c r="F3518" t="s">
        <v>877</v>
      </c>
      <c r="G3518" t="s">
        <v>13207</v>
      </c>
      <c r="H3518" t="s">
        <v>294</v>
      </c>
      <c r="I3518">
        <v>4.3060999999999998</v>
      </c>
      <c r="J3518" t="s">
        <v>1069</v>
      </c>
      <c r="K3518" t="s">
        <v>879</v>
      </c>
      <c r="L3518" t="s">
        <v>13145</v>
      </c>
      <c r="M3518" t="s">
        <v>906</v>
      </c>
      <c r="N3518" t="s">
        <v>906</v>
      </c>
    </row>
    <row r="3519" spans="1:14" x14ac:dyDescent="0.3">
      <c r="A3519" s="136">
        <f t="shared" si="54"/>
        <v>339.39728271440589</v>
      </c>
      <c r="B3519" s="134">
        <v>4.1154999999999999</v>
      </c>
      <c r="C3519" s="134">
        <v>-73.669499999999999</v>
      </c>
      <c r="D3519" t="s">
        <v>5131</v>
      </c>
      <c r="E3519" t="s">
        <v>883</v>
      </c>
      <c r="F3519" t="s">
        <v>877</v>
      </c>
      <c r="G3519" t="s">
        <v>4873</v>
      </c>
      <c r="H3519" t="s">
        <v>302</v>
      </c>
      <c r="I3519">
        <v>29.424499999999998</v>
      </c>
      <c r="J3519" t="s">
        <v>894</v>
      </c>
      <c r="L3519" t="s">
        <v>5132</v>
      </c>
      <c r="M3519" t="s">
        <v>1019</v>
      </c>
      <c r="N3519" t="s">
        <v>1019</v>
      </c>
    </row>
    <row r="3520" spans="1:14" x14ac:dyDescent="0.3">
      <c r="A3520" s="136">
        <f t="shared" si="54"/>
        <v>339.48649630829919</v>
      </c>
      <c r="B3520" s="134">
        <v>10.06199</v>
      </c>
      <c r="C3520" s="134">
        <v>-73.723489999999998</v>
      </c>
      <c r="D3520" t="s">
        <v>13219</v>
      </c>
      <c r="E3520" t="s">
        <v>892</v>
      </c>
      <c r="F3520" t="s">
        <v>877</v>
      </c>
      <c r="G3520" t="s">
        <v>13207</v>
      </c>
      <c r="H3520" t="s">
        <v>294</v>
      </c>
      <c r="I3520">
        <v>95.546700000000001</v>
      </c>
      <c r="J3520" t="s">
        <v>889</v>
      </c>
      <c r="K3520" t="s">
        <v>879</v>
      </c>
      <c r="L3520" t="s">
        <v>13220</v>
      </c>
      <c r="M3520" t="s">
        <v>3535</v>
      </c>
      <c r="N3520" t="s">
        <v>3535</v>
      </c>
    </row>
    <row r="3521" spans="1:14" x14ac:dyDescent="0.3">
      <c r="A3521" s="136">
        <f t="shared" si="54"/>
        <v>339.53066047210962</v>
      </c>
      <c r="B3521" s="134">
        <v>4.1136400000000002</v>
      </c>
      <c r="C3521" s="134">
        <v>-73.666659999999993</v>
      </c>
      <c r="D3521" t="s">
        <v>5137</v>
      </c>
      <c r="E3521" t="s">
        <v>892</v>
      </c>
      <c r="F3521" t="s">
        <v>877</v>
      </c>
      <c r="G3521" t="s">
        <v>4873</v>
      </c>
      <c r="H3521" t="s">
        <v>302</v>
      </c>
      <c r="I3521">
        <v>8.9368999999999996</v>
      </c>
      <c r="J3521" t="s">
        <v>894</v>
      </c>
      <c r="K3521" t="s">
        <v>879</v>
      </c>
      <c r="L3521" t="s">
        <v>5138</v>
      </c>
      <c r="M3521" t="s">
        <v>887</v>
      </c>
      <c r="N3521" t="s">
        <v>887</v>
      </c>
    </row>
    <row r="3522" spans="1:14" x14ac:dyDescent="0.3">
      <c r="A3522" s="136">
        <f t="shared" ref="A3522:A3585" si="55">6371*ACOS(SIN(RADIANS(LAT))*SIN(RADIANS(B3522))+COS(RADIANS(LAT))*COS(RADIANS(B3522))*COS(RADIANS(C3522-LONG)))</f>
        <v>339.54302525795151</v>
      </c>
      <c r="B3522" s="134">
        <v>6.7389999999999999</v>
      </c>
      <c r="C3522" s="134">
        <v>-76.054500000000004</v>
      </c>
      <c r="D3522" t="s">
        <v>8763</v>
      </c>
      <c r="E3522" t="s">
        <v>883</v>
      </c>
      <c r="F3522" t="s">
        <v>877</v>
      </c>
      <c r="G3522" t="s">
        <v>8627</v>
      </c>
      <c r="H3522" t="s">
        <v>288</v>
      </c>
      <c r="I3522">
        <v>253.39359999999999</v>
      </c>
      <c r="J3522" t="s">
        <v>889</v>
      </c>
      <c r="L3522" t="s">
        <v>2659</v>
      </c>
      <c r="M3522" t="s">
        <v>2026</v>
      </c>
      <c r="N3522" t="s">
        <v>2026</v>
      </c>
    </row>
    <row r="3523" spans="1:14" x14ac:dyDescent="0.3">
      <c r="A3523" s="136">
        <f t="shared" si="55"/>
        <v>339.58108986483921</v>
      </c>
      <c r="B3523" s="134">
        <v>6.9409999999999998</v>
      </c>
      <c r="C3523" s="134">
        <v>-76.072500000000005</v>
      </c>
      <c r="D3523" t="s">
        <v>9327</v>
      </c>
      <c r="E3523" t="s">
        <v>883</v>
      </c>
      <c r="F3523" t="s">
        <v>877</v>
      </c>
      <c r="G3523" t="s">
        <v>9328</v>
      </c>
      <c r="H3523" t="s">
        <v>288</v>
      </c>
      <c r="I3523">
        <v>6799.8191999999999</v>
      </c>
      <c r="J3523" t="s">
        <v>1069</v>
      </c>
      <c r="L3523" t="s">
        <v>2659</v>
      </c>
      <c r="M3523" t="s">
        <v>2026</v>
      </c>
      <c r="N3523" t="s">
        <v>2026</v>
      </c>
    </row>
    <row r="3524" spans="1:14" x14ac:dyDescent="0.3">
      <c r="A3524" s="136">
        <f t="shared" si="55"/>
        <v>339.60762324434995</v>
      </c>
      <c r="B3524" s="134">
        <v>6.2095000000000002</v>
      </c>
      <c r="C3524" s="134">
        <v>-75.942499999999995</v>
      </c>
      <c r="D3524" t="s">
        <v>6923</v>
      </c>
      <c r="E3524" t="s">
        <v>883</v>
      </c>
      <c r="F3524" t="s">
        <v>877</v>
      </c>
      <c r="G3524" t="s">
        <v>6901</v>
      </c>
      <c r="H3524" t="s">
        <v>288</v>
      </c>
      <c r="I3524">
        <v>187.44499999999999</v>
      </c>
      <c r="J3524" t="s">
        <v>889</v>
      </c>
      <c r="L3524" t="s">
        <v>6328</v>
      </c>
      <c r="M3524" t="s">
        <v>6924</v>
      </c>
      <c r="N3524" t="s">
        <v>6924</v>
      </c>
    </row>
    <row r="3525" spans="1:14" x14ac:dyDescent="0.3">
      <c r="A3525" s="136">
        <f t="shared" si="55"/>
        <v>339.76001733393139</v>
      </c>
      <c r="B3525" s="134">
        <v>6.7309999999999999</v>
      </c>
      <c r="C3525" s="134">
        <v>-76.055499999999995</v>
      </c>
      <c r="D3525" t="s">
        <v>8750</v>
      </c>
      <c r="E3525" t="s">
        <v>883</v>
      </c>
      <c r="F3525" t="s">
        <v>877</v>
      </c>
      <c r="G3525" t="s">
        <v>8627</v>
      </c>
      <c r="H3525" t="s">
        <v>288</v>
      </c>
      <c r="I3525">
        <v>34.2761</v>
      </c>
      <c r="J3525" t="s">
        <v>894</v>
      </c>
      <c r="L3525" t="s">
        <v>2659</v>
      </c>
      <c r="M3525" t="s">
        <v>2026</v>
      </c>
      <c r="N3525" t="s">
        <v>2026</v>
      </c>
    </row>
    <row r="3526" spans="1:14" x14ac:dyDescent="0.3">
      <c r="A3526" s="136">
        <f t="shared" si="55"/>
        <v>339.76598566808224</v>
      </c>
      <c r="B3526" s="134">
        <v>4.5613799999999998</v>
      </c>
      <c r="C3526" s="134">
        <v>-74.717870000000005</v>
      </c>
      <c r="D3526" t="s">
        <v>1900</v>
      </c>
      <c r="E3526" t="s">
        <v>892</v>
      </c>
      <c r="F3526" t="s">
        <v>877</v>
      </c>
      <c r="G3526" t="s">
        <v>1836</v>
      </c>
      <c r="H3526" t="s">
        <v>297</v>
      </c>
      <c r="I3526">
        <v>270.76859999999999</v>
      </c>
      <c r="J3526" t="s">
        <v>889</v>
      </c>
      <c r="K3526" t="s">
        <v>879</v>
      </c>
      <c r="L3526" t="s">
        <v>1901</v>
      </c>
      <c r="M3526" t="s">
        <v>957</v>
      </c>
      <c r="N3526" t="s">
        <v>957</v>
      </c>
    </row>
    <row r="3527" spans="1:14" x14ac:dyDescent="0.3">
      <c r="A3527" s="136">
        <f t="shared" si="55"/>
        <v>339.77065470973071</v>
      </c>
      <c r="B3527" s="134">
        <v>10.024470000000001</v>
      </c>
      <c r="C3527" s="134">
        <v>-73.874949999999998</v>
      </c>
      <c r="D3527" t="s">
        <v>13153</v>
      </c>
      <c r="E3527" t="s">
        <v>892</v>
      </c>
      <c r="F3527" t="s">
        <v>877</v>
      </c>
      <c r="G3527" t="s">
        <v>13127</v>
      </c>
      <c r="H3527" t="s">
        <v>294</v>
      </c>
      <c r="I3527">
        <v>15.787599999999999</v>
      </c>
      <c r="J3527" t="s">
        <v>894</v>
      </c>
      <c r="K3527" t="s">
        <v>879</v>
      </c>
      <c r="L3527" t="s">
        <v>13145</v>
      </c>
      <c r="M3527" t="s">
        <v>906</v>
      </c>
      <c r="N3527" t="s">
        <v>906</v>
      </c>
    </row>
    <row r="3528" spans="1:14" x14ac:dyDescent="0.3">
      <c r="A3528" s="136">
        <f t="shared" si="55"/>
        <v>339.94135007334751</v>
      </c>
      <c r="B3528" s="134">
        <v>8.8219999999999992</v>
      </c>
      <c r="C3528" s="134">
        <v>-75.546000000000006</v>
      </c>
      <c r="D3528" t="s">
        <v>12449</v>
      </c>
      <c r="E3528" t="s">
        <v>892</v>
      </c>
      <c r="F3528" t="s">
        <v>877</v>
      </c>
      <c r="G3528" t="s">
        <v>12404</v>
      </c>
      <c r="H3528" t="s">
        <v>296</v>
      </c>
      <c r="I3528">
        <v>17.04</v>
      </c>
      <c r="J3528" t="s">
        <v>894</v>
      </c>
      <c r="K3528" t="s">
        <v>903</v>
      </c>
      <c r="L3528" t="s">
        <v>12309</v>
      </c>
      <c r="M3528" t="s">
        <v>3535</v>
      </c>
      <c r="N3528" t="s">
        <v>3535</v>
      </c>
    </row>
    <row r="3529" spans="1:14" x14ac:dyDescent="0.3">
      <c r="A3529" s="136">
        <f t="shared" si="55"/>
        <v>339.95957800552139</v>
      </c>
      <c r="B3529" s="134">
        <v>10.08225</v>
      </c>
      <c r="C3529" s="134">
        <v>-73.653220000000005</v>
      </c>
      <c r="D3529" t="s">
        <v>13277</v>
      </c>
      <c r="E3529" t="s">
        <v>892</v>
      </c>
      <c r="F3529" t="s">
        <v>877</v>
      </c>
      <c r="G3529" t="s">
        <v>13207</v>
      </c>
      <c r="H3529" t="s">
        <v>294</v>
      </c>
      <c r="I3529">
        <v>49.953000000000003</v>
      </c>
      <c r="J3529" t="s">
        <v>894</v>
      </c>
      <c r="K3529" t="s">
        <v>879</v>
      </c>
      <c r="L3529" t="s">
        <v>13278</v>
      </c>
      <c r="M3529" t="s">
        <v>906</v>
      </c>
      <c r="N3529" t="s">
        <v>906</v>
      </c>
    </row>
    <row r="3530" spans="1:14" x14ac:dyDescent="0.3">
      <c r="A3530" s="136">
        <f t="shared" si="55"/>
        <v>339.95985783803991</v>
      </c>
      <c r="B3530" s="134">
        <v>10.025539999999999</v>
      </c>
      <c r="C3530" s="134">
        <v>-73.877359999999996</v>
      </c>
      <c r="D3530" t="s">
        <v>13154</v>
      </c>
      <c r="E3530" t="s">
        <v>892</v>
      </c>
      <c r="F3530" t="s">
        <v>877</v>
      </c>
      <c r="G3530" t="s">
        <v>13127</v>
      </c>
      <c r="H3530" t="s">
        <v>294</v>
      </c>
      <c r="I3530">
        <v>39.036700000000003</v>
      </c>
      <c r="J3530" t="s">
        <v>894</v>
      </c>
      <c r="K3530" t="s">
        <v>879</v>
      </c>
      <c r="L3530" t="s">
        <v>13143</v>
      </c>
      <c r="M3530" t="s">
        <v>5249</v>
      </c>
      <c r="N3530" t="s">
        <v>5249</v>
      </c>
    </row>
    <row r="3531" spans="1:14" x14ac:dyDescent="0.3">
      <c r="A3531" s="136">
        <f t="shared" si="55"/>
        <v>340.02724574240824</v>
      </c>
      <c r="B3531" s="134">
        <v>6.2015000000000002</v>
      </c>
      <c r="C3531" s="134">
        <v>-75.944000000000003</v>
      </c>
      <c r="D3531" t="s">
        <v>6891</v>
      </c>
      <c r="E3531" t="s">
        <v>908</v>
      </c>
      <c r="F3531" t="s">
        <v>877</v>
      </c>
      <c r="G3531" t="s">
        <v>6601</v>
      </c>
      <c r="H3531" t="s">
        <v>288</v>
      </c>
      <c r="I3531">
        <v>1475.1052</v>
      </c>
      <c r="J3531" t="s">
        <v>889</v>
      </c>
      <c r="L3531" t="s">
        <v>6328</v>
      </c>
      <c r="M3531" t="s">
        <v>6892</v>
      </c>
      <c r="N3531" t="s">
        <v>6892</v>
      </c>
    </row>
    <row r="3532" spans="1:14" x14ac:dyDescent="0.3">
      <c r="A3532" s="136">
        <f t="shared" si="55"/>
        <v>340.08602665160589</v>
      </c>
      <c r="B3532" s="134">
        <v>10.06021</v>
      </c>
      <c r="C3532" s="134">
        <v>-73.753600000000006</v>
      </c>
      <c r="D3532" t="s">
        <v>13206</v>
      </c>
      <c r="E3532" t="s">
        <v>892</v>
      </c>
      <c r="F3532" t="s">
        <v>877</v>
      </c>
      <c r="G3532" t="s">
        <v>13207</v>
      </c>
      <c r="H3532" t="s">
        <v>294</v>
      </c>
      <c r="I3532">
        <v>539.2124</v>
      </c>
      <c r="J3532" t="s">
        <v>889</v>
      </c>
      <c r="K3532" t="s">
        <v>879</v>
      </c>
      <c r="L3532" t="s">
        <v>13145</v>
      </c>
      <c r="M3532" t="s">
        <v>5249</v>
      </c>
      <c r="N3532" t="s">
        <v>5249</v>
      </c>
    </row>
    <row r="3533" spans="1:14" x14ac:dyDescent="0.3">
      <c r="A3533" s="136">
        <f t="shared" si="55"/>
        <v>340.09176826771477</v>
      </c>
      <c r="B3533" s="134">
        <v>10.0815</v>
      </c>
      <c r="C3533" s="134">
        <v>-73.662350000000004</v>
      </c>
      <c r="D3533" t="s">
        <v>13272</v>
      </c>
      <c r="E3533" t="s">
        <v>892</v>
      </c>
      <c r="F3533" t="s">
        <v>877</v>
      </c>
      <c r="G3533" t="s">
        <v>13207</v>
      </c>
      <c r="H3533" t="s">
        <v>294</v>
      </c>
      <c r="I3533">
        <v>61.3399</v>
      </c>
      <c r="J3533" t="s">
        <v>894</v>
      </c>
      <c r="K3533" t="s">
        <v>879</v>
      </c>
      <c r="L3533" t="s">
        <v>13145</v>
      </c>
      <c r="M3533" t="s">
        <v>925</v>
      </c>
      <c r="N3533" t="s">
        <v>925</v>
      </c>
    </row>
    <row r="3534" spans="1:14" x14ac:dyDescent="0.3">
      <c r="A3534" s="136">
        <f t="shared" si="55"/>
        <v>340.13457752765754</v>
      </c>
      <c r="B3534" s="134">
        <v>4.1263399999999999</v>
      </c>
      <c r="C3534" s="134">
        <v>-73.744420000000005</v>
      </c>
      <c r="D3534" t="s">
        <v>4796</v>
      </c>
      <c r="E3534" t="s">
        <v>892</v>
      </c>
      <c r="F3534" t="s">
        <v>926</v>
      </c>
      <c r="G3534" t="s">
        <v>4698</v>
      </c>
      <c r="H3534" t="s">
        <v>302</v>
      </c>
      <c r="I3534">
        <v>327.97199999999998</v>
      </c>
      <c r="J3534" t="s">
        <v>889</v>
      </c>
      <c r="K3534" t="s">
        <v>879</v>
      </c>
      <c r="L3534" t="s">
        <v>4797</v>
      </c>
      <c r="M3534" t="s">
        <v>899</v>
      </c>
      <c r="N3534" t="s">
        <v>899</v>
      </c>
    </row>
    <row r="3535" spans="1:14" x14ac:dyDescent="0.3">
      <c r="A3535" s="136">
        <f t="shared" si="55"/>
        <v>340.16894481846327</v>
      </c>
      <c r="B3535" s="134">
        <v>4.10867</v>
      </c>
      <c r="C3535" s="134">
        <v>-73.670760000000001</v>
      </c>
      <c r="D3535" t="s">
        <v>5129</v>
      </c>
      <c r="E3535" t="s">
        <v>892</v>
      </c>
      <c r="F3535" t="s">
        <v>877</v>
      </c>
      <c r="G3535" t="s">
        <v>4873</v>
      </c>
      <c r="H3535" t="s">
        <v>302</v>
      </c>
      <c r="I3535">
        <v>23.064900000000002</v>
      </c>
      <c r="J3535" t="s">
        <v>894</v>
      </c>
      <c r="K3535" t="s">
        <v>879</v>
      </c>
      <c r="L3535" t="s">
        <v>5130</v>
      </c>
      <c r="M3535" t="s">
        <v>887</v>
      </c>
      <c r="N3535" t="s">
        <v>887</v>
      </c>
    </row>
    <row r="3536" spans="1:14" x14ac:dyDescent="0.3">
      <c r="A3536" s="136">
        <f t="shared" si="55"/>
        <v>340.17730110030135</v>
      </c>
      <c r="B3536" s="134">
        <v>4.0380000000000003</v>
      </c>
      <c r="C3536" s="134">
        <v>-73.141000000000005</v>
      </c>
      <c r="D3536" t="s">
        <v>7224</v>
      </c>
      <c r="E3536" t="s">
        <v>968</v>
      </c>
      <c r="F3536" t="s">
        <v>877</v>
      </c>
      <c r="G3536" t="s">
        <v>7196</v>
      </c>
      <c r="H3536" t="s">
        <v>302</v>
      </c>
      <c r="I3536">
        <v>98.0779</v>
      </c>
      <c r="J3536" t="s">
        <v>894</v>
      </c>
      <c r="L3536" t="s">
        <v>7146</v>
      </c>
      <c r="M3536" t="s">
        <v>957</v>
      </c>
      <c r="N3536" t="s">
        <v>957</v>
      </c>
    </row>
    <row r="3537" spans="1:14" x14ac:dyDescent="0.3">
      <c r="A3537" s="136">
        <f t="shared" si="55"/>
        <v>340.18391870052994</v>
      </c>
      <c r="B3537" s="134">
        <v>10.030469999999999</v>
      </c>
      <c r="C3537" s="134">
        <v>-73.867639999999994</v>
      </c>
      <c r="D3537" t="s">
        <v>13160</v>
      </c>
      <c r="E3537" t="s">
        <v>892</v>
      </c>
      <c r="F3537" t="s">
        <v>877</v>
      </c>
      <c r="G3537" t="s">
        <v>13127</v>
      </c>
      <c r="H3537" t="s">
        <v>294</v>
      </c>
      <c r="I3537">
        <v>592.85749999999996</v>
      </c>
      <c r="J3537" t="s">
        <v>889</v>
      </c>
      <c r="K3537" t="s">
        <v>879</v>
      </c>
      <c r="L3537" t="s">
        <v>13145</v>
      </c>
      <c r="M3537" t="s">
        <v>1689</v>
      </c>
      <c r="N3537" t="s">
        <v>1689</v>
      </c>
    </row>
    <row r="3538" spans="1:14" x14ac:dyDescent="0.3">
      <c r="A3538" s="136">
        <f t="shared" si="55"/>
        <v>340.23684860154782</v>
      </c>
      <c r="B3538" s="134">
        <v>5.4924999999999997</v>
      </c>
      <c r="C3538" s="134">
        <v>-75.622500000000002</v>
      </c>
      <c r="D3538" t="s">
        <v>3874</v>
      </c>
      <c r="E3538" t="s">
        <v>883</v>
      </c>
      <c r="F3538" t="s">
        <v>877</v>
      </c>
      <c r="G3538" t="s">
        <v>3875</v>
      </c>
      <c r="H3538" t="s">
        <v>292</v>
      </c>
      <c r="I3538">
        <v>1.226</v>
      </c>
      <c r="J3538" t="s">
        <v>894</v>
      </c>
      <c r="L3538" t="s">
        <v>2659</v>
      </c>
      <c r="M3538" t="s">
        <v>899</v>
      </c>
      <c r="N3538" t="s">
        <v>899</v>
      </c>
    </row>
    <row r="3539" spans="1:14" x14ac:dyDescent="0.3">
      <c r="A3539" s="136">
        <f t="shared" si="55"/>
        <v>340.33106209983697</v>
      </c>
      <c r="B3539" s="134">
        <v>4.0380000000000003</v>
      </c>
      <c r="C3539" s="134">
        <v>-73.168499999999995</v>
      </c>
      <c r="D3539" t="s">
        <v>7145</v>
      </c>
      <c r="E3539" t="s">
        <v>883</v>
      </c>
      <c r="F3539" t="s">
        <v>981</v>
      </c>
      <c r="G3539" t="s">
        <v>7057</v>
      </c>
      <c r="H3539" t="s">
        <v>302</v>
      </c>
      <c r="I3539">
        <v>85.8185</v>
      </c>
      <c r="J3539" t="s">
        <v>894</v>
      </c>
      <c r="L3539" t="s">
        <v>7146</v>
      </c>
      <c r="M3539" t="s">
        <v>957</v>
      </c>
      <c r="N3539" t="s">
        <v>957</v>
      </c>
    </row>
    <row r="3540" spans="1:14" x14ac:dyDescent="0.3">
      <c r="A3540" s="136">
        <f t="shared" si="55"/>
        <v>340.33688439346071</v>
      </c>
      <c r="B3540" s="134">
        <v>5.9321599999999997</v>
      </c>
      <c r="C3540" s="134">
        <v>-75.849450000000004</v>
      </c>
      <c r="D3540" t="s">
        <v>5712</v>
      </c>
      <c r="E3540" t="s">
        <v>892</v>
      </c>
      <c r="F3540" t="s">
        <v>926</v>
      </c>
      <c r="G3540" t="s">
        <v>5713</v>
      </c>
      <c r="H3540" t="s">
        <v>288</v>
      </c>
      <c r="I3540">
        <v>230.30340000000001</v>
      </c>
      <c r="J3540" t="s">
        <v>889</v>
      </c>
      <c r="K3540" t="s">
        <v>879</v>
      </c>
      <c r="L3540" t="s">
        <v>5714</v>
      </c>
      <c r="M3540" t="s">
        <v>1380</v>
      </c>
      <c r="N3540" t="s">
        <v>1380</v>
      </c>
    </row>
    <row r="3541" spans="1:14" x14ac:dyDescent="0.3">
      <c r="A3541" s="136">
        <f t="shared" si="55"/>
        <v>340.61376865577529</v>
      </c>
      <c r="B3541" s="134">
        <v>10.1325</v>
      </c>
      <c r="C3541" s="134">
        <v>-73.392499999999998</v>
      </c>
      <c r="D3541" t="s">
        <v>13395</v>
      </c>
      <c r="E3541" t="s">
        <v>883</v>
      </c>
      <c r="F3541" t="s">
        <v>877</v>
      </c>
      <c r="G3541" t="s">
        <v>13183</v>
      </c>
      <c r="H3541" t="s">
        <v>294</v>
      </c>
      <c r="I3541">
        <v>141.60849999999999</v>
      </c>
      <c r="J3541" t="s">
        <v>894</v>
      </c>
      <c r="L3541" t="s">
        <v>13396</v>
      </c>
      <c r="M3541" t="s">
        <v>957</v>
      </c>
      <c r="N3541" t="s">
        <v>957</v>
      </c>
    </row>
    <row r="3542" spans="1:14" x14ac:dyDescent="0.3">
      <c r="A3542" s="136">
        <f t="shared" si="55"/>
        <v>340.6311568809524</v>
      </c>
      <c r="B3542" s="134">
        <v>6.7355</v>
      </c>
      <c r="C3542" s="134">
        <v>-76.063999999999993</v>
      </c>
      <c r="D3542" t="s">
        <v>8762</v>
      </c>
      <c r="E3542" t="s">
        <v>883</v>
      </c>
      <c r="F3542" t="s">
        <v>877</v>
      </c>
      <c r="G3542" t="s">
        <v>8627</v>
      </c>
      <c r="H3542" t="s">
        <v>288</v>
      </c>
      <c r="I3542">
        <v>34.276200000000003</v>
      </c>
      <c r="J3542" t="s">
        <v>894</v>
      </c>
      <c r="L3542" t="s">
        <v>2659</v>
      </c>
      <c r="M3542" t="s">
        <v>2026</v>
      </c>
      <c r="N3542" t="s">
        <v>2026</v>
      </c>
    </row>
    <row r="3543" spans="1:14" x14ac:dyDescent="0.3">
      <c r="A3543" s="136">
        <f t="shared" si="55"/>
        <v>340.74087393653377</v>
      </c>
      <c r="B3543" s="134">
        <v>4.7290000000000001</v>
      </c>
      <c r="C3543" s="134">
        <v>-74.958500000000001</v>
      </c>
      <c r="D3543" t="s">
        <v>1800</v>
      </c>
      <c r="E3543" t="s">
        <v>883</v>
      </c>
      <c r="F3543" t="s">
        <v>877</v>
      </c>
      <c r="G3543" t="s">
        <v>1801</v>
      </c>
      <c r="H3543" t="s">
        <v>307</v>
      </c>
      <c r="I3543">
        <v>1611.3583000000001</v>
      </c>
      <c r="J3543" t="s">
        <v>889</v>
      </c>
      <c r="L3543" t="s">
        <v>1802</v>
      </c>
      <c r="M3543" t="s">
        <v>1803</v>
      </c>
      <c r="N3543" t="s">
        <v>1803</v>
      </c>
    </row>
    <row r="3544" spans="1:14" x14ac:dyDescent="0.3">
      <c r="A3544" s="136">
        <f t="shared" si="55"/>
        <v>340.87159932551117</v>
      </c>
      <c r="B3544" s="134">
        <v>8.8324999999999996</v>
      </c>
      <c r="C3544" s="134">
        <v>-75.549000000000007</v>
      </c>
      <c r="D3544" t="s">
        <v>12457</v>
      </c>
      <c r="E3544" t="s">
        <v>892</v>
      </c>
      <c r="F3544" t="s">
        <v>1214</v>
      </c>
      <c r="G3544" t="s">
        <v>12404</v>
      </c>
      <c r="H3544" t="s">
        <v>296</v>
      </c>
      <c r="I3544">
        <v>14.605399999999999</v>
      </c>
      <c r="J3544" t="s">
        <v>986</v>
      </c>
      <c r="K3544" t="s">
        <v>879</v>
      </c>
      <c r="L3544" t="s">
        <v>12458</v>
      </c>
      <c r="M3544" t="s">
        <v>1019</v>
      </c>
      <c r="N3544" t="s">
        <v>1019</v>
      </c>
    </row>
    <row r="3545" spans="1:14" x14ac:dyDescent="0.3">
      <c r="A3545" s="136">
        <f t="shared" si="55"/>
        <v>340.92317322674495</v>
      </c>
      <c r="B3545" s="134">
        <v>6.2443799999999996</v>
      </c>
      <c r="C3545" s="134">
        <v>-75.965400000000002</v>
      </c>
      <c r="D3545" t="s">
        <v>7082</v>
      </c>
      <c r="E3545" t="s">
        <v>892</v>
      </c>
      <c r="F3545" t="s">
        <v>877</v>
      </c>
      <c r="G3545" t="s">
        <v>6901</v>
      </c>
      <c r="H3545" t="s">
        <v>288</v>
      </c>
      <c r="I3545">
        <v>1967.6273000000001</v>
      </c>
      <c r="J3545" t="s">
        <v>889</v>
      </c>
      <c r="K3545" t="s">
        <v>879</v>
      </c>
      <c r="L3545" t="s">
        <v>6328</v>
      </c>
      <c r="M3545" t="s">
        <v>7083</v>
      </c>
      <c r="N3545" t="s">
        <v>7083</v>
      </c>
    </row>
    <row r="3546" spans="1:14" x14ac:dyDescent="0.3">
      <c r="A3546" s="136">
        <f t="shared" si="55"/>
        <v>340.93161672338579</v>
      </c>
      <c r="B3546" s="134">
        <v>8.8384999999999998</v>
      </c>
      <c r="C3546" s="134">
        <v>-75.545500000000004</v>
      </c>
      <c r="D3546" t="s">
        <v>12467</v>
      </c>
      <c r="E3546" t="s">
        <v>883</v>
      </c>
      <c r="F3546" t="s">
        <v>877</v>
      </c>
      <c r="G3546" t="s">
        <v>12468</v>
      </c>
      <c r="H3546" t="s">
        <v>296</v>
      </c>
      <c r="I3546">
        <v>243.4179</v>
      </c>
      <c r="J3546" t="s">
        <v>889</v>
      </c>
      <c r="L3546" t="s">
        <v>12469</v>
      </c>
      <c r="M3546" t="s">
        <v>9216</v>
      </c>
      <c r="N3546" t="s">
        <v>9216</v>
      </c>
    </row>
    <row r="3547" spans="1:14" x14ac:dyDescent="0.3">
      <c r="A3547" s="136">
        <f t="shared" si="55"/>
        <v>340.97475510416973</v>
      </c>
      <c r="B3547" s="134">
        <v>7.008</v>
      </c>
      <c r="C3547" s="134">
        <v>-76.087999999999994</v>
      </c>
      <c r="D3547" t="s">
        <v>9546</v>
      </c>
      <c r="E3547" t="s">
        <v>883</v>
      </c>
      <c r="F3547" t="s">
        <v>877</v>
      </c>
      <c r="G3547" t="s">
        <v>9404</v>
      </c>
      <c r="H3547" t="s">
        <v>288</v>
      </c>
      <c r="I3547">
        <v>5653.8204999999998</v>
      </c>
      <c r="J3547" t="s">
        <v>1069</v>
      </c>
      <c r="L3547" t="s">
        <v>2659</v>
      </c>
      <c r="M3547" t="s">
        <v>2026</v>
      </c>
      <c r="N3547" t="s">
        <v>2026</v>
      </c>
    </row>
    <row r="3548" spans="1:14" x14ac:dyDescent="0.3">
      <c r="A3548" s="136">
        <f t="shared" si="55"/>
        <v>341.13542724071567</v>
      </c>
      <c r="B3548" s="134">
        <v>6.2954400000000001</v>
      </c>
      <c r="C3548" s="134">
        <v>-75.981890000000007</v>
      </c>
      <c r="D3548" t="s">
        <v>7282</v>
      </c>
      <c r="E3548" t="s">
        <v>892</v>
      </c>
      <c r="F3548" t="s">
        <v>877</v>
      </c>
      <c r="G3548" t="s">
        <v>6901</v>
      </c>
      <c r="H3548" t="s">
        <v>288</v>
      </c>
      <c r="I3548">
        <v>1799.8815999999999</v>
      </c>
      <c r="J3548" t="s">
        <v>889</v>
      </c>
      <c r="K3548" t="s">
        <v>879</v>
      </c>
      <c r="L3548" t="s">
        <v>6328</v>
      </c>
      <c r="M3548" t="s">
        <v>7238</v>
      </c>
      <c r="N3548" t="s">
        <v>7238</v>
      </c>
    </row>
    <row r="3549" spans="1:14" x14ac:dyDescent="0.3">
      <c r="A3549" s="136">
        <f t="shared" si="55"/>
        <v>341.30414223636075</v>
      </c>
      <c r="B3549" s="134">
        <v>8.8364999999999991</v>
      </c>
      <c r="C3549" s="134">
        <v>-75.551000000000002</v>
      </c>
      <c r="D3549" t="s">
        <v>12465</v>
      </c>
      <c r="E3549" t="s">
        <v>883</v>
      </c>
      <c r="F3549" t="s">
        <v>981</v>
      </c>
      <c r="G3549" t="s">
        <v>12404</v>
      </c>
      <c r="H3549" t="s">
        <v>296</v>
      </c>
      <c r="I3549">
        <v>99.803100000000001</v>
      </c>
      <c r="J3549" t="s">
        <v>894</v>
      </c>
      <c r="L3549" t="s">
        <v>12466</v>
      </c>
      <c r="M3549" t="s">
        <v>8867</v>
      </c>
      <c r="N3549" t="s">
        <v>8867</v>
      </c>
    </row>
    <row r="3550" spans="1:14" x14ac:dyDescent="0.3">
      <c r="A3550" s="136">
        <f t="shared" si="55"/>
        <v>341.46898207653572</v>
      </c>
      <c r="B3550" s="134">
        <v>8.8420000000000005</v>
      </c>
      <c r="C3550" s="134">
        <v>-75.549000000000007</v>
      </c>
      <c r="D3550" t="s">
        <v>12474</v>
      </c>
      <c r="E3550" t="s">
        <v>892</v>
      </c>
      <c r="F3550" t="s">
        <v>877</v>
      </c>
      <c r="G3550" t="s">
        <v>12404</v>
      </c>
      <c r="H3550" t="s">
        <v>296</v>
      </c>
      <c r="I3550">
        <v>60.854300000000002</v>
      </c>
      <c r="J3550" t="s">
        <v>894</v>
      </c>
      <c r="K3550" t="s">
        <v>903</v>
      </c>
      <c r="L3550" t="s">
        <v>12201</v>
      </c>
      <c r="M3550" t="s">
        <v>906</v>
      </c>
      <c r="N3550" t="s">
        <v>906</v>
      </c>
    </row>
    <row r="3551" spans="1:14" x14ac:dyDescent="0.3">
      <c r="A3551" s="136">
        <f t="shared" si="55"/>
        <v>341.81372938938375</v>
      </c>
      <c r="B3551" s="134">
        <v>5.93</v>
      </c>
      <c r="C3551" s="134">
        <v>-75.863</v>
      </c>
      <c r="D3551" t="s">
        <v>5729</v>
      </c>
      <c r="E3551" t="s">
        <v>883</v>
      </c>
      <c r="F3551" t="s">
        <v>877</v>
      </c>
      <c r="G3551" t="s">
        <v>5707</v>
      </c>
      <c r="H3551" t="s">
        <v>288</v>
      </c>
      <c r="I3551">
        <v>77.211399999999998</v>
      </c>
      <c r="J3551" t="s">
        <v>894</v>
      </c>
      <c r="L3551" t="s">
        <v>4481</v>
      </c>
      <c r="M3551" t="s">
        <v>957</v>
      </c>
      <c r="N3551" t="s">
        <v>957</v>
      </c>
    </row>
    <row r="3552" spans="1:14" x14ac:dyDescent="0.3">
      <c r="A3552" s="136">
        <f t="shared" si="55"/>
        <v>341.91914127825856</v>
      </c>
      <c r="B3552" s="134">
        <v>4.0896600000000003</v>
      </c>
      <c r="C3552" s="134">
        <v>-73.657600000000002</v>
      </c>
      <c r="D3552" t="s">
        <v>5168</v>
      </c>
      <c r="E3552" t="s">
        <v>892</v>
      </c>
      <c r="F3552" t="s">
        <v>877</v>
      </c>
      <c r="G3552" t="s">
        <v>4873</v>
      </c>
      <c r="H3552" t="s">
        <v>302</v>
      </c>
      <c r="I3552">
        <v>163.30459999999999</v>
      </c>
      <c r="J3552" t="s">
        <v>889</v>
      </c>
      <c r="K3552" t="s">
        <v>879</v>
      </c>
      <c r="L3552" t="s">
        <v>5169</v>
      </c>
      <c r="M3552" t="s">
        <v>899</v>
      </c>
      <c r="N3552" t="s">
        <v>899</v>
      </c>
    </row>
    <row r="3553" spans="1:14" x14ac:dyDescent="0.3">
      <c r="A3553" s="136">
        <f t="shared" si="55"/>
        <v>341.97376109460589</v>
      </c>
      <c r="B3553" s="134">
        <v>8.85</v>
      </c>
      <c r="C3553" s="134">
        <v>-75.549000000000007</v>
      </c>
      <c r="D3553" t="s">
        <v>12482</v>
      </c>
      <c r="E3553" t="s">
        <v>883</v>
      </c>
      <c r="F3553" t="s">
        <v>877</v>
      </c>
      <c r="G3553" t="s">
        <v>12404</v>
      </c>
      <c r="H3553" t="s">
        <v>296</v>
      </c>
      <c r="I3553">
        <v>3.6511999999999998</v>
      </c>
      <c r="J3553" t="s">
        <v>894</v>
      </c>
      <c r="L3553" t="s">
        <v>12309</v>
      </c>
      <c r="M3553" t="s">
        <v>3535</v>
      </c>
      <c r="N3553" t="s">
        <v>3535</v>
      </c>
    </row>
    <row r="3554" spans="1:14" x14ac:dyDescent="0.3">
      <c r="A3554" s="136">
        <f t="shared" si="55"/>
        <v>342.03463283346571</v>
      </c>
      <c r="B3554" s="134">
        <v>5.9260000000000002</v>
      </c>
      <c r="C3554" s="134">
        <v>-75.863500000000002</v>
      </c>
      <c r="D3554" t="s">
        <v>5706</v>
      </c>
      <c r="E3554" t="s">
        <v>883</v>
      </c>
      <c r="F3554" t="s">
        <v>877</v>
      </c>
      <c r="G3554" t="s">
        <v>5707</v>
      </c>
      <c r="H3554" t="s">
        <v>288</v>
      </c>
      <c r="I3554">
        <v>9.8047000000000004</v>
      </c>
      <c r="J3554" t="s">
        <v>894</v>
      </c>
      <c r="L3554" t="s">
        <v>5708</v>
      </c>
      <c r="M3554" t="s">
        <v>957</v>
      </c>
      <c r="N3554" t="s">
        <v>957</v>
      </c>
    </row>
    <row r="3555" spans="1:14" x14ac:dyDescent="0.3">
      <c r="A3555" s="136">
        <f t="shared" si="55"/>
        <v>342.06015764731438</v>
      </c>
      <c r="B3555" s="134">
        <v>8.7142499999999998</v>
      </c>
      <c r="C3555" s="134">
        <v>-75.639529999999993</v>
      </c>
      <c r="D3555" t="s">
        <v>12345</v>
      </c>
      <c r="E3555" t="s">
        <v>892</v>
      </c>
      <c r="F3555" t="s">
        <v>877</v>
      </c>
      <c r="G3555" t="s">
        <v>6617</v>
      </c>
      <c r="H3555" t="s">
        <v>296</v>
      </c>
      <c r="I3555">
        <v>277.74590000000001</v>
      </c>
      <c r="J3555" t="s">
        <v>894</v>
      </c>
      <c r="K3555" t="s">
        <v>879</v>
      </c>
      <c r="L3555" t="s">
        <v>12309</v>
      </c>
      <c r="M3555" t="s">
        <v>1718</v>
      </c>
      <c r="N3555" t="s">
        <v>1718</v>
      </c>
    </row>
    <row r="3556" spans="1:14" x14ac:dyDescent="0.3">
      <c r="A3556" s="136">
        <f t="shared" si="55"/>
        <v>342.20750500930581</v>
      </c>
      <c r="B3556" s="134">
        <v>6.7365000000000004</v>
      </c>
      <c r="C3556" s="134">
        <v>-76.078500000000005</v>
      </c>
      <c r="D3556" t="s">
        <v>8766</v>
      </c>
      <c r="E3556" t="s">
        <v>892</v>
      </c>
      <c r="F3556" t="s">
        <v>877</v>
      </c>
      <c r="G3556" t="s">
        <v>8680</v>
      </c>
      <c r="H3556" t="s">
        <v>288</v>
      </c>
      <c r="I3556">
        <v>28.156199999999998</v>
      </c>
      <c r="J3556" t="s">
        <v>894</v>
      </c>
      <c r="K3556" t="s">
        <v>903</v>
      </c>
      <c r="L3556" t="s">
        <v>3787</v>
      </c>
      <c r="M3556" t="s">
        <v>4586</v>
      </c>
      <c r="N3556" t="s">
        <v>4586</v>
      </c>
    </row>
    <row r="3557" spans="1:14" x14ac:dyDescent="0.3">
      <c r="A3557" s="136">
        <f t="shared" si="55"/>
        <v>342.22896808395666</v>
      </c>
      <c r="B3557" s="134">
        <v>4.0220000000000002</v>
      </c>
      <c r="C3557" s="134">
        <v>-73.1875</v>
      </c>
      <c r="D3557" t="s">
        <v>7056</v>
      </c>
      <c r="E3557" t="s">
        <v>883</v>
      </c>
      <c r="F3557" t="s">
        <v>877</v>
      </c>
      <c r="G3557" t="s">
        <v>7057</v>
      </c>
      <c r="H3557" t="s">
        <v>302</v>
      </c>
      <c r="I3557">
        <v>226.81120000000001</v>
      </c>
      <c r="J3557" t="s">
        <v>889</v>
      </c>
      <c r="L3557" t="s">
        <v>7058</v>
      </c>
      <c r="M3557" t="s">
        <v>957</v>
      </c>
      <c r="N3557" t="s">
        <v>957</v>
      </c>
    </row>
    <row r="3558" spans="1:14" x14ac:dyDescent="0.3">
      <c r="A3558" s="136">
        <f t="shared" si="55"/>
        <v>342.27435484180626</v>
      </c>
      <c r="B3558" s="134">
        <v>10.09793</v>
      </c>
      <c r="C3558" s="134">
        <v>-73.679140000000004</v>
      </c>
      <c r="D3558" t="s">
        <v>13285</v>
      </c>
      <c r="E3558" t="s">
        <v>892</v>
      </c>
      <c r="F3558" t="s">
        <v>877</v>
      </c>
      <c r="G3558" t="s">
        <v>13207</v>
      </c>
      <c r="H3558" t="s">
        <v>294</v>
      </c>
      <c r="I3558">
        <v>3074.2811999999999</v>
      </c>
      <c r="J3558" t="s">
        <v>889</v>
      </c>
      <c r="K3558" t="s">
        <v>879</v>
      </c>
      <c r="L3558" t="s">
        <v>13286</v>
      </c>
      <c r="M3558" t="s">
        <v>12382</v>
      </c>
      <c r="N3558" t="s">
        <v>12382</v>
      </c>
    </row>
    <row r="3559" spans="1:14" x14ac:dyDescent="0.3">
      <c r="A3559" s="136">
        <f t="shared" si="55"/>
        <v>342.28122248842129</v>
      </c>
      <c r="B3559" s="134">
        <v>9.5229999999999997</v>
      </c>
      <c r="C3559" s="134">
        <v>-74.910499999999999</v>
      </c>
      <c r="D3559" t="s">
        <v>12946</v>
      </c>
      <c r="E3559" t="s">
        <v>892</v>
      </c>
      <c r="F3559" t="s">
        <v>1214</v>
      </c>
      <c r="G3559" t="s">
        <v>296</v>
      </c>
      <c r="H3559" t="s">
        <v>290</v>
      </c>
      <c r="I3559">
        <v>334.99990000000003</v>
      </c>
      <c r="L3559" t="s">
        <v>12947</v>
      </c>
      <c r="M3559" t="s">
        <v>1410</v>
      </c>
      <c r="N3559" t="s">
        <v>1410</v>
      </c>
    </row>
    <row r="3560" spans="1:14" x14ac:dyDescent="0.3">
      <c r="A3560" s="136">
        <f t="shared" si="55"/>
        <v>342.36084301284802</v>
      </c>
      <c r="B3560" s="134">
        <v>4.0919999999999996</v>
      </c>
      <c r="C3560" s="134">
        <v>-73.686499999999995</v>
      </c>
      <c r="D3560" t="s">
        <v>5071</v>
      </c>
      <c r="E3560" t="s">
        <v>883</v>
      </c>
      <c r="F3560" t="s">
        <v>877</v>
      </c>
      <c r="G3560" t="s">
        <v>4873</v>
      </c>
      <c r="H3560" t="s">
        <v>302</v>
      </c>
      <c r="I3560">
        <v>372.72410000000002</v>
      </c>
      <c r="J3560" t="s">
        <v>889</v>
      </c>
      <c r="L3560" t="s">
        <v>5072</v>
      </c>
      <c r="M3560" t="s">
        <v>1019</v>
      </c>
      <c r="N3560" t="s">
        <v>1019</v>
      </c>
    </row>
    <row r="3561" spans="1:14" x14ac:dyDescent="0.3">
      <c r="A3561" s="136">
        <f t="shared" si="55"/>
        <v>342.49460455161517</v>
      </c>
      <c r="B3561" s="134">
        <v>5.2640000000000002</v>
      </c>
      <c r="C3561" s="134">
        <v>-75.491500000000002</v>
      </c>
      <c r="D3561" t="s">
        <v>2864</v>
      </c>
      <c r="E3561" t="s">
        <v>908</v>
      </c>
      <c r="F3561" t="s">
        <v>877</v>
      </c>
      <c r="G3561" t="s">
        <v>2823</v>
      </c>
      <c r="H3561" t="s">
        <v>292</v>
      </c>
      <c r="I3561">
        <v>38.0124</v>
      </c>
      <c r="J3561" t="s">
        <v>894</v>
      </c>
      <c r="L3561" t="s">
        <v>2865</v>
      </c>
      <c r="M3561" t="s">
        <v>989</v>
      </c>
      <c r="N3561" t="s">
        <v>989</v>
      </c>
    </row>
    <row r="3562" spans="1:14" x14ac:dyDescent="0.3">
      <c r="A3562" s="136">
        <f t="shared" si="55"/>
        <v>342.64763058265009</v>
      </c>
      <c r="B3562" s="134">
        <v>8.4885000000000002</v>
      </c>
      <c r="C3562" s="134">
        <v>-75.772999999999996</v>
      </c>
      <c r="D3562" t="s">
        <v>12038</v>
      </c>
      <c r="E3562" t="s">
        <v>892</v>
      </c>
      <c r="F3562" t="s">
        <v>877</v>
      </c>
      <c r="G3562" t="s">
        <v>11953</v>
      </c>
      <c r="H3562" t="s">
        <v>296</v>
      </c>
      <c r="I3562">
        <v>132.83150000000001</v>
      </c>
      <c r="J3562" t="s">
        <v>894</v>
      </c>
      <c r="K3562" t="s">
        <v>1058</v>
      </c>
      <c r="L3562" t="s">
        <v>12039</v>
      </c>
      <c r="M3562" t="s">
        <v>3535</v>
      </c>
      <c r="N3562" t="s">
        <v>3535</v>
      </c>
    </row>
    <row r="3563" spans="1:14" x14ac:dyDescent="0.3">
      <c r="A3563" s="136">
        <f t="shared" si="55"/>
        <v>342.80924028519655</v>
      </c>
      <c r="B3563" s="134">
        <v>6.6349999999999998</v>
      </c>
      <c r="C3563" s="134">
        <v>-76.069999999999993</v>
      </c>
      <c r="D3563" t="s">
        <v>8534</v>
      </c>
      <c r="E3563" t="s">
        <v>892</v>
      </c>
      <c r="F3563" t="s">
        <v>1214</v>
      </c>
      <c r="G3563" t="s">
        <v>8487</v>
      </c>
      <c r="H3563" t="s">
        <v>288</v>
      </c>
      <c r="I3563">
        <v>13.4686</v>
      </c>
      <c r="L3563" t="s">
        <v>8535</v>
      </c>
      <c r="M3563" t="s">
        <v>957</v>
      </c>
      <c r="N3563" t="s">
        <v>957</v>
      </c>
    </row>
    <row r="3564" spans="1:14" x14ac:dyDescent="0.3">
      <c r="A3564" s="136">
        <f t="shared" si="55"/>
        <v>342.87874662145396</v>
      </c>
      <c r="B3564" s="134">
        <v>5.5205000000000002</v>
      </c>
      <c r="C3564" s="134">
        <v>-75.667500000000004</v>
      </c>
      <c r="D3564" t="s">
        <v>3972</v>
      </c>
      <c r="E3564" t="s">
        <v>883</v>
      </c>
      <c r="F3564" t="s">
        <v>877</v>
      </c>
      <c r="G3564" t="s">
        <v>3973</v>
      </c>
      <c r="H3564" t="s">
        <v>3898</v>
      </c>
      <c r="I3564">
        <v>204.74870000000001</v>
      </c>
      <c r="J3564" t="s">
        <v>889</v>
      </c>
      <c r="L3564" t="s">
        <v>2659</v>
      </c>
      <c r="M3564" t="s">
        <v>2026</v>
      </c>
      <c r="N3564" t="s">
        <v>2026</v>
      </c>
    </row>
    <row r="3565" spans="1:14" x14ac:dyDescent="0.3">
      <c r="A3565" s="136">
        <f t="shared" si="55"/>
        <v>342.97218341670026</v>
      </c>
      <c r="B3565" s="134">
        <v>10.04588</v>
      </c>
      <c r="C3565" s="134">
        <v>-73.90419</v>
      </c>
      <c r="D3565" t="s">
        <v>13166</v>
      </c>
      <c r="E3565" t="s">
        <v>892</v>
      </c>
      <c r="F3565" t="s">
        <v>877</v>
      </c>
      <c r="G3565" t="s">
        <v>13167</v>
      </c>
      <c r="H3565" t="s">
        <v>294</v>
      </c>
      <c r="I3565">
        <v>798.38570000000004</v>
      </c>
      <c r="J3565" t="s">
        <v>889</v>
      </c>
      <c r="K3565" t="s">
        <v>879</v>
      </c>
      <c r="L3565" t="s">
        <v>13168</v>
      </c>
      <c r="M3565" t="s">
        <v>1689</v>
      </c>
      <c r="N3565" t="s">
        <v>1689</v>
      </c>
    </row>
    <row r="3566" spans="1:14" x14ac:dyDescent="0.3">
      <c r="A3566" s="136">
        <f t="shared" si="55"/>
        <v>343.07035697340928</v>
      </c>
      <c r="B3566" s="134">
        <v>5.5105000000000004</v>
      </c>
      <c r="C3566" s="134">
        <v>-75.663499999999999</v>
      </c>
      <c r="D3566" t="s">
        <v>3947</v>
      </c>
      <c r="E3566" t="s">
        <v>883</v>
      </c>
      <c r="F3566" t="s">
        <v>884</v>
      </c>
      <c r="G3566" t="s">
        <v>3659</v>
      </c>
      <c r="H3566" t="s">
        <v>292</v>
      </c>
      <c r="I3566">
        <v>1.2261</v>
      </c>
      <c r="L3566" t="s">
        <v>3948</v>
      </c>
      <c r="M3566" t="s">
        <v>887</v>
      </c>
      <c r="N3566" t="s">
        <v>887</v>
      </c>
    </row>
    <row r="3567" spans="1:14" x14ac:dyDescent="0.3">
      <c r="A3567" s="136">
        <f t="shared" si="55"/>
        <v>343.37274547597286</v>
      </c>
      <c r="B3567" s="134">
        <v>8.9734999999999996</v>
      </c>
      <c r="C3567" s="134">
        <v>-75.474000000000004</v>
      </c>
      <c r="D3567" t="s">
        <v>12624</v>
      </c>
      <c r="E3567" t="s">
        <v>883</v>
      </c>
      <c r="F3567" t="s">
        <v>877</v>
      </c>
      <c r="G3567" t="s">
        <v>12625</v>
      </c>
      <c r="H3567" t="s">
        <v>296</v>
      </c>
      <c r="I3567">
        <v>43.794699999999999</v>
      </c>
      <c r="J3567" t="s">
        <v>894</v>
      </c>
      <c r="L3567" t="s">
        <v>12626</v>
      </c>
      <c r="M3567" t="s">
        <v>1019</v>
      </c>
      <c r="N3567" t="s">
        <v>1019</v>
      </c>
    </row>
    <row r="3568" spans="1:14" x14ac:dyDescent="0.3">
      <c r="A3568" s="136">
        <f t="shared" si="55"/>
        <v>343.3747134695181</v>
      </c>
      <c r="B3568" s="134">
        <v>4.55</v>
      </c>
      <c r="C3568" s="134">
        <v>-74.759</v>
      </c>
      <c r="D3568" t="s">
        <v>1828</v>
      </c>
      <c r="E3568" t="s">
        <v>883</v>
      </c>
      <c r="F3568" t="s">
        <v>877</v>
      </c>
      <c r="G3568" t="s">
        <v>1813</v>
      </c>
      <c r="H3568" t="s">
        <v>297</v>
      </c>
      <c r="I3568">
        <v>285.73239999999998</v>
      </c>
      <c r="J3568" t="s">
        <v>889</v>
      </c>
      <c r="L3568" t="s">
        <v>1170</v>
      </c>
      <c r="M3568" t="s">
        <v>1310</v>
      </c>
      <c r="N3568" t="s">
        <v>1310</v>
      </c>
    </row>
    <row r="3569" spans="1:14" x14ac:dyDescent="0.3">
      <c r="A3569" s="136">
        <f t="shared" si="55"/>
        <v>343.5920812396177</v>
      </c>
      <c r="B3569" s="134">
        <v>8.5850000000000009</v>
      </c>
      <c r="C3569" s="134">
        <v>-75.731499999999997</v>
      </c>
      <c r="D3569" t="s">
        <v>12158</v>
      </c>
      <c r="E3569" t="s">
        <v>968</v>
      </c>
      <c r="F3569" t="s">
        <v>877</v>
      </c>
      <c r="G3569" t="s">
        <v>11953</v>
      </c>
      <c r="H3569" t="s">
        <v>296</v>
      </c>
      <c r="I3569">
        <v>31.674600000000002</v>
      </c>
      <c r="J3569" t="s">
        <v>894</v>
      </c>
      <c r="L3569" t="s">
        <v>12159</v>
      </c>
      <c r="M3569" t="s">
        <v>2985</v>
      </c>
      <c r="N3569" t="s">
        <v>2985</v>
      </c>
    </row>
    <row r="3570" spans="1:14" x14ac:dyDescent="0.3">
      <c r="A3570" s="136">
        <f t="shared" si="55"/>
        <v>343.61499974158505</v>
      </c>
      <c r="B3570" s="134">
        <v>8.0434999999999999</v>
      </c>
      <c r="C3570" s="134">
        <v>-75.965999999999994</v>
      </c>
      <c r="D3570" t="s">
        <v>11635</v>
      </c>
      <c r="E3570" t="s">
        <v>883</v>
      </c>
      <c r="F3570" t="s">
        <v>877</v>
      </c>
      <c r="G3570" t="s">
        <v>10484</v>
      </c>
      <c r="H3570" t="s">
        <v>296</v>
      </c>
      <c r="I3570">
        <v>495.47919999999999</v>
      </c>
      <c r="J3570" t="s">
        <v>889</v>
      </c>
      <c r="L3570" t="s">
        <v>11636</v>
      </c>
      <c r="M3570" t="s">
        <v>8985</v>
      </c>
      <c r="N3570" t="s">
        <v>8985</v>
      </c>
    </row>
    <row r="3571" spans="1:14" x14ac:dyDescent="0.3">
      <c r="A3571" s="136">
        <f t="shared" si="55"/>
        <v>343.61907050752836</v>
      </c>
      <c r="B3571" s="134">
        <v>8.6956600000000002</v>
      </c>
      <c r="C3571" s="134">
        <v>-75.667569999999998</v>
      </c>
      <c r="D3571" t="s">
        <v>12308</v>
      </c>
      <c r="E3571" t="s">
        <v>892</v>
      </c>
      <c r="F3571" t="s">
        <v>877</v>
      </c>
      <c r="G3571" t="s">
        <v>6617</v>
      </c>
      <c r="H3571" t="s">
        <v>296</v>
      </c>
      <c r="I3571">
        <v>222.791</v>
      </c>
      <c r="J3571" t="s">
        <v>894</v>
      </c>
      <c r="K3571" t="s">
        <v>879</v>
      </c>
      <c r="L3571" t="s">
        <v>12309</v>
      </c>
      <c r="M3571" t="s">
        <v>899</v>
      </c>
      <c r="N3571" t="s">
        <v>899</v>
      </c>
    </row>
    <row r="3572" spans="1:14" x14ac:dyDescent="0.3">
      <c r="A3572" s="136">
        <f t="shared" si="55"/>
        <v>343.67388009024614</v>
      </c>
      <c r="B3572" s="134">
        <v>4.3483400000000003</v>
      </c>
      <c r="C3572" s="134">
        <v>-74.425700000000006</v>
      </c>
      <c r="D3572" t="s">
        <v>2456</v>
      </c>
      <c r="E3572" t="s">
        <v>892</v>
      </c>
      <c r="F3572" t="s">
        <v>877</v>
      </c>
      <c r="G3572" t="s">
        <v>2457</v>
      </c>
      <c r="H3572" t="s">
        <v>297</v>
      </c>
      <c r="I3572">
        <v>432.39109999999999</v>
      </c>
      <c r="J3572" t="s">
        <v>889</v>
      </c>
      <c r="K3572" t="s">
        <v>879</v>
      </c>
      <c r="L3572" t="s">
        <v>2458</v>
      </c>
      <c r="M3572" t="s">
        <v>1482</v>
      </c>
      <c r="N3572" t="s">
        <v>1482</v>
      </c>
    </row>
    <row r="3573" spans="1:14" x14ac:dyDescent="0.3">
      <c r="A3573" s="136">
        <f t="shared" si="55"/>
        <v>343.7025449206036</v>
      </c>
      <c r="B3573" s="134">
        <v>6.7074999999999996</v>
      </c>
      <c r="C3573" s="134">
        <v>-76.088499999999996</v>
      </c>
      <c r="D3573" t="s">
        <v>8722</v>
      </c>
      <c r="E3573" t="s">
        <v>883</v>
      </c>
      <c r="F3573" t="s">
        <v>877</v>
      </c>
      <c r="G3573" t="s">
        <v>8680</v>
      </c>
      <c r="H3573" t="s">
        <v>288</v>
      </c>
      <c r="I3573">
        <v>1687.1088999999999</v>
      </c>
      <c r="J3573" t="s">
        <v>889</v>
      </c>
      <c r="L3573" t="s">
        <v>2659</v>
      </c>
      <c r="M3573" t="s">
        <v>2026</v>
      </c>
      <c r="N3573" t="s">
        <v>2026</v>
      </c>
    </row>
    <row r="3574" spans="1:14" x14ac:dyDescent="0.3">
      <c r="A3574" s="136">
        <f t="shared" si="55"/>
        <v>343.71982653822721</v>
      </c>
      <c r="B3574" s="134">
        <v>8.8330000000000002</v>
      </c>
      <c r="C3574" s="134">
        <v>-75.58</v>
      </c>
      <c r="D3574" t="s">
        <v>12463</v>
      </c>
      <c r="E3574" t="s">
        <v>892</v>
      </c>
      <c r="F3574" t="s">
        <v>877</v>
      </c>
      <c r="G3574" t="s">
        <v>12404</v>
      </c>
      <c r="H3574" t="s">
        <v>296</v>
      </c>
      <c r="I3574">
        <v>1387.5681999999999</v>
      </c>
      <c r="J3574" t="s">
        <v>889</v>
      </c>
      <c r="K3574" t="s">
        <v>903</v>
      </c>
      <c r="L3574" t="s">
        <v>12193</v>
      </c>
      <c r="M3574" t="s">
        <v>1019</v>
      </c>
      <c r="N3574" t="s">
        <v>1019</v>
      </c>
    </row>
    <row r="3575" spans="1:14" x14ac:dyDescent="0.3">
      <c r="A3575" s="136">
        <f t="shared" si="55"/>
        <v>343.74623379736852</v>
      </c>
      <c r="B3575" s="134">
        <v>4.548</v>
      </c>
      <c r="C3575" s="134">
        <v>-74.762</v>
      </c>
      <c r="D3575" t="s">
        <v>1822</v>
      </c>
      <c r="E3575" t="s">
        <v>883</v>
      </c>
      <c r="F3575" t="s">
        <v>877</v>
      </c>
      <c r="G3575" t="s">
        <v>1813</v>
      </c>
      <c r="H3575" t="s">
        <v>297</v>
      </c>
      <c r="I3575">
        <v>45.374299999999998</v>
      </c>
      <c r="J3575" t="s">
        <v>894</v>
      </c>
      <c r="L3575" t="s">
        <v>1823</v>
      </c>
      <c r="M3575" t="s">
        <v>1310</v>
      </c>
      <c r="N3575" t="s">
        <v>1310</v>
      </c>
    </row>
    <row r="3576" spans="1:14" x14ac:dyDescent="0.3">
      <c r="A3576" s="136">
        <f t="shared" si="55"/>
        <v>343.87618980124796</v>
      </c>
      <c r="B3576" s="134">
        <v>4.0795000000000003</v>
      </c>
      <c r="C3576" s="134">
        <v>-73.692999999999998</v>
      </c>
      <c r="D3576" t="s">
        <v>5041</v>
      </c>
      <c r="E3576" t="s">
        <v>883</v>
      </c>
      <c r="F3576" t="s">
        <v>884</v>
      </c>
      <c r="G3576" t="s">
        <v>4873</v>
      </c>
      <c r="H3576" t="s">
        <v>302</v>
      </c>
      <c r="I3576">
        <v>60.078299999999999</v>
      </c>
      <c r="L3576" t="s">
        <v>5042</v>
      </c>
      <c r="M3576" t="s">
        <v>5043</v>
      </c>
      <c r="N3576" t="s">
        <v>5043</v>
      </c>
    </row>
    <row r="3577" spans="1:14" x14ac:dyDescent="0.3">
      <c r="A3577" s="136">
        <f t="shared" si="55"/>
        <v>343.96493429555022</v>
      </c>
      <c r="B3577" s="134">
        <v>6.6894999999999998</v>
      </c>
      <c r="C3577" s="134">
        <v>-76.088499999999996</v>
      </c>
      <c r="D3577" t="s">
        <v>8687</v>
      </c>
      <c r="E3577" t="s">
        <v>892</v>
      </c>
      <c r="F3577" t="s">
        <v>877</v>
      </c>
      <c r="G3577" t="s">
        <v>8487</v>
      </c>
      <c r="H3577" t="s">
        <v>288</v>
      </c>
      <c r="I3577">
        <v>37.954000000000001</v>
      </c>
      <c r="J3577" t="s">
        <v>894</v>
      </c>
      <c r="K3577" t="s">
        <v>903</v>
      </c>
      <c r="L3577" t="s">
        <v>3787</v>
      </c>
      <c r="M3577" t="s">
        <v>4586</v>
      </c>
      <c r="N3577" t="s">
        <v>4586</v>
      </c>
    </row>
    <row r="3578" spans="1:14" x14ac:dyDescent="0.3">
      <c r="A3578" s="136">
        <f t="shared" si="55"/>
        <v>343.97098618734782</v>
      </c>
      <c r="B3578" s="134">
        <v>10.138999999999999</v>
      </c>
      <c r="C3578" s="134">
        <v>-73.551000000000002</v>
      </c>
      <c r="D3578" t="s">
        <v>13367</v>
      </c>
      <c r="E3578" t="s">
        <v>968</v>
      </c>
      <c r="F3578" t="s">
        <v>963</v>
      </c>
      <c r="G3578" t="s">
        <v>13207</v>
      </c>
      <c r="H3578" t="s">
        <v>294</v>
      </c>
      <c r="I3578">
        <v>60.518000000000001</v>
      </c>
      <c r="J3578" t="s">
        <v>986</v>
      </c>
      <c r="L3578" t="s">
        <v>13368</v>
      </c>
      <c r="M3578" t="s">
        <v>887</v>
      </c>
      <c r="N3578" t="s">
        <v>887</v>
      </c>
    </row>
    <row r="3579" spans="1:14" x14ac:dyDescent="0.3">
      <c r="A3579" s="136">
        <f t="shared" si="55"/>
        <v>344.07107284487989</v>
      </c>
      <c r="B3579" s="134">
        <v>10.102679999999999</v>
      </c>
      <c r="C3579" s="134">
        <v>-73.73075</v>
      </c>
      <c r="D3579" t="s">
        <v>13275</v>
      </c>
      <c r="E3579" t="s">
        <v>892</v>
      </c>
      <c r="F3579" t="s">
        <v>877</v>
      </c>
      <c r="G3579" t="s">
        <v>13207</v>
      </c>
      <c r="H3579" t="s">
        <v>294</v>
      </c>
      <c r="I3579">
        <v>348.88420000000002</v>
      </c>
      <c r="J3579" t="s">
        <v>889</v>
      </c>
      <c r="K3579" t="s">
        <v>879</v>
      </c>
      <c r="L3579" t="s">
        <v>13276</v>
      </c>
      <c r="M3579" t="s">
        <v>931</v>
      </c>
      <c r="N3579" t="s">
        <v>931</v>
      </c>
    </row>
    <row r="3580" spans="1:14" x14ac:dyDescent="0.3">
      <c r="A3580" s="136">
        <f t="shared" si="55"/>
        <v>344.20569458848217</v>
      </c>
      <c r="B3580" s="134">
        <v>4.0940000000000003</v>
      </c>
      <c r="C3580" s="134">
        <v>-73.766000000000005</v>
      </c>
      <c r="D3580" t="s">
        <v>4697</v>
      </c>
      <c r="E3580" t="s">
        <v>883</v>
      </c>
      <c r="F3580" t="s">
        <v>884</v>
      </c>
      <c r="G3580" t="s">
        <v>4698</v>
      </c>
      <c r="H3580" t="s">
        <v>302</v>
      </c>
      <c r="I3580">
        <v>582.39959999999996</v>
      </c>
      <c r="L3580" t="s">
        <v>4699</v>
      </c>
      <c r="M3580" t="s">
        <v>957</v>
      </c>
      <c r="N3580" t="s">
        <v>957</v>
      </c>
    </row>
    <row r="3581" spans="1:14" x14ac:dyDescent="0.3">
      <c r="A3581" s="136">
        <f t="shared" si="55"/>
        <v>344.24683834599824</v>
      </c>
      <c r="B3581" s="134">
        <v>10.121</v>
      </c>
      <c r="C3581" s="134">
        <v>-73.656499999999994</v>
      </c>
      <c r="D3581" t="s">
        <v>13312</v>
      </c>
      <c r="E3581" t="s">
        <v>892</v>
      </c>
      <c r="F3581" t="s">
        <v>877</v>
      </c>
      <c r="G3581" t="s">
        <v>13207</v>
      </c>
      <c r="H3581" t="s">
        <v>294</v>
      </c>
      <c r="I3581">
        <v>180.3603</v>
      </c>
      <c r="J3581" t="s">
        <v>889</v>
      </c>
      <c r="K3581" t="s">
        <v>903</v>
      </c>
      <c r="L3581" t="s">
        <v>13313</v>
      </c>
      <c r="M3581" t="s">
        <v>13314</v>
      </c>
      <c r="N3581" t="s">
        <v>13314</v>
      </c>
    </row>
    <row r="3582" spans="1:14" x14ac:dyDescent="0.3">
      <c r="A3582" s="136">
        <f t="shared" si="55"/>
        <v>344.28625953205824</v>
      </c>
      <c r="B3582" s="134">
        <v>8.8514999999999997</v>
      </c>
      <c r="C3582" s="134">
        <v>-75.573499999999996</v>
      </c>
      <c r="D3582" t="s">
        <v>12485</v>
      </c>
      <c r="E3582" t="s">
        <v>883</v>
      </c>
      <c r="F3582" t="s">
        <v>884</v>
      </c>
      <c r="G3582" t="s">
        <v>12404</v>
      </c>
      <c r="H3582" t="s">
        <v>296</v>
      </c>
      <c r="I3582">
        <v>88.847999999999999</v>
      </c>
      <c r="L3582" t="s">
        <v>12486</v>
      </c>
      <c r="M3582" t="s">
        <v>2711</v>
      </c>
      <c r="N3582" t="s">
        <v>2711</v>
      </c>
    </row>
    <row r="3583" spans="1:14" x14ac:dyDescent="0.3">
      <c r="A3583" s="136">
        <f t="shared" si="55"/>
        <v>344.4817347637258</v>
      </c>
      <c r="B3583" s="134">
        <v>6.8784999999999998</v>
      </c>
      <c r="C3583" s="134">
        <v>-76.113</v>
      </c>
      <c r="D3583" t="s">
        <v>9137</v>
      </c>
      <c r="E3583" t="s">
        <v>883</v>
      </c>
      <c r="F3583" t="s">
        <v>877</v>
      </c>
      <c r="G3583" t="s">
        <v>9046</v>
      </c>
      <c r="H3583" t="s">
        <v>288</v>
      </c>
      <c r="I3583">
        <v>2748.9304000000002</v>
      </c>
      <c r="J3583" t="s">
        <v>889</v>
      </c>
      <c r="L3583" t="s">
        <v>2659</v>
      </c>
      <c r="M3583" t="s">
        <v>2026</v>
      </c>
      <c r="N3583" t="s">
        <v>2026</v>
      </c>
    </row>
    <row r="3584" spans="1:14" x14ac:dyDescent="0.3">
      <c r="A3584" s="136">
        <f t="shared" si="55"/>
        <v>344.58371574090302</v>
      </c>
      <c r="B3584" s="134">
        <v>4.5439999999999996</v>
      </c>
      <c r="C3584" s="134">
        <v>-74.769499999999994</v>
      </c>
      <c r="D3584" t="s">
        <v>1812</v>
      </c>
      <c r="E3584" t="s">
        <v>883</v>
      </c>
      <c r="F3584" t="s">
        <v>963</v>
      </c>
      <c r="G3584" t="s">
        <v>1813</v>
      </c>
      <c r="H3584" t="s">
        <v>297</v>
      </c>
      <c r="I3584">
        <v>60.091000000000001</v>
      </c>
      <c r="L3584" t="s">
        <v>1814</v>
      </c>
      <c r="M3584" t="s">
        <v>1019</v>
      </c>
      <c r="N3584" t="s">
        <v>1019</v>
      </c>
    </row>
    <row r="3585" spans="1:14" x14ac:dyDescent="0.3">
      <c r="A3585" s="136">
        <f t="shared" si="55"/>
        <v>344.58939188319181</v>
      </c>
      <c r="B3585" s="134">
        <v>6.1185</v>
      </c>
      <c r="C3585" s="134">
        <v>-75.960499999999996</v>
      </c>
      <c r="D3585" t="s">
        <v>6600</v>
      </c>
      <c r="E3585" t="s">
        <v>883</v>
      </c>
      <c r="F3585" t="s">
        <v>884</v>
      </c>
      <c r="G3585" t="s">
        <v>6601</v>
      </c>
      <c r="H3585" t="s">
        <v>288</v>
      </c>
      <c r="I3585">
        <v>1.2254</v>
      </c>
      <c r="L3585" t="s">
        <v>6602</v>
      </c>
      <c r="M3585" t="s">
        <v>1008</v>
      </c>
      <c r="N3585" t="s">
        <v>1008</v>
      </c>
    </row>
    <row r="3586" spans="1:14" x14ac:dyDescent="0.3">
      <c r="A3586" s="136">
        <f t="shared" ref="A3586:A3649" si="56">6371*ACOS(SIN(RADIANS(LAT))*SIN(RADIANS(B3586))+COS(RADIANS(LAT))*COS(RADIANS(B3586))*COS(RADIANS(C3586-LONG)))</f>
        <v>344.62553473068675</v>
      </c>
      <c r="B3586" s="134">
        <v>5.5739999999999998</v>
      </c>
      <c r="C3586" s="134">
        <v>-75.716999999999999</v>
      </c>
      <c r="D3586" t="s">
        <v>4174</v>
      </c>
      <c r="E3586" t="s">
        <v>883</v>
      </c>
      <c r="F3586" t="s">
        <v>877</v>
      </c>
      <c r="G3586" t="s">
        <v>4175</v>
      </c>
      <c r="H3586" t="s">
        <v>288</v>
      </c>
      <c r="I3586">
        <v>122.60290000000001</v>
      </c>
      <c r="J3586" t="s">
        <v>894</v>
      </c>
      <c r="L3586" t="s">
        <v>4176</v>
      </c>
      <c r="M3586" t="s">
        <v>2026</v>
      </c>
      <c r="N3586" t="s">
        <v>2026</v>
      </c>
    </row>
    <row r="3587" spans="1:14" x14ac:dyDescent="0.3">
      <c r="A3587" s="136">
        <f t="shared" si="56"/>
        <v>344.65862202914661</v>
      </c>
      <c r="B3587" s="134">
        <v>10.125</v>
      </c>
      <c r="C3587" s="134">
        <v>-73.655500000000004</v>
      </c>
      <c r="D3587" t="s">
        <v>13321</v>
      </c>
      <c r="E3587" t="s">
        <v>908</v>
      </c>
      <c r="F3587" t="s">
        <v>877</v>
      </c>
      <c r="G3587" t="s">
        <v>13207</v>
      </c>
      <c r="H3587" t="s">
        <v>294</v>
      </c>
      <c r="I3587">
        <v>163.41040000000001</v>
      </c>
      <c r="J3587" t="s">
        <v>889</v>
      </c>
      <c r="L3587" t="s">
        <v>13322</v>
      </c>
      <c r="M3587" t="s">
        <v>13323</v>
      </c>
      <c r="N3587" t="s">
        <v>13323</v>
      </c>
    </row>
    <row r="3588" spans="1:14" x14ac:dyDescent="0.3">
      <c r="A3588" s="136">
        <f t="shared" si="56"/>
        <v>344.71810772938068</v>
      </c>
      <c r="B3588" s="134">
        <v>6.8449999999999998</v>
      </c>
      <c r="C3588" s="134">
        <v>-76.112499999999997</v>
      </c>
      <c r="D3588" t="s">
        <v>9045</v>
      </c>
      <c r="E3588" t="s">
        <v>892</v>
      </c>
      <c r="F3588" t="s">
        <v>877</v>
      </c>
      <c r="G3588" t="s">
        <v>9046</v>
      </c>
      <c r="H3588" t="s">
        <v>288</v>
      </c>
      <c r="I3588">
        <v>487.14580000000001</v>
      </c>
      <c r="J3588" t="s">
        <v>889</v>
      </c>
      <c r="K3588" t="s">
        <v>903</v>
      </c>
      <c r="L3588" t="s">
        <v>9047</v>
      </c>
      <c r="M3588" t="s">
        <v>1039</v>
      </c>
      <c r="N3588" t="s">
        <v>1039</v>
      </c>
    </row>
    <row r="3589" spans="1:14" x14ac:dyDescent="0.3">
      <c r="A3589" s="136">
        <f t="shared" si="56"/>
        <v>344.83817570084761</v>
      </c>
      <c r="B3589" s="134">
        <v>5.5194999999999999</v>
      </c>
      <c r="C3589" s="134">
        <v>-75.6875</v>
      </c>
      <c r="D3589" t="s">
        <v>3984</v>
      </c>
      <c r="E3589" t="s">
        <v>968</v>
      </c>
      <c r="F3589" t="s">
        <v>877</v>
      </c>
      <c r="G3589" t="s">
        <v>3985</v>
      </c>
      <c r="H3589" t="s">
        <v>3898</v>
      </c>
      <c r="I3589">
        <v>315.10239999999999</v>
      </c>
      <c r="J3589" t="s">
        <v>889</v>
      </c>
      <c r="L3589" t="s">
        <v>2659</v>
      </c>
      <c r="M3589" t="s">
        <v>2026</v>
      </c>
      <c r="N3589" t="s">
        <v>2026</v>
      </c>
    </row>
    <row r="3590" spans="1:14" x14ac:dyDescent="0.3">
      <c r="A3590" s="136">
        <f t="shared" si="56"/>
        <v>344.83838799111265</v>
      </c>
      <c r="B3590" s="134">
        <v>4.0875000000000004</v>
      </c>
      <c r="C3590" s="134">
        <v>-73.763499999999993</v>
      </c>
      <c r="D3590" t="s">
        <v>4712</v>
      </c>
      <c r="E3590" t="s">
        <v>883</v>
      </c>
      <c r="F3590" t="s">
        <v>981</v>
      </c>
      <c r="G3590" t="s">
        <v>4698</v>
      </c>
      <c r="H3590" t="s">
        <v>302</v>
      </c>
      <c r="I3590">
        <v>94.410799999999995</v>
      </c>
      <c r="J3590" t="s">
        <v>894</v>
      </c>
      <c r="L3590" t="s">
        <v>4713</v>
      </c>
      <c r="M3590" t="s">
        <v>4446</v>
      </c>
      <c r="N3590" t="s">
        <v>4446</v>
      </c>
    </row>
    <row r="3591" spans="1:14" x14ac:dyDescent="0.3">
      <c r="A3591" s="136">
        <f t="shared" si="56"/>
        <v>345.13647501859634</v>
      </c>
      <c r="B3591" s="134">
        <v>6.7225000000000001</v>
      </c>
      <c r="C3591" s="134">
        <v>-76.103499999999997</v>
      </c>
      <c r="D3591" t="s">
        <v>8756</v>
      </c>
      <c r="E3591" t="s">
        <v>883</v>
      </c>
      <c r="F3591" t="s">
        <v>877</v>
      </c>
      <c r="G3591" t="s">
        <v>8757</v>
      </c>
      <c r="H3591" t="s">
        <v>288</v>
      </c>
      <c r="I3591">
        <v>2299.1264999999999</v>
      </c>
      <c r="J3591" t="s">
        <v>889</v>
      </c>
      <c r="L3591" t="s">
        <v>2659</v>
      </c>
      <c r="M3591" t="s">
        <v>2026</v>
      </c>
      <c r="N3591" t="s">
        <v>2026</v>
      </c>
    </row>
    <row r="3592" spans="1:14" x14ac:dyDescent="0.3">
      <c r="A3592" s="136">
        <f t="shared" si="56"/>
        <v>345.28321803951923</v>
      </c>
      <c r="B3592" s="134">
        <v>6.6855000000000002</v>
      </c>
      <c r="C3592" s="134">
        <v>-76.099999999999994</v>
      </c>
      <c r="D3592" t="s">
        <v>8679</v>
      </c>
      <c r="E3592" t="s">
        <v>883</v>
      </c>
      <c r="F3592" t="s">
        <v>877</v>
      </c>
      <c r="G3592" t="s">
        <v>8680</v>
      </c>
      <c r="H3592" t="s">
        <v>288</v>
      </c>
      <c r="I3592">
        <v>2724.3096999999998</v>
      </c>
      <c r="J3592" t="s">
        <v>889</v>
      </c>
      <c r="L3592" t="s">
        <v>2659</v>
      </c>
      <c r="M3592" t="s">
        <v>2026</v>
      </c>
      <c r="N3592" t="s">
        <v>2026</v>
      </c>
    </row>
    <row r="3593" spans="1:14" x14ac:dyDescent="0.3">
      <c r="A3593" s="136">
        <f t="shared" si="56"/>
        <v>345.37012993493727</v>
      </c>
      <c r="B3593" s="134">
        <v>4.5568600000000004</v>
      </c>
      <c r="C3593" s="134">
        <v>-74.800449999999998</v>
      </c>
      <c r="D3593" t="s">
        <v>1778</v>
      </c>
      <c r="E3593" t="s">
        <v>892</v>
      </c>
      <c r="F3593" t="s">
        <v>877</v>
      </c>
      <c r="G3593" t="s">
        <v>1751</v>
      </c>
      <c r="H3593" t="s">
        <v>297</v>
      </c>
      <c r="I3593">
        <v>16.599399999999999</v>
      </c>
      <c r="J3593" t="s">
        <v>894</v>
      </c>
      <c r="K3593" t="s">
        <v>903</v>
      </c>
      <c r="L3593" t="s">
        <v>1756</v>
      </c>
      <c r="M3593" t="s">
        <v>1252</v>
      </c>
      <c r="N3593" t="s">
        <v>1252</v>
      </c>
    </row>
    <row r="3594" spans="1:14" x14ac:dyDescent="0.3">
      <c r="A3594" s="136">
        <f t="shared" si="56"/>
        <v>345.41205219658411</v>
      </c>
      <c r="B3594" s="134">
        <v>5.3650000000000002</v>
      </c>
      <c r="C3594" s="134">
        <v>-75.595500000000001</v>
      </c>
      <c r="D3594" t="s">
        <v>3406</v>
      </c>
      <c r="E3594" t="s">
        <v>883</v>
      </c>
      <c r="F3594" t="s">
        <v>884</v>
      </c>
      <c r="G3594" t="s">
        <v>3407</v>
      </c>
      <c r="H3594" t="s">
        <v>292</v>
      </c>
      <c r="I3594">
        <v>103.00149999999999</v>
      </c>
      <c r="L3594" t="s">
        <v>3408</v>
      </c>
      <c r="M3594" t="s">
        <v>957</v>
      </c>
      <c r="N3594" t="s">
        <v>957</v>
      </c>
    </row>
    <row r="3595" spans="1:14" x14ac:dyDescent="0.3">
      <c r="A3595" s="136">
        <f t="shared" si="56"/>
        <v>345.41978342474937</v>
      </c>
      <c r="B3595" s="134">
        <v>5.3804999999999996</v>
      </c>
      <c r="C3595" s="134">
        <v>-75.605999999999995</v>
      </c>
      <c r="D3595" t="s">
        <v>3490</v>
      </c>
      <c r="E3595" t="s">
        <v>892</v>
      </c>
      <c r="F3595" t="s">
        <v>877</v>
      </c>
      <c r="G3595" t="s">
        <v>3491</v>
      </c>
      <c r="H3595" t="s">
        <v>292</v>
      </c>
      <c r="I3595">
        <v>4.9047999999999998</v>
      </c>
      <c r="J3595" t="s">
        <v>986</v>
      </c>
      <c r="K3595" t="s">
        <v>879</v>
      </c>
      <c r="L3595" t="s">
        <v>3492</v>
      </c>
      <c r="M3595" t="s">
        <v>1019</v>
      </c>
      <c r="N3595" t="s">
        <v>1019</v>
      </c>
    </row>
    <row r="3596" spans="1:14" x14ac:dyDescent="0.3">
      <c r="A3596" s="136">
        <f t="shared" si="56"/>
        <v>345.49029697083654</v>
      </c>
      <c r="B3596" s="134">
        <v>4.5557699999999999</v>
      </c>
      <c r="C3596" s="134">
        <v>-74.800780000000003</v>
      </c>
      <c r="D3596" t="s">
        <v>1774</v>
      </c>
      <c r="E3596" t="s">
        <v>892</v>
      </c>
      <c r="F3596" t="s">
        <v>877</v>
      </c>
      <c r="G3596" t="s">
        <v>1751</v>
      </c>
      <c r="H3596" t="s">
        <v>297</v>
      </c>
      <c r="I3596">
        <v>0.23980000000000001</v>
      </c>
      <c r="J3596" t="s">
        <v>894</v>
      </c>
      <c r="K3596" t="s">
        <v>903</v>
      </c>
      <c r="L3596" t="s">
        <v>1756</v>
      </c>
      <c r="M3596" t="s">
        <v>1252</v>
      </c>
      <c r="N3596" t="s">
        <v>1252</v>
      </c>
    </row>
    <row r="3597" spans="1:14" x14ac:dyDescent="0.3">
      <c r="A3597" s="136">
        <f t="shared" si="56"/>
        <v>345.50916067551816</v>
      </c>
      <c r="B3597" s="134">
        <v>8.8420000000000005</v>
      </c>
      <c r="C3597" s="134">
        <v>-75.593500000000006</v>
      </c>
      <c r="D3597" t="s">
        <v>12476</v>
      </c>
      <c r="E3597" t="s">
        <v>883</v>
      </c>
      <c r="F3597" t="s">
        <v>981</v>
      </c>
      <c r="G3597" t="s">
        <v>12404</v>
      </c>
      <c r="H3597" t="s">
        <v>296</v>
      </c>
      <c r="I3597">
        <v>92.504800000000003</v>
      </c>
      <c r="J3597" t="s">
        <v>894</v>
      </c>
      <c r="L3597" t="s">
        <v>12477</v>
      </c>
      <c r="M3597" t="s">
        <v>2060</v>
      </c>
      <c r="N3597" t="s">
        <v>2060</v>
      </c>
    </row>
    <row r="3598" spans="1:14" x14ac:dyDescent="0.3">
      <c r="A3598" s="136">
        <f t="shared" si="56"/>
        <v>345.53662404643097</v>
      </c>
      <c r="B3598" s="134">
        <v>4.5540200000000004</v>
      </c>
      <c r="C3598" s="134">
        <v>-74.799009999999996</v>
      </c>
      <c r="D3598" t="s">
        <v>1777</v>
      </c>
      <c r="E3598" t="s">
        <v>892</v>
      </c>
      <c r="F3598" t="s">
        <v>877</v>
      </c>
      <c r="G3598" t="s">
        <v>1751</v>
      </c>
      <c r="H3598" t="s">
        <v>297</v>
      </c>
      <c r="I3598">
        <v>0.26079999999999998</v>
      </c>
      <c r="J3598" t="s">
        <v>894</v>
      </c>
      <c r="K3598" t="s">
        <v>903</v>
      </c>
      <c r="L3598" t="s">
        <v>1756</v>
      </c>
      <c r="M3598" t="s">
        <v>1252</v>
      </c>
      <c r="N3598" t="s">
        <v>1252</v>
      </c>
    </row>
    <row r="3599" spans="1:14" x14ac:dyDescent="0.3">
      <c r="A3599" s="136">
        <f t="shared" si="56"/>
        <v>345.5404889894769</v>
      </c>
      <c r="B3599" s="134">
        <v>5.1946700000000003</v>
      </c>
      <c r="C3599" s="134">
        <v>-75.473200000000006</v>
      </c>
      <c r="D3599" t="s">
        <v>2660</v>
      </c>
      <c r="E3599" t="s">
        <v>892</v>
      </c>
      <c r="F3599" t="s">
        <v>877</v>
      </c>
      <c r="G3599" t="s">
        <v>222</v>
      </c>
      <c r="H3599" t="s">
        <v>292</v>
      </c>
      <c r="I3599">
        <v>248.73689999999999</v>
      </c>
      <c r="J3599" t="s">
        <v>894</v>
      </c>
      <c r="K3599" t="s">
        <v>879</v>
      </c>
      <c r="L3599" t="s">
        <v>2661</v>
      </c>
      <c r="M3599" t="s">
        <v>906</v>
      </c>
      <c r="N3599" t="s">
        <v>906</v>
      </c>
    </row>
    <row r="3600" spans="1:14" x14ac:dyDescent="0.3">
      <c r="A3600" s="136">
        <f t="shared" si="56"/>
        <v>345.67827131718525</v>
      </c>
      <c r="B3600" s="134">
        <v>5.3761099999999997</v>
      </c>
      <c r="C3600" s="134">
        <v>-75.605869999999996</v>
      </c>
      <c r="D3600" t="s">
        <v>3477</v>
      </c>
      <c r="E3600" t="s">
        <v>892</v>
      </c>
      <c r="F3600" t="s">
        <v>877</v>
      </c>
      <c r="G3600" t="s">
        <v>3407</v>
      </c>
      <c r="H3600" t="s">
        <v>292</v>
      </c>
      <c r="I3600">
        <v>3.8631000000000002</v>
      </c>
      <c r="J3600" t="s">
        <v>894</v>
      </c>
      <c r="K3600" t="s">
        <v>903</v>
      </c>
      <c r="L3600" t="s">
        <v>3478</v>
      </c>
      <c r="M3600" t="s">
        <v>1019</v>
      </c>
      <c r="N3600" t="s">
        <v>1019</v>
      </c>
    </row>
    <row r="3601" spans="1:14" x14ac:dyDescent="0.3">
      <c r="A3601" s="136">
        <f t="shared" si="56"/>
        <v>345.6864859058864</v>
      </c>
      <c r="B3601" s="134">
        <v>5.4599500000000001</v>
      </c>
      <c r="C3601" s="134">
        <v>-75.660160000000005</v>
      </c>
      <c r="D3601" t="s">
        <v>3811</v>
      </c>
      <c r="E3601" t="s">
        <v>892</v>
      </c>
      <c r="F3601" t="s">
        <v>877</v>
      </c>
      <c r="G3601" t="s">
        <v>3659</v>
      </c>
      <c r="H3601" t="s">
        <v>292</v>
      </c>
      <c r="I3601">
        <v>60.850999999999999</v>
      </c>
      <c r="J3601" t="s">
        <v>889</v>
      </c>
      <c r="K3601" t="s">
        <v>879</v>
      </c>
      <c r="L3601" t="s">
        <v>3275</v>
      </c>
      <c r="M3601" t="s">
        <v>3812</v>
      </c>
      <c r="N3601" t="s">
        <v>3812</v>
      </c>
    </row>
    <row r="3602" spans="1:14" x14ac:dyDescent="0.3">
      <c r="A3602" s="136">
        <f t="shared" si="56"/>
        <v>345.69064563165517</v>
      </c>
      <c r="B3602" s="134">
        <v>5.4699200000000001</v>
      </c>
      <c r="C3602" s="134">
        <v>-75.666399999999996</v>
      </c>
      <c r="D3602" t="s">
        <v>3851</v>
      </c>
      <c r="E3602" t="s">
        <v>876</v>
      </c>
      <c r="F3602" t="s">
        <v>877</v>
      </c>
      <c r="G3602" t="s">
        <v>3659</v>
      </c>
      <c r="H3602" t="s">
        <v>292</v>
      </c>
      <c r="I3602">
        <v>223.90289999999999</v>
      </c>
      <c r="K3602" t="s">
        <v>879</v>
      </c>
      <c r="L3602" t="s">
        <v>3852</v>
      </c>
      <c r="M3602" t="s">
        <v>881</v>
      </c>
      <c r="N3602" t="s">
        <v>881</v>
      </c>
    </row>
    <row r="3603" spans="1:14" x14ac:dyDescent="0.3">
      <c r="A3603" s="136">
        <f t="shared" si="56"/>
        <v>345.71000293580306</v>
      </c>
      <c r="B3603" s="134">
        <v>4.5587400000000002</v>
      </c>
      <c r="C3603" s="134">
        <v>-74.808440000000004</v>
      </c>
      <c r="D3603" t="s">
        <v>1769</v>
      </c>
      <c r="E3603" t="s">
        <v>892</v>
      </c>
      <c r="F3603" t="s">
        <v>877</v>
      </c>
      <c r="G3603" t="s">
        <v>1731</v>
      </c>
      <c r="H3603" t="s">
        <v>1369</v>
      </c>
      <c r="I3603">
        <v>1.4542999999999999</v>
      </c>
      <c r="J3603" t="s">
        <v>894</v>
      </c>
      <c r="K3603" t="s">
        <v>903</v>
      </c>
      <c r="L3603" t="s">
        <v>1756</v>
      </c>
      <c r="M3603" t="s">
        <v>949</v>
      </c>
      <c r="N3603" t="s">
        <v>949</v>
      </c>
    </row>
    <row r="3604" spans="1:14" x14ac:dyDescent="0.3">
      <c r="A3604" s="136">
        <f t="shared" si="56"/>
        <v>345.84521430609101</v>
      </c>
      <c r="B3604" s="134">
        <v>6.9095000000000004</v>
      </c>
      <c r="C3604" s="134">
        <v>-76.127499999999998</v>
      </c>
      <c r="D3604" t="s">
        <v>9296</v>
      </c>
      <c r="E3604" t="s">
        <v>883</v>
      </c>
      <c r="F3604" t="s">
        <v>877</v>
      </c>
      <c r="G3604" t="s">
        <v>9297</v>
      </c>
      <c r="H3604" t="s">
        <v>288</v>
      </c>
      <c r="I3604">
        <v>788.16740000000004</v>
      </c>
      <c r="J3604" t="s">
        <v>889</v>
      </c>
      <c r="L3604" t="s">
        <v>2659</v>
      </c>
      <c r="M3604" t="s">
        <v>2026</v>
      </c>
      <c r="N3604" t="s">
        <v>2026</v>
      </c>
    </row>
    <row r="3605" spans="1:14" x14ac:dyDescent="0.3">
      <c r="A3605" s="136">
        <f t="shared" si="56"/>
        <v>345.92807661560875</v>
      </c>
      <c r="B3605" s="134">
        <v>4.4545000000000003</v>
      </c>
      <c r="C3605" s="134">
        <v>-74.654499999999999</v>
      </c>
      <c r="D3605" t="s">
        <v>1916</v>
      </c>
      <c r="E3605" t="s">
        <v>883</v>
      </c>
      <c r="F3605" t="s">
        <v>877</v>
      </c>
      <c r="G3605" t="s">
        <v>1911</v>
      </c>
      <c r="H3605" t="s">
        <v>297</v>
      </c>
      <c r="I3605">
        <v>166.7833</v>
      </c>
      <c r="J3605" t="s">
        <v>889</v>
      </c>
      <c r="L3605" t="s">
        <v>1917</v>
      </c>
      <c r="M3605" t="s">
        <v>1019</v>
      </c>
      <c r="N3605" t="s">
        <v>1019</v>
      </c>
    </row>
    <row r="3606" spans="1:14" x14ac:dyDescent="0.3">
      <c r="A3606" s="136">
        <f t="shared" si="56"/>
        <v>345.93823303432492</v>
      </c>
      <c r="B3606" s="134">
        <v>10.07105</v>
      </c>
      <c r="C3606" s="134">
        <v>-73.913240000000002</v>
      </c>
      <c r="D3606" t="s">
        <v>13190</v>
      </c>
      <c r="E3606" t="s">
        <v>892</v>
      </c>
      <c r="F3606" t="s">
        <v>877</v>
      </c>
      <c r="G3606" t="s">
        <v>13191</v>
      </c>
      <c r="H3606" t="s">
        <v>294</v>
      </c>
      <c r="I3606">
        <v>269.99509999999998</v>
      </c>
      <c r="J3606" t="s">
        <v>889</v>
      </c>
      <c r="K3606" t="s">
        <v>879</v>
      </c>
      <c r="L3606" t="s">
        <v>13192</v>
      </c>
      <c r="M3606" t="s">
        <v>989</v>
      </c>
      <c r="N3606" t="s">
        <v>989</v>
      </c>
    </row>
    <row r="3607" spans="1:14" x14ac:dyDescent="0.3">
      <c r="A3607" s="136">
        <f t="shared" si="56"/>
        <v>345.93940674084467</v>
      </c>
      <c r="B3607" s="134">
        <v>10.12527</v>
      </c>
      <c r="C3607" s="134">
        <v>-73.707909999999998</v>
      </c>
      <c r="D3607" t="s">
        <v>13301</v>
      </c>
      <c r="E3607" t="s">
        <v>892</v>
      </c>
      <c r="F3607" t="s">
        <v>877</v>
      </c>
      <c r="G3607" t="s">
        <v>13207</v>
      </c>
      <c r="H3607" t="s">
        <v>294</v>
      </c>
      <c r="I3607">
        <v>1896.3306</v>
      </c>
      <c r="J3607" t="s">
        <v>889</v>
      </c>
      <c r="K3607" t="s">
        <v>879</v>
      </c>
      <c r="L3607" t="s">
        <v>13286</v>
      </c>
      <c r="M3607" t="s">
        <v>12382</v>
      </c>
      <c r="N3607" t="s">
        <v>12382</v>
      </c>
    </row>
    <row r="3608" spans="1:14" x14ac:dyDescent="0.3">
      <c r="A3608" s="136">
        <f t="shared" si="56"/>
        <v>346.08431640395679</v>
      </c>
      <c r="B3608" s="134">
        <v>4.8647900000000002</v>
      </c>
      <c r="C3608" s="134">
        <v>-75.183400000000006</v>
      </c>
      <c r="D3608" t="s">
        <v>1845</v>
      </c>
      <c r="E3608" t="s">
        <v>892</v>
      </c>
      <c r="F3608" t="s">
        <v>893</v>
      </c>
      <c r="G3608" t="s">
        <v>1846</v>
      </c>
      <c r="H3608" t="s">
        <v>307</v>
      </c>
      <c r="I3608">
        <v>29.984300000000001</v>
      </c>
      <c r="J3608" t="s">
        <v>894</v>
      </c>
      <c r="K3608" t="s">
        <v>879</v>
      </c>
      <c r="L3608" t="s">
        <v>1847</v>
      </c>
      <c r="M3608" t="s">
        <v>1848</v>
      </c>
      <c r="N3608" t="s">
        <v>1848</v>
      </c>
    </row>
    <row r="3609" spans="1:14" x14ac:dyDescent="0.3">
      <c r="A3609" s="136">
        <f t="shared" si="56"/>
        <v>346.1340409095983</v>
      </c>
      <c r="B3609" s="134">
        <v>4.4531000000000001</v>
      </c>
      <c r="C3609" s="134">
        <v>-74.655760000000001</v>
      </c>
      <c r="D3609" t="s">
        <v>1910</v>
      </c>
      <c r="E3609" t="s">
        <v>892</v>
      </c>
      <c r="F3609" t="s">
        <v>877</v>
      </c>
      <c r="G3609" t="s">
        <v>1911</v>
      </c>
      <c r="H3609" t="s">
        <v>297</v>
      </c>
      <c r="I3609">
        <v>249.22659999999999</v>
      </c>
      <c r="J3609" t="s">
        <v>894</v>
      </c>
      <c r="K3609" t="s">
        <v>879</v>
      </c>
      <c r="L3609" t="s">
        <v>1912</v>
      </c>
      <c r="M3609" t="s">
        <v>1482</v>
      </c>
      <c r="N3609" t="s">
        <v>1482</v>
      </c>
    </row>
    <row r="3610" spans="1:14" x14ac:dyDescent="0.3">
      <c r="A3610" s="136">
        <f t="shared" si="56"/>
        <v>346.17069507996263</v>
      </c>
      <c r="B3610" s="134">
        <v>4.2873299999999999</v>
      </c>
      <c r="C3610" s="134">
        <v>-74.353160000000003</v>
      </c>
      <c r="D3610" t="s">
        <v>2591</v>
      </c>
      <c r="E3610" t="s">
        <v>892</v>
      </c>
      <c r="F3610" t="s">
        <v>877</v>
      </c>
      <c r="G3610" t="s">
        <v>2592</v>
      </c>
      <c r="H3610" t="s">
        <v>297</v>
      </c>
      <c r="I3610">
        <v>77.166799999999995</v>
      </c>
      <c r="J3610" t="s">
        <v>889</v>
      </c>
      <c r="K3610" t="s">
        <v>879</v>
      </c>
      <c r="L3610" t="s">
        <v>2593</v>
      </c>
      <c r="M3610" t="s">
        <v>887</v>
      </c>
      <c r="N3610" t="s">
        <v>887</v>
      </c>
    </row>
    <row r="3611" spans="1:14" x14ac:dyDescent="0.3">
      <c r="A3611" s="136">
        <f t="shared" si="56"/>
        <v>346.19823797893088</v>
      </c>
      <c r="B3611" s="134">
        <v>4.4865000000000004</v>
      </c>
      <c r="C3611" s="134">
        <v>-74.709500000000006</v>
      </c>
      <c r="D3611" t="s">
        <v>1837</v>
      </c>
      <c r="E3611" t="s">
        <v>883</v>
      </c>
      <c r="F3611" t="s">
        <v>877</v>
      </c>
      <c r="G3611" t="s">
        <v>1838</v>
      </c>
      <c r="H3611" t="s">
        <v>297</v>
      </c>
      <c r="I3611">
        <v>35.564599999999999</v>
      </c>
      <c r="J3611" t="s">
        <v>894</v>
      </c>
      <c r="L3611" t="s">
        <v>1839</v>
      </c>
      <c r="M3611" t="s">
        <v>1086</v>
      </c>
      <c r="N3611" t="s">
        <v>1086</v>
      </c>
    </row>
    <row r="3612" spans="1:14" x14ac:dyDescent="0.3">
      <c r="A3612" s="136">
        <f t="shared" si="56"/>
        <v>346.39018524926138</v>
      </c>
      <c r="B3612" s="134">
        <v>4.5361599999999997</v>
      </c>
      <c r="C3612" s="134">
        <v>-74.786789999999996</v>
      </c>
      <c r="D3612" t="s">
        <v>1775</v>
      </c>
      <c r="E3612" t="s">
        <v>892</v>
      </c>
      <c r="F3612" t="s">
        <v>877</v>
      </c>
      <c r="G3612" t="s">
        <v>1751</v>
      </c>
      <c r="H3612" t="s">
        <v>297</v>
      </c>
      <c r="I3612">
        <v>76.911500000000004</v>
      </c>
      <c r="J3612" t="s">
        <v>894</v>
      </c>
      <c r="K3612" t="s">
        <v>903</v>
      </c>
      <c r="L3612" t="s">
        <v>1776</v>
      </c>
      <c r="M3612" t="s">
        <v>949</v>
      </c>
      <c r="N3612" t="s">
        <v>949</v>
      </c>
    </row>
    <row r="3613" spans="1:14" x14ac:dyDescent="0.3">
      <c r="A3613" s="136">
        <f t="shared" si="56"/>
        <v>346.49703582040331</v>
      </c>
      <c r="B3613" s="134">
        <v>4.53233</v>
      </c>
      <c r="C3613" s="134">
        <v>-74.782929999999993</v>
      </c>
      <c r="D3613" t="s">
        <v>1779</v>
      </c>
      <c r="E3613" t="s">
        <v>892</v>
      </c>
      <c r="F3613" t="s">
        <v>926</v>
      </c>
      <c r="G3613" t="s">
        <v>1751</v>
      </c>
      <c r="H3613" t="s">
        <v>297</v>
      </c>
      <c r="I3613">
        <v>57.288699999999999</v>
      </c>
      <c r="J3613" t="s">
        <v>889</v>
      </c>
      <c r="K3613" t="s">
        <v>879</v>
      </c>
      <c r="L3613" t="s">
        <v>1780</v>
      </c>
      <c r="M3613" t="s">
        <v>957</v>
      </c>
      <c r="N3613" t="s">
        <v>957</v>
      </c>
    </row>
    <row r="3614" spans="1:14" x14ac:dyDescent="0.3">
      <c r="A3614" s="136">
        <f t="shared" si="56"/>
        <v>346.50143869510447</v>
      </c>
      <c r="B3614" s="134">
        <v>4.5265000000000004</v>
      </c>
      <c r="C3614" s="134">
        <v>-74.774500000000003</v>
      </c>
      <c r="D3614" t="s">
        <v>1790</v>
      </c>
      <c r="E3614" t="s">
        <v>883</v>
      </c>
      <c r="F3614" t="s">
        <v>963</v>
      </c>
      <c r="G3614" t="s">
        <v>1751</v>
      </c>
      <c r="H3614" t="s">
        <v>297</v>
      </c>
      <c r="I3614">
        <v>363.0093</v>
      </c>
      <c r="L3614" t="s">
        <v>1791</v>
      </c>
      <c r="M3614" t="s">
        <v>1673</v>
      </c>
      <c r="N3614" t="s">
        <v>1673</v>
      </c>
    </row>
    <row r="3615" spans="1:14" x14ac:dyDescent="0.3">
      <c r="A3615" s="136">
        <f t="shared" si="56"/>
        <v>346.534652480354</v>
      </c>
      <c r="B3615" s="134">
        <v>4.5490000000000004</v>
      </c>
      <c r="C3615" s="134">
        <v>-74.807500000000005</v>
      </c>
      <c r="D3615" t="s">
        <v>1758</v>
      </c>
      <c r="E3615" t="s">
        <v>883</v>
      </c>
      <c r="F3615" t="s">
        <v>877</v>
      </c>
      <c r="G3615" t="s">
        <v>1731</v>
      </c>
      <c r="H3615" t="s">
        <v>1369</v>
      </c>
      <c r="I3615">
        <v>79.715299999999999</v>
      </c>
      <c r="J3615" t="s">
        <v>894</v>
      </c>
      <c r="L3615" t="s">
        <v>1508</v>
      </c>
      <c r="M3615" t="s">
        <v>1759</v>
      </c>
      <c r="N3615" t="s">
        <v>1759</v>
      </c>
    </row>
    <row r="3616" spans="1:14" x14ac:dyDescent="0.3">
      <c r="A3616" s="136">
        <f t="shared" si="56"/>
        <v>346.58023690873978</v>
      </c>
      <c r="B3616" s="134">
        <v>4.3184800000000001</v>
      </c>
      <c r="C3616" s="134">
        <v>-74.42474</v>
      </c>
      <c r="D3616" t="s">
        <v>2441</v>
      </c>
      <c r="E3616" t="s">
        <v>892</v>
      </c>
      <c r="F3616" t="s">
        <v>877</v>
      </c>
      <c r="G3616" t="s">
        <v>2089</v>
      </c>
      <c r="H3616" t="s">
        <v>297</v>
      </c>
      <c r="I3616">
        <v>53.043100000000003</v>
      </c>
      <c r="J3616" t="s">
        <v>894</v>
      </c>
      <c r="K3616" t="s">
        <v>879</v>
      </c>
      <c r="L3616" t="s">
        <v>2090</v>
      </c>
      <c r="M3616" t="s">
        <v>1252</v>
      </c>
      <c r="N3616" t="s">
        <v>1252</v>
      </c>
    </row>
    <row r="3617" spans="1:14" x14ac:dyDescent="0.3">
      <c r="A3617" s="136">
        <f t="shared" si="56"/>
        <v>346.62514377287738</v>
      </c>
      <c r="B3617" s="134">
        <v>5.25</v>
      </c>
      <c r="C3617" s="134">
        <v>-75.527500000000003</v>
      </c>
      <c r="D3617" t="s">
        <v>2833</v>
      </c>
      <c r="E3617" t="s">
        <v>883</v>
      </c>
      <c r="F3617" t="s">
        <v>981</v>
      </c>
      <c r="G3617" t="s">
        <v>2823</v>
      </c>
      <c r="H3617" t="s">
        <v>292</v>
      </c>
      <c r="I3617">
        <v>22.073399999999999</v>
      </c>
      <c r="J3617" t="s">
        <v>894</v>
      </c>
      <c r="L3617" t="s">
        <v>2834</v>
      </c>
      <c r="M3617" t="s">
        <v>1019</v>
      </c>
      <c r="N3617" t="s">
        <v>1019</v>
      </c>
    </row>
    <row r="3618" spans="1:14" x14ac:dyDescent="0.3">
      <c r="A3618" s="136">
        <f t="shared" si="56"/>
        <v>346.70648540476697</v>
      </c>
      <c r="B3618" s="134">
        <v>4.54033</v>
      </c>
      <c r="C3618" s="134">
        <v>-74.797799999999995</v>
      </c>
      <c r="D3618" t="s">
        <v>1763</v>
      </c>
      <c r="E3618" t="s">
        <v>892</v>
      </c>
      <c r="F3618" t="s">
        <v>877</v>
      </c>
      <c r="G3618" t="s">
        <v>1751</v>
      </c>
      <c r="H3618" t="s">
        <v>297</v>
      </c>
      <c r="I3618">
        <v>191.10040000000001</v>
      </c>
      <c r="J3618" t="s">
        <v>889</v>
      </c>
      <c r="K3618" t="s">
        <v>903</v>
      </c>
      <c r="L3618" t="s">
        <v>1764</v>
      </c>
      <c r="M3618" t="s">
        <v>1765</v>
      </c>
      <c r="N3618" t="s">
        <v>1765</v>
      </c>
    </row>
    <row r="3619" spans="1:14" x14ac:dyDescent="0.3">
      <c r="A3619" s="136">
        <f t="shared" si="56"/>
        <v>346.83376759094295</v>
      </c>
      <c r="B3619" s="134">
        <v>4.5431400000000002</v>
      </c>
      <c r="C3619" s="134">
        <v>-74.803830000000005</v>
      </c>
      <c r="D3619" t="s">
        <v>1755</v>
      </c>
      <c r="E3619" t="s">
        <v>892</v>
      </c>
      <c r="F3619" t="s">
        <v>877</v>
      </c>
      <c r="G3619" t="s">
        <v>1731</v>
      </c>
      <c r="H3619" t="s">
        <v>1369</v>
      </c>
      <c r="I3619">
        <v>32.756500000000003</v>
      </c>
      <c r="J3619" t="s">
        <v>894</v>
      </c>
      <c r="K3619" t="s">
        <v>903</v>
      </c>
      <c r="L3619" t="s">
        <v>1756</v>
      </c>
      <c r="M3619" t="s">
        <v>949</v>
      </c>
      <c r="N3619" t="s">
        <v>949</v>
      </c>
    </row>
    <row r="3620" spans="1:14" x14ac:dyDescent="0.3">
      <c r="A3620" s="136">
        <f t="shared" si="56"/>
        <v>346.84631705761268</v>
      </c>
      <c r="B3620" s="134">
        <v>5.4165000000000001</v>
      </c>
      <c r="C3620" s="134">
        <v>-75.644999999999996</v>
      </c>
      <c r="D3620" t="s">
        <v>3658</v>
      </c>
      <c r="E3620" t="s">
        <v>883</v>
      </c>
      <c r="F3620" t="s">
        <v>963</v>
      </c>
      <c r="G3620" t="s">
        <v>3659</v>
      </c>
      <c r="H3620" t="s">
        <v>292</v>
      </c>
      <c r="I3620">
        <v>182.7039</v>
      </c>
      <c r="L3620" t="s">
        <v>3660</v>
      </c>
      <c r="M3620" t="s">
        <v>3661</v>
      </c>
      <c r="N3620" t="s">
        <v>3661</v>
      </c>
    </row>
    <row r="3621" spans="1:14" x14ac:dyDescent="0.3">
      <c r="A3621" s="136">
        <f t="shared" si="56"/>
        <v>346.8588436347838</v>
      </c>
      <c r="B3621" s="134">
        <v>6.8455000000000004</v>
      </c>
      <c r="C3621" s="134">
        <v>-76.132000000000005</v>
      </c>
      <c r="D3621" t="s">
        <v>9070</v>
      </c>
      <c r="E3621" t="s">
        <v>892</v>
      </c>
      <c r="F3621" t="s">
        <v>877</v>
      </c>
      <c r="G3621" t="s">
        <v>8934</v>
      </c>
      <c r="H3621" t="s">
        <v>288</v>
      </c>
      <c r="I3621">
        <v>730.75480000000005</v>
      </c>
      <c r="J3621" t="s">
        <v>889</v>
      </c>
      <c r="K3621" t="s">
        <v>903</v>
      </c>
      <c r="L3621" t="s">
        <v>9047</v>
      </c>
      <c r="M3621" t="s">
        <v>1039</v>
      </c>
      <c r="N3621" t="s">
        <v>1039</v>
      </c>
    </row>
    <row r="3622" spans="1:14" x14ac:dyDescent="0.3">
      <c r="A3622" s="136">
        <f t="shared" si="56"/>
        <v>347.04164300710272</v>
      </c>
      <c r="B3622" s="134">
        <v>5.2989100000000002</v>
      </c>
      <c r="C3622" s="134">
        <v>-75.567589999999996</v>
      </c>
      <c r="D3622" t="s">
        <v>2997</v>
      </c>
      <c r="E3622" t="s">
        <v>892</v>
      </c>
      <c r="F3622" t="s">
        <v>877</v>
      </c>
      <c r="G3622" t="s">
        <v>2862</v>
      </c>
      <c r="H3622" t="s">
        <v>292</v>
      </c>
      <c r="I3622">
        <v>30.061499999999999</v>
      </c>
      <c r="J3622" t="s">
        <v>894</v>
      </c>
      <c r="K3622" t="s">
        <v>903</v>
      </c>
      <c r="L3622" t="s">
        <v>2998</v>
      </c>
      <c r="M3622" t="s">
        <v>931</v>
      </c>
      <c r="N3622" t="s">
        <v>931</v>
      </c>
    </row>
    <row r="3623" spans="1:14" x14ac:dyDescent="0.3">
      <c r="A3623" s="136">
        <f t="shared" si="56"/>
        <v>347.16192933596784</v>
      </c>
      <c r="B3623" s="134">
        <v>4.3324999999999996</v>
      </c>
      <c r="C3623" s="134">
        <v>-74.463310000000007</v>
      </c>
      <c r="D3623" t="s">
        <v>2328</v>
      </c>
      <c r="E3623" t="s">
        <v>892</v>
      </c>
      <c r="F3623" t="s">
        <v>877</v>
      </c>
      <c r="G3623" t="s">
        <v>2329</v>
      </c>
      <c r="H3623" t="s">
        <v>297</v>
      </c>
      <c r="I3623">
        <v>14.5474</v>
      </c>
      <c r="J3623" t="s">
        <v>894</v>
      </c>
      <c r="K3623" t="s">
        <v>879</v>
      </c>
      <c r="L3623" t="s">
        <v>2330</v>
      </c>
      <c r="M3623" t="s">
        <v>931</v>
      </c>
      <c r="N3623" t="s">
        <v>931</v>
      </c>
    </row>
    <row r="3624" spans="1:14" x14ac:dyDescent="0.3">
      <c r="A3624" s="136">
        <f t="shared" si="56"/>
        <v>347.18033423012668</v>
      </c>
      <c r="B3624" s="134">
        <v>4.5356899999999998</v>
      </c>
      <c r="C3624" s="134">
        <v>-74.798599999999993</v>
      </c>
      <c r="D3624" t="s">
        <v>1757</v>
      </c>
      <c r="E3624" t="s">
        <v>892</v>
      </c>
      <c r="F3624" t="s">
        <v>877</v>
      </c>
      <c r="G3624" t="s">
        <v>1751</v>
      </c>
      <c r="H3624" t="s">
        <v>297</v>
      </c>
      <c r="I3624">
        <v>0.99060000000000004</v>
      </c>
      <c r="J3624" t="s">
        <v>894</v>
      </c>
      <c r="K3624" t="s">
        <v>903</v>
      </c>
      <c r="L3624" t="s">
        <v>1756</v>
      </c>
      <c r="M3624" t="s">
        <v>1252</v>
      </c>
      <c r="N3624" t="s">
        <v>1252</v>
      </c>
    </row>
    <row r="3625" spans="1:14" x14ac:dyDescent="0.3">
      <c r="A3625" s="136">
        <f t="shared" si="56"/>
        <v>347.29866829796288</v>
      </c>
      <c r="B3625" s="134">
        <v>6.9314999999999998</v>
      </c>
      <c r="C3625" s="134">
        <v>-76.141999999999996</v>
      </c>
      <c r="D3625" t="s">
        <v>9358</v>
      </c>
      <c r="E3625" t="s">
        <v>883</v>
      </c>
      <c r="F3625" t="s">
        <v>877</v>
      </c>
      <c r="G3625" t="s">
        <v>9297</v>
      </c>
      <c r="H3625" t="s">
        <v>288</v>
      </c>
      <c r="I3625">
        <v>800.39059999999995</v>
      </c>
      <c r="J3625" t="s">
        <v>889</v>
      </c>
      <c r="L3625" t="s">
        <v>5465</v>
      </c>
      <c r="M3625" t="s">
        <v>2026</v>
      </c>
      <c r="N3625" t="s">
        <v>2026</v>
      </c>
    </row>
    <row r="3626" spans="1:14" x14ac:dyDescent="0.3">
      <c r="A3626" s="136">
        <f t="shared" si="56"/>
        <v>347.47321274118372</v>
      </c>
      <c r="B3626" s="134">
        <v>5.4669999999999996</v>
      </c>
      <c r="C3626" s="134">
        <v>-75.683499999999995</v>
      </c>
      <c r="D3626" t="s">
        <v>3859</v>
      </c>
      <c r="E3626" t="s">
        <v>883</v>
      </c>
      <c r="F3626" t="s">
        <v>963</v>
      </c>
      <c r="G3626" t="s">
        <v>3792</v>
      </c>
      <c r="H3626" t="s">
        <v>292</v>
      </c>
      <c r="I3626">
        <v>1023.864</v>
      </c>
      <c r="L3626" t="s">
        <v>3860</v>
      </c>
      <c r="M3626" t="s">
        <v>3861</v>
      </c>
      <c r="N3626" t="s">
        <v>3861</v>
      </c>
    </row>
    <row r="3627" spans="1:14" x14ac:dyDescent="0.3">
      <c r="A3627" s="136">
        <f t="shared" si="56"/>
        <v>347.48996777078105</v>
      </c>
      <c r="B3627" s="134">
        <v>4.024</v>
      </c>
      <c r="C3627" s="134">
        <v>-73.585999999999999</v>
      </c>
      <c r="D3627" t="s">
        <v>5446</v>
      </c>
      <c r="E3627" t="s">
        <v>883</v>
      </c>
      <c r="F3627" t="s">
        <v>877</v>
      </c>
      <c r="G3627" t="s">
        <v>4873</v>
      </c>
      <c r="H3627" t="s">
        <v>302</v>
      </c>
      <c r="I3627">
        <v>47.818600000000004</v>
      </c>
      <c r="J3627" t="s">
        <v>894</v>
      </c>
      <c r="L3627" t="s">
        <v>5447</v>
      </c>
      <c r="M3627" t="s">
        <v>1019</v>
      </c>
      <c r="N3627" t="s">
        <v>1019</v>
      </c>
    </row>
    <row r="3628" spans="1:14" x14ac:dyDescent="0.3">
      <c r="A3628" s="136">
        <f t="shared" si="56"/>
        <v>347.51958335766079</v>
      </c>
      <c r="B3628" s="134">
        <v>4.3609999999999998</v>
      </c>
      <c r="C3628" s="134">
        <v>-74.523089999999996</v>
      </c>
      <c r="D3628" t="s">
        <v>2146</v>
      </c>
      <c r="E3628" t="s">
        <v>892</v>
      </c>
      <c r="F3628" t="s">
        <v>893</v>
      </c>
      <c r="G3628" t="s">
        <v>1708</v>
      </c>
      <c r="H3628" t="s">
        <v>297</v>
      </c>
      <c r="I3628">
        <v>9.9903999999999993</v>
      </c>
      <c r="J3628" t="s">
        <v>894</v>
      </c>
      <c r="K3628" t="s">
        <v>879</v>
      </c>
      <c r="L3628" t="s">
        <v>2147</v>
      </c>
      <c r="M3628" t="s">
        <v>1117</v>
      </c>
      <c r="N3628" t="s">
        <v>1117</v>
      </c>
    </row>
    <row r="3629" spans="1:14" x14ac:dyDescent="0.3">
      <c r="A3629" s="136">
        <f t="shared" si="56"/>
        <v>347.66950436713825</v>
      </c>
      <c r="B3629" s="134">
        <v>4.0265000000000004</v>
      </c>
      <c r="C3629" s="134">
        <v>-73.607500000000002</v>
      </c>
      <c r="D3629" t="s">
        <v>5363</v>
      </c>
      <c r="E3629" t="s">
        <v>883</v>
      </c>
      <c r="F3629" t="s">
        <v>877</v>
      </c>
      <c r="G3629" t="s">
        <v>4873</v>
      </c>
      <c r="H3629" t="s">
        <v>302</v>
      </c>
      <c r="I3629">
        <v>100.54219999999999</v>
      </c>
      <c r="J3629" t="s">
        <v>894</v>
      </c>
      <c r="L3629" t="s">
        <v>5364</v>
      </c>
      <c r="M3629" t="s">
        <v>957</v>
      </c>
      <c r="N3629" t="s">
        <v>957</v>
      </c>
    </row>
    <row r="3630" spans="1:14" x14ac:dyDescent="0.3">
      <c r="A3630" s="136">
        <f t="shared" si="56"/>
        <v>347.75336650874942</v>
      </c>
      <c r="B3630" s="134">
        <v>4.5244999999999997</v>
      </c>
      <c r="C3630" s="134">
        <v>-74.791499999999999</v>
      </c>
      <c r="D3630" t="s">
        <v>1750</v>
      </c>
      <c r="E3630" t="s">
        <v>883</v>
      </c>
      <c r="F3630" t="s">
        <v>877</v>
      </c>
      <c r="G3630" t="s">
        <v>1751</v>
      </c>
      <c r="H3630" t="s">
        <v>297</v>
      </c>
      <c r="I3630">
        <v>18.3962</v>
      </c>
      <c r="J3630" t="s">
        <v>894</v>
      </c>
      <c r="L3630" t="s">
        <v>1732</v>
      </c>
      <c r="M3630" t="s">
        <v>1019</v>
      </c>
      <c r="N3630" t="s">
        <v>1019</v>
      </c>
    </row>
    <row r="3631" spans="1:14" x14ac:dyDescent="0.3">
      <c r="A3631" s="136">
        <f t="shared" si="56"/>
        <v>347.77469224887881</v>
      </c>
      <c r="B3631" s="134">
        <v>5.4496000000000002</v>
      </c>
      <c r="C3631" s="134">
        <v>-75.675910000000002</v>
      </c>
      <c r="D3631" t="s">
        <v>3791</v>
      </c>
      <c r="E3631" t="s">
        <v>892</v>
      </c>
      <c r="F3631" t="s">
        <v>877</v>
      </c>
      <c r="G3631" t="s">
        <v>3792</v>
      </c>
      <c r="H3631" t="s">
        <v>292</v>
      </c>
      <c r="I3631">
        <v>48.967300000000002</v>
      </c>
      <c r="J3631" t="s">
        <v>894</v>
      </c>
      <c r="K3631" t="s">
        <v>879</v>
      </c>
      <c r="L3631" t="s">
        <v>3793</v>
      </c>
      <c r="M3631" t="s">
        <v>931</v>
      </c>
      <c r="N3631" t="s">
        <v>931</v>
      </c>
    </row>
    <row r="3632" spans="1:14" x14ac:dyDescent="0.3">
      <c r="A3632" s="136">
        <f t="shared" si="56"/>
        <v>347.779028802384</v>
      </c>
      <c r="B3632" s="134">
        <v>4.0475000000000003</v>
      </c>
      <c r="C3632" s="134">
        <v>-73.710499999999996</v>
      </c>
      <c r="D3632" t="s">
        <v>4962</v>
      </c>
      <c r="E3632" t="s">
        <v>883</v>
      </c>
      <c r="F3632" t="s">
        <v>877</v>
      </c>
      <c r="G3632" t="s">
        <v>4873</v>
      </c>
      <c r="H3632" t="s">
        <v>302</v>
      </c>
      <c r="I3632">
        <v>329.83260000000001</v>
      </c>
      <c r="J3632" t="s">
        <v>889</v>
      </c>
      <c r="L3632" t="s">
        <v>4440</v>
      </c>
      <c r="M3632" t="s">
        <v>1019</v>
      </c>
      <c r="N3632" t="s">
        <v>1019</v>
      </c>
    </row>
    <row r="3633" spans="1:14" x14ac:dyDescent="0.3">
      <c r="A3633" s="136">
        <f t="shared" si="56"/>
        <v>347.79060960658376</v>
      </c>
      <c r="B3633" s="134">
        <v>4.0605000000000002</v>
      </c>
      <c r="C3633" s="134">
        <v>-73.765000000000001</v>
      </c>
      <c r="D3633" t="s">
        <v>4710</v>
      </c>
      <c r="E3633" t="s">
        <v>883</v>
      </c>
      <c r="F3633" t="s">
        <v>877</v>
      </c>
      <c r="G3633" t="s">
        <v>4698</v>
      </c>
      <c r="H3633" t="s">
        <v>302</v>
      </c>
      <c r="I3633">
        <v>137.3289</v>
      </c>
      <c r="J3633" t="s">
        <v>889</v>
      </c>
      <c r="L3633" t="s">
        <v>4711</v>
      </c>
      <c r="M3633" t="s">
        <v>957</v>
      </c>
      <c r="N3633" t="s">
        <v>957</v>
      </c>
    </row>
    <row r="3634" spans="1:14" x14ac:dyDescent="0.3">
      <c r="A3634" s="136">
        <f t="shared" si="56"/>
        <v>347.95942010285756</v>
      </c>
      <c r="B3634" s="134">
        <v>6.9065000000000003</v>
      </c>
      <c r="C3634" s="134">
        <v>-76.146500000000003</v>
      </c>
      <c r="D3634" t="s">
        <v>9308</v>
      </c>
      <c r="E3634" t="s">
        <v>883</v>
      </c>
      <c r="F3634" t="s">
        <v>981</v>
      </c>
      <c r="G3634" t="s">
        <v>9297</v>
      </c>
      <c r="H3634" t="s">
        <v>288</v>
      </c>
      <c r="I3634">
        <v>47.732799999999997</v>
      </c>
      <c r="J3634" t="s">
        <v>894</v>
      </c>
      <c r="L3634" t="s">
        <v>9309</v>
      </c>
      <c r="M3634" t="s">
        <v>957</v>
      </c>
      <c r="N3634" t="s">
        <v>957</v>
      </c>
    </row>
    <row r="3635" spans="1:14" x14ac:dyDescent="0.3">
      <c r="A3635" s="136">
        <f t="shared" si="56"/>
        <v>348.00355629388872</v>
      </c>
      <c r="B3635" s="134">
        <v>10.16033</v>
      </c>
      <c r="C3635" s="134">
        <v>-73.633300000000006</v>
      </c>
      <c r="D3635" t="s">
        <v>13365</v>
      </c>
      <c r="E3635" t="s">
        <v>892</v>
      </c>
      <c r="F3635" t="s">
        <v>877</v>
      </c>
      <c r="G3635" t="s">
        <v>13207</v>
      </c>
      <c r="H3635" t="s">
        <v>294</v>
      </c>
      <c r="I3635">
        <v>139.7747</v>
      </c>
      <c r="J3635" t="s">
        <v>894</v>
      </c>
      <c r="K3635" t="s">
        <v>879</v>
      </c>
      <c r="L3635" t="s">
        <v>13366</v>
      </c>
      <c r="M3635" t="s">
        <v>957</v>
      </c>
      <c r="N3635" t="s">
        <v>957</v>
      </c>
    </row>
    <row r="3636" spans="1:14" x14ac:dyDescent="0.3">
      <c r="A3636" s="136">
        <f t="shared" si="56"/>
        <v>348.03338570615517</v>
      </c>
      <c r="B3636" s="134">
        <v>3.9986199999999998</v>
      </c>
      <c r="C3636" s="134">
        <v>-73.465190000000007</v>
      </c>
      <c r="D3636" t="s">
        <v>5976</v>
      </c>
      <c r="E3636" t="s">
        <v>892</v>
      </c>
      <c r="F3636" t="s">
        <v>926</v>
      </c>
      <c r="G3636" t="s">
        <v>4698</v>
      </c>
      <c r="H3636" t="s">
        <v>302</v>
      </c>
      <c r="I3636">
        <v>558.18150000000003</v>
      </c>
      <c r="J3636" t="s">
        <v>889</v>
      </c>
      <c r="K3636" t="s">
        <v>879</v>
      </c>
      <c r="L3636" t="s">
        <v>5977</v>
      </c>
      <c r="M3636" t="s">
        <v>957</v>
      </c>
      <c r="N3636" t="s">
        <v>957</v>
      </c>
    </row>
    <row r="3637" spans="1:14" x14ac:dyDescent="0.3">
      <c r="A3637" s="136">
        <f t="shared" si="56"/>
        <v>348.0361453309074</v>
      </c>
      <c r="B3637" s="134">
        <v>4.0175000000000001</v>
      </c>
      <c r="C3637" s="134">
        <v>-73.578000000000003</v>
      </c>
      <c r="D3637" t="s">
        <v>5477</v>
      </c>
      <c r="E3637" t="s">
        <v>883</v>
      </c>
      <c r="F3637" t="s">
        <v>877</v>
      </c>
      <c r="G3637" t="s">
        <v>4698</v>
      </c>
      <c r="H3637" t="s">
        <v>302</v>
      </c>
      <c r="I3637">
        <v>191.27510000000001</v>
      </c>
      <c r="J3637" t="s">
        <v>889</v>
      </c>
      <c r="L3637" t="s">
        <v>5478</v>
      </c>
      <c r="M3637" t="s">
        <v>957</v>
      </c>
      <c r="N3637" t="s">
        <v>957</v>
      </c>
    </row>
    <row r="3638" spans="1:14" x14ac:dyDescent="0.3">
      <c r="A3638" s="136">
        <f t="shared" si="56"/>
        <v>348.03982997553527</v>
      </c>
      <c r="B3638" s="134">
        <v>4.0279699999999998</v>
      </c>
      <c r="C3638" s="134">
        <v>-73.631799999999998</v>
      </c>
      <c r="D3638" t="s">
        <v>5270</v>
      </c>
      <c r="E3638" t="s">
        <v>892</v>
      </c>
      <c r="F3638" t="s">
        <v>877</v>
      </c>
      <c r="G3638" t="s">
        <v>4873</v>
      </c>
      <c r="H3638" t="s">
        <v>302</v>
      </c>
      <c r="I3638">
        <v>189.63480000000001</v>
      </c>
      <c r="J3638" t="s">
        <v>889</v>
      </c>
      <c r="K3638" t="s">
        <v>879</v>
      </c>
      <c r="L3638" t="s">
        <v>5271</v>
      </c>
      <c r="M3638" t="s">
        <v>2979</v>
      </c>
      <c r="N3638" t="s">
        <v>2979</v>
      </c>
    </row>
    <row r="3639" spans="1:14" x14ac:dyDescent="0.3">
      <c r="A3639" s="136">
        <f t="shared" si="56"/>
        <v>348.04118620613446</v>
      </c>
      <c r="B3639" s="134">
        <v>4.5247000000000002</v>
      </c>
      <c r="C3639" s="134">
        <v>-74.796350000000004</v>
      </c>
      <c r="D3639" t="s">
        <v>1730</v>
      </c>
      <c r="E3639" t="s">
        <v>892</v>
      </c>
      <c r="F3639" t="s">
        <v>877</v>
      </c>
      <c r="G3639" t="s">
        <v>1731</v>
      </c>
      <c r="H3639" t="s">
        <v>1369</v>
      </c>
      <c r="I3639">
        <v>6.9438000000000004</v>
      </c>
      <c r="J3639" t="s">
        <v>894</v>
      </c>
      <c r="K3639" t="s">
        <v>903</v>
      </c>
      <c r="L3639" t="s">
        <v>1732</v>
      </c>
      <c r="M3639" t="s">
        <v>1326</v>
      </c>
      <c r="N3639" t="s">
        <v>1326</v>
      </c>
    </row>
    <row r="3640" spans="1:14" x14ac:dyDescent="0.3">
      <c r="A3640" s="136">
        <f t="shared" si="56"/>
        <v>348.05597686043563</v>
      </c>
      <c r="B3640" s="134">
        <v>4.0125000000000002</v>
      </c>
      <c r="C3640" s="134">
        <v>-73.551500000000004</v>
      </c>
      <c r="D3640" t="s">
        <v>5554</v>
      </c>
      <c r="E3640" t="s">
        <v>892</v>
      </c>
      <c r="F3640" t="s">
        <v>877</v>
      </c>
      <c r="G3640" t="s">
        <v>4873</v>
      </c>
      <c r="H3640" t="s">
        <v>302</v>
      </c>
      <c r="I3640">
        <v>109.1246</v>
      </c>
      <c r="J3640" t="s">
        <v>894</v>
      </c>
      <c r="K3640" t="s">
        <v>903</v>
      </c>
      <c r="L3640" t="s">
        <v>1438</v>
      </c>
      <c r="M3640" t="s">
        <v>957</v>
      </c>
      <c r="N3640" t="s">
        <v>957</v>
      </c>
    </row>
    <row r="3641" spans="1:14" x14ac:dyDescent="0.3">
      <c r="A3641" s="136">
        <f t="shared" si="56"/>
        <v>348.07769293262714</v>
      </c>
      <c r="B3641" s="134">
        <v>10.172499999999999</v>
      </c>
      <c r="C3641" s="134">
        <v>-73.573499999999996</v>
      </c>
      <c r="D3641" t="s">
        <v>13387</v>
      </c>
      <c r="E3641" t="s">
        <v>892</v>
      </c>
      <c r="F3641" t="s">
        <v>877</v>
      </c>
      <c r="G3641" t="s">
        <v>13207</v>
      </c>
      <c r="H3641" t="s">
        <v>294</v>
      </c>
      <c r="I3641">
        <v>142.80879999999999</v>
      </c>
      <c r="J3641" t="s">
        <v>894</v>
      </c>
      <c r="K3641" t="s">
        <v>903</v>
      </c>
      <c r="L3641" t="s">
        <v>12111</v>
      </c>
      <c r="M3641" t="s">
        <v>1590</v>
      </c>
      <c r="N3641" t="s">
        <v>1590</v>
      </c>
    </row>
    <row r="3642" spans="1:14" x14ac:dyDescent="0.3">
      <c r="A3642" s="136">
        <f t="shared" si="56"/>
        <v>348.08454902085145</v>
      </c>
      <c r="B3642" s="134">
        <v>4.0225</v>
      </c>
      <c r="C3642" s="134">
        <v>-73.606499999999997</v>
      </c>
      <c r="D3642" t="s">
        <v>5371</v>
      </c>
      <c r="E3642" t="s">
        <v>883</v>
      </c>
      <c r="F3642" t="s">
        <v>877</v>
      </c>
      <c r="G3642" t="s">
        <v>4873</v>
      </c>
      <c r="H3642" t="s">
        <v>302</v>
      </c>
      <c r="I3642">
        <v>22.0703</v>
      </c>
      <c r="J3642" t="s">
        <v>894</v>
      </c>
      <c r="L3642" t="s">
        <v>1148</v>
      </c>
      <c r="M3642" t="s">
        <v>957</v>
      </c>
      <c r="N3642" t="s">
        <v>957</v>
      </c>
    </row>
    <row r="3643" spans="1:14" x14ac:dyDescent="0.3">
      <c r="A3643" s="136">
        <f t="shared" si="56"/>
        <v>348.09769934555538</v>
      </c>
      <c r="B3643" s="134">
        <v>4.0140000000000002</v>
      </c>
      <c r="C3643" s="134">
        <v>-73.561999999999998</v>
      </c>
      <c r="D3643" t="s">
        <v>5530</v>
      </c>
      <c r="E3643" t="s">
        <v>883</v>
      </c>
      <c r="F3643" t="s">
        <v>884</v>
      </c>
      <c r="G3643" t="s">
        <v>4698</v>
      </c>
      <c r="H3643" t="s">
        <v>302</v>
      </c>
      <c r="I3643">
        <v>219.47630000000001</v>
      </c>
      <c r="L3643" t="s">
        <v>886</v>
      </c>
      <c r="M3643" t="s">
        <v>887</v>
      </c>
      <c r="N3643" t="s">
        <v>887</v>
      </c>
    </row>
    <row r="3644" spans="1:14" x14ac:dyDescent="0.3">
      <c r="A3644" s="136">
        <f t="shared" si="56"/>
        <v>348.10965273575857</v>
      </c>
      <c r="B3644" s="134">
        <v>8.61</v>
      </c>
      <c r="C3644" s="134">
        <v>-75.764499999999998</v>
      </c>
      <c r="D3644" t="s">
        <v>12200</v>
      </c>
      <c r="E3644" t="s">
        <v>883</v>
      </c>
      <c r="F3644" t="s">
        <v>877</v>
      </c>
      <c r="G3644" t="s">
        <v>11953</v>
      </c>
      <c r="H3644" t="s">
        <v>296</v>
      </c>
      <c r="I3644">
        <v>296.03289999999998</v>
      </c>
      <c r="J3644" t="s">
        <v>889</v>
      </c>
      <c r="L3644" t="s">
        <v>12201</v>
      </c>
      <c r="M3644" t="s">
        <v>3535</v>
      </c>
      <c r="N3644" t="s">
        <v>3535</v>
      </c>
    </row>
    <row r="3645" spans="1:14" x14ac:dyDescent="0.3">
      <c r="A3645" s="136">
        <f t="shared" si="56"/>
        <v>348.18334336314393</v>
      </c>
      <c r="B3645" s="134">
        <v>4.0065</v>
      </c>
      <c r="C3645" s="134">
        <v>-73.523499999999999</v>
      </c>
      <c r="D3645" t="s">
        <v>5667</v>
      </c>
      <c r="E3645" t="s">
        <v>892</v>
      </c>
      <c r="F3645" t="s">
        <v>877</v>
      </c>
      <c r="G3645" t="s">
        <v>4873</v>
      </c>
      <c r="H3645" t="s">
        <v>302</v>
      </c>
      <c r="I3645">
        <v>217.02289999999999</v>
      </c>
      <c r="J3645" t="s">
        <v>889</v>
      </c>
      <c r="K3645" t="s">
        <v>903</v>
      </c>
      <c r="L3645" t="s">
        <v>5668</v>
      </c>
      <c r="M3645" t="s">
        <v>1173</v>
      </c>
      <c r="N3645" t="s">
        <v>1173</v>
      </c>
    </row>
    <row r="3646" spans="1:14" x14ac:dyDescent="0.3">
      <c r="A3646" s="136">
        <f t="shared" si="56"/>
        <v>348.27705211042417</v>
      </c>
      <c r="B3646" s="134">
        <v>4.0563099999999999</v>
      </c>
      <c r="C3646" s="134">
        <v>-73.766279999999995</v>
      </c>
      <c r="D3646" t="s">
        <v>4705</v>
      </c>
      <c r="E3646" t="s">
        <v>892</v>
      </c>
      <c r="F3646" t="s">
        <v>926</v>
      </c>
      <c r="G3646" t="s">
        <v>4698</v>
      </c>
      <c r="H3646" t="s">
        <v>302</v>
      </c>
      <c r="I3646">
        <v>27.489100000000001</v>
      </c>
      <c r="J3646" t="s">
        <v>889</v>
      </c>
      <c r="K3646" t="s">
        <v>879</v>
      </c>
      <c r="L3646" t="s">
        <v>4706</v>
      </c>
      <c r="M3646" t="s">
        <v>957</v>
      </c>
      <c r="N3646" t="s">
        <v>957</v>
      </c>
    </row>
    <row r="3647" spans="1:14" x14ac:dyDescent="0.3">
      <c r="A3647" s="136">
        <f t="shared" si="56"/>
        <v>348.28313650138921</v>
      </c>
      <c r="B3647" s="134">
        <v>4.0252699999999999</v>
      </c>
      <c r="C3647" s="134">
        <v>-73.629509999999996</v>
      </c>
      <c r="D3647" t="s">
        <v>5284</v>
      </c>
      <c r="E3647" t="s">
        <v>892</v>
      </c>
      <c r="F3647" t="s">
        <v>877</v>
      </c>
      <c r="G3647" t="s">
        <v>4873</v>
      </c>
      <c r="H3647" t="s">
        <v>302</v>
      </c>
      <c r="I3647">
        <v>58.110300000000002</v>
      </c>
      <c r="J3647" t="s">
        <v>889</v>
      </c>
      <c r="K3647" t="s">
        <v>879</v>
      </c>
      <c r="L3647" t="s">
        <v>5285</v>
      </c>
      <c r="M3647" t="s">
        <v>957</v>
      </c>
      <c r="N3647" t="s">
        <v>957</v>
      </c>
    </row>
    <row r="3648" spans="1:14" x14ac:dyDescent="0.3">
      <c r="A3648" s="136">
        <f t="shared" si="56"/>
        <v>348.32553367251666</v>
      </c>
      <c r="B3648" s="134">
        <v>6.06</v>
      </c>
      <c r="C3648" s="134">
        <v>-75.975999999999999</v>
      </c>
      <c r="D3648" t="s">
        <v>6388</v>
      </c>
      <c r="E3648" t="s">
        <v>883</v>
      </c>
      <c r="F3648" t="s">
        <v>877</v>
      </c>
      <c r="G3648" t="s">
        <v>6389</v>
      </c>
      <c r="H3648" t="s">
        <v>288</v>
      </c>
      <c r="I3648">
        <v>1899.5781999999999</v>
      </c>
      <c r="J3648" t="s">
        <v>889</v>
      </c>
      <c r="L3648" t="s">
        <v>2659</v>
      </c>
      <c r="M3648" t="s">
        <v>4586</v>
      </c>
      <c r="N3648" t="s">
        <v>4586</v>
      </c>
    </row>
    <row r="3649" spans="1:14" x14ac:dyDescent="0.3">
      <c r="A3649" s="136">
        <f t="shared" si="56"/>
        <v>348.32687245006719</v>
      </c>
      <c r="B3649" s="134">
        <v>4.0289999999999999</v>
      </c>
      <c r="C3649" s="134">
        <v>-73.649500000000003</v>
      </c>
      <c r="D3649" t="s">
        <v>5198</v>
      </c>
      <c r="E3649" t="s">
        <v>883</v>
      </c>
      <c r="F3649" t="s">
        <v>877</v>
      </c>
      <c r="G3649" t="s">
        <v>4873</v>
      </c>
      <c r="H3649" t="s">
        <v>302</v>
      </c>
      <c r="I3649">
        <v>28.2012</v>
      </c>
      <c r="J3649" t="s">
        <v>894</v>
      </c>
      <c r="L3649" t="s">
        <v>1438</v>
      </c>
      <c r="M3649" t="s">
        <v>957</v>
      </c>
      <c r="N3649" t="s">
        <v>957</v>
      </c>
    </row>
    <row r="3650" spans="1:14" x14ac:dyDescent="0.3">
      <c r="A3650" s="136">
        <f t="shared" ref="A3650:A3713" si="57">6371*ACOS(SIN(RADIANS(LAT))*SIN(RADIANS(B3650))+COS(RADIANS(LAT))*COS(RADIANS(B3650))*COS(RADIANS(C3650-LONG)))</f>
        <v>348.35906174204865</v>
      </c>
      <c r="B3650" s="134">
        <v>4.0144900000000003</v>
      </c>
      <c r="C3650" s="134">
        <v>-73.577699999999993</v>
      </c>
      <c r="D3650" t="s">
        <v>5479</v>
      </c>
      <c r="E3650" t="s">
        <v>892</v>
      </c>
      <c r="F3650" t="s">
        <v>877</v>
      </c>
      <c r="G3650" t="s">
        <v>4698</v>
      </c>
      <c r="H3650" t="s">
        <v>302</v>
      </c>
      <c r="I3650">
        <v>247.8434</v>
      </c>
      <c r="J3650" t="s">
        <v>889</v>
      </c>
      <c r="K3650" t="s">
        <v>879</v>
      </c>
      <c r="L3650" t="s">
        <v>5480</v>
      </c>
      <c r="M3650" t="s">
        <v>1270</v>
      </c>
      <c r="N3650" t="s">
        <v>1270</v>
      </c>
    </row>
    <row r="3651" spans="1:14" x14ac:dyDescent="0.3">
      <c r="A3651" s="136">
        <f t="shared" si="57"/>
        <v>348.35996545972245</v>
      </c>
      <c r="B3651" s="134">
        <v>3.99891</v>
      </c>
      <c r="C3651" s="134">
        <v>-73.486580000000004</v>
      </c>
      <c r="D3651" t="s">
        <v>5867</v>
      </c>
      <c r="E3651" t="s">
        <v>892</v>
      </c>
      <c r="F3651" t="s">
        <v>877</v>
      </c>
      <c r="G3651" t="s">
        <v>4698</v>
      </c>
      <c r="H3651" t="s">
        <v>302</v>
      </c>
      <c r="I3651">
        <v>33.694400000000002</v>
      </c>
      <c r="J3651" t="s">
        <v>894</v>
      </c>
      <c r="K3651" t="s">
        <v>879</v>
      </c>
      <c r="L3651" t="s">
        <v>5868</v>
      </c>
      <c r="M3651" t="s">
        <v>1686</v>
      </c>
      <c r="N3651" t="s">
        <v>1686</v>
      </c>
    </row>
    <row r="3652" spans="1:14" x14ac:dyDescent="0.3">
      <c r="A3652" s="136">
        <f t="shared" si="57"/>
        <v>348.36398957419124</v>
      </c>
      <c r="B3652" s="134">
        <v>4.0179999999999998</v>
      </c>
      <c r="C3652" s="134">
        <v>-73.596500000000006</v>
      </c>
      <c r="D3652" t="s">
        <v>5404</v>
      </c>
      <c r="E3652" t="s">
        <v>883</v>
      </c>
      <c r="F3652" t="s">
        <v>877</v>
      </c>
      <c r="G3652" t="s">
        <v>4698</v>
      </c>
      <c r="H3652" t="s">
        <v>302</v>
      </c>
      <c r="I3652">
        <v>302.85469999999998</v>
      </c>
      <c r="J3652" t="s">
        <v>889</v>
      </c>
      <c r="L3652" t="s">
        <v>5405</v>
      </c>
      <c r="M3652" t="s">
        <v>1173</v>
      </c>
      <c r="N3652" t="s">
        <v>1173</v>
      </c>
    </row>
    <row r="3653" spans="1:14" x14ac:dyDescent="0.3">
      <c r="A3653" s="136">
        <f t="shared" si="57"/>
        <v>348.36654074259161</v>
      </c>
      <c r="B3653" s="134">
        <v>3.9704999999999999</v>
      </c>
      <c r="C3653" s="134">
        <v>-73.242999999999995</v>
      </c>
      <c r="D3653" t="s">
        <v>6845</v>
      </c>
      <c r="E3653" t="s">
        <v>883</v>
      </c>
      <c r="F3653" t="s">
        <v>877</v>
      </c>
      <c r="G3653" t="s">
        <v>6288</v>
      </c>
      <c r="H3653" t="s">
        <v>302</v>
      </c>
      <c r="I3653">
        <v>183.9136</v>
      </c>
      <c r="J3653" t="s">
        <v>889</v>
      </c>
      <c r="L3653" t="s">
        <v>6846</v>
      </c>
      <c r="M3653" t="s">
        <v>957</v>
      </c>
      <c r="N3653" t="s">
        <v>957</v>
      </c>
    </row>
    <row r="3654" spans="1:14" x14ac:dyDescent="0.3">
      <c r="A3654" s="136">
        <f t="shared" si="57"/>
        <v>348.37773164286062</v>
      </c>
      <c r="B3654" s="134">
        <v>8.6274999999999995</v>
      </c>
      <c r="C3654" s="134">
        <v>-75.757499999999993</v>
      </c>
      <c r="D3654" t="s">
        <v>12227</v>
      </c>
      <c r="E3654" t="s">
        <v>883</v>
      </c>
      <c r="F3654" t="s">
        <v>877</v>
      </c>
      <c r="G3654" t="s">
        <v>12108</v>
      </c>
      <c r="H3654" t="s">
        <v>296</v>
      </c>
      <c r="I3654">
        <v>198.5615</v>
      </c>
      <c r="J3654" t="s">
        <v>889</v>
      </c>
      <c r="L3654" t="s">
        <v>12228</v>
      </c>
      <c r="M3654" t="s">
        <v>1019</v>
      </c>
      <c r="N3654" t="s">
        <v>1019</v>
      </c>
    </row>
    <row r="3655" spans="1:14" x14ac:dyDescent="0.3">
      <c r="A3655" s="136">
        <f t="shared" si="57"/>
        <v>348.40506981687656</v>
      </c>
      <c r="B3655" s="134">
        <v>5.2460000000000004</v>
      </c>
      <c r="C3655" s="134">
        <v>-75.544499999999999</v>
      </c>
      <c r="D3655" t="s">
        <v>2822</v>
      </c>
      <c r="E3655" t="s">
        <v>883</v>
      </c>
      <c r="F3655" t="s">
        <v>877</v>
      </c>
      <c r="G3655" t="s">
        <v>2823</v>
      </c>
      <c r="H3655" t="s">
        <v>292</v>
      </c>
      <c r="I3655">
        <v>66.222399999999993</v>
      </c>
      <c r="J3655" t="s">
        <v>894</v>
      </c>
      <c r="L3655" t="s">
        <v>2824</v>
      </c>
      <c r="M3655" t="s">
        <v>899</v>
      </c>
      <c r="N3655" t="s">
        <v>899</v>
      </c>
    </row>
    <row r="3656" spans="1:14" x14ac:dyDescent="0.3">
      <c r="A3656" s="136">
        <f t="shared" si="57"/>
        <v>348.4849139389583</v>
      </c>
      <c r="B3656" s="134">
        <v>5.2549999999999999</v>
      </c>
      <c r="C3656" s="134">
        <v>-75.552000000000007</v>
      </c>
      <c r="D3656" t="s">
        <v>2867</v>
      </c>
      <c r="E3656" t="s">
        <v>883</v>
      </c>
      <c r="F3656" t="s">
        <v>981</v>
      </c>
      <c r="G3656" t="s">
        <v>2868</v>
      </c>
      <c r="H3656" t="s">
        <v>292</v>
      </c>
      <c r="I3656">
        <v>40.469200000000001</v>
      </c>
      <c r="J3656" t="s">
        <v>894</v>
      </c>
      <c r="L3656" t="s">
        <v>2869</v>
      </c>
      <c r="M3656" t="s">
        <v>2870</v>
      </c>
      <c r="N3656" t="s">
        <v>2870</v>
      </c>
    </row>
    <row r="3657" spans="1:14" x14ac:dyDescent="0.3">
      <c r="A3657" s="136">
        <f t="shared" si="57"/>
        <v>348.50698387379902</v>
      </c>
      <c r="B3657" s="134">
        <v>3.9984999999999999</v>
      </c>
      <c r="C3657" s="134">
        <v>-73.492500000000007</v>
      </c>
      <c r="D3657" t="s">
        <v>5839</v>
      </c>
      <c r="E3657" t="s">
        <v>883</v>
      </c>
      <c r="F3657" t="s">
        <v>877</v>
      </c>
      <c r="G3657" t="s">
        <v>4698</v>
      </c>
      <c r="H3657" t="s">
        <v>302</v>
      </c>
      <c r="I3657">
        <v>105.4462</v>
      </c>
      <c r="J3657" t="s">
        <v>894</v>
      </c>
      <c r="L3657" t="s">
        <v>5840</v>
      </c>
      <c r="M3657" t="s">
        <v>957</v>
      </c>
      <c r="N3657" t="s">
        <v>957</v>
      </c>
    </row>
    <row r="3658" spans="1:14" x14ac:dyDescent="0.3">
      <c r="A3658" s="136">
        <f t="shared" si="57"/>
        <v>348.53579089311972</v>
      </c>
      <c r="B3658" s="134">
        <v>10.09198</v>
      </c>
      <c r="C3658" s="134">
        <v>-73.924859999999995</v>
      </c>
      <c r="D3658" t="s">
        <v>13202</v>
      </c>
      <c r="E3658" t="s">
        <v>892</v>
      </c>
      <c r="F3658" t="s">
        <v>926</v>
      </c>
      <c r="G3658" t="s">
        <v>13191</v>
      </c>
      <c r="H3658" t="s">
        <v>294</v>
      </c>
      <c r="I3658">
        <v>67.409499999999994</v>
      </c>
      <c r="J3658" t="s">
        <v>889</v>
      </c>
      <c r="K3658" t="s">
        <v>879</v>
      </c>
      <c r="L3658" t="s">
        <v>2560</v>
      </c>
      <c r="M3658" t="s">
        <v>1718</v>
      </c>
      <c r="N3658" t="s">
        <v>1718</v>
      </c>
    </row>
    <row r="3659" spans="1:14" x14ac:dyDescent="0.3">
      <c r="A3659" s="136">
        <f t="shared" si="57"/>
        <v>348.57222276996305</v>
      </c>
      <c r="B3659" s="134">
        <v>4.0209000000000001</v>
      </c>
      <c r="C3659" s="134">
        <v>-73.620999999999995</v>
      </c>
      <c r="D3659" t="s">
        <v>5317</v>
      </c>
      <c r="E3659" t="s">
        <v>892</v>
      </c>
      <c r="F3659" t="s">
        <v>926</v>
      </c>
      <c r="G3659" t="s">
        <v>4698</v>
      </c>
      <c r="H3659" t="s">
        <v>302</v>
      </c>
      <c r="I3659">
        <v>119.9238</v>
      </c>
      <c r="J3659" t="s">
        <v>894</v>
      </c>
      <c r="K3659" t="s">
        <v>879</v>
      </c>
      <c r="L3659" t="s">
        <v>5318</v>
      </c>
      <c r="M3659" t="s">
        <v>1718</v>
      </c>
      <c r="N3659" t="s">
        <v>1718</v>
      </c>
    </row>
    <row r="3660" spans="1:14" x14ac:dyDescent="0.3">
      <c r="A3660" s="136">
        <f t="shared" si="57"/>
        <v>348.59632860893527</v>
      </c>
      <c r="B3660" s="134">
        <v>4.0259999999999998</v>
      </c>
      <c r="C3660" s="134">
        <v>-73.647000000000006</v>
      </c>
      <c r="D3660" t="s">
        <v>5206</v>
      </c>
      <c r="E3660" t="s">
        <v>883</v>
      </c>
      <c r="F3660" t="s">
        <v>981</v>
      </c>
      <c r="G3660" t="s">
        <v>4873</v>
      </c>
      <c r="H3660" t="s">
        <v>302</v>
      </c>
      <c r="I3660">
        <v>3.6783999999999999</v>
      </c>
      <c r="J3660" t="s">
        <v>894</v>
      </c>
      <c r="L3660" t="s">
        <v>4678</v>
      </c>
      <c r="M3660" t="s">
        <v>957</v>
      </c>
      <c r="N3660" t="s">
        <v>957</v>
      </c>
    </row>
    <row r="3661" spans="1:14" x14ac:dyDescent="0.3">
      <c r="A3661" s="136">
        <f t="shared" si="57"/>
        <v>348.61682629686948</v>
      </c>
      <c r="B3661" s="134">
        <v>4.0350000000000001</v>
      </c>
      <c r="C3661" s="134">
        <v>-73.689499999999995</v>
      </c>
      <c r="D3661" t="s">
        <v>5073</v>
      </c>
      <c r="E3661" t="s">
        <v>883</v>
      </c>
      <c r="F3661" t="s">
        <v>877</v>
      </c>
      <c r="G3661" t="s">
        <v>4873</v>
      </c>
      <c r="H3661" t="s">
        <v>302</v>
      </c>
      <c r="I3661">
        <v>79.699799999999996</v>
      </c>
      <c r="J3661" t="s">
        <v>894</v>
      </c>
      <c r="L3661" t="s">
        <v>5074</v>
      </c>
      <c r="M3661" t="s">
        <v>957</v>
      </c>
      <c r="N3661" t="s">
        <v>957</v>
      </c>
    </row>
    <row r="3662" spans="1:14" x14ac:dyDescent="0.3">
      <c r="A3662" s="136">
        <f t="shared" si="57"/>
        <v>348.69229536390094</v>
      </c>
      <c r="B3662" s="134">
        <v>6.6040000000000001</v>
      </c>
      <c r="C3662" s="134">
        <v>-76.119</v>
      </c>
      <c r="D3662" t="s">
        <v>8486</v>
      </c>
      <c r="E3662" t="s">
        <v>883</v>
      </c>
      <c r="F3662" t="s">
        <v>877</v>
      </c>
      <c r="G3662" t="s">
        <v>8487</v>
      </c>
      <c r="H3662" t="s">
        <v>288</v>
      </c>
      <c r="I3662">
        <v>453.096</v>
      </c>
      <c r="J3662" t="s">
        <v>889</v>
      </c>
      <c r="L3662" t="s">
        <v>2659</v>
      </c>
      <c r="M3662" t="s">
        <v>2026</v>
      </c>
      <c r="N3662" t="s">
        <v>2026</v>
      </c>
    </row>
    <row r="3663" spans="1:14" x14ac:dyDescent="0.3">
      <c r="A3663" s="136">
        <f t="shared" si="57"/>
        <v>348.6985494869748</v>
      </c>
      <c r="B3663" s="134">
        <v>8.6120000000000001</v>
      </c>
      <c r="C3663" s="134">
        <v>-75.769499999999994</v>
      </c>
      <c r="D3663" t="s">
        <v>12208</v>
      </c>
      <c r="E3663" t="s">
        <v>892</v>
      </c>
      <c r="F3663" t="s">
        <v>877</v>
      </c>
      <c r="G3663" t="s">
        <v>11953</v>
      </c>
      <c r="H3663" t="s">
        <v>296</v>
      </c>
      <c r="I3663">
        <v>177.86279999999999</v>
      </c>
      <c r="J3663" t="s">
        <v>889</v>
      </c>
      <c r="K3663" t="s">
        <v>903</v>
      </c>
      <c r="L3663" t="s">
        <v>12193</v>
      </c>
      <c r="M3663" t="s">
        <v>906</v>
      </c>
      <c r="N3663" t="s">
        <v>906</v>
      </c>
    </row>
    <row r="3664" spans="1:14" x14ac:dyDescent="0.3">
      <c r="A3664" s="136">
        <f t="shared" si="57"/>
        <v>348.72911596156399</v>
      </c>
      <c r="B3664" s="134">
        <v>6.6435000000000004</v>
      </c>
      <c r="C3664" s="134">
        <v>-76.125500000000002</v>
      </c>
      <c r="D3664" t="s">
        <v>8602</v>
      </c>
      <c r="E3664" t="s">
        <v>883</v>
      </c>
      <c r="F3664" t="s">
        <v>877</v>
      </c>
      <c r="G3664" t="s">
        <v>8487</v>
      </c>
      <c r="H3664" t="s">
        <v>288</v>
      </c>
      <c r="I3664">
        <v>1073.8959</v>
      </c>
      <c r="J3664" t="s">
        <v>889</v>
      </c>
      <c r="L3664" t="s">
        <v>2659</v>
      </c>
      <c r="M3664" t="s">
        <v>2026</v>
      </c>
      <c r="N3664" t="s">
        <v>2026</v>
      </c>
    </row>
    <row r="3665" spans="1:14" x14ac:dyDescent="0.3">
      <c r="A3665" s="136">
        <f t="shared" si="57"/>
        <v>348.74962860111856</v>
      </c>
      <c r="B3665" s="134">
        <v>4.26769</v>
      </c>
      <c r="C3665" s="134">
        <v>-74.365880000000004</v>
      </c>
      <c r="D3665" t="s">
        <v>2548</v>
      </c>
      <c r="E3665" t="s">
        <v>892</v>
      </c>
      <c r="F3665" t="s">
        <v>877</v>
      </c>
      <c r="G3665" t="s">
        <v>2549</v>
      </c>
      <c r="H3665" t="s">
        <v>297</v>
      </c>
      <c r="I3665">
        <v>304.75069999999999</v>
      </c>
      <c r="J3665" t="s">
        <v>889</v>
      </c>
      <c r="K3665" t="s">
        <v>879</v>
      </c>
      <c r="L3665" t="s">
        <v>914</v>
      </c>
      <c r="M3665" t="s">
        <v>1252</v>
      </c>
      <c r="N3665" t="s">
        <v>1252</v>
      </c>
    </row>
    <row r="3666" spans="1:14" x14ac:dyDescent="0.3">
      <c r="A3666" s="136">
        <f t="shared" si="57"/>
        <v>348.78162084670009</v>
      </c>
      <c r="B3666" s="134">
        <v>3.9995599999999998</v>
      </c>
      <c r="C3666" s="134">
        <v>-73.514579999999995</v>
      </c>
      <c r="D3666" t="s">
        <v>5730</v>
      </c>
      <c r="E3666" t="s">
        <v>892</v>
      </c>
      <c r="F3666" t="s">
        <v>877</v>
      </c>
      <c r="G3666" t="s">
        <v>4698</v>
      </c>
      <c r="H3666" t="s">
        <v>302</v>
      </c>
      <c r="I3666">
        <v>348.47480000000002</v>
      </c>
      <c r="J3666" t="s">
        <v>889</v>
      </c>
      <c r="K3666" t="s">
        <v>879</v>
      </c>
      <c r="L3666" t="s">
        <v>5731</v>
      </c>
      <c r="M3666" t="s">
        <v>899</v>
      </c>
      <c r="N3666" t="s">
        <v>899</v>
      </c>
    </row>
    <row r="3667" spans="1:14" x14ac:dyDescent="0.3">
      <c r="A3667" s="136">
        <f t="shared" si="57"/>
        <v>348.80911322110052</v>
      </c>
      <c r="B3667" s="134">
        <v>4.0512899999999998</v>
      </c>
      <c r="C3667" s="134">
        <v>-73.765929999999997</v>
      </c>
      <c r="D3667" t="s">
        <v>4709</v>
      </c>
      <c r="E3667" t="s">
        <v>892</v>
      </c>
      <c r="F3667" t="s">
        <v>926</v>
      </c>
      <c r="G3667" t="s">
        <v>4698</v>
      </c>
      <c r="H3667" t="s">
        <v>302</v>
      </c>
      <c r="I3667">
        <v>9.9854000000000003</v>
      </c>
      <c r="J3667" t="s">
        <v>889</v>
      </c>
      <c r="K3667" t="s">
        <v>879</v>
      </c>
      <c r="L3667" t="s">
        <v>4706</v>
      </c>
      <c r="M3667" t="s">
        <v>899</v>
      </c>
      <c r="N3667" t="s">
        <v>899</v>
      </c>
    </row>
    <row r="3668" spans="1:14" x14ac:dyDescent="0.3">
      <c r="A3668" s="136">
        <f t="shared" si="57"/>
        <v>348.84499243239924</v>
      </c>
      <c r="B3668" s="134">
        <v>4.0040899999999997</v>
      </c>
      <c r="C3668" s="134">
        <v>-73.544659999999993</v>
      </c>
      <c r="D3668" t="s">
        <v>5596</v>
      </c>
      <c r="E3668" t="s">
        <v>892</v>
      </c>
      <c r="F3668" t="s">
        <v>877</v>
      </c>
      <c r="G3668" t="s">
        <v>4604</v>
      </c>
      <c r="H3668" t="s">
        <v>302</v>
      </c>
      <c r="I3668">
        <v>144.89269999999999</v>
      </c>
      <c r="J3668" t="s">
        <v>894</v>
      </c>
      <c r="K3668" t="s">
        <v>879</v>
      </c>
      <c r="L3668" t="s">
        <v>5597</v>
      </c>
      <c r="M3668" t="s">
        <v>1252</v>
      </c>
      <c r="N3668" t="s">
        <v>1252</v>
      </c>
    </row>
    <row r="3669" spans="1:14" x14ac:dyDescent="0.3">
      <c r="A3669" s="136">
        <f t="shared" si="57"/>
        <v>348.89838306910218</v>
      </c>
      <c r="B3669" s="134">
        <v>4.0295300000000003</v>
      </c>
      <c r="C3669" s="134">
        <v>-73.676490000000001</v>
      </c>
      <c r="D3669" t="s">
        <v>5124</v>
      </c>
      <c r="E3669" t="s">
        <v>892</v>
      </c>
      <c r="F3669" t="s">
        <v>877</v>
      </c>
      <c r="G3669" t="s">
        <v>4698</v>
      </c>
      <c r="H3669" t="s">
        <v>302</v>
      </c>
      <c r="I3669">
        <v>58.150100000000002</v>
      </c>
      <c r="J3669" t="s">
        <v>889</v>
      </c>
      <c r="K3669" t="s">
        <v>879</v>
      </c>
      <c r="L3669" t="s">
        <v>4733</v>
      </c>
      <c r="M3669" t="s">
        <v>957</v>
      </c>
      <c r="N3669" t="s">
        <v>957</v>
      </c>
    </row>
    <row r="3670" spans="1:14" x14ac:dyDescent="0.3">
      <c r="A3670" s="136">
        <f t="shared" si="57"/>
        <v>348.89958157961354</v>
      </c>
      <c r="B3670" s="134">
        <v>4.0182500000000001</v>
      </c>
      <c r="C3670" s="134">
        <v>-73.62276</v>
      </c>
      <c r="D3670" t="s">
        <v>5313</v>
      </c>
      <c r="E3670" t="s">
        <v>892</v>
      </c>
      <c r="F3670" t="s">
        <v>877</v>
      </c>
      <c r="G3670" t="s">
        <v>4698</v>
      </c>
      <c r="H3670" t="s">
        <v>302</v>
      </c>
      <c r="I3670">
        <v>226.89519999999999</v>
      </c>
      <c r="J3670" t="s">
        <v>889</v>
      </c>
      <c r="K3670" t="s">
        <v>879</v>
      </c>
      <c r="L3670" t="s">
        <v>5285</v>
      </c>
      <c r="M3670" t="s">
        <v>957</v>
      </c>
      <c r="N3670" t="s">
        <v>957</v>
      </c>
    </row>
    <row r="3671" spans="1:14" x14ac:dyDescent="0.3">
      <c r="A3671" s="136">
        <f t="shared" si="57"/>
        <v>348.95518359103232</v>
      </c>
      <c r="B3671" s="134">
        <v>6.7888500000000001</v>
      </c>
      <c r="C3671" s="134">
        <v>-76.145809999999997</v>
      </c>
      <c r="D3671" t="s">
        <v>8933</v>
      </c>
      <c r="E3671" t="s">
        <v>892</v>
      </c>
      <c r="F3671" t="s">
        <v>877</v>
      </c>
      <c r="G3671" t="s">
        <v>8934</v>
      </c>
      <c r="H3671" t="s">
        <v>288</v>
      </c>
      <c r="I3671">
        <v>7237.1891999999998</v>
      </c>
      <c r="J3671" t="s">
        <v>1069</v>
      </c>
      <c r="K3671" t="s">
        <v>879</v>
      </c>
      <c r="L3671" t="s">
        <v>8378</v>
      </c>
      <c r="M3671" t="s">
        <v>4824</v>
      </c>
      <c r="N3671" t="s">
        <v>4824</v>
      </c>
    </row>
    <row r="3672" spans="1:14" x14ac:dyDescent="0.3">
      <c r="A3672" s="136">
        <f t="shared" si="57"/>
        <v>349.00320372617006</v>
      </c>
      <c r="B3672" s="134">
        <v>6.6604999999999999</v>
      </c>
      <c r="C3672" s="134">
        <v>-76.130499999999998</v>
      </c>
      <c r="D3672" t="s">
        <v>8639</v>
      </c>
      <c r="E3672" t="s">
        <v>883</v>
      </c>
      <c r="F3672" t="s">
        <v>877</v>
      </c>
      <c r="G3672" t="s">
        <v>8487</v>
      </c>
      <c r="H3672" t="s">
        <v>288</v>
      </c>
      <c r="I3672">
        <v>99.183800000000005</v>
      </c>
      <c r="J3672" t="s">
        <v>894</v>
      </c>
      <c r="L3672" t="s">
        <v>2659</v>
      </c>
      <c r="M3672" t="s">
        <v>4586</v>
      </c>
      <c r="N3672" t="s">
        <v>4586</v>
      </c>
    </row>
    <row r="3673" spans="1:14" x14ac:dyDescent="0.3">
      <c r="A3673" s="136">
        <f t="shared" si="57"/>
        <v>349.02324193754623</v>
      </c>
      <c r="B3673" s="134">
        <v>4.0245600000000001</v>
      </c>
      <c r="C3673" s="134">
        <v>-73.658779999999993</v>
      </c>
      <c r="D3673" t="s">
        <v>5172</v>
      </c>
      <c r="E3673" t="s">
        <v>892</v>
      </c>
      <c r="F3673" t="s">
        <v>877</v>
      </c>
      <c r="G3673" t="s">
        <v>4698</v>
      </c>
      <c r="H3673" t="s">
        <v>302</v>
      </c>
      <c r="I3673">
        <v>381.28989999999999</v>
      </c>
      <c r="J3673" t="s">
        <v>889</v>
      </c>
      <c r="K3673" t="s">
        <v>879</v>
      </c>
      <c r="L3673" t="s">
        <v>3884</v>
      </c>
      <c r="M3673" t="s">
        <v>899</v>
      </c>
      <c r="N3673" t="s">
        <v>899</v>
      </c>
    </row>
    <row r="3674" spans="1:14" x14ac:dyDescent="0.3">
      <c r="A3674" s="136">
        <f t="shared" si="57"/>
        <v>349.02720191800631</v>
      </c>
      <c r="B3674" s="134">
        <v>3.9830000000000001</v>
      </c>
      <c r="C3674" s="134">
        <v>-73.418499999999995</v>
      </c>
      <c r="D3674" t="s">
        <v>6169</v>
      </c>
      <c r="E3674" t="s">
        <v>883</v>
      </c>
      <c r="F3674" t="s">
        <v>884</v>
      </c>
      <c r="G3674" t="s">
        <v>6170</v>
      </c>
      <c r="H3674" t="s">
        <v>302</v>
      </c>
      <c r="I3674">
        <v>389.90460000000002</v>
      </c>
      <c r="L3674" t="s">
        <v>2758</v>
      </c>
      <c r="M3674" t="s">
        <v>1686</v>
      </c>
      <c r="N3674" t="s">
        <v>1686</v>
      </c>
    </row>
    <row r="3675" spans="1:14" x14ac:dyDescent="0.3">
      <c r="A3675" s="136">
        <f t="shared" si="57"/>
        <v>349.04064992931836</v>
      </c>
      <c r="B3675" s="134">
        <v>4.0402199999999997</v>
      </c>
      <c r="C3675" s="134">
        <v>-73.729200000000006</v>
      </c>
      <c r="D3675" t="s">
        <v>4872</v>
      </c>
      <c r="E3675" t="s">
        <v>892</v>
      </c>
      <c r="F3675" t="s">
        <v>877</v>
      </c>
      <c r="G3675" t="s">
        <v>4873</v>
      </c>
      <c r="H3675" t="s">
        <v>302</v>
      </c>
      <c r="I3675">
        <v>168.00710000000001</v>
      </c>
      <c r="J3675" t="s">
        <v>889</v>
      </c>
      <c r="K3675" t="s">
        <v>879</v>
      </c>
      <c r="L3675" t="s">
        <v>4733</v>
      </c>
      <c r="M3675" t="s">
        <v>899</v>
      </c>
      <c r="N3675" t="s">
        <v>899</v>
      </c>
    </row>
    <row r="3676" spans="1:14" x14ac:dyDescent="0.3">
      <c r="A3676" s="136">
        <f t="shared" si="57"/>
        <v>349.06369977421474</v>
      </c>
      <c r="B3676" s="134">
        <v>4.0196699999999996</v>
      </c>
      <c r="C3676" s="134">
        <v>-73.637169999999998</v>
      </c>
      <c r="D3676" t="s">
        <v>5244</v>
      </c>
      <c r="E3676" t="s">
        <v>892</v>
      </c>
      <c r="F3676" t="s">
        <v>926</v>
      </c>
      <c r="G3676" t="s">
        <v>4698</v>
      </c>
      <c r="H3676" t="s">
        <v>302</v>
      </c>
      <c r="I3676">
        <v>179.7227</v>
      </c>
      <c r="J3676" t="s">
        <v>889</v>
      </c>
      <c r="K3676" t="s">
        <v>879</v>
      </c>
      <c r="L3676" t="s">
        <v>5245</v>
      </c>
      <c r="M3676" t="s">
        <v>957</v>
      </c>
      <c r="N3676" t="s">
        <v>957</v>
      </c>
    </row>
    <row r="3677" spans="1:14" x14ac:dyDescent="0.3">
      <c r="A3677" s="136">
        <f t="shared" si="57"/>
        <v>349.07297091479097</v>
      </c>
      <c r="B3677" s="134">
        <v>8.6</v>
      </c>
      <c r="C3677" s="134">
        <v>-75.78</v>
      </c>
      <c r="D3677" t="s">
        <v>12178</v>
      </c>
      <c r="E3677" t="s">
        <v>892</v>
      </c>
      <c r="F3677" t="s">
        <v>877</v>
      </c>
      <c r="G3677" t="s">
        <v>11953</v>
      </c>
      <c r="H3677" t="s">
        <v>296</v>
      </c>
      <c r="I3677">
        <v>80.408100000000005</v>
      </c>
      <c r="J3677" t="s">
        <v>894</v>
      </c>
      <c r="K3677" t="s">
        <v>903</v>
      </c>
      <c r="L3677" t="s">
        <v>12179</v>
      </c>
      <c r="M3677" t="s">
        <v>1019</v>
      </c>
      <c r="N3677" t="s">
        <v>1019</v>
      </c>
    </row>
    <row r="3678" spans="1:14" x14ac:dyDescent="0.3">
      <c r="A3678" s="136">
        <f t="shared" si="57"/>
        <v>349.08229689528059</v>
      </c>
      <c r="B3678" s="134">
        <v>6.9035000000000002</v>
      </c>
      <c r="C3678" s="134">
        <v>-76.156499999999994</v>
      </c>
      <c r="D3678" t="s">
        <v>9306</v>
      </c>
      <c r="E3678" t="s">
        <v>892</v>
      </c>
      <c r="F3678" t="s">
        <v>1214</v>
      </c>
      <c r="G3678" t="s">
        <v>9297</v>
      </c>
      <c r="H3678" t="s">
        <v>288</v>
      </c>
      <c r="I3678">
        <v>3.6718000000000002</v>
      </c>
      <c r="L3678" t="s">
        <v>9307</v>
      </c>
      <c r="M3678" t="s">
        <v>1019</v>
      </c>
      <c r="N3678" t="s">
        <v>1019</v>
      </c>
    </row>
    <row r="3679" spans="1:14" x14ac:dyDescent="0.3">
      <c r="A3679" s="136">
        <f t="shared" si="57"/>
        <v>349.10715466193221</v>
      </c>
      <c r="B3679" s="134">
        <v>3.98922</v>
      </c>
      <c r="C3679" s="134">
        <v>-73.46763</v>
      </c>
      <c r="D3679" t="s">
        <v>5968</v>
      </c>
      <c r="E3679" t="s">
        <v>892</v>
      </c>
      <c r="F3679" t="s">
        <v>877</v>
      </c>
      <c r="G3679" t="s">
        <v>4698</v>
      </c>
      <c r="H3679" t="s">
        <v>302</v>
      </c>
      <c r="I3679">
        <v>402.24680000000001</v>
      </c>
      <c r="J3679" t="s">
        <v>889</v>
      </c>
      <c r="K3679" t="s">
        <v>879</v>
      </c>
      <c r="L3679" t="s">
        <v>5165</v>
      </c>
      <c r="M3679" t="s">
        <v>957</v>
      </c>
      <c r="N3679" t="s">
        <v>957</v>
      </c>
    </row>
    <row r="3680" spans="1:14" x14ac:dyDescent="0.3">
      <c r="A3680" s="136">
        <f t="shared" si="57"/>
        <v>349.17695402704402</v>
      </c>
      <c r="B3680" s="134">
        <v>4.0320400000000003</v>
      </c>
      <c r="C3680" s="134">
        <v>-73.699299999999994</v>
      </c>
      <c r="D3680" t="s">
        <v>5026</v>
      </c>
      <c r="E3680" t="s">
        <v>892</v>
      </c>
      <c r="F3680" t="s">
        <v>926</v>
      </c>
      <c r="G3680" t="s">
        <v>4698</v>
      </c>
      <c r="H3680" t="s">
        <v>302</v>
      </c>
      <c r="I3680">
        <v>455.06650000000002</v>
      </c>
      <c r="J3680" t="s">
        <v>889</v>
      </c>
      <c r="K3680" t="s">
        <v>879</v>
      </c>
      <c r="L3680" t="s">
        <v>4440</v>
      </c>
      <c r="M3680" t="s">
        <v>957</v>
      </c>
      <c r="N3680" t="s">
        <v>957</v>
      </c>
    </row>
    <row r="3681" spans="1:14" x14ac:dyDescent="0.3">
      <c r="A3681" s="136">
        <f t="shared" si="57"/>
        <v>349.17804617041537</v>
      </c>
      <c r="B3681" s="134">
        <v>6.7542900000000001</v>
      </c>
      <c r="C3681" s="134">
        <v>-76.144130000000004</v>
      </c>
      <c r="D3681" t="s">
        <v>8853</v>
      </c>
      <c r="E3681" t="s">
        <v>892</v>
      </c>
      <c r="F3681" t="s">
        <v>877</v>
      </c>
      <c r="G3681" t="s">
        <v>8735</v>
      </c>
      <c r="H3681" t="s">
        <v>288</v>
      </c>
      <c r="I3681">
        <v>6.0067000000000004</v>
      </c>
      <c r="J3681" t="s">
        <v>894</v>
      </c>
      <c r="K3681" t="s">
        <v>903</v>
      </c>
      <c r="L3681" t="s">
        <v>8854</v>
      </c>
      <c r="M3681" t="s">
        <v>1117</v>
      </c>
      <c r="N3681" t="s">
        <v>1117</v>
      </c>
    </row>
    <row r="3682" spans="1:14" x14ac:dyDescent="0.3">
      <c r="A3682" s="136">
        <f t="shared" si="57"/>
        <v>349.36007300634787</v>
      </c>
      <c r="B3682" s="134">
        <v>8.6044999999999998</v>
      </c>
      <c r="C3682" s="134">
        <v>-75.780500000000004</v>
      </c>
      <c r="D3682" t="s">
        <v>12192</v>
      </c>
      <c r="E3682" t="s">
        <v>892</v>
      </c>
      <c r="F3682" t="s">
        <v>877</v>
      </c>
      <c r="G3682" t="s">
        <v>11953</v>
      </c>
      <c r="H3682" t="s">
        <v>296</v>
      </c>
      <c r="I3682">
        <v>98.6815</v>
      </c>
      <c r="J3682" t="s">
        <v>894</v>
      </c>
      <c r="K3682" t="s">
        <v>903</v>
      </c>
      <c r="L3682" t="s">
        <v>12193</v>
      </c>
      <c r="M3682" t="s">
        <v>3535</v>
      </c>
      <c r="N3682" t="s">
        <v>3535</v>
      </c>
    </row>
    <row r="3683" spans="1:14" x14ac:dyDescent="0.3">
      <c r="A3683" s="136">
        <f t="shared" si="57"/>
        <v>349.38087914568695</v>
      </c>
      <c r="B3683" s="134">
        <v>4.1399999999999997</v>
      </c>
      <c r="C3683" s="134">
        <v>-71.923500000000004</v>
      </c>
      <c r="D3683" t="s">
        <v>10604</v>
      </c>
      <c r="E3683" t="s">
        <v>883</v>
      </c>
      <c r="F3683" t="s">
        <v>963</v>
      </c>
      <c r="G3683" t="s">
        <v>9984</v>
      </c>
      <c r="H3683" t="s">
        <v>302</v>
      </c>
      <c r="I3683">
        <v>378.91219999999998</v>
      </c>
      <c r="L3683" t="s">
        <v>10605</v>
      </c>
      <c r="M3683" t="s">
        <v>1019</v>
      </c>
      <c r="N3683" t="s">
        <v>1019</v>
      </c>
    </row>
    <row r="3684" spans="1:14" x14ac:dyDescent="0.3">
      <c r="A3684" s="136">
        <f t="shared" si="57"/>
        <v>349.52251580226891</v>
      </c>
      <c r="B3684" s="134">
        <v>4.0438599999999996</v>
      </c>
      <c r="C3684" s="134">
        <v>-73.762640000000005</v>
      </c>
      <c r="D3684" t="s">
        <v>4735</v>
      </c>
      <c r="E3684" t="s">
        <v>892</v>
      </c>
      <c r="F3684" t="s">
        <v>877</v>
      </c>
      <c r="G3684" t="s">
        <v>4604</v>
      </c>
      <c r="H3684" t="s">
        <v>302</v>
      </c>
      <c r="I3684">
        <v>6.1336000000000004</v>
      </c>
      <c r="J3684" t="s">
        <v>894</v>
      </c>
      <c r="K3684" t="s">
        <v>879</v>
      </c>
      <c r="L3684" t="s">
        <v>4736</v>
      </c>
      <c r="M3684" t="s">
        <v>957</v>
      </c>
      <c r="N3684" t="s">
        <v>957</v>
      </c>
    </row>
    <row r="3685" spans="1:14" x14ac:dyDescent="0.3">
      <c r="A3685" s="136">
        <f t="shared" si="57"/>
        <v>349.52953772899787</v>
      </c>
      <c r="B3685" s="134">
        <v>3.9617</v>
      </c>
      <c r="C3685" s="134">
        <v>-73.264039999999994</v>
      </c>
      <c r="D3685" t="s">
        <v>6775</v>
      </c>
      <c r="E3685" t="s">
        <v>892</v>
      </c>
      <c r="F3685" t="s">
        <v>877</v>
      </c>
      <c r="G3685" t="s">
        <v>6288</v>
      </c>
      <c r="H3685" t="s">
        <v>302</v>
      </c>
      <c r="I3685">
        <v>280.14670000000001</v>
      </c>
      <c r="J3685" t="s">
        <v>889</v>
      </c>
      <c r="K3685" t="s">
        <v>879</v>
      </c>
      <c r="L3685" t="s">
        <v>6776</v>
      </c>
      <c r="M3685" t="s">
        <v>899</v>
      </c>
      <c r="N3685" t="s">
        <v>899</v>
      </c>
    </row>
    <row r="3686" spans="1:14" x14ac:dyDescent="0.3">
      <c r="A3686" s="136">
        <f t="shared" si="57"/>
        <v>349.53970710856794</v>
      </c>
      <c r="B3686" s="134">
        <v>4.0437799999999999</v>
      </c>
      <c r="C3686" s="134">
        <v>-73.762960000000007</v>
      </c>
      <c r="D3686" t="s">
        <v>4734</v>
      </c>
      <c r="E3686" t="s">
        <v>892</v>
      </c>
      <c r="F3686" t="s">
        <v>926</v>
      </c>
      <c r="G3686" t="s">
        <v>4604</v>
      </c>
      <c r="H3686" t="s">
        <v>302</v>
      </c>
      <c r="I3686">
        <v>1.3414999999999999</v>
      </c>
      <c r="J3686" t="s">
        <v>889</v>
      </c>
      <c r="K3686" t="s">
        <v>879</v>
      </c>
      <c r="L3686" t="s">
        <v>942</v>
      </c>
      <c r="M3686" t="s">
        <v>957</v>
      </c>
      <c r="N3686" t="s">
        <v>957</v>
      </c>
    </row>
    <row r="3687" spans="1:14" x14ac:dyDescent="0.3">
      <c r="A3687" s="136">
        <f t="shared" si="57"/>
        <v>349.54636800201274</v>
      </c>
      <c r="B3687" s="134">
        <v>3.9744999999999999</v>
      </c>
      <c r="C3687" s="134">
        <v>-73.388999999999996</v>
      </c>
      <c r="D3687" t="s">
        <v>6287</v>
      </c>
      <c r="E3687" t="s">
        <v>883</v>
      </c>
      <c r="F3687" t="s">
        <v>963</v>
      </c>
      <c r="G3687" t="s">
        <v>6288</v>
      </c>
      <c r="H3687" t="s">
        <v>302</v>
      </c>
      <c r="I3687">
        <v>382.54899999999998</v>
      </c>
      <c r="L3687" t="s">
        <v>1811</v>
      </c>
      <c r="M3687" t="s">
        <v>1019</v>
      </c>
      <c r="N3687" t="s">
        <v>1019</v>
      </c>
    </row>
    <row r="3688" spans="1:14" x14ac:dyDescent="0.3">
      <c r="A3688" s="136">
        <f t="shared" si="57"/>
        <v>349.55853310931167</v>
      </c>
      <c r="B3688" s="134">
        <v>3.9582099999999998</v>
      </c>
      <c r="C3688" s="134">
        <v>-73.222120000000004</v>
      </c>
      <c r="D3688" t="s">
        <v>6948</v>
      </c>
      <c r="E3688" t="s">
        <v>892</v>
      </c>
      <c r="F3688" t="s">
        <v>877</v>
      </c>
      <c r="G3688" t="s">
        <v>6288</v>
      </c>
      <c r="H3688" t="s">
        <v>302</v>
      </c>
      <c r="I3688">
        <v>449.18369999999999</v>
      </c>
      <c r="J3688" t="s">
        <v>889</v>
      </c>
      <c r="K3688" t="s">
        <v>879</v>
      </c>
      <c r="L3688" t="s">
        <v>5285</v>
      </c>
      <c r="M3688" t="s">
        <v>957</v>
      </c>
      <c r="N3688" t="s">
        <v>957</v>
      </c>
    </row>
    <row r="3689" spans="1:14" x14ac:dyDescent="0.3">
      <c r="A3689" s="136">
        <f t="shared" si="57"/>
        <v>349.57958859316608</v>
      </c>
      <c r="B3689" s="134">
        <v>4.0352199999999998</v>
      </c>
      <c r="C3689" s="134">
        <v>-73.729119999999995</v>
      </c>
      <c r="D3689" t="s">
        <v>4874</v>
      </c>
      <c r="E3689" t="s">
        <v>892</v>
      </c>
      <c r="F3689" t="s">
        <v>926</v>
      </c>
      <c r="G3689" t="s">
        <v>4698</v>
      </c>
      <c r="H3689" t="s">
        <v>302</v>
      </c>
      <c r="I3689">
        <v>54.932099999999998</v>
      </c>
      <c r="J3689" t="s">
        <v>889</v>
      </c>
      <c r="K3689" t="s">
        <v>879</v>
      </c>
      <c r="L3689" t="s">
        <v>4733</v>
      </c>
      <c r="M3689" t="s">
        <v>899</v>
      </c>
      <c r="N3689" t="s">
        <v>899</v>
      </c>
    </row>
    <row r="3690" spans="1:14" x14ac:dyDescent="0.3">
      <c r="A3690" s="136">
        <f t="shared" si="57"/>
        <v>349.60687071961485</v>
      </c>
      <c r="B3690" s="134">
        <v>4.0422799999999999</v>
      </c>
      <c r="C3690" s="134">
        <v>-73.759410000000003</v>
      </c>
      <c r="D3690" t="s">
        <v>4746</v>
      </c>
      <c r="E3690" t="s">
        <v>892</v>
      </c>
      <c r="F3690" t="s">
        <v>926</v>
      </c>
      <c r="G3690" t="s">
        <v>4698</v>
      </c>
      <c r="H3690" t="s">
        <v>302</v>
      </c>
      <c r="I3690">
        <v>74.744299999999996</v>
      </c>
      <c r="J3690" t="s">
        <v>889</v>
      </c>
      <c r="K3690" t="s">
        <v>879</v>
      </c>
      <c r="L3690" t="s">
        <v>942</v>
      </c>
      <c r="M3690" t="s">
        <v>957</v>
      </c>
      <c r="N3690" t="s">
        <v>957</v>
      </c>
    </row>
    <row r="3691" spans="1:14" x14ac:dyDescent="0.3">
      <c r="A3691" s="136">
        <f t="shared" si="57"/>
        <v>349.61114238038567</v>
      </c>
      <c r="B3691" s="134">
        <v>4.0431800000000004</v>
      </c>
      <c r="C3691" s="134">
        <v>-73.763210000000001</v>
      </c>
      <c r="D3691" t="s">
        <v>4732</v>
      </c>
      <c r="E3691" t="s">
        <v>892</v>
      </c>
      <c r="F3691" t="s">
        <v>877</v>
      </c>
      <c r="G3691" t="s">
        <v>4604</v>
      </c>
      <c r="H3691" t="s">
        <v>302</v>
      </c>
      <c r="I3691">
        <v>5.7701000000000002</v>
      </c>
      <c r="J3691" t="s">
        <v>894</v>
      </c>
      <c r="K3691" t="s">
        <v>879</v>
      </c>
      <c r="L3691" t="s">
        <v>4733</v>
      </c>
      <c r="M3691" t="s">
        <v>899</v>
      </c>
      <c r="N3691" t="s">
        <v>899</v>
      </c>
    </row>
    <row r="3692" spans="1:14" x14ac:dyDescent="0.3">
      <c r="A3692" s="136">
        <f t="shared" si="57"/>
        <v>349.63103475470047</v>
      </c>
      <c r="B3692" s="134">
        <v>3.9714999999999998</v>
      </c>
      <c r="C3692" s="134">
        <v>-73.370500000000007</v>
      </c>
      <c r="D3692" t="s">
        <v>6353</v>
      </c>
      <c r="E3692" t="s">
        <v>892</v>
      </c>
      <c r="F3692" t="s">
        <v>877</v>
      </c>
      <c r="G3692" t="s">
        <v>4873</v>
      </c>
      <c r="H3692" t="s">
        <v>302</v>
      </c>
      <c r="I3692">
        <v>62.531999999999996</v>
      </c>
      <c r="J3692" t="s">
        <v>894</v>
      </c>
      <c r="K3692" t="s">
        <v>903</v>
      </c>
      <c r="L3692" t="s">
        <v>6354</v>
      </c>
      <c r="M3692" t="s">
        <v>957</v>
      </c>
      <c r="N3692" t="s">
        <v>957</v>
      </c>
    </row>
    <row r="3693" spans="1:14" x14ac:dyDescent="0.3">
      <c r="A3693" s="136">
        <f t="shared" si="57"/>
        <v>349.64972919443466</v>
      </c>
      <c r="B3693" s="134">
        <v>5.3514999999999997</v>
      </c>
      <c r="C3693" s="134">
        <v>-75.632499999999993</v>
      </c>
      <c r="D3693" t="s">
        <v>3365</v>
      </c>
      <c r="E3693" t="s">
        <v>883</v>
      </c>
      <c r="F3693" t="s">
        <v>877</v>
      </c>
      <c r="G3693" t="s">
        <v>3366</v>
      </c>
      <c r="H3693" t="s">
        <v>292</v>
      </c>
      <c r="I3693">
        <v>2138.7062999999998</v>
      </c>
      <c r="J3693" t="s">
        <v>889</v>
      </c>
      <c r="L3693" t="s">
        <v>3367</v>
      </c>
      <c r="M3693" t="s">
        <v>1965</v>
      </c>
      <c r="N3693" t="s">
        <v>1965</v>
      </c>
    </row>
    <row r="3694" spans="1:14" x14ac:dyDescent="0.3">
      <c r="A3694" s="136">
        <f t="shared" si="57"/>
        <v>349.66421430001373</v>
      </c>
      <c r="B3694" s="134">
        <v>4.0399799999999999</v>
      </c>
      <c r="C3694" s="134">
        <v>-73.752200000000002</v>
      </c>
      <c r="D3694" t="s">
        <v>4783</v>
      </c>
      <c r="E3694" t="s">
        <v>892</v>
      </c>
      <c r="F3694" t="s">
        <v>877</v>
      </c>
      <c r="G3694" t="s">
        <v>4698</v>
      </c>
      <c r="H3694" t="s">
        <v>302</v>
      </c>
      <c r="I3694">
        <v>424.53489999999999</v>
      </c>
      <c r="J3694" t="s">
        <v>889</v>
      </c>
      <c r="K3694" t="s">
        <v>879</v>
      </c>
      <c r="L3694" t="s">
        <v>942</v>
      </c>
      <c r="M3694" t="s">
        <v>957</v>
      </c>
      <c r="N3694" t="s">
        <v>957</v>
      </c>
    </row>
    <row r="3695" spans="1:14" x14ac:dyDescent="0.3">
      <c r="A3695" s="136">
        <f t="shared" si="57"/>
        <v>349.69531749025941</v>
      </c>
      <c r="B3695" s="134">
        <v>6.9024999999999999</v>
      </c>
      <c r="C3695" s="134">
        <v>-76.162000000000006</v>
      </c>
      <c r="D3695" t="s">
        <v>9310</v>
      </c>
      <c r="E3695" t="s">
        <v>892</v>
      </c>
      <c r="F3695" t="s">
        <v>1214</v>
      </c>
      <c r="G3695" t="s">
        <v>9297</v>
      </c>
      <c r="H3695" t="s">
        <v>288</v>
      </c>
      <c r="I3695">
        <v>29.3751</v>
      </c>
      <c r="J3695" t="s">
        <v>986</v>
      </c>
      <c r="K3695" t="s">
        <v>879</v>
      </c>
      <c r="L3695" t="s">
        <v>9307</v>
      </c>
      <c r="M3695" t="s">
        <v>957</v>
      </c>
      <c r="N3695" t="s">
        <v>957</v>
      </c>
    </row>
    <row r="3696" spans="1:14" x14ac:dyDescent="0.3">
      <c r="A3696" s="136">
        <f t="shared" si="57"/>
        <v>349.7268557927153</v>
      </c>
      <c r="B3696" s="134">
        <v>4.0352199999999998</v>
      </c>
      <c r="C3696" s="134">
        <v>-73.734859999999998</v>
      </c>
      <c r="D3696" t="s">
        <v>4845</v>
      </c>
      <c r="E3696" t="s">
        <v>892</v>
      </c>
      <c r="F3696" t="s">
        <v>926</v>
      </c>
      <c r="G3696" t="s">
        <v>4698</v>
      </c>
      <c r="H3696" t="s">
        <v>302</v>
      </c>
      <c r="I3696">
        <v>151.04560000000001</v>
      </c>
      <c r="J3696" t="s">
        <v>889</v>
      </c>
      <c r="K3696" t="s">
        <v>1058</v>
      </c>
      <c r="L3696" t="s">
        <v>4846</v>
      </c>
      <c r="M3696" t="s">
        <v>899</v>
      </c>
      <c r="N3696" t="s">
        <v>899</v>
      </c>
    </row>
    <row r="3697" spans="1:14" x14ac:dyDescent="0.3">
      <c r="A3697" s="136">
        <f t="shared" si="57"/>
        <v>349.72937166888357</v>
      </c>
      <c r="B3697" s="134">
        <v>10.1496</v>
      </c>
      <c r="C3697" s="134">
        <v>-73.753510000000006</v>
      </c>
      <c r="D3697" t="s">
        <v>13317</v>
      </c>
      <c r="E3697" t="s">
        <v>892</v>
      </c>
      <c r="F3697" t="s">
        <v>926</v>
      </c>
      <c r="G3697" t="s">
        <v>13318</v>
      </c>
      <c r="H3697" t="s">
        <v>294</v>
      </c>
      <c r="I3697">
        <v>356.67140000000001</v>
      </c>
      <c r="J3697" t="s">
        <v>894</v>
      </c>
      <c r="K3697" t="s">
        <v>879</v>
      </c>
      <c r="L3697" t="s">
        <v>13319</v>
      </c>
      <c r="M3697" t="s">
        <v>13320</v>
      </c>
      <c r="N3697" t="s">
        <v>13320</v>
      </c>
    </row>
    <row r="3698" spans="1:14" x14ac:dyDescent="0.3">
      <c r="A3698" s="136">
        <f t="shared" si="57"/>
        <v>349.87863994925067</v>
      </c>
      <c r="B3698" s="134">
        <v>3.9685000000000001</v>
      </c>
      <c r="C3698" s="134">
        <v>-73.364000000000004</v>
      </c>
      <c r="D3698" t="s">
        <v>6377</v>
      </c>
      <c r="E3698" t="s">
        <v>883</v>
      </c>
      <c r="F3698" t="s">
        <v>877</v>
      </c>
      <c r="G3698" t="s">
        <v>6288</v>
      </c>
      <c r="H3698" t="s">
        <v>302</v>
      </c>
      <c r="I3698">
        <v>33.1053</v>
      </c>
      <c r="J3698" t="s">
        <v>894</v>
      </c>
      <c r="L3698" t="s">
        <v>6378</v>
      </c>
      <c r="M3698" t="s">
        <v>957</v>
      </c>
      <c r="N3698" t="s">
        <v>957</v>
      </c>
    </row>
    <row r="3699" spans="1:14" x14ac:dyDescent="0.3">
      <c r="A3699" s="136">
        <f t="shared" si="57"/>
        <v>349.89430360053723</v>
      </c>
      <c r="B3699" s="134">
        <v>4.0410000000000004</v>
      </c>
      <c r="C3699" s="134">
        <v>-73.765000000000001</v>
      </c>
      <c r="D3699" t="s">
        <v>4724</v>
      </c>
      <c r="E3699" t="s">
        <v>883</v>
      </c>
      <c r="F3699" t="s">
        <v>981</v>
      </c>
      <c r="G3699" t="s">
        <v>4604</v>
      </c>
      <c r="H3699" t="s">
        <v>302</v>
      </c>
      <c r="I3699">
        <v>68.666300000000007</v>
      </c>
      <c r="J3699" t="s">
        <v>894</v>
      </c>
      <c r="L3699" t="s">
        <v>4725</v>
      </c>
      <c r="M3699" t="s">
        <v>1686</v>
      </c>
      <c r="N3699" t="s">
        <v>1686</v>
      </c>
    </row>
    <row r="3700" spans="1:14" x14ac:dyDescent="0.3">
      <c r="A3700" s="136">
        <f t="shared" si="57"/>
        <v>349.92599332607909</v>
      </c>
      <c r="B3700" s="134">
        <v>4.0241199999999999</v>
      </c>
      <c r="C3700" s="134">
        <v>-73.694800000000001</v>
      </c>
      <c r="D3700" t="s">
        <v>5057</v>
      </c>
      <c r="E3700" t="s">
        <v>892</v>
      </c>
      <c r="F3700" t="s">
        <v>877</v>
      </c>
      <c r="G3700" t="s">
        <v>4604</v>
      </c>
      <c r="H3700" t="s">
        <v>302</v>
      </c>
      <c r="I3700">
        <v>183.82919999999999</v>
      </c>
      <c r="J3700" t="s">
        <v>889</v>
      </c>
      <c r="K3700" t="s">
        <v>879</v>
      </c>
      <c r="L3700" t="s">
        <v>4733</v>
      </c>
      <c r="M3700" t="s">
        <v>957</v>
      </c>
      <c r="N3700" t="s">
        <v>957</v>
      </c>
    </row>
    <row r="3701" spans="1:14" x14ac:dyDescent="0.3">
      <c r="A3701" s="136">
        <f t="shared" si="57"/>
        <v>349.9309184490823</v>
      </c>
      <c r="B3701" s="134">
        <v>3.9670000000000001</v>
      </c>
      <c r="C3701" s="134">
        <v>-73.355000000000004</v>
      </c>
      <c r="D3701" t="s">
        <v>6392</v>
      </c>
      <c r="E3701" t="s">
        <v>883</v>
      </c>
      <c r="F3701" t="s">
        <v>981</v>
      </c>
      <c r="G3701" t="s">
        <v>6288</v>
      </c>
      <c r="H3701" t="s">
        <v>302</v>
      </c>
      <c r="I3701">
        <v>66.210499999999996</v>
      </c>
      <c r="J3701" t="s">
        <v>894</v>
      </c>
      <c r="L3701" t="s">
        <v>6393</v>
      </c>
      <c r="M3701" t="s">
        <v>1173</v>
      </c>
      <c r="N3701" t="s">
        <v>1173</v>
      </c>
    </row>
    <row r="3702" spans="1:14" x14ac:dyDescent="0.3">
      <c r="A3702" s="136">
        <f t="shared" si="57"/>
        <v>349.94553672598528</v>
      </c>
      <c r="B3702" s="134">
        <v>10.227959999999999</v>
      </c>
      <c r="C3702" s="134">
        <v>-73.290859999999995</v>
      </c>
      <c r="D3702" t="s">
        <v>13460</v>
      </c>
      <c r="E3702" t="s">
        <v>892</v>
      </c>
      <c r="F3702" t="s">
        <v>877</v>
      </c>
      <c r="G3702" t="s">
        <v>13183</v>
      </c>
      <c r="H3702" t="s">
        <v>294</v>
      </c>
      <c r="I3702">
        <v>139.46680000000001</v>
      </c>
      <c r="J3702" t="s">
        <v>889</v>
      </c>
      <c r="K3702" t="s">
        <v>879</v>
      </c>
      <c r="L3702" t="s">
        <v>13461</v>
      </c>
      <c r="M3702" t="s">
        <v>899</v>
      </c>
      <c r="N3702" t="s">
        <v>899</v>
      </c>
    </row>
    <row r="3703" spans="1:14" x14ac:dyDescent="0.3">
      <c r="A3703" s="136">
        <f t="shared" si="57"/>
        <v>349.99313689648437</v>
      </c>
      <c r="B3703" s="134">
        <v>3.9649999999999999</v>
      </c>
      <c r="C3703" s="134">
        <v>-73.341999999999999</v>
      </c>
      <c r="D3703" t="s">
        <v>6438</v>
      </c>
      <c r="E3703" t="s">
        <v>883</v>
      </c>
      <c r="F3703" t="s">
        <v>877</v>
      </c>
      <c r="G3703" t="s">
        <v>6288</v>
      </c>
      <c r="H3703" t="s">
        <v>302</v>
      </c>
      <c r="I3703">
        <v>403.39170000000001</v>
      </c>
      <c r="J3703" t="s">
        <v>889</v>
      </c>
      <c r="L3703" t="s">
        <v>6439</v>
      </c>
      <c r="M3703" t="s">
        <v>957</v>
      </c>
      <c r="N3703" t="s">
        <v>957</v>
      </c>
    </row>
    <row r="3704" spans="1:14" x14ac:dyDescent="0.3">
      <c r="A3704" s="136">
        <f t="shared" si="57"/>
        <v>350.04123391844678</v>
      </c>
      <c r="B3704" s="134">
        <v>4.04636</v>
      </c>
      <c r="C3704" s="134">
        <v>-73.791589999999999</v>
      </c>
      <c r="D3704" t="s">
        <v>4603</v>
      </c>
      <c r="E3704" t="s">
        <v>892</v>
      </c>
      <c r="F3704" t="s">
        <v>877</v>
      </c>
      <c r="G3704" t="s">
        <v>4604</v>
      </c>
      <c r="H3704" t="s">
        <v>302</v>
      </c>
      <c r="I3704">
        <v>45.114100000000001</v>
      </c>
      <c r="J3704" t="s">
        <v>894</v>
      </c>
      <c r="K3704" t="s">
        <v>879</v>
      </c>
      <c r="L3704" t="s">
        <v>4605</v>
      </c>
      <c r="M3704" t="s">
        <v>1117</v>
      </c>
      <c r="N3704" t="s">
        <v>1117</v>
      </c>
    </row>
    <row r="3705" spans="1:14" x14ac:dyDescent="0.3">
      <c r="A3705" s="136">
        <f t="shared" si="57"/>
        <v>350.08821616679444</v>
      </c>
      <c r="B3705" s="134">
        <v>8.6</v>
      </c>
      <c r="C3705" s="134">
        <v>-75.790499999999994</v>
      </c>
      <c r="D3705" t="s">
        <v>12182</v>
      </c>
      <c r="E3705" t="s">
        <v>892</v>
      </c>
      <c r="F3705" t="s">
        <v>877</v>
      </c>
      <c r="G3705" t="s">
        <v>11953</v>
      </c>
      <c r="H3705" t="s">
        <v>296</v>
      </c>
      <c r="I3705">
        <v>17.0566</v>
      </c>
      <c r="J3705" t="s">
        <v>894</v>
      </c>
      <c r="K3705" t="s">
        <v>903</v>
      </c>
      <c r="L3705" t="s">
        <v>12183</v>
      </c>
      <c r="M3705" t="s">
        <v>906</v>
      </c>
      <c r="N3705" t="s">
        <v>906</v>
      </c>
    </row>
    <row r="3706" spans="1:14" x14ac:dyDescent="0.3">
      <c r="A3706" s="136">
        <f t="shared" si="57"/>
        <v>350.1530390610211</v>
      </c>
      <c r="B3706" s="134">
        <v>4.3541499999999997</v>
      </c>
      <c r="C3706" s="134">
        <v>-74.559479999999994</v>
      </c>
      <c r="D3706" t="s">
        <v>2054</v>
      </c>
      <c r="E3706" t="s">
        <v>892</v>
      </c>
      <c r="F3706" t="s">
        <v>877</v>
      </c>
      <c r="G3706" t="s">
        <v>2055</v>
      </c>
      <c r="H3706" t="s">
        <v>297</v>
      </c>
      <c r="I3706">
        <v>1152.5735</v>
      </c>
      <c r="J3706" t="s">
        <v>894</v>
      </c>
      <c r="K3706" t="s">
        <v>879</v>
      </c>
      <c r="L3706" t="s">
        <v>2056</v>
      </c>
      <c r="M3706" t="s">
        <v>1754</v>
      </c>
      <c r="N3706" t="s">
        <v>1754</v>
      </c>
    </row>
    <row r="3707" spans="1:14" x14ac:dyDescent="0.3">
      <c r="A3707" s="136">
        <f t="shared" si="57"/>
        <v>350.21571830461687</v>
      </c>
      <c r="B3707" s="134">
        <v>4.0286799999999996</v>
      </c>
      <c r="C3707" s="134">
        <v>-73.726309999999998</v>
      </c>
      <c r="D3707" t="s">
        <v>4893</v>
      </c>
      <c r="E3707" t="s">
        <v>892</v>
      </c>
      <c r="F3707" t="s">
        <v>877</v>
      </c>
      <c r="G3707" t="s">
        <v>4698</v>
      </c>
      <c r="H3707" t="s">
        <v>302</v>
      </c>
      <c r="I3707">
        <v>228.4606</v>
      </c>
      <c r="J3707" t="s">
        <v>889</v>
      </c>
      <c r="K3707" t="s">
        <v>879</v>
      </c>
      <c r="L3707" t="s">
        <v>4733</v>
      </c>
      <c r="M3707" t="s">
        <v>957</v>
      </c>
      <c r="N3707" t="s">
        <v>957</v>
      </c>
    </row>
    <row r="3708" spans="1:14" x14ac:dyDescent="0.3">
      <c r="A3708" s="136">
        <f t="shared" si="57"/>
        <v>350.23863471166862</v>
      </c>
      <c r="B3708" s="134">
        <v>10.231</v>
      </c>
      <c r="C3708" s="134">
        <v>-73.286500000000004</v>
      </c>
      <c r="D3708" t="s">
        <v>13470</v>
      </c>
      <c r="E3708" t="s">
        <v>883</v>
      </c>
      <c r="F3708" t="s">
        <v>877</v>
      </c>
      <c r="G3708" t="s">
        <v>13183</v>
      </c>
      <c r="H3708" t="s">
        <v>294</v>
      </c>
      <c r="I3708">
        <v>1547.4838</v>
      </c>
      <c r="J3708" t="s">
        <v>889</v>
      </c>
      <c r="L3708" t="s">
        <v>13184</v>
      </c>
      <c r="M3708" t="s">
        <v>1965</v>
      </c>
      <c r="N3708" t="s">
        <v>1965</v>
      </c>
    </row>
    <row r="3709" spans="1:14" x14ac:dyDescent="0.3">
      <c r="A3709" s="136">
        <f t="shared" si="57"/>
        <v>350.34620678319209</v>
      </c>
      <c r="B3709" s="134">
        <v>3.9594999999999998</v>
      </c>
      <c r="C3709" s="134">
        <v>-73.319999999999993</v>
      </c>
      <c r="D3709" t="s">
        <v>6536</v>
      </c>
      <c r="E3709" t="s">
        <v>883</v>
      </c>
      <c r="F3709" t="s">
        <v>884</v>
      </c>
      <c r="G3709" t="s">
        <v>6288</v>
      </c>
      <c r="H3709" t="s">
        <v>302</v>
      </c>
      <c r="I3709">
        <v>166.75280000000001</v>
      </c>
      <c r="L3709" t="s">
        <v>6537</v>
      </c>
      <c r="M3709" t="s">
        <v>957</v>
      </c>
      <c r="N3709" t="s">
        <v>957</v>
      </c>
    </row>
    <row r="3710" spans="1:14" x14ac:dyDescent="0.3">
      <c r="A3710" s="136">
        <f t="shared" si="57"/>
        <v>350.37059711811349</v>
      </c>
      <c r="B3710" s="134">
        <v>8.6040399999999995</v>
      </c>
      <c r="C3710" s="134">
        <v>-75.791210000000007</v>
      </c>
      <c r="D3710" t="s">
        <v>12194</v>
      </c>
      <c r="E3710" t="s">
        <v>892</v>
      </c>
      <c r="F3710" t="s">
        <v>877</v>
      </c>
      <c r="G3710" t="s">
        <v>11953</v>
      </c>
      <c r="H3710" t="s">
        <v>296</v>
      </c>
      <c r="I3710">
        <v>47.169199999999996</v>
      </c>
      <c r="J3710" t="s">
        <v>894</v>
      </c>
      <c r="K3710" t="s">
        <v>879</v>
      </c>
      <c r="L3710" t="s">
        <v>12195</v>
      </c>
      <c r="M3710" t="s">
        <v>906</v>
      </c>
      <c r="N3710" t="s">
        <v>906</v>
      </c>
    </row>
    <row r="3711" spans="1:14" x14ac:dyDescent="0.3">
      <c r="A3711" s="136">
        <f t="shared" si="57"/>
        <v>350.39000102450763</v>
      </c>
      <c r="B3711" s="134">
        <v>3.9569999999999999</v>
      </c>
      <c r="C3711" s="134">
        <v>-73.298500000000004</v>
      </c>
      <c r="D3711" t="s">
        <v>6646</v>
      </c>
      <c r="E3711" t="s">
        <v>883</v>
      </c>
      <c r="F3711" t="s">
        <v>884</v>
      </c>
      <c r="G3711" t="s">
        <v>6288</v>
      </c>
      <c r="H3711" t="s">
        <v>302</v>
      </c>
      <c r="I3711">
        <v>625.32129999999995</v>
      </c>
      <c r="L3711" t="s">
        <v>2758</v>
      </c>
      <c r="M3711" t="s">
        <v>887</v>
      </c>
      <c r="N3711" t="s">
        <v>887</v>
      </c>
    </row>
    <row r="3712" spans="1:14" x14ac:dyDescent="0.3">
      <c r="A3712" s="136">
        <f t="shared" si="57"/>
        <v>350.58530860452277</v>
      </c>
      <c r="B3712" s="134">
        <v>4.1779999999999999</v>
      </c>
      <c r="C3712" s="134">
        <v>-71.794499999999999</v>
      </c>
      <c r="D3712" t="s">
        <v>10932</v>
      </c>
      <c r="E3712" t="s">
        <v>883</v>
      </c>
      <c r="F3712" t="s">
        <v>884</v>
      </c>
      <c r="G3712" t="s">
        <v>9984</v>
      </c>
      <c r="H3712" t="s">
        <v>302</v>
      </c>
      <c r="I3712">
        <v>148.3827</v>
      </c>
      <c r="L3712" t="s">
        <v>10933</v>
      </c>
      <c r="M3712" t="s">
        <v>1879</v>
      </c>
      <c r="N3712" t="s">
        <v>1879</v>
      </c>
    </row>
    <row r="3713" spans="1:14" x14ac:dyDescent="0.3">
      <c r="A3713" s="136">
        <f t="shared" si="57"/>
        <v>350.60582544970589</v>
      </c>
      <c r="B3713" s="134">
        <v>4.0273099999999999</v>
      </c>
      <c r="C3713" s="134">
        <v>-73.735770000000002</v>
      </c>
      <c r="D3713" t="s">
        <v>4840</v>
      </c>
      <c r="E3713" t="s">
        <v>892</v>
      </c>
      <c r="F3713" t="s">
        <v>877</v>
      </c>
      <c r="G3713" t="s">
        <v>4698</v>
      </c>
      <c r="H3713" t="s">
        <v>302</v>
      </c>
      <c r="I3713">
        <v>51.013199999999998</v>
      </c>
      <c r="J3713" t="s">
        <v>889</v>
      </c>
      <c r="K3713" t="s">
        <v>879</v>
      </c>
      <c r="L3713" t="s">
        <v>4733</v>
      </c>
      <c r="M3713" t="s">
        <v>899</v>
      </c>
      <c r="N3713" t="s">
        <v>899</v>
      </c>
    </row>
    <row r="3714" spans="1:14" x14ac:dyDescent="0.3">
      <c r="A3714" s="136">
        <f t="shared" ref="A3714:A3777" si="58">6371*ACOS(SIN(RADIANS(LAT))*SIN(RADIANS(B3714))+COS(RADIANS(LAT))*COS(RADIANS(B3714))*COS(RADIANS(C3714-LONG)))</f>
        <v>350.61575944062707</v>
      </c>
      <c r="B3714" s="134">
        <v>9.8190000000000008</v>
      </c>
      <c r="C3714" s="134">
        <v>-74.603499999999997</v>
      </c>
      <c r="D3714" t="s">
        <v>13060</v>
      </c>
      <c r="E3714" t="s">
        <v>892</v>
      </c>
      <c r="F3714" t="s">
        <v>1214</v>
      </c>
      <c r="G3714" t="s">
        <v>13038</v>
      </c>
      <c r="H3714" t="s">
        <v>301</v>
      </c>
      <c r="I3714">
        <v>54.555100000000003</v>
      </c>
      <c r="L3714" t="s">
        <v>13061</v>
      </c>
      <c r="M3714" t="s">
        <v>1019</v>
      </c>
      <c r="N3714" t="s">
        <v>1019</v>
      </c>
    </row>
    <row r="3715" spans="1:14" x14ac:dyDescent="0.3">
      <c r="A3715" s="136">
        <f t="shared" si="58"/>
        <v>350.62719079685417</v>
      </c>
      <c r="B3715" s="134">
        <v>6.6025</v>
      </c>
      <c r="C3715" s="134">
        <v>-76.136499999999998</v>
      </c>
      <c r="D3715" t="s">
        <v>8495</v>
      </c>
      <c r="E3715" t="s">
        <v>883</v>
      </c>
      <c r="F3715" t="s">
        <v>877</v>
      </c>
      <c r="G3715" t="s">
        <v>8487</v>
      </c>
      <c r="H3715" t="s">
        <v>288</v>
      </c>
      <c r="I3715">
        <v>1721.8616</v>
      </c>
      <c r="J3715" t="s">
        <v>889</v>
      </c>
      <c r="L3715" t="s">
        <v>2659</v>
      </c>
      <c r="M3715" t="s">
        <v>2026</v>
      </c>
      <c r="N3715" t="s">
        <v>2026</v>
      </c>
    </row>
    <row r="3716" spans="1:14" x14ac:dyDescent="0.3">
      <c r="A3716" s="136">
        <f t="shared" si="58"/>
        <v>350.70442807512927</v>
      </c>
      <c r="B3716" s="134">
        <v>4.4939999999999998</v>
      </c>
      <c r="C3716" s="134">
        <v>-74.793999999999997</v>
      </c>
      <c r="D3716" t="s">
        <v>1705</v>
      </c>
      <c r="E3716" t="s">
        <v>883</v>
      </c>
      <c r="F3716" t="s">
        <v>877</v>
      </c>
      <c r="G3716" t="s">
        <v>1706</v>
      </c>
      <c r="H3716" t="s">
        <v>1369</v>
      </c>
      <c r="I3716">
        <v>115.2877</v>
      </c>
      <c r="J3716" t="s">
        <v>894</v>
      </c>
      <c r="L3716" t="s">
        <v>1438</v>
      </c>
      <c r="M3716" t="s">
        <v>957</v>
      </c>
      <c r="N3716" t="s">
        <v>957</v>
      </c>
    </row>
    <row r="3717" spans="1:14" x14ac:dyDescent="0.3">
      <c r="A3717" s="136">
        <f t="shared" si="58"/>
        <v>350.71410313101063</v>
      </c>
      <c r="B3717" s="134">
        <v>4.0294400000000001</v>
      </c>
      <c r="C3717" s="134">
        <v>-73.748819999999995</v>
      </c>
      <c r="D3717" t="s">
        <v>4800</v>
      </c>
      <c r="E3717" t="s">
        <v>892</v>
      </c>
      <c r="F3717" t="s">
        <v>877</v>
      </c>
      <c r="G3717" t="s">
        <v>4604</v>
      </c>
      <c r="H3717" t="s">
        <v>302</v>
      </c>
      <c r="I3717">
        <v>80.280299999999997</v>
      </c>
      <c r="J3717" t="s">
        <v>894</v>
      </c>
      <c r="K3717" t="s">
        <v>879</v>
      </c>
      <c r="L3717" t="s">
        <v>4801</v>
      </c>
      <c r="M3717" t="s">
        <v>957</v>
      </c>
      <c r="N3717" t="s">
        <v>957</v>
      </c>
    </row>
    <row r="3718" spans="1:14" x14ac:dyDescent="0.3">
      <c r="A3718" s="136">
        <f t="shared" si="58"/>
        <v>350.720497727853</v>
      </c>
      <c r="B3718" s="134">
        <v>4.181</v>
      </c>
      <c r="C3718" s="134">
        <v>-71.784000000000006</v>
      </c>
      <c r="D3718" t="s">
        <v>10952</v>
      </c>
      <c r="E3718" t="s">
        <v>883</v>
      </c>
      <c r="F3718" t="s">
        <v>981</v>
      </c>
      <c r="G3718" t="s">
        <v>9984</v>
      </c>
      <c r="H3718" t="s">
        <v>302</v>
      </c>
      <c r="I3718">
        <v>98.104600000000005</v>
      </c>
      <c r="J3718" t="s">
        <v>894</v>
      </c>
      <c r="L3718" t="s">
        <v>10953</v>
      </c>
      <c r="M3718" t="s">
        <v>989</v>
      </c>
      <c r="N3718" t="s">
        <v>989</v>
      </c>
    </row>
    <row r="3719" spans="1:14" x14ac:dyDescent="0.3">
      <c r="A3719" s="136">
        <f t="shared" si="58"/>
        <v>350.7413184001847</v>
      </c>
      <c r="B3719" s="134">
        <v>4.59795</v>
      </c>
      <c r="C3719" s="134">
        <v>-74.938119999999998</v>
      </c>
      <c r="D3719" t="s">
        <v>1591</v>
      </c>
      <c r="E3719" t="s">
        <v>892</v>
      </c>
      <c r="F3719" t="s">
        <v>877</v>
      </c>
      <c r="G3719" t="s">
        <v>1453</v>
      </c>
      <c r="H3719" t="s">
        <v>307</v>
      </c>
      <c r="I3719">
        <v>77.005399999999995</v>
      </c>
      <c r="J3719" t="s">
        <v>889</v>
      </c>
      <c r="K3719" t="s">
        <v>879</v>
      </c>
      <c r="L3719" t="s">
        <v>1566</v>
      </c>
      <c r="M3719" t="s">
        <v>957</v>
      </c>
      <c r="N3719" t="s">
        <v>957</v>
      </c>
    </row>
    <row r="3720" spans="1:14" x14ac:dyDescent="0.3">
      <c r="A3720" s="136">
        <f t="shared" si="58"/>
        <v>350.78061133648328</v>
      </c>
      <c r="B3720" s="134">
        <v>3.9455</v>
      </c>
      <c r="C3720" s="134">
        <v>-73.1965</v>
      </c>
      <c r="D3720" t="s">
        <v>7051</v>
      </c>
      <c r="E3720" t="s">
        <v>883</v>
      </c>
      <c r="F3720" t="s">
        <v>877</v>
      </c>
      <c r="G3720" t="s">
        <v>6288</v>
      </c>
      <c r="H3720" t="s">
        <v>302</v>
      </c>
      <c r="I3720">
        <v>326.1474</v>
      </c>
      <c r="J3720" t="s">
        <v>889</v>
      </c>
      <c r="L3720" t="s">
        <v>7052</v>
      </c>
      <c r="M3720" t="s">
        <v>1173</v>
      </c>
      <c r="N3720" t="s">
        <v>1173</v>
      </c>
    </row>
    <row r="3721" spans="1:14" x14ac:dyDescent="0.3">
      <c r="A3721" s="136">
        <f t="shared" si="58"/>
        <v>350.99982319946025</v>
      </c>
      <c r="B3721" s="134">
        <v>4.5995200000000001</v>
      </c>
      <c r="C3721" s="134">
        <v>-74.943979999999996</v>
      </c>
      <c r="D3721" t="s">
        <v>1587</v>
      </c>
      <c r="E3721" t="s">
        <v>892</v>
      </c>
      <c r="F3721" t="s">
        <v>877</v>
      </c>
      <c r="G3721" t="s">
        <v>1453</v>
      </c>
      <c r="H3721" t="s">
        <v>307</v>
      </c>
      <c r="I3721">
        <v>45.468800000000002</v>
      </c>
      <c r="J3721" t="s">
        <v>889</v>
      </c>
      <c r="K3721" t="s">
        <v>879</v>
      </c>
      <c r="L3721" t="s">
        <v>1566</v>
      </c>
      <c r="M3721" t="s">
        <v>1019</v>
      </c>
      <c r="N3721" t="s">
        <v>1019</v>
      </c>
    </row>
    <row r="3722" spans="1:14" x14ac:dyDescent="0.3">
      <c r="A3722" s="136">
        <f t="shared" si="58"/>
        <v>351.05435536977251</v>
      </c>
      <c r="B3722" s="134">
        <v>3.9401799999999998</v>
      </c>
      <c r="C3722" s="134">
        <v>-73.143230000000003</v>
      </c>
      <c r="D3722" t="s">
        <v>7249</v>
      </c>
      <c r="E3722" t="s">
        <v>892</v>
      </c>
      <c r="F3722" t="s">
        <v>877</v>
      </c>
      <c r="G3722" t="s">
        <v>7250</v>
      </c>
      <c r="H3722" t="s">
        <v>302</v>
      </c>
      <c r="I3722">
        <v>357.90969999999999</v>
      </c>
      <c r="J3722" t="s">
        <v>889</v>
      </c>
      <c r="K3722" t="s">
        <v>879</v>
      </c>
      <c r="L3722" t="s">
        <v>7251</v>
      </c>
      <c r="M3722" t="s">
        <v>899</v>
      </c>
      <c r="N3722" t="s">
        <v>899</v>
      </c>
    </row>
    <row r="3723" spans="1:14" x14ac:dyDescent="0.3">
      <c r="A3723" s="136">
        <f t="shared" si="58"/>
        <v>351.11912054303849</v>
      </c>
      <c r="B3723" s="134">
        <v>5.1790399999999996</v>
      </c>
      <c r="C3723" s="134">
        <v>-75.524709999999999</v>
      </c>
      <c r="D3723" t="s">
        <v>2647</v>
      </c>
      <c r="E3723" t="s">
        <v>892</v>
      </c>
      <c r="F3723" t="s">
        <v>877</v>
      </c>
      <c r="G3723" t="s">
        <v>222</v>
      </c>
      <c r="H3723" t="s">
        <v>292</v>
      </c>
      <c r="I3723">
        <v>1.5994999999999999</v>
      </c>
      <c r="J3723" t="s">
        <v>894</v>
      </c>
      <c r="K3723" t="s">
        <v>903</v>
      </c>
      <c r="L3723" t="s">
        <v>2648</v>
      </c>
      <c r="M3723" t="s">
        <v>949</v>
      </c>
      <c r="N3723" t="s">
        <v>949</v>
      </c>
    </row>
    <row r="3724" spans="1:14" x14ac:dyDescent="0.3">
      <c r="A3724" s="136">
        <f t="shared" si="58"/>
        <v>351.32859117835443</v>
      </c>
      <c r="B3724" s="134">
        <v>3.9369999999999998</v>
      </c>
      <c r="C3724" s="134">
        <v>-73.126499999999993</v>
      </c>
      <c r="D3724" t="s">
        <v>7313</v>
      </c>
      <c r="E3724" t="s">
        <v>892</v>
      </c>
      <c r="F3724" t="s">
        <v>877</v>
      </c>
      <c r="G3724" t="s">
        <v>7196</v>
      </c>
      <c r="H3724" t="s">
        <v>302</v>
      </c>
      <c r="I3724">
        <v>8.5829000000000004</v>
      </c>
      <c r="J3724" t="s">
        <v>894</v>
      </c>
      <c r="K3724" t="s">
        <v>903</v>
      </c>
      <c r="L3724" t="s">
        <v>7314</v>
      </c>
      <c r="M3724" t="s">
        <v>957</v>
      </c>
      <c r="N3724" t="s">
        <v>957</v>
      </c>
    </row>
    <row r="3725" spans="1:14" x14ac:dyDescent="0.3">
      <c r="A3725" s="136">
        <f t="shared" si="58"/>
        <v>351.43329671169602</v>
      </c>
      <c r="B3725" s="134">
        <v>5.1375299999999999</v>
      </c>
      <c r="C3725" s="134">
        <v>-75.495840000000001</v>
      </c>
      <c r="D3725" t="s">
        <v>2541</v>
      </c>
      <c r="E3725" t="s">
        <v>892</v>
      </c>
      <c r="F3725" t="s">
        <v>877</v>
      </c>
      <c r="G3725" t="s">
        <v>2514</v>
      </c>
      <c r="H3725" t="s">
        <v>292</v>
      </c>
      <c r="I3725">
        <v>0.26989999999999997</v>
      </c>
      <c r="J3725" t="s">
        <v>894</v>
      </c>
      <c r="K3725" t="s">
        <v>879</v>
      </c>
      <c r="L3725" t="s">
        <v>2542</v>
      </c>
      <c r="M3725" t="s">
        <v>957</v>
      </c>
      <c r="N3725" t="s">
        <v>957</v>
      </c>
    </row>
    <row r="3726" spans="1:14" x14ac:dyDescent="0.3">
      <c r="A3726" s="136">
        <f t="shared" si="58"/>
        <v>351.43638513907888</v>
      </c>
      <c r="B3726" s="134">
        <v>3.9384999999999999</v>
      </c>
      <c r="C3726" s="134">
        <v>-73.177999999999997</v>
      </c>
      <c r="D3726" t="s">
        <v>7127</v>
      </c>
      <c r="E3726" t="s">
        <v>883</v>
      </c>
      <c r="F3726" t="s">
        <v>877</v>
      </c>
      <c r="G3726" t="s">
        <v>7128</v>
      </c>
      <c r="H3726" t="s">
        <v>302</v>
      </c>
      <c r="I3726">
        <v>290.59179999999998</v>
      </c>
      <c r="J3726" t="s">
        <v>889</v>
      </c>
      <c r="L3726" t="s">
        <v>7052</v>
      </c>
      <c r="M3726" t="s">
        <v>1173</v>
      </c>
      <c r="N3726" t="s">
        <v>1173</v>
      </c>
    </row>
    <row r="3727" spans="1:14" x14ac:dyDescent="0.3">
      <c r="A3727" s="136">
        <f t="shared" si="58"/>
        <v>351.48489679656069</v>
      </c>
      <c r="B3727" s="134">
        <v>8.8859999999999992</v>
      </c>
      <c r="C3727" s="134">
        <v>-75.629000000000005</v>
      </c>
      <c r="D3727" t="s">
        <v>12531</v>
      </c>
      <c r="E3727" t="s">
        <v>892</v>
      </c>
      <c r="F3727" t="s">
        <v>877</v>
      </c>
      <c r="G3727" t="s">
        <v>12404</v>
      </c>
      <c r="H3727" t="s">
        <v>296</v>
      </c>
      <c r="I3727">
        <v>116.8409</v>
      </c>
      <c r="J3727" t="s">
        <v>894</v>
      </c>
      <c r="K3727" t="s">
        <v>903</v>
      </c>
      <c r="L3727" t="s">
        <v>12193</v>
      </c>
      <c r="M3727" t="s">
        <v>1019</v>
      </c>
      <c r="N3727" t="s">
        <v>1019</v>
      </c>
    </row>
    <row r="3728" spans="1:14" x14ac:dyDescent="0.3">
      <c r="A3728" s="136">
        <f t="shared" si="58"/>
        <v>351.50542459278864</v>
      </c>
      <c r="B3728" s="134">
        <v>5.2108499999999998</v>
      </c>
      <c r="C3728" s="134">
        <v>-75.553219999999996</v>
      </c>
      <c r="D3728" t="s">
        <v>2731</v>
      </c>
      <c r="E3728" t="s">
        <v>892</v>
      </c>
      <c r="F3728" t="s">
        <v>877</v>
      </c>
      <c r="G3728" t="s">
        <v>2728</v>
      </c>
      <c r="H3728" t="s">
        <v>292</v>
      </c>
      <c r="I3728">
        <v>1.1596</v>
      </c>
      <c r="J3728" t="s">
        <v>894</v>
      </c>
      <c r="K3728" t="s">
        <v>879</v>
      </c>
      <c r="L3728" t="s">
        <v>2732</v>
      </c>
      <c r="M3728" t="s">
        <v>899</v>
      </c>
      <c r="N3728" t="s">
        <v>899</v>
      </c>
    </row>
    <row r="3729" spans="1:14" x14ac:dyDescent="0.3">
      <c r="A3729" s="136">
        <f t="shared" si="58"/>
        <v>351.58342797273815</v>
      </c>
      <c r="B3729" s="134">
        <v>4.2765000000000004</v>
      </c>
      <c r="C3729" s="134">
        <v>-74.441500000000005</v>
      </c>
      <c r="D3729" t="s">
        <v>2373</v>
      </c>
      <c r="E3729" t="s">
        <v>892</v>
      </c>
      <c r="F3729" t="s">
        <v>1214</v>
      </c>
      <c r="G3729" t="s">
        <v>2374</v>
      </c>
      <c r="H3729" t="s">
        <v>297</v>
      </c>
      <c r="I3729">
        <v>22.0749</v>
      </c>
      <c r="J3729" t="s">
        <v>986</v>
      </c>
      <c r="L3729" t="s">
        <v>2375</v>
      </c>
      <c r="M3729" t="s">
        <v>931</v>
      </c>
      <c r="N3729" t="s">
        <v>931</v>
      </c>
    </row>
    <row r="3730" spans="1:14" x14ac:dyDescent="0.3">
      <c r="A3730" s="136">
        <f t="shared" si="58"/>
        <v>351.65068645062831</v>
      </c>
      <c r="B3730" s="134">
        <v>4.5967000000000002</v>
      </c>
      <c r="C3730" s="134">
        <v>-74.949920000000006</v>
      </c>
      <c r="D3730" t="s">
        <v>1565</v>
      </c>
      <c r="E3730" t="s">
        <v>892</v>
      </c>
      <c r="F3730" t="s">
        <v>877</v>
      </c>
      <c r="G3730" t="s">
        <v>1453</v>
      </c>
      <c r="H3730" t="s">
        <v>307</v>
      </c>
      <c r="I3730">
        <v>124.55110000000001</v>
      </c>
      <c r="J3730" t="s">
        <v>889</v>
      </c>
      <c r="K3730" t="s">
        <v>879</v>
      </c>
      <c r="L3730" t="s">
        <v>1566</v>
      </c>
      <c r="M3730" t="s">
        <v>931</v>
      </c>
      <c r="N3730" t="s">
        <v>931</v>
      </c>
    </row>
    <row r="3731" spans="1:14" x14ac:dyDescent="0.3">
      <c r="A3731" s="136">
        <f t="shared" si="58"/>
        <v>351.69081128563556</v>
      </c>
      <c r="B3731" s="134">
        <v>4.0229999999999997</v>
      </c>
      <c r="C3731" s="134">
        <v>-73.759500000000003</v>
      </c>
      <c r="D3731" t="s">
        <v>4755</v>
      </c>
      <c r="E3731" t="s">
        <v>883</v>
      </c>
      <c r="F3731" t="s">
        <v>877</v>
      </c>
      <c r="G3731" t="s">
        <v>4604</v>
      </c>
      <c r="H3731" t="s">
        <v>302</v>
      </c>
      <c r="I3731">
        <v>115.26349999999999</v>
      </c>
      <c r="J3731" t="s">
        <v>894</v>
      </c>
      <c r="L3731" t="s">
        <v>4756</v>
      </c>
      <c r="M3731" t="s">
        <v>957</v>
      </c>
      <c r="N3731" t="s">
        <v>957</v>
      </c>
    </row>
    <row r="3732" spans="1:14" x14ac:dyDescent="0.3">
      <c r="A3732" s="136">
        <f t="shared" si="58"/>
        <v>351.69137893338524</v>
      </c>
      <c r="B3732" s="134">
        <v>4.4106699999999996</v>
      </c>
      <c r="C3732" s="134">
        <v>-74.682249999999996</v>
      </c>
      <c r="D3732" t="s">
        <v>1829</v>
      </c>
      <c r="E3732" t="s">
        <v>876</v>
      </c>
      <c r="F3732" t="s">
        <v>877</v>
      </c>
      <c r="G3732" t="s">
        <v>1830</v>
      </c>
      <c r="H3732" t="s">
        <v>297</v>
      </c>
      <c r="I3732">
        <v>125.2086</v>
      </c>
      <c r="K3732" t="s">
        <v>879</v>
      </c>
      <c r="L3732" t="s">
        <v>1831</v>
      </c>
      <c r="M3732" t="s">
        <v>949</v>
      </c>
      <c r="N3732" t="s">
        <v>949</v>
      </c>
    </row>
    <row r="3733" spans="1:14" x14ac:dyDescent="0.3">
      <c r="A3733" s="136">
        <f t="shared" si="58"/>
        <v>351.76766805951434</v>
      </c>
      <c r="B3733" s="134">
        <v>5.2081600000000003</v>
      </c>
      <c r="C3733" s="134">
        <v>-75.554159999999996</v>
      </c>
      <c r="D3733" t="s">
        <v>2727</v>
      </c>
      <c r="E3733" t="s">
        <v>892</v>
      </c>
      <c r="F3733" t="s">
        <v>877</v>
      </c>
      <c r="G3733" t="s">
        <v>2728</v>
      </c>
      <c r="H3733" t="s">
        <v>292</v>
      </c>
      <c r="I3733">
        <v>1.2497</v>
      </c>
      <c r="J3733" t="s">
        <v>894</v>
      </c>
      <c r="K3733" t="s">
        <v>903</v>
      </c>
      <c r="L3733" t="s">
        <v>2729</v>
      </c>
      <c r="M3733" t="s">
        <v>957</v>
      </c>
      <c r="N3733" t="s">
        <v>957</v>
      </c>
    </row>
    <row r="3734" spans="1:14" x14ac:dyDescent="0.3">
      <c r="A3734" s="136">
        <f t="shared" si="58"/>
        <v>351.80516406807385</v>
      </c>
      <c r="B3734" s="134">
        <v>5.2048899999999998</v>
      </c>
      <c r="C3734" s="134">
        <v>-75.552130000000005</v>
      </c>
      <c r="D3734" t="s">
        <v>2723</v>
      </c>
      <c r="E3734" t="s">
        <v>892</v>
      </c>
      <c r="F3734" t="s">
        <v>877</v>
      </c>
      <c r="G3734" t="s">
        <v>222</v>
      </c>
      <c r="H3734" t="s">
        <v>292</v>
      </c>
      <c r="I3734">
        <v>0.91969999999999996</v>
      </c>
      <c r="J3734" t="s">
        <v>894</v>
      </c>
      <c r="K3734" t="s">
        <v>879</v>
      </c>
      <c r="L3734" t="s">
        <v>2724</v>
      </c>
      <c r="M3734" t="s">
        <v>899</v>
      </c>
      <c r="N3734" t="s">
        <v>899</v>
      </c>
    </row>
    <row r="3735" spans="1:14" x14ac:dyDescent="0.3">
      <c r="A3735" s="136">
        <f t="shared" si="58"/>
        <v>351.87694627095982</v>
      </c>
      <c r="B3735" s="134">
        <v>3.9325000000000001</v>
      </c>
      <c r="C3735" s="134">
        <v>-73.137</v>
      </c>
      <c r="D3735" t="s">
        <v>7276</v>
      </c>
      <c r="E3735" t="s">
        <v>883</v>
      </c>
      <c r="F3735" t="s">
        <v>981</v>
      </c>
      <c r="G3735" t="s">
        <v>7250</v>
      </c>
      <c r="H3735" t="s">
        <v>302</v>
      </c>
      <c r="I3735">
        <v>94.412000000000006</v>
      </c>
      <c r="J3735" t="s">
        <v>894</v>
      </c>
      <c r="L3735" t="s">
        <v>7277</v>
      </c>
      <c r="M3735" t="s">
        <v>957</v>
      </c>
      <c r="N3735" t="s">
        <v>957</v>
      </c>
    </row>
    <row r="3736" spans="1:14" x14ac:dyDescent="0.3">
      <c r="A3736" s="136">
        <f t="shared" si="58"/>
        <v>351.94463217896129</v>
      </c>
      <c r="B3736" s="134">
        <v>6.9690000000000003</v>
      </c>
      <c r="C3736" s="134">
        <v>-76.186000000000007</v>
      </c>
      <c r="D3736" t="s">
        <v>9520</v>
      </c>
      <c r="E3736" t="s">
        <v>883</v>
      </c>
      <c r="F3736" t="s">
        <v>877</v>
      </c>
      <c r="G3736" t="s">
        <v>9487</v>
      </c>
      <c r="H3736" t="s">
        <v>288</v>
      </c>
      <c r="I3736">
        <v>1576.2988</v>
      </c>
      <c r="J3736" t="s">
        <v>889</v>
      </c>
      <c r="L3736" t="s">
        <v>5465</v>
      </c>
      <c r="M3736" t="s">
        <v>2026</v>
      </c>
      <c r="N3736" t="s">
        <v>2026</v>
      </c>
    </row>
    <row r="3737" spans="1:14" x14ac:dyDescent="0.3">
      <c r="A3737" s="136">
        <f t="shared" si="58"/>
        <v>352.04778449746607</v>
      </c>
      <c r="B3737" s="134">
        <v>4.5900299999999996</v>
      </c>
      <c r="C3737" s="134">
        <v>-74.947119999999998</v>
      </c>
      <c r="D3737" t="s">
        <v>1557</v>
      </c>
      <c r="E3737" t="s">
        <v>892</v>
      </c>
      <c r="F3737" t="s">
        <v>926</v>
      </c>
      <c r="G3737" t="s">
        <v>1453</v>
      </c>
      <c r="H3737" t="s">
        <v>307</v>
      </c>
      <c r="I3737">
        <v>74.949100000000001</v>
      </c>
      <c r="J3737" t="s">
        <v>894</v>
      </c>
      <c r="K3737" t="s">
        <v>879</v>
      </c>
      <c r="L3737" t="s">
        <v>1558</v>
      </c>
      <c r="M3737" t="s">
        <v>899</v>
      </c>
      <c r="N3737" t="s">
        <v>899</v>
      </c>
    </row>
    <row r="3738" spans="1:14" x14ac:dyDescent="0.3">
      <c r="A3738" s="136">
        <f t="shared" si="58"/>
        <v>352.15358923677172</v>
      </c>
      <c r="B3738" s="134">
        <v>4.5409600000000001</v>
      </c>
      <c r="C3738" s="134">
        <v>-74.883179999999996</v>
      </c>
      <c r="D3738" t="s">
        <v>1592</v>
      </c>
      <c r="E3738" t="s">
        <v>892</v>
      </c>
      <c r="F3738" t="s">
        <v>1593</v>
      </c>
      <c r="G3738" t="s">
        <v>1520</v>
      </c>
      <c r="H3738" t="s">
        <v>307</v>
      </c>
      <c r="I3738">
        <v>9.5130999999999997</v>
      </c>
      <c r="J3738" t="s">
        <v>894</v>
      </c>
      <c r="K3738" t="s">
        <v>879</v>
      </c>
      <c r="L3738" t="s">
        <v>1594</v>
      </c>
      <c r="M3738" t="s">
        <v>949</v>
      </c>
      <c r="N3738" t="s">
        <v>949</v>
      </c>
    </row>
    <row r="3739" spans="1:14" x14ac:dyDescent="0.3">
      <c r="A3739" s="136">
        <f t="shared" si="58"/>
        <v>352.24707550509351</v>
      </c>
      <c r="B3739" s="134">
        <v>5.2474999999999996</v>
      </c>
      <c r="C3739" s="134">
        <v>-75.588499999999996</v>
      </c>
      <c r="D3739" t="s">
        <v>2861</v>
      </c>
      <c r="E3739" t="s">
        <v>883</v>
      </c>
      <c r="F3739" t="s">
        <v>981</v>
      </c>
      <c r="G3739" t="s">
        <v>2862</v>
      </c>
      <c r="H3739" t="s">
        <v>292</v>
      </c>
      <c r="I3739">
        <v>26.981300000000001</v>
      </c>
      <c r="J3739" t="s">
        <v>894</v>
      </c>
      <c r="L3739" t="s">
        <v>2863</v>
      </c>
      <c r="M3739" t="s">
        <v>931</v>
      </c>
      <c r="N3739" t="s">
        <v>931</v>
      </c>
    </row>
    <row r="3740" spans="1:14" x14ac:dyDescent="0.3">
      <c r="A3740" s="136">
        <f t="shared" si="58"/>
        <v>352.34164546786178</v>
      </c>
      <c r="B3740" s="134">
        <v>3.9273099999999999</v>
      </c>
      <c r="C3740" s="134">
        <v>-73.111189999999993</v>
      </c>
      <c r="D3740" t="s">
        <v>7360</v>
      </c>
      <c r="E3740" t="s">
        <v>892</v>
      </c>
      <c r="F3740" t="s">
        <v>877</v>
      </c>
      <c r="G3740" t="s">
        <v>7250</v>
      </c>
      <c r="H3740" t="s">
        <v>302</v>
      </c>
      <c r="I3740">
        <v>439.42959999999999</v>
      </c>
      <c r="J3740" t="s">
        <v>889</v>
      </c>
      <c r="K3740" t="s">
        <v>879</v>
      </c>
      <c r="L3740" t="s">
        <v>7361</v>
      </c>
      <c r="M3740" t="s">
        <v>957</v>
      </c>
      <c r="N3740" t="s">
        <v>957</v>
      </c>
    </row>
    <row r="3741" spans="1:14" x14ac:dyDescent="0.3">
      <c r="A3741" s="136">
        <f t="shared" si="58"/>
        <v>352.5450629771438</v>
      </c>
      <c r="B3741" s="134">
        <v>5.1784999999999997</v>
      </c>
      <c r="C3741" s="134">
        <v>-75.540499999999994</v>
      </c>
      <c r="D3741" t="s">
        <v>2655</v>
      </c>
      <c r="E3741" t="s">
        <v>883</v>
      </c>
      <c r="F3741" t="s">
        <v>963</v>
      </c>
      <c r="G3741" t="s">
        <v>222</v>
      </c>
      <c r="H3741" t="s">
        <v>292</v>
      </c>
      <c r="I3741">
        <v>66.228899999999996</v>
      </c>
      <c r="L3741" t="s">
        <v>2656</v>
      </c>
      <c r="M3741" t="s">
        <v>1673</v>
      </c>
      <c r="N3741" t="s">
        <v>1673</v>
      </c>
    </row>
    <row r="3742" spans="1:14" x14ac:dyDescent="0.3">
      <c r="A3742" s="136">
        <f t="shared" si="58"/>
        <v>352.76459707570217</v>
      </c>
      <c r="B3742" s="134">
        <v>8.8825000000000003</v>
      </c>
      <c r="C3742" s="134">
        <v>-75.645499999999998</v>
      </c>
      <c r="D3742" t="s">
        <v>12526</v>
      </c>
      <c r="E3742" t="s">
        <v>883</v>
      </c>
      <c r="F3742" t="s">
        <v>963</v>
      </c>
      <c r="G3742" t="s">
        <v>12404</v>
      </c>
      <c r="H3742" t="s">
        <v>296</v>
      </c>
      <c r="I3742">
        <v>155.79320000000001</v>
      </c>
      <c r="L3742" t="s">
        <v>12527</v>
      </c>
      <c r="M3742" t="s">
        <v>1673</v>
      </c>
      <c r="N3742" t="s">
        <v>1673</v>
      </c>
    </row>
    <row r="3743" spans="1:14" x14ac:dyDescent="0.3">
      <c r="A3743" s="136">
        <f t="shared" si="58"/>
        <v>352.78434323447408</v>
      </c>
      <c r="B3743" s="134">
        <v>6.7285000000000004</v>
      </c>
      <c r="C3743" s="134">
        <v>-76.174000000000007</v>
      </c>
      <c r="D3743" t="s">
        <v>8816</v>
      </c>
      <c r="E3743" t="s">
        <v>883</v>
      </c>
      <c r="F3743" t="s">
        <v>877</v>
      </c>
      <c r="G3743" t="s">
        <v>8735</v>
      </c>
      <c r="H3743" t="s">
        <v>288</v>
      </c>
      <c r="I3743">
        <v>1433.8030000000001</v>
      </c>
      <c r="J3743" t="s">
        <v>889</v>
      </c>
      <c r="L3743" t="s">
        <v>2659</v>
      </c>
      <c r="M3743" t="s">
        <v>2026</v>
      </c>
      <c r="N3743" t="s">
        <v>2026</v>
      </c>
    </row>
    <row r="3744" spans="1:14" x14ac:dyDescent="0.3">
      <c r="A3744" s="136">
        <f t="shared" si="58"/>
        <v>352.80643933601522</v>
      </c>
      <c r="B3744" s="134">
        <v>5.4184999999999999</v>
      </c>
      <c r="C3744" s="134">
        <v>-75.709999999999994</v>
      </c>
      <c r="D3744" t="s">
        <v>3725</v>
      </c>
      <c r="E3744" t="s">
        <v>883</v>
      </c>
      <c r="F3744" t="s">
        <v>877</v>
      </c>
      <c r="G3744" t="s">
        <v>3726</v>
      </c>
      <c r="H3744" t="s">
        <v>2050</v>
      </c>
      <c r="I3744">
        <v>3174.9308999999998</v>
      </c>
      <c r="J3744" t="s">
        <v>889</v>
      </c>
      <c r="L3744" t="s">
        <v>2659</v>
      </c>
      <c r="M3744" t="s">
        <v>3727</v>
      </c>
      <c r="N3744" t="s">
        <v>3727</v>
      </c>
    </row>
    <row r="3745" spans="1:14" x14ac:dyDescent="0.3">
      <c r="A3745" s="136">
        <f t="shared" si="58"/>
        <v>353.20573497479558</v>
      </c>
      <c r="B3745" s="134">
        <v>3.9184999999999999</v>
      </c>
      <c r="C3745" s="134">
        <v>-73.075999999999993</v>
      </c>
      <c r="D3745" t="s">
        <v>7476</v>
      </c>
      <c r="E3745" t="s">
        <v>883</v>
      </c>
      <c r="F3745" t="s">
        <v>877</v>
      </c>
      <c r="G3745" t="s">
        <v>7250</v>
      </c>
      <c r="H3745" t="s">
        <v>302</v>
      </c>
      <c r="I3745">
        <v>420.56729999999999</v>
      </c>
      <c r="J3745" t="s">
        <v>889</v>
      </c>
      <c r="L3745" t="s">
        <v>7314</v>
      </c>
      <c r="M3745" t="s">
        <v>957</v>
      </c>
      <c r="N3745" t="s">
        <v>957</v>
      </c>
    </row>
    <row r="3746" spans="1:14" x14ac:dyDescent="0.3">
      <c r="A3746" s="136">
        <f t="shared" si="58"/>
        <v>353.25027890574103</v>
      </c>
      <c r="B3746" s="134">
        <v>8.891</v>
      </c>
      <c r="C3746" s="134">
        <v>-75.644999999999996</v>
      </c>
      <c r="D3746" t="s">
        <v>12536</v>
      </c>
      <c r="E3746" t="s">
        <v>883</v>
      </c>
      <c r="F3746" t="s">
        <v>884</v>
      </c>
      <c r="G3746" t="s">
        <v>12404</v>
      </c>
      <c r="H3746" t="s">
        <v>296</v>
      </c>
      <c r="I3746">
        <v>76.677700000000002</v>
      </c>
      <c r="L3746" t="s">
        <v>12486</v>
      </c>
      <c r="M3746" t="s">
        <v>1597</v>
      </c>
      <c r="N3746" t="s">
        <v>1597</v>
      </c>
    </row>
    <row r="3747" spans="1:14" x14ac:dyDescent="0.3">
      <c r="A3747" s="136">
        <f t="shared" si="58"/>
        <v>353.33820129246158</v>
      </c>
      <c r="B3747" s="134">
        <v>10.221349999999999</v>
      </c>
      <c r="C3747" s="134">
        <v>-73.569310000000002</v>
      </c>
      <c r="D3747" t="s">
        <v>13397</v>
      </c>
      <c r="E3747" t="s">
        <v>892</v>
      </c>
      <c r="F3747" t="s">
        <v>877</v>
      </c>
      <c r="G3747" t="s">
        <v>13207</v>
      </c>
      <c r="H3747" t="s">
        <v>294</v>
      </c>
      <c r="I3747">
        <v>429.97219999999999</v>
      </c>
      <c r="J3747" t="s">
        <v>889</v>
      </c>
      <c r="K3747" t="s">
        <v>879</v>
      </c>
      <c r="L3747" t="s">
        <v>13398</v>
      </c>
      <c r="M3747" t="s">
        <v>3827</v>
      </c>
      <c r="N3747" t="s">
        <v>3827</v>
      </c>
    </row>
    <row r="3748" spans="1:14" x14ac:dyDescent="0.3">
      <c r="A3748" s="136">
        <f t="shared" si="58"/>
        <v>353.36036831272804</v>
      </c>
      <c r="B3748" s="134">
        <v>5.3250000000000002</v>
      </c>
      <c r="C3748" s="134">
        <v>-75.655000000000001</v>
      </c>
      <c r="D3748" t="s">
        <v>3212</v>
      </c>
      <c r="E3748" t="s">
        <v>883</v>
      </c>
      <c r="F3748" t="s">
        <v>877</v>
      </c>
      <c r="G3748" t="s">
        <v>3135</v>
      </c>
      <c r="H3748" t="s">
        <v>2050</v>
      </c>
      <c r="I3748">
        <v>128.7731</v>
      </c>
      <c r="J3748" t="s">
        <v>894</v>
      </c>
      <c r="L3748" t="s">
        <v>2506</v>
      </c>
      <c r="M3748" t="s">
        <v>1905</v>
      </c>
      <c r="N3748" t="s">
        <v>1905</v>
      </c>
    </row>
    <row r="3749" spans="1:14" x14ac:dyDescent="0.3">
      <c r="A3749" s="136">
        <f t="shared" si="58"/>
        <v>353.4708244776167</v>
      </c>
      <c r="B3749" s="134">
        <v>4.47</v>
      </c>
      <c r="C3749" s="134">
        <v>-74.802999999999997</v>
      </c>
      <c r="D3749" t="s">
        <v>1658</v>
      </c>
      <c r="E3749" t="s">
        <v>883</v>
      </c>
      <c r="F3749" t="s">
        <v>877</v>
      </c>
      <c r="G3749" t="s">
        <v>1643</v>
      </c>
      <c r="H3749" t="s">
        <v>1369</v>
      </c>
      <c r="I3749">
        <v>19.624199999999998</v>
      </c>
      <c r="J3749" t="s">
        <v>894</v>
      </c>
      <c r="L3749" t="s">
        <v>1438</v>
      </c>
      <c r="M3749" t="s">
        <v>957</v>
      </c>
      <c r="N3749" t="s">
        <v>957</v>
      </c>
    </row>
    <row r="3750" spans="1:14" x14ac:dyDescent="0.3">
      <c r="A3750" s="136">
        <f t="shared" si="58"/>
        <v>353.60964150578303</v>
      </c>
      <c r="B3750" s="134">
        <v>6.7409999999999997</v>
      </c>
      <c r="C3750" s="134">
        <v>-76.183000000000007</v>
      </c>
      <c r="D3750" t="s">
        <v>8846</v>
      </c>
      <c r="E3750" t="s">
        <v>883</v>
      </c>
      <c r="F3750" t="s">
        <v>877</v>
      </c>
      <c r="G3750" t="s">
        <v>8735</v>
      </c>
      <c r="H3750" t="s">
        <v>288</v>
      </c>
      <c r="I3750">
        <v>249.7807</v>
      </c>
      <c r="J3750" t="s">
        <v>889</v>
      </c>
      <c r="L3750" t="s">
        <v>2659</v>
      </c>
      <c r="M3750" t="s">
        <v>2026</v>
      </c>
      <c r="N3750" t="s">
        <v>2026</v>
      </c>
    </row>
    <row r="3751" spans="1:14" x14ac:dyDescent="0.3">
      <c r="A3751" s="136">
        <f t="shared" si="58"/>
        <v>353.61291990665194</v>
      </c>
      <c r="B3751" s="134">
        <v>5.6195000000000004</v>
      </c>
      <c r="C3751" s="134">
        <v>-75.834500000000006</v>
      </c>
      <c r="D3751" t="s">
        <v>4492</v>
      </c>
      <c r="E3751" t="s">
        <v>883</v>
      </c>
      <c r="F3751" t="s">
        <v>877</v>
      </c>
      <c r="G3751" t="s">
        <v>4493</v>
      </c>
      <c r="H3751" t="s">
        <v>288</v>
      </c>
      <c r="I3751">
        <v>1830.6802</v>
      </c>
      <c r="J3751" t="s">
        <v>889</v>
      </c>
      <c r="L3751" t="s">
        <v>3787</v>
      </c>
      <c r="M3751" t="s">
        <v>2691</v>
      </c>
      <c r="N3751" t="s">
        <v>2691</v>
      </c>
    </row>
    <row r="3752" spans="1:14" x14ac:dyDescent="0.3">
      <c r="A3752" s="136">
        <f t="shared" si="58"/>
        <v>353.80123542882421</v>
      </c>
      <c r="B3752" s="134">
        <v>8.8881399999999999</v>
      </c>
      <c r="C3752" s="134">
        <v>-75.653030000000001</v>
      </c>
      <c r="D3752" t="s">
        <v>12534</v>
      </c>
      <c r="E3752" t="s">
        <v>892</v>
      </c>
      <c r="F3752" t="s">
        <v>877</v>
      </c>
      <c r="G3752" t="s">
        <v>12404</v>
      </c>
      <c r="H3752" t="s">
        <v>296</v>
      </c>
      <c r="I3752">
        <v>70.116600000000005</v>
      </c>
      <c r="J3752" t="s">
        <v>889</v>
      </c>
      <c r="K3752" t="s">
        <v>879</v>
      </c>
      <c r="L3752" t="s">
        <v>12535</v>
      </c>
      <c r="M3752" t="s">
        <v>931</v>
      </c>
      <c r="N3752" t="s">
        <v>931</v>
      </c>
    </row>
    <row r="3753" spans="1:14" x14ac:dyDescent="0.3">
      <c r="A3753" s="136">
        <f t="shared" si="58"/>
        <v>353.86707268161399</v>
      </c>
      <c r="B3753" s="134">
        <v>8.8964999999999996</v>
      </c>
      <c r="C3753" s="134">
        <v>-75.647999999999996</v>
      </c>
      <c r="D3753" t="s">
        <v>12545</v>
      </c>
      <c r="E3753" t="s">
        <v>883</v>
      </c>
      <c r="F3753" t="s">
        <v>884</v>
      </c>
      <c r="G3753" t="s">
        <v>12404</v>
      </c>
      <c r="H3753" t="s">
        <v>296</v>
      </c>
      <c r="I3753">
        <v>51.118000000000002</v>
      </c>
      <c r="L3753" t="s">
        <v>12486</v>
      </c>
      <c r="M3753" t="s">
        <v>891</v>
      </c>
      <c r="N3753" t="s">
        <v>891</v>
      </c>
    </row>
    <row r="3754" spans="1:14" x14ac:dyDescent="0.3">
      <c r="A3754" s="136">
        <f t="shared" si="58"/>
        <v>353.87340094163847</v>
      </c>
      <c r="B3754" s="134">
        <v>8.8834999999999997</v>
      </c>
      <c r="C3754" s="134">
        <v>-75.656999999999996</v>
      </c>
      <c r="D3754" t="s">
        <v>12530</v>
      </c>
      <c r="E3754" t="s">
        <v>892</v>
      </c>
      <c r="F3754" t="s">
        <v>877</v>
      </c>
      <c r="G3754" t="s">
        <v>12404</v>
      </c>
      <c r="H3754" t="s">
        <v>296</v>
      </c>
      <c r="I3754">
        <v>105.8918</v>
      </c>
      <c r="J3754" t="s">
        <v>894</v>
      </c>
      <c r="K3754" t="s">
        <v>903</v>
      </c>
      <c r="L3754" t="s">
        <v>12317</v>
      </c>
      <c r="M3754" t="s">
        <v>1019</v>
      </c>
      <c r="N3754" t="s">
        <v>1019</v>
      </c>
    </row>
    <row r="3755" spans="1:14" x14ac:dyDescent="0.3">
      <c r="A3755" s="136">
        <f t="shared" si="58"/>
        <v>353.98469954226891</v>
      </c>
      <c r="B3755" s="134">
        <v>5.3135000000000003</v>
      </c>
      <c r="C3755" s="134">
        <v>-75.653999999999996</v>
      </c>
      <c r="D3755" t="s">
        <v>3134</v>
      </c>
      <c r="E3755" t="s">
        <v>883</v>
      </c>
      <c r="F3755" t="s">
        <v>877</v>
      </c>
      <c r="G3755" t="s">
        <v>3135</v>
      </c>
      <c r="H3755" t="s">
        <v>2050</v>
      </c>
      <c r="I3755">
        <v>180.28389999999999</v>
      </c>
      <c r="J3755" t="s">
        <v>889</v>
      </c>
      <c r="L3755" t="s">
        <v>2925</v>
      </c>
      <c r="M3755" t="s">
        <v>2973</v>
      </c>
      <c r="N3755" t="s">
        <v>2973</v>
      </c>
    </row>
    <row r="3756" spans="1:14" x14ac:dyDescent="0.3">
      <c r="A3756" s="136">
        <f t="shared" si="58"/>
        <v>354.0888148408801</v>
      </c>
      <c r="B3756" s="134">
        <v>4.3594999999999997</v>
      </c>
      <c r="C3756" s="134">
        <v>-74.639499999999998</v>
      </c>
      <c r="D3756" t="s">
        <v>1877</v>
      </c>
      <c r="E3756" t="s">
        <v>883</v>
      </c>
      <c r="F3756" t="s">
        <v>884</v>
      </c>
      <c r="G3756" t="s">
        <v>1835</v>
      </c>
      <c r="H3756" t="s">
        <v>297</v>
      </c>
      <c r="I3756">
        <v>51.512300000000003</v>
      </c>
      <c r="L3756" t="s">
        <v>1878</v>
      </c>
      <c r="M3756" t="s">
        <v>1879</v>
      </c>
      <c r="N3756" t="s">
        <v>1879</v>
      </c>
    </row>
    <row r="3757" spans="1:14" x14ac:dyDescent="0.3">
      <c r="A3757" s="136">
        <f t="shared" si="58"/>
        <v>354.11109644249325</v>
      </c>
      <c r="B3757" s="134">
        <v>4.3602699999999999</v>
      </c>
      <c r="C3757" s="134">
        <v>-74.641189999999995</v>
      </c>
      <c r="D3757" t="s">
        <v>1870</v>
      </c>
      <c r="E3757" t="s">
        <v>892</v>
      </c>
      <c r="F3757" t="s">
        <v>877</v>
      </c>
      <c r="G3757" t="s">
        <v>1835</v>
      </c>
      <c r="H3757" t="s">
        <v>297</v>
      </c>
      <c r="I3757">
        <v>20.2195</v>
      </c>
      <c r="J3757" t="s">
        <v>894</v>
      </c>
      <c r="K3757" t="s">
        <v>879</v>
      </c>
      <c r="L3757" t="s">
        <v>1871</v>
      </c>
      <c r="M3757" t="s">
        <v>931</v>
      </c>
      <c r="N3757" t="s">
        <v>931</v>
      </c>
    </row>
    <row r="3758" spans="1:14" x14ac:dyDescent="0.3">
      <c r="A3758" s="136">
        <f t="shared" si="58"/>
        <v>354.13679841672388</v>
      </c>
      <c r="B3758" s="134">
        <v>5.3140000000000001</v>
      </c>
      <c r="C3758" s="134">
        <v>-75.656000000000006</v>
      </c>
      <c r="D3758" t="s">
        <v>3137</v>
      </c>
      <c r="E3758" t="s">
        <v>883</v>
      </c>
      <c r="F3758" t="s">
        <v>877</v>
      </c>
      <c r="G3758" t="s">
        <v>3135</v>
      </c>
      <c r="H3758" t="s">
        <v>2050</v>
      </c>
      <c r="I3758">
        <v>66.226900000000001</v>
      </c>
      <c r="J3758" t="s">
        <v>894</v>
      </c>
      <c r="L3758" t="s">
        <v>2659</v>
      </c>
      <c r="M3758" t="s">
        <v>3138</v>
      </c>
      <c r="N3758" t="s">
        <v>3138</v>
      </c>
    </row>
    <row r="3759" spans="1:14" x14ac:dyDescent="0.3">
      <c r="A3759" s="136">
        <f t="shared" si="58"/>
        <v>354.17031667714031</v>
      </c>
      <c r="B3759" s="134">
        <v>5.0229999999999997</v>
      </c>
      <c r="C3759" s="134">
        <v>-75.433000000000007</v>
      </c>
      <c r="D3759" t="s">
        <v>2230</v>
      </c>
      <c r="E3759" t="s">
        <v>883</v>
      </c>
      <c r="F3759" t="s">
        <v>963</v>
      </c>
      <c r="G3759" t="s">
        <v>2159</v>
      </c>
      <c r="H3759" t="s">
        <v>292</v>
      </c>
      <c r="I3759">
        <v>40.476300000000002</v>
      </c>
      <c r="L3759" t="s">
        <v>2231</v>
      </c>
      <c r="M3759" t="s">
        <v>887</v>
      </c>
      <c r="N3759" t="s">
        <v>887</v>
      </c>
    </row>
    <row r="3760" spans="1:14" x14ac:dyDescent="0.3">
      <c r="A3760" s="136">
        <f t="shared" si="58"/>
        <v>354.24824866467452</v>
      </c>
      <c r="B3760" s="134">
        <v>3.9095</v>
      </c>
      <c r="C3760" s="134">
        <v>-73.090500000000006</v>
      </c>
      <c r="D3760" t="s">
        <v>7438</v>
      </c>
      <c r="E3760" t="s">
        <v>883</v>
      </c>
      <c r="F3760" t="s">
        <v>877</v>
      </c>
      <c r="G3760" t="s">
        <v>7250</v>
      </c>
      <c r="H3760" t="s">
        <v>302</v>
      </c>
      <c r="I3760">
        <v>290.59930000000003</v>
      </c>
      <c r="J3760" t="s">
        <v>889</v>
      </c>
      <c r="L3760" t="s">
        <v>7439</v>
      </c>
      <c r="M3760" t="s">
        <v>2041</v>
      </c>
      <c r="N3760" t="s">
        <v>2041</v>
      </c>
    </row>
    <row r="3761" spans="1:14" x14ac:dyDescent="0.3">
      <c r="A3761" s="136">
        <f t="shared" si="58"/>
        <v>354.30127667999454</v>
      </c>
      <c r="B3761" s="134">
        <v>6.883</v>
      </c>
      <c r="C3761" s="134">
        <v>-76.202500000000001</v>
      </c>
      <c r="D3761" t="s">
        <v>9274</v>
      </c>
      <c r="E3761" t="s">
        <v>883</v>
      </c>
      <c r="F3761" t="s">
        <v>877</v>
      </c>
      <c r="G3761" t="s">
        <v>9275</v>
      </c>
      <c r="H3761" t="s">
        <v>288</v>
      </c>
      <c r="I3761">
        <v>6314.5214999999998</v>
      </c>
      <c r="J3761" t="s">
        <v>1069</v>
      </c>
      <c r="L3761" t="s">
        <v>3787</v>
      </c>
      <c r="M3761" t="s">
        <v>8628</v>
      </c>
      <c r="N3761" t="s">
        <v>8628</v>
      </c>
    </row>
    <row r="3762" spans="1:14" x14ac:dyDescent="0.3">
      <c r="A3762" s="136">
        <f t="shared" si="58"/>
        <v>354.31454210703532</v>
      </c>
      <c r="B3762" s="134">
        <v>9.1289700000000007</v>
      </c>
      <c r="C3762" s="134">
        <v>-75.476320000000001</v>
      </c>
      <c r="D3762" t="s">
        <v>12704</v>
      </c>
      <c r="E3762" t="s">
        <v>892</v>
      </c>
      <c r="F3762" t="s">
        <v>877</v>
      </c>
      <c r="G3762" t="s">
        <v>12705</v>
      </c>
      <c r="H3762" t="s">
        <v>296</v>
      </c>
      <c r="I3762">
        <v>169.55449999999999</v>
      </c>
      <c r="J3762" t="s">
        <v>889</v>
      </c>
      <c r="K3762" t="s">
        <v>903</v>
      </c>
      <c r="L3762" t="s">
        <v>11755</v>
      </c>
      <c r="M3762" t="s">
        <v>949</v>
      </c>
      <c r="N3762" t="s">
        <v>949</v>
      </c>
    </row>
    <row r="3763" spans="1:14" x14ac:dyDescent="0.3">
      <c r="A3763" s="136">
        <f t="shared" si="58"/>
        <v>354.35547909018845</v>
      </c>
      <c r="B3763" s="134">
        <v>10.269</v>
      </c>
      <c r="C3763" s="134">
        <v>-73.277000000000001</v>
      </c>
      <c r="D3763" t="s">
        <v>13508</v>
      </c>
      <c r="E3763" t="s">
        <v>892</v>
      </c>
      <c r="F3763" t="s">
        <v>877</v>
      </c>
      <c r="G3763" t="s">
        <v>13183</v>
      </c>
      <c r="H3763" t="s">
        <v>294</v>
      </c>
      <c r="I3763">
        <v>1048.8996999999999</v>
      </c>
      <c r="J3763" t="s">
        <v>889</v>
      </c>
      <c r="K3763" t="s">
        <v>903</v>
      </c>
      <c r="L3763" t="s">
        <v>13184</v>
      </c>
      <c r="M3763" t="s">
        <v>1008</v>
      </c>
      <c r="N3763" t="s">
        <v>1008</v>
      </c>
    </row>
    <row r="3764" spans="1:14" x14ac:dyDescent="0.3">
      <c r="A3764" s="136">
        <f t="shared" si="58"/>
        <v>354.38045315458976</v>
      </c>
      <c r="B3764" s="134">
        <v>10.13111</v>
      </c>
      <c r="C3764" s="134">
        <v>-73.976600000000005</v>
      </c>
      <c r="D3764" t="s">
        <v>13228</v>
      </c>
      <c r="E3764" t="s">
        <v>892</v>
      </c>
      <c r="F3764" t="s">
        <v>877</v>
      </c>
      <c r="G3764" t="s">
        <v>13191</v>
      </c>
      <c r="H3764" t="s">
        <v>294</v>
      </c>
      <c r="I3764">
        <v>54.485100000000003</v>
      </c>
      <c r="J3764" t="s">
        <v>889</v>
      </c>
      <c r="K3764" t="s">
        <v>879</v>
      </c>
      <c r="L3764" t="s">
        <v>13229</v>
      </c>
      <c r="M3764" t="s">
        <v>957</v>
      </c>
      <c r="N3764" t="s">
        <v>957</v>
      </c>
    </row>
    <row r="3765" spans="1:14" x14ac:dyDescent="0.3">
      <c r="A3765" s="136">
        <f t="shared" si="58"/>
        <v>354.38304070981889</v>
      </c>
      <c r="B3765" s="134">
        <v>4.5242199999999997</v>
      </c>
      <c r="C3765" s="134">
        <v>-74.894289999999998</v>
      </c>
      <c r="D3765" t="s">
        <v>1546</v>
      </c>
      <c r="E3765" t="s">
        <v>892</v>
      </c>
      <c r="F3765" t="s">
        <v>877</v>
      </c>
      <c r="G3765" t="s">
        <v>1520</v>
      </c>
      <c r="H3765" t="s">
        <v>307</v>
      </c>
      <c r="I3765">
        <v>13.251300000000001</v>
      </c>
      <c r="J3765" t="s">
        <v>889</v>
      </c>
      <c r="K3765" t="s">
        <v>879</v>
      </c>
      <c r="L3765" t="s">
        <v>1547</v>
      </c>
      <c r="M3765" t="s">
        <v>931</v>
      </c>
      <c r="N3765" t="s">
        <v>931</v>
      </c>
    </row>
    <row r="3766" spans="1:14" x14ac:dyDescent="0.3">
      <c r="A3766" s="136">
        <f t="shared" si="58"/>
        <v>354.49845540611091</v>
      </c>
      <c r="B3766" s="134">
        <v>4.4595000000000002</v>
      </c>
      <c r="C3766" s="134">
        <v>-74.804000000000002</v>
      </c>
      <c r="D3766" t="s">
        <v>1642</v>
      </c>
      <c r="E3766" t="s">
        <v>883</v>
      </c>
      <c r="F3766" t="s">
        <v>981</v>
      </c>
      <c r="G3766" t="s">
        <v>1643</v>
      </c>
      <c r="H3766" t="s">
        <v>1369</v>
      </c>
      <c r="I3766">
        <v>57.646900000000002</v>
      </c>
      <c r="J3766" t="s">
        <v>894</v>
      </c>
      <c r="L3766" t="s">
        <v>1644</v>
      </c>
      <c r="M3766" t="s">
        <v>957</v>
      </c>
      <c r="N3766" t="s">
        <v>957</v>
      </c>
    </row>
    <row r="3767" spans="1:14" x14ac:dyDescent="0.3">
      <c r="A3767" s="136">
        <f t="shared" si="58"/>
        <v>354.50643007653122</v>
      </c>
      <c r="B3767" s="134">
        <v>5.68506</v>
      </c>
      <c r="C3767" s="134">
        <v>-75.877250000000004</v>
      </c>
      <c r="D3767" t="s">
        <v>4823</v>
      </c>
      <c r="E3767" t="s">
        <v>892</v>
      </c>
      <c r="F3767" t="s">
        <v>877</v>
      </c>
      <c r="G3767" t="s">
        <v>4249</v>
      </c>
      <c r="H3767" t="s">
        <v>288</v>
      </c>
      <c r="I3767">
        <v>47.480800000000002</v>
      </c>
      <c r="J3767" t="s">
        <v>894</v>
      </c>
      <c r="K3767" t="s">
        <v>879</v>
      </c>
      <c r="L3767" t="s">
        <v>4665</v>
      </c>
      <c r="M3767" t="s">
        <v>4824</v>
      </c>
      <c r="N3767" t="s">
        <v>4824</v>
      </c>
    </row>
    <row r="3768" spans="1:14" x14ac:dyDescent="0.3">
      <c r="A3768" s="136">
        <f t="shared" si="58"/>
        <v>354.53983609666773</v>
      </c>
      <c r="B3768" s="134">
        <v>5.6980000000000004</v>
      </c>
      <c r="C3768" s="134">
        <v>-75.884</v>
      </c>
      <c r="D3768" t="s">
        <v>4880</v>
      </c>
      <c r="E3768" t="s">
        <v>883</v>
      </c>
      <c r="F3768" t="s">
        <v>877</v>
      </c>
      <c r="G3768" t="s">
        <v>4249</v>
      </c>
      <c r="H3768" t="s">
        <v>288</v>
      </c>
      <c r="I3768">
        <v>122.6122</v>
      </c>
      <c r="J3768" t="s">
        <v>894</v>
      </c>
      <c r="L3768" t="s">
        <v>4665</v>
      </c>
      <c r="M3768" t="s">
        <v>4881</v>
      </c>
      <c r="N3768" t="s">
        <v>4881</v>
      </c>
    </row>
    <row r="3769" spans="1:14" x14ac:dyDescent="0.3">
      <c r="A3769" s="136">
        <f t="shared" si="58"/>
        <v>354.68877241068236</v>
      </c>
      <c r="B3769" s="134">
        <v>10.240500000000001</v>
      </c>
      <c r="C3769" s="134">
        <v>-73.529499999999999</v>
      </c>
      <c r="D3769" t="s">
        <v>13402</v>
      </c>
      <c r="E3769" t="s">
        <v>892</v>
      </c>
      <c r="F3769" t="s">
        <v>877</v>
      </c>
      <c r="G3769" t="s">
        <v>13207</v>
      </c>
      <c r="H3769" t="s">
        <v>294</v>
      </c>
      <c r="I3769">
        <v>220.2149</v>
      </c>
      <c r="J3769" t="s">
        <v>889</v>
      </c>
      <c r="K3769" t="s">
        <v>903</v>
      </c>
      <c r="L3769" t="s">
        <v>13403</v>
      </c>
      <c r="M3769" t="s">
        <v>13404</v>
      </c>
      <c r="N3769" t="s">
        <v>13404</v>
      </c>
    </row>
    <row r="3770" spans="1:14" x14ac:dyDescent="0.3">
      <c r="A3770" s="136">
        <f t="shared" si="58"/>
        <v>354.75030949241881</v>
      </c>
      <c r="B3770" s="134">
        <v>10.141</v>
      </c>
      <c r="C3770" s="134">
        <v>-73.956000000000003</v>
      </c>
      <c r="D3770" t="s">
        <v>13247</v>
      </c>
      <c r="E3770" t="s">
        <v>883</v>
      </c>
      <c r="F3770" t="s">
        <v>877</v>
      </c>
      <c r="G3770" t="s">
        <v>13191</v>
      </c>
      <c r="H3770" t="s">
        <v>294</v>
      </c>
      <c r="I3770">
        <v>29.053699999999999</v>
      </c>
      <c r="J3770" t="s">
        <v>894</v>
      </c>
      <c r="L3770" t="s">
        <v>13248</v>
      </c>
      <c r="M3770" t="s">
        <v>931</v>
      </c>
      <c r="N3770" t="s">
        <v>931</v>
      </c>
    </row>
    <row r="3771" spans="1:14" x14ac:dyDescent="0.3">
      <c r="A3771" s="136">
        <f t="shared" si="58"/>
        <v>355.02487751433767</v>
      </c>
      <c r="B3771" s="134">
        <v>10.244759999999999</v>
      </c>
      <c r="C3771" s="134">
        <v>-73.522180000000006</v>
      </c>
      <c r="D3771" t="s">
        <v>13407</v>
      </c>
      <c r="E3771" t="s">
        <v>892</v>
      </c>
      <c r="F3771" t="s">
        <v>877</v>
      </c>
      <c r="G3771" t="s">
        <v>13207</v>
      </c>
      <c r="H3771" t="s">
        <v>294</v>
      </c>
      <c r="I3771">
        <v>11.0441</v>
      </c>
      <c r="J3771" t="s">
        <v>894</v>
      </c>
      <c r="K3771" t="s">
        <v>879</v>
      </c>
      <c r="L3771" t="s">
        <v>13408</v>
      </c>
      <c r="M3771" t="s">
        <v>949</v>
      </c>
      <c r="N3771" t="s">
        <v>949</v>
      </c>
    </row>
    <row r="3772" spans="1:14" x14ac:dyDescent="0.3">
      <c r="A3772" s="136">
        <f t="shared" si="58"/>
        <v>355.03958738806563</v>
      </c>
      <c r="B3772" s="134">
        <v>6.6844999999999999</v>
      </c>
      <c r="C3772" s="134">
        <v>-76.188999999999993</v>
      </c>
      <c r="D3772" t="s">
        <v>8734</v>
      </c>
      <c r="E3772" t="s">
        <v>883</v>
      </c>
      <c r="F3772" t="s">
        <v>877</v>
      </c>
      <c r="G3772" t="s">
        <v>8735</v>
      </c>
      <c r="H3772" t="s">
        <v>288</v>
      </c>
      <c r="I3772">
        <v>46.5336</v>
      </c>
      <c r="J3772" t="s">
        <v>894</v>
      </c>
      <c r="L3772" t="s">
        <v>2659</v>
      </c>
      <c r="M3772" t="s">
        <v>2026</v>
      </c>
      <c r="N3772" t="s">
        <v>2026</v>
      </c>
    </row>
    <row r="3773" spans="1:14" x14ac:dyDescent="0.3">
      <c r="A3773" s="136">
        <f t="shared" si="58"/>
        <v>355.16369430942694</v>
      </c>
      <c r="B3773" s="134">
        <v>4.3529999999999998</v>
      </c>
      <c r="C3773" s="134">
        <v>-74.647499999999994</v>
      </c>
      <c r="D3773" t="s">
        <v>1858</v>
      </c>
      <c r="E3773" t="s">
        <v>883</v>
      </c>
      <c r="F3773" t="s">
        <v>877</v>
      </c>
      <c r="G3773" t="s">
        <v>1859</v>
      </c>
      <c r="H3773" t="s">
        <v>297</v>
      </c>
      <c r="I3773">
        <v>349.55340000000001</v>
      </c>
      <c r="J3773" t="s">
        <v>889</v>
      </c>
      <c r="L3773" t="s">
        <v>1785</v>
      </c>
      <c r="M3773" t="s">
        <v>1019</v>
      </c>
      <c r="N3773" t="s">
        <v>1019</v>
      </c>
    </row>
    <row r="3774" spans="1:14" x14ac:dyDescent="0.3">
      <c r="A3774" s="136">
        <f t="shared" si="58"/>
        <v>355.265094940658</v>
      </c>
      <c r="B3774" s="134">
        <v>5.3040000000000003</v>
      </c>
      <c r="C3774" s="134">
        <v>-75.661500000000004</v>
      </c>
      <c r="D3774" t="s">
        <v>3099</v>
      </c>
      <c r="E3774" t="s">
        <v>883</v>
      </c>
      <c r="F3774" t="s">
        <v>877</v>
      </c>
      <c r="G3774" t="s">
        <v>3100</v>
      </c>
      <c r="H3774" t="s">
        <v>305</v>
      </c>
      <c r="I3774">
        <v>51.511099999999999</v>
      </c>
      <c r="J3774" t="s">
        <v>894</v>
      </c>
      <c r="L3774" t="s">
        <v>3016</v>
      </c>
      <c r="M3774" t="s">
        <v>1909</v>
      </c>
      <c r="N3774" t="s">
        <v>1909</v>
      </c>
    </row>
    <row r="3775" spans="1:14" x14ac:dyDescent="0.3">
      <c r="A3775" s="136">
        <f t="shared" si="58"/>
        <v>355.29876652197339</v>
      </c>
      <c r="B3775" s="134">
        <v>5.1210000000000004</v>
      </c>
      <c r="C3775" s="134">
        <v>-75.527209999999997</v>
      </c>
      <c r="D3775" t="s">
        <v>2513</v>
      </c>
      <c r="E3775" t="s">
        <v>892</v>
      </c>
      <c r="F3775" t="s">
        <v>877</v>
      </c>
      <c r="G3775" t="s">
        <v>2514</v>
      </c>
      <c r="H3775" t="s">
        <v>292</v>
      </c>
      <c r="I3775">
        <v>85.958500000000001</v>
      </c>
      <c r="J3775" t="s">
        <v>894</v>
      </c>
      <c r="K3775" t="s">
        <v>879</v>
      </c>
      <c r="L3775" t="s">
        <v>2515</v>
      </c>
      <c r="M3775" t="s">
        <v>957</v>
      </c>
      <c r="N3775" t="s">
        <v>957</v>
      </c>
    </row>
    <row r="3776" spans="1:14" x14ac:dyDescent="0.3">
      <c r="A3776" s="136">
        <f t="shared" si="58"/>
        <v>355.30461264720338</v>
      </c>
      <c r="B3776" s="134">
        <v>8.8674999999999997</v>
      </c>
      <c r="C3776" s="134">
        <v>-75.683499999999995</v>
      </c>
      <c r="D3776" t="s">
        <v>12507</v>
      </c>
      <c r="E3776" t="s">
        <v>883</v>
      </c>
      <c r="F3776" t="s">
        <v>877</v>
      </c>
      <c r="G3776" t="s">
        <v>12404</v>
      </c>
      <c r="H3776" t="s">
        <v>296</v>
      </c>
      <c r="I3776">
        <v>142.41980000000001</v>
      </c>
      <c r="J3776" t="s">
        <v>894</v>
      </c>
      <c r="L3776" t="s">
        <v>12508</v>
      </c>
      <c r="M3776" t="s">
        <v>3535</v>
      </c>
      <c r="N3776" t="s">
        <v>3535</v>
      </c>
    </row>
    <row r="3777" spans="1:14" x14ac:dyDescent="0.3">
      <c r="A3777" s="136">
        <f t="shared" si="58"/>
        <v>355.31039408268941</v>
      </c>
      <c r="B3777" s="134">
        <v>10.142709999999999</v>
      </c>
      <c r="C3777" s="134">
        <v>-73.967560000000006</v>
      </c>
      <c r="D3777" t="s">
        <v>13243</v>
      </c>
      <c r="E3777" t="s">
        <v>892</v>
      </c>
      <c r="F3777" t="s">
        <v>877</v>
      </c>
      <c r="G3777" t="s">
        <v>13191</v>
      </c>
      <c r="H3777" t="s">
        <v>294</v>
      </c>
      <c r="I3777">
        <v>15.5207</v>
      </c>
      <c r="J3777" t="s">
        <v>894</v>
      </c>
      <c r="K3777" t="s">
        <v>879</v>
      </c>
      <c r="L3777" t="s">
        <v>13244</v>
      </c>
      <c r="M3777" t="s">
        <v>957</v>
      </c>
      <c r="N3777" t="s">
        <v>957</v>
      </c>
    </row>
    <row r="3778" spans="1:14" x14ac:dyDescent="0.3">
      <c r="A3778" s="136">
        <f t="shared" ref="A3778:A3841" si="59">6371*ACOS(SIN(RADIANS(LAT))*SIN(RADIANS(B3778))+COS(RADIANS(LAT))*COS(RADIANS(B3778))*COS(RADIANS(C3778-LONG)))</f>
        <v>355.34206521217965</v>
      </c>
      <c r="B3778" s="134">
        <v>9.7473399999999994</v>
      </c>
      <c r="C3778" s="134">
        <v>-74.800060000000002</v>
      </c>
      <c r="D3778" t="s">
        <v>13039</v>
      </c>
      <c r="E3778" t="s">
        <v>892</v>
      </c>
      <c r="F3778" t="s">
        <v>1593</v>
      </c>
      <c r="G3778" t="s">
        <v>13038</v>
      </c>
      <c r="H3778" t="s">
        <v>301</v>
      </c>
      <c r="I3778">
        <v>6.1151999999999997</v>
      </c>
      <c r="J3778" t="s">
        <v>894</v>
      </c>
      <c r="K3778" t="s">
        <v>879</v>
      </c>
      <c r="L3778" t="s">
        <v>13040</v>
      </c>
      <c r="M3778" t="s">
        <v>1019</v>
      </c>
      <c r="N3778" t="s">
        <v>1019</v>
      </c>
    </row>
    <row r="3779" spans="1:14" x14ac:dyDescent="0.3">
      <c r="A3779" s="136">
        <f t="shared" si="59"/>
        <v>355.38784985053019</v>
      </c>
      <c r="B3779" s="134">
        <v>10.26458</v>
      </c>
      <c r="C3779" s="134">
        <v>-73.407349999999994</v>
      </c>
      <c r="D3779" t="s">
        <v>13459</v>
      </c>
      <c r="E3779" t="s">
        <v>892</v>
      </c>
      <c r="F3779" t="s">
        <v>1214</v>
      </c>
      <c r="G3779" t="s">
        <v>13207</v>
      </c>
      <c r="H3779" t="s">
        <v>294</v>
      </c>
      <c r="I3779">
        <v>27.4177</v>
      </c>
      <c r="J3779" t="s">
        <v>986</v>
      </c>
      <c r="K3779" t="s">
        <v>879</v>
      </c>
      <c r="L3779" t="s">
        <v>12995</v>
      </c>
      <c r="M3779" t="s">
        <v>949</v>
      </c>
      <c r="N3779" t="s">
        <v>949</v>
      </c>
    </row>
    <row r="3780" spans="1:14" x14ac:dyDescent="0.3">
      <c r="A3780" s="136">
        <f t="shared" si="59"/>
        <v>355.55206149548803</v>
      </c>
      <c r="B3780" s="134">
        <v>9.7206799999999998</v>
      </c>
      <c r="C3780" s="134">
        <v>-74.842860000000002</v>
      </c>
      <c r="D3780" t="s">
        <v>13024</v>
      </c>
      <c r="E3780" t="s">
        <v>892</v>
      </c>
      <c r="F3780" t="s">
        <v>1214</v>
      </c>
      <c r="G3780" t="s">
        <v>13025</v>
      </c>
      <c r="H3780" t="s">
        <v>290</v>
      </c>
      <c r="I3780">
        <v>119.16370000000001</v>
      </c>
      <c r="J3780" t="s">
        <v>986</v>
      </c>
      <c r="K3780" t="s">
        <v>879</v>
      </c>
      <c r="L3780" t="s">
        <v>12995</v>
      </c>
      <c r="M3780" t="s">
        <v>949</v>
      </c>
      <c r="N3780" t="s">
        <v>949</v>
      </c>
    </row>
    <row r="3781" spans="1:14" x14ac:dyDescent="0.3">
      <c r="A3781" s="136">
        <f t="shared" si="59"/>
        <v>355.57889031931347</v>
      </c>
      <c r="B3781" s="134">
        <v>9.3157899999999998</v>
      </c>
      <c r="C3781" s="134">
        <v>-75.323269999999994</v>
      </c>
      <c r="D3781" t="s">
        <v>12777</v>
      </c>
      <c r="E3781" t="s">
        <v>892</v>
      </c>
      <c r="F3781" t="s">
        <v>877</v>
      </c>
      <c r="G3781" t="s">
        <v>12778</v>
      </c>
      <c r="H3781" t="s">
        <v>306</v>
      </c>
      <c r="I3781">
        <v>8.0709999999999997</v>
      </c>
      <c r="J3781" t="s">
        <v>889</v>
      </c>
      <c r="K3781" t="s">
        <v>879</v>
      </c>
      <c r="L3781" t="s">
        <v>12779</v>
      </c>
      <c r="M3781" t="s">
        <v>931</v>
      </c>
      <c r="N3781" t="s">
        <v>931</v>
      </c>
    </row>
    <row r="3782" spans="1:14" x14ac:dyDescent="0.3">
      <c r="A3782" s="136">
        <f t="shared" si="59"/>
        <v>355.71465794807006</v>
      </c>
      <c r="B3782" s="134">
        <v>6.9074200000000001</v>
      </c>
      <c r="C3782" s="134">
        <v>-76.216949999999997</v>
      </c>
      <c r="D3782" t="s">
        <v>9348</v>
      </c>
      <c r="E3782" t="s">
        <v>892</v>
      </c>
      <c r="F3782" t="s">
        <v>1214</v>
      </c>
      <c r="G3782" t="s">
        <v>9297</v>
      </c>
      <c r="H3782" t="s">
        <v>288</v>
      </c>
      <c r="I3782">
        <v>8.4699999999999998E-2</v>
      </c>
      <c r="K3782" t="s">
        <v>879</v>
      </c>
      <c r="L3782" t="s">
        <v>9349</v>
      </c>
      <c r="M3782" t="s">
        <v>1117</v>
      </c>
      <c r="N3782" t="s">
        <v>1117</v>
      </c>
    </row>
    <row r="3783" spans="1:14" x14ac:dyDescent="0.3">
      <c r="A3783" s="136">
        <f t="shared" si="59"/>
        <v>355.8313016365517</v>
      </c>
      <c r="B3783" s="134">
        <v>5.2898399999999999</v>
      </c>
      <c r="C3783" s="134">
        <v>-75.657979999999995</v>
      </c>
      <c r="D3783" t="s">
        <v>3033</v>
      </c>
      <c r="E3783" t="s">
        <v>892</v>
      </c>
      <c r="F3783" t="s">
        <v>877</v>
      </c>
      <c r="G3783" t="s">
        <v>3020</v>
      </c>
      <c r="H3783" t="s">
        <v>2050</v>
      </c>
      <c r="I3783">
        <v>29.4209</v>
      </c>
      <c r="J3783" t="s">
        <v>894</v>
      </c>
      <c r="K3783" t="s">
        <v>903</v>
      </c>
      <c r="L3783" t="s">
        <v>2925</v>
      </c>
      <c r="M3783" t="s">
        <v>2926</v>
      </c>
      <c r="N3783" t="s">
        <v>2926</v>
      </c>
    </row>
    <row r="3784" spans="1:14" x14ac:dyDescent="0.3">
      <c r="A3784" s="136">
        <f t="shared" si="59"/>
        <v>355.87234468289819</v>
      </c>
      <c r="B3784" s="134">
        <v>10.236000000000001</v>
      </c>
      <c r="C3784" s="134">
        <v>-73.615499999999997</v>
      </c>
      <c r="D3784" t="s">
        <v>13399</v>
      </c>
      <c r="E3784" t="s">
        <v>892</v>
      </c>
      <c r="F3784" t="s">
        <v>877</v>
      </c>
      <c r="G3784" t="s">
        <v>13207</v>
      </c>
      <c r="H3784" t="s">
        <v>294</v>
      </c>
      <c r="I3784">
        <v>142.78290000000001</v>
      </c>
      <c r="J3784" t="s">
        <v>894</v>
      </c>
      <c r="K3784" t="s">
        <v>903</v>
      </c>
      <c r="L3784" t="s">
        <v>13400</v>
      </c>
      <c r="M3784" t="s">
        <v>13401</v>
      </c>
      <c r="N3784" t="s">
        <v>13401</v>
      </c>
    </row>
    <row r="3785" spans="1:14" x14ac:dyDescent="0.3">
      <c r="A3785" s="136">
        <f t="shared" si="59"/>
        <v>355.89299045335457</v>
      </c>
      <c r="B3785" s="134">
        <v>5.2250300000000003</v>
      </c>
      <c r="C3785" s="134">
        <v>-75.612819999999999</v>
      </c>
      <c r="D3785" t="s">
        <v>2806</v>
      </c>
      <c r="E3785" t="s">
        <v>892</v>
      </c>
      <c r="F3785" t="s">
        <v>877</v>
      </c>
      <c r="G3785" t="s">
        <v>2728</v>
      </c>
      <c r="H3785" t="s">
        <v>292</v>
      </c>
      <c r="I3785">
        <v>25.073699999999999</v>
      </c>
      <c r="J3785" t="s">
        <v>894</v>
      </c>
      <c r="K3785" t="s">
        <v>879</v>
      </c>
      <c r="L3785" t="s">
        <v>2560</v>
      </c>
      <c r="M3785" t="s">
        <v>899</v>
      </c>
      <c r="N3785" t="s">
        <v>899</v>
      </c>
    </row>
    <row r="3786" spans="1:14" x14ac:dyDescent="0.3">
      <c r="A3786" s="136">
        <f t="shared" si="59"/>
        <v>355.93539749331546</v>
      </c>
      <c r="B3786" s="134">
        <v>10.153930000000001</v>
      </c>
      <c r="C3786" s="134">
        <v>-73.950199999999995</v>
      </c>
      <c r="D3786" t="s">
        <v>13270</v>
      </c>
      <c r="E3786" t="s">
        <v>892</v>
      </c>
      <c r="F3786" t="s">
        <v>877</v>
      </c>
      <c r="G3786" t="s">
        <v>13191</v>
      </c>
      <c r="H3786" t="s">
        <v>294</v>
      </c>
      <c r="I3786">
        <v>7.5942999999999996</v>
      </c>
      <c r="J3786" t="s">
        <v>889</v>
      </c>
      <c r="K3786" t="s">
        <v>879</v>
      </c>
      <c r="L3786" t="s">
        <v>13271</v>
      </c>
      <c r="M3786" t="s">
        <v>899</v>
      </c>
      <c r="N3786" t="s">
        <v>899</v>
      </c>
    </row>
    <row r="3787" spans="1:14" x14ac:dyDescent="0.3">
      <c r="A3787" s="136">
        <f t="shared" si="59"/>
        <v>355.94883983605536</v>
      </c>
      <c r="B3787" s="134">
        <v>4.5106999999999999</v>
      </c>
      <c r="C3787" s="134">
        <v>-74.89967</v>
      </c>
      <c r="D3787" t="s">
        <v>1519</v>
      </c>
      <c r="E3787" t="s">
        <v>892</v>
      </c>
      <c r="F3787" t="s">
        <v>877</v>
      </c>
      <c r="G3787" t="s">
        <v>1520</v>
      </c>
      <c r="H3787" t="s">
        <v>307</v>
      </c>
      <c r="I3787">
        <v>100.9671</v>
      </c>
      <c r="J3787" t="s">
        <v>894</v>
      </c>
      <c r="K3787" t="s">
        <v>879</v>
      </c>
      <c r="L3787" t="s">
        <v>1521</v>
      </c>
      <c r="M3787" t="s">
        <v>899</v>
      </c>
      <c r="N3787" t="s">
        <v>899</v>
      </c>
    </row>
    <row r="3788" spans="1:14" x14ac:dyDescent="0.3">
      <c r="A3788" s="136">
        <f t="shared" si="59"/>
        <v>355.94997671426216</v>
      </c>
      <c r="B3788" s="134">
        <v>4.0259999999999998</v>
      </c>
      <c r="C3788" s="134">
        <v>-72.081500000000005</v>
      </c>
      <c r="D3788" t="s">
        <v>10279</v>
      </c>
      <c r="E3788" t="s">
        <v>883</v>
      </c>
      <c r="F3788" t="s">
        <v>877</v>
      </c>
      <c r="G3788" t="s">
        <v>9984</v>
      </c>
      <c r="H3788" t="s">
        <v>302</v>
      </c>
      <c r="I3788">
        <v>569.00429999999994</v>
      </c>
      <c r="J3788" t="s">
        <v>889</v>
      </c>
      <c r="L3788" t="s">
        <v>10280</v>
      </c>
      <c r="M3788" t="s">
        <v>1019</v>
      </c>
      <c r="N3788" t="s">
        <v>1019</v>
      </c>
    </row>
    <row r="3789" spans="1:14" x14ac:dyDescent="0.3">
      <c r="A3789" s="136">
        <f t="shared" si="59"/>
        <v>356.02205828379431</v>
      </c>
      <c r="B3789" s="134">
        <v>9.2569999999999997</v>
      </c>
      <c r="C3789" s="134">
        <v>-75.384500000000003</v>
      </c>
      <c r="D3789" t="s">
        <v>12761</v>
      </c>
      <c r="E3789" t="s">
        <v>892</v>
      </c>
      <c r="F3789" t="s">
        <v>877</v>
      </c>
      <c r="G3789" t="s">
        <v>12756</v>
      </c>
      <c r="H3789" t="s">
        <v>306</v>
      </c>
      <c r="I3789">
        <v>488.596</v>
      </c>
      <c r="J3789" t="s">
        <v>889</v>
      </c>
      <c r="K3789" t="s">
        <v>903</v>
      </c>
      <c r="L3789" t="s">
        <v>12535</v>
      </c>
      <c r="M3789" t="s">
        <v>1019</v>
      </c>
      <c r="N3789" t="s">
        <v>1019</v>
      </c>
    </row>
    <row r="3790" spans="1:14" x14ac:dyDescent="0.3">
      <c r="A3790" s="136">
        <f t="shared" si="59"/>
        <v>356.02442140230215</v>
      </c>
      <c r="B3790" s="134">
        <v>10.135</v>
      </c>
      <c r="C3790" s="134">
        <v>-74.013000000000005</v>
      </c>
      <c r="D3790" t="s">
        <v>13222</v>
      </c>
      <c r="E3790" t="s">
        <v>883</v>
      </c>
      <c r="F3790" t="s">
        <v>877</v>
      </c>
      <c r="G3790" t="s">
        <v>13191</v>
      </c>
      <c r="H3790" t="s">
        <v>294</v>
      </c>
      <c r="I3790">
        <v>2216.6648</v>
      </c>
      <c r="J3790" t="s">
        <v>889</v>
      </c>
      <c r="L3790" t="s">
        <v>13223</v>
      </c>
      <c r="M3790" t="s">
        <v>1019</v>
      </c>
      <c r="N3790" t="s">
        <v>1019</v>
      </c>
    </row>
    <row r="3791" spans="1:14" x14ac:dyDescent="0.3">
      <c r="A3791" s="136">
        <f t="shared" si="59"/>
        <v>356.03200297661283</v>
      </c>
      <c r="B3791" s="134">
        <v>5.1302899999999996</v>
      </c>
      <c r="C3791" s="134">
        <v>-75.542940000000002</v>
      </c>
      <c r="D3791" t="s">
        <v>2546</v>
      </c>
      <c r="E3791" t="s">
        <v>892</v>
      </c>
      <c r="F3791" t="s">
        <v>877</v>
      </c>
      <c r="G3791" t="s">
        <v>2514</v>
      </c>
      <c r="H3791" t="s">
        <v>292</v>
      </c>
      <c r="I3791">
        <v>18.692299999999999</v>
      </c>
      <c r="J3791" t="s">
        <v>894</v>
      </c>
      <c r="K3791" t="s">
        <v>903</v>
      </c>
      <c r="L3791" t="s">
        <v>2547</v>
      </c>
      <c r="M3791" t="s">
        <v>949</v>
      </c>
      <c r="N3791" t="s">
        <v>949</v>
      </c>
    </row>
    <row r="3792" spans="1:14" x14ac:dyDescent="0.3">
      <c r="A3792" s="136">
        <f t="shared" si="59"/>
        <v>356.26599154937696</v>
      </c>
      <c r="B3792" s="134">
        <v>5.2576099999999997</v>
      </c>
      <c r="C3792" s="134">
        <v>-75.640280000000004</v>
      </c>
      <c r="D3792" t="s">
        <v>2924</v>
      </c>
      <c r="E3792" t="s">
        <v>892</v>
      </c>
      <c r="F3792" t="s">
        <v>877</v>
      </c>
      <c r="G3792" t="s">
        <v>2862</v>
      </c>
      <c r="H3792" t="s">
        <v>292</v>
      </c>
      <c r="I3792">
        <v>24.822099999999999</v>
      </c>
      <c r="J3792" t="s">
        <v>894</v>
      </c>
      <c r="K3792" t="s">
        <v>903</v>
      </c>
      <c r="L3792" t="s">
        <v>2925</v>
      </c>
      <c r="M3792" t="s">
        <v>2926</v>
      </c>
      <c r="N3792" t="s">
        <v>2926</v>
      </c>
    </row>
    <row r="3793" spans="1:14" x14ac:dyDescent="0.3">
      <c r="A3793" s="136">
        <f t="shared" si="59"/>
        <v>356.27868639866847</v>
      </c>
      <c r="B3793" s="134">
        <v>5.2682799999999999</v>
      </c>
      <c r="C3793" s="134">
        <v>-75.647919999999999</v>
      </c>
      <c r="D3793" t="s">
        <v>2952</v>
      </c>
      <c r="E3793" t="s">
        <v>892</v>
      </c>
      <c r="F3793" t="s">
        <v>877</v>
      </c>
      <c r="G3793" t="s">
        <v>2728</v>
      </c>
      <c r="H3793" t="s">
        <v>292</v>
      </c>
      <c r="I3793">
        <v>391.96480000000003</v>
      </c>
      <c r="J3793" t="s">
        <v>889</v>
      </c>
      <c r="K3793" t="s">
        <v>879</v>
      </c>
      <c r="L3793" t="s">
        <v>2953</v>
      </c>
      <c r="M3793" t="s">
        <v>957</v>
      </c>
      <c r="N3793" t="s">
        <v>957</v>
      </c>
    </row>
    <row r="3794" spans="1:14" x14ac:dyDescent="0.3">
      <c r="A3794" s="136">
        <f t="shared" si="59"/>
        <v>356.32419491479493</v>
      </c>
      <c r="B3794" s="134">
        <v>9.2461500000000001</v>
      </c>
      <c r="C3794" s="134">
        <v>-75.398169999999993</v>
      </c>
      <c r="D3794" t="s">
        <v>12751</v>
      </c>
      <c r="E3794" t="s">
        <v>892</v>
      </c>
      <c r="F3794" t="s">
        <v>877</v>
      </c>
      <c r="G3794" t="s">
        <v>12752</v>
      </c>
      <c r="H3794" t="s">
        <v>306</v>
      </c>
      <c r="I3794">
        <v>125.8442</v>
      </c>
      <c r="J3794" t="s">
        <v>894</v>
      </c>
      <c r="K3794" t="s">
        <v>879</v>
      </c>
      <c r="L3794" t="s">
        <v>12753</v>
      </c>
      <c r="M3794" t="s">
        <v>2393</v>
      </c>
      <c r="N3794" t="s">
        <v>2393</v>
      </c>
    </row>
    <row r="3795" spans="1:14" x14ac:dyDescent="0.3">
      <c r="A3795" s="136">
        <f t="shared" si="59"/>
        <v>356.45565939338491</v>
      </c>
      <c r="B3795" s="134">
        <v>5.1775000000000002</v>
      </c>
      <c r="C3795" s="134">
        <v>-75.584000000000003</v>
      </c>
      <c r="D3795" t="s">
        <v>2664</v>
      </c>
      <c r="E3795" t="s">
        <v>883</v>
      </c>
      <c r="F3795" t="s">
        <v>877</v>
      </c>
      <c r="G3795" t="s">
        <v>222</v>
      </c>
      <c r="H3795" t="s">
        <v>292</v>
      </c>
      <c r="I3795">
        <v>149.6387</v>
      </c>
      <c r="J3795" t="s">
        <v>894</v>
      </c>
      <c r="L3795" t="s">
        <v>2665</v>
      </c>
      <c r="M3795" t="s">
        <v>2666</v>
      </c>
      <c r="N3795" t="s">
        <v>2666</v>
      </c>
    </row>
    <row r="3796" spans="1:14" x14ac:dyDescent="0.3">
      <c r="A3796" s="136">
        <f t="shared" si="59"/>
        <v>356.45700676360804</v>
      </c>
      <c r="B3796" s="134">
        <v>5.6464999999999996</v>
      </c>
      <c r="C3796" s="134">
        <v>-75.877499999999998</v>
      </c>
      <c r="D3796" t="s">
        <v>4664</v>
      </c>
      <c r="E3796" t="s">
        <v>883</v>
      </c>
      <c r="F3796" t="s">
        <v>877</v>
      </c>
      <c r="G3796" t="s">
        <v>4249</v>
      </c>
      <c r="H3796" t="s">
        <v>288</v>
      </c>
      <c r="I3796">
        <v>11.0359</v>
      </c>
      <c r="J3796" t="s">
        <v>894</v>
      </c>
      <c r="L3796" t="s">
        <v>4665</v>
      </c>
      <c r="M3796" t="s">
        <v>899</v>
      </c>
      <c r="N3796" t="s">
        <v>899</v>
      </c>
    </row>
    <row r="3797" spans="1:14" x14ac:dyDescent="0.3">
      <c r="A3797" s="136">
        <f t="shared" si="59"/>
        <v>356.52020430154857</v>
      </c>
      <c r="B3797" s="134">
        <v>5.2839999999999998</v>
      </c>
      <c r="C3797" s="134">
        <v>-75.661500000000004</v>
      </c>
      <c r="D3797" t="s">
        <v>3019</v>
      </c>
      <c r="E3797" t="s">
        <v>883</v>
      </c>
      <c r="F3797" t="s">
        <v>877</v>
      </c>
      <c r="G3797" t="s">
        <v>3020</v>
      </c>
      <c r="H3797" t="s">
        <v>2050</v>
      </c>
      <c r="I3797">
        <v>49.059899999999999</v>
      </c>
      <c r="J3797" t="s">
        <v>894</v>
      </c>
      <c r="L3797" t="s">
        <v>3021</v>
      </c>
      <c r="M3797" t="s">
        <v>3022</v>
      </c>
      <c r="N3797" t="s">
        <v>3022</v>
      </c>
    </row>
    <row r="3798" spans="1:14" x14ac:dyDescent="0.3">
      <c r="A3798" s="136">
        <f t="shared" si="59"/>
        <v>356.61879571887886</v>
      </c>
      <c r="B3798" s="134">
        <v>4.4009999999999998</v>
      </c>
      <c r="C3798" s="134">
        <v>-74.75</v>
      </c>
      <c r="D3798" t="s">
        <v>1692</v>
      </c>
      <c r="E3798" t="s">
        <v>883</v>
      </c>
      <c r="F3798" t="s">
        <v>877</v>
      </c>
      <c r="G3798" t="s">
        <v>1408</v>
      </c>
      <c r="H3798" t="s">
        <v>297</v>
      </c>
      <c r="I3798">
        <v>78.499799999999993</v>
      </c>
      <c r="J3798" t="s">
        <v>894</v>
      </c>
      <c r="L3798" t="s">
        <v>1693</v>
      </c>
      <c r="M3798" t="s">
        <v>1694</v>
      </c>
      <c r="N3798" t="s">
        <v>1694</v>
      </c>
    </row>
    <row r="3799" spans="1:14" x14ac:dyDescent="0.3">
      <c r="A3799" s="136">
        <f t="shared" si="59"/>
        <v>356.70350949590221</v>
      </c>
      <c r="B3799" s="134">
        <v>5.63</v>
      </c>
      <c r="C3799" s="134">
        <v>-75.871499999999997</v>
      </c>
      <c r="D3799" t="s">
        <v>4573</v>
      </c>
      <c r="E3799" t="s">
        <v>883</v>
      </c>
      <c r="F3799" t="s">
        <v>877</v>
      </c>
      <c r="G3799" t="s">
        <v>4493</v>
      </c>
      <c r="H3799" t="s">
        <v>288</v>
      </c>
      <c r="I3799">
        <v>141.01750000000001</v>
      </c>
      <c r="J3799" t="s">
        <v>894</v>
      </c>
      <c r="L3799" t="s">
        <v>1988</v>
      </c>
      <c r="M3799" t="s">
        <v>4574</v>
      </c>
      <c r="N3799" t="s">
        <v>4574</v>
      </c>
    </row>
    <row r="3800" spans="1:14" x14ac:dyDescent="0.3">
      <c r="A3800" s="136">
        <f t="shared" si="59"/>
        <v>356.80361808862671</v>
      </c>
      <c r="B3800" s="134">
        <v>8.9179999999999993</v>
      </c>
      <c r="C3800" s="134">
        <v>-75.665499999999994</v>
      </c>
      <c r="D3800" t="s">
        <v>12574</v>
      </c>
      <c r="E3800" t="s">
        <v>883</v>
      </c>
      <c r="F3800" t="s">
        <v>981</v>
      </c>
      <c r="G3800" t="s">
        <v>12404</v>
      </c>
      <c r="H3800" t="s">
        <v>296</v>
      </c>
      <c r="I3800">
        <v>45.030999999999999</v>
      </c>
      <c r="J3800" t="s">
        <v>894</v>
      </c>
      <c r="L3800" t="s">
        <v>12575</v>
      </c>
      <c r="M3800" t="s">
        <v>12576</v>
      </c>
      <c r="N3800" t="s">
        <v>12576</v>
      </c>
    </row>
    <row r="3801" spans="1:14" x14ac:dyDescent="0.3">
      <c r="A3801" s="136">
        <f t="shared" si="59"/>
        <v>356.89169561315413</v>
      </c>
      <c r="B3801" s="134">
        <v>5.2809999999999997</v>
      </c>
      <c r="C3801" s="134">
        <v>-75.663499999999999</v>
      </c>
      <c r="D3801" t="s">
        <v>3014</v>
      </c>
      <c r="E3801" t="s">
        <v>883</v>
      </c>
      <c r="F3801" t="s">
        <v>877</v>
      </c>
      <c r="G3801" t="s">
        <v>3015</v>
      </c>
      <c r="H3801" t="s">
        <v>2050</v>
      </c>
      <c r="I3801">
        <v>76.043300000000002</v>
      </c>
      <c r="J3801" t="s">
        <v>894</v>
      </c>
      <c r="L3801" t="s">
        <v>3016</v>
      </c>
      <c r="M3801" t="s">
        <v>1909</v>
      </c>
      <c r="N3801" t="s">
        <v>1909</v>
      </c>
    </row>
    <row r="3802" spans="1:14" x14ac:dyDescent="0.3">
      <c r="A3802" s="136">
        <f t="shared" si="59"/>
        <v>356.91473192170446</v>
      </c>
      <c r="B3802" s="134">
        <v>4.149</v>
      </c>
      <c r="C3802" s="134">
        <v>-71.716499999999996</v>
      </c>
      <c r="D3802" t="s">
        <v>11043</v>
      </c>
      <c r="E3802" t="s">
        <v>883</v>
      </c>
      <c r="F3802" t="s">
        <v>884</v>
      </c>
      <c r="G3802" t="s">
        <v>9984</v>
      </c>
      <c r="H3802" t="s">
        <v>302</v>
      </c>
      <c r="I3802">
        <v>935.76070000000004</v>
      </c>
      <c r="L3802" t="s">
        <v>11044</v>
      </c>
      <c r="M3802" t="s">
        <v>1451</v>
      </c>
      <c r="N3802" t="s">
        <v>1451</v>
      </c>
    </row>
    <row r="3803" spans="1:14" x14ac:dyDescent="0.3">
      <c r="A3803" s="136">
        <f t="shared" si="59"/>
        <v>356.94221677912071</v>
      </c>
      <c r="B3803" s="134">
        <v>6.9409999999999998</v>
      </c>
      <c r="C3803" s="134">
        <v>-76.23</v>
      </c>
      <c r="D3803" t="s">
        <v>9486</v>
      </c>
      <c r="E3803" t="s">
        <v>883</v>
      </c>
      <c r="F3803" t="s">
        <v>877</v>
      </c>
      <c r="G3803" t="s">
        <v>9487</v>
      </c>
      <c r="H3803" t="s">
        <v>288</v>
      </c>
      <c r="I3803">
        <v>735.63350000000003</v>
      </c>
      <c r="J3803" t="s">
        <v>889</v>
      </c>
      <c r="L3803" t="s">
        <v>3787</v>
      </c>
      <c r="M3803" t="s">
        <v>8628</v>
      </c>
      <c r="N3803" t="s">
        <v>8628</v>
      </c>
    </row>
    <row r="3804" spans="1:14" x14ac:dyDescent="0.3">
      <c r="A3804" s="136">
        <f t="shared" si="59"/>
        <v>356.99500765652249</v>
      </c>
      <c r="B3804" s="134">
        <v>6.9288600000000002</v>
      </c>
      <c r="C3804" s="134">
        <v>-76.229830000000007</v>
      </c>
      <c r="D3804" t="s">
        <v>9437</v>
      </c>
      <c r="E3804" t="s">
        <v>892</v>
      </c>
      <c r="F3804" t="s">
        <v>877</v>
      </c>
      <c r="G3804" t="s">
        <v>9275</v>
      </c>
      <c r="H3804" t="s">
        <v>288</v>
      </c>
      <c r="I3804">
        <v>87.528800000000004</v>
      </c>
      <c r="J3804" t="s">
        <v>894</v>
      </c>
      <c r="K3804" t="s">
        <v>879</v>
      </c>
      <c r="L3804" t="s">
        <v>9438</v>
      </c>
      <c r="M3804" t="s">
        <v>1117</v>
      </c>
      <c r="N3804" t="s">
        <v>1117</v>
      </c>
    </row>
    <row r="3805" spans="1:14" x14ac:dyDescent="0.3">
      <c r="A3805" s="136">
        <f t="shared" si="59"/>
        <v>357.16939632845782</v>
      </c>
      <c r="B3805" s="134">
        <v>8.9203299999999999</v>
      </c>
      <c r="C3805" s="134">
        <v>-75.667919999999995</v>
      </c>
      <c r="D3805" t="s">
        <v>12581</v>
      </c>
      <c r="E3805" t="s">
        <v>892</v>
      </c>
      <c r="F3805" t="s">
        <v>877</v>
      </c>
      <c r="G3805" t="s">
        <v>12404</v>
      </c>
      <c r="H3805" t="s">
        <v>296</v>
      </c>
      <c r="I3805">
        <v>49.991999999999997</v>
      </c>
      <c r="J3805" t="s">
        <v>1069</v>
      </c>
      <c r="K3805" t="s">
        <v>879</v>
      </c>
      <c r="L3805" t="s">
        <v>12582</v>
      </c>
      <c r="M3805" t="s">
        <v>931</v>
      </c>
      <c r="N3805" t="s">
        <v>931</v>
      </c>
    </row>
    <row r="3806" spans="1:14" x14ac:dyDescent="0.3">
      <c r="A3806" s="136">
        <f t="shared" si="59"/>
        <v>357.34179909522049</v>
      </c>
      <c r="B3806" s="134">
        <v>5.2216699999999996</v>
      </c>
      <c r="C3806" s="134">
        <v>-75.626519999999999</v>
      </c>
      <c r="D3806" t="s">
        <v>2807</v>
      </c>
      <c r="E3806" t="s">
        <v>892</v>
      </c>
      <c r="F3806" t="s">
        <v>877</v>
      </c>
      <c r="G3806" t="s">
        <v>2728</v>
      </c>
      <c r="H3806" t="s">
        <v>292</v>
      </c>
      <c r="I3806">
        <v>58.425899999999999</v>
      </c>
      <c r="J3806" t="s">
        <v>894</v>
      </c>
      <c r="K3806" t="s">
        <v>879</v>
      </c>
      <c r="L3806" t="s">
        <v>2808</v>
      </c>
      <c r="M3806" t="s">
        <v>949</v>
      </c>
      <c r="N3806" t="s">
        <v>949</v>
      </c>
    </row>
    <row r="3807" spans="1:14" x14ac:dyDescent="0.3">
      <c r="A3807" s="136">
        <f t="shared" si="59"/>
        <v>357.35612040763851</v>
      </c>
      <c r="B3807" s="134">
        <v>10.302</v>
      </c>
      <c r="C3807" s="134">
        <v>-73.194999999999993</v>
      </c>
      <c r="D3807" t="s">
        <v>13580</v>
      </c>
      <c r="E3807" t="s">
        <v>892</v>
      </c>
      <c r="F3807" t="s">
        <v>1214</v>
      </c>
      <c r="G3807" t="s">
        <v>13502</v>
      </c>
      <c r="H3807" t="s">
        <v>294</v>
      </c>
      <c r="I3807">
        <v>158.4657</v>
      </c>
      <c r="L3807" t="s">
        <v>11846</v>
      </c>
      <c r="M3807" t="s">
        <v>1019</v>
      </c>
      <c r="N3807" t="s">
        <v>1019</v>
      </c>
    </row>
    <row r="3808" spans="1:14" x14ac:dyDescent="0.3">
      <c r="A3808" s="136">
        <f t="shared" si="59"/>
        <v>357.44835702733354</v>
      </c>
      <c r="B3808" s="134">
        <v>5.1232300000000004</v>
      </c>
      <c r="C3808" s="134">
        <v>-75.553629999999998</v>
      </c>
      <c r="D3808" t="s">
        <v>2530</v>
      </c>
      <c r="E3808" t="s">
        <v>892</v>
      </c>
      <c r="F3808" t="s">
        <v>877</v>
      </c>
      <c r="G3808" t="s">
        <v>2156</v>
      </c>
      <c r="H3808" t="s">
        <v>292</v>
      </c>
      <c r="I3808">
        <v>2.3010999999999999</v>
      </c>
      <c r="J3808" t="s">
        <v>894</v>
      </c>
      <c r="K3808" t="s">
        <v>879</v>
      </c>
      <c r="L3808" t="s">
        <v>2531</v>
      </c>
      <c r="M3808" t="s">
        <v>1686</v>
      </c>
      <c r="N3808" t="s">
        <v>1686</v>
      </c>
    </row>
    <row r="3809" spans="1:14" x14ac:dyDescent="0.3">
      <c r="A3809" s="136">
        <f t="shared" si="59"/>
        <v>357.56430816777612</v>
      </c>
      <c r="B3809" s="134">
        <v>5.2580799999999996</v>
      </c>
      <c r="C3809" s="134">
        <v>-75.654929999999993</v>
      </c>
      <c r="D3809" t="s">
        <v>2935</v>
      </c>
      <c r="E3809" t="s">
        <v>892</v>
      </c>
      <c r="F3809" t="s">
        <v>877</v>
      </c>
      <c r="G3809" t="s">
        <v>2728</v>
      </c>
      <c r="H3809" t="s">
        <v>292</v>
      </c>
      <c r="I3809">
        <v>29.916</v>
      </c>
      <c r="J3809" t="s">
        <v>889</v>
      </c>
      <c r="K3809" t="s">
        <v>879</v>
      </c>
      <c r="L3809" t="s">
        <v>2936</v>
      </c>
      <c r="M3809" t="s">
        <v>899</v>
      </c>
      <c r="N3809" t="s">
        <v>899</v>
      </c>
    </row>
    <row r="3810" spans="1:14" x14ac:dyDescent="0.3">
      <c r="A3810" s="136">
        <f t="shared" si="59"/>
        <v>357.68780101864314</v>
      </c>
      <c r="B3810" s="134">
        <v>4.4409599999999996</v>
      </c>
      <c r="C3810" s="134">
        <v>-74.827799999999996</v>
      </c>
      <c r="D3810" t="s">
        <v>1570</v>
      </c>
      <c r="E3810" t="s">
        <v>892</v>
      </c>
      <c r="F3810" t="s">
        <v>877</v>
      </c>
      <c r="G3810" t="s">
        <v>303</v>
      </c>
      <c r="H3810" t="s">
        <v>297</v>
      </c>
      <c r="I3810">
        <v>20.609400000000001</v>
      </c>
      <c r="J3810" t="s">
        <v>894</v>
      </c>
      <c r="K3810" t="s">
        <v>879</v>
      </c>
      <c r="L3810" t="s">
        <v>1571</v>
      </c>
      <c r="M3810" t="s">
        <v>957</v>
      </c>
      <c r="N3810" t="s">
        <v>957</v>
      </c>
    </row>
    <row r="3811" spans="1:14" x14ac:dyDescent="0.3">
      <c r="A3811" s="136">
        <f t="shared" si="59"/>
        <v>357.72836762311761</v>
      </c>
      <c r="B3811" s="134">
        <v>5.0417199999999998</v>
      </c>
      <c r="C3811" s="134">
        <v>-75.490960000000001</v>
      </c>
      <c r="D3811" t="s">
        <v>2299</v>
      </c>
      <c r="E3811" t="s">
        <v>892</v>
      </c>
      <c r="F3811" t="s">
        <v>877</v>
      </c>
      <c r="G3811" t="s">
        <v>2159</v>
      </c>
      <c r="H3811" t="s">
        <v>292</v>
      </c>
      <c r="I3811">
        <v>1.9979</v>
      </c>
      <c r="J3811" t="s">
        <v>894</v>
      </c>
      <c r="K3811" t="s">
        <v>879</v>
      </c>
      <c r="L3811" t="s">
        <v>2300</v>
      </c>
      <c r="M3811" t="s">
        <v>957</v>
      </c>
      <c r="N3811" t="s">
        <v>957</v>
      </c>
    </row>
    <row r="3812" spans="1:14" x14ac:dyDescent="0.3">
      <c r="A3812" s="136">
        <f t="shared" si="59"/>
        <v>357.7299662821784</v>
      </c>
      <c r="B3812" s="134">
        <v>5.1215000000000002</v>
      </c>
      <c r="C3812" s="134">
        <v>-75.555499999999995</v>
      </c>
      <c r="D3812" t="s">
        <v>2525</v>
      </c>
      <c r="E3812" t="s">
        <v>883</v>
      </c>
      <c r="F3812" t="s">
        <v>963</v>
      </c>
      <c r="G3812" t="s">
        <v>2156</v>
      </c>
      <c r="H3812" t="s">
        <v>292</v>
      </c>
      <c r="I3812">
        <v>12.266</v>
      </c>
      <c r="L3812" t="s">
        <v>2526</v>
      </c>
      <c r="M3812" t="s">
        <v>1019</v>
      </c>
      <c r="N3812" t="s">
        <v>1019</v>
      </c>
    </row>
    <row r="3813" spans="1:14" x14ac:dyDescent="0.3">
      <c r="A3813" s="136">
        <f t="shared" si="59"/>
        <v>357.76055999087799</v>
      </c>
      <c r="B3813" s="134">
        <v>5.2234999999999996</v>
      </c>
      <c r="C3813" s="134">
        <v>-75.632499999999993</v>
      </c>
      <c r="D3813" t="s">
        <v>2816</v>
      </c>
      <c r="E3813" t="s">
        <v>883</v>
      </c>
      <c r="F3813" t="s">
        <v>877</v>
      </c>
      <c r="G3813" t="s">
        <v>2728</v>
      </c>
      <c r="H3813" t="s">
        <v>292</v>
      </c>
      <c r="I3813">
        <v>28.210799999999999</v>
      </c>
      <c r="J3813" t="s">
        <v>894</v>
      </c>
      <c r="L3813" t="s">
        <v>2817</v>
      </c>
      <c r="M3813" t="s">
        <v>1686</v>
      </c>
      <c r="N3813" t="s">
        <v>1686</v>
      </c>
    </row>
    <row r="3814" spans="1:14" x14ac:dyDescent="0.3">
      <c r="A3814" s="136">
        <f t="shared" si="59"/>
        <v>357.87112203534036</v>
      </c>
      <c r="B3814" s="134">
        <v>4.0314300000000003</v>
      </c>
      <c r="C3814" s="134">
        <v>-72.005340000000004</v>
      </c>
      <c r="D3814" t="s">
        <v>10423</v>
      </c>
      <c r="E3814" t="s">
        <v>892</v>
      </c>
      <c r="F3814" t="s">
        <v>926</v>
      </c>
      <c r="G3814" t="s">
        <v>9984</v>
      </c>
      <c r="H3814" t="s">
        <v>302</v>
      </c>
      <c r="I3814">
        <v>1861.7686000000001</v>
      </c>
      <c r="J3814" t="s">
        <v>889</v>
      </c>
      <c r="K3814" t="s">
        <v>879</v>
      </c>
      <c r="L3814" t="s">
        <v>10424</v>
      </c>
      <c r="M3814" t="s">
        <v>949</v>
      </c>
      <c r="N3814" t="s">
        <v>949</v>
      </c>
    </row>
    <row r="3815" spans="1:14" x14ac:dyDescent="0.3">
      <c r="A3815" s="136">
        <f t="shared" si="59"/>
        <v>357.88192073201981</v>
      </c>
      <c r="B3815" s="134">
        <v>4.2596999999999996</v>
      </c>
      <c r="C3815" s="134">
        <v>-74.531959999999998</v>
      </c>
      <c r="D3815" t="s">
        <v>2088</v>
      </c>
      <c r="E3815" t="s">
        <v>892</v>
      </c>
      <c r="F3815" t="s">
        <v>877</v>
      </c>
      <c r="G3815" t="s">
        <v>2089</v>
      </c>
      <c r="H3815" t="s">
        <v>297</v>
      </c>
      <c r="I3815">
        <v>52.897799999999997</v>
      </c>
      <c r="J3815" t="s">
        <v>894</v>
      </c>
      <c r="K3815" t="s">
        <v>879</v>
      </c>
      <c r="L3815" t="s">
        <v>2090</v>
      </c>
      <c r="M3815" t="s">
        <v>949</v>
      </c>
      <c r="N3815" t="s">
        <v>949</v>
      </c>
    </row>
    <row r="3816" spans="1:14" x14ac:dyDescent="0.3">
      <c r="A3816" s="136">
        <f t="shared" si="59"/>
        <v>357.89222688972961</v>
      </c>
      <c r="B3816" s="134">
        <v>7.1520000000000001</v>
      </c>
      <c r="C3816" s="134">
        <v>-76.242500000000007</v>
      </c>
      <c r="D3816" t="s">
        <v>9993</v>
      </c>
      <c r="E3816" t="s">
        <v>883</v>
      </c>
      <c r="F3816" t="s">
        <v>877</v>
      </c>
      <c r="G3816" t="s">
        <v>9994</v>
      </c>
      <c r="H3816" t="s">
        <v>288</v>
      </c>
      <c r="I3816">
        <v>2560.8611000000001</v>
      </c>
      <c r="J3816" t="s">
        <v>889</v>
      </c>
      <c r="L3816" t="s">
        <v>2659</v>
      </c>
      <c r="M3816" t="s">
        <v>9332</v>
      </c>
      <c r="N3816" t="s">
        <v>9332</v>
      </c>
    </row>
    <row r="3817" spans="1:14" x14ac:dyDescent="0.3">
      <c r="A3817" s="136">
        <f t="shared" si="59"/>
        <v>357.92972438194033</v>
      </c>
      <c r="B3817" s="134">
        <v>4.43994</v>
      </c>
      <c r="C3817" s="134">
        <v>-74.830169999999995</v>
      </c>
      <c r="D3817" t="s">
        <v>1561</v>
      </c>
      <c r="E3817" t="s">
        <v>892</v>
      </c>
      <c r="F3817" t="s">
        <v>877</v>
      </c>
      <c r="G3817" t="s">
        <v>303</v>
      </c>
      <c r="H3817" t="s">
        <v>297</v>
      </c>
      <c r="I3817">
        <v>3.6113</v>
      </c>
      <c r="J3817" t="s">
        <v>889</v>
      </c>
      <c r="K3817" t="s">
        <v>879</v>
      </c>
      <c r="L3817" t="s">
        <v>1560</v>
      </c>
      <c r="M3817" t="s">
        <v>899</v>
      </c>
      <c r="N3817" t="s">
        <v>899</v>
      </c>
    </row>
    <row r="3818" spans="1:14" x14ac:dyDescent="0.3">
      <c r="A3818" s="136">
        <f t="shared" si="59"/>
        <v>357.94700720602657</v>
      </c>
      <c r="B3818" s="134">
        <v>5.04122</v>
      </c>
      <c r="C3818" s="134">
        <v>-75.493110000000001</v>
      </c>
      <c r="D3818" t="s">
        <v>2297</v>
      </c>
      <c r="E3818" t="s">
        <v>892</v>
      </c>
      <c r="F3818" t="s">
        <v>877</v>
      </c>
      <c r="G3818" t="s">
        <v>2159</v>
      </c>
      <c r="H3818" t="s">
        <v>292</v>
      </c>
      <c r="I3818">
        <v>0.81969999999999998</v>
      </c>
      <c r="J3818" t="s">
        <v>894</v>
      </c>
      <c r="K3818" t="s">
        <v>879</v>
      </c>
      <c r="L3818" t="s">
        <v>2298</v>
      </c>
      <c r="M3818" t="s">
        <v>899</v>
      </c>
      <c r="N3818" t="s">
        <v>899</v>
      </c>
    </row>
    <row r="3819" spans="1:14" x14ac:dyDescent="0.3">
      <c r="A3819" s="136">
        <f t="shared" si="59"/>
        <v>357.96844684231314</v>
      </c>
      <c r="B3819" s="134">
        <v>9.3979999999999997</v>
      </c>
      <c r="C3819" s="134">
        <v>-75.271500000000003</v>
      </c>
      <c r="D3819" t="s">
        <v>12837</v>
      </c>
      <c r="E3819" t="s">
        <v>892</v>
      </c>
      <c r="F3819" t="s">
        <v>877</v>
      </c>
      <c r="G3819" t="s">
        <v>12833</v>
      </c>
      <c r="H3819" t="s">
        <v>306</v>
      </c>
      <c r="I3819">
        <v>81.388000000000005</v>
      </c>
      <c r="J3819" t="s">
        <v>894</v>
      </c>
      <c r="K3819" t="s">
        <v>879</v>
      </c>
      <c r="L3819" t="s">
        <v>12838</v>
      </c>
      <c r="M3819" t="s">
        <v>931</v>
      </c>
      <c r="N3819" t="s">
        <v>931</v>
      </c>
    </row>
    <row r="3820" spans="1:14" x14ac:dyDescent="0.3">
      <c r="A3820" s="136">
        <f t="shared" si="59"/>
        <v>357.9738276838342</v>
      </c>
      <c r="B3820" s="134">
        <v>4.4384100000000002</v>
      </c>
      <c r="C3820" s="134">
        <v>-74.828630000000004</v>
      </c>
      <c r="D3820" t="s">
        <v>1563</v>
      </c>
      <c r="E3820" t="s">
        <v>892</v>
      </c>
      <c r="F3820" t="s">
        <v>877</v>
      </c>
      <c r="G3820" t="s">
        <v>303</v>
      </c>
      <c r="H3820" t="s">
        <v>297</v>
      </c>
      <c r="I3820">
        <v>39.642899999999997</v>
      </c>
      <c r="J3820" t="s">
        <v>894</v>
      </c>
      <c r="K3820" t="s">
        <v>879</v>
      </c>
      <c r="L3820" t="s">
        <v>1564</v>
      </c>
      <c r="M3820" t="s">
        <v>1252</v>
      </c>
      <c r="N3820" t="s">
        <v>1252</v>
      </c>
    </row>
    <row r="3821" spans="1:14" x14ac:dyDescent="0.3">
      <c r="A3821" s="136">
        <f t="shared" si="59"/>
        <v>357.99795902316328</v>
      </c>
      <c r="B3821" s="134">
        <v>5.0184300000000004</v>
      </c>
      <c r="C3821" s="134">
        <v>-75.474509999999995</v>
      </c>
      <c r="D3821" t="s">
        <v>2232</v>
      </c>
      <c r="E3821" t="s">
        <v>892</v>
      </c>
      <c r="F3821" t="s">
        <v>877</v>
      </c>
      <c r="G3821" t="s">
        <v>2113</v>
      </c>
      <c r="H3821" t="s">
        <v>292</v>
      </c>
      <c r="I3821">
        <v>0.38240000000000002</v>
      </c>
      <c r="J3821" t="s">
        <v>894</v>
      </c>
      <c r="K3821" t="s">
        <v>879</v>
      </c>
      <c r="L3821" t="s">
        <v>2233</v>
      </c>
      <c r="M3821" t="s">
        <v>899</v>
      </c>
      <c r="N3821" t="s">
        <v>899</v>
      </c>
    </row>
    <row r="3822" spans="1:14" x14ac:dyDescent="0.3">
      <c r="A3822" s="136">
        <f t="shared" si="59"/>
        <v>358.00976987987741</v>
      </c>
      <c r="B3822" s="134">
        <v>8.6710999999999991</v>
      </c>
      <c r="C3822" s="134">
        <v>-75.83323</v>
      </c>
      <c r="D3822" t="s">
        <v>12293</v>
      </c>
      <c r="E3822" t="s">
        <v>892</v>
      </c>
      <c r="F3822" t="s">
        <v>877</v>
      </c>
      <c r="G3822" t="s">
        <v>11953</v>
      </c>
      <c r="H3822" t="s">
        <v>296</v>
      </c>
      <c r="I3822">
        <v>146.38470000000001</v>
      </c>
      <c r="J3822" t="s">
        <v>894</v>
      </c>
      <c r="K3822" t="s">
        <v>879</v>
      </c>
      <c r="L3822" t="s">
        <v>12294</v>
      </c>
      <c r="M3822" t="s">
        <v>1252</v>
      </c>
      <c r="N3822" t="s">
        <v>1252</v>
      </c>
    </row>
    <row r="3823" spans="1:14" x14ac:dyDescent="0.3">
      <c r="A3823" s="136">
        <f t="shared" si="59"/>
        <v>358.01020411654747</v>
      </c>
      <c r="B3823" s="134">
        <v>4.4403800000000002</v>
      </c>
      <c r="C3823" s="134">
        <v>-74.832099999999997</v>
      </c>
      <c r="D3823" t="s">
        <v>1555</v>
      </c>
      <c r="E3823" t="s">
        <v>892</v>
      </c>
      <c r="F3823" t="s">
        <v>877</v>
      </c>
      <c r="G3823" t="s">
        <v>303</v>
      </c>
      <c r="H3823" t="s">
        <v>297</v>
      </c>
      <c r="I3823">
        <v>6.1277999999999997</v>
      </c>
      <c r="J3823" t="s">
        <v>894</v>
      </c>
      <c r="K3823" t="s">
        <v>879</v>
      </c>
      <c r="L3823" t="s">
        <v>1556</v>
      </c>
      <c r="M3823" t="s">
        <v>949</v>
      </c>
      <c r="N3823" t="s">
        <v>949</v>
      </c>
    </row>
    <row r="3824" spans="1:14" x14ac:dyDescent="0.3">
      <c r="A3824" s="136">
        <f t="shared" si="59"/>
        <v>358.01671953499408</v>
      </c>
      <c r="B3824" s="134">
        <v>4.4385899999999996</v>
      </c>
      <c r="C3824" s="134">
        <v>-74.829580000000007</v>
      </c>
      <c r="D3824" t="s">
        <v>1559</v>
      </c>
      <c r="E3824" t="s">
        <v>892</v>
      </c>
      <c r="F3824" t="s">
        <v>877</v>
      </c>
      <c r="G3824" t="s">
        <v>303</v>
      </c>
      <c r="H3824" t="s">
        <v>297</v>
      </c>
      <c r="I3824">
        <v>6.0987999999999998</v>
      </c>
      <c r="J3824" t="s">
        <v>889</v>
      </c>
      <c r="K3824" t="s">
        <v>879</v>
      </c>
      <c r="L3824" t="s">
        <v>1560</v>
      </c>
      <c r="M3824" t="s">
        <v>899</v>
      </c>
      <c r="N3824" t="s">
        <v>899</v>
      </c>
    </row>
    <row r="3825" spans="1:14" x14ac:dyDescent="0.3">
      <c r="A3825" s="136">
        <f t="shared" si="59"/>
        <v>358.02650388526075</v>
      </c>
      <c r="B3825" s="134">
        <v>5.0194799999999997</v>
      </c>
      <c r="C3825" s="134">
        <v>-75.475740000000002</v>
      </c>
      <c r="D3825" t="s">
        <v>2238</v>
      </c>
      <c r="E3825" t="s">
        <v>892</v>
      </c>
      <c r="F3825" t="s">
        <v>877</v>
      </c>
      <c r="G3825" t="s">
        <v>2113</v>
      </c>
      <c r="H3825" t="s">
        <v>292</v>
      </c>
      <c r="I3825">
        <v>0.67179999999999995</v>
      </c>
      <c r="J3825" t="s">
        <v>894</v>
      </c>
      <c r="K3825" t="s">
        <v>879</v>
      </c>
      <c r="L3825" t="s">
        <v>2239</v>
      </c>
      <c r="M3825" t="s">
        <v>957</v>
      </c>
      <c r="N3825" t="s">
        <v>957</v>
      </c>
    </row>
    <row r="3826" spans="1:14" x14ac:dyDescent="0.3">
      <c r="A3826" s="136">
        <f t="shared" si="59"/>
        <v>358.03906221681075</v>
      </c>
      <c r="B3826" s="134">
        <v>5.7480000000000002</v>
      </c>
      <c r="C3826" s="134">
        <v>-75.942999999999998</v>
      </c>
      <c r="D3826" t="s">
        <v>5166</v>
      </c>
      <c r="E3826" t="s">
        <v>883</v>
      </c>
      <c r="F3826" t="s">
        <v>877</v>
      </c>
      <c r="G3826" t="s">
        <v>5167</v>
      </c>
      <c r="H3826" t="s">
        <v>288</v>
      </c>
      <c r="I3826">
        <v>122.61450000000001</v>
      </c>
      <c r="J3826" t="s">
        <v>894</v>
      </c>
      <c r="L3826" t="s">
        <v>4665</v>
      </c>
      <c r="M3826" t="s">
        <v>4881</v>
      </c>
      <c r="N3826" t="s">
        <v>4881</v>
      </c>
    </row>
    <row r="3827" spans="1:14" x14ac:dyDescent="0.3">
      <c r="A3827" s="136">
        <f t="shared" si="59"/>
        <v>358.04287342838074</v>
      </c>
      <c r="B3827" s="134">
        <v>4.4379099999999996</v>
      </c>
      <c r="C3827" s="134">
        <v>-74.828999999999994</v>
      </c>
      <c r="D3827" t="s">
        <v>1562</v>
      </c>
      <c r="E3827" t="s">
        <v>892</v>
      </c>
      <c r="F3827" t="s">
        <v>877</v>
      </c>
      <c r="G3827" t="s">
        <v>1484</v>
      </c>
      <c r="H3827" t="s">
        <v>1369</v>
      </c>
      <c r="I3827">
        <v>69.296400000000006</v>
      </c>
      <c r="J3827" t="s">
        <v>894</v>
      </c>
      <c r="K3827" t="s">
        <v>879</v>
      </c>
      <c r="L3827" t="s">
        <v>1508</v>
      </c>
      <c r="M3827" t="s">
        <v>1270</v>
      </c>
      <c r="N3827" t="s">
        <v>1270</v>
      </c>
    </row>
    <row r="3828" spans="1:14" x14ac:dyDescent="0.3">
      <c r="A3828" s="136">
        <f t="shared" si="59"/>
        <v>358.06236751199953</v>
      </c>
      <c r="B3828" s="134">
        <v>5.0404</v>
      </c>
      <c r="C3828" s="134">
        <v>-75.493780000000001</v>
      </c>
      <c r="D3828" t="s">
        <v>2295</v>
      </c>
      <c r="E3828" t="s">
        <v>892</v>
      </c>
      <c r="F3828" t="s">
        <v>877</v>
      </c>
      <c r="G3828" t="s">
        <v>2159</v>
      </c>
      <c r="H3828" t="s">
        <v>292</v>
      </c>
      <c r="I3828">
        <v>0.54479999999999995</v>
      </c>
      <c r="J3828" t="s">
        <v>894</v>
      </c>
      <c r="K3828" t="s">
        <v>879</v>
      </c>
      <c r="L3828" t="s">
        <v>2296</v>
      </c>
      <c r="M3828" t="s">
        <v>899</v>
      </c>
      <c r="N3828" t="s">
        <v>899</v>
      </c>
    </row>
    <row r="3829" spans="1:14" x14ac:dyDescent="0.3">
      <c r="A3829" s="136">
        <f t="shared" si="59"/>
        <v>358.0974634814043</v>
      </c>
      <c r="B3829" s="134">
        <v>5.0200699999999996</v>
      </c>
      <c r="C3829" s="134">
        <v>-75.477080000000001</v>
      </c>
      <c r="D3829" t="s">
        <v>2241</v>
      </c>
      <c r="E3829" t="s">
        <v>892</v>
      </c>
      <c r="F3829" t="s">
        <v>877</v>
      </c>
      <c r="G3829" t="s">
        <v>2113</v>
      </c>
      <c r="H3829" t="s">
        <v>292</v>
      </c>
      <c r="I3829">
        <v>0.81710000000000005</v>
      </c>
      <c r="J3829" t="s">
        <v>894</v>
      </c>
      <c r="K3829" t="s">
        <v>879</v>
      </c>
      <c r="L3829" t="s">
        <v>2242</v>
      </c>
      <c r="M3829" t="s">
        <v>899</v>
      </c>
      <c r="N3829" t="s">
        <v>899</v>
      </c>
    </row>
    <row r="3830" spans="1:14" x14ac:dyDescent="0.3">
      <c r="A3830" s="136">
        <f t="shared" si="59"/>
        <v>358.13465941429985</v>
      </c>
      <c r="B3830" s="134">
        <v>10.307499999999999</v>
      </c>
      <c r="C3830" s="134">
        <v>-73.218999999999994</v>
      </c>
      <c r="D3830" t="s">
        <v>13567</v>
      </c>
      <c r="E3830" t="s">
        <v>892</v>
      </c>
      <c r="F3830" t="s">
        <v>877</v>
      </c>
      <c r="G3830" t="s">
        <v>13502</v>
      </c>
      <c r="H3830" t="s">
        <v>294</v>
      </c>
      <c r="I3830">
        <v>1351.1787999999999</v>
      </c>
      <c r="J3830" t="s">
        <v>889</v>
      </c>
      <c r="K3830" t="s">
        <v>903</v>
      </c>
      <c r="L3830" t="s">
        <v>13184</v>
      </c>
      <c r="M3830" t="s">
        <v>13568</v>
      </c>
      <c r="N3830" t="s">
        <v>13568</v>
      </c>
    </row>
    <row r="3831" spans="1:14" x14ac:dyDescent="0.3">
      <c r="A3831" s="136">
        <f t="shared" si="59"/>
        <v>358.20289238923368</v>
      </c>
      <c r="B3831" s="134">
        <v>5.01457</v>
      </c>
      <c r="C3831" s="134">
        <v>-75.473650000000006</v>
      </c>
      <c r="D3831" t="s">
        <v>2215</v>
      </c>
      <c r="E3831" t="s">
        <v>892</v>
      </c>
      <c r="F3831" t="s">
        <v>877</v>
      </c>
      <c r="G3831" t="s">
        <v>2113</v>
      </c>
      <c r="H3831" t="s">
        <v>292</v>
      </c>
      <c r="I3831">
        <v>4.1848999999999998</v>
      </c>
      <c r="J3831" t="s">
        <v>894</v>
      </c>
      <c r="K3831" t="s">
        <v>879</v>
      </c>
      <c r="L3831" t="s">
        <v>2216</v>
      </c>
      <c r="M3831" t="s">
        <v>957</v>
      </c>
      <c r="N3831" t="s">
        <v>957</v>
      </c>
    </row>
    <row r="3832" spans="1:14" x14ac:dyDescent="0.3">
      <c r="A3832" s="136">
        <f t="shared" si="59"/>
        <v>358.21444692622521</v>
      </c>
      <c r="B3832" s="134">
        <v>5.0399500000000002</v>
      </c>
      <c r="C3832" s="134">
        <v>-75.495189999999994</v>
      </c>
      <c r="D3832" t="s">
        <v>2293</v>
      </c>
      <c r="E3832" t="s">
        <v>892</v>
      </c>
      <c r="F3832" t="s">
        <v>877</v>
      </c>
      <c r="G3832" t="s">
        <v>2159</v>
      </c>
      <c r="H3832" t="s">
        <v>292</v>
      </c>
      <c r="I3832">
        <v>0.24990000000000001</v>
      </c>
      <c r="J3832" t="s">
        <v>894</v>
      </c>
      <c r="K3832" t="s">
        <v>879</v>
      </c>
      <c r="L3832" t="s">
        <v>2294</v>
      </c>
      <c r="M3832" t="s">
        <v>899</v>
      </c>
      <c r="N3832" t="s">
        <v>899</v>
      </c>
    </row>
    <row r="3833" spans="1:14" x14ac:dyDescent="0.3">
      <c r="A3833" s="136">
        <f t="shared" si="59"/>
        <v>358.26453024474205</v>
      </c>
      <c r="B3833" s="134">
        <v>4.2714999999999996</v>
      </c>
      <c r="C3833" s="134">
        <v>-74.561000000000007</v>
      </c>
      <c r="D3833" t="s">
        <v>2020</v>
      </c>
      <c r="E3833" t="s">
        <v>883</v>
      </c>
      <c r="F3833" t="s">
        <v>877</v>
      </c>
      <c r="G3833" t="s">
        <v>1652</v>
      </c>
      <c r="H3833" t="s">
        <v>1369</v>
      </c>
      <c r="I3833">
        <v>28.210100000000001</v>
      </c>
      <c r="J3833" t="s">
        <v>894</v>
      </c>
      <c r="L3833" t="s">
        <v>2021</v>
      </c>
      <c r="M3833" t="s">
        <v>957</v>
      </c>
      <c r="N3833" t="s">
        <v>957</v>
      </c>
    </row>
    <row r="3834" spans="1:14" x14ac:dyDescent="0.3">
      <c r="A3834" s="136">
        <f t="shared" si="59"/>
        <v>358.30550102032646</v>
      </c>
      <c r="B3834" s="134">
        <v>4.2530000000000001</v>
      </c>
      <c r="C3834" s="134">
        <v>-74.527500000000003</v>
      </c>
      <c r="D3834" t="s">
        <v>2104</v>
      </c>
      <c r="E3834" t="s">
        <v>883</v>
      </c>
      <c r="F3834" t="s">
        <v>877</v>
      </c>
      <c r="G3834" t="s">
        <v>2053</v>
      </c>
      <c r="H3834" t="s">
        <v>1369</v>
      </c>
      <c r="I3834">
        <v>72.364599999999996</v>
      </c>
      <c r="J3834" t="s">
        <v>894</v>
      </c>
      <c r="L3834" t="s">
        <v>2105</v>
      </c>
      <c r="M3834" t="s">
        <v>957</v>
      </c>
      <c r="N3834" t="s">
        <v>957</v>
      </c>
    </row>
    <row r="3835" spans="1:14" x14ac:dyDescent="0.3">
      <c r="A3835" s="136">
        <f t="shared" si="59"/>
        <v>358.42971399921407</v>
      </c>
      <c r="B3835" s="134">
        <v>5.5732799999999996</v>
      </c>
      <c r="C3835" s="134">
        <v>-75.859080000000006</v>
      </c>
      <c r="D3835" t="s">
        <v>4381</v>
      </c>
      <c r="E3835" t="s">
        <v>892</v>
      </c>
      <c r="F3835" t="s">
        <v>1214</v>
      </c>
      <c r="G3835" t="s">
        <v>4132</v>
      </c>
      <c r="H3835" t="s">
        <v>288</v>
      </c>
      <c r="I3835">
        <v>2.8946000000000001</v>
      </c>
      <c r="J3835" t="s">
        <v>986</v>
      </c>
      <c r="K3835" t="s">
        <v>879</v>
      </c>
      <c r="L3835" t="s">
        <v>4382</v>
      </c>
      <c r="M3835" t="s">
        <v>949</v>
      </c>
      <c r="N3835" t="s">
        <v>949</v>
      </c>
    </row>
    <row r="3836" spans="1:14" x14ac:dyDescent="0.3">
      <c r="A3836" s="136">
        <f t="shared" si="59"/>
        <v>358.45243995172518</v>
      </c>
      <c r="B3836" s="134">
        <v>4.2625000000000002</v>
      </c>
      <c r="C3836" s="134">
        <v>-74.548000000000002</v>
      </c>
      <c r="D3836" t="s">
        <v>2037</v>
      </c>
      <c r="E3836" t="s">
        <v>883</v>
      </c>
      <c r="F3836" t="s">
        <v>877</v>
      </c>
      <c r="G3836" t="s">
        <v>2038</v>
      </c>
      <c r="H3836" t="s">
        <v>1369</v>
      </c>
      <c r="I3836">
        <v>114.0668</v>
      </c>
      <c r="J3836" t="s">
        <v>894</v>
      </c>
      <c r="L3836" t="s">
        <v>1988</v>
      </c>
      <c r="M3836" t="s">
        <v>1310</v>
      </c>
      <c r="N3836" t="s">
        <v>1310</v>
      </c>
    </row>
    <row r="3837" spans="1:14" x14ac:dyDescent="0.3">
      <c r="A3837" s="136">
        <f t="shared" si="59"/>
        <v>358.47674597416164</v>
      </c>
      <c r="B3837" s="134">
        <v>5.0391000000000004</v>
      </c>
      <c r="C3837" s="134">
        <v>-75.497559999999993</v>
      </c>
      <c r="D3837" t="s">
        <v>2289</v>
      </c>
      <c r="E3837" t="s">
        <v>892</v>
      </c>
      <c r="F3837" t="s">
        <v>877</v>
      </c>
      <c r="G3837" t="s">
        <v>2159</v>
      </c>
      <c r="H3837" t="s">
        <v>292</v>
      </c>
      <c r="I3837">
        <v>0.24410000000000001</v>
      </c>
      <c r="J3837" t="s">
        <v>894</v>
      </c>
      <c r="K3837" t="s">
        <v>879</v>
      </c>
      <c r="L3837" t="s">
        <v>2290</v>
      </c>
      <c r="M3837" t="s">
        <v>899</v>
      </c>
      <c r="N3837" t="s">
        <v>899</v>
      </c>
    </row>
    <row r="3838" spans="1:14" x14ac:dyDescent="0.3">
      <c r="A3838" s="136">
        <f t="shared" si="59"/>
        <v>358.51051650737281</v>
      </c>
      <c r="B3838" s="134">
        <v>8.6709999999999994</v>
      </c>
      <c r="C3838" s="134">
        <v>-75.838499999999996</v>
      </c>
      <c r="D3838" t="s">
        <v>12297</v>
      </c>
      <c r="E3838" t="s">
        <v>892</v>
      </c>
      <c r="F3838" t="s">
        <v>877</v>
      </c>
      <c r="G3838" t="s">
        <v>11953</v>
      </c>
      <c r="H3838" t="s">
        <v>296</v>
      </c>
      <c r="I3838">
        <v>288.71519999999998</v>
      </c>
      <c r="J3838" t="s">
        <v>889</v>
      </c>
      <c r="K3838" t="s">
        <v>903</v>
      </c>
      <c r="L3838" t="s">
        <v>971</v>
      </c>
      <c r="M3838" t="s">
        <v>899</v>
      </c>
      <c r="N3838" t="s">
        <v>899</v>
      </c>
    </row>
    <row r="3839" spans="1:14" x14ac:dyDescent="0.3">
      <c r="A3839" s="136">
        <f t="shared" si="59"/>
        <v>358.53825076444309</v>
      </c>
      <c r="B3839" s="134">
        <v>10.308999999999999</v>
      </c>
      <c r="C3839" s="134">
        <v>-73.248999999999995</v>
      </c>
      <c r="D3839" t="s">
        <v>13558</v>
      </c>
      <c r="E3839" t="s">
        <v>892</v>
      </c>
      <c r="F3839" t="s">
        <v>877</v>
      </c>
      <c r="G3839" t="s">
        <v>13183</v>
      </c>
      <c r="H3839" t="s">
        <v>294</v>
      </c>
      <c r="I3839">
        <v>315.71969999999999</v>
      </c>
      <c r="J3839" t="s">
        <v>889</v>
      </c>
      <c r="K3839" t="s">
        <v>903</v>
      </c>
      <c r="L3839" t="s">
        <v>13559</v>
      </c>
      <c r="M3839" t="s">
        <v>957</v>
      </c>
      <c r="N3839" t="s">
        <v>957</v>
      </c>
    </row>
    <row r="3840" spans="1:14" x14ac:dyDescent="0.3">
      <c r="A3840" s="136">
        <f t="shared" si="59"/>
        <v>358.63269702775568</v>
      </c>
      <c r="B3840" s="134">
        <v>8.2287999999999997</v>
      </c>
      <c r="C3840" s="134">
        <v>-76.045680000000004</v>
      </c>
      <c r="D3840" t="s">
        <v>11809</v>
      </c>
      <c r="E3840" t="s">
        <v>892</v>
      </c>
      <c r="F3840" t="s">
        <v>877</v>
      </c>
      <c r="G3840" t="s">
        <v>11754</v>
      </c>
      <c r="H3840" t="s">
        <v>296</v>
      </c>
      <c r="I3840">
        <v>297.22320000000002</v>
      </c>
      <c r="J3840" t="s">
        <v>889</v>
      </c>
      <c r="K3840" t="s">
        <v>879</v>
      </c>
      <c r="L3840" t="s">
        <v>2560</v>
      </c>
      <c r="M3840" t="s">
        <v>11810</v>
      </c>
      <c r="N3840" t="s">
        <v>11810</v>
      </c>
    </row>
    <row r="3841" spans="1:14" x14ac:dyDescent="0.3">
      <c r="A3841" s="136">
        <f t="shared" si="59"/>
        <v>358.65071065760623</v>
      </c>
      <c r="B3841" s="134">
        <v>5.03911</v>
      </c>
      <c r="C3841" s="134">
        <v>-75.499610000000004</v>
      </c>
      <c r="D3841" t="s">
        <v>2291</v>
      </c>
      <c r="E3841" t="s">
        <v>892</v>
      </c>
      <c r="F3841" t="s">
        <v>877</v>
      </c>
      <c r="G3841" t="s">
        <v>2159</v>
      </c>
      <c r="H3841" t="s">
        <v>292</v>
      </c>
      <c r="I3841">
        <v>0.2397</v>
      </c>
      <c r="J3841" t="s">
        <v>894</v>
      </c>
      <c r="K3841" t="s">
        <v>879</v>
      </c>
      <c r="L3841" t="s">
        <v>2292</v>
      </c>
      <c r="M3841" t="s">
        <v>957</v>
      </c>
      <c r="N3841" t="s">
        <v>957</v>
      </c>
    </row>
    <row r="3842" spans="1:14" x14ac:dyDescent="0.3">
      <c r="A3842" s="136">
        <f t="shared" ref="A3842:A3905" si="60">6371*ACOS(SIN(RADIANS(LAT))*SIN(RADIANS(B3842))+COS(RADIANS(LAT))*COS(RADIANS(B3842))*COS(RADIANS(C3842-LONG)))</f>
        <v>358.68989986642669</v>
      </c>
      <c r="B3842" s="134">
        <v>3.8780000000000001</v>
      </c>
      <c r="C3842" s="134">
        <v>-73.251000000000005</v>
      </c>
      <c r="D3842" t="s">
        <v>6863</v>
      </c>
      <c r="E3842" t="s">
        <v>968</v>
      </c>
      <c r="F3842" t="s">
        <v>877</v>
      </c>
      <c r="G3842" t="s">
        <v>6788</v>
      </c>
      <c r="H3842" t="s">
        <v>302</v>
      </c>
      <c r="I3842">
        <v>156.95660000000001</v>
      </c>
      <c r="J3842" t="s">
        <v>889</v>
      </c>
      <c r="L3842" t="s">
        <v>6864</v>
      </c>
      <c r="M3842" t="s">
        <v>957</v>
      </c>
      <c r="N3842" t="s">
        <v>957</v>
      </c>
    </row>
    <row r="3843" spans="1:14" x14ac:dyDescent="0.3">
      <c r="A3843" s="136">
        <f t="shared" si="60"/>
        <v>358.69470505178145</v>
      </c>
      <c r="B3843" s="134">
        <v>8.6850000000000005</v>
      </c>
      <c r="C3843" s="134">
        <v>-75.832499999999996</v>
      </c>
      <c r="D3843" t="s">
        <v>12320</v>
      </c>
      <c r="E3843" t="s">
        <v>892</v>
      </c>
      <c r="F3843" t="s">
        <v>1214</v>
      </c>
      <c r="G3843" t="s">
        <v>11953</v>
      </c>
      <c r="H3843" t="s">
        <v>296</v>
      </c>
      <c r="I3843">
        <v>23.1447</v>
      </c>
      <c r="L3843" t="s">
        <v>12321</v>
      </c>
      <c r="M3843" t="s">
        <v>1019</v>
      </c>
      <c r="N3843" t="s">
        <v>1019</v>
      </c>
    </row>
    <row r="3844" spans="1:14" x14ac:dyDescent="0.3">
      <c r="A3844" s="136">
        <f t="shared" si="60"/>
        <v>358.70866174381683</v>
      </c>
      <c r="B3844" s="134">
        <v>8.6720000000000006</v>
      </c>
      <c r="C3844" s="134">
        <v>-75.84</v>
      </c>
      <c r="D3844" t="s">
        <v>12300</v>
      </c>
      <c r="E3844" t="s">
        <v>883</v>
      </c>
      <c r="F3844" t="s">
        <v>877</v>
      </c>
      <c r="G3844" t="s">
        <v>11953</v>
      </c>
      <c r="H3844" t="s">
        <v>296</v>
      </c>
      <c r="I3844">
        <v>45.073399999999999</v>
      </c>
      <c r="J3844" t="s">
        <v>894</v>
      </c>
      <c r="L3844" t="s">
        <v>12301</v>
      </c>
      <c r="M3844" t="s">
        <v>1019</v>
      </c>
      <c r="N3844" t="s">
        <v>1019</v>
      </c>
    </row>
    <row r="3845" spans="1:14" x14ac:dyDescent="0.3">
      <c r="A3845" s="136">
        <f t="shared" si="60"/>
        <v>358.74462812064905</v>
      </c>
      <c r="B3845" s="134">
        <v>5.0420400000000001</v>
      </c>
      <c r="C3845" s="134">
        <v>-75.503150000000005</v>
      </c>
      <c r="D3845" t="s">
        <v>2310</v>
      </c>
      <c r="E3845" t="s">
        <v>892</v>
      </c>
      <c r="F3845" t="s">
        <v>877</v>
      </c>
      <c r="G3845" t="s">
        <v>2159</v>
      </c>
      <c r="H3845" t="s">
        <v>292</v>
      </c>
      <c r="I3845">
        <v>0.27210000000000001</v>
      </c>
      <c r="J3845" t="s">
        <v>894</v>
      </c>
      <c r="K3845" t="s">
        <v>879</v>
      </c>
      <c r="L3845" t="s">
        <v>2311</v>
      </c>
      <c r="M3845" t="s">
        <v>899</v>
      </c>
      <c r="N3845" t="s">
        <v>899</v>
      </c>
    </row>
    <row r="3846" spans="1:14" x14ac:dyDescent="0.3">
      <c r="A3846" s="136">
        <f t="shared" si="60"/>
        <v>358.75858560380976</v>
      </c>
      <c r="B3846" s="134">
        <v>3.87616</v>
      </c>
      <c r="C3846" s="134">
        <v>-73.234719999999996</v>
      </c>
      <c r="D3846" t="s">
        <v>6937</v>
      </c>
      <c r="E3846" t="s">
        <v>892</v>
      </c>
      <c r="F3846" t="s">
        <v>877</v>
      </c>
      <c r="G3846" t="s">
        <v>6788</v>
      </c>
      <c r="H3846" t="s">
        <v>302</v>
      </c>
      <c r="I3846">
        <v>95.786600000000007</v>
      </c>
      <c r="J3846" t="s">
        <v>894</v>
      </c>
      <c r="K3846" t="s">
        <v>1058</v>
      </c>
      <c r="L3846" t="s">
        <v>6938</v>
      </c>
      <c r="M3846" t="s">
        <v>949</v>
      </c>
      <c r="N3846" t="s">
        <v>949</v>
      </c>
    </row>
    <row r="3847" spans="1:14" x14ac:dyDescent="0.3">
      <c r="A3847" s="136">
        <f t="shared" si="60"/>
        <v>358.78343172228881</v>
      </c>
      <c r="B3847" s="134">
        <v>10.31</v>
      </c>
      <c r="C3847" s="134">
        <v>-73.264499999999998</v>
      </c>
      <c r="D3847" t="s">
        <v>13552</v>
      </c>
      <c r="E3847" t="s">
        <v>883</v>
      </c>
      <c r="F3847" t="s">
        <v>877</v>
      </c>
      <c r="G3847" t="s">
        <v>13183</v>
      </c>
      <c r="H3847" t="s">
        <v>294</v>
      </c>
      <c r="I3847">
        <v>1233.828</v>
      </c>
      <c r="J3847" t="s">
        <v>889</v>
      </c>
      <c r="L3847" t="s">
        <v>13184</v>
      </c>
      <c r="M3847" t="s">
        <v>1965</v>
      </c>
      <c r="N3847" t="s">
        <v>1965</v>
      </c>
    </row>
    <row r="3848" spans="1:14" x14ac:dyDescent="0.3">
      <c r="A3848" s="136">
        <f t="shared" si="60"/>
        <v>358.885453047662</v>
      </c>
      <c r="B3848" s="134">
        <v>8.6920000000000002</v>
      </c>
      <c r="C3848" s="134">
        <v>-75.830500000000001</v>
      </c>
      <c r="D3848" t="s">
        <v>12327</v>
      </c>
      <c r="E3848" t="s">
        <v>892</v>
      </c>
      <c r="F3848" t="s">
        <v>877</v>
      </c>
      <c r="G3848" t="s">
        <v>11953</v>
      </c>
      <c r="H3848" t="s">
        <v>296</v>
      </c>
      <c r="I3848">
        <v>21.926100000000002</v>
      </c>
      <c r="J3848" t="s">
        <v>894</v>
      </c>
      <c r="K3848" t="s">
        <v>903</v>
      </c>
      <c r="L3848" t="s">
        <v>12328</v>
      </c>
      <c r="M3848" t="s">
        <v>1019</v>
      </c>
      <c r="N3848" t="s">
        <v>1019</v>
      </c>
    </row>
    <row r="3849" spans="1:14" x14ac:dyDescent="0.3">
      <c r="A3849" s="136">
        <f t="shared" si="60"/>
        <v>358.91722709773745</v>
      </c>
      <c r="B3849" s="134">
        <v>5.20601</v>
      </c>
      <c r="C3849" s="134">
        <v>-75.632710000000003</v>
      </c>
      <c r="D3849" t="s">
        <v>2769</v>
      </c>
      <c r="E3849" t="s">
        <v>892</v>
      </c>
      <c r="F3849" t="s">
        <v>877</v>
      </c>
      <c r="G3849" t="s">
        <v>222</v>
      </c>
      <c r="H3849" t="s">
        <v>292</v>
      </c>
      <c r="I3849">
        <v>87.367199999999997</v>
      </c>
      <c r="J3849" t="s">
        <v>894</v>
      </c>
      <c r="K3849" t="s">
        <v>1058</v>
      </c>
      <c r="L3849" t="s">
        <v>2766</v>
      </c>
      <c r="M3849" t="s">
        <v>1326</v>
      </c>
      <c r="N3849" t="s">
        <v>1326</v>
      </c>
    </row>
    <row r="3850" spans="1:14" x14ac:dyDescent="0.3">
      <c r="A3850" s="136">
        <f t="shared" si="60"/>
        <v>359.00287298806143</v>
      </c>
      <c r="B3850" s="134">
        <v>8.6844999999999999</v>
      </c>
      <c r="C3850" s="134">
        <v>-75.835999999999999</v>
      </c>
      <c r="D3850" t="s">
        <v>12318</v>
      </c>
      <c r="E3850" t="s">
        <v>883</v>
      </c>
      <c r="F3850" t="s">
        <v>877</v>
      </c>
      <c r="G3850" t="s">
        <v>11953</v>
      </c>
      <c r="H3850" t="s">
        <v>296</v>
      </c>
      <c r="I3850">
        <v>53.5989</v>
      </c>
      <c r="J3850" t="s">
        <v>894</v>
      </c>
      <c r="L3850" t="s">
        <v>12319</v>
      </c>
      <c r="M3850" t="s">
        <v>899</v>
      </c>
      <c r="N3850" t="s">
        <v>899</v>
      </c>
    </row>
    <row r="3851" spans="1:14" x14ac:dyDescent="0.3">
      <c r="A3851" s="136">
        <f t="shared" si="60"/>
        <v>359.01793452818902</v>
      </c>
      <c r="B3851" s="134">
        <v>4.2984999999999998</v>
      </c>
      <c r="C3851" s="134">
        <v>-74.623000000000005</v>
      </c>
      <c r="D3851" t="s">
        <v>1882</v>
      </c>
      <c r="E3851" t="s">
        <v>883</v>
      </c>
      <c r="F3851" t="s">
        <v>877</v>
      </c>
      <c r="G3851" t="s">
        <v>1708</v>
      </c>
      <c r="H3851" t="s">
        <v>297</v>
      </c>
      <c r="I3851">
        <v>122.65600000000001</v>
      </c>
      <c r="J3851" t="s">
        <v>894</v>
      </c>
      <c r="L3851" t="s">
        <v>1883</v>
      </c>
      <c r="M3851" t="s">
        <v>957</v>
      </c>
      <c r="N3851" t="s">
        <v>957</v>
      </c>
    </row>
    <row r="3852" spans="1:14" x14ac:dyDescent="0.3">
      <c r="A3852" s="136">
        <f t="shared" si="60"/>
        <v>359.03004419771952</v>
      </c>
      <c r="B3852" s="134">
        <v>5.383</v>
      </c>
      <c r="C3852" s="134">
        <v>-75.754000000000005</v>
      </c>
      <c r="D3852" t="s">
        <v>3652</v>
      </c>
      <c r="E3852" t="s">
        <v>883</v>
      </c>
      <c r="F3852" t="s">
        <v>877</v>
      </c>
      <c r="G3852" t="s">
        <v>3653</v>
      </c>
      <c r="H3852" t="s">
        <v>305</v>
      </c>
      <c r="I3852">
        <v>34.341700000000003</v>
      </c>
      <c r="J3852" t="s">
        <v>894</v>
      </c>
      <c r="L3852" t="s">
        <v>1956</v>
      </c>
      <c r="M3852" t="s">
        <v>3654</v>
      </c>
      <c r="N3852" t="s">
        <v>3654</v>
      </c>
    </row>
    <row r="3853" spans="1:14" x14ac:dyDescent="0.3">
      <c r="A3853" s="136">
        <f t="shared" si="60"/>
        <v>359.04113201337083</v>
      </c>
      <c r="B3853" s="134">
        <v>4.2530799999999997</v>
      </c>
      <c r="C3853" s="134">
        <v>-74.541690000000003</v>
      </c>
      <c r="D3853" t="s">
        <v>2052</v>
      </c>
      <c r="E3853" t="s">
        <v>892</v>
      </c>
      <c r="F3853" t="s">
        <v>877</v>
      </c>
      <c r="G3853" t="s">
        <v>2053</v>
      </c>
      <c r="H3853" t="s">
        <v>1369</v>
      </c>
      <c r="I3853">
        <v>11.3088</v>
      </c>
      <c r="J3853" t="s">
        <v>894</v>
      </c>
      <c r="K3853" t="s">
        <v>879</v>
      </c>
      <c r="L3853" t="s">
        <v>1133</v>
      </c>
      <c r="M3853" t="s">
        <v>899</v>
      </c>
      <c r="N3853" t="s">
        <v>899</v>
      </c>
    </row>
    <row r="3854" spans="1:14" x14ac:dyDescent="0.3">
      <c r="A3854" s="136">
        <f t="shared" si="60"/>
        <v>359.11226272629727</v>
      </c>
      <c r="B3854" s="134">
        <v>9.4314599999999995</v>
      </c>
      <c r="C3854" s="134">
        <v>-75.251519999999999</v>
      </c>
      <c r="D3854" t="s">
        <v>12858</v>
      </c>
      <c r="E3854" t="s">
        <v>892</v>
      </c>
      <c r="F3854" t="s">
        <v>1214</v>
      </c>
      <c r="G3854" t="s">
        <v>12859</v>
      </c>
      <c r="H3854" t="s">
        <v>306</v>
      </c>
      <c r="I3854">
        <v>924.99649999999997</v>
      </c>
      <c r="J3854" t="s">
        <v>986</v>
      </c>
      <c r="K3854" t="s">
        <v>879</v>
      </c>
      <c r="L3854" t="s">
        <v>12860</v>
      </c>
      <c r="M3854" t="s">
        <v>949</v>
      </c>
      <c r="N3854" t="s">
        <v>949</v>
      </c>
    </row>
    <row r="3855" spans="1:14" x14ac:dyDescent="0.3">
      <c r="A3855" s="136">
        <f t="shared" si="60"/>
        <v>359.14932506743747</v>
      </c>
      <c r="B3855" s="134">
        <v>8.6899099999999994</v>
      </c>
      <c r="C3855" s="134">
        <v>-75.834450000000004</v>
      </c>
      <c r="D3855" t="s">
        <v>12325</v>
      </c>
      <c r="E3855" t="s">
        <v>892</v>
      </c>
      <c r="F3855" t="s">
        <v>877</v>
      </c>
      <c r="G3855" t="s">
        <v>11953</v>
      </c>
      <c r="H3855" t="s">
        <v>296</v>
      </c>
      <c r="I3855">
        <v>16.032299999999999</v>
      </c>
      <c r="J3855" t="s">
        <v>889</v>
      </c>
      <c r="K3855" t="s">
        <v>879</v>
      </c>
      <c r="L3855" t="s">
        <v>12326</v>
      </c>
      <c r="M3855" t="s">
        <v>931</v>
      </c>
      <c r="N3855" t="s">
        <v>931</v>
      </c>
    </row>
    <row r="3856" spans="1:14" x14ac:dyDescent="0.3">
      <c r="A3856" s="136">
        <f t="shared" si="60"/>
        <v>359.1633448291895</v>
      </c>
      <c r="B3856" s="134">
        <v>5.1179800000000002</v>
      </c>
      <c r="C3856" s="134">
        <v>-75.569149999999993</v>
      </c>
      <c r="D3856" t="s">
        <v>2523</v>
      </c>
      <c r="E3856" t="s">
        <v>892</v>
      </c>
      <c r="F3856" t="s">
        <v>877</v>
      </c>
      <c r="G3856" t="s">
        <v>2156</v>
      </c>
      <c r="H3856" t="s">
        <v>292</v>
      </c>
      <c r="I3856">
        <v>6.4730999999999996</v>
      </c>
      <c r="J3856" t="s">
        <v>894</v>
      </c>
      <c r="K3856" t="s">
        <v>879</v>
      </c>
      <c r="L3856" t="s">
        <v>2524</v>
      </c>
      <c r="M3856" t="s">
        <v>957</v>
      </c>
      <c r="N3856" t="s">
        <v>957</v>
      </c>
    </row>
    <row r="3857" spans="1:14" x14ac:dyDescent="0.3">
      <c r="A3857" s="136">
        <f t="shared" si="60"/>
        <v>359.21021893842266</v>
      </c>
      <c r="B3857" s="134">
        <v>3.875</v>
      </c>
      <c r="C3857" s="134">
        <v>-73.272000000000006</v>
      </c>
      <c r="D3857" t="s">
        <v>6787</v>
      </c>
      <c r="E3857" t="s">
        <v>883</v>
      </c>
      <c r="F3857" t="s">
        <v>877</v>
      </c>
      <c r="G3857" t="s">
        <v>6788</v>
      </c>
      <c r="H3857" t="s">
        <v>302</v>
      </c>
      <c r="I3857">
        <v>275.90190000000001</v>
      </c>
      <c r="J3857" t="s">
        <v>889</v>
      </c>
      <c r="L3857" t="s">
        <v>6789</v>
      </c>
      <c r="M3857" t="s">
        <v>957</v>
      </c>
      <c r="N3857" t="s">
        <v>957</v>
      </c>
    </row>
    <row r="3858" spans="1:14" x14ac:dyDescent="0.3">
      <c r="A3858" s="136">
        <f t="shared" si="60"/>
        <v>359.21269361487845</v>
      </c>
      <c r="B3858" s="134">
        <v>4.3845000000000001</v>
      </c>
      <c r="C3858" s="134">
        <v>-74.767499999999998</v>
      </c>
      <c r="D3858" t="s">
        <v>1648</v>
      </c>
      <c r="E3858" t="s">
        <v>883</v>
      </c>
      <c r="F3858" t="s">
        <v>963</v>
      </c>
      <c r="G3858" t="s">
        <v>1408</v>
      </c>
      <c r="H3858" t="s">
        <v>297</v>
      </c>
      <c r="I3858">
        <v>7.3596000000000004</v>
      </c>
      <c r="L3858" t="s">
        <v>1649</v>
      </c>
      <c r="M3858" t="s">
        <v>1410</v>
      </c>
      <c r="N3858" t="s">
        <v>1410</v>
      </c>
    </row>
    <row r="3859" spans="1:14" x14ac:dyDescent="0.3">
      <c r="A3859" s="136">
        <f t="shared" si="60"/>
        <v>359.22054445777508</v>
      </c>
      <c r="B3859" s="134">
        <v>4.2426899999999996</v>
      </c>
      <c r="C3859" s="134">
        <v>-74.525639999999996</v>
      </c>
      <c r="D3859" t="s">
        <v>2106</v>
      </c>
      <c r="E3859" t="s">
        <v>892</v>
      </c>
      <c r="F3859" t="s">
        <v>926</v>
      </c>
      <c r="G3859" t="s">
        <v>2070</v>
      </c>
      <c r="H3859" t="s">
        <v>1369</v>
      </c>
      <c r="I3859">
        <v>57.790100000000002</v>
      </c>
      <c r="J3859" t="s">
        <v>889</v>
      </c>
      <c r="K3859" t="s">
        <v>879</v>
      </c>
      <c r="L3859" t="s">
        <v>1133</v>
      </c>
      <c r="M3859" t="s">
        <v>1718</v>
      </c>
      <c r="N3859" t="s">
        <v>1718</v>
      </c>
    </row>
    <row r="3860" spans="1:14" x14ac:dyDescent="0.3">
      <c r="A3860" s="136">
        <f t="shared" si="60"/>
        <v>359.22175607542181</v>
      </c>
      <c r="B3860" s="134">
        <v>4.5259200000000002</v>
      </c>
      <c r="C3860" s="134">
        <v>-74.969589999999997</v>
      </c>
      <c r="D3860" t="s">
        <v>1452</v>
      </c>
      <c r="E3860" t="s">
        <v>892</v>
      </c>
      <c r="F3860" t="s">
        <v>877</v>
      </c>
      <c r="G3860" t="s">
        <v>1453</v>
      </c>
      <c r="H3860" t="s">
        <v>307</v>
      </c>
      <c r="I3860">
        <v>38.232100000000003</v>
      </c>
      <c r="J3860" t="s">
        <v>889</v>
      </c>
      <c r="K3860" t="s">
        <v>879</v>
      </c>
      <c r="L3860" t="s">
        <v>1454</v>
      </c>
      <c r="M3860" t="s">
        <v>899</v>
      </c>
      <c r="N3860" t="s">
        <v>899</v>
      </c>
    </row>
    <row r="3861" spans="1:14" x14ac:dyDescent="0.3">
      <c r="A3861" s="136">
        <f t="shared" si="60"/>
        <v>359.22582722441734</v>
      </c>
      <c r="B3861" s="134">
        <v>9.75929</v>
      </c>
      <c r="C3861" s="134">
        <v>-74.845190000000002</v>
      </c>
      <c r="D3861" t="s">
        <v>13044</v>
      </c>
      <c r="E3861" t="s">
        <v>892</v>
      </c>
      <c r="F3861" t="s">
        <v>1214</v>
      </c>
      <c r="G3861" t="s">
        <v>13025</v>
      </c>
      <c r="H3861" t="s">
        <v>290</v>
      </c>
      <c r="I3861">
        <v>61.006799999999998</v>
      </c>
      <c r="J3861" t="s">
        <v>986</v>
      </c>
      <c r="K3861" t="s">
        <v>879</v>
      </c>
      <c r="L3861" t="s">
        <v>13045</v>
      </c>
      <c r="M3861" t="s">
        <v>949</v>
      </c>
      <c r="N3861" t="s">
        <v>949</v>
      </c>
    </row>
    <row r="3862" spans="1:14" x14ac:dyDescent="0.3">
      <c r="A3862" s="136">
        <f t="shared" si="60"/>
        <v>359.26626955961376</v>
      </c>
      <c r="B3862" s="134">
        <v>8.2040000000000006</v>
      </c>
      <c r="C3862" s="134">
        <v>-76.061000000000007</v>
      </c>
      <c r="D3862" t="s">
        <v>11793</v>
      </c>
      <c r="E3862" t="s">
        <v>892</v>
      </c>
      <c r="F3862" t="s">
        <v>877</v>
      </c>
      <c r="G3862" t="s">
        <v>11754</v>
      </c>
      <c r="H3862" t="s">
        <v>296</v>
      </c>
      <c r="I3862">
        <v>176.9195</v>
      </c>
      <c r="J3862" t="s">
        <v>889</v>
      </c>
      <c r="K3862" t="s">
        <v>903</v>
      </c>
      <c r="L3862" t="s">
        <v>11794</v>
      </c>
      <c r="M3862" t="s">
        <v>1759</v>
      </c>
      <c r="N3862" t="s">
        <v>1759</v>
      </c>
    </row>
    <row r="3863" spans="1:14" x14ac:dyDescent="0.3">
      <c r="A3863" s="136">
        <f t="shared" si="60"/>
        <v>359.28138779029206</v>
      </c>
      <c r="B3863" s="134">
        <v>8.6933600000000002</v>
      </c>
      <c r="C3863" s="134">
        <v>-75.833860000000001</v>
      </c>
      <c r="D3863" t="s">
        <v>12334</v>
      </c>
      <c r="E3863" t="s">
        <v>892</v>
      </c>
      <c r="F3863" t="s">
        <v>877</v>
      </c>
      <c r="G3863" t="s">
        <v>11953</v>
      </c>
      <c r="H3863" t="s">
        <v>296</v>
      </c>
      <c r="I3863">
        <v>16.956900000000001</v>
      </c>
      <c r="J3863" t="s">
        <v>889</v>
      </c>
      <c r="K3863" t="s">
        <v>879</v>
      </c>
      <c r="L3863" t="s">
        <v>12328</v>
      </c>
      <c r="M3863" t="s">
        <v>899</v>
      </c>
      <c r="N3863" t="s">
        <v>899</v>
      </c>
    </row>
    <row r="3864" spans="1:14" x14ac:dyDescent="0.3">
      <c r="A3864" s="136">
        <f t="shared" si="60"/>
        <v>359.29597877092084</v>
      </c>
      <c r="B3864" s="134">
        <v>4.327</v>
      </c>
      <c r="C3864" s="134">
        <v>-74.676500000000004</v>
      </c>
      <c r="D3864" t="s">
        <v>1806</v>
      </c>
      <c r="E3864" t="s">
        <v>883</v>
      </c>
      <c r="F3864" t="s">
        <v>877</v>
      </c>
      <c r="G3864" t="s">
        <v>1807</v>
      </c>
      <c r="H3864" t="s">
        <v>297</v>
      </c>
      <c r="I3864">
        <v>550.73059999999998</v>
      </c>
      <c r="J3864" t="s">
        <v>889</v>
      </c>
      <c r="L3864" t="s">
        <v>1808</v>
      </c>
      <c r="M3864" t="s">
        <v>1809</v>
      </c>
      <c r="N3864" t="s">
        <v>1809</v>
      </c>
    </row>
    <row r="3865" spans="1:14" x14ac:dyDescent="0.3">
      <c r="A3865" s="136">
        <f t="shared" si="60"/>
        <v>359.31539232800287</v>
      </c>
      <c r="B3865" s="134">
        <v>4.2474999999999996</v>
      </c>
      <c r="C3865" s="134">
        <v>-74.536500000000004</v>
      </c>
      <c r="D3865" t="s">
        <v>2069</v>
      </c>
      <c r="E3865" t="s">
        <v>883</v>
      </c>
      <c r="F3865" t="s">
        <v>877</v>
      </c>
      <c r="G3865" t="s">
        <v>2070</v>
      </c>
      <c r="H3865" t="s">
        <v>1369</v>
      </c>
      <c r="I3865">
        <v>42.928699999999999</v>
      </c>
      <c r="J3865" t="s">
        <v>894</v>
      </c>
      <c r="L3865" t="s">
        <v>2071</v>
      </c>
      <c r="M3865" t="s">
        <v>957</v>
      </c>
      <c r="N3865" t="s">
        <v>957</v>
      </c>
    </row>
    <row r="3866" spans="1:14" x14ac:dyDescent="0.3">
      <c r="A3866" s="136">
        <f t="shared" si="60"/>
        <v>359.40919778392782</v>
      </c>
      <c r="B3866" s="134">
        <v>5.2031700000000001</v>
      </c>
      <c r="C3866" s="134">
        <v>-75.636129999999994</v>
      </c>
      <c r="D3866" t="s">
        <v>2765</v>
      </c>
      <c r="E3866" t="s">
        <v>892</v>
      </c>
      <c r="F3866" t="s">
        <v>877</v>
      </c>
      <c r="G3866" t="s">
        <v>222</v>
      </c>
      <c r="H3866" t="s">
        <v>292</v>
      </c>
      <c r="I3866">
        <v>1.5206999999999999</v>
      </c>
      <c r="J3866" t="s">
        <v>894</v>
      </c>
      <c r="K3866" t="s">
        <v>879</v>
      </c>
      <c r="L3866" t="s">
        <v>2766</v>
      </c>
      <c r="M3866" t="s">
        <v>899</v>
      </c>
      <c r="N3866" t="s">
        <v>899</v>
      </c>
    </row>
    <row r="3867" spans="1:14" x14ac:dyDescent="0.3">
      <c r="A3867" s="136">
        <f t="shared" si="60"/>
        <v>359.48882220633152</v>
      </c>
      <c r="B3867" s="134">
        <v>4.2679999999999998</v>
      </c>
      <c r="C3867" s="134">
        <v>-74.577500000000001</v>
      </c>
      <c r="D3867" t="s">
        <v>1987</v>
      </c>
      <c r="E3867" t="s">
        <v>883</v>
      </c>
      <c r="F3867" t="s">
        <v>877</v>
      </c>
      <c r="G3867" t="s">
        <v>1652</v>
      </c>
      <c r="H3867" t="s">
        <v>1369</v>
      </c>
      <c r="I3867">
        <v>34.343499999999999</v>
      </c>
      <c r="J3867" t="s">
        <v>894</v>
      </c>
      <c r="L3867" t="s">
        <v>1988</v>
      </c>
      <c r="M3867" t="s">
        <v>1759</v>
      </c>
      <c r="N3867" t="s">
        <v>1759</v>
      </c>
    </row>
    <row r="3868" spans="1:14" x14ac:dyDescent="0.3">
      <c r="A3868" s="136">
        <f t="shared" si="60"/>
        <v>359.6898139659902</v>
      </c>
      <c r="B3868" s="134">
        <v>5.1204400000000003</v>
      </c>
      <c r="C3868" s="134">
        <v>-75.577079999999995</v>
      </c>
      <c r="D3868" t="s">
        <v>2535</v>
      </c>
      <c r="E3868" t="s">
        <v>892</v>
      </c>
      <c r="F3868" t="s">
        <v>877</v>
      </c>
      <c r="G3868" t="s">
        <v>2156</v>
      </c>
      <c r="H3868" t="s">
        <v>292</v>
      </c>
      <c r="I3868">
        <v>28.882300000000001</v>
      </c>
      <c r="J3868" t="s">
        <v>889</v>
      </c>
      <c r="K3868" t="s">
        <v>879</v>
      </c>
      <c r="L3868" t="s">
        <v>2536</v>
      </c>
      <c r="M3868" t="s">
        <v>899</v>
      </c>
      <c r="N3868" t="s">
        <v>899</v>
      </c>
    </row>
    <row r="3869" spans="1:14" x14ac:dyDescent="0.3">
      <c r="A3869" s="136">
        <f t="shared" si="60"/>
        <v>359.74288013436575</v>
      </c>
      <c r="B3869" s="134">
        <v>5.1124999999999998</v>
      </c>
      <c r="C3869" s="134">
        <v>-75.5715</v>
      </c>
      <c r="D3869" t="s">
        <v>2518</v>
      </c>
      <c r="E3869" t="s">
        <v>883</v>
      </c>
      <c r="F3869" t="s">
        <v>877</v>
      </c>
      <c r="G3869" t="s">
        <v>2156</v>
      </c>
      <c r="H3869" t="s">
        <v>292</v>
      </c>
      <c r="I3869">
        <v>142.291</v>
      </c>
      <c r="J3869" t="s">
        <v>894</v>
      </c>
      <c r="L3869" t="s">
        <v>2519</v>
      </c>
      <c r="M3869" t="s">
        <v>1718</v>
      </c>
      <c r="N3869" t="s">
        <v>1718</v>
      </c>
    </row>
    <row r="3870" spans="1:14" x14ac:dyDescent="0.3">
      <c r="A3870" s="136">
        <f t="shared" si="60"/>
        <v>359.78440389076565</v>
      </c>
      <c r="B3870" s="134">
        <v>8.6829999999999998</v>
      </c>
      <c r="C3870" s="134">
        <v>-75.844999999999999</v>
      </c>
      <c r="D3870" t="s">
        <v>12316</v>
      </c>
      <c r="E3870" t="s">
        <v>883</v>
      </c>
      <c r="F3870" t="s">
        <v>877</v>
      </c>
      <c r="G3870" t="s">
        <v>11953</v>
      </c>
      <c r="H3870" t="s">
        <v>296</v>
      </c>
      <c r="I3870">
        <v>3.6545000000000001</v>
      </c>
      <c r="J3870" t="s">
        <v>894</v>
      </c>
      <c r="L3870" t="s">
        <v>12317</v>
      </c>
      <c r="M3870" t="s">
        <v>1019</v>
      </c>
      <c r="N3870" t="s">
        <v>1019</v>
      </c>
    </row>
    <row r="3871" spans="1:14" x14ac:dyDescent="0.3">
      <c r="A3871" s="136">
        <f t="shared" si="60"/>
        <v>359.78498564938172</v>
      </c>
      <c r="B3871" s="134">
        <v>8.6998300000000004</v>
      </c>
      <c r="C3871" s="134">
        <v>-75.835419999999999</v>
      </c>
      <c r="D3871" t="s">
        <v>12346</v>
      </c>
      <c r="E3871" t="s">
        <v>892</v>
      </c>
      <c r="F3871" t="s">
        <v>926</v>
      </c>
      <c r="G3871" t="s">
        <v>11953</v>
      </c>
      <c r="H3871" t="s">
        <v>296</v>
      </c>
      <c r="I3871">
        <v>40.531399999999998</v>
      </c>
      <c r="J3871" t="s">
        <v>894</v>
      </c>
      <c r="K3871" t="s">
        <v>879</v>
      </c>
      <c r="L3871" t="s">
        <v>12347</v>
      </c>
      <c r="M3871" t="s">
        <v>1482</v>
      </c>
      <c r="N3871" t="s">
        <v>1482</v>
      </c>
    </row>
    <row r="3872" spans="1:14" x14ac:dyDescent="0.3">
      <c r="A3872" s="136">
        <f t="shared" si="60"/>
        <v>359.79719766414672</v>
      </c>
      <c r="B3872" s="134">
        <v>5.0970700000000004</v>
      </c>
      <c r="C3872" s="134">
        <v>-75.559989999999999</v>
      </c>
      <c r="D3872" t="s">
        <v>2486</v>
      </c>
      <c r="E3872" t="s">
        <v>892</v>
      </c>
      <c r="F3872" t="s">
        <v>877</v>
      </c>
      <c r="G3872" t="s">
        <v>2156</v>
      </c>
      <c r="H3872" t="s">
        <v>292</v>
      </c>
      <c r="I3872">
        <v>51.985599999999998</v>
      </c>
      <c r="J3872" t="s">
        <v>889</v>
      </c>
      <c r="K3872" t="s">
        <v>879</v>
      </c>
      <c r="L3872" t="s">
        <v>2487</v>
      </c>
      <c r="M3872" t="s">
        <v>1019</v>
      </c>
      <c r="N3872" t="s">
        <v>1019</v>
      </c>
    </row>
    <row r="3873" spans="1:14" x14ac:dyDescent="0.3">
      <c r="A3873" s="136">
        <f t="shared" si="60"/>
        <v>359.84751503981767</v>
      </c>
      <c r="B3873" s="134">
        <v>8.2260000000000009</v>
      </c>
      <c r="C3873" s="134">
        <v>-76.058499999999995</v>
      </c>
      <c r="D3873" t="s">
        <v>11808</v>
      </c>
      <c r="E3873" t="s">
        <v>892</v>
      </c>
      <c r="F3873" t="s">
        <v>877</v>
      </c>
      <c r="G3873" t="s">
        <v>11754</v>
      </c>
      <c r="H3873" t="s">
        <v>296</v>
      </c>
      <c r="I3873">
        <v>262.31150000000002</v>
      </c>
      <c r="J3873" t="s">
        <v>889</v>
      </c>
      <c r="K3873" t="s">
        <v>903</v>
      </c>
      <c r="L3873" t="s">
        <v>11794</v>
      </c>
      <c r="M3873" t="s">
        <v>4045</v>
      </c>
      <c r="N3873" t="s">
        <v>4045</v>
      </c>
    </row>
    <row r="3874" spans="1:14" x14ac:dyDescent="0.3">
      <c r="A3874" s="136">
        <f t="shared" si="60"/>
        <v>359.890498021719</v>
      </c>
      <c r="B3874" s="134">
        <v>5.6420000000000003</v>
      </c>
      <c r="C3874" s="134">
        <v>-75.91</v>
      </c>
      <c r="D3874" t="s">
        <v>4683</v>
      </c>
      <c r="E3874" t="s">
        <v>883</v>
      </c>
      <c r="F3874" t="s">
        <v>877</v>
      </c>
      <c r="G3874" t="s">
        <v>4684</v>
      </c>
      <c r="H3874" t="s">
        <v>4685</v>
      </c>
      <c r="I3874">
        <v>1825.9476</v>
      </c>
      <c r="J3874" t="s">
        <v>889</v>
      </c>
      <c r="L3874" t="s">
        <v>2659</v>
      </c>
      <c r="M3874" t="s">
        <v>3727</v>
      </c>
      <c r="N3874" t="s">
        <v>3727</v>
      </c>
    </row>
    <row r="3875" spans="1:14" x14ac:dyDescent="0.3">
      <c r="A3875" s="136">
        <f t="shared" si="60"/>
        <v>359.91128075707388</v>
      </c>
      <c r="B3875" s="134">
        <v>8.6914999999999996</v>
      </c>
      <c r="C3875" s="134">
        <v>-75.841499999999996</v>
      </c>
      <c r="D3875" t="s">
        <v>12331</v>
      </c>
      <c r="E3875" t="s">
        <v>892</v>
      </c>
      <c r="F3875" t="s">
        <v>877</v>
      </c>
      <c r="G3875" t="s">
        <v>11953</v>
      </c>
      <c r="H3875" t="s">
        <v>296</v>
      </c>
      <c r="I3875">
        <v>79.179299999999998</v>
      </c>
      <c r="J3875" t="s">
        <v>894</v>
      </c>
      <c r="K3875" t="s">
        <v>903</v>
      </c>
      <c r="L3875" t="s">
        <v>12193</v>
      </c>
      <c r="M3875" t="s">
        <v>989</v>
      </c>
      <c r="N3875" t="s">
        <v>989</v>
      </c>
    </row>
    <row r="3876" spans="1:14" x14ac:dyDescent="0.3">
      <c r="A3876" s="136">
        <f t="shared" si="60"/>
        <v>360.00228163343081</v>
      </c>
      <c r="B3876" s="134">
        <v>5.1001899999999996</v>
      </c>
      <c r="C3876" s="134">
        <v>-75.564809999999994</v>
      </c>
      <c r="D3876" t="s">
        <v>2490</v>
      </c>
      <c r="E3876" t="s">
        <v>892</v>
      </c>
      <c r="F3876" t="s">
        <v>877</v>
      </c>
      <c r="G3876" t="s">
        <v>2156</v>
      </c>
      <c r="H3876" t="s">
        <v>292</v>
      </c>
      <c r="I3876">
        <v>0.99029999999999996</v>
      </c>
      <c r="J3876" t="s">
        <v>894</v>
      </c>
      <c r="K3876" t="s">
        <v>879</v>
      </c>
      <c r="L3876" t="s">
        <v>2491</v>
      </c>
      <c r="M3876" t="s">
        <v>899</v>
      </c>
      <c r="N3876" t="s">
        <v>899</v>
      </c>
    </row>
    <row r="3877" spans="1:14" x14ac:dyDescent="0.3">
      <c r="A3877" s="136">
        <f t="shared" si="60"/>
        <v>360.14365343561661</v>
      </c>
      <c r="B3877" s="134">
        <v>8.7010000000000005</v>
      </c>
      <c r="C3877" s="134">
        <v>-75.838499999999996</v>
      </c>
      <c r="D3877" t="s">
        <v>12350</v>
      </c>
      <c r="E3877" t="s">
        <v>892</v>
      </c>
      <c r="F3877" t="s">
        <v>877</v>
      </c>
      <c r="G3877" t="s">
        <v>11953</v>
      </c>
      <c r="H3877" t="s">
        <v>296</v>
      </c>
      <c r="I3877">
        <v>21.925899999999999</v>
      </c>
      <c r="J3877" t="s">
        <v>894</v>
      </c>
      <c r="K3877" t="s">
        <v>903</v>
      </c>
      <c r="L3877" t="s">
        <v>12349</v>
      </c>
      <c r="M3877" t="s">
        <v>931</v>
      </c>
      <c r="N3877" t="s">
        <v>931</v>
      </c>
    </row>
    <row r="3878" spans="1:14" x14ac:dyDescent="0.3">
      <c r="A3878" s="136">
        <f t="shared" si="60"/>
        <v>360.16629419076742</v>
      </c>
      <c r="B3878" s="134">
        <v>8.7074999999999996</v>
      </c>
      <c r="C3878" s="134">
        <v>-75.834999999999994</v>
      </c>
      <c r="D3878" t="s">
        <v>12353</v>
      </c>
      <c r="E3878" t="s">
        <v>892</v>
      </c>
      <c r="F3878" t="s">
        <v>877</v>
      </c>
      <c r="G3878" t="s">
        <v>11953</v>
      </c>
      <c r="H3878" t="s">
        <v>296</v>
      </c>
      <c r="I3878">
        <v>90.137500000000003</v>
      </c>
      <c r="J3878" t="s">
        <v>894</v>
      </c>
      <c r="K3878" t="s">
        <v>903</v>
      </c>
      <c r="L3878" t="s">
        <v>12201</v>
      </c>
      <c r="M3878" t="s">
        <v>989</v>
      </c>
      <c r="N3878" t="s">
        <v>989</v>
      </c>
    </row>
    <row r="3879" spans="1:14" x14ac:dyDescent="0.3">
      <c r="A3879" s="136">
        <f t="shared" si="60"/>
        <v>360.16677479687257</v>
      </c>
      <c r="B3879" s="134">
        <v>4.4180299999999999</v>
      </c>
      <c r="C3879" s="134">
        <v>-74.833759999999998</v>
      </c>
      <c r="D3879" t="s">
        <v>1540</v>
      </c>
      <c r="E3879" t="s">
        <v>892</v>
      </c>
      <c r="F3879" t="s">
        <v>926</v>
      </c>
      <c r="G3879" t="s">
        <v>1484</v>
      </c>
      <c r="H3879" t="s">
        <v>1369</v>
      </c>
      <c r="I3879">
        <v>35.333399999999997</v>
      </c>
      <c r="J3879" t="s">
        <v>889</v>
      </c>
      <c r="K3879" t="s">
        <v>879</v>
      </c>
      <c r="L3879" t="s">
        <v>1526</v>
      </c>
      <c r="M3879" t="s">
        <v>899</v>
      </c>
      <c r="N3879" t="s">
        <v>899</v>
      </c>
    </row>
    <row r="3880" spans="1:14" x14ac:dyDescent="0.3">
      <c r="A3880" s="136">
        <f t="shared" si="60"/>
        <v>360.21177591381917</v>
      </c>
      <c r="B3880" s="134">
        <v>9.3209999999999997</v>
      </c>
      <c r="C3880" s="134">
        <v>-75.376499999999993</v>
      </c>
      <c r="D3880" t="s">
        <v>12786</v>
      </c>
      <c r="E3880" t="s">
        <v>883</v>
      </c>
      <c r="F3880" t="s">
        <v>884</v>
      </c>
      <c r="G3880" t="s">
        <v>12756</v>
      </c>
      <c r="H3880" t="s">
        <v>306</v>
      </c>
      <c r="I3880">
        <v>44.9619</v>
      </c>
      <c r="L3880" t="s">
        <v>12787</v>
      </c>
      <c r="M3880" t="s">
        <v>931</v>
      </c>
      <c r="N3880" t="s">
        <v>931</v>
      </c>
    </row>
    <row r="3881" spans="1:14" x14ac:dyDescent="0.3">
      <c r="A3881" s="136">
        <f t="shared" si="60"/>
        <v>360.21746605642829</v>
      </c>
      <c r="B3881" s="134">
        <v>4.2538099999999996</v>
      </c>
      <c r="C3881" s="134">
        <v>-71.433490000000006</v>
      </c>
      <c r="D3881" t="s">
        <v>11598</v>
      </c>
      <c r="E3881" t="s">
        <v>892</v>
      </c>
      <c r="F3881" t="s">
        <v>877</v>
      </c>
      <c r="G3881" t="s">
        <v>9984</v>
      </c>
      <c r="H3881" t="s">
        <v>302</v>
      </c>
      <c r="I3881">
        <v>99.909899999999993</v>
      </c>
      <c r="J3881" t="s">
        <v>894</v>
      </c>
      <c r="K3881" t="s">
        <v>879</v>
      </c>
      <c r="L3881" t="s">
        <v>10200</v>
      </c>
      <c r="M3881" t="s">
        <v>949</v>
      </c>
      <c r="N3881" t="s">
        <v>949</v>
      </c>
    </row>
    <row r="3882" spans="1:14" x14ac:dyDescent="0.3">
      <c r="A3882" s="136">
        <f t="shared" si="60"/>
        <v>360.28137188256909</v>
      </c>
      <c r="B3882" s="134">
        <v>8.1425000000000001</v>
      </c>
      <c r="C3882" s="134">
        <v>-76.092500000000001</v>
      </c>
      <c r="D3882" t="s">
        <v>11751</v>
      </c>
      <c r="E3882" t="s">
        <v>883</v>
      </c>
      <c r="F3882" t="s">
        <v>981</v>
      </c>
      <c r="G3882" t="s">
        <v>11478</v>
      </c>
      <c r="H3882" t="s">
        <v>296</v>
      </c>
      <c r="I3882">
        <v>92.748699999999999</v>
      </c>
      <c r="J3882" t="s">
        <v>894</v>
      </c>
      <c r="L3882" t="s">
        <v>11752</v>
      </c>
      <c r="M3882" t="s">
        <v>1173</v>
      </c>
      <c r="N3882" t="s">
        <v>1173</v>
      </c>
    </row>
    <row r="3883" spans="1:14" x14ac:dyDescent="0.3">
      <c r="A3883" s="136">
        <f t="shared" si="60"/>
        <v>360.3219218248712</v>
      </c>
      <c r="B3883" s="134">
        <v>6.702</v>
      </c>
      <c r="C3883" s="134">
        <v>-76.239500000000007</v>
      </c>
      <c r="D3883" t="s">
        <v>8809</v>
      </c>
      <c r="E3883" t="s">
        <v>883</v>
      </c>
      <c r="F3883" t="s">
        <v>877</v>
      </c>
      <c r="G3883" t="s">
        <v>8735</v>
      </c>
      <c r="H3883" t="s">
        <v>288</v>
      </c>
      <c r="I3883">
        <v>6222.3190000000004</v>
      </c>
      <c r="J3883" t="s">
        <v>1069</v>
      </c>
      <c r="L3883" t="s">
        <v>2659</v>
      </c>
      <c r="M3883" t="s">
        <v>2026</v>
      </c>
      <c r="N3883" t="s">
        <v>2026</v>
      </c>
    </row>
    <row r="3884" spans="1:14" x14ac:dyDescent="0.3">
      <c r="A3884" s="136">
        <f t="shared" si="60"/>
        <v>360.3374826066667</v>
      </c>
      <c r="B3884" s="134">
        <v>4.3705400000000001</v>
      </c>
      <c r="C3884" s="134">
        <v>-74.764510000000001</v>
      </c>
      <c r="D3884" t="s">
        <v>1639</v>
      </c>
      <c r="E3884" t="s">
        <v>876</v>
      </c>
      <c r="F3884" t="s">
        <v>877</v>
      </c>
      <c r="G3884" t="s">
        <v>1640</v>
      </c>
      <c r="H3884" t="s">
        <v>297</v>
      </c>
      <c r="I3884">
        <v>46.930399999999999</v>
      </c>
      <c r="K3884" t="s">
        <v>879</v>
      </c>
      <c r="L3884" t="s">
        <v>1641</v>
      </c>
      <c r="M3884" t="s">
        <v>881</v>
      </c>
      <c r="N3884" t="s">
        <v>881</v>
      </c>
    </row>
    <row r="3885" spans="1:14" x14ac:dyDescent="0.3">
      <c r="A3885" s="136">
        <f t="shared" si="60"/>
        <v>360.4714583539506</v>
      </c>
      <c r="B3885" s="134">
        <v>8.6999999999999993</v>
      </c>
      <c r="C3885" s="134">
        <v>-75.842500000000001</v>
      </c>
      <c r="D3885" t="s">
        <v>12348</v>
      </c>
      <c r="E3885" t="s">
        <v>892</v>
      </c>
      <c r="F3885" t="s">
        <v>877</v>
      </c>
      <c r="G3885" t="s">
        <v>11953</v>
      </c>
      <c r="H3885" t="s">
        <v>296</v>
      </c>
      <c r="I3885">
        <v>35.325299999999999</v>
      </c>
      <c r="J3885" t="s">
        <v>894</v>
      </c>
      <c r="K3885" t="s">
        <v>903</v>
      </c>
      <c r="L3885" t="s">
        <v>12349</v>
      </c>
      <c r="M3885" t="s">
        <v>931</v>
      </c>
      <c r="N3885" t="s">
        <v>931</v>
      </c>
    </row>
    <row r="3886" spans="1:14" x14ac:dyDescent="0.3">
      <c r="A3886" s="136">
        <f t="shared" si="60"/>
        <v>360.48693453510481</v>
      </c>
      <c r="B3886" s="134">
        <v>4.319</v>
      </c>
      <c r="C3886" s="134">
        <v>-74.683999999999997</v>
      </c>
      <c r="D3886" t="s">
        <v>1795</v>
      </c>
      <c r="E3886" t="s">
        <v>883</v>
      </c>
      <c r="F3886" t="s">
        <v>877</v>
      </c>
      <c r="G3886" t="s">
        <v>1796</v>
      </c>
      <c r="H3886" t="s">
        <v>297</v>
      </c>
      <c r="I3886">
        <v>312.7833</v>
      </c>
      <c r="J3886" t="s">
        <v>889</v>
      </c>
      <c r="L3886" t="s">
        <v>1797</v>
      </c>
      <c r="M3886" t="s">
        <v>1410</v>
      </c>
      <c r="N3886" t="s">
        <v>1410</v>
      </c>
    </row>
    <row r="3887" spans="1:14" x14ac:dyDescent="0.3">
      <c r="A3887" s="136">
        <f t="shared" si="60"/>
        <v>360.56130106514445</v>
      </c>
      <c r="B3887" s="134">
        <v>4.47</v>
      </c>
      <c r="C3887" s="134">
        <v>-71.084500000000006</v>
      </c>
      <c r="D3887" t="s">
        <v>11962</v>
      </c>
      <c r="E3887" t="s">
        <v>892</v>
      </c>
      <c r="F3887" t="s">
        <v>1214</v>
      </c>
      <c r="G3887" t="s">
        <v>9984</v>
      </c>
      <c r="H3887" t="s">
        <v>302</v>
      </c>
      <c r="I3887">
        <v>147.20070000000001</v>
      </c>
      <c r="K3887" t="s">
        <v>879</v>
      </c>
      <c r="L3887" t="s">
        <v>11963</v>
      </c>
      <c r="M3887" t="s">
        <v>1019</v>
      </c>
      <c r="N3887" t="s">
        <v>1019</v>
      </c>
    </row>
    <row r="3888" spans="1:14" x14ac:dyDescent="0.3">
      <c r="A3888" s="136">
        <f t="shared" si="60"/>
        <v>360.58367750731105</v>
      </c>
      <c r="B3888" s="134">
        <v>5.2614999999999998</v>
      </c>
      <c r="C3888" s="134">
        <v>-75.6905</v>
      </c>
      <c r="D3888" t="s">
        <v>2971</v>
      </c>
      <c r="E3888" t="s">
        <v>883</v>
      </c>
      <c r="F3888" t="s">
        <v>877</v>
      </c>
      <c r="G3888" t="s">
        <v>2972</v>
      </c>
      <c r="H3888" t="s">
        <v>2050</v>
      </c>
      <c r="I3888">
        <v>57.65</v>
      </c>
      <c r="J3888" t="s">
        <v>894</v>
      </c>
      <c r="L3888" t="s">
        <v>2925</v>
      </c>
      <c r="M3888" t="s">
        <v>2973</v>
      </c>
      <c r="N3888" t="s">
        <v>2973</v>
      </c>
    </row>
    <row r="3889" spans="1:14" x14ac:dyDescent="0.3">
      <c r="A3889" s="136">
        <f t="shared" si="60"/>
        <v>360.62956586969653</v>
      </c>
      <c r="B3889" s="134">
        <v>8.7055000000000007</v>
      </c>
      <c r="C3889" s="134">
        <v>-75.840999999999994</v>
      </c>
      <c r="D3889" t="s">
        <v>12352</v>
      </c>
      <c r="E3889" t="s">
        <v>883</v>
      </c>
      <c r="F3889" t="s">
        <v>877</v>
      </c>
      <c r="G3889" t="s">
        <v>11953</v>
      </c>
      <c r="H3889" t="s">
        <v>296</v>
      </c>
      <c r="I3889">
        <v>21.925699999999999</v>
      </c>
      <c r="J3889" t="s">
        <v>894</v>
      </c>
      <c r="L3889" t="s">
        <v>12349</v>
      </c>
      <c r="M3889" t="s">
        <v>931</v>
      </c>
      <c r="N3889" t="s">
        <v>931</v>
      </c>
    </row>
    <row r="3890" spans="1:14" x14ac:dyDescent="0.3">
      <c r="A3890" s="136">
        <f t="shared" si="60"/>
        <v>360.93034734940369</v>
      </c>
      <c r="B3890" s="134">
        <v>8.2458299999999998</v>
      </c>
      <c r="C3890" s="134">
        <v>-76.061539999999994</v>
      </c>
      <c r="D3890" t="s">
        <v>11827</v>
      </c>
      <c r="E3890" t="s">
        <v>892</v>
      </c>
      <c r="F3890" t="s">
        <v>877</v>
      </c>
      <c r="G3890" t="s">
        <v>11754</v>
      </c>
      <c r="H3890" t="s">
        <v>296</v>
      </c>
      <c r="I3890">
        <v>6.1393000000000004</v>
      </c>
      <c r="J3890" t="s">
        <v>894</v>
      </c>
      <c r="K3890" t="s">
        <v>879</v>
      </c>
      <c r="L3890" t="s">
        <v>11828</v>
      </c>
      <c r="M3890" t="s">
        <v>1482</v>
      </c>
      <c r="N3890" t="s">
        <v>1482</v>
      </c>
    </row>
    <row r="3891" spans="1:14" x14ac:dyDescent="0.3">
      <c r="A3891" s="136">
        <f t="shared" si="60"/>
        <v>360.93999762236461</v>
      </c>
      <c r="B3891" s="134">
        <v>9.4815000000000005</v>
      </c>
      <c r="C3891" s="134">
        <v>-75.221999999999994</v>
      </c>
      <c r="D3891" t="s">
        <v>12919</v>
      </c>
      <c r="E3891" t="s">
        <v>892</v>
      </c>
      <c r="F3891" t="s">
        <v>1214</v>
      </c>
      <c r="G3891" t="s">
        <v>12859</v>
      </c>
      <c r="H3891" t="s">
        <v>306</v>
      </c>
      <c r="I3891">
        <v>14.5725</v>
      </c>
      <c r="L3891" t="s">
        <v>12920</v>
      </c>
      <c r="M3891" t="s">
        <v>931</v>
      </c>
      <c r="N3891" t="s">
        <v>931</v>
      </c>
    </row>
    <row r="3892" spans="1:14" x14ac:dyDescent="0.3">
      <c r="A3892" s="136">
        <f t="shared" si="60"/>
        <v>361.01700576395882</v>
      </c>
      <c r="B3892" s="134">
        <v>9.3975000000000009</v>
      </c>
      <c r="C3892" s="134">
        <v>-75.311499999999995</v>
      </c>
      <c r="D3892" t="s">
        <v>12832</v>
      </c>
      <c r="E3892" t="s">
        <v>883</v>
      </c>
      <c r="F3892" t="s">
        <v>963</v>
      </c>
      <c r="G3892" t="s">
        <v>12833</v>
      </c>
      <c r="H3892" t="s">
        <v>306</v>
      </c>
      <c r="I3892">
        <v>71.674000000000007</v>
      </c>
      <c r="J3892" t="s">
        <v>894</v>
      </c>
      <c r="L3892" t="s">
        <v>12834</v>
      </c>
      <c r="M3892" t="s">
        <v>1019</v>
      </c>
      <c r="N3892" t="s">
        <v>1019</v>
      </c>
    </row>
    <row r="3893" spans="1:14" x14ac:dyDescent="0.3">
      <c r="A3893" s="136">
        <f t="shared" si="60"/>
        <v>361.05691348483816</v>
      </c>
      <c r="B3893" s="134">
        <v>5.0935600000000001</v>
      </c>
      <c r="C3893" s="134">
        <v>-75.571690000000004</v>
      </c>
      <c r="D3893" t="s">
        <v>2484</v>
      </c>
      <c r="E3893" t="s">
        <v>892</v>
      </c>
      <c r="F3893" t="s">
        <v>877</v>
      </c>
      <c r="G3893" t="s">
        <v>2156</v>
      </c>
      <c r="H3893" t="s">
        <v>292</v>
      </c>
      <c r="I3893">
        <v>210.02109999999999</v>
      </c>
      <c r="J3893" t="s">
        <v>894</v>
      </c>
      <c r="K3893" t="s">
        <v>879</v>
      </c>
      <c r="L3893" t="s">
        <v>2485</v>
      </c>
      <c r="M3893" t="s">
        <v>899</v>
      </c>
      <c r="N3893" t="s">
        <v>899</v>
      </c>
    </row>
    <row r="3894" spans="1:14" x14ac:dyDescent="0.3">
      <c r="A3894" s="136">
        <f t="shared" si="60"/>
        <v>361.09323119110559</v>
      </c>
      <c r="B3894" s="134">
        <v>4.4086299999999996</v>
      </c>
      <c r="C3894" s="134">
        <v>-74.83475</v>
      </c>
      <c r="D3894" t="s">
        <v>1525</v>
      </c>
      <c r="E3894" t="s">
        <v>892</v>
      </c>
      <c r="F3894" t="s">
        <v>926</v>
      </c>
      <c r="G3894" t="s">
        <v>1484</v>
      </c>
      <c r="H3894" t="s">
        <v>1369</v>
      </c>
      <c r="I3894">
        <v>97.926199999999994</v>
      </c>
      <c r="J3894" t="s">
        <v>889</v>
      </c>
      <c r="K3894" t="s">
        <v>879</v>
      </c>
      <c r="L3894" t="s">
        <v>1526</v>
      </c>
      <c r="M3894" t="s">
        <v>899</v>
      </c>
      <c r="N3894" t="s">
        <v>899</v>
      </c>
    </row>
    <row r="3895" spans="1:14" x14ac:dyDescent="0.3">
      <c r="A3895" s="136">
        <f t="shared" si="60"/>
        <v>361.14092566002893</v>
      </c>
      <c r="B3895" s="134">
        <v>8.25</v>
      </c>
      <c r="C3895" s="134">
        <v>-76.061999999999998</v>
      </c>
      <c r="D3895" t="s">
        <v>11831</v>
      </c>
      <c r="E3895" t="s">
        <v>892</v>
      </c>
      <c r="F3895" t="s">
        <v>877</v>
      </c>
      <c r="G3895" t="s">
        <v>11754</v>
      </c>
      <c r="H3895" t="s">
        <v>296</v>
      </c>
      <c r="I3895">
        <v>76.860100000000003</v>
      </c>
      <c r="J3895" t="s">
        <v>894</v>
      </c>
      <c r="K3895" t="s">
        <v>879</v>
      </c>
      <c r="L3895" t="s">
        <v>11822</v>
      </c>
      <c r="M3895" t="s">
        <v>957</v>
      </c>
      <c r="N3895" t="s">
        <v>957</v>
      </c>
    </row>
    <row r="3896" spans="1:14" x14ac:dyDescent="0.3">
      <c r="A3896" s="136">
        <f t="shared" si="60"/>
        <v>361.27535200204312</v>
      </c>
      <c r="B3896" s="134">
        <v>4.2598399999999996</v>
      </c>
      <c r="C3896" s="134">
        <v>-74.595929999999996</v>
      </c>
      <c r="D3896" t="s">
        <v>1926</v>
      </c>
      <c r="E3896" t="s">
        <v>892</v>
      </c>
      <c r="F3896" t="s">
        <v>877</v>
      </c>
      <c r="G3896" t="s">
        <v>1652</v>
      </c>
      <c r="H3896" t="s">
        <v>1369</v>
      </c>
      <c r="I3896">
        <v>64.736900000000006</v>
      </c>
      <c r="J3896" t="s">
        <v>894</v>
      </c>
      <c r="K3896" t="s">
        <v>879</v>
      </c>
      <c r="L3896" t="s">
        <v>1927</v>
      </c>
      <c r="M3896" t="s">
        <v>957</v>
      </c>
      <c r="N3896" t="s">
        <v>957</v>
      </c>
    </row>
    <row r="3897" spans="1:14" x14ac:dyDescent="0.3">
      <c r="A3897" s="136">
        <f t="shared" si="60"/>
        <v>361.27990598750478</v>
      </c>
      <c r="B3897" s="134">
        <v>4.3064999999999998</v>
      </c>
      <c r="C3897" s="134">
        <v>-74.677000000000007</v>
      </c>
      <c r="D3897" t="s">
        <v>1798</v>
      </c>
      <c r="E3897" t="s">
        <v>883</v>
      </c>
      <c r="F3897" t="s">
        <v>877</v>
      </c>
      <c r="G3897" t="s">
        <v>223</v>
      </c>
      <c r="H3897" t="s">
        <v>297</v>
      </c>
      <c r="I3897">
        <v>87.089500000000001</v>
      </c>
      <c r="J3897" t="s">
        <v>894</v>
      </c>
      <c r="L3897" t="s">
        <v>1799</v>
      </c>
      <c r="M3897" t="s">
        <v>887</v>
      </c>
      <c r="N3897" t="s">
        <v>887</v>
      </c>
    </row>
    <row r="3898" spans="1:14" x14ac:dyDescent="0.3">
      <c r="A3898" s="136">
        <f t="shared" si="60"/>
        <v>361.46627469910311</v>
      </c>
      <c r="B3898" s="134">
        <v>8.2424999999999997</v>
      </c>
      <c r="C3898" s="134">
        <v>-76.067999999999998</v>
      </c>
      <c r="D3898" t="s">
        <v>11820</v>
      </c>
      <c r="E3898" t="s">
        <v>883</v>
      </c>
      <c r="F3898" t="s">
        <v>877</v>
      </c>
      <c r="G3898" t="s">
        <v>11821</v>
      </c>
      <c r="H3898" t="s">
        <v>296</v>
      </c>
      <c r="I3898">
        <v>61.001399999999997</v>
      </c>
      <c r="J3898" t="s">
        <v>894</v>
      </c>
      <c r="L3898" t="s">
        <v>11822</v>
      </c>
      <c r="M3898" t="s">
        <v>899</v>
      </c>
      <c r="N3898" t="s">
        <v>899</v>
      </c>
    </row>
    <row r="3899" spans="1:14" x14ac:dyDescent="0.3">
      <c r="A3899" s="136">
        <f t="shared" si="60"/>
        <v>361.48227291305778</v>
      </c>
      <c r="B3899" s="134">
        <v>10.336</v>
      </c>
      <c r="C3899" s="134">
        <v>-73.242999999999995</v>
      </c>
      <c r="D3899" t="s">
        <v>13599</v>
      </c>
      <c r="E3899" t="s">
        <v>883</v>
      </c>
      <c r="F3899" t="s">
        <v>877</v>
      </c>
      <c r="G3899" t="s">
        <v>13183</v>
      </c>
      <c r="H3899" t="s">
        <v>294</v>
      </c>
      <c r="I3899">
        <v>609.59550000000002</v>
      </c>
      <c r="J3899" t="s">
        <v>889</v>
      </c>
      <c r="L3899" t="s">
        <v>13600</v>
      </c>
      <c r="M3899" t="s">
        <v>1173</v>
      </c>
      <c r="N3899" t="s">
        <v>1173</v>
      </c>
    </row>
    <row r="3900" spans="1:14" x14ac:dyDescent="0.3">
      <c r="A3900" s="136">
        <f t="shared" si="60"/>
        <v>361.61442575082617</v>
      </c>
      <c r="B3900" s="134">
        <v>7.1275000000000004</v>
      </c>
      <c r="C3900" s="134">
        <v>-76.276499999999999</v>
      </c>
      <c r="D3900" t="s">
        <v>9960</v>
      </c>
      <c r="E3900" t="s">
        <v>883</v>
      </c>
      <c r="F3900" t="s">
        <v>877</v>
      </c>
      <c r="G3900" t="s">
        <v>9404</v>
      </c>
      <c r="H3900" t="s">
        <v>288</v>
      </c>
      <c r="I3900">
        <v>673.01440000000002</v>
      </c>
      <c r="J3900" t="s">
        <v>889</v>
      </c>
      <c r="L3900" t="s">
        <v>2659</v>
      </c>
      <c r="M3900" t="s">
        <v>3758</v>
      </c>
      <c r="N3900" t="s">
        <v>3758</v>
      </c>
    </row>
    <row r="3901" spans="1:14" x14ac:dyDescent="0.3">
      <c r="A3901" s="136">
        <f t="shared" si="60"/>
        <v>361.77279775969447</v>
      </c>
      <c r="B3901" s="134">
        <v>4.2582300000000002</v>
      </c>
      <c r="C3901" s="134">
        <v>-74.602230000000006</v>
      </c>
      <c r="D3901" t="s">
        <v>1914</v>
      </c>
      <c r="E3901" t="s">
        <v>892</v>
      </c>
      <c r="F3901" t="s">
        <v>877</v>
      </c>
      <c r="G3901" t="s">
        <v>1652</v>
      </c>
      <c r="H3901" t="s">
        <v>1369</v>
      </c>
      <c r="I3901">
        <v>427.39510000000001</v>
      </c>
      <c r="J3901" t="s">
        <v>894</v>
      </c>
      <c r="K3901" t="s">
        <v>879</v>
      </c>
      <c r="L3901" t="s">
        <v>1915</v>
      </c>
      <c r="M3901" t="s">
        <v>1686</v>
      </c>
      <c r="N3901" t="s">
        <v>1686</v>
      </c>
    </row>
    <row r="3902" spans="1:14" x14ac:dyDescent="0.3">
      <c r="A3902" s="136">
        <f t="shared" si="60"/>
        <v>361.77363382935016</v>
      </c>
      <c r="B3902" s="134">
        <v>3.9460000000000002</v>
      </c>
      <c r="C3902" s="134">
        <v>-73.825000000000003</v>
      </c>
      <c r="D3902" t="s">
        <v>4509</v>
      </c>
      <c r="E3902" t="s">
        <v>883</v>
      </c>
      <c r="F3902" t="s">
        <v>877</v>
      </c>
      <c r="G3902" t="s">
        <v>4468</v>
      </c>
      <c r="H3902" t="s">
        <v>302</v>
      </c>
      <c r="I3902">
        <v>5010.8873999999996</v>
      </c>
      <c r="J3902" t="s">
        <v>1069</v>
      </c>
      <c r="L3902" t="s">
        <v>4510</v>
      </c>
      <c r="M3902" t="s">
        <v>4511</v>
      </c>
      <c r="N3902" t="s">
        <v>4511</v>
      </c>
    </row>
    <row r="3903" spans="1:14" x14ac:dyDescent="0.3">
      <c r="A3903" s="136">
        <f t="shared" si="60"/>
        <v>361.84498179063462</v>
      </c>
      <c r="B3903" s="134">
        <v>8.2607800000000005</v>
      </c>
      <c r="C3903" s="134">
        <v>-76.064719999999994</v>
      </c>
      <c r="D3903" t="s">
        <v>11840</v>
      </c>
      <c r="E3903" t="s">
        <v>892</v>
      </c>
      <c r="F3903" t="s">
        <v>877</v>
      </c>
      <c r="G3903" t="s">
        <v>11754</v>
      </c>
      <c r="H3903" t="s">
        <v>296</v>
      </c>
      <c r="I3903">
        <v>22.8323</v>
      </c>
      <c r="J3903" t="s">
        <v>889</v>
      </c>
      <c r="K3903" t="s">
        <v>879</v>
      </c>
      <c r="L3903" t="s">
        <v>11822</v>
      </c>
      <c r="M3903" t="s">
        <v>1117</v>
      </c>
      <c r="N3903" t="s">
        <v>1117</v>
      </c>
    </row>
    <row r="3904" spans="1:14" x14ac:dyDescent="0.3">
      <c r="A3904" s="136">
        <f t="shared" si="60"/>
        <v>361.86061282911942</v>
      </c>
      <c r="B3904" s="134">
        <v>10.34366</v>
      </c>
      <c r="C3904" s="134">
        <v>-73.175740000000005</v>
      </c>
      <c r="D3904" t="s">
        <v>13617</v>
      </c>
      <c r="E3904" t="s">
        <v>892</v>
      </c>
      <c r="F3904" t="s">
        <v>926</v>
      </c>
      <c r="G3904" t="s">
        <v>13616</v>
      </c>
      <c r="H3904" t="s">
        <v>294</v>
      </c>
      <c r="I3904">
        <v>70.071700000000007</v>
      </c>
      <c r="J3904" t="s">
        <v>889</v>
      </c>
      <c r="K3904" t="s">
        <v>879</v>
      </c>
      <c r="L3904" t="s">
        <v>971</v>
      </c>
      <c r="M3904" t="s">
        <v>899</v>
      </c>
      <c r="N3904" t="s">
        <v>899</v>
      </c>
    </row>
    <row r="3905" spans="1:14" x14ac:dyDescent="0.3">
      <c r="A3905" s="136">
        <f t="shared" si="60"/>
        <v>361.87324499852417</v>
      </c>
      <c r="B3905" s="134">
        <v>10.343360000000001</v>
      </c>
      <c r="C3905" s="134">
        <v>-73.18338</v>
      </c>
      <c r="D3905" t="s">
        <v>13615</v>
      </c>
      <c r="E3905" t="s">
        <v>892</v>
      </c>
      <c r="F3905" t="s">
        <v>877</v>
      </c>
      <c r="G3905" t="s">
        <v>13616</v>
      </c>
      <c r="H3905" t="s">
        <v>294</v>
      </c>
      <c r="I3905">
        <v>39.675699999999999</v>
      </c>
      <c r="J3905" t="s">
        <v>889</v>
      </c>
      <c r="K3905" t="s">
        <v>879</v>
      </c>
      <c r="L3905" t="s">
        <v>971</v>
      </c>
      <c r="M3905" t="s">
        <v>899</v>
      </c>
      <c r="N3905" t="s">
        <v>899</v>
      </c>
    </row>
    <row r="3906" spans="1:14" x14ac:dyDescent="0.3">
      <c r="A3906" s="136">
        <f t="shared" ref="A3906:A3969" si="61">6371*ACOS(SIN(RADIANS(LAT))*SIN(RADIANS(B3906))+COS(RADIANS(LAT))*COS(RADIANS(B3906))*COS(RADIANS(C3906-LONG)))</f>
        <v>361.87497409941125</v>
      </c>
      <c r="B3906" s="134">
        <v>8.3729999999999993</v>
      </c>
      <c r="C3906" s="134">
        <v>-76.019499999999994</v>
      </c>
      <c r="D3906" t="s">
        <v>11952</v>
      </c>
      <c r="E3906" t="s">
        <v>883</v>
      </c>
      <c r="F3906" t="s">
        <v>963</v>
      </c>
      <c r="G3906" t="s">
        <v>11953</v>
      </c>
      <c r="H3906" t="s">
        <v>296</v>
      </c>
      <c r="I3906">
        <v>75.61</v>
      </c>
      <c r="L3906" t="s">
        <v>11954</v>
      </c>
      <c r="M3906" t="s">
        <v>887</v>
      </c>
      <c r="N3906" t="s">
        <v>887</v>
      </c>
    </row>
    <row r="3907" spans="1:14" x14ac:dyDescent="0.3">
      <c r="A3907" s="136">
        <f t="shared" si="61"/>
        <v>362.02839513047149</v>
      </c>
      <c r="B3907" s="134">
        <v>5.6085000000000003</v>
      </c>
      <c r="C3907" s="134">
        <v>-75.914500000000004</v>
      </c>
      <c r="D3907" t="s">
        <v>4551</v>
      </c>
      <c r="E3907" t="s">
        <v>883</v>
      </c>
      <c r="F3907" t="s">
        <v>877</v>
      </c>
      <c r="G3907" t="s">
        <v>4249</v>
      </c>
      <c r="H3907" t="s">
        <v>288</v>
      </c>
      <c r="I3907">
        <v>272.25569999999999</v>
      </c>
      <c r="J3907" t="s">
        <v>889</v>
      </c>
      <c r="L3907" t="s">
        <v>2887</v>
      </c>
      <c r="M3907" t="s">
        <v>4428</v>
      </c>
      <c r="N3907" t="s">
        <v>4428</v>
      </c>
    </row>
    <row r="3908" spans="1:14" x14ac:dyDescent="0.3">
      <c r="A3908" s="136">
        <f t="shared" si="61"/>
        <v>362.03621217179114</v>
      </c>
      <c r="B3908" s="134">
        <v>7.0105000000000004</v>
      </c>
      <c r="C3908" s="134">
        <v>-76.278999999999996</v>
      </c>
      <c r="D3908" t="s">
        <v>9669</v>
      </c>
      <c r="E3908" t="s">
        <v>883</v>
      </c>
      <c r="F3908" t="s">
        <v>877</v>
      </c>
      <c r="G3908" t="s">
        <v>9404</v>
      </c>
      <c r="H3908" t="s">
        <v>288</v>
      </c>
      <c r="I3908">
        <v>106.48439999999999</v>
      </c>
      <c r="J3908" t="s">
        <v>894</v>
      </c>
      <c r="L3908" t="s">
        <v>2659</v>
      </c>
      <c r="M3908" t="s">
        <v>2026</v>
      </c>
      <c r="N3908" t="s">
        <v>2026</v>
      </c>
    </row>
    <row r="3909" spans="1:14" x14ac:dyDescent="0.3">
      <c r="A3909" s="136">
        <f t="shared" si="61"/>
        <v>362.06895948251798</v>
      </c>
      <c r="B3909" s="134">
        <v>5.6135000000000002</v>
      </c>
      <c r="C3909" s="134">
        <v>-75.917500000000004</v>
      </c>
      <c r="D3909" t="s">
        <v>4575</v>
      </c>
      <c r="E3909" t="s">
        <v>883</v>
      </c>
      <c r="F3909" t="s">
        <v>884</v>
      </c>
      <c r="G3909" t="s">
        <v>4249</v>
      </c>
      <c r="H3909" t="s">
        <v>288</v>
      </c>
      <c r="I3909">
        <v>30.659199999999998</v>
      </c>
      <c r="L3909" t="s">
        <v>4576</v>
      </c>
      <c r="M3909" t="s">
        <v>4577</v>
      </c>
      <c r="N3909" t="s">
        <v>4577</v>
      </c>
    </row>
    <row r="3910" spans="1:14" x14ac:dyDescent="0.3">
      <c r="A3910" s="136">
        <f t="shared" si="61"/>
        <v>362.11490357539748</v>
      </c>
      <c r="B3910" s="134">
        <v>7.0034999999999998</v>
      </c>
      <c r="C3910" s="134">
        <v>-76.279499999999999</v>
      </c>
      <c r="D3910" t="s">
        <v>9646</v>
      </c>
      <c r="E3910" t="s">
        <v>883</v>
      </c>
      <c r="F3910" t="s">
        <v>877</v>
      </c>
      <c r="G3910" t="s">
        <v>9404</v>
      </c>
      <c r="H3910" t="s">
        <v>288</v>
      </c>
      <c r="I3910">
        <v>146.87860000000001</v>
      </c>
      <c r="J3910" t="s">
        <v>889</v>
      </c>
      <c r="L3910" t="s">
        <v>2659</v>
      </c>
      <c r="M3910" t="s">
        <v>2026</v>
      </c>
      <c r="N3910" t="s">
        <v>2026</v>
      </c>
    </row>
    <row r="3911" spans="1:14" x14ac:dyDescent="0.3">
      <c r="A3911" s="136">
        <f t="shared" si="61"/>
        <v>362.12618995033506</v>
      </c>
      <c r="B3911" s="134">
        <v>4.3029999999999999</v>
      </c>
      <c r="C3911" s="134">
        <v>-74.686000000000007</v>
      </c>
      <c r="D3911" t="s">
        <v>1784</v>
      </c>
      <c r="E3911" t="s">
        <v>883</v>
      </c>
      <c r="F3911" t="s">
        <v>877</v>
      </c>
      <c r="G3911" t="s">
        <v>223</v>
      </c>
      <c r="H3911" t="s">
        <v>297</v>
      </c>
      <c r="I3911">
        <v>117.7564</v>
      </c>
      <c r="J3911" t="s">
        <v>894</v>
      </c>
      <c r="L3911" t="s">
        <v>1785</v>
      </c>
      <c r="M3911" t="s">
        <v>1019</v>
      </c>
      <c r="N3911" t="s">
        <v>1019</v>
      </c>
    </row>
    <row r="3912" spans="1:14" x14ac:dyDescent="0.3">
      <c r="A3912" s="136">
        <f t="shared" si="61"/>
        <v>362.22426192259644</v>
      </c>
      <c r="B3912" s="134">
        <v>4.3894700000000002</v>
      </c>
      <c r="C3912" s="134">
        <v>-74.824479999999994</v>
      </c>
      <c r="D3912" t="s">
        <v>1527</v>
      </c>
      <c r="E3912" t="s">
        <v>892</v>
      </c>
      <c r="F3912" t="s">
        <v>877</v>
      </c>
      <c r="G3912" t="s">
        <v>303</v>
      </c>
      <c r="H3912" t="s">
        <v>297</v>
      </c>
      <c r="I3912">
        <v>85.635199999999998</v>
      </c>
      <c r="J3912" t="s">
        <v>889</v>
      </c>
      <c r="K3912" t="s">
        <v>879</v>
      </c>
      <c r="L3912" t="s">
        <v>1528</v>
      </c>
      <c r="M3912" t="s">
        <v>899</v>
      </c>
      <c r="N3912" t="s">
        <v>899</v>
      </c>
    </row>
    <row r="3913" spans="1:14" x14ac:dyDescent="0.3">
      <c r="A3913" s="136">
        <f t="shared" si="61"/>
        <v>362.36982719071398</v>
      </c>
      <c r="B3913" s="134">
        <v>4.3047700000000004</v>
      </c>
      <c r="C3913" s="134">
        <v>-74.693219999999997</v>
      </c>
      <c r="D3913" t="s">
        <v>1770</v>
      </c>
      <c r="E3913" t="s">
        <v>892</v>
      </c>
      <c r="F3913" t="s">
        <v>877</v>
      </c>
      <c r="G3913" t="s">
        <v>223</v>
      </c>
      <c r="H3913" t="s">
        <v>297</v>
      </c>
      <c r="I3913">
        <v>11.989800000000001</v>
      </c>
      <c r="J3913" t="s">
        <v>894</v>
      </c>
      <c r="K3913" t="s">
        <v>879</v>
      </c>
      <c r="L3913" t="s">
        <v>1771</v>
      </c>
      <c r="M3913" t="s">
        <v>887</v>
      </c>
      <c r="N3913" t="s">
        <v>887</v>
      </c>
    </row>
    <row r="3914" spans="1:14" x14ac:dyDescent="0.3">
      <c r="A3914" s="136">
        <f t="shared" si="61"/>
        <v>362.42605596851064</v>
      </c>
      <c r="B3914" s="134">
        <v>10.349</v>
      </c>
      <c r="C3914" s="134">
        <v>-73.171000000000006</v>
      </c>
      <c r="D3914" t="s">
        <v>13618</v>
      </c>
      <c r="E3914" t="s">
        <v>883</v>
      </c>
      <c r="F3914" t="s">
        <v>877</v>
      </c>
      <c r="G3914" t="s">
        <v>8673</v>
      </c>
      <c r="H3914" t="s">
        <v>294</v>
      </c>
      <c r="I3914">
        <v>10.885300000000001</v>
      </c>
      <c r="J3914" t="s">
        <v>894</v>
      </c>
      <c r="L3914" t="s">
        <v>13619</v>
      </c>
      <c r="M3914" t="s">
        <v>1019</v>
      </c>
      <c r="N3914" t="s">
        <v>1019</v>
      </c>
    </row>
    <row r="3915" spans="1:14" x14ac:dyDescent="0.3">
      <c r="A3915" s="136">
        <f t="shared" si="61"/>
        <v>362.56464970140541</v>
      </c>
      <c r="B3915" s="134">
        <v>10.35064</v>
      </c>
      <c r="C3915" s="134">
        <v>-73.163210000000007</v>
      </c>
      <c r="D3915" t="s">
        <v>13622</v>
      </c>
      <c r="E3915" t="s">
        <v>892</v>
      </c>
      <c r="F3915" t="s">
        <v>877</v>
      </c>
      <c r="G3915" t="s">
        <v>8673</v>
      </c>
      <c r="H3915" t="s">
        <v>294</v>
      </c>
      <c r="I3915">
        <v>160.7105</v>
      </c>
      <c r="J3915" t="s">
        <v>894</v>
      </c>
      <c r="K3915" t="s">
        <v>879</v>
      </c>
      <c r="L3915" t="s">
        <v>13623</v>
      </c>
      <c r="M3915" t="s">
        <v>3535</v>
      </c>
      <c r="N3915" t="s">
        <v>3535</v>
      </c>
    </row>
    <row r="3916" spans="1:14" x14ac:dyDescent="0.3">
      <c r="A3916" s="136">
        <f t="shared" si="61"/>
        <v>362.60024773395025</v>
      </c>
      <c r="B3916" s="134">
        <v>9.7826500000000003</v>
      </c>
      <c r="C3916" s="134">
        <v>-74.86506</v>
      </c>
      <c r="D3916" t="s">
        <v>13051</v>
      </c>
      <c r="E3916" t="s">
        <v>892</v>
      </c>
      <c r="F3916" t="s">
        <v>1214</v>
      </c>
      <c r="G3916" t="s">
        <v>13025</v>
      </c>
      <c r="H3916" t="s">
        <v>290</v>
      </c>
      <c r="I3916">
        <v>1797.8484000000001</v>
      </c>
      <c r="J3916" t="s">
        <v>986</v>
      </c>
      <c r="K3916" t="s">
        <v>879</v>
      </c>
      <c r="L3916" t="s">
        <v>12995</v>
      </c>
      <c r="M3916" t="s">
        <v>949</v>
      </c>
      <c r="N3916" t="s">
        <v>949</v>
      </c>
    </row>
    <row r="3917" spans="1:14" x14ac:dyDescent="0.3">
      <c r="A3917" s="136">
        <f t="shared" si="61"/>
        <v>362.60982097654374</v>
      </c>
      <c r="B3917" s="134">
        <v>10.21909</v>
      </c>
      <c r="C3917" s="134">
        <v>-73.94211</v>
      </c>
      <c r="D3917" t="s">
        <v>13354</v>
      </c>
      <c r="E3917" t="s">
        <v>892</v>
      </c>
      <c r="F3917" t="s">
        <v>877</v>
      </c>
      <c r="G3917" t="s">
        <v>13191</v>
      </c>
      <c r="H3917" t="s">
        <v>294</v>
      </c>
      <c r="I3917">
        <v>335.4101</v>
      </c>
      <c r="J3917" t="s">
        <v>889</v>
      </c>
      <c r="K3917" t="s">
        <v>879</v>
      </c>
      <c r="L3917" t="s">
        <v>971</v>
      </c>
      <c r="M3917" t="s">
        <v>957</v>
      </c>
      <c r="N3917" t="s">
        <v>957</v>
      </c>
    </row>
    <row r="3918" spans="1:14" x14ac:dyDescent="0.3">
      <c r="A3918" s="136">
        <f t="shared" si="61"/>
        <v>362.66674732683913</v>
      </c>
      <c r="B3918" s="134">
        <v>8.3010000000000002</v>
      </c>
      <c r="C3918" s="134">
        <v>-76.057000000000002</v>
      </c>
      <c r="D3918" t="s">
        <v>11872</v>
      </c>
      <c r="E3918" t="s">
        <v>883</v>
      </c>
      <c r="F3918" t="s">
        <v>963</v>
      </c>
      <c r="G3918" t="s">
        <v>11754</v>
      </c>
      <c r="H3918" t="s">
        <v>296</v>
      </c>
      <c r="I3918">
        <v>232.98589999999999</v>
      </c>
      <c r="L3918" t="s">
        <v>11755</v>
      </c>
      <c r="M3918" t="s">
        <v>1673</v>
      </c>
      <c r="N3918" t="s">
        <v>1673</v>
      </c>
    </row>
    <row r="3919" spans="1:14" x14ac:dyDescent="0.3">
      <c r="A3919" s="136">
        <f t="shared" si="61"/>
        <v>362.72967070091391</v>
      </c>
      <c r="B3919" s="134">
        <v>6.9055</v>
      </c>
      <c r="C3919" s="134">
        <v>-76.280500000000004</v>
      </c>
      <c r="D3919" t="s">
        <v>9423</v>
      </c>
      <c r="E3919" t="s">
        <v>883</v>
      </c>
      <c r="F3919" t="s">
        <v>877</v>
      </c>
      <c r="G3919" t="s">
        <v>9395</v>
      </c>
      <c r="H3919" t="s">
        <v>288</v>
      </c>
      <c r="I3919">
        <v>7743.0401000000002</v>
      </c>
      <c r="J3919" t="s">
        <v>1069</v>
      </c>
      <c r="L3919" t="s">
        <v>2659</v>
      </c>
      <c r="M3919" t="s">
        <v>1909</v>
      </c>
      <c r="N3919" t="s">
        <v>1909</v>
      </c>
    </row>
    <row r="3920" spans="1:14" x14ac:dyDescent="0.3">
      <c r="A3920" s="136">
        <f t="shared" si="61"/>
        <v>362.74841337885914</v>
      </c>
      <c r="B3920" s="134">
        <v>8.1385000000000005</v>
      </c>
      <c r="C3920" s="134">
        <v>-76.117500000000007</v>
      </c>
      <c r="D3920" t="s">
        <v>11753</v>
      </c>
      <c r="E3920" t="s">
        <v>892</v>
      </c>
      <c r="F3920" t="s">
        <v>877</v>
      </c>
      <c r="G3920" t="s">
        <v>11754</v>
      </c>
      <c r="H3920" t="s">
        <v>296</v>
      </c>
      <c r="I3920">
        <v>704.20899999999995</v>
      </c>
      <c r="J3920" t="s">
        <v>889</v>
      </c>
      <c r="K3920" t="s">
        <v>903</v>
      </c>
      <c r="L3920" t="s">
        <v>11755</v>
      </c>
      <c r="M3920" t="s">
        <v>1019</v>
      </c>
      <c r="N3920" t="s">
        <v>1019</v>
      </c>
    </row>
    <row r="3921" spans="1:14" x14ac:dyDescent="0.3">
      <c r="A3921" s="136">
        <f t="shared" si="61"/>
        <v>362.90237906627624</v>
      </c>
      <c r="B3921" s="134">
        <v>9.7119999999999997</v>
      </c>
      <c r="C3921" s="134">
        <v>-74.969499999999996</v>
      </c>
      <c r="D3921" t="s">
        <v>13016</v>
      </c>
      <c r="E3921" t="s">
        <v>892</v>
      </c>
      <c r="F3921" t="s">
        <v>1214</v>
      </c>
      <c r="G3921" t="s">
        <v>13004</v>
      </c>
      <c r="H3921" t="s">
        <v>290</v>
      </c>
      <c r="I3921">
        <v>123.7452</v>
      </c>
      <c r="L3921" t="s">
        <v>12995</v>
      </c>
      <c r="M3921" t="s">
        <v>1019</v>
      </c>
      <c r="N3921" t="s">
        <v>1019</v>
      </c>
    </row>
    <row r="3922" spans="1:14" x14ac:dyDescent="0.3">
      <c r="A3922" s="136">
        <f t="shared" si="61"/>
        <v>363.14495424236515</v>
      </c>
      <c r="B3922" s="134">
        <v>4.29108</v>
      </c>
      <c r="C3922" s="134">
        <v>-74.683909999999997</v>
      </c>
      <c r="D3922" t="s">
        <v>1782</v>
      </c>
      <c r="E3922" t="s">
        <v>892</v>
      </c>
      <c r="F3922" t="s">
        <v>877</v>
      </c>
      <c r="G3922" t="s">
        <v>223</v>
      </c>
      <c r="H3922" t="s">
        <v>297</v>
      </c>
      <c r="I3922">
        <v>165.7088</v>
      </c>
      <c r="J3922" t="s">
        <v>889</v>
      </c>
      <c r="K3922" t="s">
        <v>879</v>
      </c>
      <c r="L3922" t="s">
        <v>1783</v>
      </c>
      <c r="M3922" t="s">
        <v>1754</v>
      </c>
      <c r="N3922" t="s">
        <v>1754</v>
      </c>
    </row>
    <row r="3923" spans="1:14" x14ac:dyDescent="0.3">
      <c r="A3923" s="136">
        <f t="shared" si="61"/>
        <v>363.14882953986421</v>
      </c>
      <c r="B3923" s="134">
        <v>4.3875000000000002</v>
      </c>
      <c r="C3923" s="134">
        <v>-74.836500000000001</v>
      </c>
      <c r="D3923" t="s">
        <v>1507</v>
      </c>
      <c r="E3923" t="s">
        <v>968</v>
      </c>
      <c r="F3923" t="s">
        <v>877</v>
      </c>
      <c r="G3923" t="s">
        <v>1484</v>
      </c>
      <c r="H3923" t="s">
        <v>1369</v>
      </c>
      <c r="I3923">
        <v>65.014799999999994</v>
      </c>
      <c r="J3923" t="s">
        <v>894</v>
      </c>
      <c r="L3923" t="s">
        <v>1508</v>
      </c>
      <c r="M3923" t="s">
        <v>957</v>
      </c>
      <c r="N3923" t="s">
        <v>957</v>
      </c>
    </row>
    <row r="3924" spans="1:14" x14ac:dyDescent="0.3">
      <c r="A3924" s="136">
        <f t="shared" si="61"/>
        <v>363.29114749636193</v>
      </c>
      <c r="B3924" s="134">
        <v>4.2975300000000001</v>
      </c>
      <c r="C3924" s="134">
        <v>-74.697270000000003</v>
      </c>
      <c r="D3924" t="s">
        <v>1752</v>
      </c>
      <c r="E3924" t="s">
        <v>892</v>
      </c>
      <c r="F3924" t="s">
        <v>877</v>
      </c>
      <c r="G3924" t="s">
        <v>223</v>
      </c>
      <c r="H3924" t="s">
        <v>297</v>
      </c>
      <c r="I3924">
        <v>15.9864</v>
      </c>
      <c r="J3924" t="s">
        <v>889</v>
      </c>
      <c r="K3924" t="s">
        <v>879</v>
      </c>
      <c r="L3924" t="s">
        <v>1753</v>
      </c>
      <c r="M3924" t="s">
        <v>1754</v>
      </c>
      <c r="N3924" t="s">
        <v>1754</v>
      </c>
    </row>
    <row r="3925" spans="1:14" x14ac:dyDescent="0.3">
      <c r="A3925" s="136">
        <f t="shared" si="61"/>
        <v>363.34014400180649</v>
      </c>
      <c r="B3925" s="134">
        <v>9.3350799999999996</v>
      </c>
      <c r="C3925" s="134">
        <v>-75.402209999999997</v>
      </c>
      <c r="D3925" t="s">
        <v>12804</v>
      </c>
      <c r="E3925" t="s">
        <v>892</v>
      </c>
      <c r="F3925" t="s">
        <v>877</v>
      </c>
      <c r="G3925" t="s">
        <v>12756</v>
      </c>
      <c r="H3925" t="s">
        <v>306</v>
      </c>
      <c r="I3925">
        <v>88.850300000000004</v>
      </c>
      <c r="J3925" t="s">
        <v>894</v>
      </c>
      <c r="K3925" t="s">
        <v>879</v>
      </c>
      <c r="L3925" t="s">
        <v>12805</v>
      </c>
      <c r="M3925" t="s">
        <v>899</v>
      </c>
      <c r="N3925" t="s">
        <v>899</v>
      </c>
    </row>
    <row r="3926" spans="1:14" x14ac:dyDescent="0.3">
      <c r="A3926" s="136">
        <f t="shared" si="61"/>
        <v>363.41126726504774</v>
      </c>
      <c r="B3926" s="134">
        <v>4.1675000000000004</v>
      </c>
      <c r="C3926" s="134">
        <v>-74.461500000000001</v>
      </c>
      <c r="D3926" t="s">
        <v>2287</v>
      </c>
      <c r="E3926" t="s">
        <v>892</v>
      </c>
      <c r="F3926" t="s">
        <v>1214</v>
      </c>
      <c r="G3926" t="s">
        <v>2268</v>
      </c>
      <c r="H3926" t="s">
        <v>297</v>
      </c>
      <c r="I3926">
        <v>29.4377</v>
      </c>
      <c r="L3926" t="s">
        <v>2288</v>
      </c>
      <c r="M3926" t="s">
        <v>1019</v>
      </c>
      <c r="N3926" t="s">
        <v>1019</v>
      </c>
    </row>
    <row r="3927" spans="1:14" x14ac:dyDescent="0.3">
      <c r="A3927" s="136">
        <f t="shared" si="61"/>
        <v>363.48140506529143</v>
      </c>
      <c r="B3927" s="134">
        <v>5.5754999999999999</v>
      </c>
      <c r="C3927" s="134">
        <v>-75.912000000000006</v>
      </c>
      <c r="D3927" t="s">
        <v>4427</v>
      </c>
      <c r="E3927" t="s">
        <v>883</v>
      </c>
      <c r="F3927" t="s">
        <v>877</v>
      </c>
      <c r="G3927" t="s">
        <v>4249</v>
      </c>
      <c r="H3927" t="s">
        <v>288</v>
      </c>
      <c r="I3927">
        <v>705.20370000000003</v>
      </c>
      <c r="J3927" t="s">
        <v>889</v>
      </c>
      <c r="L3927" t="s">
        <v>2887</v>
      </c>
      <c r="M3927" t="s">
        <v>4428</v>
      </c>
      <c r="N3927" t="s">
        <v>4428</v>
      </c>
    </row>
    <row r="3928" spans="1:14" x14ac:dyDescent="0.3">
      <c r="A3928" s="136">
        <f t="shared" si="61"/>
        <v>363.50042483041784</v>
      </c>
      <c r="B3928" s="134">
        <v>5.6390000000000002</v>
      </c>
      <c r="C3928" s="134">
        <v>-75.944999999999993</v>
      </c>
      <c r="D3928" t="s">
        <v>4737</v>
      </c>
      <c r="E3928" t="s">
        <v>883</v>
      </c>
      <c r="F3928" t="s">
        <v>877</v>
      </c>
      <c r="G3928" t="s">
        <v>4249</v>
      </c>
      <c r="H3928" t="s">
        <v>288</v>
      </c>
      <c r="I3928">
        <v>58.866100000000003</v>
      </c>
      <c r="J3928" t="s">
        <v>894</v>
      </c>
      <c r="L3928" t="s">
        <v>2887</v>
      </c>
      <c r="M3928" t="s">
        <v>4738</v>
      </c>
      <c r="N3928" t="s">
        <v>4738</v>
      </c>
    </row>
    <row r="3929" spans="1:14" x14ac:dyDescent="0.3">
      <c r="A3929" s="136">
        <f t="shared" si="61"/>
        <v>363.56419096355029</v>
      </c>
      <c r="B3929" s="134">
        <v>5.5205000000000002</v>
      </c>
      <c r="C3929" s="134">
        <v>-75.882999999999996</v>
      </c>
      <c r="D3929" t="s">
        <v>4173</v>
      </c>
      <c r="E3929" t="s">
        <v>883</v>
      </c>
      <c r="F3929" t="s">
        <v>877</v>
      </c>
      <c r="G3929" t="s">
        <v>4132</v>
      </c>
      <c r="H3929" t="s">
        <v>288</v>
      </c>
      <c r="I3929">
        <v>11.038399999999999</v>
      </c>
      <c r="J3929" t="s">
        <v>894</v>
      </c>
      <c r="L3929" t="s">
        <v>4133</v>
      </c>
      <c r="M3929" t="s">
        <v>3758</v>
      </c>
      <c r="N3929" t="s">
        <v>3758</v>
      </c>
    </row>
    <row r="3930" spans="1:14" x14ac:dyDescent="0.3">
      <c r="A3930" s="136">
        <f t="shared" si="61"/>
        <v>363.6230239470238</v>
      </c>
      <c r="B3930" s="134">
        <v>3.93214</v>
      </c>
      <c r="C3930" s="134">
        <v>-73.837760000000003</v>
      </c>
      <c r="D3930" t="s">
        <v>4467</v>
      </c>
      <c r="E3930" t="s">
        <v>892</v>
      </c>
      <c r="F3930" t="s">
        <v>877</v>
      </c>
      <c r="G3930" t="s">
        <v>4468</v>
      </c>
      <c r="H3930" t="s">
        <v>302</v>
      </c>
      <c r="I3930">
        <v>689.10310000000004</v>
      </c>
      <c r="J3930" t="s">
        <v>889</v>
      </c>
      <c r="K3930" t="s">
        <v>879</v>
      </c>
      <c r="L3930" t="s">
        <v>4469</v>
      </c>
      <c r="M3930" t="s">
        <v>1686</v>
      </c>
      <c r="N3930" t="s">
        <v>1686</v>
      </c>
    </row>
    <row r="3931" spans="1:14" x14ac:dyDescent="0.3">
      <c r="A3931" s="136">
        <f t="shared" si="61"/>
        <v>363.91155032385649</v>
      </c>
      <c r="B3931" s="134">
        <v>5.0416699999999999</v>
      </c>
      <c r="C3931" s="134">
        <v>-75.563119999999998</v>
      </c>
      <c r="D3931" t="s">
        <v>2335</v>
      </c>
      <c r="E3931" t="s">
        <v>892</v>
      </c>
      <c r="F3931" t="s">
        <v>877</v>
      </c>
      <c r="G3931" t="s">
        <v>2156</v>
      </c>
      <c r="H3931" t="s">
        <v>292</v>
      </c>
      <c r="I3931">
        <v>0.17760000000000001</v>
      </c>
      <c r="J3931" t="s">
        <v>894</v>
      </c>
      <c r="K3931" t="s">
        <v>879</v>
      </c>
      <c r="L3931" t="s">
        <v>2336</v>
      </c>
      <c r="M3931" t="s">
        <v>899</v>
      </c>
      <c r="N3931" t="s">
        <v>899</v>
      </c>
    </row>
    <row r="3932" spans="1:14" x14ac:dyDescent="0.3">
      <c r="A3932" s="136">
        <f t="shared" si="61"/>
        <v>363.92031298568679</v>
      </c>
      <c r="B3932" s="134">
        <v>5.8730000000000002</v>
      </c>
      <c r="C3932" s="134">
        <v>-76.055499999999995</v>
      </c>
      <c r="D3932" t="s">
        <v>5765</v>
      </c>
      <c r="E3932" t="s">
        <v>883</v>
      </c>
      <c r="F3932" t="s">
        <v>877</v>
      </c>
      <c r="G3932" t="s">
        <v>5766</v>
      </c>
      <c r="H3932" t="s">
        <v>5767</v>
      </c>
      <c r="I3932">
        <v>167.9785</v>
      </c>
      <c r="J3932" t="s">
        <v>889</v>
      </c>
      <c r="L3932" t="s">
        <v>2925</v>
      </c>
      <c r="M3932" t="s">
        <v>4428</v>
      </c>
      <c r="N3932" t="s">
        <v>4428</v>
      </c>
    </row>
    <row r="3933" spans="1:14" x14ac:dyDescent="0.3">
      <c r="A3933" s="136">
        <f t="shared" si="61"/>
        <v>363.95380070665647</v>
      </c>
      <c r="B3933" s="134">
        <v>9.18</v>
      </c>
      <c r="C3933" s="134">
        <v>-75.547499999999999</v>
      </c>
      <c r="D3933" t="s">
        <v>12731</v>
      </c>
      <c r="E3933" t="s">
        <v>892</v>
      </c>
      <c r="F3933" t="s">
        <v>1214</v>
      </c>
      <c r="G3933" t="s">
        <v>12732</v>
      </c>
      <c r="H3933" t="s">
        <v>296</v>
      </c>
      <c r="I3933">
        <v>14.5916</v>
      </c>
      <c r="L3933" t="s">
        <v>12733</v>
      </c>
      <c r="M3933" t="s">
        <v>1019</v>
      </c>
      <c r="N3933" t="s">
        <v>1019</v>
      </c>
    </row>
    <row r="3934" spans="1:14" x14ac:dyDescent="0.3">
      <c r="A3934" s="136">
        <f t="shared" si="61"/>
        <v>364.00137897622307</v>
      </c>
      <c r="B3934" s="134">
        <v>3.8904100000000001</v>
      </c>
      <c r="C3934" s="134">
        <v>-73.675510000000003</v>
      </c>
      <c r="D3934" t="s">
        <v>5170</v>
      </c>
      <c r="E3934" t="s">
        <v>892</v>
      </c>
      <c r="F3934" t="s">
        <v>877</v>
      </c>
      <c r="G3934" t="s">
        <v>5171</v>
      </c>
      <c r="H3934" t="s">
        <v>302</v>
      </c>
      <c r="I3934">
        <v>248.39869999999999</v>
      </c>
      <c r="J3934" t="s">
        <v>889</v>
      </c>
      <c r="K3934" t="s">
        <v>879</v>
      </c>
      <c r="L3934" t="s">
        <v>5165</v>
      </c>
      <c r="M3934" t="s">
        <v>957</v>
      </c>
      <c r="N3934" t="s">
        <v>957</v>
      </c>
    </row>
    <row r="3935" spans="1:14" x14ac:dyDescent="0.3">
      <c r="A3935" s="136">
        <f t="shared" si="61"/>
        <v>364.00166843807119</v>
      </c>
      <c r="B3935" s="134">
        <v>10.358499999999999</v>
      </c>
      <c r="C3935" s="134">
        <v>-73.245999999999995</v>
      </c>
      <c r="D3935" t="s">
        <v>13609</v>
      </c>
      <c r="E3935" t="s">
        <v>968</v>
      </c>
      <c r="F3935" t="s">
        <v>981</v>
      </c>
      <c r="G3935" t="s">
        <v>13207</v>
      </c>
      <c r="H3935" t="s">
        <v>294</v>
      </c>
      <c r="I3935">
        <v>99.175200000000004</v>
      </c>
      <c r="J3935" t="s">
        <v>894</v>
      </c>
      <c r="L3935" t="s">
        <v>13610</v>
      </c>
      <c r="M3935" t="s">
        <v>1019</v>
      </c>
      <c r="N3935" t="s">
        <v>1019</v>
      </c>
    </row>
    <row r="3936" spans="1:14" x14ac:dyDescent="0.3">
      <c r="A3936" s="136">
        <f t="shared" si="61"/>
        <v>364.05981307247254</v>
      </c>
      <c r="B3936" s="134">
        <v>5.1675000000000004</v>
      </c>
      <c r="C3936" s="134">
        <v>-75.662000000000006</v>
      </c>
      <c r="D3936" t="s">
        <v>2697</v>
      </c>
      <c r="E3936" t="s">
        <v>883</v>
      </c>
      <c r="F3936" t="s">
        <v>877</v>
      </c>
      <c r="G3936" t="s">
        <v>2698</v>
      </c>
      <c r="H3936" t="s">
        <v>292</v>
      </c>
      <c r="I3936">
        <v>15.9473</v>
      </c>
      <c r="J3936" t="s">
        <v>894</v>
      </c>
      <c r="L3936" t="s">
        <v>2699</v>
      </c>
      <c r="M3936" t="s">
        <v>1008</v>
      </c>
      <c r="N3936" t="s">
        <v>1008</v>
      </c>
    </row>
    <row r="3937" spans="1:14" x14ac:dyDescent="0.3">
      <c r="A3937" s="136">
        <f t="shared" si="61"/>
        <v>364.06458465231748</v>
      </c>
      <c r="B3937" s="134">
        <v>4.2408299999999999</v>
      </c>
      <c r="C3937" s="134">
        <v>-74.613370000000003</v>
      </c>
      <c r="D3937" t="s">
        <v>1886</v>
      </c>
      <c r="E3937" t="s">
        <v>892</v>
      </c>
      <c r="F3937" t="s">
        <v>877</v>
      </c>
      <c r="G3937" t="s">
        <v>1652</v>
      </c>
      <c r="H3937" t="s">
        <v>1369</v>
      </c>
      <c r="I3937">
        <v>233.65430000000001</v>
      </c>
      <c r="J3937" t="s">
        <v>889</v>
      </c>
      <c r="K3937" t="s">
        <v>879</v>
      </c>
      <c r="L3937" t="s">
        <v>1887</v>
      </c>
      <c r="M3937" t="s">
        <v>899</v>
      </c>
      <c r="N3937" t="s">
        <v>899</v>
      </c>
    </row>
    <row r="3938" spans="1:14" x14ac:dyDescent="0.3">
      <c r="A3938" s="136">
        <f t="shared" si="61"/>
        <v>364.16706044702505</v>
      </c>
      <c r="B3938" s="134">
        <v>8.5476200000000002</v>
      </c>
      <c r="C3938" s="134">
        <v>-75.96181</v>
      </c>
      <c r="D3938" t="s">
        <v>12150</v>
      </c>
      <c r="E3938" t="s">
        <v>892</v>
      </c>
      <c r="F3938" t="s">
        <v>877</v>
      </c>
      <c r="G3938" t="s">
        <v>11953</v>
      </c>
      <c r="H3938" t="s">
        <v>296</v>
      </c>
      <c r="I3938">
        <v>32.069400000000002</v>
      </c>
      <c r="J3938" t="s">
        <v>889</v>
      </c>
      <c r="K3938" t="s">
        <v>879</v>
      </c>
      <c r="L3938" t="s">
        <v>12151</v>
      </c>
      <c r="M3938" t="s">
        <v>906</v>
      </c>
      <c r="N3938" t="s">
        <v>906</v>
      </c>
    </row>
    <row r="3939" spans="1:14" x14ac:dyDescent="0.3">
      <c r="A3939" s="136">
        <f t="shared" si="61"/>
        <v>364.28639360011067</v>
      </c>
      <c r="B3939" s="134">
        <v>4.1775000000000002</v>
      </c>
      <c r="C3939" s="134">
        <v>-74.498999999999995</v>
      </c>
      <c r="D3939" t="s">
        <v>2148</v>
      </c>
      <c r="E3939" t="s">
        <v>883</v>
      </c>
      <c r="F3939" t="s">
        <v>877</v>
      </c>
      <c r="G3939" t="s">
        <v>2116</v>
      </c>
      <c r="H3939" t="s">
        <v>307</v>
      </c>
      <c r="I3939">
        <v>219.56129999999999</v>
      </c>
      <c r="J3939" t="s">
        <v>889</v>
      </c>
      <c r="L3939" t="s">
        <v>2149</v>
      </c>
      <c r="M3939" t="s">
        <v>1086</v>
      </c>
      <c r="N3939" t="s">
        <v>1086</v>
      </c>
    </row>
    <row r="3940" spans="1:14" x14ac:dyDescent="0.3">
      <c r="A3940" s="136">
        <f t="shared" si="61"/>
        <v>364.2951858701262</v>
      </c>
      <c r="B3940" s="134">
        <v>8.3252299999999995</v>
      </c>
      <c r="C3940" s="134">
        <v>-76.063190000000006</v>
      </c>
      <c r="D3940" t="s">
        <v>11905</v>
      </c>
      <c r="E3940" t="s">
        <v>892</v>
      </c>
      <c r="F3940" t="s">
        <v>877</v>
      </c>
      <c r="G3940" t="s">
        <v>11821</v>
      </c>
      <c r="H3940" t="s">
        <v>296</v>
      </c>
      <c r="I3940">
        <v>42.6663</v>
      </c>
      <c r="J3940" t="s">
        <v>894</v>
      </c>
      <c r="K3940" t="s">
        <v>903</v>
      </c>
      <c r="L3940" t="s">
        <v>11906</v>
      </c>
      <c r="M3940" t="s">
        <v>949</v>
      </c>
      <c r="N3940" t="s">
        <v>949</v>
      </c>
    </row>
    <row r="3941" spans="1:14" x14ac:dyDescent="0.3">
      <c r="A3941" s="136">
        <f t="shared" si="61"/>
        <v>364.31376833318853</v>
      </c>
      <c r="B3941" s="134">
        <v>5.5075000000000003</v>
      </c>
      <c r="C3941" s="134">
        <v>-75.883499999999998</v>
      </c>
      <c r="D3941" t="s">
        <v>4131</v>
      </c>
      <c r="E3941" t="s">
        <v>883</v>
      </c>
      <c r="F3941" t="s">
        <v>877</v>
      </c>
      <c r="G3941" t="s">
        <v>4132</v>
      </c>
      <c r="H3941" t="s">
        <v>288</v>
      </c>
      <c r="I3941">
        <v>23.303699999999999</v>
      </c>
      <c r="J3941" t="s">
        <v>894</v>
      </c>
      <c r="L3941" t="s">
        <v>4133</v>
      </c>
      <c r="M3941" t="s">
        <v>3758</v>
      </c>
      <c r="N3941" t="s">
        <v>3758</v>
      </c>
    </row>
    <row r="3942" spans="1:14" x14ac:dyDescent="0.3">
      <c r="A3942" s="136">
        <f t="shared" si="61"/>
        <v>364.32991416538562</v>
      </c>
      <c r="B3942" s="134">
        <v>5.0381999999999998</v>
      </c>
      <c r="C3942" s="134">
        <v>-75.565160000000006</v>
      </c>
      <c r="D3942" t="s">
        <v>2321</v>
      </c>
      <c r="E3942" t="s">
        <v>892</v>
      </c>
      <c r="F3942" t="s">
        <v>877</v>
      </c>
      <c r="G3942" t="s">
        <v>2156</v>
      </c>
      <c r="H3942" t="s">
        <v>292</v>
      </c>
      <c r="I3942">
        <v>0.17169999999999999</v>
      </c>
      <c r="J3942" t="s">
        <v>894</v>
      </c>
      <c r="K3942" t="s">
        <v>879</v>
      </c>
      <c r="L3942" t="s">
        <v>2322</v>
      </c>
      <c r="M3942" t="s">
        <v>957</v>
      </c>
      <c r="N3942" t="s">
        <v>957</v>
      </c>
    </row>
    <row r="3943" spans="1:14" x14ac:dyDescent="0.3">
      <c r="A3943" s="136">
        <f t="shared" si="61"/>
        <v>364.33915419407424</v>
      </c>
      <c r="B3943" s="134">
        <v>10.365</v>
      </c>
      <c r="C3943" s="134">
        <v>-73.1935</v>
      </c>
      <c r="D3943" t="s">
        <v>13624</v>
      </c>
      <c r="E3943" t="s">
        <v>968</v>
      </c>
      <c r="F3943" t="s">
        <v>877</v>
      </c>
      <c r="G3943" t="s">
        <v>8673</v>
      </c>
      <c r="H3943" t="s">
        <v>294</v>
      </c>
      <c r="I3943">
        <v>241.8852</v>
      </c>
      <c r="J3943" t="s">
        <v>889</v>
      </c>
      <c r="L3943" t="s">
        <v>13625</v>
      </c>
      <c r="M3943" t="s">
        <v>1173</v>
      </c>
      <c r="N3943" t="s">
        <v>1173</v>
      </c>
    </row>
    <row r="3944" spans="1:14" x14ac:dyDescent="0.3">
      <c r="A3944" s="136">
        <f t="shared" si="61"/>
        <v>364.34204455718668</v>
      </c>
      <c r="B3944" s="134">
        <v>8.6720000000000006</v>
      </c>
      <c r="C3944" s="134">
        <v>-75.898499999999999</v>
      </c>
      <c r="D3944" t="s">
        <v>12306</v>
      </c>
      <c r="E3944" t="s">
        <v>883</v>
      </c>
      <c r="F3944" t="s">
        <v>877</v>
      </c>
      <c r="G3944" t="s">
        <v>11953</v>
      </c>
      <c r="H3944" t="s">
        <v>296</v>
      </c>
      <c r="I3944">
        <v>88.937600000000003</v>
      </c>
      <c r="J3944" t="s">
        <v>894</v>
      </c>
      <c r="L3944" t="s">
        <v>12307</v>
      </c>
      <c r="M3944" t="s">
        <v>1019</v>
      </c>
      <c r="N3944" t="s">
        <v>1019</v>
      </c>
    </row>
    <row r="3945" spans="1:14" x14ac:dyDescent="0.3">
      <c r="A3945" s="136">
        <f t="shared" si="61"/>
        <v>364.35625115520622</v>
      </c>
      <c r="B3945" s="134">
        <v>10.361700000000001</v>
      </c>
      <c r="C3945" s="134">
        <v>-73.24597</v>
      </c>
      <c r="D3945" t="s">
        <v>13613</v>
      </c>
      <c r="E3945" t="s">
        <v>892</v>
      </c>
      <c r="F3945" t="s">
        <v>877</v>
      </c>
      <c r="G3945" t="s">
        <v>13207</v>
      </c>
      <c r="H3945" t="s">
        <v>294</v>
      </c>
      <c r="I3945">
        <v>205.8826</v>
      </c>
      <c r="J3945" t="s">
        <v>1069</v>
      </c>
      <c r="K3945" t="s">
        <v>879</v>
      </c>
      <c r="L3945" t="s">
        <v>13614</v>
      </c>
      <c r="M3945" t="s">
        <v>1019</v>
      </c>
      <c r="N3945" t="s">
        <v>1019</v>
      </c>
    </row>
    <row r="3946" spans="1:14" x14ac:dyDescent="0.3">
      <c r="A3946" s="136">
        <f t="shared" si="61"/>
        <v>364.50862832672703</v>
      </c>
      <c r="B3946" s="134">
        <v>9.1029999999999998</v>
      </c>
      <c r="C3946" s="134">
        <v>-75.616</v>
      </c>
      <c r="D3946" t="s">
        <v>12691</v>
      </c>
      <c r="E3946" t="s">
        <v>892</v>
      </c>
      <c r="F3946" t="s">
        <v>1214</v>
      </c>
      <c r="G3946" t="s">
        <v>12692</v>
      </c>
      <c r="H3946" t="s">
        <v>296</v>
      </c>
      <c r="I3946">
        <v>26.759799999999998</v>
      </c>
      <c r="L3946" t="s">
        <v>12693</v>
      </c>
      <c r="M3946" t="s">
        <v>931</v>
      </c>
      <c r="N3946" t="s">
        <v>931</v>
      </c>
    </row>
    <row r="3947" spans="1:14" x14ac:dyDescent="0.3">
      <c r="A3947" s="136">
        <f t="shared" si="61"/>
        <v>364.66580245097441</v>
      </c>
      <c r="B3947" s="134">
        <v>5.5279999999999996</v>
      </c>
      <c r="C3947" s="134">
        <v>-75.898499999999999</v>
      </c>
      <c r="D3947" t="s">
        <v>4250</v>
      </c>
      <c r="E3947" t="s">
        <v>883</v>
      </c>
      <c r="F3947" t="s">
        <v>877</v>
      </c>
      <c r="G3947" t="s">
        <v>4249</v>
      </c>
      <c r="H3947" t="s">
        <v>288</v>
      </c>
      <c r="I3947">
        <v>15.9445</v>
      </c>
      <c r="J3947" t="s">
        <v>894</v>
      </c>
      <c r="L3947" t="s">
        <v>4133</v>
      </c>
      <c r="M3947" t="s">
        <v>3758</v>
      </c>
      <c r="N3947" t="s">
        <v>3758</v>
      </c>
    </row>
    <row r="3948" spans="1:14" x14ac:dyDescent="0.3">
      <c r="A3948" s="136">
        <f t="shared" si="61"/>
        <v>364.70967641232414</v>
      </c>
      <c r="B3948" s="134">
        <v>5.2005800000000004</v>
      </c>
      <c r="C3948" s="134">
        <v>-75.693179999999998</v>
      </c>
      <c r="D3948" t="s">
        <v>2798</v>
      </c>
      <c r="E3948" t="s">
        <v>892</v>
      </c>
      <c r="F3948" t="s">
        <v>877</v>
      </c>
      <c r="G3948" t="s">
        <v>2799</v>
      </c>
      <c r="H3948" t="s">
        <v>292</v>
      </c>
      <c r="I3948">
        <v>709.38250000000005</v>
      </c>
      <c r="J3948" t="s">
        <v>889</v>
      </c>
      <c r="K3948" t="s">
        <v>879</v>
      </c>
      <c r="L3948" t="s">
        <v>2800</v>
      </c>
      <c r="M3948" t="s">
        <v>1953</v>
      </c>
      <c r="N3948" t="s">
        <v>1953</v>
      </c>
    </row>
    <row r="3949" spans="1:14" x14ac:dyDescent="0.3">
      <c r="A3949" s="136">
        <f t="shared" si="61"/>
        <v>364.72536411548441</v>
      </c>
      <c r="B3949" s="134">
        <v>7.1764999999999999</v>
      </c>
      <c r="C3949" s="134">
        <v>-76.304000000000002</v>
      </c>
      <c r="D3949" t="s">
        <v>10087</v>
      </c>
      <c r="E3949" t="s">
        <v>883</v>
      </c>
      <c r="F3949" t="s">
        <v>877</v>
      </c>
      <c r="G3949" t="s">
        <v>9994</v>
      </c>
      <c r="H3949" t="s">
        <v>288</v>
      </c>
      <c r="I3949">
        <v>4661.9000999999998</v>
      </c>
      <c r="J3949" t="s">
        <v>889</v>
      </c>
      <c r="L3949" t="s">
        <v>3787</v>
      </c>
      <c r="M3949" t="s">
        <v>4586</v>
      </c>
      <c r="N3949" t="s">
        <v>4586</v>
      </c>
    </row>
    <row r="3950" spans="1:14" x14ac:dyDescent="0.3">
      <c r="A3950" s="136">
        <f t="shared" si="61"/>
        <v>364.77353343313644</v>
      </c>
      <c r="B3950" s="134">
        <v>8.3445</v>
      </c>
      <c r="C3950" s="134">
        <v>-76.06</v>
      </c>
      <c r="D3950" t="s">
        <v>11928</v>
      </c>
      <c r="E3950" t="s">
        <v>968</v>
      </c>
      <c r="F3950" t="s">
        <v>877</v>
      </c>
      <c r="G3950" t="s">
        <v>11929</v>
      </c>
      <c r="H3950" t="s">
        <v>296</v>
      </c>
      <c r="I3950">
        <v>279.3107</v>
      </c>
      <c r="J3950" t="s">
        <v>889</v>
      </c>
      <c r="L3950" t="s">
        <v>11930</v>
      </c>
      <c r="M3950" t="s">
        <v>957</v>
      </c>
      <c r="N3950" t="s">
        <v>957</v>
      </c>
    </row>
    <row r="3951" spans="1:14" x14ac:dyDescent="0.3">
      <c r="A3951" s="136">
        <f t="shared" si="61"/>
        <v>364.78227526786952</v>
      </c>
      <c r="B3951" s="134">
        <v>8.5621700000000001</v>
      </c>
      <c r="C3951" s="134">
        <v>-75.960790000000003</v>
      </c>
      <c r="D3951" t="s">
        <v>12164</v>
      </c>
      <c r="E3951" t="s">
        <v>892</v>
      </c>
      <c r="F3951" t="s">
        <v>877</v>
      </c>
      <c r="G3951" t="s">
        <v>11953</v>
      </c>
      <c r="H3951" t="s">
        <v>296</v>
      </c>
      <c r="I3951">
        <v>99.660899999999998</v>
      </c>
      <c r="J3951" t="s">
        <v>889</v>
      </c>
      <c r="K3951" t="s">
        <v>879</v>
      </c>
      <c r="L3951" t="s">
        <v>12165</v>
      </c>
      <c r="M3951" t="s">
        <v>8072</v>
      </c>
      <c r="N3951" t="s">
        <v>8072</v>
      </c>
    </row>
    <row r="3952" spans="1:14" x14ac:dyDescent="0.3">
      <c r="A3952" s="136">
        <f t="shared" si="61"/>
        <v>364.78541798833294</v>
      </c>
      <c r="B3952" s="134">
        <v>4.2805</v>
      </c>
      <c r="C3952" s="134">
        <v>-74.694999999999993</v>
      </c>
      <c r="D3952" t="s">
        <v>1747</v>
      </c>
      <c r="E3952" t="s">
        <v>883</v>
      </c>
      <c r="F3952" t="s">
        <v>877</v>
      </c>
      <c r="G3952" t="s">
        <v>223</v>
      </c>
      <c r="H3952" t="s">
        <v>297</v>
      </c>
      <c r="I3952">
        <v>534.83050000000003</v>
      </c>
      <c r="J3952" t="s">
        <v>889</v>
      </c>
      <c r="L3952" t="s">
        <v>1748</v>
      </c>
      <c r="M3952" t="s">
        <v>1749</v>
      </c>
      <c r="N3952" t="s">
        <v>1749</v>
      </c>
    </row>
    <row r="3953" spans="1:14" x14ac:dyDescent="0.3">
      <c r="A3953" s="136">
        <f t="shared" si="61"/>
        <v>364.92257779222837</v>
      </c>
      <c r="B3953" s="134">
        <v>4.2314999999999996</v>
      </c>
      <c r="C3953" s="134">
        <v>-74.612499999999997</v>
      </c>
      <c r="D3953" t="s">
        <v>1884</v>
      </c>
      <c r="E3953" t="s">
        <v>883</v>
      </c>
      <c r="F3953" t="s">
        <v>981</v>
      </c>
      <c r="G3953" t="s">
        <v>1628</v>
      </c>
      <c r="H3953" t="s">
        <v>307</v>
      </c>
      <c r="I3953">
        <v>99.358699999999999</v>
      </c>
      <c r="J3953" t="s">
        <v>894</v>
      </c>
      <c r="L3953" t="s">
        <v>1885</v>
      </c>
      <c r="M3953" t="s">
        <v>931</v>
      </c>
      <c r="N3953" t="s">
        <v>931</v>
      </c>
    </row>
    <row r="3954" spans="1:14" x14ac:dyDescent="0.3">
      <c r="A3954" s="136">
        <f t="shared" si="61"/>
        <v>364.96688539696112</v>
      </c>
      <c r="B3954" s="134">
        <v>8.6074999999999999</v>
      </c>
      <c r="C3954" s="134">
        <v>-75.939499999999995</v>
      </c>
      <c r="D3954" t="s">
        <v>12226</v>
      </c>
      <c r="E3954" t="s">
        <v>883</v>
      </c>
      <c r="F3954" t="s">
        <v>877</v>
      </c>
      <c r="G3954" t="s">
        <v>11953</v>
      </c>
      <c r="H3954" t="s">
        <v>296</v>
      </c>
      <c r="I3954">
        <v>62.149299999999997</v>
      </c>
      <c r="J3954" t="s">
        <v>894</v>
      </c>
      <c r="L3954" t="s">
        <v>12223</v>
      </c>
      <c r="M3954" t="s">
        <v>3303</v>
      </c>
      <c r="N3954" t="s">
        <v>3303</v>
      </c>
    </row>
    <row r="3955" spans="1:14" x14ac:dyDescent="0.3">
      <c r="A3955" s="136">
        <f t="shared" si="61"/>
        <v>364.97562538398387</v>
      </c>
      <c r="B3955" s="134">
        <v>10.3705</v>
      </c>
      <c r="C3955" s="134">
        <v>-73.197500000000005</v>
      </c>
      <c r="D3955" t="s">
        <v>13626</v>
      </c>
      <c r="E3955" t="s">
        <v>892</v>
      </c>
      <c r="F3955" t="s">
        <v>877</v>
      </c>
      <c r="G3955" t="s">
        <v>8673</v>
      </c>
      <c r="H3955" t="s">
        <v>294</v>
      </c>
      <c r="I3955">
        <v>197.13229999999999</v>
      </c>
      <c r="J3955" t="s">
        <v>889</v>
      </c>
      <c r="K3955" t="s">
        <v>903</v>
      </c>
      <c r="L3955" t="s">
        <v>13623</v>
      </c>
      <c r="M3955" t="s">
        <v>1410</v>
      </c>
      <c r="N3955" t="s">
        <v>1410</v>
      </c>
    </row>
    <row r="3956" spans="1:14" x14ac:dyDescent="0.3">
      <c r="A3956" s="136">
        <f t="shared" si="61"/>
        <v>365.01378556445644</v>
      </c>
      <c r="B3956" s="134">
        <v>10.2125</v>
      </c>
      <c r="C3956" s="134">
        <v>-74.036500000000004</v>
      </c>
      <c r="D3956" t="s">
        <v>13305</v>
      </c>
      <c r="E3956" t="s">
        <v>883</v>
      </c>
      <c r="F3956" t="s">
        <v>877</v>
      </c>
      <c r="G3956" t="s">
        <v>13306</v>
      </c>
      <c r="H3956" t="s">
        <v>13119</v>
      </c>
      <c r="I3956">
        <v>413.94119999999998</v>
      </c>
      <c r="J3956" t="s">
        <v>889</v>
      </c>
      <c r="L3956" t="s">
        <v>1005</v>
      </c>
      <c r="M3956" t="s">
        <v>1008</v>
      </c>
      <c r="N3956" t="s">
        <v>1008</v>
      </c>
    </row>
    <row r="3957" spans="1:14" x14ac:dyDescent="0.3">
      <c r="A3957" s="136">
        <f t="shared" si="61"/>
        <v>365.10371082017275</v>
      </c>
      <c r="B3957" s="134">
        <v>8.5750399999999996</v>
      </c>
      <c r="C3957" s="134">
        <v>-75.957570000000004</v>
      </c>
      <c r="D3957" t="s">
        <v>12175</v>
      </c>
      <c r="E3957" t="s">
        <v>892</v>
      </c>
      <c r="F3957" t="s">
        <v>893</v>
      </c>
      <c r="G3957" t="s">
        <v>11953</v>
      </c>
      <c r="H3957" t="s">
        <v>296</v>
      </c>
      <c r="I3957">
        <v>87.056799999999996</v>
      </c>
      <c r="J3957" t="s">
        <v>894</v>
      </c>
      <c r="K3957" t="s">
        <v>879</v>
      </c>
      <c r="L3957" t="s">
        <v>12176</v>
      </c>
      <c r="M3957" t="s">
        <v>925</v>
      </c>
      <c r="N3957" t="s">
        <v>925</v>
      </c>
    </row>
    <row r="3958" spans="1:14" x14ac:dyDescent="0.3">
      <c r="A3958" s="136">
        <f t="shared" si="61"/>
        <v>365.10576495178691</v>
      </c>
      <c r="B3958" s="134">
        <v>8.6035000000000004</v>
      </c>
      <c r="C3958" s="134">
        <v>-75.942999999999998</v>
      </c>
      <c r="D3958" t="s">
        <v>12222</v>
      </c>
      <c r="E3958" t="s">
        <v>883</v>
      </c>
      <c r="F3958" t="s">
        <v>877</v>
      </c>
      <c r="G3958" t="s">
        <v>11953</v>
      </c>
      <c r="H3958" t="s">
        <v>296</v>
      </c>
      <c r="I3958">
        <v>60.931899999999999</v>
      </c>
      <c r="J3958" t="s">
        <v>894</v>
      </c>
      <c r="L3958" t="s">
        <v>12223</v>
      </c>
      <c r="M3958" t="s">
        <v>3303</v>
      </c>
      <c r="N3958" t="s">
        <v>3303</v>
      </c>
    </row>
    <row r="3959" spans="1:14" x14ac:dyDescent="0.3">
      <c r="A3959" s="136">
        <f t="shared" si="61"/>
        <v>365.1630736473407</v>
      </c>
      <c r="B3959" s="134">
        <v>3.8743400000000001</v>
      </c>
      <c r="C3959" s="134">
        <v>-73.649069999999995</v>
      </c>
      <c r="D3959" t="s">
        <v>5278</v>
      </c>
      <c r="E3959" t="s">
        <v>892</v>
      </c>
      <c r="F3959" t="s">
        <v>877</v>
      </c>
      <c r="G3959" t="s">
        <v>5171</v>
      </c>
      <c r="H3959" t="s">
        <v>302</v>
      </c>
      <c r="I3959">
        <v>109.7088</v>
      </c>
      <c r="J3959" t="s">
        <v>894</v>
      </c>
      <c r="K3959" t="s">
        <v>879</v>
      </c>
      <c r="L3959" t="s">
        <v>4844</v>
      </c>
      <c r="M3959" t="s">
        <v>1686</v>
      </c>
      <c r="N3959" t="s">
        <v>1686</v>
      </c>
    </row>
    <row r="3960" spans="1:14" x14ac:dyDescent="0.3">
      <c r="A3960" s="136">
        <f t="shared" si="61"/>
        <v>365.23616017249077</v>
      </c>
      <c r="B3960" s="134">
        <v>5.5255000000000001</v>
      </c>
      <c r="C3960" s="134">
        <v>-75.903000000000006</v>
      </c>
      <c r="D3960" t="s">
        <v>4248</v>
      </c>
      <c r="E3960" t="s">
        <v>883</v>
      </c>
      <c r="F3960" t="s">
        <v>877</v>
      </c>
      <c r="G3960" t="s">
        <v>4249</v>
      </c>
      <c r="H3960" t="s">
        <v>288</v>
      </c>
      <c r="I3960">
        <v>2.4529999999999998</v>
      </c>
      <c r="J3960" t="s">
        <v>894</v>
      </c>
      <c r="L3960" t="s">
        <v>4133</v>
      </c>
      <c r="M3960" t="s">
        <v>3758</v>
      </c>
      <c r="N3960" t="s">
        <v>3758</v>
      </c>
    </row>
    <row r="3961" spans="1:14" x14ac:dyDescent="0.3">
      <c r="A3961" s="136">
        <f t="shared" si="61"/>
        <v>365.26606283308223</v>
      </c>
      <c r="B3961" s="134">
        <v>4.2328400000000004</v>
      </c>
      <c r="C3961" s="134">
        <v>-74.621229999999997</v>
      </c>
      <c r="D3961" t="s">
        <v>1868</v>
      </c>
      <c r="E3961" t="s">
        <v>892</v>
      </c>
      <c r="F3961" t="s">
        <v>877</v>
      </c>
      <c r="G3961" t="s">
        <v>1652</v>
      </c>
      <c r="H3961" t="s">
        <v>1369</v>
      </c>
      <c r="I3961">
        <v>7.3167999999999997</v>
      </c>
      <c r="J3961" t="s">
        <v>894</v>
      </c>
      <c r="K3961" t="s">
        <v>879</v>
      </c>
      <c r="L3961" t="s">
        <v>1099</v>
      </c>
      <c r="M3961" t="s">
        <v>957</v>
      </c>
      <c r="N3961" t="s">
        <v>957</v>
      </c>
    </row>
    <row r="3962" spans="1:14" x14ac:dyDescent="0.3">
      <c r="A3962" s="136">
        <f t="shared" si="61"/>
        <v>365.26772749071193</v>
      </c>
      <c r="B3962" s="134">
        <v>10.371219999999999</v>
      </c>
      <c r="C3962" s="134">
        <v>-73.227599999999995</v>
      </c>
      <c r="D3962" t="s">
        <v>13620</v>
      </c>
      <c r="E3962" t="s">
        <v>892</v>
      </c>
      <c r="F3962" t="s">
        <v>877</v>
      </c>
      <c r="G3962" t="s">
        <v>13621</v>
      </c>
      <c r="H3962" t="s">
        <v>294</v>
      </c>
      <c r="I3962">
        <v>464.99630000000002</v>
      </c>
      <c r="J3962" t="s">
        <v>889</v>
      </c>
      <c r="K3962" t="s">
        <v>879</v>
      </c>
      <c r="L3962" t="s">
        <v>13184</v>
      </c>
      <c r="M3962" t="s">
        <v>5918</v>
      </c>
      <c r="N3962" t="s">
        <v>5918</v>
      </c>
    </row>
    <row r="3963" spans="1:14" x14ac:dyDescent="0.3">
      <c r="A3963" s="136">
        <f t="shared" si="61"/>
        <v>365.3188954378864</v>
      </c>
      <c r="B3963" s="134">
        <v>10.368650000000001</v>
      </c>
      <c r="C3963" s="134">
        <v>-73.26849</v>
      </c>
      <c r="D3963" t="s">
        <v>13611</v>
      </c>
      <c r="E3963" t="s">
        <v>892</v>
      </c>
      <c r="F3963" t="s">
        <v>877</v>
      </c>
      <c r="G3963" t="s">
        <v>13207</v>
      </c>
      <c r="H3963" t="s">
        <v>294</v>
      </c>
      <c r="I3963">
        <v>186.8663</v>
      </c>
      <c r="J3963" t="s">
        <v>889</v>
      </c>
      <c r="K3963" t="s">
        <v>879</v>
      </c>
      <c r="L3963" t="s">
        <v>13612</v>
      </c>
      <c r="M3963" t="s">
        <v>3637</v>
      </c>
      <c r="N3963" t="s">
        <v>3637</v>
      </c>
    </row>
    <row r="3964" spans="1:14" x14ac:dyDescent="0.3">
      <c r="A3964" s="136">
        <f t="shared" si="61"/>
        <v>365.38543602372448</v>
      </c>
      <c r="B3964" s="134">
        <v>7.89</v>
      </c>
      <c r="C3964" s="134">
        <v>-76.215000000000003</v>
      </c>
      <c r="D3964" t="s">
        <v>11477</v>
      </c>
      <c r="E3964" t="s">
        <v>968</v>
      </c>
      <c r="F3964" t="s">
        <v>877</v>
      </c>
      <c r="G3964" t="s">
        <v>11478</v>
      </c>
      <c r="H3964" t="s">
        <v>296</v>
      </c>
      <c r="I3964">
        <v>9292.1962999999996</v>
      </c>
      <c r="J3964" t="s">
        <v>1069</v>
      </c>
      <c r="K3964" t="s">
        <v>903</v>
      </c>
      <c r="L3964" t="s">
        <v>2659</v>
      </c>
      <c r="M3964" t="s">
        <v>10451</v>
      </c>
      <c r="N3964" t="s">
        <v>10451</v>
      </c>
    </row>
    <row r="3965" spans="1:14" x14ac:dyDescent="0.3">
      <c r="A3965" s="136">
        <f t="shared" si="61"/>
        <v>365.43429243228212</v>
      </c>
      <c r="B3965" s="134">
        <v>4.7794999999999996</v>
      </c>
      <c r="C3965" s="134">
        <v>-70.653499999999994</v>
      </c>
      <c r="D3965" t="s">
        <v>12515</v>
      </c>
      <c r="E3965" t="s">
        <v>892</v>
      </c>
      <c r="F3965" t="s">
        <v>1214</v>
      </c>
      <c r="G3965" t="s">
        <v>12516</v>
      </c>
      <c r="H3965" t="s">
        <v>286</v>
      </c>
      <c r="I3965">
        <v>80.971100000000007</v>
      </c>
      <c r="L3965" t="s">
        <v>12517</v>
      </c>
      <c r="M3965" t="s">
        <v>989</v>
      </c>
      <c r="N3965" t="s">
        <v>989</v>
      </c>
    </row>
    <row r="3966" spans="1:14" x14ac:dyDescent="0.3">
      <c r="A3966" s="136">
        <f t="shared" si="61"/>
        <v>365.45697697053123</v>
      </c>
      <c r="B3966" s="134">
        <v>8.5837900000000005</v>
      </c>
      <c r="C3966" s="134">
        <v>-75.956720000000004</v>
      </c>
      <c r="D3966" t="s">
        <v>12188</v>
      </c>
      <c r="E3966" t="s">
        <v>892</v>
      </c>
      <c r="F3966" t="s">
        <v>877</v>
      </c>
      <c r="G3966" t="s">
        <v>11953</v>
      </c>
      <c r="H3966" t="s">
        <v>296</v>
      </c>
      <c r="I3966">
        <v>100.0377</v>
      </c>
      <c r="J3966" t="s">
        <v>894</v>
      </c>
      <c r="K3966" t="s">
        <v>879</v>
      </c>
      <c r="L3966" t="s">
        <v>12176</v>
      </c>
      <c r="M3966" t="s">
        <v>12189</v>
      </c>
      <c r="N3966" t="s">
        <v>12189</v>
      </c>
    </row>
    <row r="3967" spans="1:14" x14ac:dyDescent="0.3">
      <c r="A3967" s="136">
        <f t="shared" si="61"/>
        <v>365.49766787960601</v>
      </c>
      <c r="B3967" s="134">
        <v>3.8657900000000001</v>
      </c>
      <c r="C3967" s="134">
        <v>-73.620990000000006</v>
      </c>
      <c r="D3967" t="s">
        <v>5391</v>
      </c>
      <c r="E3967" t="s">
        <v>892</v>
      </c>
      <c r="F3967" t="s">
        <v>877</v>
      </c>
      <c r="G3967" t="s">
        <v>5171</v>
      </c>
      <c r="H3967" t="s">
        <v>302</v>
      </c>
      <c r="I3967">
        <v>289.45699999999999</v>
      </c>
      <c r="J3967" t="s">
        <v>889</v>
      </c>
      <c r="K3967" t="s">
        <v>879</v>
      </c>
      <c r="L3967" t="s">
        <v>5165</v>
      </c>
      <c r="M3967" t="s">
        <v>957</v>
      </c>
      <c r="N3967" t="s">
        <v>957</v>
      </c>
    </row>
    <row r="3968" spans="1:14" x14ac:dyDescent="0.3">
      <c r="A3968" s="136">
        <f t="shared" si="61"/>
        <v>365.55113128913604</v>
      </c>
      <c r="B3968" s="134">
        <v>4.3674999999999997</v>
      </c>
      <c r="C3968" s="134">
        <v>-74.845500000000001</v>
      </c>
      <c r="D3968" t="s">
        <v>1491</v>
      </c>
      <c r="E3968" t="s">
        <v>908</v>
      </c>
      <c r="F3968" t="s">
        <v>877</v>
      </c>
      <c r="G3968" t="s">
        <v>1484</v>
      </c>
      <c r="H3968" t="s">
        <v>1369</v>
      </c>
      <c r="I3968">
        <v>215.9067</v>
      </c>
      <c r="J3968" t="s">
        <v>889</v>
      </c>
      <c r="L3968" t="s">
        <v>1492</v>
      </c>
      <c r="M3968" t="s">
        <v>957</v>
      </c>
      <c r="N3968" t="s">
        <v>957</v>
      </c>
    </row>
    <row r="3969" spans="1:14" x14ac:dyDescent="0.3">
      <c r="A3969" s="136">
        <f t="shared" si="61"/>
        <v>365.57684208950269</v>
      </c>
      <c r="B3969" s="134">
        <v>8.5914999999999999</v>
      </c>
      <c r="C3969" s="134">
        <v>-75.953999999999994</v>
      </c>
      <c r="D3969" t="s">
        <v>12209</v>
      </c>
      <c r="E3969" t="s">
        <v>883</v>
      </c>
      <c r="F3969" t="s">
        <v>877</v>
      </c>
      <c r="G3969" t="s">
        <v>11953</v>
      </c>
      <c r="H3969" t="s">
        <v>296</v>
      </c>
      <c r="I3969">
        <v>29.248699999999999</v>
      </c>
      <c r="J3969" t="s">
        <v>894</v>
      </c>
      <c r="L3969" t="s">
        <v>12176</v>
      </c>
      <c r="M3969" t="s">
        <v>925</v>
      </c>
      <c r="N3969" t="s">
        <v>925</v>
      </c>
    </row>
    <row r="3970" spans="1:14" x14ac:dyDescent="0.3">
      <c r="A3970" s="136">
        <f t="shared" ref="A3970:A4033" si="62">6371*ACOS(SIN(RADIANS(LAT))*SIN(RADIANS(B3970))+COS(RADIANS(LAT))*COS(RADIANS(B3970))*COS(RADIANS(C3970-LONG)))</f>
        <v>365.64945335348398</v>
      </c>
      <c r="B3970" s="134">
        <v>8.6274999999999995</v>
      </c>
      <c r="C3970" s="134">
        <v>-75.936000000000007</v>
      </c>
      <c r="D3970" t="s">
        <v>12260</v>
      </c>
      <c r="E3970" t="s">
        <v>883</v>
      </c>
      <c r="F3970" t="s">
        <v>877</v>
      </c>
      <c r="G3970" t="s">
        <v>11953</v>
      </c>
      <c r="H3970" t="s">
        <v>296</v>
      </c>
      <c r="I3970">
        <v>49.9604</v>
      </c>
      <c r="J3970" t="s">
        <v>894</v>
      </c>
      <c r="L3970" t="s">
        <v>12223</v>
      </c>
      <c r="M3970" t="s">
        <v>3443</v>
      </c>
      <c r="N3970" t="s">
        <v>3443</v>
      </c>
    </row>
    <row r="3971" spans="1:14" x14ac:dyDescent="0.3">
      <c r="A3971" s="136">
        <f t="shared" si="62"/>
        <v>365.746852647644</v>
      </c>
      <c r="B3971" s="134">
        <v>4.1490600000000004</v>
      </c>
      <c r="C3971" s="134">
        <v>-74.471620000000001</v>
      </c>
      <c r="D3971" t="s">
        <v>2267</v>
      </c>
      <c r="E3971" t="s">
        <v>892</v>
      </c>
      <c r="F3971" t="s">
        <v>877</v>
      </c>
      <c r="G3971" t="s">
        <v>2268</v>
      </c>
      <c r="H3971" t="s">
        <v>297</v>
      </c>
      <c r="I3971">
        <v>8.1332000000000004</v>
      </c>
      <c r="J3971" t="s">
        <v>894</v>
      </c>
      <c r="K3971" t="s">
        <v>879</v>
      </c>
      <c r="L3971" t="s">
        <v>2269</v>
      </c>
      <c r="M3971" t="s">
        <v>931</v>
      </c>
      <c r="N3971" t="s">
        <v>931</v>
      </c>
    </row>
    <row r="3972" spans="1:14" x14ac:dyDescent="0.3">
      <c r="A3972" s="136">
        <f t="shared" si="62"/>
        <v>365.74907865958363</v>
      </c>
      <c r="B3972" s="134">
        <v>8.5920000000000005</v>
      </c>
      <c r="C3972" s="134">
        <v>-75.955500000000001</v>
      </c>
      <c r="D3972" t="s">
        <v>12212</v>
      </c>
      <c r="E3972" t="s">
        <v>883</v>
      </c>
      <c r="F3972" t="s">
        <v>877</v>
      </c>
      <c r="G3972" t="s">
        <v>11953</v>
      </c>
      <c r="H3972" t="s">
        <v>296</v>
      </c>
      <c r="I3972">
        <v>28.030100000000001</v>
      </c>
      <c r="J3972" t="s">
        <v>894</v>
      </c>
      <c r="L3972" t="s">
        <v>12176</v>
      </c>
      <c r="M3972" t="s">
        <v>925</v>
      </c>
      <c r="N3972" t="s">
        <v>925</v>
      </c>
    </row>
    <row r="3973" spans="1:14" x14ac:dyDescent="0.3">
      <c r="A3973" s="136">
        <f t="shared" si="62"/>
        <v>365.827836202686</v>
      </c>
      <c r="B3973" s="134">
        <v>5.64</v>
      </c>
      <c r="C3973" s="134">
        <v>-75.968999999999994</v>
      </c>
      <c r="D3973" t="s">
        <v>4782</v>
      </c>
      <c r="E3973" t="s">
        <v>883</v>
      </c>
      <c r="F3973" t="s">
        <v>877</v>
      </c>
      <c r="G3973" t="s">
        <v>4249</v>
      </c>
      <c r="H3973" t="s">
        <v>288</v>
      </c>
      <c r="I3973">
        <v>66.226699999999994</v>
      </c>
      <c r="J3973" t="s">
        <v>894</v>
      </c>
      <c r="L3973" t="s">
        <v>2887</v>
      </c>
      <c r="M3973" t="s">
        <v>4579</v>
      </c>
      <c r="N3973" t="s">
        <v>4579</v>
      </c>
    </row>
    <row r="3974" spans="1:14" x14ac:dyDescent="0.3">
      <c r="A3974" s="136">
        <f t="shared" si="62"/>
        <v>365.88243285236877</v>
      </c>
      <c r="B3974" s="134">
        <v>5.3654999999999999</v>
      </c>
      <c r="C3974" s="134">
        <v>-75.816000000000003</v>
      </c>
      <c r="D3974" t="s">
        <v>3666</v>
      </c>
      <c r="E3974" t="s">
        <v>883</v>
      </c>
      <c r="F3974" t="s">
        <v>877</v>
      </c>
      <c r="G3974" t="s">
        <v>3667</v>
      </c>
      <c r="H3974" t="s">
        <v>2050</v>
      </c>
      <c r="I3974">
        <v>1177.5702000000001</v>
      </c>
      <c r="J3974" t="s">
        <v>889</v>
      </c>
      <c r="L3974" t="s">
        <v>1956</v>
      </c>
      <c r="M3974" t="s">
        <v>3654</v>
      </c>
      <c r="N3974" t="s">
        <v>3654</v>
      </c>
    </row>
    <row r="3975" spans="1:14" x14ac:dyDescent="0.3">
      <c r="A3975" s="136">
        <f t="shared" si="62"/>
        <v>365.88720011774797</v>
      </c>
      <c r="B3975" s="134">
        <v>3.9043100000000002</v>
      </c>
      <c r="C3975" s="134">
        <v>-73.811329999999998</v>
      </c>
      <c r="D3975" t="s">
        <v>4587</v>
      </c>
      <c r="E3975" t="s">
        <v>892</v>
      </c>
      <c r="F3975" t="s">
        <v>877</v>
      </c>
      <c r="G3975" t="s">
        <v>4556</v>
      </c>
      <c r="H3975" t="s">
        <v>302</v>
      </c>
      <c r="I3975">
        <v>511.84460000000001</v>
      </c>
      <c r="J3975" t="s">
        <v>889</v>
      </c>
      <c r="K3975" t="s">
        <v>879</v>
      </c>
      <c r="L3975" t="s">
        <v>4588</v>
      </c>
      <c r="M3975" t="s">
        <v>899</v>
      </c>
      <c r="N3975" t="s">
        <v>899</v>
      </c>
    </row>
    <row r="3976" spans="1:14" x14ac:dyDescent="0.3">
      <c r="A3976" s="136">
        <f t="shared" si="62"/>
        <v>365.95486159839749</v>
      </c>
      <c r="B3976" s="134">
        <v>8.64</v>
      </c>
      <c r="C3976" s="134">
        <v>-75.932500000000005</v>
      </c>
      <c r="D3976" t="s">
        <v>12275</v>
      </c>
      <c r="E3976" t="s">
        <v>883</v>
      </c>
      <c r="F3976" t="s">
        <v>877</v>
      </c>
      <c r="G3976" t="s">
        <v>11953</v>
      </c>
      <c r="H3976" t="s">
        <v>296</v>
      </c>
      <c r="I3976">
        <v>870.00250000000005</v>
      </c>
      <c r="J3976" t="s">
        <v>889</v>
      </c>
      <c r="L3976" t="s">
        <v>11906</v>
      </c>
      <c r="M3976" t="s">
        <v>957</v>
      </c>
      <c r="N3976" t="s">
        <v>957</v>
      </c>
    </row>
    <row r="3977" spans="1:14" x14ac:dyDescent="0.3">
      <c r="A3977" s="136">
        <f t="shared" si="62"/>
        <v>365.98435403956063</v>
      </c>
      <c r="B3977" s="134">
        <v>5.6070500000000001</v>
      </c>
      <c r="C3977" s="134">
        <v>-75.95393</v>
      </c>
      <c r="D3977" t="s">
        <v>4622</v>
      </c>
      <c r="E3977" t="s">
        <v>892</v>
      </c>
      <c r="F3977" t="s">
        <v>877</v>
      </c>
      <c r="G3977" t="s">
        <v>4249</v>
      </c>
      <c r="H3977" t="s">
        <v>288</v>
      </c>
      <c r="I3977">
        <v>48.05</v>
      </c>
      <c r="J3977" t="s">
        <v>986</v>
      </c>
      <c r="K3977" t="s">
        <v>879</v>
      </c>
      <c r="L3977" t="s">
        <v>4133</v>
      </c>
      <c r="M3977" t="s">
        <v>4623</v>
      </c>
      <c r="N3977" t="s">
        <v>4623</v>
      </c>
    </row>
    <row r="3978" spans="1:14" x14ac:dyDescent="0.3">
      <c r="A3978" s="136">
        <f t="shared" si="62"/>
        <v>365.99629264806089</v>
      </c>
      <c r="B3978" s="134">
        <v>5.6050000000000004</v>
      </c>
      <c r="C3978" s="134">
        <v>-75.953000000000003</v>
      </c>
      <c r="D3978" t="s">
        <v>4611</v>
      </c>
      <c r="E3978" t="s">
        <v>883</v>
      </c>
      <c r="F3978" t="s">
        <v>877</v>
      </c>
      <c r="G3978" t="s">
        <v>4249</v>
      </c>
      <c r="H3978" t="s">
        <v>288</v>
      </c>
      <c r="I3978">
        <v>22.0764</v>
      </c>
      <c r="J3978" t="s">
        <v>894</v>
      </c>
      <c r="L3978" t="s">
        <v>2887</v>
      </c>
      <c r="M3978" t="s">
        <v>4612</v>
      </c>
      <c r="N3978" t="s">
        <v>4612</v>
      </c>
    </row>
    <row r="3979" spans="1:14" x14ac:dyDescent="0.3">
      <c r="A3979" s="136">
        <f t="shared" si="62"/>
        <v>366.03664225034413</v>
      </c>
      <c r="B3979" s="134">
        <v>4.9860100000000003</v>
      </c>
      <c r="C3979" s="134">
        <v>-75.541979999999995</v>
      </c>
      <c r="D3979" t="s">
        <v>2127</v>
      </c>
      <c r="E3979" t="s">
        <v>892</v>
      </c>
      <c r="F3979" t="s">
        <v>877</v>
      </c>
      <c r="G3979" t="s">
        <v>2113</v>
      </c>
      <c r="H3979" t="s">
        <v>292</v>
      </c>
      <c r="I3979">
        <v>2.9104999999999999</v>
      </c>
      <c r="J3979" t="s">
        <v>986</v>
      </c>
      <c r="K3979" t="s">
        <v>879</v>
      </c>
      <c r="L3979" t="s">
        <v>2128</v>
      </c>
      <c r="M3979" t="s">
        <v>957</v>
      </c>
      <c r="N3979" t="s">
        <v>957</v>
      </c>
    </row>
    <row r="3980" spans="1:14" x14ac:dyDescent="0.3">
      <c r="A3980" s="136">
        <f t="shared" si="62"/>
        <v>366.03717919314755</v>
      </c>
      <c r="B3980" s="134">
        <v>4.1894799999999996</v>
      </c>
      <c r="C3980" s="134">
        <v>-74.556229999999999</v>
      </c>
      <c r="D3980" t="s">
        <v>2013</v>
      </c>
      <c r="E3980" t="s">
        <v>892</v>
      </c>
      <c r="F3980" t="s">
        <v>877</v>
      </c>
      <c r="G3980" t="s">
        <v>2014</v>
      </c>
      <c r="H3980" t="s">
        <v>307</v>
      </c>
      <c r="I3980">
        <v>52.450800000000001</v>
      </c>
      <c r="J3980" t="s">
        <v>889</v>
      </c>
      <c r="K3980" t="s">
        <v>879</v>
      </c>
      <c r="L3980" t="s">
        <v>2015</v>
      </c>
      <c r="M3980" t="s">
        <v>887</v>
      </c>
      <c r="N3980" t="s">
        <v>887</v>
      </c>
    </row>
    <row r="3981" spans="1:14" x14ac:dyDescent="0.3">
      <c r="A3981" s="136">
        <f t="shared" si="62"/>
        <v>366.06014226740331</v>
      </c>
      <c r="B3981" s="134">
        <v>4.3650000000000002</v>
      </c>
      <c r="C3981" s="134">
        <v>-74.849999999999994</v>
      </c>
      <c r="D3981" t="s">
        <v>1483</v>
      </c>
      <c r="E3981" t="s">
        <v>883</v>
      </c>
      <c r="F3981" t="s">
        <v>877</v>
      </c>
      <c r="G3981" t="s">
        <v>1484</v>
      </c>
      <c r="H3981" t="s">
        <v>1369</v>
      </c>
      <c r="I3981">
        <v>74.831900000000005</v>
      </c>
      <c r="J3981" t="s">
        <v>894</v>
      </c>
      <c r="L3981" t="s">
        <v>1166</v>
      </c>
      <c r="M3981" t="s">
        <v>1173</v>
      </c>
      <c r="N3981" t="s">
        <v>1173</v>
      </c>
    </row>
    <row r="3982" spans="1:14" x14ac:dyDescent="0.3">
      <c r="A3982" s="136">
        <f t="shared" si="62"/>
        <v>366.06525086205841</v>
      </c>
      <c r="B3982" s="134">
        <v>8.7105399999999999</v>
      </c>
      <c r="C3982" s="134">
        <v>-75.894890000000004</v>
      </c>
      <c r="D3982" t="s">
        <v>12367</v>
      </c>
      <c r="E3982" t="s">
        <v>892</v>
      </c>
      <c r="F3982" t="s">
        <v>877</v>
      </c>
      <c r="G3982" t="s">
        <v>11953</v>
      </c>
      <c r="H3982" t="s">
        <v>296</v>
      </c>
      <c r="I3982">
        <v>12.1647</v>
      </c>
      <c r="J3982" t="s">
        <v>889</v>
      </c>
      <c r="K3982" t="s">
        <v>879</v>
      </c>
      <c r="L3982" t="s">
        <v>12368</v>
      </c>
      <c r="M3982" t="s">
        <v>931</v>
      </c>
      <c r="N3982" t="s">
        <v>931</v>
      </c>
    </row>
    <row r="3983" spans="1:14" x14ac:dyDescent="0.3">
      <c r="A3983" s="136">
        <f t="shared" si="62"/>
        <v>366.06540455156039</v>
      </c>
      <c r="B3983" s="134">
        <v>8.6184999999999992</v>
      </c>
      <c r="C3983" s="134">
        <v>-75.944999999999993</v>
      </c>
      <c r="D3983" t="s">
        <v>12243</v>
      </c>
      <c r="E3983" t="s">
        <v>883</v>
      </c>
      <c r="F3983" t="s">
        <v>877</v>
      </c>
      <c r="G3983" t="s">
        <v>11953</v>
      </c>
      <c r="H3983" t="s">
        <v>296</v>
      </c>
      <c r="I3983">
        <v>48.743600000000001</v>
      </c>
      <c r="J3983" t="s">
        <v>894</v>
      </c>
      <c r="L3983" t="s">
        <v>12223</v>
      </c>
      <c r="M3983" t="s">
        <v>3303</v>
      </c>
      <c r="N3983" t="s">
        <v>3303</v>
      </c>
    </row>
    <row r="3984" spans="1:14" x14ac:dyDescent="0.3">
      <c r="A3984" s="136">
        <f t="shared" si="62"/>
        <v>366.14158886268234</v>
      </c>
      <c r="B3984" s="134">
        <v>4.9880399999999998</v>
      </c>
      <c r="C3984" s="134">
        <v>-75.544920000000005</v>
      </c>
      <c r="D3984" t="s">
        <v>2134</v>
      </c>
      <c r="E3984" t="s">
        <v>892</v>
      </c>
      <c r="F3984" t="s">
        <v>877</v>
      </c>
      <c r="G3984" t="s">
        <v>2113</v>
      </c>
      <c r="H3984" t="s">
        <v>292</v>
      </c>
      <c r="I3984">
        <v>1.6245000000000001</v>
      </c>
      <c r="J3984" t="s">
        <v>894</v>
      </c>
      <c r="K3984" t="s">
        <v>879</v>
      </c>
      <c r="L3984" t="s">
        <v>2135</v>
      </c>
      <c r="M3984" t="s">
        <v>957</v>
      </c>
      <c r="N3984" t="s">
        <v>957</v>
      </c>
    </row>
    <row r="3985" spans="1:14" x14ac:dyDescent="0.3">
      <c r="A3985" s="136">
        <f t="shared" si="62"/>
        <v>366.18492083535125</v>
      </c>
      <c r="B3985" s="134">
        <v>9.2433899999999998</v>
      </c>
      <c r="C3985" s="134">
        <v>-75.520179999999996</v>
      </c>
      <c r="D3985" t="s">
        <v>12750</v>
      </c>
      <c r="E3985" t="s">
        <v>892</v>
      </c>
      <c r="F3985" t="s">
        <v>877</v>
      </c>
      <c r="G3985" t="s">
        <v>12732</v>
      </c>
      <c r="H3985" t="s">
        <v>296</v>
      </c>
      <c r="I3985">
        <v>69.185599999999994</v>
      </c>
      <c r="J3985" t="s">
        <v>889</v>
      </c>
      <c r="K3985" t="s">
        <v>879</v>
      </c>
      <c r="L3985" t="s">
        <v>12535</v>
      </c>
      <c r="M3985" t="s">
        <v>906</v>
      </c>
      <c r="N3985" t="s">
        <v>906</v>
      </c>
    </row>
    <row r="3986" spans="1:14" x14ac:dyDescent="0.3">
      <c r="A3986" s="136">
        <f t="shared" si="62"/>
        <v>366.24212824010965</v>
      </c>
      <c r="B3986" s="134">
        <v>4.9915000000000003</v>
      </c>
      <c r="C3986" s="134">
        <v>-75.549000000000007</v>
      </c>
      <c r="D3986" t="s">
        <v>2153</v>
      </c>
      <c r="E3986" t="s">
        <v>883</v>
      </c>
      <c r="F3986" t="s">
        <v>877</v>
      </c>
      <c r="G3986" t="s">
        <v>2113</v>
      </c>
      <c r="H3986" t="s">
        <v>292</v>
      </c>
      <c r="I3986">
        <v>50.299900000000001</v>
      </c>
      <c r="J3986" t="s">
        <v>894</v>
      </c>
      <c r="L3986" t="s">
        <v>2154</v>
      </c>
      <c r="M3986" t="s">
        <v>957</v>
      </c>
      <c r="N3986" t="s">
        <v>957</v>
      </c>
    </row>
    <row r="3987" spans="1:14" x14ac:dyDescent="0.3">
      <c r="A3987" s="136">
        <f t="shared" si="62"/>
        <v>366.27638913429274</v>
      </c>
      <c r="B3987" s="134">
        <v>5.1839500000000003</v>
      </c>
      <c r="C3987" s="134">
        <v>-75.698650000000001</v>
      </c>
      <c r="D3987" t="s">
        <v>2760</v>
      </c>
      <c r="E3987" t="s">
        <v>892</v>
      </c>
      <c r="F3987" t="s">
        <v>877</v>
      </c>
      <c r="G3987" t="s">
        <v>2693</v>
      </c>
      <c r="H3987" t="s">
        <v>292</v>
      </c>
      <c r="I3987">
        <v>27.2133</v>
      </c>
      <c r="J3987" t="s">
        <v>894</v>
      </c>
      <c r="K3987" t="s">
        <v>879</v>
      </c>
      <c r="L3987" t="s">
        <v>2761</v>
      </c>
      <c r="M3987" t="s">
        <v>899</v>
      </c>
      <c r="N3987" t="s">
        <v>899</v>
      </c>
    </row>
    <row r="3988" spans="1:14" x14ac:dyDescent="0.3">
      <c r="A3988" s="136">
        <f t="shared" si="62"/>
        <v>366.28952228916722</v>
      </c>
      <c r="B3988" s="134">
        <v>4.2755000000000001</v>
      </c>
      <c r="C3988" s="134">
        <v>-74.712999999999994</v>
      </c>
      <c r="D3988" t="s">
        <v>1698</v>
      </c>
      <c r="E3988" t="s">
        <v>883</v>
      </c>
      <c r="F3988" t="s">
        <v>877</v>
      </c>
      <c r="G3988" t="s">
        <v>223</v>
      </c>
      <c r="H3988" t="s">
        <v>297</v>
      </c>
      <c r="I3988">
        <v>548.34090000000003</v>
      </c>
      <c r="J3988" t="s">
        <v>889</v>
      </c>
      <c r="L3988" t="s">
        <v>1699</v>
      </c>
      <c r="M3988" t="s">
        <v>899</v>
      </c>
      <c r="N3988" t="s">
        <v>899</v>
      </c>
    </row>
    <row r="3989" spans="1:14" x14ac:dyDescent="0.3">
      <c r="A3989" s="136">
        <f t="shared" si="62"/>
        <v>366.32441176856565</v>
      </c>
      <c r="B3989" s="134">
        <v>6.0419999999999998</v>
      </c>
      <c r="C3989" s="134">
        <v>-76.141999999999996</v>
      </c>
      <c r="D3989" t="s">
        <v>6541</v>
      </c>
      <c r="E3989" t="s">
        <v>883</v>
      </c>
      <c r="F3989" t="s">
        <v>877</v>
      </c>
      <c r="G3989" t="s">
        <v>6542</v>
      </c>
      <c r="H3989" t="s">
        <v>288</v>
      </c>
      <c r="I3989">
        <v>117.6921</v>
      </c>
      <c r="J3989" t="s">
        <v>894</v>
      </c>
      <c r="L3989" t="s">
        <v>6543</v>
      </c>
      <c r="M3989" t="s">
        <v>887</v>
      </c>
      <c r="N3989" t="s">
        <v>887</v>
      </c>
    </row>
    <row r="3990" spans="1:14" x14ac:dyDescent="0.3">
      <c r="A3990" s="136">
        <f t="shared" si="62"/>
        <v>366.33708966660328</v>
      </c>
      <c r="B3990" s="134">
        <v>4.9779400000000003</v>
      </c>
      <c r="C3990" s="134">
        <v>-75.538719999999998</v>
      </c>
      <c r="D3990" t="s">
        <v>2112</v>
      </c>
      <c r="E3990" t="s">
        <v>892</v>
      </c>
      <c r="F3990" t="s">
        <v>877</v>
      </c>
      <c r="G3990" t="s">
        <v>2113</v>
      </c>
      <c r="H3990" t="s">
        <v>292</v>
      </c>
      <c r="I3990">
        <v>0.73660000000000003</v>
      </c>
      <c r="J3990" t="s">
        <v>894</v>
      </c>
      <c r="K3990" t="s">
        <v>879</v>
      </c>
      <c r="L3990" t="s">
        <v>2114</v>
      </c>
      <c r="M3990" t="s">
        <v>899</v>
      </c>
      <c r="N3990" t="s">
        <v>899</v>
      </c>
    </row>
    <row r="3991" spans="1:14" x14ac:dyDescent="0.3">
      <c r="A3991" s="136">
        <f t="shared" si="62"/>
        <v>366.34751331076166</v>
      </c>
      <c r="B3991" s="134">
        <v>4.2248900000000003</v>
      </c>
      <c r="C3991" s="134">
        <v>-74.626949999999994</v>
      </c>
      <c r="D3991" t="s">
        <v>1849</v>
      </c>
      <c r="E3991" t="s">
        <v>892</v>
      </c>
      <c r="F3991" t="s">
        <v>877</v>
      </c>
      <c r="G3991" t="s">
        <v>1652</v>
      </c>
      <c r="H3991" t="s">
        <v>1369</v>
      </c>
      <c r="I3991">
        <v>171.8032</v>
      </c>
      <c r="J3991" t="s">
        <v>889</v>
      </c>
      <c r="K3991" t="s">
        <v>879</v>
      </c>
      <c r="L3991" t="s">
        <v>1850</v>
      </c>
      <c r="M3991" t="s">
        <v>957</v>
      </c>
      <c r="N3991" t="s">
        <v>957</v>
      </c>
    </row>
    <row r="3992" spans="1:14" x14ac:dyDescent="0.3">
      <c r="A3992" s="136">
        <f t="shared" si="62"/>
        <v>366.41122547283936</v>
      </c>
      <c r="B3992" s="134">
        <v>4.3359300000000003</v>
      </c>
      <c r="C3992" s="134">
        <v>-74.811700000000002</v>
      </c>
      <c r="D3992" t="s">
        <v>1514</v>
      </c>
      <c r="E3992" t="s">
        <v>892</v>
      </c>
      <c r="F3992" t="s">
        <v>877</v>
      </c>
      <c r="G3992" t="s">
        <v>1408</v>
      </c>
      <c r="H3992" t="s">
        <v>297</v>
      </c>
      <c r="I3992">
        <v>110.71120000000001</v>
      </c>
      <c r="J3992" t="s">
        <v>894</v>
      </c>
      <c r="K3992" t="s">
        <v>879</v>
      </c>
      <c r="L3992" t="s">
        <v>1515</v>
      </c>
      <c r="M3992" t="s">
        <v>949</v>
      </c>
      <c r="N3992" t="s">
        <v>949</v>
      </c>
    </row>
    <row r="3993" spans="1:14" x14ac:dyDescent="0.3">
      <c r="A3993" s="136">
        <f t="shared" si="62"/>
        <v>366.57479521872995</v>
      </c>
      <c r="B3993" s="134">
        <v>10.234</v>
      </c>
      <c r="C3993" s="134">
        <v>-74.015500000000003</v>
      </c>
      <c r="D3993" t="s">
        <v>13351</v>
      </c>
      <c r="E3993" t="s">
        <v>892</v>
      </c>
      <c r="F3993" t="s">
        <v>1214</v>
      </c>
      <c r="G3993" t="s">
        <v>13306</v>
      </c>
      <c r="H3993" t="s">
        <v>13119</v>
      </c>
      <c r="I3993">
        <v>145.23179999999999</v>
      </c>
      <c r="K3993" t="s">
        <v>879</v>
      </c>
      <c r="L3993" t="s">
        <v>11846</v>
      </c>
      <c r="M3993" t="s">
        <v>957</v>
      </c>
      <c r="N3993" t="s">
        <v>957</v>
      </c>
    </row>
    <row r="3994" spans="1:14" x14ac:dyDescent="0.3">
      <c r="A3994" s="136">
        <f t="shared" si="62"/>
        <v>366.57750255325482</v>
      </c>
      <c r="B3994" s="134">
        <v>5.0469499999999998</v>
      </c>
      <c r="C3994" s="134">
        <v>-75.598230000000001</v>
      </c>
      <c r="D3994" t="s">
        <v>2378</v>
      </c>
      <c r="E3994" t="s">
        <v>892</v>
      </c>
      <c r="F3994" t="s">
        <v>877</v>
      </c>
      <c r="G3994" t="s">
        <v>2324</v>
      </c>
      <c r="H3994" t="s">
        <v>292</v>
      </c>
      <c r="I3994">
        <v>4.2679</v>
      </c>
      <c r="J3994" t="s">
        <v>894</v>
      </c>
      <c r="K3994" t="s">
        <v>879</v>
      </c>
      <c r="L3994" t="s">
        <v>2372</v>
      </c>
      <c r="M3994" t="s">
        <v>957</v>
      </c>
      <c r="N3994" t="s">
        <v>957</v>
      </c>
    </row>
    <row r="3995" spans="1:14" x14ac:dyDescent="0.3">
      <c r="A3995" s="136">
        <f t="shared" si="62"/>
        <v>366.62647016237833</v>
      </c>
      <c r="B3995" s="134">
        <v>5.0486599999999999</v>
      </c>
      <c r="C3995" s="134">
        <v>-75.600160000000002</v>
      </c>
      <c r="D3995" t="s">
        <v>2382</v>
      </c>
      <c r="E3995" t="s">
        <v>892</v>
      </c>
      <c r="F3995" t="s">
        <v>877</v>
      </c>
      <c r="G3995" t="s">
        <v>2324</v>
      </c>
      <c r="H3995" t="s">
        <v>292</v>
      </c>
      <c r="I3995">
        <v>0.16800000000000001</v>
      </c>
      <c r="J3995" t="s">
        <v>894</v>
      </c>
      <c r="K3995" t="s">
        <v>879</v>
      </c>
      <c r="L3995" t="s">
        <v>2383</v>
      </c>
      <c r="M3995" t="s">
        <v>957</v>
      </c>
      <c r="N3995" t="s">
        <v>957</v>
      </c>
    </row>
    <row r="3996" spans="1:14" x14ac:dyDescent="0.3">
      <c r="A3996" s="136">
        <f t="shared" si="62"/>
        <v>366.64545897192136</v>
      </c>
      <c r="B3996" s="134">
        <v>5.0490500000000003</v>
      </c>
      <c r="C3996" s="134">
        <v>-75.60069</v>
      </c>
      <c r="D3996" t="s">
        <v>2387</v>
      </c>
      <c r="E3996" t="s">
        <v>892</v>
      </c>
      <c r="F3996" t="s">
        <v>877</v>
      </c>
      <c r="G3996" t="s">
        <v>2324</v>
      </c>
      <c r="H3996" t="s">
        <v>292</v>
      </c>
      <c r="I3996">
        <v>0.24049999999999999</v>
      </c>
      <c r="J3996" t="s">
        <v>894</v>
      </c>
      <c r="K3996" t="s">
        <v>879</v>
      </c>
      <c r="L3996" t="s">
        <v>2388</v>
      </c>
      <c r="M3996" t="s">
        <v>957</v>
      </c>
      <c r="N3996" t="s">
        <v>957</v>
      </c>
    </row>
    <row r="3997" spans="1:14" x14ac:dyDescent="0.3">
      <c r="A3997" s="136">
        <f t="shared" si="62"/>
        <v>366.69337417638195</v>
      </c>
      <c r="B3997" s="134">
        <v>7.1319999999999997</v>
      </c>
      <c r="C3997" s="134">
        <v>-76.322500000000005</v>
      </c>
      <c r="D3997" t="s">
        <v>10004</v>
      </c>
      <c r="E3997" t="s">
        <v>883</v>
      </c>
      <c r="F3997" t="s">
        <v>877</v>
      </c>
      <c r="G3997" t="s">
        <v>9404</v>
      </c>
      <c r="H3997" t="s">
        <v>288</v>
      </c>
      <c r="I3997">
        <v>89.334299999999999</v>
      </c>
      <c r="J3997" t="s">
        <v>894</v>
      </c>
      <c r="L3997" t="s">
        <v>3787</v>
      </c>
      <c r="M3997" t="s">
        <v>4586</v>
      </c>
      <c r="N3997" t="s">
        <v>4586</v>
      </c>
    </row>
    <row r="3998" spans="1:14" x14ac:dyDescent="0.3">
      <c r="A3998" s="136">
        <f t="shared" si="62"/>
        <v>366.70327929030611</v>
      </c>
      <c r="B3998" s="134">
        <v>5.05654</v>
      </c>
      <c r="C3998" s="134">
        <v>-75.607309999999998</v>
      </c>
      <c r="D3998" t="s">
        <v>2410</v>
      </c>
      <c r="E3998" t="s">
        <v>892</v>
      </c>
      <c r="F3998" t="s">
        <v>877</v>
      </c>
      <c r="G3998" t="s">
        <v>2324</v>
      </c>
      <c r="H3998" t="s">
        <v>292</v>
      </c>
      <c r="I3998">
        <v>0.90610000000000002</v>
      </c>
      <c r="J3998" t="s">
        <v>894</v>
      </c>
      <c r="K3998" t="s">
        <v>879</v>
      </c>
      <c r="L3998" t="s">
        <v>2411</v>
      </c>
      <c r="M3998" t="s">
        <v>899</v>
      </c>
      <c r="N3998" t="s">
        <v>899</v>
      </c>
    </row>
    <row r="3999" spans="1:14" x14ac:dyDescent="0.3">
      <c r="A3999" s="136">
        <f t="shared" si="62"/>
        <v>366.73571071131522</v>
      </c>
      <c r="B3999" s="134">
        <v>8.6669999999999998</v>
      </c>
      <c r="C3999" s="134">
        <v>-75.926000000000002</v>
      </c>
      <c r="D3999" t="s">
        <v>12303</v>
      </c>
      <c r="E3999" t="s">
        <v>883</v>
      </c>
      <c r="F3999" t="s">
        <v>877</v>
      </c>
      <c r="G3999" t="s">
        <v>11953</v>
      </c>
      <c r="H3999" t="s">
        <v>296</v>
      </c>
      <c r="I3999">
        <v>134.02369999999999</v>
      </c>
      <c r="J3999" t="s">
        <v>894</v>
      </c>
      <c r="L3999" t="s">
        <v>12304</v>
      </c>
      <c r="M3999" t="s">
        <v>1310</v>
      </c>
      <c r="N3999" t="s">
        <v>1310</v>
      </c>
    </row>
    <row r="4000" spans="1:14" x14ac:dyDescent="0.3">
      <c r="A4000" s="136">
        <f t="shared" si="62"/>
        <v>366.76088495537675</v>
      </c>
      <c r="B4000" s="134">
        <v>5.0609999999999999</v>
      </c>
      <c r="C4000" s="134">
        <v>-75.611500000000007</v>
      </c>
      <c r="D4000" t="s">
        <v>2428</v>
      </c>
      <c r="E4000" t="s">
        <v>883</v>
      </c>
      <c r="F4000" t="s">
        <v>877</v>
      </c>
      <c r="G4000" t="s">
        <v>2324</v>
      </c>
      <c r="H4000" t="s">
        <v>292</v>
      </c>
      <c r="I4000">
        <v>11.041399999999999</v>
      </c>
      <c r="J4000" t="s">
        <v>894</v>
      </c>
      <c r="L4000" t="s">
        <v>2429</v>
      </c>
      <c r="M4000" t="s">
        <v>957</v>
      </c>
      <c r="N4000" t="s">
        <v>957</v>
      </c>
    </row>
    <row r="4001" spans="1:14" x14ac:dyDescent="0.3">
      <c r="A4001" s="136">
        <f t="shared" si="62"/>
        <v>366.78162149393569</v>
      </c>
      <c r="B4001" s="134">
        <v>5.0578900000000004</v>
      </c>
      <c r="C4001" s="134">
        <v>-75.609279999999998</v>
      </c>
      <c r="D4001" t="s">
        <v>2414</v>
      </c>
      <c r="E4001" t="s">
        <v>892</v>
      </c>
      <c r="F4001" t="s">
        <v>877</v>
      </c>
      <c r="G4001" t="s">
        <v>2324</v>
      </c>
      <c r="H4001" t="s">
        <v>292</v>
      </c>
      <c r="I4001">
        <v>1.3363</v>
      </c>
      <c r="J4001" t="s">
        <v>894</v>
      </c>
      <c r="K4001" t="s">
        <v>879</v>
      </c>
      <c r="L4001" t="s">
        <v>2415</v>
      </c>
      <c r="M4001" t="s">
        <v>957</v>
      </c>
      <c r="N4001" t="s">
        <v>957</v>
      </c>
    </row>
    <row r="4002" spans="1:14" x14ac:dyDescent="0.3">
      <c r="A4002" s="136">
        <f t="shared" si="62"/>
        <v>366.79777537133731</v>
      </c>
      <c r="B4002" s="134">
        <v>5.0515800000000004</v>
      </c>
      <c r="C4002" s="134">
        <v>-75.604460000000003</v>
      </c>
      <c r="D4002" t="s">
        <v>2394</v>
      </c>
      <c r="E4002" t="s">
        <v>892</v>
      </c>
      <c r="F4002" t="s">
        <v>877</v>
      </c>
      <c r="G4002" t="s">
        <v>2324</v>
      </c>
      <c r="H4002" t="s">
        <v>292</v>
      </c>
      <c r="I4002">
        <v>0.36070000000000002</v>
      </c>
      <c r="J4002" t="s">
        <v>894</v>
      </c>
      <c r="K4002" t="s">
        <v>879</v>
      </c>
      <c r="L4002" t="s">
        <v>2395</v>
      </c>
      <c r="M4002" t="s">
        <v>899</v>
      </c>
      <c r="N4002" t="s">
        <v>899</v>
      </c>
    </row>
    <row r="4003" spans="1:14" x14ac:dyDescent="0.3">
      <c r="A4003" s="136">
        <f t="shared" si="62"/>
        <v>366.81862778628647</v>
      </c>
      <c r="B4003" s="134">
        <v>5.0520199999999997</v>
      </c>
      <c r="C4003" s="134">
        <v>-75.605050000000006</v>
      </c>
      <c r="D4003" t="s">
        <v>2396</v>
      </c>
      <c r="E4003" t="s">
        <v>892</v>
      </c>
      <c r="F4003" t="s">
        <v>877</v>
      </c>
      <c r="G4003" t="s">
        <v>2156</v>
      </c>
      <c r="H4003" t="s">
        <v>292</v>
      </c>
      <c r="I4003">
        <v>8.2400000000000001E-2</v>
      </c>
      <c r="J4003" t="s">
        <v>894</v>
      </c>
      <c r="K4003" t="s">
        <v>879</v>
      </c>
      <c r="L4003" t="s">
        <v>2397</v>
      </c>
      <c r="M4003" t="s">
        <v>899</v>
      </c>
      <c r="N4003" t="s">
        <v>899</v>
      </c>
    </row>
    <row r="4004" spans="1:14" x14ac:dyDescent="0.3">
      <c r="A4004" s="136">
        <f t="shared" si="62"/>
        <v>366.82249622104558</v>
      </c>
      <c r="B4004" s="134">
        <v>5.5955000000000004</v>
      </c>
      <c r="C4004" s="134">
        <v>-75.956500000000005</v>
      </c>
      <c r="D4004" t="s">
        <v>4565</v>
      </c>
      <c r="E4004" t="s">
        <v>883</v>
      </c>
      <c r="F4004" t="s">
        <v>884</v>
      </c>
      <c r="G4004" t="s">
        <v>4249</v>
      </c>
      <c r="H4004" t="s">
        <v>288</v>
      </c>
      <c r="I4004">
        <v>149.63200000000001</v>
      </c>
      <c r="L4004" t="s">
        <v>4566</v>
      </c>
      <c r="M4004" t="s">
        <v>1451</v>
      </c>
      <c r="N4004" t="s">
        <v>1451</v>
      </c>
    </row>
    <row r="4005" spans="1:14" x14ac:dyDescent="0.3">
      <c r="A4005" s="136">
        <f t="shared" si="62"/>
        <v>366.83037574806497</v>
      </c>
      <c r="B4005" s="134">
        <v>3.8975</v>
      </c>
      <c r="C4005" s="134">
        <v>-73.819000000000003</v>
      </c>
      <c r="D4005" t="s">
        <v>4555</v>
      </c>
      <c r="E4005" t="s">
        <v>883</v>
      </c>
      <c r="F4005" t="s">
        <v>884</v>
      </c>
      <c r="G4005" t="s">
        <v>4556</v>
      </c>
      <c r="H4005" t="s">
        <v>302</v>
      </c>
      <c r="I4005">
        <v>169.2467</v>
      </c>
      <c r="L4005" t="s">
        <v>4557</v>
      </c>
      <c r="M4005" t="s">
        <v>4558</v>
      </c>
      <c r="N4005" t="s">
        <v>4558</v>
      </c>
    </row>
    <row r="4006" spans="1:14" x14ac:dyDescent="0.3">
      <c r="A4006" s="136">
        <f t="shared" si="62"/>
        <v>366.89210835981805</v>
      </c>
      <c r="B4006" s="134">
        <v>5.0465</v>
      </c>
      <c r="C4006" s="134">
        <v>-75.601500000000001</v>
      </c>
      <c r="D4006" t="s">
        <v>2380</v>
      </c>
      <c r="E4006" t="s">
        <v>883</v>
      </c>
      <c r="F4006" t="s">
        <v>877</v>
      </c>
      <c r="G4006" t="s">
        <v>2279</v>
      </c>
      <c r="H4006" t="s">
        <v>292</v>
      </c>
      <c r="I4006">
        <v>17.175599999999999</v>
      </c>
      <c r="J4006" t="s">
        <v>894</v>
      </c>
      <c r="L4006" t="s">
        <v>2372</v>
      </c>
      <c r="M4006" t="s">
        <v>957</v>
      </c>
      <c r="N4006" t="s">
        <v>957</v>
      </c>
    </row>
    <row r="4007" spans="1:14" x14ac:dyDescent="0.3">
      <c r="A4007" s="136">
        <f t="shared" si="62"/>
        <v>366.89915920314706</v>
      </c>
      <c r="B4007" s="134">
        <v>5.0627399999999998</v>
      </c>
      <c r="C4007" s="134">
        <v>-75.614459999999994</v>
      </c>
      <c r="D4007" t="s">
        <v>2436</v>
      </c>
      <c r="E4007" t="s">
        <v>892</v>
      </c>
      <c r="F4007" t="s">
        <v>877</v>
      </c>
      <c r="G4007" t="s">
        <v>2279</v>
      </c>
      <c r="H4007" t="s">
        <v>292</v>
      </c>
      <c r="I4007">
        <v>0.30109999999999998</v>
      </c>
      <c r="J4007" t="s">
        <v>894</v>
      </c>
      <c r="K4007" t="s">
        <v>879</v>
      </c>
      <c r="L4007" t="s">
        <v>2429</v>
      </c>
      <c r="M4007" t="s">
        <v>957</v>
      </c>
      <c r="N4007" t="s">
        <v>957</v>
      </c>
    </row>
    <row r="4008" spans="1:14" x14ac:dyDescent="0.3">
      <c r="A4008" s="136">
        <f t="shared" si="62"/>
        <v>366.97866748927021</v>
      </c>
      <c r="B4008" s="134">
        <v>5.0430599999999997</v>
      </c>
      <c r="C4008" s="134">
        <v>-75.59975</v>
      </c>
      <c r="D4008" t="s">
        <v>2371</v>
      </c>
      <c r="E4008" t="s">
        <v>892</v>
      </c>
      <c r="F4008" t="s">
        <v>877</v>
      </c>
      <c r="G4008" t="s">
        <v>2324</v>
      </c>
      <c r="H4008" t="s">
        <v>292</v>
      </c>
      <c r="I4008">
        <v>13.5463</v>
      </c>
      <c r="J4008" t="s">
        <v>894</v>
      </c>
      <c r="K4008" t="s">
        <v>879</v>
      </c>
      <c r="L4008" t="s">
        <v>2372</v>
      </c>
      <c r="M4008" t="s">
        <v>899</v>
      </c>
      <c r="N4008" t="s">
        <v>899</v>
      </c>
    </row>
    <row r="4009" spans="1:14" x14ac:dyDescent="0.3">
      <c r="A4009" s="136">
        <f t="shared" si="62"/>
        <v>367.04948131541647</v>
      </c>
      <c r="B4009" s="134">
        <v>5.0940000000000003</v>
      </c>
      <c r="C4009" s="134">
        <v>-75.640500000000003</v>
      </c>
      <c r="D4009" t="s">
        <v>2516</v>
      </c>
      <c r="E4009" t="s">
        <v>883</v>
      </c>
      <c r="F4009" t="s">
        <v>963</v>
      </c>
      <c r="G4009" t="s">
        <v>2156</v>
      </c>
      <c r="H4009" t="s">
        <v>292</v>
      </c>
      <c r="I4009">
        <v>50.299300000000002</v>
      </c>
      <c r="J4009" t="s">
        <v>986</v>
      </c>
      <c r="L4009" t="s">
        <v>2517</v>
      </c>
      <c r="M4009" t="s">
        <v>1019</v>
      </c>
      <c r="N4009" t="s">
        <v>1019</v>
      </c>
    </row>
    <row r="4010" spans="1:14" x14ac:dyDescent="0.3">
      <c r="A4010" s="136">
        <f t="shared" si="62"/>
        <v>367.1089777640176</v>
      </c>
      <c r="B4010" s="134">
        <v>5.0679999999999996</v>
      </c>
      <c r="C4010" s="134">
        <v>-75.620999999999995</v>
      </c>
      <c r="D4010" t="s">
        <v>2463</v>
      </c>
      <c r="E4010" t="s">
        <v>883</v>
      </c>
      <c r="F4010" t="s">
        <v>877</v>
      </c>
      <c r="G4010" t="s">
        <v>2324</v>
      </c>
      <c r="H4010" t="s">
        <v>292</v>
      </c>
      <c r="I4010">
        <v>19.629200000000001</v>
      </c>
      <c r="J4010" t="s">
        <v>894</v>
      </c>
      <c r="L4010" t="s">
        <v>2464</v>
      </c>
      <c r="M4010" t="s">
        <v>957</v>
      </c>
      <c r="N4010" t="s">
        <v>957</v>
      </c>
    </row>
    <row r="4011" spans="1:14" x14ac:dyDescent="0.3">
      <c r="A4011" s="136">
        <f t="shared" si="62"/>
        <v>367.12781331671971</v>
      </c>
      <c r="B4011" s="134">
        <v>3.8870200000000001</v>
      </c>
      <c r="C4011" s="134">
        <v>-73.787949999999995</v>
      </c>
      <c r="D4011" t="s">
        <v>4703</v>
      </c>
      <c r="E4011" t="s">
        <v>892</v>
      </c>
      <c r="F4011" t="s">
        <v>877</v>
      </c>
      <c r="G4011" t="s">
        <v>4556</v>
      </c>
      <c r="H4011" t="s">
        <v>302</v>
      </c>
      <c r="I4011">
        <v>143.75620000000001</v>
      </c>
      <c r="J4011" t="s">
        <v>889</v>
      </c>
      <c r="K4011" t="s">
        <v>879</v>
      </c>
      <c r="L4011" t="s">
        <v>4704</v>
      </c>
      <c r="M4011" t="s">
        <v>1718</v>
      </c>
      <c r="N4011" t="s">
        <v>1718</v>
      </c>
    </row>
    <row r="4012" spans="1:14" x14ac:dyDescent="0.3">
      <c r="A4012" s="136">
        <f t="shared" si="62"/>
        <v>367.13875016138888</v>
      </c>
      <c r="B4012" s="134">
        <v>4.2720000000000002</v>
      </c>
      <c r="C4012" s="134">
        <v>-74.721999999999994</v>
      </c>
      <c r="D4012" t="s">
        <v>1668</v>
      </c>
      <c r="E4012" t="s">
        <v>883</v>
      </c>
      <c r="F4012" t="s">
        <v>877</v>
      </c>
      <c r="G4012" t="s">
        <v>223</v>
      </c>
      <c r="H4012" t="s">
        <v>297</v>
      </c>
      <c r="I4012">
        <v>106.7248</v>
      </c>
      <c r="J4012" t="s">
        <v>894</v>
      </c>
      <c r="L4012" t="s">
        <v>1669</v>
      </c>
      <c r="M4012" t="s">
        <v>899</v>
      </c>
      <c r="N4012" t="s">
        <v>899</v>
      </c>
    </row>
    <row r="4013" spans="1:14" x14ac:dyDescent="0.3">
      <c r="A4013" s="136">
        <f t="shared" si="62"/>
        <v>367.1652306968864</v>
      </c>
      <c r="B4013" s="134">
        <v>5.1023800000000001</v>
      </c>
      <c r="C4013" s="134">
        <v>-75.648229999999998</v>
      </c>
      <c r="D4013" t="s">
        <v>2540</v>
      </c>
      <c r="E4013" t="s">
        <v>892</v>
      </c>
      <c r="F4013" t="s">
        <v>877</v>
      </c>
      <c r="G4013" t="s">
        <v>2156</v>
      </c>
      <c r="H4013" t="s">
        <v>292</v>
      </c>
      <c r="I4013">
        <v>7.9137000000000004</v>
      </c>
      <c r="J4013" t="s">
        <v>894</v>
      </c>
      <c r="K4013" t="s">
        <v>879</v>
      </c>
      <c r="L4013" t="s">
        <v>2517</v>
      </c>
      <c r="M4013" t="s">
        <v>899</v>
      </c>
      <c r="N4013" t="s">
        <v>899</v>
      </c>
    </row>
    <row r="4014" spans="1:14" x14ac:dyDescent="0.3">
      <c r="A4014" s="136">
        <f t="shared" si="62"/>
        <v>367.22714491559111</v>
      </c>
      <c r="B4014" s="134">
        <v>5.0650000000000004</v>
      </c>
      <c r="C4014" s="134">
        <v>-75.62</v>
      </c>
      <c r="D4014" t="s">
        <v>2447</v>
      </c>
      <c r="E4014" t="s">
        <v>883</v>
      </c>
      <c r="F4014" t="s">
        <v>877</v>
      </c>
      <c r="G4014" t="s">
        <v>2324</v>
      </c>
      <c r="H4014" t="s">
        <v>292</v>
      </c>
      <c r="I4014">
        <v>14.722</v>
      </c>
      <c r="J4014" t="s">
        <v>894</v>
      </c>
      <c r="L4014" t="s">
        <v>2448</v>
      </c>
      <c r="M4014" t="s">
        <v>957</v>
      </c>
      <c r="N4014" t="s">
        <v>957</v>
      </c>
    </row>
    <row r="4015" spans="1:14" x14ac:dyDescent="0.3">
      <c r="A4015" s="136">
        <f t="shared" si="62"/>
        <v>367.26437709946555</v>
      </c>
      <c r="B4015" s="134">
        <v>5.0404999999999998</v>
      </c>
      <c r="C4015" s="134">
        <v>-75.600999999999999</v>
      </c>
      <c r="D4015" t="s">
        <v>2364</v>
      </c>
      <c r="E4015" t="s">
        <v>883</v>
      </c>
      <c r="F4015" t="s">
        <v>877</v>
      </c>
      <c r="G4015" t="s">
        <v>2324</v>
      </c>
      <c r="H4015" t="s">
        <v>292</v>
      </c>
      <c r="I4015">
        <v>36.805100000000003</v>
      </c>
      <c r="J4015" t="s">
        <v>894</v>
      </c>
      <c r="L4015" t="s">
        <v>2365</v>
      </c>
      <c r="M4015" t="s">
        <v>957</v>
      </c>
      <c r="N4015" t="s">
        <v>957</v>
      </c>
    </row>
    <row r="4016" spans="1:14" x14ac:dyDescent="0.3">
      <c r="A4016" s="136">
        <f t="shared" si="62"/>
        <v>367.27913653314937</v>
      </c>
      <c r="B4016" s="134">
        <v>7.2554999999999996</v>
      </c>
      <c r="C4016" s="134">
        <v>-76.3245</v>
      </c>
      <c r="D4016" t="s">
        <v>10240</v>
      </c>
      <c r="E4016" t="s">
        <v>883</v>
      </c>
      <c r="F4016" t="s">
        <v>877</v>
      </c>
      <c r="G4016" t="s">
        <v>10241</v>
      </c>
      <c r="H4016" t="s">
        <v>288</v>
      </c>
      <c r="I4016">
        <v>8700.8466000000008</v>
      </c>
      <c r="J4016" t="s">
        <v>1069</v>
      </c>
      <c r="L4016" t="s">
        <v>2659</v>
      </c>
      <c r="M4016" t="s">
        <v>2026</v>
      </c>
      <c r="N4016" t="s">
        <v>2026</v>
      </c>
    </row>
    <row r="4017" spans="1:14" x14ac:dyDescent="0.3">
      <c r="A4017" s="136">
        <f t="shared" si="62"/>
        <v>367.40778352112289</v>
      </c>
      <c r="B4017" s="134">
        <v>5.1760000000000002</v>
      </c>
      <c r="C4017" s="134">
        <v>-75.705500000000001</v>
      </c>
      <c r="D4017" t="s">
        <v>2748</v>
      </c>
      <c r="E4017" t="s">
        <v>883</v>
      </c>
      <c r="F4017" t="s">
        <v>877</v>
      </c>
      <c r="G4017" t="s">
        <v>2693</v>
      </c>
      <c r="H4017" t="s">
        <v>292</v>
      </c>
      <c r="I4017">
        <v>349.63659999999999</v>
      </c>
      <c r="J4017" t="s">
        <v>889</v>
      </c>
      <c r="L4017" t="s">
        <v>2749</v>
      </c>
      <c r="M4017" t="s">
        <v>2750</v>
      </c>
      <c r="N4017" t="s">
        <v>2750</v>
      </c>
    </row>
    <row r="4018" spans="1:14" x14ac:dyDescent="0.3">
      <c r="A4018" s="136">
        <f t="shared" si="62"/>
        <v>367.42088912632749</v>
      </c>
      <c r="B4018" s="134">
        <v>10.39447</v>
      </c>
      <c r="C4018" s="134">
        <v>-73.161069999999995</v>
      </c>
      <c r="D4018" t="s">
        <v>13674</v>
      </c>
      <c r="E4018" t="s">
        <v>892</v>
      </c>
      <c r="F4018" t="s">
        <v>877</v>
      </c>
      <c r="G4018" t="s">
        <v>8673</v>
      </c>
      <c r="H4018" t="s">
        <v>294</v>
      </c>
      <c r="I4018">
        <v>19.9633</v>
      </c>
      <c r="J4018" t="s">
        <v>889</v>
      </c>
      <c r="K4018" t="s">
        <v>879</v>
      </c>
      <c r="L4018" t="s">
        <v>13675</v>
      </c>
      <c r="M4018" t="s">
        <v>906</v>
      </c>
      <c r="N4018" t="s">
        <v>906</v>
      </c>
    </row>
    <row r="4019" spans="1:14" x14ac:dyDescent="0.3">
      <c r="A4019" s="136">
        <f t="shared" si="62"/>
        <v>367.61268611774062</v>
      </c>
      <c r="B4019" s="134">
        <v>10.3925</v>
      </c>
      <c r="C4019" s="134">
        <v>-73.225499999999997</v>
      </c>
      <c r="D4019" t="s">
        <v>13642</v>
      </c>
      <c r="E4019" t="s">
        <v>883</v>
      </c>
      <c r="F4019" t="s">
        <v>963</v>
      </c>
      <c r="G4019" t="s">
        <v>13621</v>
      </c>
      <c r="H4019" t="s">
        <v>294</v>
      </c>
      <c r="I4019">
        <v>159.6309</v>
      </c>
      <c r="L4019" t="s">
        <v>13643</v>
      </c>
      <c r="M4019" t="s">
        <v>1019</v>
      </c>
      <c r="N4019" t="s">
        <v>1019</v>
      </c>
    </row>
    <row r="4020" spans="1:14" x14ac:dyDescent="0.3">
      <c r="A4020" s="136">
        <f t="shared" si="62"/>
        <v>367.61554077142625</v>
      </c>
      <c r="B4020" s="134">
        <v>4.9939499999999999</v>
      </c>
      <c r="C4020" s="134">
        <v>-75.567149999999998</v>
      </c>
      <c r="D4020" t="s">
        <v>2195</v>
      </c>
      <c r="E4020" t="s">
        <v>892</v>
      </c>
      <c r="F4020" t="s">
        <v>877</v>
      </c>
      <c r="G4020" t="s">
        <v>2156</v>
      </c>
      <c r="H4020" t="s">
        <v>292</v>
      </c>
      <c r="I4020">
        <v>0.2051</v>
      </c>
      <c r="J4020" t="s">
        <v>894</v>
      </c>
      <c r="K4020" t="s">
        <v>879</v>
      </c>
      <c r="L4020" t="s">
        <v>2196</v>
      </c>
      <c r="M4020" t="s">
        <v>899</v>
      </c>
      <c r="N4020" t="s">
        <v>899</v>
      </c>
    </row>
    <row r="4021" spans="1:14" x14ac:dyDescent="0.3">
      <c r="A4021" s="136">
        <f t="shared" si="62"/>
        <v>367.61678515243545</v>
      </c>
      <c r="B4021" s="134">
        <v>4.218</v>
      </c>
      <c r="C4021" s="134">
        <v>-74.638000000000005</v>
      </c>
      <c r="D4021" t="s">
        <v>1832</v>
      </c>
      <c r="E4021" t="s">
        <v>883</v>
      </c>
      <c r="F4021" t="s">
        <v>877</v>
      </c>
      <c r="G4021" t="s">
        <v>1652</v>
      </c>
      <c r="H4021" t="s">
        <v>1369</v>
      </c>
      <c r="I4021">
        <v>14.7204</v>
      </c>
      <c r="J4021" t="s">
        <v>894</v>
      </c>
      <c r="L4021" t="s">
        <v>1703</v>
      </c>
      <c r="M4021" t="s">
        <v>1833</v>
      </c>
      <c r="N4021" t="s">
        <v>1833</v>
      </c>
    </row>
    <row r="4022" spans="1:14" x14ac:dyDescent="0.3">
      <c r="A4022" s="136">
        <f t="shared" si="62"/>
        <v>367.67142387577934</v>
      </c>
      <c r="B4022" s="134">
        <v>5.2565</v>
      </c>
      <c r="C4022" s="134">
        <v>-75.764499999999998</v>
      </c>
      <c r="D4022" t="s">
        <v>3038</v>
      </c>
      <c r="E4022" t="s">
        <v>892</v>
      </c>
      <c r="F4022" t="s">
        <v>877</v>
      </c>
      <c r="G4022" t="s">
        <v>2693</v>
      </c>
      <c r="H4022" t="s">
        <v>292</v>
      </c>
      <c r="I4022">
        <v>11.040800000000001</v>
      </c>
      <c r="J4022" t="s">
        <v>986</v>
      </c>
      <c r="K4022" t="s">
        <v>879</v>
      </c>
      <c r="L4022" t="s">
        <v>3039</v>
      </c>
      <c r="M4022" t="s">
        <v>3040</v>
      </c>
      <c r="N4022" t="s">
        <v>3040</v>
      </c>
    </row>
    <row r="4023" spans="1:14" x14ac:dyDescent="0.3">
      <c r="A4023" s="136">
        <f t="shared" si="62"/>
        <v>367.68045436681575</v>
      </c>
      <c r="B4023" s="134">
        <v>4.9931299999999998</v>
      </c>
      <c r="C4023" s="134">
        <v>-75.567229999999995</v>
      </c>
      <c r="D4023" t="s">
        <v>2190</v>
      </c>
      <c r="E4023" t="s">
        <v>892</v>
      </c>
      <c r="F4023" t="s">
        <v>877</v>
      </c>
      <c r="G4023" t="s">
        <v>2159</v>
      </c>
      <c r="H4023" t="s">
        <v>292</v>
      </c>
      <c r="I4023">
        <v>10.9434</v>
      </c>
      <c r="J4023" t="s">
        <v>894</v>
      </c>
      <c r="K4023" t="s">
        <v>879</v>
      </c>
      <c r="L4023" t="s">
        <v>2191</v>
      </c>
      <c r="M4023" t="s">
        <v>957</v>
      </c>
      <c r="N4023" t="s">
        <v>957</v>
      </c>
    </row>
    <row r="4024" spans="1:14" x14ac:dyDescent="0.3">
      <c r="A4024" s="136">
        <f t="shared" si="62"/>
        <v>367.71307052180521</v>
      </c>
      <c r="B4024" s="134">
        <v>6.91</v>
      </c>
      <c r="C4024" s="134">
        <v>-76.325999999999993</v>
      </c>
      <c r="D4024" t="s">
        <v>9491</v>
      </c>
      <c r="E4024" t="s">
        <v>883</v>
      </c>
      <c r="F4024" t="s">
        <v>877</v>
      </c>
      <c r="G4024" t="s">
        <v>9404</v>
      </c>
      <c r="H4024" t="s">
        <v>288</v>
      </c>
      <c r="I4024">
        <v>1629.5343</v>
      </c>
      <c r="J4024" t="s">
        <v>889</v>
      </c>
      <c r="L4024" t="s">
        <v>2659</v>
      </c>
      <c r="M4024" t="s">
        <v>4586</v>
      </c>
      <c r="N4024" t="s">
        <v>4586</v>
      </c>
    </row>
    <row r="4025" spans="1:14" x14ac:dyDescent="0.3">
      <c r="A4025" s="136">
        <f t="shared" si="62"/>
        <v>367.71889633767296</v>
      </c>
      <c r="B4025" s="134">
        <v>5.1091699999999998</v>
      </c>
      <c r="C4025" s="134">
        <v>-75.659660000000002</v>
      </c>
      <c r="D4025" t="s">
        <v>2567</v>
      </c>
      <c r="E4025" t="s">
        <v>892</v>
      </c>
      <c r="F4025" t="s">
        <v>877</v>
      </c>
      <c r="G4025" t="s">
        <v>2156</v>
      </c>
      <c r="H4025" t="s">
        <v>292</v>
      </c>
      <c r="I4025">
        <v>21.089200000000002</v>
      </c>
      <c r="J4025" t="s">
        <v>894</v>
      </c>
      <c r="K4025" t="s">
        <v>879</v>
      </c>
      <c r="L4025" t="s">
        <v>2467</v>
      </c>
      <c r="M4025" t="s">
        <v>957</v>
      </c>
      <c r="N4025" t="s">
        <v>957</v>
      </c>
    </row>
    <row r="4026" spans="1:14" x14ac:dyDescent="0.3">
      <c r="A4026" s="136">
        <f t="shared" si="62"/>
        <v>367.72134361188625</v>
      </c>
      <c r="B4026" s="134">
        <v>5.10602</v>
      </c>
      <c r="C4026" s="134">
        <v>-75.657300000000006</v>
      </c>
      <c r="D4026" t="s">
        <v>2559</v>
      </c>
      <c r="E4026" t="s">
        <v>892</v>
      </c>
      <c r="F4026" t="s">
        <v>877</v>
      </c>
      <c r="G4026" t="s">
        <v>2324</v>
      </c>
      <c r="H4026" t="s">
        <v>292</v>
      </c>
      <c r="I4026">
        <v>434.60680000000002</v>
      </c>
      <c r="J4026" t="s">
        <v>894</v>
      </c>
      <c r="K4026" t="s">
        <v>879</v>
      </c>
      <c r="L4026" t="s">
        <v>2560</v>
      </c>
      <c r="M4026" t="s">
        <v>957</v>
      </c>
      <c r="N4026" t="s">
        <v>957</v>
      </c>
    </row>
    <row r="4027" spans="1:14" x14ac:dyDescent="0.3">
      <c r="A4027" s="136">
        <f t="shared" si="62"/>
        <v>367.72432237334539</v>
      </c>
      <c r="B4027" s="134">
        <v>10.399940000000001</v>
      </c>
      <c r="C4027" s="134">
        <v>-73.086640000000003</v>
      </c>
      <c r="D4027" t="s">
        <v>13713</v>
      </c>
      <c r="E4027" t="s">
        <v>892</v>
      </c>
      <c r="F4027" t="s">
        <v>926</v>
      </c>
      <c r="G4027" t="s">
        <v>13714</v>
      </c>
      <c r="H4027" t="s">
        <v>294</v>
      </c>
      <c r="I4027">
        <v>79.894400000000005</v>
      </c>
      <c r="J4027" t="s">
        <v>889</v>
      </c>
      <c r="K4027" t="s">
        <v>879</v>
      </c>
      <c r="L4027" t="s">
        <v>13715</v>
      </c>
      <c r="M4027" t="s">
        <v>906</v>
      </c>
      <c r="N4027" t="s">
        <v>906</v>
      </c>
    </row>
    <row r="4028" spans="1:14" x14ac:dyDescent="0.3">
      <c r="A4028" s="136">
        <f t="shared" si="62"/>
        <v>367.76249276908277</v>
      </c>
      <c r="B4028" s="134">
        <v>5.0680100000000001</v>
      </c>
      <c r="C4028" s="134">
        <v>-75.628489999999999</v>
      </c>
      <c r="D4028" t="s">
        <v>2466</v>
      </c>
      <c r="E4028" t="s">
        <v>892</v>
      </c>
      <c r="F4028" t="s">
        <v>926</v>
      </c>
      <c r="G4028" t="s">
        <v>2324</v>
      </c>
      <c r="H4028" t="s">
        <v>292</v>
      </c>
      <c r="I4028">
        <v>36.242899999999999</v>
      </c>
      <c r="J4028" t="s">
        <v>894</v>
      </c>
      <c r="K4028" t="s">
        <v>879</v>
      </c>
      <c r="L4028" t="s">
        <v>2467</v>
      </c>
      <c r="M4028" t="s">
        <v>899</v>
      </c>
      <c r="N4028" t="s">
        <v>899</v>
      </c>
    </row>
    <row r="4029" spans="1:14" x14ac:dyDescent="0.3">
      <c r="A4029" s="136">
        <f t="shared" si="62"/>
        <v>367.7674736793582</v>
      </c>
      <c r="B4029" s="134">
        <v>3.8782100000000002</v>
      </c>
      <c r="C4029" s="134">
        <v>-73.775970000000001</v>
      </c>
      <c r="D4029" t="s">
        <v>4768</v>
      </c>
      <c r="E4029" t="s">
        <v>892</v>
      </c>
      <c r="F4029" t="s">
        <v>877</v>
      </c>
      <c r="G4029" t="s">
        <v>4556</v>
      </c>
      <c r="H4029" t="s">
        <v>302</v>
      </c>
      <c r="I4029">
        <v>61.7851</v>
      </c>
      <c r="J4029" t="s">
        <v>889</v>
      </c>
      <c r="K4029" t="s">
        <v>879</v>
      </c>
      <c r="L4029" t="s">
        <v>4769</v>
      </c>
      <c r="M4029" t="s">
        <v>1718</v>
      </c>
      <c r="N4029" t="s">
        <v>1718</v>
      </c>
    </row>
    <row r="4030" spans="1:14" x14ac:dyDescent="0.3">
      <c r="A4030" s="136">
        <f t="shared" si="62"/>
        <v>367.80969776573471</v>
      </c>
      <c r="B4030" s="134">
        <v>5.1390000000000002</v>
      </c>
      <c r="C4030" s="134">
        <v>-75.683000000000007</v>
      </c>
      <c r="D4030" t="s">
        <v>2645</v>
      </c>
      <c r="E4030" t="s">
        <v>883</v>
      </c>
      <c r="F4030" t="s">
        <v>877</v>
      </c>
      <c r="G4030" t="s">
        <v>2646</v>
      </c>
      <c r="H4030" t="s">
        <v>292</v>
      </c>
      <c r="I4030">
        <v>78.516300000000001</v>
      </c>
      <c r="J4030" t="s">
        <v>889</v>
      </c>
      <c r="L4030" t="s">
        <v>2585</v>
      </c>
      <c r="M4030" t="s">
        <v>957</v>
      </c>
      <c r="N4030" t="s">
        <v>957</v>
      </c>
    </row>
    <row r="4031" spans="1:14" x14ac:dyDescent="0.3">
      <c r="A4031" s="136">
        <f t="shared" si="62"/>
        <v>367.8140636220935</v>
      </c>
      <c r="B4031" s="134">
        <v>4.1485000000000003</v>
      </c>
      <c r="C4031" s="134">
        <v>-74.512</v>
      </c>
      <c r="D4031" t="s">
        <v>2115</v>
      </c>
      <c r="E4031" t="s">
        <v>883</v>
      </c>
      <c r="F4031" t="s">
        <v>877</v>
      </c>
      <c r="G4031" t="s">
        <v>2116</v>
      </c>
      <c r="H4031" t="s">
        <v>307</v>
      </c>
      <c r="I4031">
        <v>2097.547</v>
      </c>
      <c r="J4031" t="s">
        <v>889</v>
      </c>
      <c r="L4031" t="s">
        <v>2117</v>
      </c>
      <c r="M4031" t="s">
        <v>1086</v>
      </c>
      <c r="N4031" t="s">
        <v>1086</v>
      </c>
    </row>
    <row r="4032" spans="1:14" x14ac:dyDescent="0.3">
      <c r="A4032" s="136">
        <f t="shared" si="62"/>
        <v>367.82977812996813</v>
      </c>
      <c r="B4032" s="134">
        <v>10.40089</v>
      </c>
      <c r="C4032" s="134">
        <v>-73.086590000000001</v>
      </c>
      <c r="D4032" t="s">
        <v>13717</v>
      </c>
      <c r="E4032" t="s">
        <v>892</v>
      </c>
      <c r="F4032" t="s">
        <v>877</v>
      </c>
      <c r="G4032" t="s">
        <v>13714</v>
      </c>
      <c r="H4032" t="s">
        <v>294</v>
      </c>
      <c r="I4032">
        <v>29.869599999999998</v>
      </c>
      <c r="J4032" t="s">
        <v>894</v>
      </c>
      <c r="K4032" t="s">
        <v>879</v>
      </c>
      <c r="L4032" t="s">
        <v>13718</v>
      </c>
      <c r="M4032" t="s">
        <v>906</v>
      </c>
      <c r="N4032" t="s">
        <v>906</v>
      </c>
    </row>
    <row r="4033" spans="1:14" x14ac:dyDescent="0.3">
      <c r="A4033" s="136">
        <f t="shared" si="62"/>
        <v>367.92269293610246</v>
      </c>
      <c r="B4033" s="134">
        <v>10.395530000000001</v>
      </c>
      <c r="C4033" s="134">
        <v>-73.221950000000007</v>
      </c>
      <c r="D4033" t="s">
        <v>13650</v>
      </c>
      <c r="E4033" t="s">
        <v>892</v>
      </c>
      <c r="F4033" t="s">
        <v>877</v>
      </c>
      <c r="G4033" t="s">
        <v>13207</v>
      </c>
      <c r="H4033" t="s">
        <v>294</v>
      </c>
      <c r="I4033">
        <v>41.421100000000003</v>
      </c>
      <c r="J4033" t="s">
        <v>889</v>
      </c>
      <c r="K4033" t="s">
        <v>879</v>
      </c>
      <c r="L4033" t="s">
        <v>13651</v>
      </c>
      <c r="M4033" t="s">
        <v>1482</v>
      </c>
      <c r="N4033" t="s">
        <v>1482</v>
      </c>
    </row>
    <row r="4034" spans="1:14" x14ac:dyDescent="0.3">
      <c r="A4034" s="136">
        <f t="shared" ref="A4034:A4097" si="63">6371*ACOS(SIN(RADIANS(LAT))*SIN(RADIANS(B4034))+COS(RADIANS(LAT))*COS(RADIANS(B4034))*COS(RADIANS(C4034-LONG)))</f>
        <v>368.00718750511368</v>
      </c>
      <c r="B4034" s="134">
        <v>5.5934999999999997</v>
      </c>
      <c r="C4034" s="134">
        <v>-75.967500000000001</v>
      </c>
      <c r="D4034" t="s">
        <v>4578</v>
      </c>
      <c r="E4034" t="s">
        <v>883</v>
      </c>
      <c r="F4034" t="s">
        <v>877</v>
      </c>
      <c r="G4034" t="s">
        <v>4249</v>
      </c>
      <c r="H4034" t="s">
        <v>288</v>
      </c>
      <c r="I4034">
        <v>55.193399999999997</v>
      </c>
      <c r="J4034" t="s">
        <v>894</v>
      </c>
      <c r="L4034" t="s">
        <v>2887</v>
      </c>
      <c r="M4034" t="s">
        <v>4579</v>
      </c>
      <c r="N4034" t="s">
        <v>4579</v>
      </c>
    </row>
    <row r="4035" spans="1:14" x14ac:dyDescent="0.3">
      <c r="A4035" s="136">
        <f t="shared" si="63"/>
        <v>368.01305799052676</v>
      </c>
      <c r="B4035" s="134">
        <v>8.6654999999999998</v>
      </c>
      <c r="C4035" s="134">
        <v>-75.94</v>
      </c>
      <c r="D4035" t="s">
        <v>12305</v>
      </c>
      <c r="E4035" t="s">
        <v>892</v>
      </c>
      <c r="F4035" t="s">
        <v>877</v>
      </c>
      <c r="G4035" t="s">
        <v>11953</v>
      </c>
      <c r="H4035" t="s">
        <v>296</v>
      </c>
      <c r="I4035">
        <v>523.92849999999999</v>
      </c>
      <c r="J4035" t="s">
        <v>889</v>
      </c>
      <c r="K4035" t="s">
        <v>903</v>
      </c>
      <c r="L4035" t="s">
        <v>12201</v>
      </c>
      <c r="M4035" t="s">
        <v>989</v>
      </c>
      <c r="N4035" t="s">
        <v>989</v>
      </c>
    </row>
    <row r="4036" spans="1:14" x14ac:dyDescent="0.3">
      <c r="A4036" s="136">
        <f t="shared" si="63"/>
        <v>368.1869583829299</v>
      </c>
      <c r="B4036" s="134">
        <v>5.0286099999999996</v>
      </c>
      <c r="C4036" s="134">
        <v>-75.602119999999999</v>
      </c>
      <c r="D4036" t="s">
        <v>2323</v>
      </c>
      <c r="E4036" t="s">
        <v>892</v>
      </c>
      <c r="F4036" t="s">
        <v>877</v>
      </c>
      <c r="G4036" t="s">
        <v>2324</v>
      </c>
      <c r="H4036" t="s">
        <v>292</v>
      </c>
      <c r="I4036">
        <v>77.989099999999993</v>
      </c>
      <c r="J4036" t="s">
        <v>889</v>
      </c>
      <c r="K4036" t="s">
        <v>879</v>
      </c>
      <c r="L4036" t="s">
        <v>2325</v>
      </c>
      <c r="M4036" t="s">
        <v>899</v>
      </c>
      <c r="N4036" t="s">
        <v>899</v>
      </c>
    </row>
    <row r="4037" spans="1:14" x14ac:dyDescent="0.3">
      <c r="A4037" s="136">
        <f t="shared" si="63"/>
        <v>368.19083519925823</v>
      </c>
      <c r="B4037" s="134">
        <v>3.8805000000000001</v>
      </c>
      <c r="C4037" s="134">
        <v>-73.801500000000004</v>
      </c>
      <c r="D4037" t="s">
        <v>4659</v>
      </c>
      <c r="E4037" t="s">
        <v>883</v>
      </c>
      <c r="F4037" t="s">
        <v>877</v>
      </c>
      <c r="G4037" t="s">
        <v>4556</v>
      </c>
      <c r="H4037" t="s">
        <v>302</v>
      </c>
      <c r="I4037">
        <v>139.81379999999999</v>
      </c>
      <c r="J4037" t="s">
        <v>894</v>
      </c>
      <c r="L4037" t="s">
        <v>4660</v>
      </c>
      <c r="M4037" t="s">
        <v>957</v>
      </c>
      <c r="N4037" t="s">
        <v>957</v>
      </c>
    </row>
    <row r="4038" spans="1:14" x14ac:dyDescent="0.3">
      <c r="A4038" s="136">
        <f t="shared" si="63"/>
        <v>368.19200308631684</v>
      </c>
      <c r="B4038" s="134">
        <v>4.9928299999999997</v>
      </c>
      <c r="C4038" s="134">
        <v>-75.572969999999998</v>
      </c>
      <c r="D4038" t="s">
        <v>2203</v>
      </c>
      <c r="E4038" t="s">
        <v>892</v>
      </c>
      <c r="F4038" t="s">
        <v>877</v>
      </c>
      <c r="G4038" t="s">
        <v>2156</v>
      </c>
      <c r="H4038" t="s">
        <v>292</v>
      </c>
      <c r="I4038">
        <v>0.19539999999999999</v>
      </c>
      <c r="J4038" t="s">
        <v>894</v>
      </c>
      <c r="K4038" t="s">
        <v>879</v>
      </c>
      <c r="L4038" t="s">
        <v>2204</v>
      </c>
      <c r="M4038" t="s">
        <v>899</v>
      </c>
      <c r="N4038" t="s">
        <v>899</v>
      </c>
    </row>
    <row r="4039" spans="1:14" x14ac:dyDescent="0.3">
      <c r="A4039" s="136">
        <f t="shared" si="63"/>
        <v>368.19461672775168</v>
      </c>
      <c r="B4039" s="134">
        <v>3.8935</v>
      </c>
      <c r="C4039" s="134">
        <v>-73.852500000000006</v>
      </c>
      <c r="D4039" t="s">
        <v>4431</v>
      </c>
      <c r="E4039" t="s">
        <v>883</v>
      </c>
      <c r="F4039" t="s">
        <v>877</v>
      </c>
      <c r="G4039" t="s">
        <v>4432</v>
      </c>
      <c r="H4039" t="s">
        <v>302</v>
      </c>
      <c r="I4039">
        <v>94.436599999999999</v>
      </c>
      <c r="J4039" t="s">
        <v>894</v>
      </c>
      <c r="L4039" t="s">
        <v>4433</v>
      </c>
      <c r="M4039" t="s">
        <v>4434</v>
      </c>
      <c r="N4039" t="s">
        <v>4434</v>
      </c>
    </row>
    <row r="4040" spans="1:14" x14ac:dyDescent="0.3">
      <c r="A4040" s="136">
        <f t="shared" si="63"/>
        <v>368.22670592539458</v>
      </c>
      <c r="B4040" s="134">
        <v>5.1171899999999999</v>
      </c>
      <c r="C4040" s="134">
        <v>-75.671440000000004</v>
      </c>
      <c r="D4040" t="s">
        <v>2599</v>
      </c>
      <c r="E4040" t="s">
        <v>892</v>
      </c>
      <c r="F4040" t="s">
        <v>877</v>
      </c>
      <c r="G4040" t="s">
        <v>2324</v>
      </c>
      <c r="H4040" t="s">
        <v>292</v>
      </c>
      <c r="I4040">
        <v>95.898300000000006</v>
      </c>
      <c r="J4040" t="s">
        <v>889</v>
      </c>
      <c r="K4040" t="s">
        <v>879</v>
      </c>
      <c r="L4040" t="s">
        <v>2585</v>
      </c>
      <c r="M4040" t="s">
        <v>899</v>
      </c>
      <c r="N4040" t="s">
        <v>899</v>
      </c>
    </row>
    <row r="4041" spans="1:14" x14ac:dyDescent="0.3">
      <c r="A4041" s="136">
        <f t="shared" si="63"/>
        <v>368.3270226366364</v>
      </c>
      <c r="B4041" s="134">
        <v>4.9919000000000002</v>
      </c>
      <c r="C4041" s="134">
        <v>-75.573779999999999</v>
      </c>
      <c r="D4041" t="s">
        <v>2193</v>
      </c>
      <c r="E4041" t="s">
        <v>892</v>
      </c>
      <c r="F4041" t="s">
        <v>877</v>
      </c>
      <c r="G4041" t="s">
        <v>2156</v>
      </c>
      <c r="H4041" t="s">
        <v>292</v>
      </c>
      <c r="I4041">
        <v>0.1323</v>
      </c>
      <c r="J4041" t="s">
        <v>894</v>
      </c>
      <c r="K4041" t="s">
        <v>879</v>
      </c>
      <c r="L4041" t="s">
        <v>2194</v>
      </c>
      <c r="M4041" t="s">
        <v>957</v>
      </c>
      <c r="N4041" t="s">
        <v>957</v>
      </c>
    </row>
    <row r="4042" spans="1:14" x14ac:dyDescent="0.3">
      <c r="A4042" s="136">
        <f t="shared" si="63"/>
        <v>368.40452580396567</v>
      </c>
      <c r="B4042" s="134">
        <v>4.2423700000000002</v>
      </c>
      <c r="C4042" s="134">
        <v>-74.69453</v>
      </c>
      <c r="D4042" t="s">
        <v>1729</v>
      </c>
      <c r="E4042" t="s">
        <v>892</v>
      </c>
      <c r="F4042" t="s">
        <v>877</v>
      </c>
      <c r="G4042" t="s">
        <v>1708</v>
      </c>
      <c r="H4042" t="s">
        <v>297</v>
      </c>
      <c r="I4042">
        <v>38.8277</v>
      </c>
      <c r="J4042" t="s">
        <v>889</v>
      </c>
      <c r="K4042" t="s">
        <v>879</v>
      </c>
      <c r="L4042" t="s">
        <v>1723</v>
      </c>
      <c r="M4042" t="s">
        <v>1019</v>
      </c>
      <c r="N4042" t="s">
        <v>1019</v>
      </c>
    </row>
    <row r="4043" spans="1:14" x14ac:dyDescent="0.3">
      <c r="A4043" s="136">
        <f t="shared" si="63"/>
        <v>368.42941342794859</v>
      </c>
      <c r="B4043" s="134">
        <v>3.8715000000000002</v>
      </c>
      <c r="C4043" s="134">
        <v>-73.773499999999999</v>
      </c>
      <c r="D4043" t="s">
        <v>4790</v>
      </c>
      <c r="E4043" t="s">
        <v>883</v>
      </c>
      <c r="F4043" t="s">
        <v>877</v>
      </c>
      <c r="G4043" t="s">
        <v>4556</v>
      </c>
      <c r="H4043" t="s">
        <v>302</v>
      </c>
      <c r="I4043">
        <v>1.2263999999999999</v>
      </c>
      <c r="J4043" t="s">
        <v>894</v>
      </c>
      <c r="L4043" t="s">
        <v>1399</v>
      </c>
      <c r="M4043" t="s">
        <v>1019</v>
      </c>
      <c r="N4043" t="s">
        <v>1019</v>
      </c>
    </row>
    <row r="4044" spans="1:14" x14ac:dyDescent="0.3">
      <c r="A4044" s="136">
        <f t="shared" si="63"/>
        <v>368.45046914071827</v>
      </c>
      <c r="B4044" s="134">
        <v>4.9908799999999998</v>
      </c>
      <c r="C4044" s="134">
        <v>-75.574380000000005</v>
      </c>
      <c r="D4044" t="s">
        <v>2188</v>
      </c>
      <c r="E4044" t="s">
        <v>892</v>
      </c>
      <c r="F4044" t="s">
        <v>877</v>
      </c>
      <c r="G4044" t="s">
        <v>2156</v>
      </c>
      <c r="H4044" t="s">
        <v>292</v>
      </c>
      <c r="I4044">
        <v>6.4799999999999996E-2</v>
      </c>
      <c r="J4044" t="s">
        <v>894</v>
      </c>
      <c r="K4044" t="s">
        <v>879</v>
      </c>
      <c r="L4044" t="s">
        <v>2189</v>
      </c>
      <c r="M4044" t="s">
        <v>957</v>
      </c>
      <c r="N4044" t="s">
        <v>957</v>
      </c>
    </row>
    <row r="4045" spans="1:14" x14ac:dyDescent="0.3">
      <c r="A4045" s="136">
        <f t="shared" si="63"/>
        <v>368.4646431163066</v>
      </c>
      <c r="B4045" s="134">
        <v>10.266999999999999</v>
      </c>
      <c r="C4045" s="134">
        <v>-73.965999999999994</v>
      </c>
      <c r="D4045" t="s">
        <v>13381</v>
      </c>
      <c r="E4045" t="s">
        <v>883</v>
      </c>
      <c r="F4045" t="s">
        <v>877</v>
      </c>
      <c r="G4045" t="s">
        <v>13191</v>
      </c>
      <c r="H4045" t="s">
        <v>294</v>
      </c>
      <c r="I4045">
        <v>655.88109999999995</v>
      </c>
      <c r="J4045" t="s">
        <v>889</v>
      </c>
      <c r="L4045" t="s">
        <v>12943</v>
      </c>
      <c r="M4045" t="s">
        <v>1310</v>
      </c>
      <c r="N4045" t="s">
        <v>1310</v>
      </c>
    </row>
    <row r="4046" spans="1:14" x14ac:dyDescent="0.3">
      <c r="A4046" s="136">
        <f t="shared" si="63"/>
        <v>368.47434064016443</v>
      </c>
      <c r="B4046" s="134">
        <v>4.2640000000000002</v>
      </c>
      <c r="C4046" s="134">
        <v>-74.731999999999999</v>
      </c>
      <c r="D4046" t="s">
        <v>1654</v>
      </c>
      <c r="E4046" t="s">
        <v>883</v>
      </c>
      <c r="F4046" t="s">
        <v>877</v>
      </c>
      <c r="G4046" t="s">
        <v>223</v>
      </c>
      <c r="H4046" t="s">
        <v>297</v>
      </c>
      <c r="I4046">
        <v>62.5642</v>
      </c>
      <c r="J4046" t="s">
        <v>894</v>
      </c>
      <c r="L4046" t="s">
        <v>1655</v>
      </c>
      <c r="M4046" t="s">
        <v>891</v>
      </c>
      <c r="N4046" t="s">
        <v>891</v>
      </c>
    </row>
    <row r="4047" spans="1:14" x14ac:dyDescent="0.3">
      <c r="A4047" s="136">
        <f t="shared" si="63"/>
        <v>368.48483561324173</v>
      </c>
      <c r="B4047" s="134">
        <v>4.9906600000000001</v>
      </c>
      <c r="C4047" s="134">
        <v>-75.574600000000004</v>
      </c>
      <c r="D4047" t="s">
        <v>2186</v>
      </c>
      <c r="E4047" t="s">
        <v>892</v>
      </c>
      <c r="F4047" t="s">
        <v>877</v>
      </c>
      <c r="G4047" t="s">
        <v>2156</v>
      </c>
      <c r="H4047" t="s">
        <v>292</v>
      </c>
      <c r="I4047">
        <v>5.2900000000000003E-2</v>
      </c>
      <c r="J4047" t="s">
        <v>894</v>
      </c>
      <c r="K4047" t="s">
        <v>879</v>
      </c>
      <c r="L4047" t="s">
        <v>2187</v>
      </c>
      <c r="M4047" t="s">
        <v>957</v>
      </c>
      <c r="N4047" t="s">
        <v>957</v>
      </c>
    </row>
    <row r="4048" spans="1:14" x14ac:dyDescent="0.3">
      <c r="A4048" s="136">
        <f t="shared" si="63"/>
        <v>368.50644460823844</v>
      </c>
      <c r="B4048" s="134">
        <v>10.25592</v>
      </c>
      <c r="C4048" s="134">
        <v>-74.003730000000004</v>
      </c>
      <c r="D4048" t="s">
        <v>13369</v>
      </c>
      <c r="E4048" t="s">
        <v>892</v>
      </c>
      <c r="F4048" t="s">
        <v>877</v>
      </c>
      <c r="G4048" t="s">
        <v>13306</v>
      </c>
      <c r="H4048" t="s">
        <v>13119</v>
      </c>
      <c r="I4048">
        <v>489.41539999999998</v>
      </c>
      <c r="J4048" t="s">
        <v>889</v>
      </c>
      <c r="K4048" t="s">
        <v>879</v>
      </c>
      <c r="L4048" t="s">
        <v>1467</v>
      </c>
      <c r="M4048" t="s">
        <v>899</v>
      </c>
      <c r="N4048" t="s">
        <v>899</v>
      </c>
    </row>
    <row r="4049" spans="1:14" x14ac:dyDescent="0.3">
      <c r="A4049" s="136">
        <f t="shared" si="63"/>
        <v>368.63047193391151</v>
      </c>
      <c r="B4049" s="134">
        <v>5.1814999999999998</v>
      </c>
      <c r="C4049" s="134">
        <v>-75.722999999999999</v>
      </c>
      <c r="D4049" t="s">
        <v>2775</v>
      </c>
      <c r="E4049" t="s">
        <v>883</v>
      </c>
      <c r="F4049" t="s">
        <v>963</v>
      </c>
      <c r="G4049" t="s">
        <v>2693</v>
      </c>
      <c r="H4049" t="s">
        <v>292</v>
      </c>
      <c r="I4049">
        <v>110.41330000000001</v>
      </c>
      <c r="L4049" t="s">
        <v>2776</v>
      </c>
      <c r="M4049" t="s">
        <v>1673</v>
      </c>
      <c r="N4049" t="s">
        <v>1673</v>
      </c>
    </row>
    <row r="4050" spans="1:14" x14ac:dyDescent="0.3">
      <c r="A4050" s="136">
        <f t="shared" si="63"/>
        <v>368.64690986042649</v>
      </c>
      <c r="B4050" s="134">
        <v>10.40241</v>
      </c>
      <c r="C4050" s="134">
        <v>-73.216520000000003</v>
      </c>
      <c r="D4050" t="s">
        <v>13657</v>
      </c>
      <c r="E4050" t="s">
        <v>892</v>
      </c>
      <c r="F4050" t="s">
        <v>877</v>
      </c>
      <c r="G4050" t="s">
        <v>13621</v>
      </c>
      <c r="H4050" t="s">
        <v>294</v>
      </c>
      <c r="I4050">
        <v>98.994</v>
      </c>
      <c r="J4050" t="s">
        <v>889</v>
      </c>
      <c r="K4050" t="s">
        <v>879</v>
      </c>
      <c r="L4050" t="s">
        <v>13658</v>
      </c>
      <c r="M4050" t="s">
        <v>949</v>
      </c>
      <c r="N4050" t="s">
        <v>949</v>
      </c>
    </row>
    <row r="4051" spans="1:14" x14ac:dyDescent="0.3">
      <c r="A4051" s="136">
        <f t="shared" si="63"/>
        <v>368.66306209487789</v>
      </c>
      <c r="B4051" s="134">
        <v>4.2104499999999998</v>
      </c>
      <c r="C4051" s="134">
        <v>-74.643780000000007</v>
      </c>
      <c r="D4051" t="s">
        <v>1826</v>
      </c>
      <c r="E4051" t="s">
        <v>892</v>
      </c>
      <c r="F4051" t="s">
        <v>877</v>
      </c>
      <c r="G4051" t="s">
        <v>1652</v>
      </c>
      <c r="H4051" t="s">
        <v>1369</v>
      </c>
      <c r="I4051">
        <v>38.989600000000003</v>
      </c>
      <c r="J4051" t="s">
        <v>894</v>
      </c>
      <c r="K4051" t="s">
        <v>879</v>
      </c>
      <c r="L4051" t="s">
        <v>1827</v>
      </c>
      <c r="M4051" t="s">
        <v>1686</v>
      </c>
      <c r="N4051" t="s">
        <v>1686</v>
      </c>
    </row>
    <row r="4052" spans="1:14" x14ac:dyDescent="0.3">
      <c r="A4052" s="136">
        <f t="shared" si="63"/>
        <v>368.67659744117958</v>
      </c>
      <c r="B4052" s="134">
        <v>5.1126199999999997</v>
      </c>
      <c r="C4052" s="134">
        <v>-75.673079999999999</v>
      </c>
      <c r="D4052" t="s">
        <v>2584</v>
      </c>
      <c r="E4052" t="s">
        <v>892</v>
      </c>
      <c r="F4052" t="s">
        <v>877</v>
      </c>
      <c r="G4052" t="s">
        <v>2324</v>
      </c>
      <c r="H4052" t="s">
        <v>292</v>
      </c>
      <c r="I4052">
        <v>18.546500000000002</v>
      </c>
      <c r="J4052" t="s">
        <v>889</v>
      </c>
      <c r="K4052" t="s">
        <v>879</v>
      </c>
      <c r="L4052" t="s">
        <v>2585</v>
      </c>
      <c r="M4052" t="s">
        <v>899</v>
      </c>
      <c r="N4052" t="s">
        <v>899</v>
      </c>
    </row>
    <row r="4053" spans="1:14" x14ac:dyDescent="0.3">
      <c r="A4053" s="136">
        <f t="shared" si="63"/>
        <v>368.71846259165324</v>
      </c>
      <c r="B4053" s="134">
        <v>4.2419000000000002</v>
      </c>
      <c r="C4053" s="134">
        <v>-74.699299999999994</v>
      </c>
      <c r="D4053" t="s">
        <v>1722</v>
      </c>
      <c r="E4053" t="s">
        <v>892</v>
      </c>
      <c r="F4053" t="s">
        <v>926</v>
      </c>
      <c r="G4053" t="s">
        <v>1708</v>
      </c>
      <c r="H4053" t="s">
        <v>297</v>
      </c>
      <c r="I4053">
        <v>9.4739000000000004</v>
      </c>
      <c r="J4053" t="s">
        <v>889</v>
      </c>
      <c r="K4053" t="s">
        <v>879</v>
      </c>
      <c r="L4053" t="s">
        <v>1723</v>
      </c>
      <c r="M4053" t="s">
        <v>899</v>
      </c>
      <c r="N4053" t="s">
        <v>899</v>
      </c>
    </row>
    <row r="4054" spans="1:14" x14ac:dyDescent="0.3">
      <c r="A4054" s="136">
        <f t="shared" si="63"/>
        <v>368.72509992439944</v>
      </c>
      <c r="B4054" s="134">
        <v>3.86774</v>
      </c>
      <c r="C4054" s="134">
        <v>-73.769170000000003</v>
      </c>
      <c r="D4054" t="s">
        <v>4807</v>
      </c>
      <c r="E4054" t="s">
        <v>892</v>
      </c>
      <c r="F4054" t="s">
        <v>926</v>
      </c>
      <c r="G4054" t="s">
        <v>4556</v>
      </c>
      <c r="H4054" t="s">
        <v>302</v>
      </c>
      <c r="I4054">
        <v>57.3962</v>
      </c>
      <c r="J4054" t="s">
        <v>889</v>
      </c>
      <c r="K4054" t="s">
        <v>879</v>
      </c>
      <c r="L4054" t="s">
        <v>4769</v>
      </c>
      <c r="M4054" t="s">
        <v>1686</v>
      </c>
      <c r="N4054" t="s">
        <v>1686</v>
      </c>
    </row>
    <row r="4055" spans="1:14" x14ac:dyDescent="0.3">
      <c r="A4055" s="136">
        <f t="shared" si="63"/>
        <v>368.74976020769799</v>
      </c>
      <c r="B4055" s="134">
        <v>10.400499999999999</v>
      </c>
      <c r="C4055" s="134">
        <v>-73.257000000000005</v>
      </c>
      <c r="D4055" t="s">
        <v>13630</v>
      </c>
      <c r="E4055" t="s">
        <v>892</v>
      </c>
      <c r="F4055" t="s">
        <v>877</v>
      </c>
      <c r="G4055" t="s">
        <v>13207</v>
      </c>
      <c r="H4055" t="s">
        <v>294</v>
      </c>
      <c r="I4055">
        <v>140.27889999999999</v>
      </c>
      <c r="J4055" t="s">
        <v>894</v>
      </c>
      <c r="K4055" t="s">
        <v>903</v>
      </c>
      <c r="L4055" t="s">
        <v>13631</v>
      </c>
      <c r="M4055" t="s">
        <v>1019</v>
      </c>
      <c r="N4055" t="s">
        <v>1019</v>
      </c>
    </row>
    <row r="4056" spans="1:14" x14ac:dyDescent="0.3">
      <c r="A4056" s="136">
        <f t="shared" si="63"/>
        <v>368.77171479344508</v>
      </c>
      <c r="B4056" s="134">
        <v>10.401</v>
      </c>
      <c r="C4056" s="134">
        <v>-73.253</v>
      </c>
      <c r="D4056" t="s">
        <v>13637</v>
      </c>
      <c r="E4056" t="s">
        <v>892</v>
      </c>
      <c r="F4056" t="s">
        <v>877</v>
      </c>
      <c r="G4056" t="s">
        <v>13207</v>
      </c>
      <c r="H4056" t="s">
        <v>294</v>
      </c>
      <c r="I4056">
        <v>145.1155</v>
      </c>
      <c r="J4056" t="s">
        <v>894</v>
      </c>
      <c r="K4056" t="s">
        <v>903</v>
      </c>
      <c r="L4056" t="s">
        <v>13638</v>
      </c>
      <c r="M4056" t="s">
        <v>1019</v>
      </c>
      <c r="N4056" t="s">
        <v>1019</v>
      </c>
    </row>
    <row r="4057" spans="1:14" x14ac:dyDescent="0.3">
      <c r="A4057" s="136">
        <f t="shared" si="63"/>
        <v>368.89282899522584</v>
      </c>
      <c r="B4057" s="134">
        <v>4.9889999999999999</v>
      </c>
      <c r="C4057" s="134">
        <v>-75.578000000000003</v>
      </c>
      <c r="D4057" t="s">
        <v>2180</v>
      </c>
      <c r="E4057" t="s">
        <v>892</v>
      </c>
      <c r="F4057" t="s">
        <v>877</v>
      </c>
      <c r="G4057" t="s">
        <v>2159</v>
      </c>
      <c r="H4057" t="s">
        <v>292</v>
      </c>
      <c r="I4057">
        <v>3.6806999999999999</v>
      </c>
      <c r="J4057" t="s">
        <v>986</v>
      </c>
      <c r="K4057" t="s">
        <v>879</v>
      </c>
      <c r="L4057" t="s">
        <v>2181</v>
      </c>
      <c r="M4057" t="s">
        <v>1019</v>
      </c>
      <c r="N4057" t="s">
        <v>1019</v>
      </c>
    </row>
    <row r="4058" spans="1:14" x14ac:dyDescent="0.3">
      <c r="A4058" s="136">
        <f t="shared" si="63"/>
        <v>368.92802044017202</v>
      </c>
      <c r="B4058" s="134">
        <v>3.8650000000000002</v>
      </c>
      <c r="C4058" s="134">
        <v>-73.765500000000003</v>
      </c>
      <c r="D4058" t="s">
        <v>4820</v>
      </c>
      <c r="E4058" t="s">
        <v>883</v>
      </c>
      <c r="F4058" t="s">
        <v>877</v>
      </c>
      <c r="G4058" t="s">
        <v>4556</v>
      </c>
      <c r="H4058" t="s">
        <v>302</v>
      </c>
      <c r="I4058">
        <v>2.4529000000000001</v>
      </c>
      <c r="J4058" t="s">
        <v>894</v>
      </c>
      <c r="L4058" t="s">
        <v>4821</v>
      </c>
      <c r="M4058" t="s">
        <v>957</v>
      </c>
      <c r="N4058" t="s">
        <v>957</v>
      </c>
    </row>
    <row r="4059" spans="1:14" x14ac:dyDescent="0.3">
      <c r="A4059" s="136">
        <f t="shared" si="63"/>
        <v>368.94903226854194</v>
      </c>
      <c r="B4059" s="134">
        <v>4.2484999999999999</v>
      </c>
      <c r="C4059" s="134">
        <v>-74.714500000000001</v>
      </c>
      <c r="D4059" t="s">
        <v>1680</v>
      </c>
      <c r="E4059" t="s">
        <v>883</v>
      </c>
      <c r="F4059" t="s">
        <v>877</v>
      </c>
      <c r="G4059" t="s">
        <v>1660</v>
      </c>
      <c r="H4059" t="s">
        <v>297</v>
      </c>
      <c r="I4059">
        <v>209.77430000000001</v>
      </c>
      <c r="J4059" t="s">
        <v>889</v>
      </c>
      <c r="L4059" t="s">
        <v>1681</v>
      </c>
      <c r="M4059" t="s">
        <v>1173</v>
      </c>
      <c r="N4059" t="s">
        <v>1173</v>
      </c>
    </row>
    <row r="4060" spans="1:14" x14ac:dyDescent="0.3">
      <c r="A4060" s="136">
        <f t="shared" si="63"/>
        <v>368.96306557053737</v>
      </c>
      <c r="B4060" s="134">
        <v>10.410500000000001</v>
      </c>
      <c r="C4060" s="134">
        <v>-73.106999999999999</v>
      </c>
      <c r="D4060" t="s">
        <v>13719</v>
      </c>
      <c r="E4060" t="s">
        <v>883</v>
      </c>
      <c r="F4060" t="s">
        <v>877</v>
      </c>
      <c r="G4060" t="s">
        <v>13720</v>
      </c>
      <c r="H4060" t="s">
        <v>13721</v>
      </c>
      <c r="I4060">
        <v>1405.1391000000001</v>
      </c>
      <c r="J4060" t="s">
        <v>889</v>
      </c>
      <c r="L4060" t="s">
        <v>13722</v>
      </c>
      <c r="M4060" t="s">
        <v>906</v>
      </c>
      <c r="N4060" t="s">
        <v>906</v>
      </c>
    </row>
    <row r="4061" spans="1:14" x14ac:dyDescent="0.3">
      <c r="A4061" s="136">
        <f t="shared" si="63"/>
        <v>368.96738804178591</v>
      </c>
      <c r="B4061" s="134">
        <v>4.2626799999999996</v>
      </c>
      <c r="C4061" s="134">
        <v>-74.738380000000006</v>
      </c>
      <c r="D4061" t="s">
        <v>1636</v>
      </c>
      <c r="E4061" t="s">
        <v>876</v>
      </c>
      <c r="F4061" t="s">
        <v>877</v>
      </c>
      <c r="G4061" t="s">
        <v>223</v>
      </c>
      <c r="H4061" t="s">
        <v>297</v>
      </c>
      <c r="I4061">
        <v>4.6086999999999998</v>
      </c>
      <c r="J4061" t="s">
        <v>889</v>
      </c>
      <c r="K4061" t="s">
        <v>879</v>
      </c>
      <c r="L4061" t="s">
        <v>1637</v>
      </c>
      <c r="M4061" t="s">
        <v>931</v>
      </c>
      <c r="N4061" t="s">
        <v>931</v>
      </c>
    </row>
    <row r="4062" spans="1:14" x14ac:dyDescent="0.3">
      <c r="A4062" s="136">
        <f t="shared" si="63"/>
        <v>369.03647665957277</v>
      </c>
      <c r="B4062" s="134">
        <v>4.2536399999999999</v>
      </c>
      <c r="C4062" s="134">
        <v>-74.724620000000002</v>
      </c>
      <c r="D4062" t="s">
        <v>1662</v>
      </c>
      <c r="E4062" t="s">
        <v>892</v>
      </c>
      <c r="F4062" t="s">
        <v>877</v>
      </c>
      <c r="G4062" t="s">
        <v>223</v>
      </c>
      <c r="H4062" t="s">
        <v>297</v>
      </c>
      <c r="I4062">
        <v>39.499400000000001</v>
      </c>
      <c r="J4062" t="s">
        <v>894</v>
      </c>
      <c r="K4062" t="s">
        <v>1058</v>
      </c>
      <c r="L4062" t="s">
        <v>1618</v>
      </c>
      <c r="M4062" t="s">
        <v>1326</v>
      </c>
      <c r="N4062" t="s">
        <v>1326</v>
      </c>
    </row>
    <row r="4063" spans="1:14" x14ac:dyDescent="0.3">
      <c r="A4063" s="136">
        <f t="shared" si="63"/>
        <v>369.16658129344387</v>
      </c>
      <c r="B4063" s="134">
        <v>8.74</v>
      </c>
      <c r="C4063" s="134">
        <v>-75.910499999999999</v>
      </c>
      <c r="D4063" t="s">
        <v>12394</v>
      </c>
      <c r="E4063" t="s">
        <v>883</v>
      </c>
      <c r="F4063" t="s">
        <v>884</v>
      </c>
      <c r="G4063" t="s">
        <v>11953</v>
      </c>
      <c r="H4063" t="s">
        <v>296</v>
      </c>
      <c r="I4063">
        <v>57.252299999999998</v>
      </c>
      <c r="L4063" t="s">
        <v>12395</v>
      </c>
      <c r="M4063" t="s">
        <v>957</v>
      </c>
      <c r="N4063" t="s">
        <v>957</v>
      </c>
    </row>
    <row r="4064" spans="1:14" x14ac:dyDescent="0.3">
      <c r="A4064" s="136">
        <f t="shared" si="63"/>
        <v>369.19562490406219</v>
      </c>
      <c r="B4064" s="134">
        <v>10.407</v>
      </c>
      <c r="C4064" s="134">
        <v>-73.221999999999994</v>
      </c>
      <c r="D4064" t="s">
        <v>13664</v>
      </c>
      <c r="E4064" t="s">
        <v>883</v>
      </c>
      <c r="F4064" t="s">
        <v>877</v>
      </c>
      <c r="G4064" t="s">
        <v>13207</v>
      </c>
      <c r="H4064" t="s">
        <v>294</v>
      </c>
      <c r="I4064">
        <v>135.43780000000001</v>
      </c>
      <c r="J4064" t="s">
        <v>894</v>
      </c>
      <c r="L4064" t="s">
        <v>13665</v>
      </c>
      <c r="M4064" t="s">
        <v>1310</v>
      </c>
      <c r="N4064" t="s">
        <v>1310</v>
      </c>
    </row>
    <row r="4065" spans="1:14" x14ac:dyDescent="0.3">
      <c r="A4065" s="136">
        <f t="shared" si="63"/>
        <v>369.2186888510401</v>
      </c>
      <c r="B4065" s="134">
        <v>4.2595000000000001</v>
      </c>
      <c r="C4065" s="134">
        <v>-74.737499999999997</v>
      </c>
      <c r="D4065" t="s">
        <v>1638</v>
      </c>
      <c r="E4065" t="s">
        <v>883</v>
      </c>
      <c r="F4065" t="s">
        <v>877</v>
      </c>
      <c r="G4065" t="s">
        <v>223</v>
      </c>
      <c r="H4065" t="s">
        <v>297</v>
      </c>
      <c r="I4065">
        <v>24.535299999999999</v>
      </c>
      <c r="J4065" t="s">
        <v>894</v>
      </c>
      <c r="L4065" t="s">
        <v>1624</v>
      </c>
      <c r="M4065" t="s">
        <v>1597</v>
      </c>
      <c r="N4065" t="s">
        <v>1597</v>
      </c>
    </row>
    <row r="4066" spans="1:14" x14ac:dyDescent="0.3">
      <c r="A4066" s="136">
        <f t="shared" si="63"/>
        <v>369.27432011181486</v>
      </c>
      <c r="B4066" s="134">
        <v>3.8607800000000001</v>
      </c>
      <c r="C4066" s="134">
        <v>-73.761139999999997</v>
      </c>
      <c r="D4066" t="s">
        <v>4838</v>
      </c>
      <c r="E4066" t="s">
        <v>892</v>
      </c>
      <c r="F4066" t="s">
        <v>877</v>
      </c>
      <c r="G4066" t="s">
        <v>4556</v>
      </c>
      <c r="H4066" t="s">
        <v>302</v>
      </c>
      <c r="I4066">
        <v>43.867600000000003</v>
      </c>
      <c r="J4066" t="s">
        <v>894</v>
      </c>
      <c r="K4066" t="s">
        <v>879</v>
      </c>
      <c r="L4066" t="s">
        <v>4839</v>
      </c>
      <c r="M4066" t="s">
        <v>899</v>
      </c>
      <c r="N4066" t="s">
        <v>899</v>
      </c>
    </row>
    <row r="4067" spans="1:14" x14ac:dyDescent="0.3">
      <c r="A4067" s="136">
        <f t="shared" si="63"/>
        <v>369.27845272107413</v>
      </c>
      <c r="B4067" s="134">
        <v>7.0235000000000003</v>
      </c>
      <c r="C4067" s="134">
        <v>-76.344999999999999</v>
      </c>
      <c r="D4067" t="s">
        <v>9759</v>
      </c>
      <c r="E4067" t="s">
        <v>883</v>
      </c>
      <c r="F4067" t="s">
        <v>877</v>
      </c>
      <c r="G4067" t="s">
        <v>9404</v>
      </c>
      <c r="H4067" t="s">
        <v>288</v>
      </c>
      <c r="I4067">
        <v>558.19010000000003</v>
      </c>
      <c r="J4067" t="s">
        <v>889</v>
      </c>
      <c r="L4067" t="s">
        <v>2659</v>
      </c>
      <c r="M4067" t="s">
        <v>2026</v>
      </c>
      <c r="N4067" t="s">
        <v>2026</v>
      </c>
    </row>
    <row r="4068" spans="1:14" x14ac:dyDescent="0.3">
      <c r="A4068" s="136">
        <f t="shared" si="63"/>
        <v>369.32530911899943</v>
      </c>
      <c r="B4068" s="134">
        <v>4.2396500000000001</v>
      </c>
      <c r="C4068" s="134">
        <v>-74.706230000000005</v>
      </c>
      <c r="D4068" t="s">
        <v>1707</v>
      </c>
      <c r="E4068" t="s">
        <v>892</v>
      </c>
      <c r="F4068" t="s">
        <v>926</v>
      </c>
      <c r="G4068" t="s">
        <v>1708</v>
      </c>
      <c r="H4068" t="s">
        <v>297</v>
      </c>
      <c r="I4068">
        <v>166.32749999999999</v>
      </c>
      <c r="J4068" t="s">
        <v>889</v>
      </c>
      <c r="K4068" t="s">
        <v>879</v>
      </c>
      <c r="L4068" t="s">
        <v>1709</v>
      </c>
      <c r="M4068" t="s">
        <v>899</v>
      </c>
      <c r="N4068" t="s">
        <v>899</v>
      </c>
    </row>
    <row r="4069" spans="1:14" x14ac:dyDescent="0.3">
      <c r="A4069" s="136">
        <f t="shared" si="63"/>
        <v>369.32960115176451</v>
      </c>
      <c r="B4069" s="134">
        <v>5.0129000000000001</v>
      </c>
      <c r="C4069" s="134">
        <v>-75.602670000000003</v>
      </c>
      <c r="D4069" t="s">
        <v>2281</v>
      </c>
      <c r="E4069" t="s">
        <v>892</v>
      </c>
      <c r="F4069" t="s">
        <v>877</v>
      </c>
      <c r="G4069" t="s">
        <v>2282</v>
      </c>
      <c r="H4069" t="s">
        <v>292</v>
      </c>
      <c r="I4069">
        <v>12.5863</v>
      </c>
      <c r="J4069" t="s">
        <v>889</v>
      </c>
      <c r="K4069" t="s">
        <v>879</v>
      </c>
      <c r="L4069" t="s">
        <v>2283</v>
      </c>
      <c r="M4069" t="s">
        <v>957</v>
      </c>
      <c r="N4069" t="s">
        <v>957</v>
      </c>
    </row>
    <row r="4070" spans="1:14" x14ac:dyDescent="0.3">
      <c r="A4070" s="136">
        <f t="shared" si="63"/>
        <v>369.33914775487005</v>
      </c>
      <c r="B4070" s="134">
        <v>4.3380700000000001</v>
      </c>
      <c r="C4070" s="134">
        <v>-74.862830000000002</v>
      </c>
      <c r="D4070" t="s">
        <v>1434</v>
      </c>
      <c r="E4070" t="s">
        <v>892</v>
      </c>
      <c r="F4070" t="s">
        <v>877</v>
      </c>
      <c r="G4070" t="s">
        <v>1435</v>
      </c>
      <c r="H4070" t="s">
        <v>1369</v>
      </c>
      <c r="I4070">
        <v>238.61760000000001</v>
      </c>
      <c r="J4070" t="s">
        <v>1069</v>
      </c>
      <c r="K4070" t="s">
        <v>879</v>
      </c>
      <c r="L4070" t="s">
        <v>1436</v>
      </c>
      <c r="M4070" t="s">
        <v>899</v>
      </c>
      <c r="N4070" t="s">
        <v>899</v>
      </c>
    </row>
    <row r="4071" spans="1:14" x14ac:dyDescent="0.3">
      <c r="A4071" s="136">
        <f t="shared" si="63"/>
        <v>369.36536029150864</v>
      </c>
      <c r="B4071" s="134">
        <v>4.2843499999999999</v>
      </c>
      <c r="C4071" s="134">
        <v>-74.78031</v>
      </c>
      <c r="D4071" t="s">
        <v>1544</v>
      </c>
      <c r="E4071" t="s">
        <v>892</v>
      </c>
      <c r="F4071" t="s">
        <v>926</v>
      </c>
      <c r="G4071" t="s">
        <v>1535</v>
      </c>
      <c r="H4071" t="s">
        <v>1369</v>
      </c>
      <c r="I4071">
        <v>19.185099999999998</v>
      </c>
      <c r="J4071" t="s">
        <v>889</v>
      </c>
      <c r="K4071" t="s">
        <v>879</v>
      </c>
      <c r="L4071" t="s">
        <v>1545</v>
      </c>
      <c r="M4071" t="s">
        <v>899</v>
      </c>
      <c r="N4071" t="s">
        <v>899</v>
      </c>
    </row>
    <row r="4072" spans="1:14" x14ac:dyDescent="0.3">
      <c r="A4072" s="136">
        <f t="shared" si="63"/>
        <v>369.37237068003395</v>
      </c>
      <c r="B4072" s="134">
        <v>5.0090000000000003</v>
      </c>
      <c r="C4072" s="134">
        <v>-75.599999999999994</v>
      </c>
      <c r="D4072" t="s">
        <v>2276</v>
      </c>
      <c r="E4072" t="s">
        <v>883</v>
      </c>
      <c r="F4072" t="s">
        <v>963</v>
      </c>
      <c r="G4072" t="s">
        <v>2174</v>
      </c>
      <c r="H4072" t="s">
        <v>292</v>
      </c>
      <c r="I4072">
        <v>14.7227</v>
      </c>
      <c r="L4072" t="s">
        <v>2277</v>
      </c>
      <c r="M4072" t="s">
        <v>1019</v>
      </c>
      <c r="N4072" t="s">
        <v>1019</v>
      </c>
    </row>
    <row r="4073" spans="1:14" x14ac:dyDescent="0.3">
      <c r="A4073" s="136">
        <f t="shared" si="63"/>
        <v>369.38899029837222</v>
      </c>
      <c r="B4073" s="134">
        <v>4.2116600000000002</v>
      </c>
      <c r="C4073" s="134">
        <v>-74.65916</v>
      </c>
      <c r="D4073" t="s">
        <v>1804</v>
      </c>
      <c r="E4073" t="s">
        <v>892</v>
      </c>
      <c r="F4073" t="s">
        <v>926</v>
      </c>
      <c r="G4073" t="s">
        <v>1652</v>
      </c>
      <c r="H4073" t="s">
        <v>1369</v>
      </c>
      <c r="I4073">
        <v>54.8108</v>
      </c>
      <c r="J4073" t="s">
        <v>889</v>
      </c>
      <c r="K4073" t="s">
        <v>879</v>
      </c>
      <c r="L4073" t="s">
        <v>1805</v>
      </c>
      <c r="M4073" t="s">
        <v>1718</v>
      </c>
      <c r="N4073" t="s">
        <v>1718</v>
      </c>
    </row>
    <row r="4074" spans="1:14" x14ac:dyDescent="0.3">
      <c r="A4074" s="136">
        <f t="shared" si="63"/>
        <v>369.42096071781918</v>
      </c>
      <c r="B4074" s="134">
        <v>4.282</v>
      </c>
      <c r="C4074" s="134">
        <v>-74.777500000000003</v>
      </c>
      <c r="D4074" t="s">
        <v>1553</v>
      </c>
      <c r="E4074" t="s">
        <v>883</v>
      </c>
      <c r="F4074" t="s">
        <v>877</v>
      </c>
      <c r="G4074" t="s">
        <v>1535</v>
      </c>
      <c r="H4074" t="s">
        <v>1369</v>
      </c>
      <c r="I4074">
        <v>15.9482</v>
      </c>
      <c r="J4074" t="s">
        <v>894</v>
      </c>
      <c r="L4074" t="s">
        <v>1554</v>
      </c>
      <c r="M4074" t="s">
        <v>957</v>
      </c>
      <c r="N4074" t="s">
        <v>957</v>
      </c>
    </row>
    <row r="4075" spans="1:14" x14ac:dyDescent="0.3">
      <c r="A4075" s="136">
        <f t="shared" si="63"/>
        <v>369.52651909585495</v>
      </c>
      <c r="B4075" s="134">
        <v>4.9856600000000002</v>
      </c>
      <c r="C4075" s="134">
        <v>-75.582650000000001</v>
      </c>
      <c r="D4075" t="s">
        <v>2169</v>
      </c>
      <c r="E4075" t="s">
        <v>876</v>
      </c>
      <c r="F4075" t="s">
        <v>877</v>
      </c>
      <c r="G4075" t="s">
        <v>2156</v>
      </c>
      <c r="H4075" t="s">
        <v>292</v>
      </c>
      <c r="I4075">
        <v>0.34699999999999998</v>
      </c>
      <c r="K4075" t="s">
        <v>879</v>
      </c>
      <c r="L4075" t="s">
        <v>2170</v>
      </c>
      <c r="M4075" t="s">
        <v>949</v>
      </c>
      <c r="N4075" t="s">
        <v>949</v>
      </c>
    </row>
    <row r="4076" spans="1:14" x14ac:dyDescent="0.3">
      <c r="A4076" s="136">
        <f t="shared" si="63"/>
        <v>369.54786711231861</v>
      </c>
      <c r="B4076" s="134">
        <v>4.2484999999999999</v>
      </c>
      <c r="C4076" s="134">
        <v>-74.724999999999994</v>
      </c>
      <c r="D4076" t="s">
        <v>1659</v>
      </c>
      <c r="E4076" t="s">
        <v>883</v>
      </c>
      <c r="F4076" t="s">
        <v>877</v>
      </c>
      <c r="G4076" t="s">
        <v>1660</v>
      </c>
      <c r="H4076" t="s">
        <v>297</v>
      </c>
      <c r="I4076">
        <v>20.855</v>
      </c>
      <c r="J4076" t="s">
        <v>894</v>
      </c>
      <c r="L4076" t="s">
        <v>1661</v>
      </c>
      <c r="M4076" t="s">
        <v>957</v>
      </c>
      <c r="N4076" t="s">
        <v>957</v>
      </c>
    </row>
    <row r="4077" spans="1:14" x14ac:dyDescent="0.3">
      <c r="A4077" s="136">
        <f t="shared" si="63"/>
        <v>369.62640373503905</v>
      </c>
      <c r="B4077" s="134">
        <v>4.9854200000000004</v>
      </c>
      <c r="C4077" s="134">
        <v>-75.583619999999996</v>
      </c>
      <c r="D4077" t="s">
        <v>2171</v>
      </c>
      <c r="E4077" t="s">
        <v>892</v>
      </c>
      <c r="F4077" t="s">
        <v>877</v>
      </c>
      <c r="G4077" t="s">
        <v>2156</v>
      </c>
      <c r="H4077" t="s">
        <v>292</v>
      </c>
      <c r="I4077">
        <v>0.38940000000000002</v>
      </c>
      <c r="J4077" t="s">
        <v>894</v>
      </c>
      <c r="K4077" t="s">
        <v>903</v>
      </c>
      <c r="L4077" t="s">
        <v>2165</v>
      </c>
      <c r="M4077" t="s">
        <v>949</v>
      </c>
      <c r="N4077" t="s">
        <v>949</v>
      </c>
    </row>
    <row r="4078" spans="1:14" x14ac:dyDescent="0.3">
      <c r="A4078" s="136">
        <f t="shared" si="63"/>
        <v>369.63012419801868</v>
      </c>
      <c r="B4078" s="134">
        <v>4.28606</v>
      </c>
      <c r="C4078" s="134">
        <v>-74.787509999999997</v>
      </c>
      <c r="D4078" t="s">
        <v>1534</v>
      </c>
      <c r="E4078" t="s">
        <v>892</v>
      </c>
      <c r="F4078" t="s">
        <v>926</v>
      </c>
      <c r="G4078" t="s">
        <v>1535</v>
      </c>
      <c r="H4078" t="s">
        <v>1369</v>
      </c>
      <c r="I4078">
        <v>23.2118</v>
      </c>
      <c r="J4078" t="s">
        <v>889</v>
      </c>
      <c r="K4078" t="s">
        <v>879</v>
      </c>
      <c r="L4078" t="s">
        <v>1536</v>
      </c>
      <c r="M4078" t="s">
        <v>957</v>
      </c>
      <c r="N4078" t="s">
        <v>957</v>
      </c>
    </row>
    <row r="4079" spans="1:14" x14ac:dyDescent="0.3">
      <c r="A4079" s="136">
        <f t="shared" si="63"/>
        <v>369.63814838439095</v>
      </c>
      <c r="B4079" s="134">
        <v>4.2555399999999999</v>
      </c>
      <c r="C4079" s="134">
        <v>-74.738249999999994</v>
      </c>
      <c r="D4079" t="s">
        <v>1625</v>
      </c>
      <c r="E4079" t="s">
        <v>892</v>
      </c>
      <c r="F4079" t="s">
        <v>1593</v>
      </c>
      <c r="G4079" t="s">
        <v>223</v>
      </c>
      <c r="H4079" t="s">
        <v>297</v>
      </c>
      <c r="I4079">
        <v>2.9906000000000001</v>
      </c>
      <c r="J4079" t="s">
        <v>894</v>
      </c>
      <c r="K4079" t="s">
        <v>879</v>
      </c>
      <c r="L4079" t="s">
        <v>1626</v>
      </c>
      <c r="M4079" t="s">
        <v>931</v>
      </c>
      <c r="N4079" t="s">
        <v>931</v>
      </c>
    </row>
    <row r="4080" spans="1:14" x14ac:dyDescent="0.3">
      <c r="A4080" s="136">
        <f t="shared" si="63"/>
        <v>369.6983276181773</v>
      </c>
      <c r="B4080" s="134">
        <v>3.85426</v>
      </c>
      <c r="C4080" s="134">
        <v>-73.749880000000005</v>
      </c>
      <c r="D4080" t="s">
        <v>4895</v>
      </c>
      <c r="E4080" t="s">
        <v>892</v>
      </c>
      <c r="F4080" t="s">
        <v>877</v>
      </c>
      <c r="G4080" t="s">
        <v>4896</v>
      </c>
      <c r="H4080" t="s">
        <v>302</v>
      </c>
      <c r="I4080">
        <v>143.62970000000001</v>
      </c>
      <c r="J4080" t="s">
        <v>889</v>
      </c>
      <c r="K4080" t="s">
        <v>879</v>
      </c>
      <c r="L4080" t="s">
        <v>4897</v>
      </c>
      <c r="M4080" t="s">
        <v>899</v>
      </c>
      <c r="N4080" t="s">
        <v>899</v>
      </c>
    </row>
    <row r="4081" spans="1:14" x14ac:dyDescent="0.3">
      <c r="A4081" s="136">
        <f t="shared" si="63"/>
        <v>369.69878650787501</v>
      </c>
      <c r="B4081" s="134">
        <v>5.0025000000000004</v>
      </c>
      <c r="C4081" s="134">
        <v>-75.598500000000001</v>
      </c>
      <c r="D4081" t="s">
        <v>2256</v>
      </c>
      <c r="E4081" t="s">
        <v>883</v>
      </c>
      <c r="F4081" t="s">
        <v>877</v>
      </c>
      <c r="G4081" t="s">
        <v>2174</v>
      </c>
      <c r="H4081" t="s">
        <v>292</v>
      </c>
      <c r="I4081">
        <v>33.126300000000001</v>
      </c>
      <c r="J4081" t="s">
        <v>894</v>
      </c>
      <c r="L4081" t="s">
        <v>2257</v>
      </c>
      <c r="M4081" t="s">
        <v>1965</v>
      </c>
      <c r="N4081" t="s">
        <v>1965</v>
      </c>
    </row>
    <row r="4082" spans="1:14" x14ac:dyDescent="0.3">
      <c r="A4082" s="136">
        <f t="shared" si="63"/>
        <v>369.69986828355064</v>
      </c>
      <c r="B4082" s="134">
        <v>4.28714</v>
      </c>
      <c r="C4082" s="134">
        <v>-74.790400000000005</v>
      </c>
      <c r="D4082" t="s">
        <v>1529</v>
      </c>
      <c r="E4082" t="s">
        <v>892</v>
      </c>
      <c r="F4082" t="s">
        <v>926</v>
      </c>
      <c r="G4082" t="s">
        <v>1530</v>
      </c>
      <c r="H4082" t="s">
        <v>1369</v>
      </c>
      <c r="I4082">
        <v>47.962200000000003</v>
      </c>
      <c r="J4082" t="s">
        <v>889</v>
      </c>
      <c r="K4082" t="s">
        <v>879</v>
      </c>
      <c r="L4082" t="s">
        <v>1531</v>
      </c>
      <c r="M4082" t="s">
        <v>899</v>
      </c>
      <c r="N4082" t="s">
        <v>899</v>
      </c>
    </row>
    <row r="4083" spans="1:14" x14ac:dyDescent="0.3">
      <c r="A4083" s="136">
        <f t="shared" si="63"/>
        <v>369.72407548693366</v>
      </c>
      <c r="B4083" s="134">
        <v>4.9847400000000004</v>
      </c>
      <c r="C4083" s="134">
        <v>-75.584199999999996</v>
      </c>
      <c r="D4083" t="s">
        <v>2164</v>
      </c>
      <c r="E4083" t="s">
        <v>892</v>
      </c>
      <c r="F4083" t="s">
        <v>877</v>
      </c>
      <c r="G4083" t="s">
        <v>2156</v>
      </c>
      <c r="H4083" t="s">
        <v>292</v>
      </c>
      <c r="I4083">
        <v>9.4899999999999998E-2</v>
      </c>
      <c r="J4083" t="s">
        <v>894</v>
      </c>
      <c r="K4083" t="s">
        <v>879</v>
      </c>
      <c r="L4083" t="s">
        <v>2165</v>
      </c>
      <c r="M4083" t="s">
        <v>899</v>
      </c>
      <c r="N4083" t="s">
        <v>899</v>
      </c>
    </row>
    <row r="4084" spans="1:14" x14ac:dyDescent="0.3">
      <c r="A4084" s="136">
        <f t="shared" si="63"/>
        <v>369.78334198368947</v>
      </c>
      <c r="B4084" s="134">
        <v>10.413</v>
      </c>
      <c r="C4084" s="134">
        <v>-73.210999999999999</v>
      </c>
      <c r="D4084" t="s">
        <v>13676</v>
      </c>
      <c r="E4084" t="s">
        <v>892</v>
      </c>
      <c r="F4084" t="s">
        <v>877</v>
      </c>
      <c r="G4084" t="s">
        <v>13621</v>
      </c>
      <c r="H4084" t="s">
        <v>294</v>
      </c>
      <c r="I4084">
        <v>153.57329999999999</v>
      </c>
      <c r="J4084" t="s">
        <v>889</v>
      </c>
      <c r="K4084" t="s">
        <v>903</v>
      </c>
      <c r="L4084" t="s">
        <v>13677</v>
      </c>
      <c r="M4084" t="s">
        <v>1019</v>
      </c>
      <c r="N4084" t="s">
        <v>1019</v>
      </c>
    </row>
    <row r="4085" spans="1:14" x14ac:dyDescent="0.3">
      <c r="A4085" s="136">
        <f t="shared" si="63"/>
        <v>369.79236115166731</v>
      </c>
      <c r="B4085" s="134">
        <v>4.2549900000000003</v>
      </c>
      <c r="C4085" s="134">
        <v>-74.740020000000001</v>
      </c>
      <c r="D4085" t="s">
        <v>1621</v>
      </c>
      <c r="E4085" t="s">
        <v>892</v>
      </c>
      <c r="F4085" t="s">
        <v>926</v>
      </c>
      <c r="G4085" t="s">
        <v>223</v>
      </c>
      <c r="H4085" t="s">
        <v>297</v>
      </c>
      <c r="I4085">
        <v>8.9926999999999992</v>
      </c>
      <c r="J4085" t="s">
        <v>894</v>
      </c>
      <c r="K4085" t="s">
        <v>879</v>
      </c>
      <c r="L4085" t="s">
        <v>1622</v>
      </c>
      <c r="M4085" t="s">
        <v>931</v>
      </c>
      <c r="N4085" t="s">
        <v>931</v>
      </c>
    </row>
    <row r="4086" spans="1:14" x14ac:dyDescent="0.3">
      <c r="A4086" s="136">
        <f t="shared" si="63"/>
        <v>369.83443695673412</v>
      </c>
      <c r="B4086" s="134">
        <v>5.0866400000000001</v>
      </c>
      <c r="C4086" s="134">
        <v>-75.666489999999996</v>
      </c>
      <c r="D4086" t="s">
        <v>2520</v>
      </c>
      <c r="E4086" t="s">
        <v>892</v>
      </c>
      <c r="F4086" t="s">
        <v>877</v>
      </c>
      <c r="G4086" t="s">
        <v>2324</v>
      </c>
      <c r="H4086" t="s">
        <v>292</v>
      </c>
      <c r="I4086">
        <v>8.4046000000000003</v>
      </c>
      <c r="J4086" t="s">
        <v>894</v>
      </c>
      <c r="K4086" t="s">
        <v>879</v>
      </c>
      <c r="L4086" t="s">
        <v>2508</v>
      </c>
      <c r="M4086" t="s">
        <v>899</v>
      </c>
      <c r="N4086" t="s">
        <v>899</v>
      </c>
    </row>
    <row r="4087" spans="1:14" x14ac:dyDescent="0.3">
      <c r="A4087" s="136">
        <f t="shared" si="63"/>
        <v>369.83454866002137</v>
      </c>
      <c r="B4087" s="134">
        <v>4.9834199999999997</v>
      </c>
      <c r="C4087" s="134">
        <v>-75.584400000000002</v>
      </c>
      <c r="D4087" t="s">
        <v>2155</v>
      </c>
      <c r="E4087" t="s">
        <v>892</v>
      </c>
      <c r="F4087" t="s">
        <v>877</v>
      </c>
      <c r="G4087" t="s">
        <v>2156</v>
      </c>
      <c r="H4087" t="s">
        <v>292</v>
      </c>
      <c r="I4087">
        <v>0.23749999999999999</v>
      </c>
      <c r="J4087" t="s">
        <v>894</v>
      </c>
      <c r="K4087" t="s">
        <v>879</v>
      </c>
      <c r="L4087" t="s">
        <v>2157</v>
      </c>
      <c r="M4087" t="s">
        <v>957</v>
      </c>
      <c r="N4087" t="s">
        <v>957</v>
      </c>
    </row>
    <row r="4088" spans="1:14" x14ac:dyDescent="0.3">
      <c r="A4088" s="136">
        <f t="shared" si="63"/>
        <v>369.87563384096626</v>
      </c>
      <c r="B4088" s="134">
        <v>5.0787699999999996</v>
      </c>
      <c r="C4088" s="134">
        <v>-75.660929999999993</v>
      </c>
      <c r="D4088" t="s">
        <v>2498</v>
      </c>
      <c r="E4088" t="s">
        <v>892</v>
      </c>
      <c r="F4088" t="s">
        <v>877</v>
      </c>
      <c r="G4088" t="s">
        <v>2324</v>
      </c>
      <c r="H4088" t="s">
        <v>292</v>
      </c>
      <c r="I4088">
        <v>12.415800000000001</v>
      </c>
      <c r="J4088" t="s">
        <v>894</v>
      </c>
      <c r="K4088" t="s">
        <v>879</v>
      </c>
      <c r="L4088" t="s">
        <v>2499</v>
      </c>
      <c r="M4088" t="s">
        <v>899</v>
      </c>
      <c r="N4088" t="s">
        <v>899</v>
      </c>
    </row>
    <row r="4089" spans="1:14" x14ac:dyDescent="0.3">
      <c r="A4089" s="136">
        <f t="shared" si="63"/>
        <v>369.88255029590317</v>
      </c>
      <c r="B4089" s="134">
        <v>7.2469999999999999</v>
      </c>
      <c r="C4089" s="134">
        <v>-76.348500000000001</v>
      </c>
      <c r="D4089" t="s">
        <v>10235</v>
      </c>
      <c r="E4089" t="s">
        <v>883</v>
      </c>
      <c r="F4089" t="s">
        <v>877</v>
      </c>
      <c r="G4089" t="s">
        <v>10236</v>
      </c>
      <c r="H4089" t="s">
        <v>288</v>
      </c>
      <c r="I4089">
        <v>270.4006</v>
      </c>
      <c r="J4089" t="s">
        <v>889</v>
      </c>
      <c r="L4089" t="s">
        <v>2659</v>
      </c>
      <c r="M4089" t="s">
        <v>2026</v>
      </c>
      <c r="N4089" t="s">
        <v>2026</v>
      </c>
    </row>
    <row r="4090" spans="1:14" x14ac:dyDescent="0.3">
      <c r="A4090" s="136">
        <f t="shared" si="63"/>
        <v>369.9230770647589</v>
      </c>
      <c r="B4090" s="134">
        <v>4.9832799999999997</v>
      </c>
      <c r="C4090" s="134">
        <v>-75.585319999999996</v>
      </c>
      <c r="D4090" t="s">
        <v>2158</v>
      </c>
      <c r="E4090" t="s">
        <v>892</v>
      </c>
      <c r="F4090" t="s">
        <v>877</v>
      </c>
      <c r="G4090" t="s">
        <v>2159</v>
      </c>
      <c r="H4090" t="s">
        <v>292</v>
      </c>
      <c r="I4090">
        <v>0.61299999999999999</v>
      </c>
      <c r="J4090" t="s">
        <v>894</v>
      </c>
      <c r="K4090" t="s">
        <v>879</v>
      </c>
      <c r="L4090" t="s">
        <v>2160</v>
      </c>
      <c r="M4090" t="s">
        <v>899</v>
      </c>
      <c r="N4090" t="s">
        <v>899</v>
      </c>
    </row>
    <row r="4091" spans="1:14" x14ac:dyDescent="0.3">
      <c r="A4091" s="136">
        <f t="shared" si="63"/>
        <v>369.95671737591613</v>
      </c>
      <c r="B4091" s="134">
        <v>5.0828499999999996</v>
      </c>
      <c r="C4091" s="134">
        <v>-75.66498</v>
      </c>
      <c r="D4091" t="s">
        <v>2512</v>
      </c>
      <c r="E4091" t="s">
        <v>892</v>
      </c>
      <c r="F4091" t="s">
        <v>877</v>
      </c>
      <c r="G4091" t="s">
        <v>2324</v>
      </c>
      <c r="H4091" t="s">
        <v>292</v>
      </c>
      <c r="I4091">
        <v>2.8980000000000001</v>
      </c>
      <c r="J4091" t="s">
        <v>894</v>
      </c>
      <c r="K4091" t="s">
        <v>879</v>
      </c>
      <c r="L4091" t="s">
        <v>2508</v>
      </c>
      <c r="M4091" t="s">
        <v>949</v>
      </c>
      <c r="N4091" t="s">
        <v>949</v>
      </c>
    </row>
    <row r="4092" spans="1:14" x14ac:dyDescent="0.3">
      <c r="A4092" s="136">
        <f t="shared" si="63"/>
        <v>369.9609829621312</v>
      </c>
      <c r="B4092" s="134">
        <v>9.5975000000000001</v>
      </c>
      <c r="C4092" s="134">
        <v>-75.214500000000001</v>
      </c>
      <c r="D4092" t="s">
        <v>12974</v>
      </c>
      <c r="E4092" t="s">
        <v>883</v>
      </c>
      <c r="F4092" t="s">
        <v>877</v>
      </c>
      <c r="G4092" t="s">
        <v>12975</v>
      </c>
      <c r="H4092" t="s">
        <v>306</v>
      </c>
      <c r="I4092">
        <v>216.0849</v>
      </c>
      <c r="J4092" t="s">
        <v>889</v>
      </c>
      <c r="L4092" t="s">
        <v>12894</v>
      </c>
      <c r="M4092" t="s">
        <v>12976</v>
      </c>
      <c r="N4092" t="s">
        <v>12976</v>
      </c>
    </row>
    <row r="4093" spans="1:14" x14ac:dyDescent="0.3">
      <c r="A4093" s="136">
        <f t="shared" si="63"/>
        <v>369.97410041717887</v>
      </c>
      <c r="B4093" s="134">
        <v>4.4731800000000002</v>
      </c>
      <c r="C4093" s="134">
        <v>-75.059870000000004</v>
      </c>
      <c r="D4093" t="s">
        <v>1267</v>
      </c>
      <c r="E4093" t="s">
        <v>892</v>
      </c>
      <c r="F4093" t="s">
        <v>877</v>
      </c>
      <c r="G4093" t="s">
        <v>1268</v>
      </c>
      <c r="H4093" t="s">
        <v>307</v>
      </c>
      <c r="I4093">
        <v>47.523499999999999</v>
      </c>
      <c r="J4093" t="s">
        <v>894</v>
      </c>
      <c r="K4093" t="s">
        <v>879</v>
      </c>
      <c r="L4093" t="s">
        <v>1269</v>
      </c>
      <c r="M4093" t="s">
        <v>1270</v>
      </c>
      <c r="N4093" t="s">
        <v>1270</v>
      </c>
    </row>
    <row r="4094" spans="1:14" x14ac:dyDescent="0.3">
      <c r="A4094" s="136">
        <f t="shared" si="63"/>
        <v>369.98559339461548</v>
      </c>
      <c r="B4094" s="134">
        <v>5.0913599999999999</v>
      </c>
      <c r="C4094" s="134">
        <v>-75.671800000000005</v>
      </c>
      <c r="D4094" t="s">
        <v>2532</v>
      </c>
      <c r="E4094" t="s">
        <v>892</v>
      </c>
      <c r="F4094" t="s">
        <v>877</v>
      </c>
      <c r="G4094" t="s">
        <v>2324</v>
      </c>
      <c r="H4094" t="s">
        <v>292</v>
      </c>
      <c r="I4094">
        <v>73.202500000000001</v>
      </c>
      <c r="J4094" t="s">
        <v>894</v>
      </c>
      <c r="K4094" t="s">
        <v>879</v>
      </c>
      <c r="L4094" t="s">
        <v>2517</v>
      </c>
      <c r="M4094" t="s">
        <v>957</v>
      </c>
      <c r="N4094" t="s">
        <v>957</v>
      </c>
    </row>
    <row r="4095" spans="1:14" x14ac:dyDescent="0.3">
      <c r="A4095" s="136">
        <f t="shared" si="63"/>
        <v>370.0006595931772</v>
      </c>
      <c r="B4095" s="134">
        <v>3.859</v>
      </c>
      <c r="C4095" s="134">
        <v>-73.781999999999996</v>
      </c>
      <c r="D4095" t="s">
        <v>4758</v>
      </c>
      <c r="E4095" t="s">
        <v>883</v>
      </c>
      <c r="F4095" t="s">
        <v>877</v>
      </c>
      <c r="G4095" t="s">
        <v>4556</v>
      </c>
      <c r="H4095" t="s">
        <v>302</v>
      </c>
      <c r="I4095">
        <v>351.99220000000003</v>
      </c>
      <c r="J4095" t="s">
        <v>889</v>
      </c>
      <c r="L4095" t="s">
        <v>4759</v>
      </c>
      <c r="M4095" t="s">
        <v>1173</v>
      </c>
      <c r="N4095" t="s">
        <v>1173</v>
      </c>
    </row>
    <row r="4096" spans="1:14" x14ac:dyDescent="0.3">
      <c r="A4096" s="136">
        <f t="shared" si="63"/>
        <v>370.01525811246677</v>
      </c>
      <c r="B4096" s="134">
        <v>8.7149999999999999</v>
      </c>
      <c r="C4096" s="134">
        <v>-75.933499999999995</v>
      </c>
      <c r="D4096" t="s">
        <v>12372</v>
      </c>
      <c r="E4096" t="s">
        <v>883</v>
      </c>
      <c r="F4096" t="s">
        <v>963</v>
      </c>
      <c r="G4096" t="s">
        <v>11953</v>
      </c>
      <c r="H4096" t="s">
        <v>296</v>
      </c>
      <c r="I4096">
        <v>86.496300000000005</v>
      </c>
      <c r="L4096" t="s">
        <v>12373</v>
      </c>
      <c r="M4096" t="s">
        <v>887</v>
      </c>
      <c r="N4096" t="s">
        <v>887</v>
      </c>
    </row>
    <row r="4097" spans="1:14" x14ac:dyDescent="0.3">
      <c r="A4097" s="136">
        <f t="shared" si="63"/>
        <v>370.03934526997665</v>
      </c>
      <c r="B4097" s="134">
        <v>4.9877599999999997</v>
      </c>
      <c r="C4097" s="134">
        <v>-75.590379999999996</v>
      </c>
      <c r="D4097" t="s">
        <v>2199</v>
      </c>
      <c r="E4097" t="s">
        <v>892</v>
      </c>
      <c r="F4097" t="s">
        <v>877</v>
      </c>
      <c r="G4097" t="s">
        <v>2156</v>
      </c>
      <c r="H4097" t="s">
        <v>292</v>
      </c>
      <c r="I4097">
        <v>0.50739999999999996</v>
      </c>
      <c r="J4097" t="s">
        <v>894</v>
      </c>
      <c r="K4097" t="s">
        <v>879</v>
      </c>
      <c r="L4097" t="s">
        <v>2200</v>
      </c>
      <c r="M4097" t="s">
        <v>899</v>
      </c>
      <c r="N4097" t="s">
        <v>899</v>
      </c>
    </row>
    <row r="4098" spans="1:14" x14ac:dyDescent="0.3">
      <c r="A4098" s="136">
        <f t="shared" ref="A4098:A4161" si="64">6371*ACOS(SIN(RADIANS(LAT))*SIN(RADIANS(B4098))+COS(RADIANS(LAT))*COS(RADIANS(B4098))*COS(RADIANS(C4098-LONG)))</f>
        <v>370.04112307136273</v>
      </c>
      <c r="B4098" s="134">
        <v>4.2019299999999999</v>
      </c>
      <c r="C4098" s="134">
        <v>-74.653909999999996</v>
      </c>
      <c r="D4098" t="s">
        <v>1815</v>
      </c>
      <c r="E4098" t="s">
        <v>892</v>
      </c>
      <c r="F4098" t="s">
        <v>877</v>
      </c>
      <c r="G4098" t="s">
        <v>1652</v>
      </c>
      <c r="H4098" t="s">
        <v>1369</v>
      </c>
      <c r="I4098">
        <v>36.005600000000001</v>
      </c>
      <c r="J4098" t="s">
        <v>889</v>
      </c>
      <c r="K4098" t="s">
        <v>879</v>
      </c>
      <c r="L4098" t="s">
        <v>1816</v>
      </c>
      <c r="M4098" t="s">
        <v>957</v>
      </c>
      <c r="N4098" t="s">
        <v>957</v>
      </c>
    </row>
    <row r="4099" spans="1:14" x14ac:dyDescent="0.3">
      <c r="A4099" s="136">
        <f t="shared" si="64"/>
        <v>370.07900033377967</v>
      </c>
      <c r="B4099" s="134">
        <v>4.3060299999999998</v>
      </c>
      <c r="C4099" s="134">
        <v>-74.826269999999994</v>
      </c>
      <c r="D4099" t="s">
        <v>1487</v>
      </c>
      <c r="E4099" t="s">
        <v>876</v>
      </c>
      <c r="F4099" t="s">
        <v>926</v>
      </c>
      <c r="G4099" t="s">
        <v>1408</v>
      </c>
      <c r="H4099" t="s">
        <v>297</v>
      </c>
      <c r="I4099">
        <v>12.0185</v>
      </c>
      <c r="K4099" t="s">
        <v>879</v>
      </c>
      <c r="L4099" t="s">
        <v>1488</v>
      </c>
      <c r="M4099" t="s">
        <v>949</v>
      </c>
      <c r="N4099" t="s">
        <v>949</v>
      </c>
    </row>
    <row r="4100" spans="1:14" x14ac:dyDescent="0.3">
      <c r="A4100" s="136">
        <f t="shared" si="64"/>
        <v>370.10289516130013</v>
      </c>
      <c r="B4100" s="134">
        <v>4.9845699999999997</v>
      </c>
      <c r="C4100" s="134">
        <v>-75.588489999999993</v>
      </c>
      <c r="D4100" t="s">
        <v>2173</v>
      </c>
      <c r="E4100" t="s">
        <v>892</v>
      </c>
      <c r="F4100" t="s">
        <v>877</v>
      </c>
      <c r="G4100" t="s">
        <v>2174</v>
      </c>
      <c r="H4100" t="s">
        <v>292</v>
      </c>
      <c r="I4100">
        <v>0.48880000000000001</v>
      </c>
      <c r="J4100" t="s">
        <v>894</v>
      </c>
      <c r="K4100" t="s">
        <v>879</v>
      </c>
      <c r="L4100" t="s">
        <v>2175</v>
      </c>
      <c r="M4100" t="s">
        <v>899</v>
      </c>
      <c r="N4100" t="s">
        <v>899</v>
      </c>
    </row>
    <row r="4101" spans="1:14" x14ac:dyDescent="0.3">
      <c r="A4101" s="136">
        <f t="shared" si="64"/>
        <v>370.11007814457838</v>
      </c>
      <c r="B4101" s="134">
        <v>9.5976800000000004</v>
      </c>
      <c r="C4101" s="134">
        <v>-75.216350000000006</v>
      </c>
      <c r="D4101" t="s">
        <v>12977</v>
      </c>
      <c r="E4101" t="s">
        <v>892</v>
      </c>
      <c r="F4101" t="s">
        <v>877</v>
      </c>
      <c r="G4101" t="s">
        <v>12975</v>
      </c>
      <c r="H4101" t="s">
        <v>306</v>
      </c>
      <c r="I4101">
        <v>83.360399999999998</v>
      </c>
      <c r="J4101" t="s">
        <v>894</v>
      </c>
      <c r="K4101" t="s">
        <v>879</v>
      </c>
      <c r="L4101" t="s">
        <v>12978</v>
      </c>
      <c r="M4101" t="s">
        <v>9216</v>
      </c>
      <c r="N4101" t="s">
        <v>9216</v>
      </c>
    </row>
    <row r="4102" spans="1:14" x14ac:dyDescent="0.3">
      <c r="A4102" s="136">
        <f t="shared" si="64"/>
        <v>370.1216640026143</v>
      </c>
      <c r="B4102" s="134">
        <v>4.25284</v>
      </c>
      <c r="C4102" s="134">
        <v>-74.742189999999994</v>
      </c>
      <c r="D4102" t="s">
        <v>1613</v>
      </c>
      <c r="E4102" t="s">
        <v>892</v>
      </c>
      <c r="F4102" t="s">
        <v>877</v>
      </c>
      <c r="G4102" t="s">
        <v>223</v>
      </c>
      <c r="H4102" t="s">
        <v>297</v>
      </c>
      <c r="I4102">
        <v>9.0175999999999998</v>
      </c>
      <c r="J4102" t="s">
        <v>889</v>
      </c>
      <c r="K4102" t="s">
        <v>879</v>
      </c>
      <c r="L4102" t="s">
        <v>1614</v>
      </c>
      <c r="M4102" t="s">
        <v>931</v>
      </c>
      <c r="N4102" t="s">
        <v>931</v>
      </c>
    </row>
    <row r="4103" spans="1:14" x14ac:dyDescent="0.3">
      <c r="A4103" s="136">
        <f t="shared" si="64"/>
        <v>370.13030947975568</v>
      </c>
      <c r="B4103" s="134">
        <v>4.9874900000000002</v>
      </c>
      <c r="C4103" s="134">
        <v>-75.591220000000007</v>
      </c>
      <c r="D4103" t="s">
        <v>2197</v>
      </c>
      <c r="E4103" t="s">
        <v>892</v>
      </c>
      <c r="F4103" t="s">
        <v>877</v>
      </c>
      <c r="G4103" t="s">
        <v>2156</v>
      </c>
      <c r="H4103" t="s">
        <v>292</v>
      </c>
      <c r="I4103">
        <v>0.46700000000000003</v>
      </c>
      <c r="J4103" t="s">
        <v>894</v>
      </c>
      <c r="K4103" t="s">
        <v>879</v>
      </c>
      <c r="L4103" t="s">
        <v>2198</v>
      </c>
      <c r="M4103" t="s">
        <v>899</v>
      </c>
      <c r="N4103" t="s">
        <v>899</v>
      </c>
    </row>
    <row r="4104" spans="1:14" x14ac:dyDescent="0.3">
      <c r="A4104" s="136">
        <f t="shared" si="64"/>
        <v>370.13106269347725</v>
      </c>
      <c r="B4104" s="134">
        <v>4.9859999999999998</v>
      </c>
      <c r="C4104" s="134">
        <v>-75.59</v>
      </c>
      <c r="D4104" t="s">
        <v>2182</v>
      </c>
      <c r="E4104" t="s">
        <v>883</v>
      </c>
      <c r="F4104" t="s">
        <v>963</v>
      </c>
      <c r="G4104" t="s">
        <v>2174</v>
      </c>
      <c r="H4104" t="s">
        <v>292</v>
      </c>
      <c r="I4104">
        <v>4.9077000000000002</v>
      </c>
      <c r="J4104" t="s">
        <v>986</v>
      </c>
      <c r="L4104" t="s">
        <v>2183</v>
      </c>
      <c r="M4104" t="s">
        <v>949</v>
      </c>
      <c r="N4104" t="s">
        <v>949</v>
      </c>
    </row>
    <row r="4105" spans="1:14" x14ac:dyDescent="0.3">
      <c r="A4105" s="136">
        <f t="shared" si="64"/>
        <v>370.13479074549184</v>
      </c>
      <c r="B4105" s="134">
        <v>5.1520000000000001</v>
      </c>
      <c r="C4105" s="134">
        <v>-75.718500000000006</v>
      </c>
      <c r="D4105" t="s">
        <v>2706</v>
      </c>
      <c r="E4105" t="s">
        <v>883</v>
      </c>
      <c r="F4105" t="s">
        <v>877</v>
      </c>
      <c r="G4105" t="s">
        <v>2693</v>
      </c>
      <c r="H4105" t="s">
        <v>292</v>
      </c>
      <c r="I4105">
        <v>271.13630000000001</v>
      </c>
      <c r="J4105" t="s">
        <v>889</v>
      </c>
      <c r="L4105" t="s">
        <v>2707</v>
      </c>
      <c r="M4105" t="s">
        <v>1310</v>
      </c>
      <c r="N4105" t="s">
        <v>1310</v>
      </c>
    </row>
    <row r="4106" spans="1:14" x14ac:dyDescent="0.3">
      <c r="A4106" s="136">
        <f t="shared" si="64"/>
        <v>370.13776871551016</v>
      </c>
      <c r="B4106" s="134">
        <v>4.9955999999999996</v>
      </c>
      <c r="C4106" s="134">
        <v>-75.597970000000004</v>
      </c>
      <c r="D4106" t="s">
        <v>2246</v>
      </c>
      <c r="E4106" t="s">
        <v>892</v>
      </c>
      <c r="F4106" t="s">
        <v>877</v>
      </c>
      <c r="G4106" t="s">
        <v>2174</v>
      </c>
      <c r="H4106" t="s">
        <v>292</v>
      </c>
      <c r="I4106">
        <v>4.6454000000000004</v>
      </c>
      <c r="J4106" t="s">
        <v>894</v>
      </c>
      <c r="K4106" t="s">
        <v>879</v>
      </c>
      <c r="L4106" t="s">
        <v>2247</v>
      </c>
      <c r="M4106" t="s">
        <v>957</v>
      </c>
      <c r="N4106" t="s">
        <v>957</v>
      </c>
    </row>
    <row r="4107" spans="1:14" x14ac:dyDescent="0.3">
      <c r="A4107" s="136">
        <f t="shared" si="64"/>
        <v>370.14918177300609</v>
      </c>
      <c r="B4107" s="134">
        <v>5.2285000000000004</v>
      </c>
      <c r="C4107" s="134">
        <v>-75.772499999999994</v>
      </c>
      <c r="D4107" t="s">
        <v>2954</v>
      </c>
      <c r="E4107" t="s">
        <v>883</v>
      </c>
      <c r="F4107" t="s">
        <v>877</v>
      </c>
      <c r="G4107" t="s">
        <v>2693</v>
      </c>
      <c r="H4107" t="s">
        <v>292</v>
      </c>
      <c r="I4107">
        <v>94.465699999999998</v>
      </c>
      <c r="J4107" t="s">
        <v>894</v>
      </c>
      <c r="L4107" t="s">
        <v>2955</v>
      </c>
      <c r="M4107" t="s">
        <v>899</v>
      </c>
      <c r="N4107" t="s">
        <v>899</v>
      </c>
    </row>
    <row r="4108" spans="1:14" x14ac:dyDescent="0.3">
      <c r="A4108" s="136">
        <f t="shared" si="64"/>
        <v>370.16424500752754</v>
      </c>
      <c r="B4108" s="134">
        <v>5.1550000000000002</v>
      </c>
      <c r="C4108" s="134">
        <v>-75.721000000000004</v>
      </c>
      <c r="D4108" t="s">
        <v>2717</v>
      </c>
      <c r="E4108" t="s">
        <v>883</v>
      </c>
      <c r="F4108" t="s">
        <v>877</v>
      </c>
      <c r="G4108" t="s">
        <v>2718</v>
      </c>
      <c r="H4108" t="s">
        <v>292</v>
      </c>
      <c r="I4108">
        <v>907.87940000000003</v>
      </c>
      <c r="J4108" t="s">
        <v>889</v>
      </c>
      <c r="L4108" t="s">
        <v>2719</v>
      </c>
      <c r="M4108" t="s">
        <v>2720</v>
      </c>
      <c r="N4108" t="s">
        <v>2720</v>
      </c>
    </row>
    <row r="4109" spans="1:14" x14ac:dyDescent="0.3">
      <c r="A4109" s="136">
        <f t="shared" si="64"/>
        <v>370.19913647970549</v>
      </c>
      <c r="B4109" s="134">
        <v>4.2510000000000003</v>
      </c>
      <c r="C4109" s="134">
        <v>-74.740499999999997</v>
      </c>
      <c r="D4109" t="s">
        <v>1615</v>
      </c>
      <c r="E4109" t="s">
        <v>883</v>
      </c>
      <c r="F4109" t="s">
        <v>877</v>
      </c>
      <c r="G4109" t="s">
        <v>223</v>
      </c>
      <c r="H4109" t="s">
        <v>297</v>
      </c>
      <c r="I4109">
        <v>6.1338999999999997</v>
      </c>
      <c r="J4109" t="s">
        <v>894</v>
      </c>
      <c r="L4109" t="s">
        <v>1616</v>
      </c>
      <c r="M4109" t="s">
        <v>1019</v>
      </c>
      <c r="N4109" t="s">
        <v>1019</v>
      </c>
    </row>
    <row r="4110" spans="1:14" x14ac:dyDescent="0.3">
      <c r="A4110" s="136">
        <f t="shared" si="64"/>
        <v>370.20365526519254</v>
      </c>
      <c r="B4110" s="134">
        <v>5.1475</v>
      </c>
      <c r="C4110" s="134">
        <v>-75.715999999999994</v>
      </c>
      <c r="D4110" t="s">
        <v>2692</v>
      </c>
      <c r="E4110" t="s">
        <v>883</v>
      </c>
      <c r="F4110" t="s">
        <v>877</v>
      </c>
      <c r="G4110" t="s">
        <v>2693</v>
      </c>
      <c r="H4110" t="s">
        <v>292</v>
      </c>
      <c r="I4110">
        <v>467.43849999999998</v>
      </c>
      <c r="J4110" t="s">
        <v>889</v>
      </c>
      <c r="L4110" t="s">
        <v>2694</v>
      </c>
      <c r="M4110" t="s">
        <v>1718</v>
      </c>
      <c r="N4110" t="s">
        <v>1718</v>
      </c>
    </row>
    <row r="4111" spans="1:14" x14ac:dyDescent="0.3">
      <c r="A4111" s="136">
        <f t="shared" si="64"/>
        <v>370.20552360267078</v>
      </c>
      <c r="B4111" s="134">
        <v>4.2454999999999998</v>
      </c>
      <c r="C4111" s="134">
        <v>-74.731499999999997</v>
      </c>
      <c r="D4111" t="s">
        <v>1650</v>
      </c>
      <c r="E4111" t="s">
        <v>883</v>
      </c>
      <c r="F4111" t="s">
        <v>877</v>
      </c>
      <c r="G4111" t="s">
        <v>1631</v>
      </c>
      <c r="H4111" t="s">
        <v>1369</v>
      </c>
      <c r="I4111">
        <v>9.8141999999999996</v>
      </c>
      <c r="J4111" t="s">
        <v>894</v>
      </c>
      <c r="L4111" t="s">
        <v>1461</v>
      </c>
      <c r="M4111" t="s">
        <v>957</v>
      </c>
      <c r="N4111" t="s">
        <v>957</v>
      </c>
    </row>
    <row r="4112" spans="1:14" x14ac:dyDescent="0.3">
      <c r="A4112" s="136">
        <f t="shared" si="64"/>
        <v>370.20807104684678</v>
      </c>
      <c r="B4112" s="134">
        <v>4.9874799999999997</v>
      </c>
      <c r="C4112" s="134">
        <v>-75.592119999999994</v>
      </c>
      <c r="D4112" t="s">
        <v>2201</v>
      </c>
      <c r="E4112" t="s">
        <v>892</v>
      </c>
      <c r="F4112" t="s">
        <v>877</v>
      </c>
      <c r="G4112" t="s">
        <v>2156</v>
      </c>
      <c r="H4112" t="s">
        <v>292</v>
      </c>
      <c r="I4112">
        <v>0.50129999999999997</v>
      </c>
      <c r="J4112" t="s">
        <v>894</v>
      </c>
      <c r="K4112" t="s">
        <v>879</v>
      </c>
      <c r="L4112" t="s">
        <v>2202</v>
      </c>
      <c r="M4112" t="s">
        <v>899</v>
      </c>
      <c r="N4112" t="s">
        <v>899</v>
      </c>
    </row>
    <row r="4113" spans="1:14" x14ac:dyDescent="0.3">
      <c r="A4113" s="136">
        <f t="shared" si="64"/>
        <v>370.26423163514971</v>
      </c>
      <c r="B4113" s="134">
        <v>4.9875699999999998</v>
      </c>
      <c r="C4113" s="134">
        <v>-75.592849999999999</v>
      </c>
      <c r="D4113" t="s">
        <v>2207</v>
      </c>
      <c r="E4113" t="s">
        <v>892</v>
      </c>
      <c r="F4113" t="s">
        <v>877</v>
      </c>
      <c r="G4113" t="s">
        <v>2156</v>
      </c>
      <c r="H4113" t="s">
        <v>292</v>
      </c>
      <c r="I4113">
        <v>0.2515</v>
      </c>
      <c r="J4113" t="s">
        <v>894</v>
      </c>
      <c r="K4113" t="s">
        <v>879</v>
      </c>
      <c r="L4113" t="s">
        <v>2208</v>
      </c>
      <c r="M4113" t="s">
        <v>899</v>
      </c>
      <c r="N4113" t="s">
        <v>899</v>
      </c>
    </row>
    <row r="4114" spans="1:14" x14ac:dyDescent="0.3">
      <c r="A4114" s="136">
        <f t="shared" si="64"/>
        <v>370.27418764372442</v>
      </c>
      <c r="B4114" s="134">
        <v>4.2489999999999997</v>
      </c>
      <c r="C4114" s="134">
        <v>-74.738500000000002</v>
      </c>
      <c r="D4114" t="s">
        <v>1623</v>
      </c>
      <c r="E4114" t="s">
        <v>883</v>
      </c>
      <c r="F4114" t="s">
        <v>877</v>
      </c>
      <c r="G4114" t="s">
        <v>223</v>
      </c>
      <c r="H4114" t="s">
        <v>297</v>
      </c>
      <c r="I4114">
        <v>29.442799999999998</v>
      </c>
      <c r="J4114" t="s">
        <v>894</v>
      </c>
      <c r="L4114" t="s">
        <v>1624</v>
      </c>
      <c r="M4114" t="s">
        <v>891</v>
      </c>
      <c r="N4114" t="s">
        <v>891</v>
      </c>
    </row>
    <row r="4115" spans="1:14" x14ac:dyDescent="0.3">
      <c r="A4115" s="136">
        <f t="shared" si="64"/>
        <v>370.32873128855442</v>
      </c>
      <c r="B4115" s="134">
        <v>5.0798800000000002</v>
      </c>
      <c r="C4115" s="134">
        <v>-75.666929999999994</v>
      </c>
      <c r="D4115" t="s">
        <v>2507</v>
      </c>
      <c r="E4115" t="s">
        <v>892</v>
      </c>
      <c r="F4115" t="s">
        <v>877</v>
      </c>
      <c r="G4115" t="s">
        <v>2324</v>
      </c>
      <c r="H4115" t="s">
        <v>292</v>
      </c>
      <c r="I4115">
        <v>0.55210000000000004</v>
      </c>
      <c r="J4115" t="s">
        <v>894</v>
      </c>
      <c r="K4115" t="s">
        <v>1058</v>
      </c>
      <c r="L4115" t="s">
        <v>2508</v>
      </c>
      <c r="M4115" t="s">
        <v>1117</v>
      </c>
      <c r="N4115" t="s">
        <v>1117</v>
      </c>
    </row>
    <row r="4116" spans="1:14" x14ac:dyDescent="0.3">
      <c r="A4116" s="136">
        <f t="shared" si="64"/>
        <v>370.34948858040002</v>
      </c>
      <c r="B4116" s="134">
        <v>4.2469999999999999</v>
      </c>
      <c r="C4116" s="134">
        <v>-74.736500000000007</v>
      </c>
      <c r="D4116" t="s">
        <v>1630</v>
      </c>
      <c r="E4116" t="s">
        <v>883</v>
      </c>
      <c r="F4116" t="s">
        <v>963</v>
      </c>
      <c r="G4116" t="s">
        <v>1631</v>
      </c>
      <c r="H4116" t="s">
        <v>1369</v>
      </c>
      <c r="I4116">
        <v>72.380099999999999</v>
      </c>
      <c r="J4116" t="s">
        <v>894</v>
      </c>
      <c r="L4116" t="s">
        <v>1632</v>
      </c>
      <c r="M4116" t="s">
        <v>1633</v>
      </c>
      <c r="N4116" t="s">
        <v>1633</v>
      </c>
    </row>
    <row r="4117" spans="1:14" x14ac:dyDescent="0.3">
      <c r="A4117" s="136">
        <f t="shared" si="64"/>
        <v>370.35457722448677</v>
      </c>
      <c r="B4117" s="134">
        <v>4.9823399999999998</v>
      </c>
      <c r="C4117" s="134">
        <v>-75.589590000000001</v>
      </c>
      <c r="D4117" t="s">
        <v>2162</v>
      </c>
      <c r="E4117" t="s">
        <v>892</v>
      </c>
      <c r="F4117" t="s">
        <v>877</v>
      </c>
      <c r="G4117" t="s">
        <v>2058</v>
      </c>
      <c r="H4117" t="s">
        <v>292</v>
      </c>
      <c r="I4117">
        <v>0.5968</v>
      </c>
      <c r="J4117" t="s">
        <v>894</v>
      </c>
      <c r="K4117" t="s">
        <v>879</v>
      </c>
      <c r="L4117" t="s">
        <v>2163</v>
      </c>
      <c r="M4117" t="s">
        <v>949</v>
      </c>
      <c r="N4117" t="s">
        <v>949</v>
      </c>
    </row>
    <row r="4118" spans="1:14" x14ac:dyDescent="0.3">
      <c r="A4118" s="136">
        <f t="shared" si="64"/>
        <v>370.38832644456085</v>
      </c>
      <c r="B4118" s="134">
        <v>4.2778099999999997</v>
      </c>
      <c r="C4118" s="134">
        <v>-74.787210000000002</v>
      </c>
      <c r="D4118" t="s">
        <v>1533</v>
      </c>
      <c r="E4118" t="s">
        <v>892</v>
      </c>
      <c r="F4118" t="s">
        <v>877</v>
      </c>
      <c r="G4118" t="s">
        <v>1530</v>
      </c>
      <c r="H4118" t="s">
        <v>1369</v>
      </c>
      <c r="I4118">
        <v>241.6053</v>
      </c>
      <c r="J4118" t="s">
        <v>889</v>
      </c>
      <c r="K4118" t="s">
        <v>879</v>
      </c>
      <c r="L4118" t="s">
        <v>1508</v>
      </c>
      <c r="M4118" t="s">
        <v>881</v>
      </c>
      <c r="N4118" t="s">
        <v>881</v>
      </c>
    </row>
    <row r="4119" spans="1:14" x14ac:dyDescent="0.3">
      <c r="A4119" s="136">
        <f t="shared" si="64"/>
        <v>370.42499798804772</v>
      </c>
      <c r="B4119" s="134">
        <v>4.9876100000000001</v>
      </c>
      <c r="C4119" s="134">
        <v>-75.594759999999994</v>
      </c>
      <c r="D4119" t="s">
        <v>2213</v>
      </c>
      <c r="E4119" t="s">
        <v>892</v>
      </c>
      <c r="F4119" t="s">
        <v>877</v>
      </c>
      <c r="G4119" t="s">
        <v>2156</v>
      </c>
      <c r="H4119" t="s">
        <v>292</v>
      </c>
      <c r="I4119">
        <v>0.51149999999999995</v>
      </c>
      <c r="J4119" t="s">
        <v>894</v>
      </c>
      <c r="K4119" t="s">
        <v>879</v>
      </c>
      <c r="L4119" t="s">
        <v>2214</v>
      </c>
      <c r="M4119" t="s">
        <v>899</v>
      </c>
      <c r="N4119" t="s">
        <v>899</v>
      </c>
    </row>
    <row r="4120" spans="1:14" x14ac:dyDescent="0.3">
      <c r="A4120" s="136">
        <f t="shared" si="64"/>
        <v>370.42977197339098</v>
      </c>
      <c r="B4120" s="134">
        <v>4.98719</v>
      </c>
      <c r="C4120" s="134">
        <v>-75.594470000000001</v>
      </c>
      <c r="D4120" t="s">
        <v>2209</v>
      </c>
      <c r="E4120" t="s">
        <v>876</v>
      </c>
      <c r="F4120" t="s">
        <v>877</v>
      </c>
      <c r="G4120" t="s">
        <v>2174</v>
      </c>
      <c r="H4120" t="s">
        <v>292</v>
      </c>
      <c r="I4120">
        <v>0.75980000000000003</v>
      </c>
      <c r="K4120" t="s">
        <v>879</v>
      </c>
      <c r="L4120" t="s">
        <v>2210</v>
      </c>
      <c r="M4120" t="s">
        <v>949</v>
      </c>
      <c r="N4120" t="s">
        <v>949</v>
      </c>
    </row>
    <row r="4121" spans="1:14" x14ac:dyDescent="0.3">
      <c r="A4121" s="136">
        <f t="shared" si="64"/>
        <v>370.43728115008116</v>
      </c>
      <c r="B4121" s="134">
        <v>9.8855000000000004</v>
      </c>
      <c r="C4121" s="134">
        <v>-74.837999999999994</v>
      </c>
      <c r="D4121" t="s">
        <v>13066</v>
      </c>
      <c r="E4121" t="s">
        <v>892</v>
      </c>
      <c r="F4121" t="s">
        <v>1214</v>
      </c>
      <c r="G4121" t="s">
        <v>13067</v>
      </c>
      <c r="H4121" t="s">
        <v>301</v>
      </c>
      <c r="I4121">
        <v>170.94730000000001</v>
      </c>
      <c r="J4121" t="s">
        <v>986</v>
      </c>
      <c r="K4121" t="s">
        <v>879</v>
      </c>
      <c r="L4121" t="s">
        <v>13061</v>
      </c>
      <c r="M4121" t="s">
        <v>1019</v>
      </c>
      <c r="N4121" t="s">
        <v>1019</v>
      </c>
    </row>
    <row r="4122" spans="1:14" x14ac:dyDescent="0.3">
      <c r="A4122" s="136">
        <f t="shared" si="64"/>
        <v>370.45645993962609</v>
      </c>
      <c r="B4122" s="134">
        <v>4.9834399999999999</v>
      </c>
      <c r="C4122" s="134">
        <v>-75.59169</v>
      </c>
      <c r="D4122" t="s">
        <v>2172</v>
      </c>
      <c r="E4122" t="s">
        <v>892</v>
      </c>
      <c r="F4122" t="s">
        <v>877</v>
      </c>
      <c r="G4122" t="s">
        <v>2058</v>
      </c>
      <c r="H4122" t="s">
        <v>292</v>
      </c>
      <c r="I4122">
        <v>9.9877000000000002</v>
      </c>
      <c r="J4122" t="s">
        <v>889</v>
      </c>
      <c r="K4122" t="s">
        <v>879</v>
      </c>
      <c r="L4122" t="s">
        <v>2152</v>
      </c>
      <c r="M4122" t="s">
        <v>989</v>
      </c>
      <c r="N4122" t="s">
        <v>989</v>
      </c>
    </row>
    <row r="4123" spans="1:14" x14ac:dyDescent="0.3">
      <c r="A4123" s="136">
        <f t="shared" si="64"/>
        <v>370.4654529304733</v>
      </c>
      <c r="B4123" s="134">
        <v>4.33</v>
      </c>
      <c r="C4123" s="134">
        <v>-74.869</v>
      </c>
      <c r="D4123" t="s">
        <v>1424</v>
      </c>
      <c r="E4123" t="s">
        <v>883</v>
      </c>
      <c r="F4123" t="s">
        <v>877</v>
      </c>
      <c r="G4123" t="s">
        <v>1402</v>
      </c>
      <c r="H4123" t="s">
        <v>1369</v>
      </c>
      <c r="I4123">
        <v>192.6129</v>
      </c>
      <c r="J4123" t="s">
        <v>889</v>
      </c>
      <c r="L4123" t="s">
        <v>971</v>
      </c>
      <c r="M4123" t="s">
        <v>972</v>
      </c>
      <c r="N4123" t="s">
        <v>972</v>
      </c>
    </row>
    <row r="4124" spans="1:14" x14ac:dyDescent="0.3">
      <c r="A4124" s="136">
        <f t="shared" si="64"/>
        <v>370.46550063471761</v>
      </c>
      <c r="B4124" s="134">
        <v>4.9819199999999997</v>
      </c>
      <c r="C4124" s="134">
        <v>-75.590540000000004</v>
      </c>
      <c r="D4124" t="s">
        <v>2161</v>
      </c>
      <c r="E4124" t="s">
        <v>892</v>
      </c>
      <c r="F4124" t="s">
        <v>877</v>
      </c>
      <c r="G4124" t="s">
        <v>2058</v>
      </c>
      <c r="H4124" t="s">
        <v>292</v>
      </c>
      <c r="I4124">
        <v>1.1374</v>
      </c>
      <c r="J4124" t="s">
        <v>894</v>
      </c>
      <c r="K4124" t="s">
        <v>879</v>
      </c>
      <c r="L4124" t="s">
        <v>2152</v>
      </c>
      <c r="M4124" t="s">
        <v>989</v>
      </c>
      <c r="N4124" t="s">
        <v>989</v>
      </c>
    </row>
    <row r="4125" spans="1:14" x14ac:dyDescent="0.3">
      <c r="A4125" s="136">
        <f t="shared" si="64"/>
        <v>370.50500551145342</v>
      </c>
      <c r="B4125" s="134">
        <v>4.2068399999999997</v>
      </c>
      <c r="C4125" s="134">
        <v>-74.670969999999997</v>
      </c>
      <c r="D4125" t="s">
        <v>1788</v>
      </c>
      <c r="E4125" t="s">
        <v>892</v>
      </c>
      <c r="F4125" t="s">
        <v>877</v>
      </c>
      <c r="G4125" t="s">
        <v>1652</v>
      </c>
      <c r="H4125" t="s">
        <v>1369</v>
      </c>
      <c r="I4125">
        <v>246.5187</v>
      </c>
      <c r="J4125" t="s">
        <v>889</v>
      </c>
      <c r="K4125" t="s">
        <v>879</v>
      </c>
      <c r="L4125" t="s">
        <v>1789</v>
      </c>
      <c r="M4125" t="s">
        <v>957</v>
      </c>
      <c r="N4125" t="s">
        <v>957</v>
      </c>
    </row>
    <row r="4126" spans="1:14" x14ac:dyDescent="0.3">
      <c r="A4126" s="136">
        <f t="shared" si="64"/>
        <v>370.50913711829446</v>
      </c>
      <c r="B4126" s="134">
        <v>4.9873399999999997</v>
      </c>
      <c r="C4126" s="134">
        <v>-75.595519999999993</v>
      </c>
      <c r="D4126" t="s">
        <v>2211</v>
      </c>
      <c r="E4126" t="s">
        <v>892</v>
      </c>
      <c r="F4126" t="s">
        <v>877</v>
      </c>
      <c r="G4126" t="s">
        <v>2156</v>
      </c>
      <c r="H4126" t="s">
        <v>292</v>
      </c>
      <c r="I4126">
        <v>0.47199999999999998</v>
      </c>
      <c r="J4126" t="s">
        <v>894</v>
      </c>
      <c r="K4126" t="s">
        <v>879</v>
      </c>
      <c r="L4126" t="s">
        <v>2212</v>
      </c>
      <c r="M4126" t="s">
        <v>899</v>
      </c>
      <c r="N4126" t="s">
        <v>899</v>
      </c>
    </row>
    <row r="4127" spans="1:14" x14ac:dyDescent="0.3">
      <c r="A4127" s="136">
        <f t="shared" si="64"/>
        <v>370.51274707570406</v>
      </c>
      <c r="B4127" s="134">
        <v>4.2160000000000002</v>
      </c>
      <c r="C4127" s="134">
        <v>-74.686999999999998</v>
      </c>
      <c r="D4127" t="s">
        <v>1742</v>
      </c>
      <c r="E4127" t="s">
        <v>883</v>
      </c>
      <c r="F4127" t="s">
        <v>877</v>
      </c>
      <c r="G4127" t="s">
        <v>1708</v>
      </c>
      <c r="H4127" t="s">
        <v>297</v>
      </c>
      <c r="I4127">
        <v>74.832999999999998</v>
      </c>
      <c r="J4127" t="s">
        <v>894</v>
      </c>
      <c r="L4127" t="s">
        <v>1691</v>
      </c>
      <c r="M4127" t="s">
        <v>1019</v>
      </c>
      <c r="N4127" t="s">
        <v>1019</v>
      </c>
    </row>
    <row r="4128" spans="1:14" x14ac:dyDescent="0.3">
      <c r="A4128" s="136">
        <f t="shared" si="64"/>
        <v>370.5598163094852</v>
      </c>
      <c r="B4128" s="134">
        <v>4.2465099999999998</v>
      </c>
      <c r="C4128" s="134">
        <v>-74.739350000000002</v>
      </c>
      <c r="D4128" t="s">
        <v>1617</v>
      </c>
      <c r="E4128" t="s">
        <v>892</v>
      </c>
      <c r="F4128" t="s">
        <v>877</v>
      </c>
      <c r="G4128" t="s">
        <v>223</v>
      </c>
      <c r="H4128" t="s">
        <v>297</v>
      </c>
      <c r="I4128">
        <v>1.2392000000000001</v>
      </c>
      <c r="J4128" t="s">
        <v>894</v>
      </c>
      <c r="K4128" t="s">
        <v>1058</v>
      </c>
      <c r="L4128" t="s">
        <v>1618</v>
      </c>
      <c r="M4128" t="s">
        <v>1326</v>
      </c>
      <c r="N4128" t="s">
        <v>1326</v>
      </c>
    </row>
    <row r="4129" spans="1:14" x14ac:dyDescent="0.3">
      <c r="A4129" s="136">
        <f t="shared" si="64"/>
        <v>370.56106383481864</v>
      </c>
      <c r="B4129" s="134">
        <v>3.8398400000000001</v>
      </c>
      <c r="C4129" s="134">
        <v>-73.721080000000001</v>
      </c>
      <c r="D4129" t="s">
        <v>5050</v>
      </c>
      <c r="E4129" t="s">
        <v>892</v>
      </c>
      <c r="F4129" t="s">
        <v>877</v>
      </c>
      <c r="G4129" t="s">
        <v>5051</v>
      </c>
      <c r="H4129" t="s">
        <v>302</v>
      </c>
      <c r="I4129">
        <v>123.1917</v>
      </c>
      <c r="J4129" t="s">
        <v>889</v>
      </c>
      <c r="K4129" t="s">
        <v>879</v>
      </c>
      <c r="L4129" t="s">
        <v>5052</v>
      </c>
      <c r="M4129" t="s">
        <v>957</v>
      </c>
      <c r="N4129" t="s">
        <v>957</v>
      </c>
    </row>
    <row r="4130" spans="1:14" x14ac:dyDescent="0.3">
      <c r="A4130" s="136">
        <f t="shared" si="64"/>
        <v>370.5639011826438</v>
      </c>
      <c r="B4130" s="134">
        <v>4.2309999999999999</v>
      </c>
      <c r="C4130" s="134">
        <v>-74.713499999999996</v>
      </c>
      <c r="D4130" t="s">
        <v>1678</v>
      </c>
      <c r="E4130" t="s">
        <v>883</v>
      </c>
      <c r="F4130" t="s">
        <v>963</v>
      </c>
      <c r="G4130" t="s">
        <v>1652</v>
      </c>
      <c r="H4130" t="s">
        <v>1369</v>
      </c>
      <c r="I4130">
        <v>52.751399999999997</v>
      </c>
      <c r="J4130" t="s">
        <v>894</v>
      </c>
      <c r="L4130" t="s">
        <v>1679</v>
      </c>
      <c r="M4130" t="s">
        <v>887</v>
      </c>
      <c r="N4130" t="s">
        <v>887</v>
      </c>
    </row>
    <row r="4131" spans="1:14" x14ac:dyDescent="0.3">
      <c r="A4131" s="136">
        <f t="shared" si="64"/>
        <v>370.58643746707975</v>
      </c>
      <c r="B4131" s="134">
        <v>4.24</v>
      </c>
      <c r="C4131" s="134">
        <v>-74.728999999999999</v>
      </c>
      <c r="D4131" t="s">
        <v>1651</v>
      </c>
      <c r="E4131" t="s">
        <v>883</v>
      </c>
      <c r="F4131" t="s">
        <v>877</v>
      </c>
      <c r="G4131" t="s">
        <v>1652</v>
      </c>
      <c r="H4131" t="s">
        <v>1369</v>
      </c>
      <c r="I4131">
        <v>28.216000000000001</v>
      </c>
      <c r="J4131" t="s">
        <v>894</v>
      </c>
      <c r="L4131" t="s">
        <v>1653</v>
      </c>
      <c r="M4131" t="s">
        <v>957</v>
      </c>
      <c r="N4131" t="s">
        <v>957</v>
      </c>
    </row>
    <row r="4132" spans="1:14" x14ac:dyDescent="0.3">
      <c r="A4132" s="136">
        <f t="shared" si="64"/>
        <v>370.60503269354956</v>
      </c>
      <c r="B4132" s="134">
        <v>4.2285000000000004</v>
      </c>
      <c r="C4132" s="134">
        <v>-74.709999999999994</v>
      </c>
      <c r="D4132" t="s">
        <v>1684</v>
      </c>
      <c r="E4132" t="s">
        <v>883</v>
      </c>
      <c r="F4132" t="s">
        <v>981</v>
      </c>
      <c r="G4132" t="s">
        <v>1652</v>
      </c>
      <c r="H4132" t="s">
        <v>1369</v>
      </c>
      <c r="I4132">
        <v>46.6175</v>
      </c>
      <c r="J4132" t="s">
        <v>894</v>
      </c>
      <c r="L4132" t="s">
        <v>1685</v>
      </c>
      <c r="M4132" t="s">
        <v>1686</v>
      </c>
      <c r="N4132" t="s">
        <v>1686</v>
      </c>
    </row>
    <row r="4133" spans="1:14" x14ac:dyDescent="0.3">
      <c r="A4133" s="136">
        <f t="shared" si="64"/>
        <v>370.69069616384854</v>
      </c>
      <c r="B4133" s="134">
        <v>4.9863200000000001</v>
      </c>
      <c r="C4133" s="134">
        <v>-75.596800000000002</v>
      </c>
      <c r="D4133" t="s">
        <v>2205</v>
      </c>
      <c r="E4133" t="s">
        <v>892</v>
      </c>
      <c r="F4133" t="s">
        <v>877</v>
      </c>
      <c r="G4133" t="s">
        <v>2174</v>
      </c>
      <c r="H4133" t="s">
        <v>292</v>
      </c>
      <c r="I4133">
        <v>0.67359999999999998</v>
      </c>
      <c r="J4133" t="s">
        <v>894</v>
      </c>
      <c r="K4133" t="s">
        <v>879</v>
      </c>
      <c r="L4133" t="s">
        <v>2206</v>
      </c>
      <c r="M4133" t="s">
        <v>957</v>
      </c>
      <c r="N4133" t="s">
        <v>957</v>
      </c>
    </row>
    <row r="4134" spans="1:14" x14ac:dyDescent="0.3">
      <c r="A4134" s="136">
        <f t="shared" si="64"/>
        <v>370.74160057353231</v>
      </c>
      <c r="B4134" s="134">
        <v>4.9895399999999999</v>
      </c>
      <c r="C4134" s="134">
        <v>-75.600040000000007</v>
      </c>
      <c r="D4134" t="s">
        <v>2222</v>
      </c>
      <c r="E4134" t="s">
        <v>892</v>
      </c>
      <c r="F4134" t="s">
        <v>877</v>
      </c>
      <c r="G4134" t="s">
        <v>2174</v>
      </c>
      <c r="H4134" t="s">
        <v>292</v>
      </c>
      <c r="I4134">
        <v>0.504</v>
      </c>
      <c r="J4134" t="s">
        <v>894</v>
      </c>
      <c r="K4134" t="s">
        <v>879</v>
      </c>
      <c r="L4134" t="s">
        <v>2223</v>
      </c>
      <c r="M4134" t="s">
        <v>957</v>
      </c>
      <c r="N4134" t="s">
        <v>957</v>
      </c>
    </row>
    <row r="4135" spans="1:14" x14ac:dyDescent="0.3">
      <c r="A4135" s="136">
        <f t="shared" si="64"/>
        <v>370.77173317654325</v>
      </c>
      <c r="B4135" s="134">
        <v>4.2568000000000001</v>
      </c>
      <c r="C4135" s="134">
        <v>-74.759910000000005</v>
      </c>
      <c r="D4135" t="s">
        <v>1583</v>
      </c>
      <c r="E4135" t="s">
        <v>892</v>
      </c>
      <c r="F4135" t="s">
        <v>877</v>
      </c>
      <c r="G4135" t="s">
        <v>1552</v>
      </c>
      <c r="H4135" t="s">
        <v>1369</v>
      </c>
      <c r="I4135">
        <v>168.261</v>
      </c>
      <c r="J4135" t="s">
        <v>889</v>
      </c>
      <c r="K4135" t="s">
        <v>903</v>
      </c>
      <c r="L4135" t="s">
        <v>1584</v>
      </c>
      <c r="M4135" t="s">
        <v>899</v>
      </c>
      <c r="N4135" t="s">
        <v>899</v>
      </c>
    </row>
    <row r="4136" spans="1:14" x14ac:dyDescent="0.3">
      <c r="A4136" s="136">
        <f t="shared" si="64"/>
        <v>370.8520980208931</v>
      </c>
      <c r="B4136" s="134">
        <v>10.423500000000001</v>
      </c>
      <c r="C4136" s="134">
        <v>-73.1965</v>
      </c>
      <c r="D4136" t="s">
        <v>13691</v>
      </c>
      <c r="E4136" t="s">
        <v>892</v>
      </c>
      <c r="F4136" t="s">
        <v>877</v>
      </c>
      <c r="G4136" t="s">
        <v>13621</v>
      </c>
      <c r="H4136" t="s">
        <v>294</v>
      </c>
      <c r="I4136">
        <v>51.995399999999997</v>
      </c>
      <c r="J4136" t="s">
        <v>894</v>
      </c>
      <c r="K4136" t="s">
        <v>903</v>
      </c>
      <c r="L4136" t="s">
        <v>13020</v>
      </c>
      <c r="M4136" t="s">
        <v>1173</v>
      </c>
      <c r="N4136" t="s">
        <v>1173</v>
      </c>
    </row>
    <row r="4137" spans="1:14" x14ac:dyDescent="0.3">
      <c r="A4137" s="136">
        <f t="shared" si="64"/>
        <v>370.85526872815348</v>
      </c>
      <c r="B4137" s="134">
        <v>6.1345000000000001</v>
      </c>
      <c r="C4137" s="134">
        <v>-76.215000000000003</v>
      </c>
      <c r="D4137" t="s">
        <v>7010</v>
      </c>
      <c r="E4137" t="s">
        <v>883</v>
      </c>
      <c r="F4137" t="s">
        <v>884</v>
      </c>
      <c r="G4137" t="s">
        <v>7011</v>
      </c>
      <c r="H4137" t="s">
        <v>5767</v>
      </c>
      <c r="I4137">
        <v>6775.7091</v>
      </c>
      <c r="L4137" t="s">
        <v>886</v>
      </c>
      <c r="M4137" t="s">
        <v>887</v>
      </c>
      <c r="N4137" t="s">
        <v>887</v>
      </c>
    </row>
    <row r="4138" spans="1:14" x14ac:dyDescent="0.3">
      <c r="A4138" s="136">
        <f t="shared" si="64"/>
        <v>370.85782852171673</v>
      </c>
      <c r="B4138" s="134">
        <v>7.181</v>
      </c>
      <c r="C4138" s="134">
        <v>-76.359499999999997</v>
      </c>
      <c r="D4138" t="s">
        <v>10140</v>
      </c>
      <c r="E4138" t="s">
        <v>883</v>
      </c>
      <c r="F4138" t="s">
        <v>877</v>
      </c>
      <c r="G4138" t="s">
        <v>9994</v>
      </c>
      <c r="H4138" t="s">
        <v>288</v>
      </c>
      <c r="I4138">
        <v>4706.4606999999996</v>
      </c>
      <c r="J4138" t="s">
        <v>889</v>
      </c>
      <c r="L4138" t="s">
        <v>3787</v>
      </c>
      <c r="M4138" t="s">
        <v>4586</v>
      </c>
      <c r="N4138" t="s">
        <v>4586</v>
      </c>
    </row>
    <row r="4139" spans="1:14" x14ac:dyDescent="0.3">
      <c r="A4139" s="136">
        <f t="shared" si="64"/>
        <v>370.87714970347565</v>
      </c>
      <c r="B4139" s="134">
        <v>4.2649999999999997</v>
      </c>
      <c r="C4139" s="134">
        <v>-74.775000000000006</v>
      </c>
      <c r="D4139" t="s">
        <v>1551</v>
      </c>
      <c r="E4139" t="s">
        <v>883</v>
      </c>
      <c r="F4139" t="s">
        <v>877</v>
      </c>
      <c r="G4139" t="s">
        <v>1552</v>
      </c>
      <c r="H4139" t="s">
        <v>1369</v>
      </c>
      <c r="I4139">
        <v>49.072200000000002</v>
      </c>
      <c r="J4139" t="s">
        <v>894</v>
      </c>
      <c r="L4139" t="s">
        <v>1461</v>
      </c>
      <c r="M4139" t="s">
        <v>957</v>
      </c>
      <c r="N4139" t="s">
        <v>957</v>
      </c>
    </row>
    <row r="4140" spans="1:14" x14ac:dyDescent="0.3">
      <c r="A4140" s="136">
        <f t="shared" si="64"/>
        <v>370.88752986293122</v>
      </c>
      <c r="B4140" s="134">
        <v>3.84009</v>
      </c>
      <c r="C4140" s="134">
        <v>-73.735759999999999</v>
      </c>
      <c r="D4140" t="s">
        <v>4981</v>
      </c>
      <c r="E4140" t="s">
        <v>892</v>
      </c>
      <c r="F4140" t="s">
        <v>877</v>
      </c>
      <c r="G4140" t="s">
        <v>4896</v>
      </c>
      <c r="H4140" t="s">
        <v>302</v>
      </c>
      <c r="I4140">
        <v>60.765700000000002</v>
      </c>
      <c r="J4140" t="s">
        <v>889</v>
      </c>
      <c r="K4140" t="s">
        <v>879</v>
      </c>
      <c r="L4140" t="s">
        <v>4982</v>
      </c>
      <c r="M4140" t="s">
        <v>899</v>
      </c>
      <c r="N4140" t="s">
        <v>899</v>
      </c>
    </row>
    <row r="4141" spans="1:14" x14ac:dyDescent="0.3">
      <c r="A4141" s="136">
        <f t="shared" si="64"/>
        <v>370.89488105776741</v>
      </c>
      <c r="B4141" s="134">
        <v>4.9788699999999997</v>
      </c>
      <c r="C4141" s="134">
        <v>-75.593040000000002</v>
      </c>
      <c r="D4141" t="s">
        <v>2150</v>
      </c>
      <c r="E4141" t="s">
        <v>892</v>
      </c>
      <c r="F4141" t="s">
        <v>877</v>
      </c>
      <c r="G4141" t="s">
        <v>2151</v>
      </c>
      <c r="H4141" t="s">
        <v>292</v>
      </c>
      <c r="I4141">
        <v>93.389899999999997</v>
      </c>
      <c r="J4141" t="s">
        <v>889</v>
      </c>
      <c r="K4141" t="s">
        <v>879</v>
      </c>
      <c r="L4141" t="s">
        <v>2152</v>
      </c>
      <c r="M4141" t="s">
        <v>989</v>
      </c>
      <c r="N4141" t="s">
        <v>989</v>
      </c>
    </row>
    <row r="4142" spans="1:14" x14ac:dyDescent="0.3">
      <c r="A4142" s="136">
        <f t="shared" si="64"/>
        <v>370.93680297857082</v>
      </c>
      <c r="B4142" s="134">
        <v>10.423999999999999</v>
      </c>
      <c r="C4142" s="134">
        <v>-73.200999999999993</v>
      </c>
      <c r="D4142" t="s">
        <v>13687</v>
      </c>
      <c r="E4142" t="s">
        <v>883</v>
      </c>
      <c r="F4142" t="s">
        <v>877</v>
      </c>
      <c r="G4142" t="s">
        <v>13207</v>
      </c>
      <c r="H4142" t="s">
        <v>294</v>
      </c>
      <c r="I4142">
        <v>68.924499999999995</v>
      </c>
      <c r="J4142" t="s">
        <v>894</v>
      </c>
      <c r="L4142" t="s">
        <v>13688</v>
      </c>
      <c r="M4142" t="s">
        <v>1310</v>
      </c>
      <c r="N4142" t="s">
        <v>1310</v>
      </c>
    </row>
    <row r="4143" spans="1:14" x14ac:dyDescent="0.3">
      <c r="A4143" s="136">
        <f t="shared" si="64"/>
        <v>371.01367615616607</v>
      </c>
      <c r="B4143" s="134">
        <v>4.23665</v>
      </c>
      <c r="C4143" s="134">
        <v>-74.730890000000002</v>
      </c>
      <c r="D4143" t="s">
        <v>1645</v>
      </c>
      <c r="E4143" t="s">
        <v>892</v>
      </c>
      <c r="F4143" t="s">
        <v>877</v>
      </c>
      <c r="G4143" t="s">
        <v>1646</v>
      </c>
      <c r="H4143" t="s">
        <v>1369</v>
      </c>
      <c r="I4143">
        <v>74.776799999999994</v>
      </c>
      <c r="J4143" t="s">
        <v>889</v>
      </c>
      <c r="K4143" t="s">
        <v>879</v>
      </c>
      <c r="L4143" t="s">
        <v>1647</v>
      </c>
      <c r="M4143" t="s">
        <v>899</v>
      </c>
      <c r="N4143" t="s">
        <v>899</v>
      </c>
    </row>
    <row r="4144" spans="1:14" x14ac:dyDescent="0.3">
      <c r="A4144" s="136">
        <f t="shared" si="64"/>
        <v>371.05600999750698</v>
      </c>
      <c r="B4144" s="134">
        <v>4.2184999999999997</v>
      </c>
      <c r="C4144" s="134">
        <v>-74.700999999999993</v>
      </c>
      <c r="D4144" t="s">
        <v>1711</v>
      </c>
      <c r="E4144" t="s">
        <v>883</v>
      </c>
      <c r="F4144" t="s">
        <v>884</v>
      </c>
      <c r="G4144" t="s">
        <v>1652</v>
      </c>
      <c r="H4144" t="s">
        <v>1369</v>
      </c>
      <c r="I4144">
        <v>40.483699999999999</v>
      </c>
      <c r="L4144" t="s">
        <v>1177</v>
      </c>
      <c r="M4144" t="s">
        <v>1008</v>
      </c>
      <c r="N4144" t="s">
        <v>1008</v>
      </c>
    </row>
    <row r="4145" spans="1:14" x14ac:dyDescent="0.3">
      <c r="A4145" s="136">
        <f t="shared" si="64"/>
        <v>371.05924849598017</v>
      </c>
      <c r="B4145" s="134">
        <v>4.2019799999999998</v>
      </c>
      <c r="C4145" s="134">
        <v>-74.672520000000006</v>
      </c>
      <c r="D4145" t="s">
        <v>1781</v>
      </c>
      <c r="E4145" t="s">
        <v>892</v>
      </c>
      <c r="F4145" t="s">
        <v>877</v>
      </c>
      <c r="G4145" t="s">
        <v>1628</v>
      </c>
      <c r="H4145" t="s">
        <v>307</v>
      </c>
      <c r="I4145">
        <v>10.081</v>
      </c>
      <c r="J4145" t="s">
        <v>889</v>
      </c>
      <c r="K4145" t="s">
        <v>879</v>
      </c>
      <c r="L4145" t="s">
        <v>1691</v>
      </c>
      <c r="M4145" t="s">
        <v>899</v>
      </c>
      <c r="N4145" t="s">
        <v>899</v>
      </c>
    </row>
    <row r="4146" spans="1:14" x14ac:dyDescent="0.3">
      <c r="A4146" s="136">
        <f t="shared" si="64"/>
        <v>371.0966286886553</v>
      </c>
      <c r="B4146" s="134">
        <v>3.8317999999999999</v>
      </c>
      <c r="C4146" s="134">
        <v>-73.706760000000003</v>
      </c>
      <c r="D4146" t="s">
        <v>5102</v>
      </c>
      <c r="E4146" t="s">
        <v>892</v>
      </c>
      <c r="F4146" t="s">
        <v>877</v>
      </c>
      <c r="G4146" t="s">
        <v>5051</v>
      </c>
      <c r="H4146" t="s">
        <v>302</v>
      </c>
      <c r="I4146">
        <v>76.979799999999997</v>
      </c>
      <c r="J4146" t="s">
        <v>889</v>
      </c>
      <c r="K4146" t="s">
        <v>879</v>
      </c>
      <c r="L4146" t="s">
        <v>5103</v>
      </c>
      <c r="M4146" t="s">
        <v>1686</v>
      </c>
      <c r="N4146" t="s">
        <v>1686</v>
      </c>
    </row>
    <row r="4147" spans="1:14" x14ac:dyDescent="0.3">
      <c r="A4147" s="136">
        <f t="shared" si="64"/>
        <v>371.09822371157884</v>
      </c>
      <c r="B4147" s="134">
        <v>4.2094300000000002</v>
      </c>
      <c r="C4147" s="134">
        <v>-74.686170000000004</v>
      </c>
      <c r="D4147" t="s">
        <v>1745</v>
      </c>
      <c r="E4147" t="s">
        <v>892</v>
      </c>
      <c r="F4147" t="s">
        <v>877</v>
      </c>
      <c r="G4147" t="s">
        <v>1652</v>
      </c>
      <c r="H4147" t="s">
        <v>1369</v>
      </c>
      <c r="I4147">
        <v>67.318700000000007</v>
      </c>
      <c r="J4147" t="s">
        <v>889</v>
      </c>
      <c r="K4147" t="s">
        <v>879</v>
      </c>
      <c r="L4147" t="s">
        <v>1746</v>
      </c>
      <c r="M4147" t="s">
        <v>899</v>
      </c>
      <c r="N4147" t="s">
        <v>899</v>
      </c>
    </row>
    <row r="4148" spans="1:14" x14ac:dyDescent="0.3">
      <c r="A4148" s="136">
        <f t="shared" si="64"/>
        <v>371.12367410019044</v>
      </c>
      <c r="B4148" s="134">
        <v>4.2451800000000004</v>
      </c>
      <c r="C4148" s="134">
        <v>-74.746949999999998</v>
      </c>
      <c r="D4148" t="s">
        <v>1608</v>
      </c>
      <c r="E4148" t="s">
        <v>892</v>
      </c>
      <c r="F4148" t="s">
        <v>877</v>
      </c>
      <c r="G4148" t="s">
        <v>1596</v>
      </c>
      <c r="H4148" t="s">
        <v>307</v>
      </c>
      <c r="I4148">
        <v>9.9198000000000004</v>
      </c>
      <c r="J4148" t="s">
        <v>894</v>
      </c>
      <c r="K4148" t="s">
        <v>879</v>
      </c>
      <c r="L4148" t="s">
        <v>1609</v>
      </c>
      <c r="M4148" t="s">
        <v>931</v>
      </c>
      <c r="N4148" t="s">
        <v>931</v>
      </c>
    </row>
    <row r="4149" spans="1:14" x14ac:dyDescent="0.3">
      <c r="A4149" s="136">
        <f t="shared" si="64"/>
        <v>371.16521692039902</v>
      </c>
      <c r="B4149" s="134">
        <v>4.2150299999999996</v>
      </c>
      <c r="C4149" s="134">
        <v>-74.697010000000006</v>
      </c>
      <c r="D4149" t="s">
        <v>1720</v>
      </c>
      <c r="E4149" t="s">
        <v>892</v>
      </c>
      <c r="F4149" t="s">
        <v>877</v>
      </c>
      <c r="G4149" t="s">
        <v>1652</v>
      </c>
      <c r="H4149" t="s">
        <v>1369</v>
      </c>
      <c r="I4149">
        <v>30.094200000000001</v>
      </c>
      <c r="J4149" t="s">
        <v>889</v>
      </c>
      <c r="K4149" t="s">
        <v>879</v>
      </c>
      <c r="L4149" t="s">
        <v>1721</v>
      </c>
      <c r="M4149" t="s">
        <v>1482</v>
      </c>
      <c r="N4149" t="s">
        <v>1482</v>
      </c>
    </row>
    <row r="4150" spans="1:14" x14ac:dyDescent="0.3">
      <c r="A4150" s="136">
        <f t="shared" si="64"/>
        <v>371.20077550332979</v>
      </c>
      <c r="B4150" s="134">
        <v>5.0051399999999999</v>
      </c>
      <c r="C4150" s="134">
        <v>-75.618089999999995</v>
      </c>
      <c r="D4150" t="s">
        <v>2278</v>
      </c>
      <c r="E4150" t="s">
        <v>892</v>
      </c>
      <c r="F4150" t="s">
        <v>926</v>
      </c>
      <c r="G4150" t="s">
        <v>2279</v>
      </c>
      <c r="H4150" t="s">
        <v>292</v>
      </c>
      <c r="I4150">
        <v>70.738299999999995</v>
      </c>
      <c r="J4150" t="s">
        <v>889</v>
      </c>
      <c r="K4150" t="s">
        <v>879</v>
      </c>
      <c r="L4150" t="s">
        <v>2280</v>
      </c>
      <c r="M4150" t="s">
        <v>899</v>
      </c>
      <c r="N4150" t="s">
        <v>899</v>
      </c>
    </row>
    <row r="4151" spans="1:14" x14ac:dyDescent="0.3">
      <c r="A4151" s="136">
        <f t="shared" si="64"/>
        <v>371.29250933064452</v>
      </c>
      <c r="B4151" s="134">
        <v>4.20418</v>
      </c>
      <c r="C4151" s="134">
        <v>-74.680570000000003</v>
      </c>
      <c r="D4151" t="s">
        <v>1766</v>
      </c>
      <c r="E4151" t="s">
        <v>892</v>
      </c>
      <c r="F4151" t="s">
        <v>926</v>
      </c>
      <c r="G4151" t="s">
        <v>1652</v>
      </c>
      <c r="H4151" t="s">
        <v>1369</v>
      </c>
      <c r="I4151">
        <v>29.8019</v>
      </c>
      <c r="J4151" t="s">
        <v>894</v>
      </c>
      <c r="K4151" t="s">
        <v>879</v>
      </c>
      <c r="L4151" t="s">
        <v>1767</v>
      </c>
      <c r="M4151" t="s">
        <v>1270</v>
      </c>
      <c r="N4151" t="s">
        <v>1270</v>
      </c>
    </row>
    <row r="4152" spans="1:14" x14ac:dyDescent="0.3">
      <c r="A4152" s="136">
        <f t="shared" si="64"/>
        <v>371.33760046468205</v>
      </c>
      <c r="B4152" s="134">
        <v>4.2114000000000003</v>
      </c>
      <c r="C4152" s="134">
        <v>-74.693860000000001</v>
      </c>
      <c r="D4152" t="s">
        <v>1724</v>
      </c>
      <c r="E4152" t="s">
        <v>892</v>
      </c>
      <c r="F4152" t="s">
        <v>877</v>
      </c>
      <c r="G4152" t="s">
        <v>1652</v>
      </c>
      <c r="H4152" t="s">
        <v>1369</v>
      </c>
      <c r="I4152">
        <v>23.417400000000001</v>
      </c>
      <c r="J4152" t="s">
        <v>894</v>
      </c>
      <c r="K4152" t="s">
        <v>879</v>
      </c>
      <c r="L4152" t="s">
        <v>1725</v>
      </c>
      <c r="M4152" t="s">
        <v>949</v>
      </c>
      <c r="N4152" t="s">
        <v>949</v>
      </c>
    </row>
    <row r="4153" spans="1:14" x14ac:dyDescent="0.3">
      <c r="A4153" s="136">
        <f t="shared" si="64"/>
        <v>371.34561141205552</v>
      </c>
      <c r="B4153" s="134">
        <v>4.2034099999999999</v>
      </c>
      <c r="C4153" s="134">
        <v>-74.680189999999996</v>
      </c>
      <c r="D4153" t="s">
        <v>1768</v>
      </c>
      <c r="E4153" t="s">
        <v>892</v>
      </c>
      <c r="F4153" t="s">
        <v>877</v>
      </c>
      <c r="G4153" t="s">
        <v>1652</v>
      </c>
      <c r="H4153" t="s">
        <v>1369</v>
      </c>
      <c r="I4153">
        <v>21.2409</v>
      </c>
      <c r="J4153" t="s">
        <v>894</v>
      </c>
      <c r="K4153" t="s">
        <v>879</v>
      </c>
      <c r="L4153" t="s">
        <v>1569</v>
      </c>
      <c r="M4153" t="s">
        <v>899</v>
      </c>
      <c r="N4153" t="s">
        <v>899</v>
      </c>
    </row>
    <row r="4154" spans="1:14" x14ac:dyDescent="0.3">
      <c r="A4154" s="136">
        <f t="shared" si="64"/>
        <v>371.34832311653844</v>
      </c>
      <c r="B4154" s="134">
        <v>4.2053000000000003</v>
      </c>
      <c r="C4154" s="134">
        <v>-74.683520000000001</v>
      </c>
      <c r="D4154" t="s">
        <v>1760</v>
      </c>
      <c r="E4154" t="s">
        <v>892</v>
      </c>
      <c r="F4154" t="s">
        <v>877</v>
      </c>
      <c r="G4154" t="s">
        <v>1652</v>
      </c>
      <c r="H4154" t="s">
        <v>1369</v>
      </c>
      <c r="I4154">
        <v>0.60880000000000001</v>
      </c>
      <c r="J4154" t="s">
        <v>894</v>
      </c>
      <c r="K4154" t="s">
        <v>879</v>
      </c>
      <c r="L4154" t="s">
        <v>1761</v>
      </c>
      <c r="M4154" t="s">
        <v>899</v>
      </c>
      <c r="N4154" t="s">
        <v>899</v>
      </c>
    </row>
    <row r="4155" spans="1:14" x14ac:dyDescent="0.3">
      <c r="A4155" s="136">
        <f t="shared" si="64"/>
        <v>371.38982963525683</v>
      </c>
      <c r="B4155" s="134">
        <v>4.2415000000000003</v>
      </c>
      <c r="C4155" s="134">
        <v>-74.745500000000007</v>
      </c>
      <c r="D4155" t="s">
        <v>1610</v>
      </c>
      <c r="E4155" t="s">
        <v>883</v>
      </c>
      <c r="F4155" t="s">
        <v>981</v>
      </c>
      <c r="G4155" t="s">
        <v>1611</v>
      </c>
      <c r="H4155" t="s">
        <v>1369</v>
      </c>
      <c r="I4155">
        <v>1.2267999999999999</v>
      </c>
      <c r="J4155" t="s">
        <v>894</v>
      </c>
      <c r="L4155" t="s">
        <v>1612</v>
      </c>
      <c r="M4155" t="s">
        <v>957</v>
      </c>
      <c r="N4155" t="s">
        <v>957</v>
      </c>
    </row>
    <row r="4156" spans="1:14" x14ac:dyDescent="0.3">
      <c r="A4156" s="136">
        <f t="shared" si="64"/>
        <v>371.43215358537748</v>
      </c>
      <c r="B4156" s="134">
        <v>4.2450000000000001</v>
      </c>
      <c r="C4156" s="134">
        <v>-74.751999999999995</v>
      </c>
      <c r="D4156" t="s">
        <v>1595</v>
      </c>
      <c r="E4156" t="s">
        <v>908</v>
      </c>
      <c r="F4156" t="s">
        <v>877</v>
      </c>
      <c r="G4156" t="s">
        <v>1596</v>
      </c>
      <c r="H4156" t="s">
        <v>307</v>
      </c>
      <c r="I4156">
        <v>61.340200000000003</v>
      </c>
      <c r="J4156" t="s">
        <v>894</v>
      </c>
      <c r="L4156" t="s">
        <v>1461</v>
      </c>
      <c r="M4156" t="s">
        <v>1597</v>
      </c>
      <c r="N4156" t="s">
        <v>1597</v>
      </c>
    </row>
    <row r="4157" spans="1:14" x14ac:dyDescent="0.3">
      <c r="A4157" s="136">
        <f t="shared" si="64"/>
        <v>371.46989940163013</v>
      </c>
      <c r="B4157" s="134">
        <v>4.2037199999999997</v>
      </c>
      <c r="C4157" s="134">
        <v>-74.682969999999997</v>
      </c>
      <c r="D4157" t="s">
        <v>1762</v>
      </c>
      <c r="E4157" t="s">
        <v>892</v>
      </c>
      <c r="F4157" t="s">
        <v>877</v>
      </c>
      <c r="G4157" t="s">
        <v>1652</v>
      </c>
      <c r="H4157" t="s">
        <v>1369</v>
      </c>
      <c r="I4157">
        <v>1.7342</v>
      </c>
      <c r="J4157" t="s">
        <v>894</v>
      </c>
      <c r="K4157" t="s">
        <v>879</v>
      </c>
      <c r="L4157" t="s">
        <v>1691</v>
      </c>
      <c r="M4157" t="s">
        <v>899</v>
      </c>
      <c r="N4157" t="s">
        <v>899</v>
      </c>
    </row>
    <row r="4158" spans="1:14" x14ac:dyDescent="0.3">
      <c r="A4158" s="136">
        <f t="shared" si="64"/>
        <v>371.56006481055334</v>
      </c>
      <c r="B4158" s="134">
        <v>4.2149999999999999</v>
      </c>
      <c r="C4158" s="134">
        <v>-74.703999999999994</v>
      </c>
      <c r="D4158" t="s">
        <v>1702</v>
      </c>
      <c r="E4158" t="s">
        <v>908</v>
      </c>
      <c r="F4158" t="s">
        <v>877</v>
      </c>
      <c r="G4158" t="s">
        <v>1652</v>
      </c>
      <c r="H4158" t="s">
        <v>1369</v>
      </c>
      <c r="I4158">
        <v>61.339500000000001</v>
      </c>
      <c r="J4158" t="s">
        <v>894</v>
      </c>
      <c r="L4158" t="s">
        <v>1703</v>
      </c>
      <c r="M4158" t="s">
        <v>957</v>
      </c>
      <c r="N4158" t="s">
        <v>957</v>
      </c>
    </row>
    <row r="4159" spans="1:14" x14ac:dyDescent="0.3">
      <c r="A4159" s="136">
        <f t="shared" si="64"/>
        <v>371.60892338697698</v>
      </c>
      <c r="B4159" s="134">
        <v>3.7935300000000001</v>
      </c>
      <c r="C4159" s="134">
        <v>-73.52655</v>
      </c>
      <c r="D4159" t="s">
        <v>5814</v>
      </c>
      <c r="E4159" t="s">
        <v>892</v>
      </c>
      <c r="F4159" t="s">
        <v>877</v>
      </c>
      <c r="G4159" t="s">
        <v>5051</v>
      </c>
      <c r="H4159" t="s">
        <v>302</v>
      </c>
      <c r="I4159">
        <v>239.1576</v>
      </c>
      <c r="J4159" t="s">
        <v>889</v>
      </c>
      <c r="K4159" t="s">
        <v>879</v>
      </c>
      <c r="L4159" t="s">
        <v>4844</v>
      </c>
      <c r="M4159" t="s">
        <v>957</v>
      </c>
      <c r="N4159" t="s">
        <v>957</v>
      </c>
    </row>
    <row r="4160" spans="1:14" x14ac:dyDescent="0.3">
      <c r="A4160" s="136">
        <f t="shared" si="64"/>
        <v>371.61263484568423</v>
      </c>
      <c r="B4160" s="134">
        <v>10.43</v>
      </c>
      <c r="C4160" s="134">
        <v>-73.202500000000001</v>
      </c>
      <c r="D4160" t="s">
        <v>13700</v>
      </c>
      <c r="E4160" t="s">
        <v>883</v>
      </c>
      <c r="F4160" t="s">
        <v>877</v>
      </c>
      <c r="G4160" t="s">
        <v>13207</v>
      </c>
      <c r="H4160" t="s">
        <v>294</v>
      </c>
      <c r="I4160">
        <v>100.3618</v>
      </c>
      <c r="J4160" t="s">
        <v>894</v>
      </c>
      <c r="L4160" t="s">
        <v>13696</v>
      </c>
      <c r="M4160" t="s">
        <v>1310</v>
      </c>
      <c r="N4160" t="s">
        <v>1310</v>
      </c>
    </row>
    <row r="4161" spans="1:14" x14ac:dyDescent="0.3">
      <c r="A4161" s="136">
        <f t="shared" si="64"/>
        <v>371.66254959698966</v>
      </c>
      <c r="B4161" s="134">
        <v>3.79705</v>
      </c>
      <c r="C4161" s="134">
        <v>-73.551289999999995</v>
      </c>
      <c r="D4161" t="s">
        <v>5676</v>
      </c>
      <c r="E4161" t="s">
        <v>892</v>
      </c>
      <c r="F4161" t="s">
        <v>877</v>
      </c>
      <c r="G4161" t="s">
        <v>5051</v>
      </c>
      <c r="H4161" t="s">
        <v>302</v>
      </c>
      <c r="I4161">
        <v>83.067300000000003</v>
      </c>
      <c r="J4161" t="s">
        <v>889</v>
      </c>
      <c r="K4161" t="s">
        <v>879</v>
      </c>
      <c r="L4161" t="s">
        <v>4844</v>
      </c>
      <c r="M4161" t="s">
        <v>1686</v>
      </c>
      <c r="N4161" t="s">
        <v>1686</v>
      </c>
    </row>
    <row r="4162" spans="1:14" x14ac:dyDescent="0.3">
      <c r="A4162" s="136">
        <f t="shared" ref="A4162:A4225" si="65">6371*ACOS(SIN(RADIANS(LAT))*SIN(RADIANS(B4162))+COS(RADIANS(LAT))*COS(RADIANS(B4162))*COS(RADIANS(C4162-LONG)))</f>
        <v>371.81426149431496</v>
      </c>
      <c r="B4162" s="134">
        <v>3.83772</v>
      </c>
      <c r="C4162" s="134">
        <v>-73.762839999999997</v>
      </c>
      <c r="D4162" t="s">
        <v>4843</v>
      </c>
      <c r="E4162" t="s">
        <v>892</v>
      </c>
      <c r="F4162" t="s">
        <v>877</v>
      </c>
      <c r="G4162" t="s">
        <v>4556</v>
      </c>
      <c r="H4162" t="s">
        <v>302</v>
      </c>
      <c r="I4162">
        <v>133.74850000000001</v>
      </c>
      <c r="J4162" t="s">
        <v>889</v>
      </c>
      <c r="K4162" t="s">
        <v>879</v>
      </c>
      <c r="L4162" t="s">
        <v>4844</v>
      </c>
      <c r="M4162" t="s">
        <v>1482</v>
      </c>
      <c r="N4162" t="s">
        <v>1482</v>
      </c>
    </row>
    <row r="4163" spans="1:14" x14ac:dyDescent="0.3">
      <c r="A4163" s="136">
        <f t="shared" si="65"/>
        <v>371.82982282246661</v>
      </c>
      <c r="B4163" s="134">
        <v>4.2605000000000004</v>
      </c>
      <c r="C4163" s="134">
        <v>-74.784000000000006</v>
      </c>
      <c r="D4163" t="s">
        <v>1532</v>
      </c>
      <c r="E4163" t="s">
        <v>883</v>
      </c>
      <c r="F4163" t="s">
        <v>877</v>
      </c>
      <c r="G4163" t="s">
        <v>1494</v>
      </c>
      <c r="H4163" t="s">
        <v>307</v>
      </c>
      <c r="I4163">
        <v>28.216899999999999</v>
      </c>
      <c r="J4163" t="s">
        <v>894</v>
      </c>
      <c r="L4163" t="s">
        <v>1461</v>
      </c>
      <c r="M4163" t="s">
        <v>957</v>
      </c>
      <c r="N4163" t="s">
        <v>957</v>
      </c>
    </row>
    <row r="4164" spans="1:14" x14ac:dyDescent="0.3">
      <c r="A4164" s="136">
        <f t="shared" si="65"/>
        <v>371.89516863397159</v>
      </c>
      <c r="B4164" s="134">
        <v>4.20533</v>
      </c>
      <c r="C4164" s="134">
        <v>-74.693399999999997</v>
      </c>
      <c r="D4164" t="s">
        <v>1726</v>
      </c>
      <c r="E4164" t="s">
        <v>892</v>
      </c>
      <c r="F4164" t="s">
        <v>877</v>
      </c>
      <c r="G4164" t="s">
        <v>1652</v>
      </c>
      <c r="H4164" t="s">
        <v>1369</v>
      </c>
      <c r="I4164">
        <v>98.949700000000007</v>
      </c>
      <c r="J4164" t="s">
        <v>889</v>
      </c>
      <c r="K4164" t="s">
        <v>879</v>
      </c>
      <c r="L4164" t="s">
        <v>1691</v>
      </c>
      <c r="M4164" t="s">
        <v>899</v>
      </c>
      <c r="N4164" t="s">
        <v>899</v>
      </c>
    </row>
    <row r="4165" spans="1:14" x14ac:dyDescent="0.3">
      <c r="A4165" s="136">
        <f t="shared" si="65"/>
        <v>371.90133587285538</v>
      </c>
      <c r="B4165" s="134">
        <v>4.2294999999999998</v>
      </c>
      <c r="C4165" s="134">
        <v>-74.734499999999997</v>
      </c>
      <c r="D4165" t="s">
        <v>1627</v>
      </c>
      <c r="E4165" t="s">
        <v>883</v>
      </c>
      <c r="F4165" t="s">
        <v>981</v>
      </c>
      <c r="G4165" t="s">
        <v>1628</v>
      </c>
      <c r="H4165" t="s">
        <v>307</v>
      </c>
      <c r="I4165">
        <v>90.783699999999996</v>
      </c>
      <c r="J4165" t="s">
        <v>894</v>
      </c>
      <c r="L4165" t="s">
        <v>1629</v>
      </c>
      <c r="M4165" t="s">
        <v>1019</v>
      </c>
      <c r="N4165" t="s">
        <v>1019</v>
      </c>
    </row>
    <row r="4166" spans="1:14" x14ac:dyDescent="0.3">
      <c r="A4166" s="136">
        <f t="shared" si="65"/>
        <v>371.90419804050202</v>
      </c>
      <c r="B4166" s="134">
        <v>3.8210500000000001</v>
      </c>
      <c r="C4166" s="134">
        <v>-73.691079999999999</v>
      </c>
      <c r="D4166" t="s">
        <v>5164</v>
      </c>
      <c r="E4166" t="s">
        <v>892</v>
      </c>
      <c r="F4166" t="s">
        <v>877</v>
      </c>
      <c r="G4166" t="s">
        <v>5051</v>
      </c>
      <c r="H4166" t="s">
        <v>302</v>
      </c>
      <c r="I4166">
        <v>95.9953</v>
      </c>
      <c r="J4166" t="s">
        <v>889</v>
      </c>
      <c r="K4166" t="s">
        <v>879</v>
      </c>
      <c r="L4166" t="s">
        <v>5165</v>
      </c>
      <c r="M4166" t="s">
        <v>1173</v>
      </c>
      <c r="N4166" t="s">
        <v>1173</v>
      </c>
    </row>
    <row r="4167" spans="1:14" x14ac:dyDescent="0.3">
      <c r="A4167" s="136">
        <f t="shared" si="65"/>
        <v>371.90902692347913</v>
      </c>
      <c r="B4167" s="134">
        <v>3.8193100000000002</v>
      </c>
      <c r="C4167" s="134">
        <v>-73.682929999999999</v>
      </c>
      <c r="D4167" t="s">
        <v>5185</v>
      </c>
      <c r="E4167" t="s">
        <v>892</v>
      </c>
      <c r="F4167" t="s">
        <v>877</v>
      </c>
      <c r="G4167" t="s">
        <v>5051</v>
      </c>
      <c r="H4167" t="s">
        <v>302</v>
      </c>
      <c r="I4167">
        <v>2.6377999999999999</v>
      </c>
      <c r="J4167" t="s">
        <v>894</v>
      </c>
      <c r="K4167" t="s">
        <v>879</v>
      </c>
      <c r="L4167" t="s">
        <v>4844</v>
      </c>
      <c r="M4167" t="s">
        <v>899</v>
      </c>
      <c r="N4167" t="s">
        <v>899</v>
      </c>
    </row>
    <row r="4168" spans="1:14" x14ac:dyDescent="0.3">
      <c r="A4168" s="136">
        <f t="shared" si="65"/>
        <v>371.99234415086033</v>
      </c>
      <c r="B4168" s="134">
        <v>4.3197400000000004</v>
      </c>
      <c r="C4168" s="134">
        <v>-74.878380000000007</v>
      </c>
      <c r="D4168" t="s">
        <v>1405</v>
      </c>
      <c r="E4168" t="s">
        <v>892</v>
      </c>
      <c r="F4168" t="s">
        <v>877</v>
      </c>
      <c r="G4168" t="s">
        <v>1402</v>
      </c>
      <c r="H4168" t="s">
        <v>1369</v>
      </c>
      <c r="I4168">
        <v>48.147500000000001</v>
      </c>
      <c r="J4168" t="s">
        <v>889</v>
      </c>
      <c r="K4168" t="s">
        <v>879</v>
      </c>
      <c r="L4168" t="s">
        <v>1406</v>
      </c>
      <c r="M4168" t="s">
        <v>899</v>
      </c>
      <c r="N4168" t="s">
        <v>899</v>
      </c>
    </row>
    <row r="4169" spans="1:14" x14ac:dyDescent="0.3">
      <c r="A4169" s="136">
        <f t="shared" si="65"/>
        <v>372.05472782812114</v>
      </c>
      <c r="B4169" s="134">
        <v>3.79718</v>
      </c>
      <c r="C4169" s="134">
        <v>-73.573210000000003</v>
      </c>
      <c r="D4169" t="s">
        <v>5601</v>
      </c>
      <c r="E4169" t="s">
        <v>892</v>
      </c>
      <c r="F4169" t="s">
        <v>877</v>
      </c>
      <c r="G4169" t="s">
        <v>5051</v>
      </c>
      <c r="H4169" t="s">
        <v>302</v>
      </c>
      <c r="I4169">
        <v>300.63440000000003</v>
      </c>
      <c r="J4169" t="s">
        <v>889</v>
      </c>
      <c r="K4169" t="s">
        <v>879</v>
      </c>
      <c r="L4169" t="s">
        <v>4844</v>
      </c>
      <c r="M4169" t="s">
        <v>1482</v>
      </c>
      <c r="N4169" t="s">
        <v>1482</v>
      </c>
    </row>
    <row r="4170" spans="1:14" x14ac:dyDescent="0.3">
      <c r="A4170" s="136">
        <f t="shared" si="65"/>
        <v>372.06222790550157</v>
      </c>
      <c r="B4170" s="134">
        <v>3.8454999999999999</v>
      </c>
      <c r="C4170" s="134">
        <v>-73.805000000000007</v>
      </c>
      <c r="D4170" t="s">
        <v>4666</v>
      </c>
      <c r="E4170" t="s">
        <v>883</v>
      </c>
      <c r="F4170" t="s">
        <v>884</v>
      </c>
      <c r="G4170" t="s">
        <v>4432</v>
      </c>
      <c r="H4170" t="s">
        <v>302</v>
      </c>
      <c r="I4170">
        <v>137.3665</v>
      </c>
      <c r="L4170" t="s">
        <v>4667</v>
      </c>
      <c r="M4170" t="s">
        <v>1833</v>
      </c>
      <c r="N4170" t="s">
        <v>1833</v>
      </c>
    </row>
    <row r="4171" spans="1:14" x14ac:dyDescent="0.3">
      <c r="A4171" s="136">
        <f t="shared" si="65"/>
        <v>372.12144912606936</v>
      </c>
      <c r="B4171" s="134">
        <v>4.1464999999999996</v>
      </c>
      <c r="C4171" s="134">
        <v>-74.591999999999999</v>
      </c>
      <c r="D4171" t="s">
        <v>1924</v>
      </c>
      <c r="E4171" t="s">
        <v>883</v>
      </c>
      <c r="F4171" t="s">
        <v>877</v>
      </c>
      <c r="G4171" t="s">
        <v>1628</v>
      </c>
      <c r="H4171" t="s">
        <v>307</v>
      </c>
      <c r="I4171">
        <v>134.94319999999999</v>
      </c>
      <c r="J4171" t="s">
        <v>894</v>
      </c>
      <c r="L4171" t="s">
        <v>1925</v>
      </c>
      <c r="M4171" t="s">
        <v>1019</v>
      </c>
      <c r="N4171" t="s">
        <v>1019</v>
      </c>
    </row>
    <row r="4172" spans="1:14" x14ac:dyDescent="0.3">
      <c r="A4172" s="136">
        <f t="shared" si="65"/>
        <v>372.19723203144014</v>
      </c>
      <c r="B4172" s="134">
        <v>3.8177500000000002</v>
      </c>
      <c r="C4172" s="134">
        <v>-73.68817</v>
      </c>
      <c r="D4172" t="s">
        <v>5173</v>
      </c>
      <c r="E4172" t="s">
        <v>892</v>
      </c>
      <c r="F4172" t="s">
        <v>877</v>
      </c>
      <c r="G4172" t="s">
        <v>5051</v>
      </c>
      <c r="H4172" t="s">
        <v>302</v>
      </c>
      <c r="I4172">
        <v>19.525400000000001</v>
      </c>
      <c r="J4172" t="s">
        <v>894</v>
      </c>
      <c r="K4172" t="s">
        <v>1058</v>
      </c>
      <c r="L4172" t="s">
        <v>4844</v>
      </c>
      <c r="M4172" t="s">
        <v>899</v>
      </c>
      <c r="N4172" t="s">
        <v>899</v>
      </c>
    </row>
    <row r="4173" spans="1:14" x14ac:dyDescent="0.3">
      <c r="A4173" s="136">
        <f t="shared" si="65"/>
        <v>372.43901441907497</v>
      </c>
      <c r="B4173" s="134">
        <v>3.8127499999999999</v>
      </c>
      <c r="C4173" s="134">
        <v>-73.674679999999995</v>
      </c>
      <c r="D4173" t="s">
        <v>5211</v>
      </c>
      <c r="E4173" t="s">
        <v>892</v>
      </c>
      <c r="F4173" t="s">
        <v>877</v>
      </c>
      <c r="G4173" t="s">
        <v>5051</v>
      </c>
      <c r="H4173" t="s">
        <v>302</v>
      </c>
      <c r="I4173">
        <v>162.83000000000001</v>
      </c>
      <c r="J4173" t="s">
        <v>894</v>
      </c>
      <c r="K4173" t="s">
        <v>879</v>
      </c>
      <c r="L4173" t="s">
        <v>4844</v>
      </c>
      <c r="M4173" t="s">
        <v>1686</v>
      </c>
      <c r="N4173" t="s">
        <v>1686</v>
      </c>
    </row>
    <row r="4174" spans="1:14" x14ac:dyDescent="0.3">
      <c r="A4174" s="136">
        <f t="shared" si="65"/>
        <v>372.45587542264542</v>
      </c>
      <c r="B4174" s="134">
        <v>4.2080000000000002</v>
      </c>
      <c r="C4174" s="134">
        <v>-74.707999999999998</v>
      </c>
      <c r="D4174" t="s">
        <v>1690</v>
      </c>
      <c r="E4174" t="s">
        <v>883</v>
      </c>
      <c r="F4174" t="s">
        <v>877</v>
      </c>
      <c r="G4174" t="s">
        <v>1628</v>
      </c>
      <c r="H4174" t="s">
        <v>307</v>
      </c>
      <c r="I4174">
        <v>276.03149999999999</v>
      </c>
      <c r="J4174" t="s">
        <v>889</v>
      </c>
      <c r="L4174" t="s">
        <v>1691</v>
      </c>
      <c r="M4174" t="s">
        <v>1019</v>
      </c>
      <c r="N4174" t="s">
        <v>1019</v>
      </c>
    </row>
    <row r="4175" spans="1:14" x14ac:dyDescent="0.3">
      <c r="A4175" s="136">
        <f t="shared" si="65"/>
        <v>372.46163954114064</v>
      </c>
      <c r="B4175" s="134">
        <v>4.31548</v>
      </c>
      <c r="C4175" s="134">
        <v>-74.87961</v>
      </c>
      <c r="D4175" t="s">
        <v>1401</v>
      </c>
      <c r="E4175" t="s">
        <v>892</v>
      </c>
      <c r="F4175" t="s">
        <v>877</v>
      </c>
      <c r="G4175" t="s">
        <v>1402</v>
      </c>
      <c r="H4175" t="s">
        <v>1369</v>
      </c>
      <c r="I4175">
        <v>58.780900000000003</v>
      </c>
      <c r="J4175" t="s">
        <v>889</v>
      </c>
      <c r="K4175" t="s">
        <v>879</v>
      </c>
      <c r="L4175" t="s">
        <v>1403</v>
      </c>
      <c r="M4175" t="s">
        <v>1173</v>
      </c>
      <c r="N4175" t="s">
        <v>1173</v>
      </c>
    </row>
    <row r="4176" spans="1:14" x14ac:dyDescent="0.3">
      <c r="A4176" s="136">
        <f t="shared" si="65"/>
        <v>372.53636155907969</v>
      </c>
      <c r="B4176" s="134">
        <v>4.2554999999999996</v>
      </c>
      <c r="C4176" s="134">
        <v>-74.787999999999997</v>
      </c>
      <c r="D4176" t="s">
        <v>1518</v>
      </c>
      <c r="E4176" t="s">
        <v>883</v>
      </c>
      <c r="F4176" t="s">
        <v>877</v>
      </c>
      <c r="G4176" t="s">
        <v>1494</v>
      </c>
      <c r="H4176" t="s">
        <v>307</v>
      </c>
      <c r="I4176">
        <v>15.9489</v>
      </c>
      <c r="J4176" t="s">
        <v>894</v>
      </c>
      <c r="L4176" t="s">
        <v>1495</v>
      </c>
      <c r="M4176" t="s">
        <v>957</v>
      </c>
      <c r="N4176" t="s">
        <v>957</v>
      </c>
    </row>
    <row r="4177" spans="1:14" x14ac:dyDescent="0.3">
      <c r="A4177" s="136">
        <f t="shared" si="65"/>
        <v>372.64465649214173</v>
      </c>
      <c r="B4177" s="134">
        <v>9.73935</v>
      </c>
      <c r="C4177" s="134">
        <v>-75.079499999999996</v>
      </c>
      <c r="D4177" t="s">
        <v>13029</v>
      </c>
      <c r="E4177" t="s">
        <v>892</v>
      </c>
      <c r="F4177" t="s">
        <v>877</v>
      </c>
      <c r="G4177" t="s">
        <v>13004</v>
      </c>
      <c r="H4177" t="s">
        <v>290</v>
      </c>
      <c r="I4177">
        <v>32.779699999999998</v>
      </c>
      <c r="J4177" t="s">
        <v>889</v>
      </c>
      <c r="K4177" t="s">
        <v>879</v>
      </c>
      <c r="L4177" t="s">
        <v>13030</v>
      </c>
      <c r="M4177" t="s">
        <v>906</v>
      </c>
      <c r="N4177" t="s">
        <v>906</v>
      </c>
    </row>
    <row r="4178" spans="1:14" x14ac:dyDescent="0.3">
      <c r="A4178" s="136">
        <f t="shared" si="65"/>
        <v>372.64693756254627</v>
      </c>
      <c r="B4178" s="134">
        <v>9.4649999999999999</v>
      </c>
      <c r="C4178" s="134">
        <v>-75.393000000000001</v>
      </c>
      <c r="D4178" t="s">
        <v>12899</v>
      </c>
      <c r="E4178" t="s">
        <v>883</v>
      </c>
      <c r="F4178" t="s">
        <v>877</v>
      </c>
      <c r="G4178" t="s">
        <v>12900</v>
      </c>
      <c r="H4178" t="s">
        <v>306</v>
      </c>
      <c r="I4178">
        <v>706.96699999999998</v>
      </c>
      <c r="J4178" t="s">
        <v>889</v>
      </c>
      <c r="L4178" t="s">
        <v>5411</v>
      </c>
      <c r="M4178" t="s">
        <v>906</v>
      </c>
      <c r="N4178" t="s">
        <v>906</v>
      </c>
    </row>
    <row r="4179" spans="1:14" x14ac:dyDescent="0.3">
      <c r="A4179" s="136">
        <f t="shared" si="65"/>
        <v>372.65809980051341</v>
      </c>
      <c r="B4179" s="134">
        <v>3.8355000000000001</v>
      </c>
      <c r="C4179" s="134">
        <v>-73.786500000000004</v>
      </c>
      <c r="D4179" t="s">
        <v>4760</v>
      </c>
      <c r="E4179" t="s">
        <v>883</v>
      </c>
      <c r="F4179" t="s">
        <v>877</v>
      </c>
      <c r="G4179" t="s">
        <v>4432</v>
      </c>
      <c r="H4179" t="s">
        <v>302</v>
      </c>
      <c r="I4179">
        <v>192.5591</v>
      </c>
      <c r="J4179" t="s">
        <v>889</v>
      </c>
      <c r="L4179" t="s">
        <v>4761</v>
      </c>
      <c r="M4179" t="s">
        <v>1590</v>
      </c>
      <c r="N4179" t="s">
        <v>1590</v>
      </c>
    </row>
    <row r="4180" spans="1:14" x14ac:dyDescent="0.3">
      <c r="A4180" s="136">
        <f t="shared" si="65"/>
        <v>372.71799757384468</v>
      </c>
      <c r="B4180" s="134">
        <v>4.2291699999999999</v>
      </c>
      <c r="C4180" s="134">
        <v>-74.74821</v>
      </c>
      <c r="D4180" t="s">
        <v>1598</v>
      </c>
      <c r="E4180" t="s">
        <v>892</v>
      </c>
      <c r="F4180" t="s">
        <v>877</v>
      </c>
      <c r="G4180" t="s">
        <v>1599</v>
      </c>
      <c r="H4180" t="s">
        <v>307</v>
      </c>
      <c r="I4180">
        <v>39.259399999999999</v>
      </c>
      <c r="J4180" t="s">
        <v>894</v>
      </c>
      <c r="K4180" t="s">
        <v>879</v>
      </c>
      <c r="L4180" t="s">
        <v>1600</v>
      </c>
      <c r="M4180" t="s">
        <v>899</v>
      </c>
      <c r="N4180" t="s">
        <v>899</v>
      </c>
    </row>
    <row r="4181" spans="1:14" x14ac:dyDescent="0.3">
      <c r="A4181" s="136">
        <f t="shared" si="65"/>
        <v>372.84864925145075</v>
      </c>
      <c r="B4181" s="134">
        <v>4.2525000000000004</v>
      </c>
      <c r="C4181" s="134">
        <v>-74.788499999999999</v>
      </c>
      <c r="D4181" t="s">
        <v>1517</v>
      </c>
      <c r="E4181" t="s">
        <v>883</v>
      </c>
      <c r="F4181" t="s">
        <v>877</v>
      </c>
      <c r="G4181" t="s">
        <v>1494</v>
      </c>
      <c r="H4181" t="s">
        <v>307</v>
      </c>
      <c r="I4181">
        <v>17.175799999999999</v>
      </c>
      <c r="J4181" t="s">
        <v>894</v>
      </c>
      <c r="L4181" t="s">
        <v>1109</v>
      </c>
      <c r="M4181" t="s">
        <v>957</v>
      </c>
      <c r="N4181" t="s">
        <v>957</v>
      </c>
    </row>
    <row r="4182" spans="1:14" x14ac:dyDescent="0.3">
      <c r="A4182" s="136">
        <f t="shared" si="65"/>
        <v>372.90703971691124</v>
      </c>
      <c r="B4182" s="134">
        <v>3.7950499999999998</v>
      </c>
      <c r="C4182" s="134">
        <v>-73.605130000000003</v>
      </c>
      <c r="D4182" t="s">
        <v>5487</v>
      </c>
      <c r="E4182" t="s">
        <v>892</v>
      </c>
      <c r="F4182" t="s">
        <v>877</v>
      </c>
      <c r="G4182" t="s">
        <v>5051</v>
      </c>
      <c r="H4182" t="s">
        <v>302</v>
      </c>
      <c r="I4182">
        <v>319.3802</v>
      </c>
      <c r="J4182" t="s">
        <v>889</v>
      </c>
      <c r="K4182" t="s">
        <v>879</v>
      </c>
      <c r="L4182" t="s">
        <v>4844</v>
      </c>
      <c r="M4182" t="s">
        <v>957</v>
      </c>
      <c r="N4182" t="s">
        <v>957</v>
      </c>
    </row>
    <row r="4183" spans="1:14" x14ac:dyDescent="0.3">
      <c r="A4183" s="136">
        <f t="shared" si="65"/>
        <v>372.93349409844302</v>
      </c>
      <c r="B4183" s="134">
        <v>10.443</v>
      </c>
      <c r="C4183" s="134">
        <v>-73.183000000000007</v>
      </c>
      <c r="D4183" t="s">
        <v>13725</v>
      </c>
      <c r="E4183" t="s">
        <v>892</v>
      </c>
      <c r="F4183" t="s">
        <v>877</v>
      </c>
      <c r="G4183" t="s">
        <v>13621</v>
      </c>
      <c r="H4183" t="s">
        <v>294</v>
      </c>
      <c r="I4183">
        <v>419.5641</v>
      </c>
      <c r="J4183" t="s">
        <v>889</v>
      </c>
      <c r="K4183" t="s">
        <v>903</v>
      </c>
      <c r="L4183" t="s">
        <v>13726</v>
      </c>
      <c r="M4183" t="s">
        <v>13727</v>
      </c>
      <c r="N4183" t="s">
        <v>13727</v>
      </c>
    </row>
    <row r="4184" spans="1:14" x14ac:dyDescent="0.3">
      <c r="A4184" s="136">
        <f t="shared" si="65"/>
        <v>372.93887343431658</v>
      </c>
      <c r="B4184" s="134">
        <v>6.8654999999999999</v>
      </c>
      <c r="C4184" s="134">
        <v>-76.370500000000007</v>
      </c>
      <c r="D4184" t="s">
        <v>9403</v>
      </c>
      <c r="E4184" t="s">
        <v>883</v>
      </c>
      <c r="F4184" t="s">
        <v>877</v>
      </c>
      <c r="G4184" t="s">
        <v>9404</v>
      </c>
      <c r="H4184" t="s">
        <v>288</v>
      </c>
      <c r="I4184">
        <v>328.18340000000001</v>
      </c>
      <c r="J4184" t="s">
        <v>889</v>
      </c>
      <c r="L4184" t="s">
        <v>3787</v>
      </c>
      <c r="M4184" t="s">
        <v>8628</v>
      </c>
      <c r="N4184" t="s">
        <v>8628</v>
      </c>
    </row>
    <row r="4185" spans="1:14" x14ac:dyDescent="0.3">
      <c r="A4185" s="136">
        <f t="shared" si="65"/>
        <v>372.96776263886505</v>
      </c>
      <c r="B4185" s="134">
        <v>10.442</v>
      </c>
      <c r="C4185" s="134">
        <v>-73.206000000000003</v>
      </c>
      <c r="D4185" t="s">
        <v>13716</v>
      </c>
      <c r="E4185" t="s">
        <v>892</v>
      </c>
      <c r="F4185" t="s">
        <v>877</v>
      </c>
      <c r="G4185" t="s">
        <v>13207</v>
      </c>
      <c r="H4185" t="s">
        <v>294</v>
      </c>
      <c r="I4185">
        <v>147.51400000000001</v>
      </c>
      <c r="J4185" t="s">
        <v>894</v>
      </c>
      <c r="K4185" t="s">
        <v>903</v>
      </c>
      <c r="L4185" t="s">
        <v>13020</v>
      </c>
      <c r="M4185" t="s">
        <v>957</v>
      </c>
      <c r="N4185" t="s">
        <v>957</v>
      </c>
    </row>
    <row r="4186" spans="1:14" x14ac:dyDescent="0.3">
      <c r="A4186" s="136">
        <f t="shared" si="65"/>
        <v>373.04043396359504</v>
      </c>
      <c r="B4186" s="134">
        <v>4.2779999999999996</v>
      </c>
      <c r="C4186" s="134">
        <v>-74.831999999999994</v>
      </c>
      <c r="D4186" t="s">
        <v>1460</v>
      </c>
      <c r="E4186" t="s">
        <v>883</v>
      </c>
      <c r="F4186" t="s">
        <v>877</v>
      </c>
      <c r="G4186" t="s">
        <v>1368</v>
      </c>
      <c r="H4186" t="s">
        <v>1369</v>
      </c>
      <c r="I4186">
        <v>62.569899999999997</v>
      </c>
      <c r="J4186" t="s">
        <v>894</v>
      </c>
      <c r="L4186" t="s">
        <v>1461</v>
      </c>
      <c r="M4186" t="s">
        <v>957</v>
      </c>
      <c r="N4186" t="s">
        <v>957</v>
      </c>
    </row>
    <row r="4187" spans="1:14" x14ac:dyDescent="0.3">
      <c r="A4187" s="136">
        <f t="shared" si="65"/>
        <v>373.12602868950677</v>
      </c>
      <c r="B4187" s="134">
        <v>9.4375</v>
      </c>
      <c r="C4187" s="134">
        <v>-75.426500000000004</v>
      </c>
      <c r="D4187" t="s">
        <v>12862</v>
      </c>
      <c r="E4187" t="s">
        <v>883</v>
      </c>
      <c r="F4187" t="s">
        <v>877</v>
      </c>
      <c r="G4187" t="s">
        <v>12840</v>
      </c>
      <c r="H4187" t="s">
        <v>306</v>
      </c>
      <c r="I4187">
        <v>145.78440000000001</v>
      </c>
      <c r="J4187" t="s">
        <v>894</v>
      </c>
      <c r="L4187" t="s">
        <v>12863</v>
      </c>
      <c r="M4187" t="s">
        <v>1019</v>
      </c>
      <c r="N4187" t="s">
        <v>1019</v>
      </c>
    </row>
    <row r="4188" spans="1:14" x14ac:dyDescent="0.3">
      <c r="A4188" s="136">
        <f t="shared" si="65"/>
        <v>373.14808594578335</v>
      </c>
      <c r="B4188" s="134">
        <v>9.4250000000000007</v>
      </c>
      <c r="C4188" s="134">
        <v>-75.438999999999993</v>
      </c>
      <c r="D4188" t="s">
        <v>12857</v>
      </c>
      <c r="E4188" t="s">
        <v>883</v>
      </c>
      <c r="F4188" t="s">
        <v>877</v>
      </c>
      <c r="G4188" t="s">
        <v>12840</v>
      </c>
      <c r="H4188" t="s">
        <v>306</v>
      </c>
      <c r="I4188">
        <v>64.391900000000007</v>
      </c>
      <c r="J4188" t="s">
        <v>894</v>
      </c>
      <c r="L4188" t="s">
        <v>12843</v>
      </c>
      <c r="M4188" t="s">
        <v>906</v>
      </c>
      <c r="N4188" t="s">
        <v>906</v>
      </c>
    </row>
    <row r="4189" spans="1:14" x14ac:dyDescent="0.3">
      <c r="A4189" s="136">
        <f t="shared" si="65"/>
        <v>373.27019275579795</v>
      </c>
      <c r="B4189" s="134">
        <v>9.4514999999999993</v>
      </c>
      <c r="C4189" s="134">
        <v>-75.414500000000004</v>
      </c>
      <c r="D4189" t="s">
        <v>12879</v>
      </c>
      <c r="E4189" t="s">
        <v>883</v>
      </c>
      <c r="F4189" t="s">
        <v>877</v>
      </c>
      <c r="G4189" t="s">
        <v>12840</v>
      </c>
      <c r="H4189" t="s">
        <v>306</v>
      </c>
      <c r="I4189">
        <v>149.4213</v>
      </c>
      <c r="J4189" t="s">
        <v>894</v>
      </c>
      <c r="L4189" t="s">
        <v>12880</v>
      </c>
      <c r="M4189" t="s">
        <v>3535</v>
      </c>
      <c r="N4189" t="s">
        <v>3535</v>
      </c>
    </row>
    <row r="4190" spans="1:14" x14ac:dyDescent="0.3">
      <c r="A4190" s="136">
        <f t="shared" si="65"/>
        <v>373.46509842939753</v>
      </c>
      <c r="B4190" s="134">
        <v>3.7960400000000001</v>
      </c>
      <c r="C4190" s="134">
        <v>-73.63776</v>
      </c>
      <c r="D4190" t="s">
        <v>5377</v>
      </c>
      <c r="E4190" t="s">
        <v>892</v>
      </c>
      <c r="F4190" t="s">
        <v>877</v>
      </c>
      <c r="G4190" t="s">
        <v>5051</v>
      </c>
      <c r="H4190" t="s">
        <v>302</v>
      </c>
      <c r="I4190">
        <v>409.19439999999997</v>
      </c>
      <c r="J4190" t="s">
        <v>889</v>
      </c>
      <c r="K4190" t="s">
        <v>879</v>
      </c>
      <c r="L4190" t="s">
        <v>4844</v>
      </c>
      <c r="M4190" t="s">
        <v>899</v>
      </c>
      <c r="N4190" t="s">
        <v>899</v>
      </c>
    </row>
    <row r="4191" spans="1:14" x14ac:dyDescent="0.3">
      <c r="A4191" s="136">
        <f t="shared" si="65"/>
        <v>373.51665440214833</v>
      </c>
      <c r="B4191" s="134">
        <v>7.0270000000000001</v>
      </c>
      <c r="C4191" s="134">
        <v>-76.383499999999998</v>
      </c>
      <c r="D4191" t="s">
        <v>9789</v>
      </c>
      <c r="E4191" t="s">
        <v>883</v>
      </c>
      <c r="F4191" t="s">
        <v>877</v>
      </c>
      <c r="G4191" t="s">
        <v>9404</v>
      </c>
      <c r="H4191" t="s">
        <v>288</v>
      </c>
      <c r="I4191">
        <v>145.6789</v>
      </c>
      <c r="J4191" t="s">
        <v>894</v>
      </c>
      <c r="L4191" t="s">
        <v>2659</v>
      </c>
      <c r="M4191" t="s">
        <v>2026</v>
      </c>
      <c r="N4191" t="s">
        <v>2026</v>
      </c>
    </row>
    <row r="4192" spans="1:14" x14ac:dyDescent="0.3">
      <c r="A4192" s="136">
        <f t="shared" si="65"/>
        <v>373.52315152960034</v>
      </c>
      <c r="B4192" s="134">
        <v>9.4354999999999993</v>
      </c>
      <c r="C4192" s="134">
        <v>-75.433499999999995</v>
      </c>
      <c r="D4192" t="s">
        <v>12861</v>
      </c>
      <c r="E4192" t="s">
        <v>883</v>
      </c>
      <c r="F4192" t="s">
        <v>877</v>
      </c>
      <c r="G4192" t="s">
        <v>12840</v>
      </c>
      <c r="H4192" t="s">
        <v>306</v>
      </c>
      <c r="I4192">
        <v>95.976399999999998</v>
      </c>
      <c r="J4192" t="s">
        <v>894</v>
      </c>
      <c r="L4192" t="s">
        <v>2710</v>
      </c>
      <c r="M4192" t="s">
        <v>3535</v>
      </c>
      <c r="N4192" t="s">
        <v>3535</v>
      </c>
    </row>
    <row r="4193" spans="1:14" x14ac:dyDescent="0.3">
      <c r="A4193" s="136">
        <f t="shared" si="65"/>
        <v>373.69472808971102</v>
      </c>
      <c r="B4193" s="134">
        <v>9.4135000000000009</v>
      </c>
      <c r="C4193" s="134">
        <v>-75.456999999999994</v>
      </c>
      <c r="D4193" t="s">
        <v>12850</v>
      </c>
      <c r="E4193" t="s">
        <v>883</v>
      </c>
      <c r="F4193" t="s">
        <v>877</v>
      </c>
      <c r="G4193" t="s">
        <v>12851</v>
      </c>
      <c r="H4193" t="s">
        <v>306</v>
      </c>
      <c r="I4193">
        <v>1065.5631000000001</v>
      </c>
      <c r="J4193" t="s">
        <v>889</v>
      </c>
      <c r="L4193" t="s">
        <v>4152</v>
      </c>
      <c r="M4193" t="s">
        <v>5161</v>
      </c>
      <c r="N4193" t="s">
        <v>5161</v>
      </c>
    </row>
    <row r="4194" spans="1:14" x14ac:dyDescent="0.3">
      <c r="A4194" s="136">
        <f t="shared" si="65"/>
        <v>373.72216380423453</v>
      </c>
      <c r="B4194" s="134">
        <v>3.81765</v>
      </c>
      <c r="C4194" s="134">
        <v>-73.752129999999994</v>
      </c>
      <c r="D4194" t="s">
        <v>4922</v>
      </c>
      <c r="E4194" t="s">
        <v>892</v>
      </c>
      <c r="F4194" t="s">
        <v>877</v>
      </c>
      <c r="G4194" t="s">
        <v>4432</v>
      </c>
      <c r="H4194" t="s">
        <v>302</v>
      </c>
      <c r="I4194">
        <v>123.837</v>
      </c>
      <c r="J4194" t="s">
        <v>894</v>
      </c>
      <c r="K4194" t="s">
        <v>879</v>
      </c>
      <c r="L4194" t="s">
        <v>4844</v>
      </c>
      <c r="M4194" t="s">
        <v>1482</v>
      </c>
      <c r="N4194" t="s">
        <v>1482</v>
      </c>
    </row>
    <row r="4195" spans="1:14" x14ac:dyDescent="0.3">
      <c r="A4195" s="136">
        <f t="shared" si="65"/>
        <v>373.8532725448934</v>
      </c>
      <c r="B4195" s="134">
        <v>9.4024999999999999</v>
      </c>
      <c r="C4195" s="134">
        <v>-75.469499999999996</v>
      </c>
      <c r="D4195" t="s">
        <v>12839</v>
      </c>
      <c r="E4195" t="s">
        <v>883</v>
      </c>
      <c r="F4195" t="s">
        <v>877</v>
      </c>
      <c r="G4195" t="s">
        <v>12840</v>
      </c>
      <c r="H4195" t="s">
        <v>306</v>
      </c>
      <c r="I4195">
        <v>25.516500000000001</v>
      </c>
      <c r="J4195" t="s">
        <v>894</v>
      </c>
      <c r="L4195" t="s">
        <v>12841</v>
      </c>
      <c r="M4195" t="s">
        <v>3535</v>
      </c>
      <c r="N4195" t="s">
        <v>3535</v>
      </c>
    </row>
    <row r="4196" spans="1:14" x14ac:dyDescent="0.3">
      <c r="A4196" s="136">
        <f t="shared" si="65"/>
        <v>373.91697922027583</v>
      </c>
      <c r="B4196" s="134">
        <v>4.2443799999999996</v>
      </c>
      <c r="C4196" s="134">
        <v>-74.79365</v>
      </c>
      <c r="D4196" t="s">
        <v>1512</v>
      </c>
      <c r="E4196" t="s">
        <v>892</v>
      </c>
      <c r="F4196" t="s">
        <v>877</v>
      </c>
      <c r="G4196" t="s">
        <v>1494</v>
      </c>
      <c r="H4196" t="s">
        <v>307</v>
      </c>
      <c r="I4196">
        <v>90.577399999999997</v>
      </c>
      <c r="J4196" t="s">
        <v>889</v>
      </c>
      <c r="K4196" t="s">
        <v>879</v>
      </c>
      <c r="L4196" t="s">
        <v>1513</v>
      </c>
      <c r="M4196" t="s">
        <v>899</v>
      </c>
      <c r="N4196" t="s">
        <v>899</v>
      </c>
    </row>
    <row r="4197" spans="1:14" x14ac:dyDescent="0.3">
      <c r="A4197" s="136">
        <f t="shared" si="65"/>
        <v>374.0597359161959</v>
      </c>
      <c r="B4197" s="134">
        <v>7.0570000000000004</v>
      </c>
      <c r="C4197" s="134">
        <v>-76.388999999999996</v>
      </c>
      <c r="D4197" t="s">
        <v>9892</v>
      </c>
      <c r="E4197" t="s">
        <v>883</v>
      </c>
      <c r="F4197" t="s">
        <v>877</v>
      </c>
      <c r="G4197" t="s">
        <v>9404</v>
      </c>
      <c r="H4197" t="s">
        <v>288</v>
      </c>
      <c r="I4197">
        <v>902.16980000000001</v>
      </c>
      <c r="J4197" t="s">
        <v>889</v>
      </c>
      <c r="L4197" t="s">
        <v>3787</v>
      </c>
      <c r="M4197" t="s">
        <v>4586</v>
      </c>
      <c r="N4197" t="s">
        <v>4586</v>
      </c>
    </row>
    <row r="4198" spans="1:14" x14ac:dyDescent="0.3">
      <c r="A4198" s="136">
        <f t="shared" si="65"/>
        <v>374.09740800001322</v>
      </c>
      <c r="B4198" s="134">
        <v>9.4474999999999998</v>
      </c>
      <c r="C4198" s="134">
        <v>-75.429000000000002</v>
      </c>
      <c r="D4198" t="s">
        <v>12874</v>
      </c>
      <c r="E4198" t="s">
        <v>883</v>
      </c>
      <c r="F4198" t="s">
        <v>981</v>
      </c>
      <c r="G4198" t="s">
        <v>12840</v>
      </c>
      <c r="H4198" t="s">
        <v>306</v>
      </c>
      <c r="I4198">
        <v>89.898499999999999</v>
      </c>
      <c r="J4198" t="s">
        <v>894</v>
      </c>
      <c r="L4198" t="s">
        <v>12875</v>
      </c>
      <c r="M4198" t="s">
        <v>3535</v>
      </c>
      <c r="N4198" t="s">
        <v>3535</v>
      </c>
    </row>
    <row r="4199" spans="1:14" x14ac:dyDescent="0.3">
      <c r="A4199" s="136">
        <f t="shared" si="65"/>
        <v>374.10331910092538</v>
      </c>
      <c r="B4199" s="134">
        <v>4.4666800000000002</v>
      </c>
      <c r="C4199" s="134">
        <v>-75.111770000000007</v>
      </c>
      <c r="D4199" t="s">
        <v>1217</v>
      </c>
      <c r="E4199" t="s">
        <v>892</v>
      </c>
      <c r="F4199" t="s">
        <v>877</v>
      </c>
      <c r="G4199" t="s">
        <v>922</v>
      </c>
      <c r="H4199" t="s">
        <v>307</v>
      </c>
      <c r="I4199">
        <v>9.9168000000000003</v>
      </c>
      <c r="J4199" t="s">
        <v>894</v>
      </c>
      <c r="K4199" t="s">
        <v>879</v>
      </c>
      <c r="L4199" t="s">
        <v>1218</v>
      </c>
      <c r="M4199" t="s">
        <v>931</v>
      </c>
      <c r="N4199" t="s">
        <v>931</v>
      </c>
    </row>
    <row r="4200" spans="1:14" x14ac:dyDescent="0.3">
      <c r="A4200" s="136">
        <f t="shared" si="65"/>
        <v>374.14891026008735</v>
      </c>
      <c r="B4200" s="134">
        <v>9.4397500000000001</v>
      </c>
      <c r="C4200" s="134">
        <v>-75.437269999999998</v>
      </c>
      <c r="D4200" t="s">
        <v>12864</v>
      </c>
      <c r="E4200" t="s">
        <v>892</v>
      </c>
      <c r="F4200" t="s">
        <v>877</v>
      </c>
      <c r="G4200" t="s">
        <v>12840</v>
      </c>
      <c r="H4200" t="s">
        <v>306</v>
      </c>
      <c r="I4200">
        <v>10.931100000000001</v>
      </c>
      <c r="J4200" t="s">
        <v>894</v>
      </c>
      <c r="K4200" t="s">
        <v>879</v>
      </c>
      <c r="L4200" t="s">
        <v>12865</v>
      </c>
      <c r="M4200" t="s">
        <v>949</v>
      </c>
      <c r="N4200" t="s">
        <v>949</v>
      </c>
    </row>
    <row r="4201" spans="1:14" x14ac:dyDescent="0.3">
      <c r="A4201" s="136">
        <f t="shared" si="65"/>
        <v>374.15683572545248</v>
      </c>
      <c r="B4201" s="134">
        <v>3.80992</v>
      </c>
      <c r="C4201" s="134">
        <v>-73.735569999999996</v>
      </c>
      <c r="D4201" t="s">
        <v>5011</v>
      </c>
      <c r="E4201" t="s">
        <v>892</v>
      </c>
      <c r="F4201" t="s">
        <v>877</v>
      </c>
      <c r="G4201" t="s">
        <v>4952</v>
      </c>
      <c r="H4201" t="s">
        <v>302</v>
      </c>
      <c r="I4201">
        <v>120.1183</v>
      </c>
      <c r="J4201" t="s">
        <v>889</v>
      </c>
      <c r="K4201" t="s">
        <v>879</v>
      </c>
      <c r="L4201" t="s">
        <v>3133</v>
      </c>
      <c r="M4201" t="s">
        <v>957</v>
      </c>
      <c r="N4201" t="s">
        <v>957</v>
      </c>
    </row>
    <row r="4202" spans="1:14" x14ac:dyDescent="0.3">
      <c r="A4202" s="136">
        <f t="shared" si="65"/>
        <v>374.19091553328508</v>
      </c>
      <c r="B4202" s="134">
        <v>7.0875000000000004</v>
      </c>
      <c r="C4202" s="134">
        <v>-76.390500000000003</v>
      </c>
      <c r="D4202" t="s">
        <v>9949</v>
      </c>
      <c r="E4202" t="s">
        <v>883</v>
      </c>
      <c r="F4202" t="s">
        <v>877</v>
      </c>
      <c r="G4202" t="s">
        <v>9404</v>
      </c>
      <c r="H4202" t="s">
        <v>288</v>
      </c>
      <c r="I4202">
        <v>99.147099999999995</v>
      </c>
      <c r="J4202" t="s">
        <v>894</v>
      </c>
      <c r="L4202" t="s">
        <v>2659</v>
      </c>
      <c r="M4202" t="s">
        <v>2026</v>
      </c>
      <c r="N4202" t="s">
        <v>2026</v>
      </c>
    </row>
    <row r="4203" spans="1:14" x14ac:dyDescent="0.3">
      <c r="A4203" s="136">
        <f t="shared" si="65"/>
        <v>374.22868000583634</v>
      </c>
      <c r="B4203" s="134">
        <v>4.1761400000000002</v>
      </c>
      <c r="C4203" s="134">
        <v>-74.684790000000007</v>
      </c>
      <c r="D4203" t="s">
        <v>1743</v>
      </c>
      <c r="E4203" t="s">
        <v>892</v>
      </c>
      <c r="F4203" t="s">
        <v>877</v>
      </c>
      <c r="G4203" t="s">
        <v>1599</v>
      </c>
      <c r="H4203" t="s">
        <v>307</v>
      </c>
      <c r="I4203">
        <v>97.666200000000003</v>
      </c>
      <c r="J4203" t="s">
        <v>894</v>
      </c>
      <c r="K4203" t="s">
        <v>879</v>
      </c>
      <c r="L4203" t="s">
        <v>1744</v>
      </c>
      <c r="M4203" t="s">
        <v>899</v>
      </c>
      <c r="N4203" t="s">
        <v>899</v>
      </c>
    </row>
    <row r="4204" spans="1:14" x14ac:dyDescent="0.3">
      <c r="A4204" s="136">
        <f t="shared" si="65"/>
        <v>374.27796374084147</v>
      </c>
      <c r="B4204" s="134">
        <v>4.2205000000000004</v>
      </c>
      <c r="C4204" s="134">
        <v>-74.760999999999996</v>
      </c>
      <c r="D4204" t="s">
        <v>1567</v>
      </c>
      <c r="E4204" t="s">
        <v>883</v>
      </c>
      <c r="F4204" t="s">
        <v>877</v>
      </c>
      <c r="G4204" t="s">
        <v>1568</v>
      </c>
      <c r="H4204" t="s">
        <v>307</v>
      </c>
      <c r="I4204">
        <v>180.3476</v>
      </c>
      <c r="J4204" t="s">
        <v>889</v>
      </c>
      <c r="L4204" t="s">
        <v>1569</v>
      </c>
      <c r="M4204" t="s">
        <v>1019</v>
      </c>
      <c r="N4204" t="s">
        <v>1019</v>
      </c>
    </row>
    <row r="4205" spans="1:14" x14ac:dyDescent="0.3">
      <c r="A4205" s="136">
        <f t="shared" si="65"/>
        <v>374.2934257982248</v>
      </c>
      <c r="B4205" s="134">
        <v>5.8654999999999999</v>
      </c>
      <c r="C4205" s="134">
        <v>-76.153499999999994</v>
      </c>
      <c r="D4205" t="s">
        <v>5934</v>
      </c>
      <c r="E4205" t="s">
        <v>883</v>
      </c>
      <c r="F4205" t="s">
        <v>884</v>
      </c>
      <c r="G4205" t="s">
        <v>5616</v>
      </c>
      <c r="H4205" t="s">
        <v>295</v>
      </c>
      <c r="I4205">
        <v>56.413200000000003</v>
      </c>
      <c r="L4205" t="s">
        <v>5935</v>
      </c>
      <c r="M4205" t="s">
        <v>957</v>
      </c>
      <c r="N4205" t="s">
        <v>957</v>
      </c>
    </row>
    <row r="4206" spans="1:14" x14ac:dyDescent="0.3">
      <c r="A4206" s="136">
        <f t="shared" si="65"/>
        <v>374.29503402526052</v>
      </c>
      <c r="B4206" s="134">
        <v>7.1639999999999997</v>
      </c>
      <c r="C4206" s="134">
        <v>-76.391000000000005</v>
      </c>
      <c r="D4206" t="s">
        <v>10124</v>
      </c>
      <c r="E4206" t="s">
        <v>883</v>
      </c>
      <c r="F4206" t="s">
        <v>877</v>
      </c>
      <c r="G4206" t="s">
        <v>9994</v>
      </c>
      <c r="H4206" t="s">
        <v>288</v>
      </c>
      <c r="I4206">
        <v>2179.6453999999999</v>
      </c>
      <c r="J4206" t="s">
        <v>889</v>
      </c>
      <c r="L4206" t="s">
        <v>2659</v>
      </c>
      <c r="M4206" t="s">
        <v>2026</v>
      </c>
      <c r="N4206" t="s">
        <v>2026</v>
      </c>
    </row>
    <row r="4207" spans="1:14" x14ac:dyDescent="0.3">
      <c r="A4207" s="136">
        <f t="shared" si="65"/>
        <v>374.29604773003081</v>
      </c>
      <c r="B4207" s="134">
        <v>10.447329999999999</v>
      </c>
      <c r="C4207" s="134">
        <v>-73.296580000000006</v>
      </c>
      <c r="D4207" t="s">
        <v>13683</v>
      </c>
      <c r="E4207" t="s">
        <v>892</v>
      </c>
      <c r="F4207" t="s">
        <v>877</v>
      </c>
      <c r="G4207" t="s">
        <v>13207</v>
      </c>
      <c r="H4207" t="s">
        <v>294</v>
      </c>
      <c r="I4207">
        <v>116.1649</v>
      </c>
      <c r="J4207" t="s">
        <v>894</v>
      </c>
      <c r="K4207" t="s">
        <v>903</v>
      </c>
      <c r="L4207" t="s">
        <v>3856</v>
      </c>
      <c r="M4207" t="s">
        <v>1326</v>
      </c>
      <c r="N4207" t="s">
        <v>1326</v>
      </c>
    </row>
    <row r="4208" spans="1:14" x14ac:dyDescent="0.3">
      <c r="A4208" s="136">
        <f t="shared" si="65"/>
        <v>374.30421961753808</v>
      </c>
      <c r="B4208" s="134">
        <v>7.1295000000000002</v>
      </c>
      <c r="C4208" s="134">
        <v>-76.391499999999994</v>
      </c>
      <c r="D4208" t="s">
        <v>10059</v>
      </c>
      <c r="E4208" t="s">
        <v>883</v>
      </c>
      <c r="F4208" t="s">
        <v>877</v>
      </c>
      <c r="G4208" t="s">
        <v>9404</v>
      </c>
      <c r="H4208" t="s">
        <v>288</v>
      </c>
      <c r="I4208">
        <v>57.524799999999999</v>
      </c>
      <c r="J4208" t="s">
        <v>894</v>
      </c>
      <c r="L4208" t="s">
        <v>3787</v>
      </c>
      <c r="M4208" t="s">
        <v>4586</v>
      </c>
      <c r="N4208" t="s">
        <v>4586</v>
      </c>
    </row>
    <row r="4209" spans="1:14" x14ac:dyDescent="0.3">
      <c r="A4209" s="136">
        <f t="shared" si="65"/>
        <v>374.344061945443</v>
      </c>
      <c r="B4209" s="134">
        <v>4.2985499999999996</v>
      </c>
      <c r="C4209" s="134">
        <v>-74.884770000000003</v>
      </c>
      <c r="D4209" t="s">
        <v>1377</v>
      </c>
      <c r="E4209" t="s">
        <v>892</v>
      </c>
      <c r="F4209" t="s">
        <v>877</v>
      </c>
      <c r="G4209" t="s">
        <v>1378</v>
      </c>
      <c r="H4209" t="s">
        <v>1369</v>
      </c>
      <c r="I4209">
        <v>76.657799999999995</v>
      </c>
      <c r="J4209" t="s">
        <v>889</v>
      </c>
      <c r="K4209" t="s">
        <v>903</v>
      </c>
      <c r="L4209" t="s">
        <v>1379</v>
      </c>
      <c r="M4209" t="s">
        <v>1380</v>
      </c>
      <c r="N4209" t="s">
        <v>1380</v>
      </c>
    </row>
    <row r="4210" spans="1:14" x14ac:dyDescent="0.3">
      <c r="A4210" s="136">
        <f t="shared" si="65"/>
        <v>374.40666473552869</v>
      </c>
      <c r="B4210" s="134">
        <v>4.2768199999999998</v>
      </c>
      <c r="C4210" s="134">
        <v>-74.852810000000005</v>
      </c>
      <c r="D4210" t="s">
        <v>1427</v>
      </c>
      <c r="E4210" t="s">
        <v>892</v>
      </c>
      <c r="F4210" t="s">
        <v>926</v>
      </c>
      <c r="G4210" t="s">
        <v>1408</v>
      </c>
      <c r="H4210" t="s">
        <v>297</v>
      </c>
      <c r="I4210">
        <v>15.2887</v>
      </c>
      <c r="J4210" t="s">
        <v>894</v>
      </c>
      <c r="K4210" t="s">
        <v>879</v>
      </c>
      <c r="L4210" t="s">
        <v>1428</v>
      </c>
      <c r="M4210" t="s">
        <v>931</v>
      </c>
      <c r="N4210" t="s">
        <v>931</v>
      </c>
    </row>
    <row r="4211" spans="1:14" x14ac:dyDescent="0.3">
      <c r="A4211" s="136">
        <f t="shared" si="65"/>
        <v>374.49197766905553</v>
      </c>
      <c r="B4211" s="134">
        <v>3.8046099999999998</v>
      </c>
      <c r="C4211" s="134">
        <v>-73.725480000000005</v>
      </c>
      <c r="D4211" t="s">
        <v>5061</v>
      </c>
      <c r="E4211" t="s">
        <v>892</v>
      </c>
      <c r="F4211" t="s">
        <v>877</v>
      </c>
      <c r="G4211" t="s">
        <v>5062</v>
      </c>
      <c r="H4211" t="s">
        <v>302</v>
      </c>
      <c r="I4211">
        <v>107.5115</v>
      </c>
      <c r="J4211" t="s">
        <v>889</v>
      </c>
      <c r="K4211" t="s">
        <v>879</v>
      </c>
      <c r="L4211" t="s">
        <v>5063</v>
      </c>
      <c r="M4211" t="s">
        <v>1686</v>
      </c>
      <c r="N4211" t="s">
        <v>1686</v>
      </c>
    </row>
    <row r="4212" spans="1:14" x14ac:dyDescent="0.3">
      <c r="A4212" s="136">
        <f t="shared" si="65"/>
        <v>374.53413477282243</v>
      </c>
      <c r="B4212" s="134">
        <v>3.8090000000000002</v>
      </c>
      <c r="C4212" s="134">
        <v>-73.747</v>
      </c>
      <c r="D4212" t="s">
        <v>4951</v>
      </c>
      <c r="E4212" t="s">
        <v>883</v>
      </c>
      <c r="F4212" t="s">
        <v>877</v>
      </c>
      <c r="G4212" t="s">
        <v>4952</v>
      </c>
      <c r="H4212" t="s">
        <v>302</v>
      </c>
      <c r="I4212">
        <v>9.8119999999999994</v>
      </c>
      <c r="J4212" t="s">
        <v>894</v>
      </c>
      <c r="L4212" t="s">
        <v>4660</v>
      </c>
      <c r="M4212" t="s">
        <v>957</v>
      </c>
      <c r="N4212" t="s">
        <v>957</v>
      </c>
    </row>
    <row r="4213" spans="1:14" x14ac:dyDescent="0.3">
      <c r="A4213" s="136">
        <f t="shared" si="65"/>
        <v>374.57013519098871</v>
      </c>
      <c r="B4213" s="134">
        <v>10.2965</v>
      </c>
      <c r="C4213" s="134">
        <v>-74.0565</v>
      </c>
      <c r="D4213" t="s">
        <v>13388</v>
      </c>
      <c r="E4213" t="s">
        <v>883</v>
      </c>
      <c r="F4213" t="s">
        <v>877</v>
      </c>
      <c r="G4213" t="s">
        <v>13389</v>
      </c>
      <c r="H4213" t="s">
        <v>301</v>
      </c>
      <c r="I4213">
        <v>516.70349999999996</v>
      </c>
      <c r="J4213" t="s">
        <v>889</v>
      </c>
      <c r="L4213" t="s">
        <v>13390</v>
      </c>
      <c r="M4213" t="s">
        <v>1019</v>
      </c>
      <c r="N4213" t="s">
        <v>1019</v>
      </c>
    </row>
    <row r="4214" spans="1:14" x14ac:dyDescent="0.3">
      <c r="A4214" s="136">
        <f t="shared" si="65"/>
        <v>374.61390812056902</v>
      </c>
      <c r="B4214" s="134">
        <v>9.4511599999999998</v>
      </c>
      <c r="C4214" s="134">
        <v>-75.431960000000004</v>
      </c>
      <c r="D4214" t="s">
        <v>12877</v>
      </c>
      <c r="E4214" t="s">
        <v>892</v>
      </c>
      <c r="F4214" t="s">
        <v>877</v>
      </c>
      <c r="G4214" t="s">
        <v>12840</v>
      </c>
      <c r="H4214" t="s">
        <v>306</v>
      </c>
      <c r="I4214">
        <v>19.4557</v>
      </c>
      <c r="J4214" t="s">
        <v>894</v>
      </c>
      <c r="K4214" t="s">
        <v>879</v>
      </c>
      <c r="L4214" t="s">
        <v>12878</v>
      </c>
      <c r="M4214" t="s">
        <v>906</v>
      </c>
      <c r="N4214" t="s">
        <v>906</v>
      </c>
    </row>
    <row r="4215" spans="1:14" x14ac:dyDescent="0.3">
      <c r="A4215" s="136">
        <f t="shared" si="65"/>
        <v>374.64696194949198</v>
      </c>
      <c r="B4215" s="134">
        <v>4.2145000000000001</v>
      </c>
      <c r="C4215" s="134">
        <v>-74.757499999999993</v>
      </c>
      <c r="D4215" t="s">
        <v>1572</v>
      </c>
      <c r="E4215" t="s">
        <v>883</v>
      </c>
      <c r="F4215" t="s">
        <v>877</v>
      </c>
      <c r="G4215" t="s">
        <v>1568</v>
      </c>
      <c r="H4215" t="s">
        <v>307</v>
      </c>
      <c r="I4215">
        <v>84.653599999999997</v>
      </c>
      <c r="J4215" t="s">
        <v>894</v>
      </c>
      <c r="L4215" t="s">
        <v>1573</v>
      </c>
      <c r="M4215" t="s">
        <v>1019</v>
      </c>
      <c r="N4215" t="s">
        <v>1019</v>
      </c>
    </row>
    <row r="4216" spans="1:14" x14ac:dyDescent="0.3">
      <c r="A4216" s="136">
        <f t="shared" si="65"/>
        <v>374.72540571923963</v>
      </c>
      <c r="B4216" s="134">
        <v>9.4520199999999992</v>
      </c>
      <c r="C4216" s="134">
        <v>-75.43253</v>
      </c>
      <c r="D4216" t="s">
        <v>12881</v>
      </c>
      <c r="E4216" t="s">
        <v>892</v>
      </c>
      <c r="F4216" t="s">
        <v>877</v>
      </c>
      <c r="G4216" t="s">
        <v>12840</v>
      </c>
      <c r="H4216" t="s">
        <v>306</v>
      </c>
      <c r="I4216">
        <v>6.0197000000000003</v>
      </c>
      <c r="J4216" t="s">
        <v>894</v>
      </c>
      <c r="K4216" t="s">
        <v>879</v>
      </c>
      <c r="L4216" t="s">
        <v>12882</v>
      </c>
      <c r="M4216" t="s">
        <v>906</v>
      </c>
      <c r="N4216" t="s">
        <v>906</v>
      </c>
    </row>
    <row r="4217" spans="1:14" x14ac:dyDescent="0.3">
      <c r="A4217" s="136">
        <f t="shared" si="65"/>
        <v>374.75191551858899</v>
      </c>
      <c r="B4217" s="134">
        <v>10.44782</v>
      </c>
      <c r="C4217" s="134">
        <v>-73.335899999999995</v>
      </c>
      <c r="D4217" t="s">
        <v>13668</v>
      </c>
      <c r="E4217" t="s">
        <v>892</v>
      </c>
      <c r="F4217" t="s">
        <v>877</v>
      </c>
      <c r="G4217" t="s">
        <v>13207</v>
      </c>
      <c r="H4217" t="s">
        <v>294</v>
      </c>
      <c r="I4217">
        <v>473.91030000000001</v>
      </c>
      <c r="J4217" t="s">
        <v>889</v>
      </c>
      <c r="K4217" t="s">
        <v>879</v>
      </c>
      <c r="L4217" t="s">
        <v>13669</v>
      </c>
      <c r="M4217" t="s">
        <v>1718</v>
      </c>
      <c r="N4217" t="s">
        <v>1718</v>
      </c>
    </row>
    <row r="4218" spans="1:14" x14ac:dyDescent="0.3">
      <c r="A4218" s="136">
        <f t="shared" si="65"/>
        <v>374.83006121881357</v>
      </c>
      <c r="B4218" s="134">
        <v>10.45</v>
      </c>
      <c r="C4218" s="134">
        <v>-73.320499999999996</v>
      </c>
      <c r="D4218" t="s">
        <v>13678</v>
      </c>
      <c r="E4218" t="s">
        <v>892</v>
      </c>
      <c r="F4218" t="s">
        <v>877</v>
      </c>
      <c r="G4218" t="s">
        <v>13207</v>
      </c>
      <c r="H4218" t="s">
        <v>294</v>
      </c>
      <c r="I4218">
        <v>281.72539999999998</v>
      </c>
      <c r="K4218" t="s">
        <v>879</v>
      </c>
      <c r="L4218" t="s">
        <v>13679</v>
      </c>
      <c r="M4218" t="s">
        <v>1019</v>
      </c>
      <c r="N4218" t="s">
        <v>1019</v>
      </c>
    </row>
    <row r="4219" spans="1:14" x14ac:dyDescent="0.3">
      <c r="A4219" s="136">
        <f t="shared" si="65"/>
        <v>374.83537108661216</v>
      </c>
      <c r="B4219" s="134">
        <v>9.4179999999999993</v>
      </c>
      <c r="C4219" s="134">
        <v>-75.466999999999999</v>
      </c>
      <c r="D4219" t="s">
        <v>12854</v>
      </c>
      <c r="E4219" t="s">
        <v>883</v>
      </c>
      <c r="F4219" t="s">
        <v>877</v>
      </c>
      <c r="G4219" t="s">
        <v>12840</v>
      </c>
      <c r="H4219" t="s">
        <v>306</v>
      </c>
      <c r="I4219">
        <v>14.5802</v>
      </c>
      <c r="J4219" t="s">
        <v>894</v>
      </c>
      <c r="L4219" t="s">
        <v>12843</v>
      </c>
      <c r="M4219" t="s">
        <v>906</v>
      </c>
      <c r="N4219" t="s">
        <v>906</v>
      </c>
    </row>
    <row r="4220" spans="1:14" x14ac:dyDescent="0.3">
      <c r="A4220" s="136">
        <f t="shared" si="65"/>
        <v>374.84592703834682</v>
      </c>
      <c r="B4220" s="134">
        <v>3.7930299999999999</v>
      </c>
      <c r="C4220" s="134">
        <v>-73.686279999999996</v>
      </c>
      <c r="D4220" t="s">
        <v>5192</v>
      </c>
      <c r="E4220" t="s">
        <v>892</v>
      </c>
      <c r="F4220" t="s">
        <v>877</v>
      </c>
      <c r="G4220" t="s">
        <v>5149</v>
      </c>
      <c r="H4220" t="s">
        <v>302</v>
      </c>
      <c r="I4220">
        <v>227.63980000000001</v>
      </c>
      <c r="J4220" t="s">
        <v>889</v>
      </c>
      <c r="K4220" t="s">
        <v>879</v>
      </c>
      <c r="L4220" t="s">
        <v>5193</v>
      </c>
      <c r="M4220" t="s">
        <v>899</v>
      </c>
      <c r="N4220" t="s">
        <v>899</v>
      </c>
    </row>
    <row r="4221" spans="1:14" x14ac:dyDescent="0.3">
      <c r="A4221" s="136">
        <f t="shared" si="65"/>
        <v>374.8837451965253</v>
      </c>
      <c r="B4221" s="134">
        <v>9.4154999999999998</v>
      </c>
      <c r="C4221" s="134">
        <v>-75.47</v>
      </c>
      <c r="D4221" t="s">
        <v>12853</v>
      </c>
      <c r="E4221" t="s">
        <v>883</v>
      </c>
      <c r="F4221" t="s">
        <v>877</v>
      </c>
      <c r="G4221" t="s">
        <v>12840</v>
      </c>
      <c r="H4221" t="s">
        <v>306</v>
      </c>
      <c r="I4221">
        <v>2.4300999999999999</v>
      </c>
      <c r="J4221" t="s">
        <v>894</v>
      </c>
      <c r="L4221" t="s">
        <v>12843</v>
      </c>
      <c r="M4221" t="s">
        <v>906</v>
      </c>
      <c r="N4221" t="s">
        <v>906</v>
      </c>
    </row>
    <row r="4222" spans="1:14" x14ac:dyDescent="0.3">
      <c r="A4222" s="136">
        <f t="shared" si="65"/>
        <v>374.91985951935362</v>
      </c>
      <c r="B4222" s="134">
        <v>9.4060000000000006</v>
      </c>
      <c r="C4222" s="134">
        <v>-75.479500000000002</v>
      </c>
      <c r="D4222" t="s">
        <v>12842</v>
      </c>
      <c r="E4222" t="s">
        <v>883</v>
      </c>
      <c r="F4222" t="s">
        <v>877</v>
      </c>
      <c r="G4222" t="s">
        <v>12840</v>
      </c>
      <c r="H4222" t="s">
        <v>306</v>
      </c>
      <c r="I4222">
        <v>111.7871</v>
      </c>
      <c r="J4222" t="s">
        <v>894</v>
      </c>
      <c r="L4222" t="s">
        <v>12843</v>
      </c>
      <c r="M4222" t="s">
        <v>906</v>
      </c>
      <c r="N4222" t="s">
        <v>906</v>
      </c>
    </row>
    <row r="4223" spans="1:14" x14ac:dyDescent="0.3">
      <c r="A4223" s="136">
        <f t="shared" si="65"/>
        <v>374.93273538653386</v>
      </c>
      <c r="B4223" s="134">
        <v>5.2569999999999997</v>
      </c>
      <c r="C4223" s="134">
        <v>-75.843500000000006</v>
      </c>
      <c r="D4223" t="s">
        <v>3186</v>
      </c>
      <c r="E4223" t="s">
        <v>883</v>
      </c>
      <c r="F4223" t="s">
        <v>877</v>
      </c>
      <c r="G4223" t="s">
        <v>2844</v>
      </c>
      <c r="H4223" t="s">
        <v>305</v>
      </c>
      <c r="I4223">
        <v>141.09549999999999</v>
      </c>
      <c r="J4223" t="s">
        <v>894</v>
      </c>
      <c r="L4223" t="s">
        <v>3184</v>
      </c>
      <c r="M4223" t="s">
        <v>3185</v>
      </c>
      <c r="N4223" t="s">
        <v>3185</v>
      </c>
    </row>
    <row r="4224" spans="1:14" x14ac:dyDescent="0.3">
      <c r="A4224" s="136">
        <f t="shared" si="65"/>
        <v>374.94398666866482</v>
      </c>
      <c r="B4224" s="134">
        <v>4.2714999999999996</v>
      </c>
      <c r="C4224" s="134">
        <v>-74.853499999999997</v>
      </c>
      <c r="D4224" t="s">
        <v>1422</v>
      </c>
      <c r="E4224" t="s">
        <v>908</v>
      </c>
      <c r="F4224" t="s">
        <v>877</v>
      </c>
      <c r="G4224" t="s">
        <v>1368</v>
      </c>
      <c r="H4224" t="s">
        <v>1369</v>
      </c>
      <c r="I4224">
        <v>111.6478</v>
      </c>
      <c r="J4224" t="s">
        <v>894</v>
      </c>
      <c r="L4224" t="s">
        <v>1423</v>
      </c>
      <c r="M4224" t="s">
        <v>957</v>
      </c>
      <c r="N4224" t="s">
        <v>957</v>
      </c>
    </row>
    <row r="4225" spans="1:14" x14ac:dyDescent="0.3">
      <c r="A4225" s="136">
        <f t="shared" si="65"/>
        <v>374.96841741428972</v>
      </c>
      <c r="B4225" s="134">
        <v>3.7955000000000001</v>
      </c>
      <c r="C4225" s="134">
        <v>-73.703500000000005</v>
      </c>
      <c r="D4225" t="s">
        <v>5148</v>
      </c>
      <c r="E4225" t="s">
        <v>883</v>
      </c>
      <c r="F4225" t="s">
        <v>877</v>
      </c>
      <c r="G4225" t="s">
        <v>5149</v>
      </c>
      <c r="H4225" t="s">
        <v>302</v>
      </c>
      <c r="I4225">
        <v>180.2954</v>
      </c>
      <c r="J4225" t="s">
        <v>889</v>
      </c>
      <c r="L4225" t="s">
        <v>5150</v>
      </c>
      <c r="M4225" t="s">
        <v>957</v>
      </c>
      <c r="N4225" t="s">
        <v>957</v>
      </c>
    </row>
    <row r="4226" spans="1:14" x14ac:dyDescent="0.3">
      <c r="A4226" s="136">
        <f t="shared" ref="A4226:A4289" si="66">6371*ACOS(SIN(RADIANS(LAT))*SIN(RADIANS(B4226))+COS(RADIANS(LAT))*COS(RADIANS(B4226))*COS(RADIANS(C4226-LONG)))</f>
        <v>374.970598398074</v>
      </c>
      <c r="B4226" s="134">
        <v>5.2518599999999998</v>
      </c>
      <c r="C4226" s="134">
        <v>-75.840530000000001</v>
      </c>
      <c r="D4226" t="s">
        <v>3149</v>
      </c>
      <c r="E4226" t="s">
        <v>892</v>
      </c>
      <c r="F4226" t="s">
        <v>1214</v>
      </c>
      <c r="G4226" t="s">
        <v>2844</v>
      </c>
      <c r="H4226" t="s">
        <v>305</v>
      </c>
      <c r="I4226">
        <v>3.5308999999999999</v>
      </c>
      <c r="J4226" t="s">
        <v>986</v>
      </c>
      <c r="K4226" t="s">
        <v>879</v>
      </c>
      <c r="L4226" t="s">
        <v>3150</v>
      </c>
      <c r="M4226" t="s">
        <v>949</v>
      </c>
      <c r="N4226" t="s">
        <v>949</v>
      </c>
    </row>
    <row r="4227" spans="1:14" x14ac:dyDescent="0.3">
      <c r="A4227" s="136">
        <f t="shared" si="66"/>
        <v>375.03060484264319</v>
      </c>
      <c r="B4227" s="134">
        <v>9.4583600000000008</v>
      </c>
      <c r="C4227" s="134">
        <v>-75.430149999999998</v>
      </c>
      <c r="D4227" t="s">
        <v>12892</v>
      </c>
      <c r="E4227" t="s">
        <v>892</v>
      </c>
      <c r="F4227" t="s">
        <v>877</v>
      </c>
      <c r="G4227" t="s">
        <v>12840</v>
      </c>
      <c r="H4227" t="s">
        <v>306</v>
      </c>
      <c r="I4227">
        <v>66.059899999999999</v>
      </c>
      <c r="J4227" t="s">
        <v>889</v>
      </c>
      <c r="K4227" t="s">
        <v>879</v>
      </c>
      <c r="L4227" t="s">
        <v>12535</v>
      </c>
      <c r="M4227" t="s">
        <v>906</v>
      </c>
      <c r="N4227" t="s">
        <v>906</v>
      </c>
    </row>
    <row r="4228" spans="1:14" x14ac:dyDescent="0.3">
      <c r="A4228" s="136">
        <f t="shared" si="66"/>
        <v>375.04427980395383</v>
      </c>
      <c r="B4228" s="134">
        <v>4.9359999999999999</v>
      </c>
      <c r="C4228" s="134">
        <v>-75.605999999999995</v>
      </c>
      <c r="D4228" t="s">
        <v>2057</v>
      </c>
      <c r="E4228" t="s">
        <v>883</v>
      </c>
      <c r="F4228" t="s">
        <v>884</v>
      </c>
      <c r="G4228" t="s">
        <v>2058</v>
      </c>
      <c r="H4228" t="s">
        <v>292</v>
      </c>
      <c r="I4228">
        <v>107.979</v>
      </c>
      <c r="L4228" t="s">
        <v>2059</v>
      </c>
      <c r="M4228" t="s">
        <v>2060</v>
      </c>
      <c r="N4228" t="s">
        <v>2060</v>
      </c>
    </row>
    <row r="4229" spans="1:14" x14ac:dyDescent="0.3">
      <c r="A4229" s="136">
        <f t="shared" si="66"/>
        <v>375.11165077415438</v>
      </c>
      <c r="B4229" s="134">
        <v>9.6914899999999999</v>
      </c>
      <c r="C4229" s="134">
        <v>-75.175439999999995</v>
      </c>
      <c r="D4229" t="s">
        <v>13003</v>
      </c>
      <c r="E4229" t="s">
        <v>876</v>
      </c>
      <c r="F4229" t="s">
        <v>877</v>
      </c>
      <c r="G4229" t="s">
        <v>13004</v>
      </c>
      <c r="H4229" t="s">
        <v>290</v>
      </c>
      <c r="I4229">
        <v>1236.3335999999999</v>
      </c>
      <c r="K4229" t="s">
        <v>879</v>
      </c>
      <c r="L4229" t="s">
        <v>13005</v>
      </c>
      <c r="M4229" t="s">
        <v>881</v>
      </c>
      <c r="N4229" t="s">
        <v>881</v>
      </c>
    </row>
    <row r="4230" spans="1:14" x14ac:dyDescent="0.3">
      <c r="A4230" s="136">
        <f t="shared" si="66"/>
        <v>375.15119345731074</v>
      </c>
      <c r="B4230" s="134">
        <v>9.4544999999999995</v>
      </c>
      <c r="C4230" s="134">
        <v>-75.435500000000005</v>
      </c>
      <c r="D4230" t="s">
        <v>12887</v>
      </c>
      <c r="E4230" t="s">
        <v>883</v>
      </c>
      <c r="F4230" t="s">
        <v>884</v>
      </c>
      <c r="G4230" t="s">
        <v>12840</v>
      </c>
      <c r="H4230" t="s">
        <v>306</v>
      </c>
      <c r="I4230">
        <v>18.2225</v>
      </c>
      <c r="L4230" t="s">
        <v>12888</v>
      </c>
      <c r="M4230" t="s">
        <v>906</v>
      </c>
      <c r="N4230" t="s">
        <v>906</v>
      </c>
    </row>
    <row r="4231" spans="1:14" x14ac:dyDescent="0.3">
      <c r="A4231" s="136">
        <f t="shared" si="66"/>
        <v>375.15263569712437</v>
      </c>
      <c r="B4231" s="134">
        <v>3.7869299999999999</v>
      </c>
      <c r="C4231" s="134">
        <v>-73.670140000000004</v>
      </c>
      <c r="D4231" t="s">
        <v>5256</v>
      </c>
      <c r="E4231" t="s">
        <v>892</v>
      </c>
      <c r="F4231" t="s">
        <v>877</v>
      </c>
      <c r="G4231" t="s">
        <v>5149</v>
      </c>
      <c r="H4231" t="s">
        <v>302</v>
      </c>
      <c r="I4231">
        <v>322.45530000000002</v>
      </c>
      <c r="J4231" t="s">
        <v>889</v>
      </c>
      <c r="K4231" t="s">
        <v>879</v>
      </c>
      <c r="L4231" t="s">
        <v>5193</v>
      </c>
      <c r="M4231" t="s">
        <v>899</v>
      </c>
      <c r="N4231" t="s">
        <v>899</v>
      </c>
    </row>
    <row r="4232" spans="1:14" x14ac:dyDescent="0.3">
      <c r="A4232" s="136">
        <f t="shared" si="66"/>
        <v>375.25570548068384</v>
      </c>
      <c r="B4232" s="134">
        <v>5.2554999999999996</v>
      </c>
      <c r="C4232" s="134">
        <v>-75.846000000000004</v>
      </c>
      <c r="D4232" t="s">
        <v>3183</v>
      </c>
      <c r="E4232" t="s">
        <v>883</v>
      </c>
      <c r="F4232" t="s">
        <v>981</v>
      </c>
      <c r="G4232" t="s">
        <v>2844</v>
      </c>
      <c r="H4232" t="s">
        <v>305</v>
      </c>
      <c r="I4232">
        <v>65.027299999999997</v>
      </c>
      <c r="J4232" t="s">
        <v>894</v>
      </c>
      <c r="L4232" t="s">
        <v>3184</v>
      </c>
      <c r="M4232" t="s">
        <v>3185</v>
      </c>
      <c r="N4232" t="s">
        <v>3185</v>
      </c>
    </row>
    <row r="4233" spans="1:14" x14ac:dyDescent="0.3">
      <c r="A4233" s="136">
        <f t="shared" si="66"/>
        <v>375.25998049787813</v>
      </c>
      <c r="B4233" s="134">
        <v>9.4109999999999996</v>
      </c>
      <c r="C4233" s="134">
        <v>-75.478999999999999</v>
      </c>
      <c r="D4233" t="s">
        <v>12849</v>
      </c>
      <c r="E4233" t="s">
        <v>883</v>
      </c>
      <c r="F4233" t="s">
        <v>877</v>
      </c>
      <c r="G4233" t="s">
        <v>12840</v>
      </c>
      <c r="H4233" t="s">
        <v>306</v>
      </c>
      <c r="I4233">
        <v>41.312100000000001</v>
      </c>
      <c r="J4233" t="s">
        <v>894</v>
      </c>
      <c r="L4233" t="s">
        <v>12843</v>
      </c>
      <c r="M4233" t="s">
        <v>906</v>
      </c>
      <c r="N4233" t="s">
        <v>906</v>
      </c>
    </row>
    <row r="4234" spans="1:14" x14ac:dyDescent="0.3">
      <c r="A4234" s="136">
        <f t="shared" si="66"/>
        <v>375.27111795628321</v>
      </c>
      <c r="B4234" s="134">
        <v>5.06433</v>
      </c>
      <c r="C4234" s="134">
        <v>-75.711110000000005</v>
      </c>
      <c r="D4234" t="s">
        <v>2509</v>
      </c>
      <c r="E4234" t="s">
        <v>892</v>
      </c>
      <c r="F4234" t="s">
        <v>877</v>
      </c>
      <c r="G4234" t="s">
        <v>2510</v>
      </c>
      <c r="H4234" t="s">
        <v>292</v>
      </c>
      <c r="I4234">
        <v>26.710599999999999</v>
      </c>
      <c r="J4234" t="s">
        <v>894</v>
      </c>
      <c r="K4234" t="s">
        <v>879</v>
      </c>
      <c r="L4234" t="s">
        <v>2511</v>
      </c>
      <c r="M4234" t="s">
        <v>899</v>
      </c>
      <c r="N4234" t="s">
        <v>899</v>
      </c>
    </row>
    <row r="4235" spans="1:14" x14ac:dyDescent="0.3">
      <c r="A4235" s="136">
        <f t="shared" si="66"/>
        <v>375.30647768544793</v>
      </c>
      <c r="B4235" s="134">
        <v>4.1563100000000004</v>
      </c>
      <c r="C4235" s="134">
        <v>-74.669479999999993</v>
      </c>
      <c r="D4235" t="s">
        <v>1786</v>
      </c>
      <c r="E4235" t="s">
        <v>892</v>
      </c>
      <c r="F4235" t="s">
        <v>893</v>
      </c>
      <c r="G4235" t="s">
        <v>1599</v>
      </c>
      <c r="H4235" t="s">
        <v>307</v>
      </c>
      <c r="I4235">
        <v>83.503200000000007</v>
      </c>
      <c r="J4235" t="s">
        <v>894</v>
      </c>
      <c r="K4235" t="s">
        <v>879</v>
      </c>
      <c r="L4235" t="s">
        <v>1787</v>
      </c>
      <c r="M4235" t="s">
        <v>899</v>
      </c>
      <c r="N4235" t="s">
        <v>899</v>
      </c>
    </row>
    <row r="4236" spans="1:14" x14ac:dyDescent="0.3">
      <c r="A4236" s="136">
        <f t="shared" si="66"/>
        <v>375.35420161427322</v>
      </c>
      <c r="B4236" s="134">
        <v>10.4566</v>
      </c>
      <c r="C4236" s="134">
        <v>-73.299840000000003</v>
      </c>
      <c r="D4236" t="s">
        <v>13689</v>
      </c>
      <c r="E4236" t="s">
        <v>892</v>
      </c>
      <c r="F4236" t="s">
        <v>877</v>
      </c>
      <c r="G4236" t="s">
        <v>13207</v>
      </c>
      <c r="H4236" t="s">
        <v>294</v>
      </c>
      <c r="I4236">
        <v>3.9137</v>
      </c>
      <c r="J4236" t="s">
        <v>889</v>
      </c>
      <c r="K4236" t="s">
        <v>879</v>
      </c>
      <c r="L4236" t="s">
        <v>13690</v>
      </c>
      <c r="M4236" t="s">
        <v>1718</v>
      </c>
      <c r="N4236" t="s">
        <v>1718</v>
      </c>
    </row>
    <row r="4237" spans="1:14" x14ac:dyDescent="0.3">
      <c r="A4237" s="136">
        <f t="shared" si="66"/>
        <v>375.35440950893127</v>
      </c>
      <c r="B4237" s="134">
        <v>9.4781700000000004</v>
      </c>
      <c r="C4237" s="134">
        <v>-75.414529999999999</v>
      </c>
      <c r="D4237" t="s">
        <v>12914</v>
      </c>
      <c r="E4237" t="s">
        <v>892</v>
      </c>
      <c r="F4237" t="s">
        <v>926</v>
      </c>
      <c r="G4237" t="s">
        <v>12900</v>
      </c>
      <c r="H4237" t="s">
        <v>306</v>
      </c>
      <c r="I4237">
        <v>962.71609999999998</v>
      </c>
      <c r="J4237" t="s">
        <v>889</v>
      </c>
      <c r="K4237" t="s">
        <v>879</v>
      </c>
      <c r="L4237" t="s">
        <v>12894</v>
      </c>
      <c r="M4237" t="s">
        <v>906</v>
      </c>
      <c r="N4237" t="s">
        <v>906</v>
      </c>
    </row>
    <row r="4238" spans="1:14" x14ac:dyDescent="0.3">
      <c r="A4238" s="136">
        <f t="shared" si="66"/>
        <v>375.37164748432565</v>
      </c>
      <c r="B4238" s="134">
        <v>10.45696</v>
      </c>
      <c r="C4238" s="134">
        <v>-73.297510000000003</v>
      </c>
      <c r="D4238" t="s">
        <v>13692</v>
      </c>
      <c r="E4238" t="s">
        <v>892</v>
      </c>
      <c r="F4238" t="s">
        <v>877</v>
      </c>
      <c r="G4238" t="s">
        <v>13207</v>
      </c>
      <c r="H4238" t="s">
        <v>294</v>
      </c>
      <c r="I4238">
        <v>4.6417999999999999</v>
      </c>
      <c r="J4238" t="s">
        <v>894</v>
      </c>
      <c r="K4238" t="s">
        <v>879</v>
      </c>
      <c r="L4238" t="s">
        <v>13398</v>
      </c>
      <c r="M4238" t="s">
        <v>899</v>
      </c>
      <c r="N4238" t="s">
        <v>899</v>
      </c>
    </row>
    <row r="4239" spans="1:14" x14ac:dyDescent="0.3">
      <c r="A4239" s="136">
        <f t="shared" si="66"/>
        <v>375.39074150877661</v>
      </c>
      <c r="B4239" s="134">
        <v>3.8174999999999999</v>
      </c>
      <c r="C4239" s="134">
        <v>-73.816500000000005</v>
      </c>
      <c r="D4239" t="s">
        <v>4647</v>
      </c>
      <c r="E4239" t="s">
        <v>892</v>
      </c>
      <c r="F4239" t="s">
        <v>877</v>
      </c>
      <c r="G4239" t="s">
        <v>4209</v>
      </c>
      <c r="H4239" t="s">
        <v>302</v>
      </c>
      <c r="I4239">
        <v>158.22280000000001</v>
      </c>
      <c r="J4239" t="s">
        <v>889</v>
      </c>
      <c r="K4239" t="s">
        <v>903</v>
      </c>
      <c r="L4239" t="s">
        <v>4648</v>
      </c>
      <c r="M4239" t="s">
        <v>4446</v>
      </c>
      <c r="N4239" t="s">
        <v>4446</v>
      </c>
    </row>
    <row r="4240" spans="1:14" x14ac:dyDescent="0.3">
      <c r="A4240" s="136">
        <f t="shared" si="66"/>
        <v>375.39900624004156</v>
      </c>
      <c r="B4240" s="134">
        <v>5.4924999999999997</v>
      </c>
      <c r="C4240" s="134">
        <v>-75.989500000000007</v>
      </c>
      <c r="D4240" t="s">
        <v>4260</v>
      </c>
      <c r="E4240" t="s">
        <v>883</v>
      </c>
      <c r="F4240" t="s">
        <v>884</v>
      </c>
      <c r="G4240" t="s">
        <v>4098</v>
      </c>
      <c r="H4240" t="s">
        <v>305</v>
      </c>
      <c r="I4240">
        <v>73.606499999999997</v>
      </c>
      <c r="L4240" t="s">
        <v>2758</v>
      </c>
      <c r="M4240" t="s">
        <v>887</v>
      </c>
      <c r="N4240" t="s">
        <v>887</v>
      </c>
    </row>
    <row r="4241" spans="1:14" x14ac:dyDescent="0.3">
      <c r="A4241" s="136">
        <f t="shared" si="66"/>
        <v>375.42002463304311</v>
      </c>
      <c r="B4241" s="134">
        <v>7.0170000000000003</v>
      </c>
      <c r="C4241" s="134">
        <v>-76.400499999999994</v>
      </c>
      <c r="D4241" t="s">
        <v>9785</v>
      </c>
      <c r="E4241" t="s">
        <v>883</v>
      </c>
      <c r="F4241" t="s">
        <v>877</v>
      </c>
      <c r="G4241" t="s">
        <v>9404</v>
      </c>
      <c r="H4241" t="s">
        <v>288</v>
      </c>
      <c r="I4241">
        <v>663.5403</v>
      </c>
      <c r="J4241" t="s">
        <v>889</v>
      </c>
      <c r="L4241" t="s">
        <v>2659</v>
      </c>
      <c r="M4241" t="s">
        <v>2026</v>
      </c>
      <c r="N4241" t="s">
        <v>2026</v>
      </c>
    </row>
    <row r="4242" spans="1:14" x14ac:dyDescent="0.3">
      <c r="A4242" s="136">
        <f t="shared" si="66"/>
        <v>375.42307091944332</v>
      </c>
      <c r="B4242" s="134">
        <v>9.4584299999999999</v>
      </c>
      <c r="C4242" s="134">
        <v>-75.435079999999999</v>
      </c>
      <c r="D4242" t="s">
        <v>12893</v>
      </c>
      <c r="E4242" t="s">
        <v>892</v>
      </c>
      <c r="F4242" t="s">
        <v>926</v>
      </c>
      <c r="G4242" t="s">
        <v>12840</v>
      </c>
      <c r="H4242" t="s">
        <v>306</v>
      </c>
      <c r="I4242">
        <v>7.7981999999999996</v>
      </c>
      <c r="J4242" t="s">
        <v>889</v>
      </c>
      <c r="K4242" t="s">
        <v>879</v>
      </c>
      <c r="L4242" t="s">
        <v>12894</v>
      </c>
      <c r="M4242" t="s">
        <v>906</v>
      </c>
      <c r="N4242" t="s">
        <v>906</v>
      </c>
    </row>
    <row r="4243" spans="1:14" x14ac:dyDescent="0.3">
      <c r="A4243" s="136">
        <f t="shared" si="66"/>
        <v>375.4747033993122</v>
      </c>
      <c r="B4243" s="134">
        <v>10.457879999999999</v>
      </c>
      <c r="C4243" s="134">
        <v>-73.297629999999998</v>
      </c>
      <c r="D4243" t="s">
        <v>13693</v>
      </c>
      <c r="E4243" t="s">
        <v>892</v>
      </c>
      <c r="F4243" t="s">
        <v>877</v>
      </c>
      <c r="G4243" t="s">
        <v>13207</v>
      </c>
      <c r="H4243" t="s">
        <v>294</v>
      </c>
      <c r="I4243">
        <v>125.01560000000001</v>
      </c>
      <c r="J4243" t="s">
        <v>889</v>
      </c>
      <c r="K4243" t="s">
        <v>879</v>
      </c>
      <c r="L4243" t="s">
        <v>13694</v>
      </c>
      <c r="M4243" t="s">
        <v>1019</v>
      </c>
      <c r="N4243" t="s">
        <v>1019</v>
      </c>
    </row>
    <row r="4244" spans="1:14" x14ac:dyDescent="0.3">
      <c r="A4244" s="136">
        <f t="shared" si="66"/>
        <v>375.49481667193766</v>
      </c>
      <c r="B4244" s="134">
        <v>9.4674999999999994</v>
      </c>
      <c r="C4244" s="134">
        <v>-75.427000000000007</v>
      </c>
      <c r="D4244" t="s">
        <v>12901</v>
      </c>
      <c r="E4244" t="s">
        <v>883</v>
      </c>
      <c r="F4244" t="s">
        <v>877</v>
      </c>
      <c r="G4244" t="s">
        <v>12840</v>
      </c>
      <c r="H4244" t="s">
        <v>306</v>
      </c>
      <c r="I4244">
        <v>30.369299999999999</v>
      </c>
      <c r="J4244" t="s">
        <v>894</v>
      </c>
      <c r="L4244" t="s">
        <v>12894</v>
      </c>
      <c r="M4244" t="s">
        <v>906</v>
      </c>
      <c r="N4244" t="s">
        <v>906</v>
      </c>
    </row>
    <row r="4245" spans="1:14" x14ac:dyDescent="0.3">
      <c r="A4245" s="136">
        <f t="shared" si="66"/>
        <v>375.53823603706911</v>
      </c>
      <c r="B4245" s="134">
        <v>9.4604999999999997</v>
      </c>
      <c r="C4245" s="134">
        <v>-75.4345</v>
      </c>
      <c r="D4245" t="s">
        <v>12895</v>
      </c>
      <c r="E4245" t="s">
        <v>883</v>
      </c>
      <c r="F4245" t="s">
        <v>884</v>
      </c>
      <c r="G4245" t="s">
        <v>12840</v>
      </c>
      <c r="H4245" t="s">
        <v>306</v>
      </c>
      <c r="I4245">
        <v>3.6444000000000001</v>
      </c>
      <c r="L4245" t="s">
        <v>12896</v>
      </c>
      <c r="M4245" t="s">
        <v>1689</v>
      </c>
      <c r="N4245" t="s">
        <v>1689</v>
      </c>
    </row>
    <row r="4246" spans="1:14" x14ac:dyDescent="0.3">
      <c r="A4246" s="136">
        <f t="shared" si="66"/>
        <v>375.5657875895709</v>
      </c>
      <c r="B4246" s="134">
        <v>3.778</v>
      </c>
      <c r="C4246" s="134">
        <v>-73.644000000000005</v>
      </c>
      <c r="D4246" t="s">
        <v>5365</v>
      </c>
      <c r="E4246" t="s">
        <v>883</v>
      </c>
      <c r="F4246" t="s">
        <v>877</v>
      </c>
      <c r="G4246" t="s">
        <v>5149</v>
      </c>
      <c r="H4246" t="s">
        <v>302</v>
      </c>
      <c r="I4246">
        <v>31.8889</v>
      </c>
      <c r="J4246" t="s">
        <v>894</v>
      </c>
      <c r="L4246" t="s">
        <v>5366</v>
      </c>
      <c r="M4246" t="s">
        <v>957</v>
      </c>
      <c r="N4246" t="s">
        <v>957</v>
      </c>
    </row>
    <row r="4247" spans="1:14" x14ac:dyDescent="0.3">
      <c r="A4247" s="136">
        <f t="shared" si="66"/>
        <v>375.58080967215813</v>
      </c>
      <c r="B4247" s="134">
        <v>4.2714999999999996</v>
      </c>
      <c r="C4247" s="134">
        <v>-74.864000000000004</v>
      </c>
      <c r="D4247" t="s">
        <v>1407</v>
      </c>
      <c r="E4247" t="s">
        <v>883</v>
      </c>
      <c r="F4247" t="s">
        <v>877</v>
      </c>
      <c r="G4247" t="s">
        <v>1408</v>
      </c>
      <c r="H4247" t="s">
        <v>297</v>
      </c>
      <c r="I4247">
        <v>117.7839</v>
      </c>
      <c r="J4247" t="s">
        <v>894</v>
      </c>
      <c r="L4247" t="s">
        <v>1409</v>
      </c>
      <c r="M4247" t="s">
        <v>1410</v>
      </c>
      <c r="N4247" t="s">
        <v>1410</v>
      </c>
    </row>
    <row r="4248" spans="1:14" x14ac:dyDescent="0.3">
      <c r="A4248" s="136">
        <f t="shared" si="66"/>
        <v>375.61014239071125</v>
      </c>
      <c r="B4248" s="134">
        <v>9.4741199999999992</v>
      </c>
      <c r="C4248" s="134">
        <v>-75.421869999999998</v>
      </c>
      <c r="D4248" t="s">
        <v>12908</v>
      </c>
      <c r="E4248" t="s">
        <v>892</v>
      </c>
      <c r="F4248" t="s">
        <v>877</v>
      </c>
      <c r="G4248" t="s">
        <v>12840</v>
      </c>
      <c r="H4248" t="s">
        <v>306</v>
      </c>
      <c r="I4248">
        <v>30.1922</v>
      </c>
      <c r="J4248" t="s">
        <v>894</v>
      </c>
      <c r="K4248" t="s">
        <v>879</v>
      </c>
      <c r="L4248" t="s">
        <v>12894</v>
      </c>
      <c r="M4248" t="s">
        <v>1689</v>
      </c>
      <c r="N4248" t="s">
        <v>1689</v>
      </c>
    </row>
    <row r="4249" spans="1:14" x14ac:dyDescent="0.3">
      <c r="A4249" s="136">
        <f t="shared" si="66"/>
        <v>375.6240669037108</v>
      </c>
      <c r="B4249" s="134">
        <v>10.458</v>
      </c>
      <c r="C4249" s="134">
        <v>-73.311499999999995</v>
      </c>
      <c r="D4249" t="s">
        <v>13685</v>
      </c>
      <c r="E4249" t="s">
        <v>892</v>
      </c>
      <c r="F4249" t="s">
        <v>877</v>
      </c>
      <c r="G4249" t="s">
        <v>13207</v>
      </c>
      <c r="H4249" t="s">
        <v>294</v>
      </c>
      <c r="I4249">
        <v>192.24510000000001</v>
      </c>
      <c r="J4249" t="s">
        <v>889</v>
      </c>
      <c r="K4249" t="s">
        <v>903</v>
      </c>
      <c r="L4249" t="s">
        <v>13686</v>
      </c>
      <c r="M4249" t="s">
        <v>1019</v>
      </c>
      <c r="N4249" t="s">
        <v>1019</v>
      </c>
    </row>
    <row r="4250" spans="1:14" x14ac:dyDescent="0.3">
      <c r="A4250" s="136">
        <f t="shared" si="66"/>
        <v>375.63171605077332</v>
      </c>
      <c r="B4250" s="134">
        <v>10.45947</v>
      </c>
      <c r="C4250" s="134">
        <v>-73.295630000000003</v>
      </c>
      <c r="D4250" t="s">
        <v>13699</v>
      </c>
      <c r="E4250" t="s">
        <v>892</v>
      </c>
      <c r="F4250" t="s">
        <v>877</v>
      </c>
      <c r="G4250" t="s">
        <v>13207</v>
      </c>
      <c r="H4250" t="s">
        <v>294</v>
      </c>
      <c r="I4250">
        <v>11.776300000000001</v>
      </c>
      <c r="J4250" t="s">
        <v>894</v>
      </c>
      <c r="K4250" t="s">
        <v>879</v>
      </c>
      <c r="L4250" t="s">
        <v>13696</v>
      </c>
      <c r="M4250" t="s">
        <v>989</v>
      </c>
      <c r="N4250" t="s">
        <v>989</v>
      </c>
    </row>
    <row r="4251" spans="1:14" x14ac:dyDescent="0.3">
      <c r="A4251" s="136">
        <f t="shared" si="66"/>
        <v>375.66601298115376</v>
      </c>
      <c r="B4251" s="134">
        <v>10.45964</v>
      </c>
      <c r="C4251" s="134">
        <v>-73.297250000000005</v>
      </c>
      <c r="D4251" t="s">
        <v>13695</v>
      </c>
      <c r="E4251" t="s">
        <v>892</v>
      </c>
      <c r="F4251" t="s">
        <v>877</v>
      </c>
      <c r="G4251" t="s">
        <v>13207</v>
      </c>
      <c r="H4251" t="s">
        <v>294</v>
      </c>
      <c r="I4251">
        <v>10.6294</v>
      </c>
      <c r="J4251" t="s">
        <v>889</v>
      </c>
      <c r="K4251" t="s">
        <v>879</v>
      </c>
      <c r="L4251" t="s">
        <v>13696</v>
      </c>
      <c r="M4251" t="s">
        <v>989</v>
      </c>
      <c r="N4251" t="s">
        <v>989</v>
      </c>
    </row>
    <row r="4252" spans="1:14" x14ac:dyDescent="0.3">
      <c r="A4252" s="136">
        <f t="shared" si="66"/>
        <v>375.67434125782142</v>
      </c>
      <c r="B4252" s="134">
        <v>4.9401999999999999</v>
      </c>
      <c r="C4252" s="134">
        <v>-75.616919999999993</v>
      </c>
      <c r="D4252" t="s">
        <v>2079</v>
      </c>
      <c r="E4252" t="s">
        <v>892</v>
      </c>
      <c r="F4252" t="s">
        <v>926</v>
      </c>
      <c r="G4252" t="s">
        <v>2049</v>
      </c>
      <c r="H4252" t="s">
        <v>2050</v>
      </c>
      <c r="I4252">
        <v>15.4787</v>
      </c>
      <c r="J4252" t="s">
        <v>894</v>
      </c>
      <c r="K4252" t="s">
        <v>879</v>
      </c>
      <c r="L4252" t="s">
        <v>2080</v>
      </c>
      <c r="M4252" t="s">
        <v>899</v>
      </c>
      <c r="N4252" t="s">
        <v>899</v>
      </c>
    </row>
    <row r="4253" spans="1:14" x14ac:dyDescent="0.3">
      <c r="A4253" s="136">
        <f t="shared" si="66"/>
        <v>375.67486955541511</v>
      </c>
      <c r="B4253" s="134">
        <v>9.48095</v>
      </c>
      <c r="C4253" s="134">
        <v>-75.415850000000006</v>
      </c>
      <c r="D4253" t="s">
        <v>12917</v>
      </c>
      <c r="E4253" t="s">
        <v>892</v>
      </c>
      <c r="F4253" t="s">
        <v>877</v>
      </c>
      <c r="G4253" t="s">
        <v>12840</v>
      </c>
      <c r="H4253" t="s">
        <v>306</v>
      </c>
      <c r="I4253">
        <v>109.6712</v>
      </c>
      <c r="J4253" t="s">
        <v>889</v>
      </c>
      <c r="K4253" t="s">
        <v>879</v>
      </c>
      <c r="L4253" t="s">
        <v>12918</v>
      </c>
      <c r="M4253" t="s">
        <v>1689</v>
      </c>
      <c r="N4253" t="s">
        <v>1689</v>
      </c>
    </row>
    <row r="4254" spans="1:14" x14ac:dyDescent="0.3">
      <c r="A4254" s="136">
        <f t="shared" si="66"/>
        <v>375.69506139433037</v>
      </c>
      <c r="B4254" s="134">
        <v>5.0605000000000002</v>
      </c>
      <c r="C4254" s="134">
        <v>-75.712999999999994</v>
      </c>
      <c r="D4254" t="s">
        <v>2500</v>
      </c>
      <c r="E4254" t="s">
        <v>883</v>
      </c>
      <c r="F4254" t="s">
        <v>963</v>
      </c>
      <c r="G4254" t="s">
        <v>2058</v>
      </c>
      <c r="H4254" t="s">
        <v>292</v>
      </c>
      <c r="I4254">
        <v>17.1783</v>
      </c>
      <c r="L4254" t="s">
        <v>2501</v>
      </c>
      <c r="M4254" t="s">
        <v>1019</v>
      </c>
      <c r="N4254" t="s">
        <v>1019</v>
      </c>
    </row>
    <row r="4255" spans="1:14" x14ac:dyDescent="0.3">
      <c r="A4255" s="136">
        <f t="shared" si="66"/>
        <v>375.72362667456781</v>
      </c>
      <c r="B4255" s="134">
        <v>7.008</v>
      </c>
      <c r="C4255" s="134">
        <v>-76.403000000000006</v>
      </c>
      <c r="D4255" t="s">
        <v>9763</v>
      </c>
      <c r="E4255" t="s">
        <v>883</v>
      </c>
      <c r="F4255" t="s">
        <v>877</v>
      </c>
      <c r="G4255" t="s">
        <v>9404</v>
      </c>
      <c r="H4255" t="s">
        <v>288</v>
      </c>
      <c r="I4255">
        <v>1590.3758</v>
      </c>
      <c r="J4255" t="s">
        <v>889</v>
      </c>
      <c r="L4255" t="s">
        <v>3787</v>
      </c>
      <c r="M4255" t="s">
        <v>4586</v>
      </c>
      <c r="N4255" t="s">
        <v>4586</v>
      </c>
    </row>
    <row r="4256" spans="1:14" x14ac:dyDescent="0.3">
      <c r="A4256" s="136">
        <f t="shared" si="66"/>
        <v>375.72668162843581</v>
      </c>
      <c r="B4256" s="134">
        <v>9.4079499999999996</v>
      </c>
      <c r="C4256" s="134">
        <v>-75.487719999999996</v>
      </c>
      <c r="D4256" t="s">
        <v>12844</v>
      </c>
      <c r="E4256" t="s">
        <v>892</v>
      </c>
      <c r="F4256" t="s">
        <v>893</v>
      </c>
      <c r="G4256" t="s">
        <v>12840</v>
      </c>
      <c r="H4256" t="s">
        <v>306</v>
      </c>
      <c r="I4256">
        <v>15.2781</v>
      </c>
      <c r="J4256" t="s">
        <v>894</v>
      </c>
      <c r="K4256" t="s">
        <v>879</v>
      </c>
      <c r="L4256" t="s">
        <v>12845</v>
      </c>
      <c r="M4256" t="s">
        <v>906</v>
      </c>
      <c r="N4256" t="s">
        <v>906</v>
      </c>
    </row>
    <row r="4257" spans="1:14" x14ac:dyDescent="0.3">
      <c r="A4257" s="136">
        <f t="shared" si="66"/>
        <v>375.83656140497976</v>
      </c>
      <c r="B4257" s="134">
        <v>7.2590000000000003</v>
      </c>
      <c r="C4257" s="134">
        <v>-76.402000000000001</v>
      </c>
      <c r="D4257" t="s">
        <v>10289</v>
      </c>
      <c r="E4257" t="s">
        <v>883</v>
      </c>
      <c r="F4257" t="s">
        <v>877</v>
      </c>
      <c r="G4257" t="s">
        <v>10236</v>
      </c>
      <c r="H4257" t="s">
        <v>288</v>
      </c>
      <c r="I4257">
        <v>1536.8810000000001</v>
      </c>
      <c r="J4257" t="s">
        <v>889</v>
      </c>
      <c r="L4257" t="s">
        <v>2659</v>
      </c>
      <c r="M4257" t="s">
        <v>2026</v>
      </c>
      <c r="N4257" t="s">
        <v>2026</v>
      </c>
    </row>
    <row r="4258" spans="1:14" x14ac:dyDescent="0.3">
      <c r="A4258" s="136">
        <f t="shared" si="66"/>
        <v>375.97303884129343</v>
      </c>
      <c r="B4258" s="134">
        <v>4.8968999999999996</v>
      </c>
      <c r="C4258" s="134">
        <v>-75.583730000000003</v>
      </c>
      <c r="D4258" t="s">
        <v>1966</v>
      </c>
      <c r="E4258" t="s">
        <v>892</v>
      </c>
      <c r="F4258" t="s">
        <v>1214</v>
      </c>
      <c r="G4258" t="s">
        <v>1825</v>
      </c>
      <c r="H4258" t="s">
        <v>305</v>
      </c>
      <c r="I4258">
        <v>1.9675</v>
      </c>
      <c r="J4258" t="s">
        <v>986</v>
      </c>
      <c r="K4258" t="s">
        <v>903</v>
      </c>
      <c r="L4258" t="s">
        <v>1967</v>
      </c>
      <c r="M4258" t="s">
        <v>949</v>
      </c>
      <c r="N4258" t="s">
        <v>949</v>
      </c>
    </row>
    <row r="4259" spans="1:14" x14ac:dyDescent="0.3">
      <c r="A4259" s="136">
        <f t="shared" si="66"/>
        <v>375.97389183867466</v>
      </c>
      <c r="B4259" s="134">
        <v>4.9325000000000001</v>
      </c>
      <c r="C4259" s="134">
        <v>-75.614000000000004</v>
      </c>
      <c r="D4259" t="s">
        <v>2048</v>
      </c>
      <c r="E4259" t="s">
        <v>892</v>
      </c>
      <c r="F4259" t="s">
        <v>877</v>
      </c>
      <c r="G4259" t="s">
        <v>2049</v>
      </c>
      <c r="H4259" t="s">
        <v>2050</v>
      </c>
      <c r="I4259">
        <v>2.4540999999999999</v>
      </c>
      <c r="J4259" t="s">
        <v>986</v>
      </c>
      <c r="K4259" t="s">
        <v>879</v>
      </c>
      <c r="L4259" t="s">
        <v>2051</v>
      </c>
      <c r="M4259" t="s">
        <v>1019</v>
      </c>
      <c r="N4259" t="s">
        <v>1019</v>
      </c>
    </row>
    <row r="4260" spans="1:14" x14ac:dyDescent="0.3">
      <c r="A4260" s="136">
        <f t="shared" si="66"/>
        <v>376.03628954695927</v>
      </c>
      <c r="B4260" s="134">
        <v>4.1607200000000004</v>
      </c>
      <c r="C4260" s="134">
        <v>-74.69059</v>
      </c>
      <c r="D4260" t="s">
        <v>1727</v>
      </c>
      <c r="E4260" t="s">
        <v>892</v>
      </c>
      <c r="F4260" t="s">
        <v>926</v>
      </c>
      <c r="G4260" t="s">
        <v>1599</v>
      </c>
      <c r="H4260" t="s">
        <v>307</v>
      </c>
      <c r="I4260">
        <v>323.72500000000002</v>
      </c>
      <c r="J4260" t="s">
        <v>889</v>
      </c>
      <c r="K4260" t="s">
        <v>879</v>
      </c>
      <c r="L4260" t="s">
        <v>1728</v>
      </c>
      <c r="M4260" t="s">
        <v>1019</v>
      </c>
      <c r="N4260" t="s">
        <v>1019</v>
      </c>
    </row>
    <row r="4261" spans="1:14" x14ac:dyDescent="0.3">
      <c r="A4261" s="136">
        <f t="shared" si="66"/>
        <v>376.16703631384331</v>
      </c>
      <c r="B4261" s="134">
        <v>4.2789999999999999</v>
      </c>
      <c r="C4261" s="134">
        <v>-74.885000000000005</v>
      </c>
      <c r="D4261" t="s">
        <v>1367</v>
      </c>
      <c r="E4261" t="s">
        <v>883</v>
      </c>
      <c r="F4261" t="s">
        <v>877</v>
      </c>
      <c r="G4261" t="s">
        <v>1368</v>
      </c>
      <c r="H4261" t="s">
        <v>1369</v>
      </c>
      <c r="I4261">
        <v>58.892699999999998</v>
      </c>
      <c r="J4261" t="s">
        <v>894</v>
      </c>
      <c r="L4261" t="s">
        <v>1370</v>
      </c>
      <c r="M4261" t="s">
        <v>957</v>
      </c>
      <c r="N4261" t="s">
        <v>957</v>
      </c>
    </row>
    <row r="4262" spans="1:14" x14ac:dyDescent="0.3">
      <c r="A4262" s="136">
        <f t="shared" si="66"/>
        <v>376.23508330792208</v>
      </c>
      <c r="B4262" s="134">
        <v>5.1872600000000002</v>
      </c>
      <c r="C4262" s="134">
        <v>-75.810770000000005</v>
      </c>
      <c r="D4262" t="s">
        <v>2896</v>
      </c>
      <c r="E4262" t="s">
        <v>892</v>
      </c>
      <c r="F4262" t="s">
        <v>877</v>
      </c>
      <c r="G4262" t="s">
        <v>2763</v>
      </c>
      <c r="H4262" t="s">
        <v>2050</v>
      </c>
      <c r="I4262">
        <v>20.988600000000002</v>
      </c>
      <c r="J4262" t="s">
        <v>894</v>
      </c>
      <c r="K4262" t="s">
        <v>879</v>
      </c>
      <c r="L4262" t="s">
        <v>2897</v>
      </c>
      <c r="M4262" t="s">
        <v>957</v>
      </c>
      <c r="N4262" t="s">
        <v>957</v>
      </c>
    </row>
    <row r="4263" spans="1:14" x14ac:dyDescent="0.3">
      <c r="A4263" s="136">
        <f t="shared" si="66"/>
        <v>376.28225008897704</v>
      </c>
      <c r="B4263" s="134">
        <v>10.46167</v>
      </c>
      <c r="C4263" s="134">
        <v>-73.335700000000003</v>
      </c>
      <c r="D4263" t="s">
        <v>13684</v>
      </c>
      <c r="E4263" t="s">
        <v>892</v>
      </c>
      <c r="F4263" t="s">
        <v>877</v>
      </c>
      <c r="G4263" t="s">
        <v>13207</v>
      </c>
      <c r="H4263" t="s">
        <v>294</v>
      </c>
      <c r="I4263">
        <v>524.07320000000004</v>
      </c>
      <c r="J4263" t="s">
        <v>889</v>
      </c>
      <c r="K4263" t="s">
        <v>879</v>
      </c>
      <c r="L4263" t="s">
        <v>13669</v>
      </c>
      <c r="M4263" t="s">
        <v>3058</v>
      </c>
      <c r="N4263" t="s">
        <v>3058</v>
      </c>
    </row>
    <row r="4264" spans="1:14" x14ac:dyDescent="0.3">
      <c r="A4264" s="136">
        <f t="shared" si="66"/>
        <v>376.31889022686892</v>
      </c>
      <c r="B4264" s="134">
        <v>9.4918099999999992</v>
      </c>
      <c r="C4264" s="134">
        <v>-75.413179999999997</v>
      </c>
      <c r="D4264" t="s">
        <v>12923</v>
      </c>
      <c r="E4264" t="s">
        <v>892</v>
      </c>
      <c r="F4264" t="s">
        <v>877</v>
      </c>
      <c r="G4264" t="s">
        <v>12840</v>
      </c>
      <c r="H4264" t="s">
        <v>306</v>
      </c>
      <c r="I4264">
        <v>43.3035</v>
      </c>
      <c r="J4264" t="s">
        <v>894</v>
      </c>
      <c r="K4264" t="s">
        <v>879</v>
      </c>
      <c r="L4264" t="s">
        <v>12894</v>
      </c>
      <c r="M4264" t="s">
        <v>1689</v>
      </c>
      <c r="N4264" t="s">
        <v>1689</v>
      </c>
    </row>
    <row r="4265" spans="1:14" x14ac:dyDescent="0.3">
      <c r="A4265" s="136">
        <f t="shared" si="66"/>
        <v>376.34284704556842</v>
      </c>
      <c r="B4265" s="134">
        <v>3.7305000000000001</v>
      </c>
      <c r="C4265" s="134">
        <v>-73.377499999999998</v>
      </c>
      <c r="D4265" t="s">
        <v>6446</v>
      </c>
      <c r="E4265" t="s">
        <v>883</v>
      </c>
      <c r="F4265" t="s">
        <v>877</v>
      </c>
      <c r="G4265" t="s">
        <v>5051</v>
      </c>
      <c r="H4265" t="s">
        <v>302</v>
      </c>
      <c r="I4265">
        <v>273.49950000000001</v>
      </c>
      <c r="J4265" t="s">
        <v>889</v>
      </c>
      <c r="L4265" t="s">
        <v>5150</v>
      </c>
      <c r="M4265" t="s">
        <v>1173</v>
      </c>
      <c r="N4265" t="s">
        <v>1173</v>
      </c>
    </row>
    <row r="4266" spans="1:14" x14ac:dyDescent="0.3">
      <c r="A4266" s="136">
        <f t="shared" si="66"/>
        <v>376.34285400687395</v>
      </c>
      <c r="B4266" s="134">
        <v>4.2220000000000004</v>
      </c>
      <c r="C4266" s="134">
        <v>-74.799000000000007</v>
      </c>
      <c r="D4266" t="s">
        <v>1503</v>
      </c>
      <c r="E4266" t="s">
        <v>883</v>
      </c>
      <c r="F4266" t="s">
        <v>877</v>
      </c>
      <c r="G4266" t="s">
        <v>1494</v>
      </c>
      <c r="H4266" t="s">
        <v>307</v>
      </c>
      <c r="I4266">
        <v>303.04410000000001</v>
      </c>
      <c r="J4266" t="s">
        <v>889</v>
      </c>
      <c r="L4266" t="s">
        <v>1504</v>
      </c>
      <c r="M4266" t="s">
        <v>1158</v>
      </c>
      <c r="N4266" t="s">
        <v>1158</v>
      </c>
    </row>
    <row r="4267" spans="1:14" x14ac:dyDescent="0.3">
      <c r="A4267" s="136">
        <f t="shared" si="66"/>
        <v>376.35087431000284</v>
      </c>
      <c r="B4267" s="134">
        <v>10.46579</v>
      </c>
      <c r="C4267" s="134">
        <v>-73.297629999999998</v>
      </c>
      <c r="D4267" t="s">
        <v>13703</v>
      </c>
      <c r="E4267" t="s">
        <v>892</v>
      </c>
      <c r="F4267" t="s">
        <v>877</v>
      </c>
      <c r="G4267" t="s">
        <v>13207</v>
      </c>
      <c r="H4267" t="s">
        <v>294</v>
      </c>
      <c r="I4267">
        <v>44.6248</v>
      </c>
      <c r="J4267" t="s">
        <v>889</v>
      </c>
      <c r="K4267" t="s">
        <v>879</v>
      </c>
      <c r="L4267" t="s">
        <v>13696</v>
      </c>
      <c r="M4267" t="s">
        <v>989</v>
      </c>
      <c r="N4267" t="s">
        <v>989</v>
      </c>
    </row>
    <row r="4268" spans="1:14" x14ac:dyDescent="0.3">
      <c r="A4268" s="136">
        <f t="shared" si="66"/>
        <v>376.36641971002507</v>
      </c>
      <c r="B4268" s="134">
        <v>7.2854999999999999</v>
      </c>
      <c r="C4268" s="134">
        <v>-76.405500000000004</v>
      </c>
      <c r="D4268" t="s">
        <v>10338</v>
      </c>
      <c r="E4268" t="s">
        <v>883</v>
      </c>
      <c r="F4268" t="s">
        <v>877</v>
      </c>
      <c r="G4268" t="s">
        <v>10236</v>
      </c>
      <c r="H4268" t="s">
        <v>288</v>
      </c>
      <c r="I4268">
        <v>1920.9969000000001</v>
      </c>
      <c r="J4268" t="s">
        <v>889</v>
      </c>
      <c r="L4268" t="s">
        <v>2659</v>
      </c>
      <c r="M4268" t="s">
        <v>2026</v>
      </c>
      <c r="N4268" t="s">
        <v>2026</v>
      </c>
    </row>
    <row r="4269" spans="1:14" x14ac:dyDescent="0.3">
      <c r="A4269" s="136">
        <f t="shared" si="66"/>
        <v>376.40142340207518</v>
      </c>
      <c r="B4269" s="134">
        <v>9.3428500000000003</v>
      </c>
      <c r="C4269" s="134">
        <v>-75.555930000000004</v>
      </c>
      <c r="D4269" t="s">
        <v>12821</v>
      </c>
      <c r="E4269" t="s">
        <v>892</v>
      </c>
      <c r="F4269" t="s">
        <v>877</v>
      </c>
      <c r="G4269" t="s">
        <v>12822</v>
      </c>
      <c r="H4269" t="s">
        <v>306</v>
      </c>
      <c r="I4269">
        <v>1700.8261</v>
      </c>
      <c r="J4269" t="s">
        <v>889</v>
      </c>
      <c r="K4269" t="s">
        <v>879</v>
      </c>
      <c r="L4269" t="s">
        <v>4298</v>
      </c>
      <c r="M4269" t="s">
        <v>906</v>
      </c>
      <c r="N4269" t="s">
        <v>906</v>
      </c>
    </row>
    <row r="4270" spans="1:14" x14ac:dyDescent="0.3">
      <c r="A4270" s="136">
        <f t="shared" si="66"/>
        <v>376.43988760243349</v>
      </c>
      <c r="B4270" s="134">
        <v>6.9660000000000002</v>
      </c>
      <c r="C4270" s="134">
        <v>-76.408000000000001</v>
      </c>
      <c r="D4270" t="s">
        <v>9670</v>
      </c>
      <c r="E4270" t="s">
        <v>883</v>
      </c>
      <c r="F4270" t="s">
        <v>877</v>
      </c>
      <c r="G4270" t="s">
        <v>9404</v>
      </c>
      <c r="H4270" t="s">
        <v>288</v>
      </c>
      <c r="I4270">
        <v>2600.6228000000001</v>
      </c>
      <c r="J4270" t="s">
        <v>889</v>
      </c>
      <c r="L4270" t="s">
        <v>3787</v>
      </c>
      <c r="M4270" t="s">
        <v>2691</v>
      </c>
      <c r="N4270" t="s">
        <v>2691</v>
      </c>
    </row>
    <row r="4271" spans="1:14" x14ac:dyDescent="0.3">
      <c r="A4271" s="136">
        <f t="shared" si="66"/>
        <v>376.54566946228169</v>
      </c>
      <c r="B4271" s="134">
        <v>9.4986700000000006</v>
      </c>
      <c r="C4271" s="134">
        <v>-75.409149999999997</v>
      </c>
      <c r="D4271" t="s">
        <v>12929</v>
      </c>
      <c r="E4271" t="s">
        <v>892</v>
      </c>
      <c r="F4271" t="s">
        <v>877</v>
      </c>
      <c r="G4271" t="s">
        <v>12840</v>
      </c>
      <c r="H4271" t="s">
        <v>306</v>
      </c>
      <c r="I4271">
        <v>56.336199999999998</v>
      </c>
      <c r="J4271" t="s">
        <v>894</v>
      </c>
      <c r="K4271" t="s">
        <v>879</v>
      </c>
      <c r="L4271" t="s">
        <v>12894</v>
      </c>
      <c r="M4271" t="s">
        <v>1689</v>
      </c>
      <c r="N4271" t="s">
        <v>1689</v>
      </c>
    </row>
    <row r="4272" spans="1:14" x14ac:dyDescent="0.3">
      <c r="A4272" s="136">
        <f t="shared" si="66"/>
        <v>376.62681410262417</v>
      </c>
      <c r="B4272" s="134">
        <v>9.32559</v>
      </c>
      <c r="C4272" s="134">
        <v>-75.573989999999995</v>
      </c>
      <c r="D4272" t="s">
        <v>12797</v>
      </c>
      <c r="E4272" t="s">
        <v>892</v>
      </c>
      <c r="F4272" t="s">
        <v>877</v>
      </c>
      <c r="G4272" t="s">
        <v>12798</v>
      </c>
      <c r="H4272" t="s">
        <v>12586</v>
      </c>
      <c r="I4272">
        <v>1003.9544</v>
      </c>
      <c r="J4272" t="s">
        <v>889</v>
      </c>
      <c r="K4272" t="s">
        <v>879</v>
      </c>
      <c r="L4272" t="s">
        <v>5411</v>
      </c>
      <c r="M4272" t="s">
        <v>906</v>
      </c>
      <c r="N4272" t="s">
        <v>906</v>
      </c>
    </row>
    <row r="4273" spans="1:14" x14ac:dyDescent="0.3">
      <c r="A4273" s="136">
        <f t="shared" si="66"/>
        <v>376.63758258279938</v>
      </c>
      <c r="B4273" s="134">
        <v>5.8521099999999997</v>
      </c>
      <c r="C4273" s="134">
        <v>-76.170959999999994</v>
      </c>
      <c r="D4273" t="s">
        <v>5902</v>
      </c>
      <c r="E4273" t="s">
        <v>892</v>
      </c>
      <c r="F4273" t="s">
        <v>1214</v>
      </c>
      <c r="G4273" t="s">
        <v>5616</v>
      </c>
      <c r="H4273" t="s">
        <v>295</v>
      </c>
      <c r="I4273">
        <v>13.339499999999999</v>
      </c>
      <c r="J4273" t="s">
        <v>986</v>
      </c>
      <c r="K4273" t="s">
        <v>879</v>
      </c>
      <c r="L4273" t="s">
        <v>5903</v>
      </c>
      <c r="M4273" t="s">
        <v>949</v>
      </c>
      <c r="N4273" t="s">
        <v>949</v>
      </c>
    </row>
    <row r="4274" spans="1:14" x14ac:dyDescent="0.3">
      <c r="A4274" s="136">
        <f t="shared" si="66"/>
        <v>376.71499615091574</v>
      </c>
      <c r="B4274" s="134">
        <v>4.1604999999999999</v>
      </c>
      <c r="C4274" s="134">
        <v>-74.702500000000001</v>
      </c>
      <c r="D4274" t="s">
        <v>1700</v>
      </c>
      <c r="E4274" t="s">
        <v>883</v>
      </c>
      <c r="F4274" t="s">
        <v>884</v>
      </c>
      <c r="G4274" t="s">
        <v>1568</v>
      </c>
      <c r="H4274" t="s">
        <v>307</v>
      </c>
      <c r="I4274">
        <v>58.889899999999997</v>
      </c>
      <c r="L4274" t="s">
        <v>1701</v>
      </c>
      <c r="M4274" t="s">
        <v>899</v>
      </c>
      <c r="N4274" t="s">
        <v>899</v>
      </c>
    </row>
    <row r="4275" spans="1:14" x14ac:dyDescent="0.3">
      <c r="A4275" s="136">
        <f t="shared" si="66"/>
        <v>376.80270105856363</v>
      </c>
      <c r="B4275" s="134">
        <v>4.2694999999999999</v>
      </c>
      <c r="C4275" s="134">
        <v>-74.881</v>
      </c>
      <c r="D4275" t="s">
        <v>1372</v>
      </c>
      <c r="E4275" t="s">
        <v>883</v>
      </c>
      <c r="F4275" t="s">
        <v>877</v>
      </c>
      <c r="G4275" t="s">
        <v>1368</v>
      </c>
      <c r="H4275" t="s">
        <v>1369</v>
      </c>
      <c r="I4275">
        <v>53.985500000000002</v>
      </c>
      <c r="J4275" t="s">
        <v>889</v>
      </c>
      <c r="L4275" t="s">
        <v>1373</v>
      </c>
      <c r="M4275" t="s">
        <v>1008</v>
      </c>
      <c r="N4275" t="s">
        <v>1008</v>
      </c>
    </row>
    <row r="4276" spans="1:14" x14ac:dyDescent="0.3">
      <c r="A4276" s="136">
        <f t="shared" si="66"/>
        <v>376.8174047241564</v>
      </c>
      <c r="B4276" s="134">
        <v>3.7515000000000001</v>
      </c>
      <c r="C4276" s="134">
        <v>-73.56</v>
      </c>
      <c r="D4276" t="s">
        <v>5683</v>
      </c>
      <c r="E4276" t="s">
        <v>883</v>
      </c>
      <c r="F4276" t="s">
        <v>877</v>
      </c>
      <c r="G4276" t="s">
        <v>5149</v>
      </c>
      <c r="H4276" t="s">
        <v>302</v>
      </c>
      <c r="I4276">
        <v>288.22590000000002</v>
      </c>
      <c r="J4276" t="s">
        <v>889</v>
      </c>
      <c r="L4276" t="s">
        <v>5684</v>
      </c>
      <c r="M4276" t="s">
        <v>957</v>
      </c>
      <c r="N4276" t="s">
        <v>957</v>
      </c>
    </row>
    <row r="4277" spans="1:14" x14ac:dyDescent="0.3">
      <c r="A4277" s="136">
        <f t="shared" si="66"/>
        <v>376.96327929940674</v>
      </c>
      <c r="B4277" s="134">
        <v>4.2634999999999996</v>
      </c>
      <c r="C4277" s="134">
        <v>-74.874499999999998</v>
      </c>
      <c r="D4277" t="s">
        <v>1383</v>
      </c>
      <c r="E4277" t="s">
        <v>883</v>
      </c>
      <c r="F4277" t="s">
        <v>877</v>
      </c>
      <c r="G4277" t="s">
        <v>1368</v>
      </c>
      <c r="H4277" t="s">
        <v>1369</v>
      </c>
      <c r="I4277">
        <v>361.94970000000001</v>
      </c>
      <c r="J4277" t="s">
        <v>889</v>
      </c>
      <c r="L4277" t="s">
        <v>942</v>
      </c>
      <c r="M4277" t="s">
        <v>957</v>
      </c>
      <c r="N4277" t="s">
        <v>957</v>
      </c>
    </row>
    <row r="4278" spans="1:14" x14ac:dyDescent="0.3">
      <c r="A4278" s="136">
        <f t="shared" si="66"/>
        <v>377.04447786208073</v>
      </c>
      <c r="B4278" s="134">
        <v>9.4526199999999996</v>
      </c>
      <c r="C4278" s="134">
        <v>-75.461359999999999</v>
      </c>
      <c r="D4278" t="s">
        <v>12883</v>
      </c>
      <c r="E4278" t="s">
        <v>892</v>
      </c>
      <c r="F4278" t="s">
        <v>877</v>
      </c>
      <c r="G4278" t="s">
        <v>12840</v>
      </c>
      <c r="H4278" t="s">
        <v>306</v>
      </c>
      <c r="I4278">
        <v>53.265999999999998</v>
      </c>
      <c r="J4278" t="s">
        <v>894</v>
      </c>
      <c r="K4278" t="s">
        <v>879</v>
      </c>
      <c r="L4278" t="s">
        <v>12884</v>
      </c>
      <c r="M4278" t="s">
        <v>887</v>
      </c>
      <c r="N4278" t="s">
        <v>887</v>
      </c>
    </row>
    <row r="4279" spans="1:14" x14ac:dyDescent="0.3">
      <c r="A4279" s="136">
        <f t="shared" si="66"/>
        <v>377.16434549966556</v>
      </c>
      <c r="B4279" s="134">
        <v>7.109</v>
      </c>
      <c r="C4279" s="134">
        <v>-76.417500000000004</v>
      </c>
      <c r="D4279" t="s">
        <v>10027</v>
      </c>
      <c r="E4279" t="s">
        <v>883</v>
      </c>
      <c r="F4279" t="s">
        <v>877</v>
      </c>
      <c r="G4279" t="s">
        <v>9404</v>
      </c>
      <c r="H4279" t="s">
        <v>288</v>
      </c>
      <c r="I4279">
        <v>488.3954</v>
      </c>
      <c r="J4279" t="s">
        <v>889</v>
      </c>
      <c r="L4279" t="s">
        <v>3787</v>
      </c>
      <c r="M4279" t="s">
        <v>4586</v>
      </c>
      <c r="N4279" t="s">
        <v>4586</v>
      </c>
    </row>
    <row r="4280" spans="1:14" x14ac:dyDescent="0.3">
      <c r="A4280" s="136">
        <f t="shared" si="66"/>
        <v>377.22390542405185</v>
      </c>
      <c r="B4280" s="134">
        <v>7.09</v>
      </c>
      <c r="C4280" s="134">
        <v>-76.418000000000006</v>
      </c>
      <c r="D4280" t="s">
        <v>9977</v>
      </c>
      <c r="E4280" t="s">
        <v>883</v>
      </c>
      <c r="F4280" t="s">
        <v>877</v>
      </c>
      <c r="G4280" t="s">
        <v>9404</v>
      </c>
      <c r="H4280" t="s">
        <v>288</v>
      </c>
      <c r="I4280">
        <v>64.877300000000005</v>
      </c>
      <c r="J4280" t="s">
        <v>894</v>
      </c>
      <c r="L4280" t="s">
        <v>2659</v>
      </c>
      <c r="M4280" t="s">
        <v>2026</v>
      </c>
      <c r="N4280" t="s">
        <v>2026</v>
      </c>
    </row>
    <row r="4281" spans="1:14" x14ac:dyDescent="0.3">
      <c r="A4281" s="136">
        <f t="shared" si="66"/>
        <v>377.39000540770053</v>
      </c>
      <c r="B4281" s="134">
        <v>5.1764999999999999</v>
      </c>
      <c r="C4281" s="134">
        <v>-75.816000000000003</v>
      </c>
      <c r="D4281" t="s">
        <v>2878</v>
      </c>
      <c r="E4281" t="s">
        <v>892</v>
      </c>
      <c r="F4281" t="s">
        <v>877</v>
      </c>
      <c r="G4281" t="s">
        <v>2763</v>
      </c>
      <c r="H4281" t="s">
        <v>2050</v>
      </c>
      <c r="I4281">
        <v>4.9081000000000001</v>
      </c>
      <c r="J4281" t="s">
        <v>889</v>
      </c>
      <c r="K4281" t="s">
        <v>879</v>
      </c>
      <c r="L4281" t="s">
        <v>2879</v>
      </c>
      <c r="M4281" t="s">
        <v>1019</v>
      </c>
      <c r="N4281" t="s">
        <v>1019</v>
      </c>
    </row>
    <row r="4282" spans="1:14" x14ac:dyDescent="0.3">
      <c r="A4282" s="136">
        <f t="shared" si="66"/>
        <v>377.40748117031171</v>
      </c>
      <c r="B4282" s="134">
        <v>4.2719100000000001</v>
      </c>
      <c r="C4282" s="134">
        <v>-74.894509999999997</v>
      </c>
      <c r="D4282" t="s">
        <v>1346</v>
      </c>
      <c r="E4282" t="s">
        <v>892</v>
      </c>
      <c r="F4282" t="s">
        <v>926</v>
      </c>
      <c r="G4282" t="s">
        <v>1347</v>
      </c>
      <c r="H4282" t="s">
        <v>307</v>
      </c>
      <c r="I4282">
        <v>94.717100000000002</v>
      </c>
      <c r="J4282" t="s">
        <v>894</v>
      </c>
      <c r="K4282" t="s">
        <v>879</v>
      </c>
      <c r="L4282" t="s">
        <v>1071</v>
      </c>
      <c r="M4282" t="s">
        <v>899</v>
      </c>
      <c r="N4282" t="s">
        <v>899</v>
      </c>
    </row>
    <row r="4283" spans="1:14" x14ac:dyDescent="0.3">
      <c r="A4283" s="136">
        <f t="shared" si="66"/>
        <v>377.41098824147247</v>
      </c>
      <c r="B4283" s="134">
        <v>4.2702200000000001</v>
      </c>
      <c r="C4283" s="134">
        <v>-74.892020000000002</v>
      </c>
      <c r="D4283" t="s">
        <v>1356</v>
      </c>
      <c r="E4283" t="s">
        <v>892</v>
      </c>
      <c r="F4283" t="s">
        <v>877</v>
      </c>
      <c r="G4283" t="s">
        <v>1347</v>
      </c>
      <c r="H4283" t="s">
        <v>307</v>
      </c>
      <c r="I4283">
        <v>86.538300000000007</v>
      </c>
      <c r="J4283" t="s">
        <v>889</v>
      </c>
      <c r="K4283" t="s">
        <v>879</v>
      </c>
      <c r="L4283" t="s">
        <v>1357</v>
      </c>
      <c r="M4283" t="s">
        <v>887</v>
      </c>
      <c r="N4283" t="s">
        <v>887</v>
      </c>
    </row>
    <row r="4284" spans="1:14" x14ac:dyDescent="0.3">
      <c r="A4284" s="136">
        <f t="shared" si="66"/>
        <v>377.41901648740679</v>
      </c>
      <c r="B4284" s="134">
        <v>4.1498799999999996</v>
      </c>
      <c r="C4284" s="134">
        <v>-74.696700000000007</v>
      </c>
      <c r="D4284" t="s">
        <v>1716</v>
      </c>
      <c r="E4284" t="s">
        <v>892</v>
      </c>
      <c r="F4284" t="s">
        <v>877</v>
      </c>
      <c r="G4284" t="s">
        <v>1568</v>
      </c>
      <c r="H4284" t="s">
        <v>307</v>
      </c>
      <c r="I4284">
        <v>127.6097</v>
      </c>
      <c r="J4284" t="s">
        <v>894</v>
      </c>
      <c r="K4284" t="s">
        <v>879</v>
      </c>
      <c r="L4284" t="s">
        <v>1717</v>
      </c>
      <c r="M4284" t="s">
        <v>1718</v>
      </c>
      <c r="N4284" t="s">
        <v>1718</v>
      </c>
    </row>
    <row r="4285" spans="1:14" x14ac:dyDescent="0.3">
      <c r="A4285" s="136">
        <f t="shared" si="66"/>
        <v>377.48001135564112</v>
      </c>
      <c r="B4285" s="134">
        <v>4.2038599999999997</v>
      </c>
      <c r="C4285" s="134">
        <v>-74.789069999999995</v>
      </c>
      <c r="D4285" t="s">
        <v>1509</v>
      </c>
      <c r="E4285" t="s">
        <v>892</v>
      </c>
      <c r="F4285" t="s">
        <v>877</v>
      </c>
      <c r="G4285" t="s">
        <v>1510</v>
      </c>
      <c r="H4285" t="s">
        <v>307</v>
      </c>
      <c r="I4285">
        <v>463.78680000000003</v>
      </c>
      <c r="J4285" t="s">
        <v>889</v>
      </c>
      <c r="K4285" t="s">
        <v>879</v>
      </c>
      <c r="L4285" t="s">
        <v>1511</v>
      </c>
      <c r="M4285" t="s">
        <v>1019</v>
      </c>
      <c r="N4285" t="s">
        <v>1019</v>
      </c>
    </row>
    <row r="4286" spans="1:14" x14ac:dyDescent="0.3">
      <c r="A4286" s="136">
        <f t="shared" si="66"/>
        <v>377.50025621505665</v>
      </c>
      <c r="B4286" s="134">
        <v>7.2240000000000002</v>
      </c>
      <c r="C4286" s="134">
        <v>-76.418499999999995</v>
      </c>
      <c r="D4286" t="s">
        <v>10237</v>
      </c>
      <c r="E4286" t="s">
        <v>883</v>
      </c>
      <c r="F4286" t="s">
        <v>877</v>
      </c>
      <c r="G4286" t="s">
        <v>10236</v>
      </c>
      <c r="H4286" t="s">
        <v>288</v>
      </c>
      <c r="I4286">
        <v>423.41800000000001</v>
      </c>
      <c r="J4286" t="s">
        <v>889</v>
      </c>
      <c r="L4286" t="s">
        <v>2637</v>
      </c>
      <c r="M4286" t="s">
        <v>4586</v>
      </c>
      <c r="N4286" t="s">
        <v>4586</v>
      </c>
    </row>
    <row r="4287" spans="1:14" x14ac:dyDescent="0.3">
      <c r="A4287" s="136">
        <f t="shared" si="66"/>
        <v>377.58970127403944</v>
      </c>
      <c r="B4287" s="134">
        <v>5.1782399999999997</v>
      </c>
      <c r="C4287" s="134">
        <v>-75.819389999999999</v>
      </c>
      <c r="D4287" t="s">
        <v>2889</v>
      </c>
      <c r="E4287" t="s">
        <v>892</v>
      </c>
      <c r="F4287" t="s">
        <v>877</v>
      </c>
      <c r="G4287" t="s">
        <v>2844</v>
      </c>
      <c r="H4287" t="s">
        <v>305</v>
      </c>
      <c r="I4287">
        <v>75.9208</v>
      </c>
      <c r="J4287" t="s">
        <v>894</v>
      </c>
      <c r="K4287" t="s">
        <v>879</v>
      </c>
      <c r="L4287" t="s">
        <v>2879</v>
      </c>
      <c r="M4287" t="s">
        <v>957</v>
      </c>
      <c r="N4287" t="s">
        <v>957</v>
      </c>
    </row>
    <row r="4288" spans="1:14" x14ac:dyDescent="0.3">
      <c r="A4288" s="136">
        <f t="shared" si="66"/>
        <v>377.60245591039649</v>
      </c>
      <c r="B4288" s="134">
        <v>7.07796</v>
      </c>
      <c r="C4288" s="134">
        <v>-76.421350000000004</v>
      </c>
      <c r="D4288" t="s">
        <v>9954</v>
      </c>
      <c r="E4288" t="s">
        <v>892</v>
      </c>
      <c r="F4288" t="s">
        <v>877</v>
      </c>
      <c r="G4288" t="s">
        <v>9404</v>
      </c>
      <c r="H4288" t="s">
        <v>288</v>
      </c>
      <c r="I4288">
        <v>495.9008</v>
      </c>
      <c r="J4288" t="s">
        <v>889</v>
      </c>
      <c r="K4288" t="s">
        <v>879</v>
      </c>
      <c r="L4288" t="s">
        <v>9955</v>
      </c>
      <c r="M4288" t="s">
        <v>9956</v>
      </c>
      <c r="N4288" t="s">
        <v>9956</v>
      </c>
    </row>
    <row r="4289" spans="1:14" x14ac:dyDescent="0.3">
      <c r="A4289" s="136">
        <f t="shared" si="66"/>
        <v>377.66463863316568</v>
      </c>
      <c r="B4289" s="134">
        <v>7.0465</v>
      </c>
      <c r="C4289" s="134">
        <v>-76.421499999999995</v>
      </c>
      <c r="D4289" t="s">
        <v>9896</v>
      </c>
      <c r="E4289" t="s">
        <v>883</v>
      </c>
      <c r="F4289" t="s">
        <v>877</v>
      </c>
      <c r="G4289" t="s">
        <v>9404</v>
      </c>
      <c r="H4289" t="s">
        <v>288</v>
      </c>
      <c r="I4289">
        <v>1416.4493</v>
      </c>
      <c r="J4289" t="s">
        <v>889</v>
      </c>
      <c r="L4289" t="s">
        <v>2659</v>
      </c>
      <c r="M4289" t="s">
        <v>2026</v>
      </c>
      <c r="N4289" t="s">
        <v>2026</v>
      </c>
    </row>
    <row r="4290" spans="1:14" x14ac:dyDescent="0.3">
      <c r="A4290" s="136">
        <f t="shared" ref="A4290:A4353" si="67">6371*ACOS(SIN(RADIANS(LAT))*SIN(RADIANS(B4290))+COS(RADIANS(LAT))*COS(RADIANS(B4290))*COS(RADIANS(C4290-LONG)))</f>
        <v>377.69457176831128</v>
      </c>
      <c r="B4290" s="134">
        <v>9.5062099999999994</v>
      </c>
      <c r="C4290" s="134">
        <v>-75.416319999999999</v>
      </c>
      <c r="D4290" t="s">
        <v>12931</v>
      </c>
      <c r="E4290" t="s">
        <v>892</v>
      </c>
      <c r="F4290" t="s">
        <v>877</v>
      </c>
      <c r="G4290" t="s">
        <v>12840</v>
      </c>
      <c r="H4290" t="s">
        <v>306</v>
      </c>
      <c r="I4290">
        <v>0.60799999999999998</v>
      </c>
      <c r="J4290" t="s">
        <v>894</v>
      </c>
      <c r="K4290" t="s">
        <v>879</v>
      </c>
      <c r="L4290" t="s">
        <v>12926</v>
      </c>
      <c r="M4290" t="s">
        <v>906</v>
      </c>
      <c r="N4290" t="s">
        <v>906</v>
      </c>
    </row>
    <row r="4291" spans="1:14" x14ac:dyDescent="0.3">
      <c r="A4291" s="136">
        <f t="shared" si="67"/>
        <v>377.7185249035112</v>
      </c>
      <c r="B4291" s="134">
        <v>3.7349999999999999</v>
      </c>
      <c r="C4291" s="134">
        <v>-73.507499999999993</v>
      </c>
      <c r="D4291" t="s">
        <v>5974</v>
      </c>
      <c r="E4291" t="s">
        <v>883</v>
      </c>
      <c r="F4291" t="s">
        <v>877</v>
      </c>
      <c r="G4291" t="s">
        <v>5149</v>
      </c>
      <c r="H4291" t="s">
        <v>302</v>
      </c>
      <c r="I4291">
        <v>280.86709999999999</v>
      </c>
      <c r="J4291" t="s">
        <v>889</v>
      </c>
      <c r="L4291" t="s">
        <v>5975</v>
      </c>
      <c r="M4291" t="s">
        <v>957</v>
      </c>
      <c r="N4291" t="s">
        <v>957</v>
      </c>
    </row>
    <row r="4292" spans="1:14" x14ac:dyDescent="0.3">
      <c r="A4292" s="136">
        <f t="shared" si="67"/>
        <v>377.83852402933331</v>
      </c>
      <c r="B4292" s="134">
        <v>3.70505</v>
      </c>
      <c r="C4292" s="134">
        <v>-73.247579999999999</v>
      </c>
      <c r="D4292" t="s">
        <v>6996</v>
      </c>
      <c r="E4292" t="s">
        <v>892</v>
      </c>
      <c r="F4292" t="s">
        <v>877</v>
      </c>
      <c r="G4292" t="s">
        <v>6611</v>
      </c>
      <c r="H4292" t="s">
        <v>302</v>
      </c>
      <c r="I4292">
        <v>439.20920000000001</v>
      </c>
      <c r="J4292" t="s">
        <v>894</v>
      </c>
      <c r="K4292" t="s">
        <v>879</v>
      </c>
      <c r="L4292" t="s">
        <v>5165</v>
      </c>
      <c r="M4292" t="s">
        <v>1482</v>
      </c>
      <c r="N4292" t="s">
        <v>1482</v>
      </c>
    </row>
    <row r="4293" spans="1:14" x14ac:dyDescent="0.3">
      <c r="A4293" s="136">
        <f t="shared" si="67"/>
        <v>377.88931484012653</v>
      </c>
      <c r="B4293" s="134">
        <v>10.489000000000001</v>
      </c>
      <c r="C4293" s="134">
        <v>-73.155000000000001</v>
      </c>
      <c r="D4293" t="s">
        <v>13763</v>
      </c>
      <c r="E4293" t="s">
        <v>892</v>
      </c>
      <c r="F4293" t="s">
        <v>877</v>
      </c>
      <c r="G4293" t="s">
        <v>13759</v>
      </c>
      <c r="H4293" t="s">
        <v>13721</v>
      </c>
      <c r="I4293">
        <v>137.8201</v>
      </c>
      <c r="J4293" t="s">
        <v>894</v>
      </c>
      <c r="K4293" t="s">
        <v>903</v>
      </c>
      <c r="L4293" t="s">
        <v>13764</v>
      </c>
      <c r="M4293" t="s">
        <v>1173</v>
      </c>
      <c r="N4293" t="s">
        <v>1173</v>
      </c>
    </row>
    <row r="4294" spans="1:14" x14ac:dyDescent="0.3">
      <c r="A4294" s="136">
        <f t="shared" si="67"/>
        <v>378.0039613172932</v>
      </c>
      <c r="B4294" s="134">
        <v>3.7269999999999999</v>
      </c>
      <c r="C4294" s="134">
        <v>-73.47</v>
      </c>
      <c r="D4294" t="s">
        <v>6137</v>
      </c>
      <c r="E4294" t="s">
        <v>883</v>
      </c>
      <c r="F4294" t="s">
        <v>877</v>
      </c>
      <c r="G4294" t="s">
        <v>5149</v>
      </c>
      <c r="H4294" t="s">
        <v>302</v>
      </c>
      <c r="I4294">
        <v>201.1448</v>
      </c>
      <c r="J4294" t="s">
        <v>889</v>
      </c>
      <c r="L4294" t="s">
        <v>5975</v>
      </c>
      <c r="M4294" t="s">
        <v>957</v>
      </c>
      <c r="N4294" t="s">
        <v>957</v>
      </c>
    </row>
    <row r="4295" spans="1:14" x14ac:dyDescent="0.3">
      <c r="A4295" s="136">
        <f t="shared" si="67"/>
        <v>378.03392259418899</v>
      </c>
      <c r="B4295" s="134">
        <v>3.706</v>
      </c>
      <c r="C4295" s="134">
        <v>-73.282499999999999</v>
      </c>
      <c r="D4295" t="s">
        <v>6856</v>
      </c>
      <c r="E4295" t="s">
        <v>883</v>
      </c>
      <c r="F4295" t="s">
        <v>877</v>
      </c>
      <c r="G4295" t="s">
        <v>6611</v>
      </c>
      <c r="H4295" t="s">
        <v>302</v>
      </c>
      <c r="I4295">
        <v>73.587999999999994</v>
      </c>
      <c r="J4295" t="s">
        <v>894</v>
      </c>
      <c r="L4295" t="s">
        <v>6857</v>
      </c>
      <c r="M4295" t="s">
        <v>957</v>
      </c>
      <c r="N4295" t="s">
        <v>957</v>
      </c>
    </row>
    <row r="4296" spans="1:14" x14ac:dyDescent="0.3">
      <c r="A4296" s="136">
        <f t="shared" si="67"/>
        <v>378.06628697576508</v>
      </c>
      <c r="B4296" s="134">
        <v>9.4565000000000001</v>
      </c>
      <c r="C4296" s="134">
        <v>-75.470500000000001</v>
      </c>
      <c r="D4296" t="s">
        <v>12891</v>
      </c>
      <c r="E4296" t="s">
        <v>883</v>
      </c>
      <c r="F4296" t="s">
        <v>877</v>
      </c>
      <c r="G4296" t="s">
        <v>12840</v>
      </c>
      <c r="H4296" t="s">
        <v>306</v>
      </c>
      <c r="I4296">
        <v>27.942399999999999</v>
      </c>
      <c r="J4296" t="s">
        <v>894</v>
      </c>
      <c r="L4296" t="s">
        <v>12880</v>
      </c>
      <c r="M4296" t="s">
        <v>3535</v>
      </c>
      <c r="N4296" t="s">
        <v>3535</v>
      </c>
    </row>
    <row r="4297" spans="1:14" x14ac:dyDescent="0.3">
      <c r="A4297" s="136">
        <f t="shared" si="67"/>
        <v>378.07420452027162</v>
      </c>
      <c r="B4297" s="134">
        <v>9.0024999999999995</v>
      </c>
      <c r="C4297" s="134">
        <v>-75.841499999999996</v>
      </c>
      <c r="D4297" t="s">
        <v>12659</v>
      </c>
      <c r="E4297" t="s">
        <v>883</v>
      </c>
      <c r="F4297" t="s">
        <v>877</v>
      </c>
      <c r="G4297" t="s">
        <v>12660</v>
      </c>
      <c r="H4297" t="s">
        <v>296</v>
      </c>
      <c r="I4297">
        <v>114.4104</v>
      </c>
      <c r="J4297" t="s">
        <v>894</v>
      </c>
      <c r="L4297" t="s">
        <v>12661</v>
      </c>
      <c r="M4297" t="s">
        <v>1965</v>
      </c>
      <c r="N4297" t="s">
        <v>1965</v>
      </c>
    </row>
    <row r="4298" spans="1:14" x14ac:dyDescent="0.3">
      <c r="A4298" s="136">
        <f t="shared" si="67"/>
        <v>378.08898917629472</v>
      </c>
      <c r="B4298" s="134">
        <v>3.71312</v>
      </c>
      <c r="C4298" s="134">
        <v>-73.362970000000004</v>
      </c>
      <c r="D4298" t="s">
        <v>6527</v>
      </c>
      <c r="E4298" t="s">
        <v>892</v>
      </c>
      <c r="F4298" t="s">
        <v>877</v>
      </c>
      <c r="G4298" t="s">
        <v>6528</v>
      </c>
      <c r="H4298" t="s">
        <v>302</v>
      </c>
      <c r="I4298">
        <v>106.2627</v>
      </c>
      <c r="J4298" t="s">
        <v>889</v>
      </c>
      <c r="K4298" t="s">
        <v>879</v>
      </c>
      <c r="L4298" t="s">
        <v>6529</v>
      </c>
      <c r="M4298" t="s">
        <v>899</v>
      </c>
      <c r="N4298" t="s">
        <v>899</v>
      </c>
    </row>
    <row r="4299" spans="1:14" x14ac:dyDescent="0.3">
      <c r="A4299" s="136">
        <f t="shared" si="67"/>
        <v>378.11428282831162</v>
      </c>
      <c r="B4299" s="134">
        <v>10.49067</v>
      </c>
      <c r="C4299" s="134">
        <v>-73.162750000000003</v>
      </c>
      <c r="D4299" t="s">
        <v>13758</v>
      </c>
      <c r="E4299" t="s">
        <v>892</v>
      </c>
      <c r="F4299" t="s">
        <v>877</v>
      </c>
      <c r="G4299" t="s">
        <v>13759</v>
      </c>
      <c r="H4299" t="s">
        <v>13721</v>
      </c>
      <c r="I4299">
        <v>4.0709999999999997</v>
      </c>
      <c r="J4299" t="s">
        <v>894</v>
      </c>
      <c r="K4299" t="s">
        <v>879</v>
      </c>
      <c r="L4299" t="s">
        <v>13760</v>
      </c>
      <c r="M4299" t="s">
        <v>899</v>
      </c>
      <c r="N4299" t="s">
        <v>899</v>
      </c>
    </row>
    <row r="4300" spans="1:14" x14ac:dyDescent="0.3">
      <c r="A4300" s="136">
        <f t="shared" si="67"/>
        <v>378.22974568187283</v>
      </c>
      <c r="B4300" s="134">
        <v>3.7035</v>
      </c>
      <c r="C4300" s="134">
        <v>-73.273499999999999</v>
      </c>
      <c r="D4300" t="s">
        <v>6893</v>
      </c>
      <c r="E4300" t="s">
        <v>883</v>
      </c>
      <c r="F4300" t="s">
        <v>877</v>
      </c>
      <c r="G4300" t="s">
        <v>6611</v>
      </c>
      <c r="H4300" t="s">
        <v>302</v>
      </c>
      <c r="I4300">
        <v>148.40270000000001</v>
      </c>
      <c r="J4300" t="s">
        <v>894</v>
      </c>
      <c r="L4300" t="s">
        <v>6894</v>
      </c>
      <c r="M4300" t="s">
        <v>957</v>
      </c>
      <c r="N4300" t="s">
        <v>957</v>
      </c>
    </row>
    <row r="4301" spans="1:14" x14ac:dyDescent="0.3">
      <c r="A4301" s="136">
        <f t="shared" si="67"/>
        <v>378.23073789416281</v>
      </c>
      <c r="B4301" s="134">
        <v>9.5015000000000001</v>
      </c>
      <c r="C4301" s="134">
        <v>-75.427999999999997</v>
      </c>
      <c r="D4301" t="s">
        <v>12930</v>
      </c>
      <c r="E4301" t="s">
        <v>883</v>
      </c>
      <c r="F4301" t="s">
        <v>877</v>
      </c>
      <c r="G4301" t="s">
        <v>12840</v>
      </c>
      <c r="H4301" t="s">
        <v>306</v>
      </c>
      <c r="I4301">
        <v>110.533</v>
      </c>
      <c r="J4301" t="s">
        <v>894</v>
      </c>
      <c r="L4301" t="s">
        <v>4152</v>
      </c>
      <c r="M4301" t="s">
        <v>3535</v>
      </c>
      <c r="N4301" t="s">
        <v>3535</v>
      </c>
    </row>
    <row r="4302" spans="1:14" x14ac:dyDescent="0.3">
      <c r="A4302" s="136">
        <f t="shared" si="67"/>
        <v>378.2571508699275</v>
      </c>
      <c r="B4302" s="134">
        <v>4.1412000000000004</v>
      </c>
      <c r="C4302" s="134">
        <v>-74.696700000000007</v>
      </c>
      <c r="D4302" t="s">
        <v>1719</v>
      </c>
      <c r="E4302" t="s">
        <v>892</v>
      </c>
      <c r="F4302" t="s">
        <v>877</v>
      </c>
      <c r="G4302" t="s">
        <v>1568</v>
      </c>
      <c r="H4302" t="s">
        <v>307</v>
      </c>
      <c r="I4302">
        <v>127.6096</v>
      </c>
      <c r="J4302" t="s">
        <v>889</v>
      </c>
      <c r="K4302" t="s">
        <v>879</v>
      </c>
      <c r="L4302" t="s">
        <v>1717</v>
      </c>
      <c r="M4302" t="s">
        <v>899</v>
      </c>
      <c r="N4302" t="s">
        <v>899</v>
      </c>
    </row>
    <row r="4303" spans="1:14" x14ac:dyDescent="0.3">
      <c r="A4303" s="136">
        <f t="shared" si="67"/>
        <v>378.27433323564992</v>
      </c>
      <c r="B4303" s="134">
        <v>3.718</v>
      </c>
      <c r="C4303" s="134">
        <v>-73.42</v>
      </c>
      <c r="D4303" t="s">
        <v>6330</v>
      </c>
      <c r="E4303" t="s">
        <v>883</v>
      </c>
      <c r="F4303" t="s">
        <v>877</v>
      </c>
      <c r="G4303" t="s">
        <v>5149</v>
      </c>
      <c r="H4303" t="s">
        <v>302</v>
      </c>
      <c r="I4303">
        <v>356.90800000000002</v>
      </c>
      <c r="J4303" t="s">
        <v>889</v>
      </c>
      <c r="L4303" t="s">
        <v>6331</v>
      </c>
      <c r="M4303" t="s">
        <v>957</v>
      </c>
      <c r="N4303" t="s">
        <v>957</v>
      </c>
    </row>
    <row r="4304" spans="1:14" x14ac:dyDescent="0.3">
      <c r="A4304" s="136">
        <f t="shared" si="67"/>
        <v>378.37868333345949</v>
      </c>
      <c r="B4304" s="134">
        <v>4.2590300000000001</v>
      </c>
      <c r="C4304" s="134">
        <v>-74.890889999999999</v>
      </c>
      <c r="D4304" t="s">
        <v>1351</v>
      </c>
      <c r="E4304" t="s">
        <v>892</v>
      </c>
      <c r="F4304" t="s">
        <v>877</v>
      </c>
      <c r="G4304" t="s">
        <v>1347</v>
      </c>
      <c r="H4304" t="s">
        <v>307</v>
      </c>
      <c r="I4304">
        <v>95.011300000000006</v>
      </c>
      <c r="J4304" t="s">
        <v>889</v>
      </c>
      <c r="K4304" t="s">
        <v>879</v>
      </c>
      <c r="L4304" t="s">
        <v>1071</v>
      </c>
      <c r="M4304" t="s">
        <v>899</v>
      </c>
      <c r="N4304" t="s">
        <v>899</v>
      </c>
    </row>
    <row r="4305" spans="1:14" x14ac:dyDescent="0.3">
      <c r="A4305" s="136">
        <f t="shared" si="67"/>
        <v>378.43677405560732</v>
      </c>
      <c r="B4305" s="134">
        <v>9.5129999999999999</v>
      </c>
      <c r="C4305" s="134">
        <v>-75.418999999999997</v>
      </c>
      <c r="D4305" t="s">
        <v>12932</v>
      </c>
      <c r="E4305" t="s">
        <v>883</v>
      </c>
      <c r="F4305" t="s">
        <v>963</v>
      </c>
      <c r="G4305" t="s">
        <v>12840</v>
      </c>
      <c r="H4305" t="s">
        <v>306</v>
      </c>
      <c r="I4305">
        <v>35.223500000000001</v>
      </c>
      <c r="L4305" t="s">
        <v>12933</v>
      </c>
      <c r="M4305" t="s">
        <v>1019</v>
      </c>
      <c r="N4305" t="s">
        <v>1019</v>
      </c>
    </row>
    <row r="4306" spans="1:14" x14ac:dyDescent="0.3">
      <c r="A4306" s="136">
        <f t="shared" si="67"/>
        <v>378.50625191928248</v>
      </c>
      <c r="B4306" s="134">
        <v>7.2410399999999999</v>
      </c>
      <c r="C4306" s="134">
        <v>-76.426990000000004</v>
      </c>
      <c r="D4306" t="s">
        <v>10264</v>
      </c>
      <c r="E4306" t="s">
        <v>892</v>
      </c>
      <c r="F4306" t="s">
        <v>877</v>
      </c>
      <c r="G4306" t="s">
        <v>10236</v>
      </c>
      <c r="H4306" t="s">
        <v>288</v>
      </c>
      <c r="I4306">
        <v>133.46889999999999</v>
      </c>
      <c r="J4306" t="s">
        <v>894</v>
      </c>
      <c r="K4306" t="s">
        <v>903</v>
      </c>
      <c r="L4306" t="s">
        <v>10265</v>
      </c>
      <c r="M4306" t="s">
        <v>1117</v>
      </c>
      <c r="N4306" t="s">
        <v>1117</v>
      </c>
    </row>
    <row r="4307" spans="1:14" x14ac:dyDescent="0.3">
      <c r="A4307" s="136">
        <f t="shared" si="67"/>
        <v>378.51220195850891</v>
      </c>
      <c r="B4307" s="134">
        <v>4.1320600000000001</v>
      </c>
      <c r="C4307" s="134">
        <v>-74.685209999999998</v>
      </c>
      <c r="D4307" t="s">
        <v>1740</v>
      </c>
      <c r="E4307" t="s">
        <v>892</v>
      </c>
      <c r="F4307" t="s">
        <v>877</v>
      </c>
      <c r="G4307" t="s">
        <v>1599</v>
      </c>
      <c r="H4307" t="s">
        <v>307</v>
      </c>
      <c r="I4307">
        <v>5.9949000000000003</v>
      </c>
      <c r="J4307" t="s">
        <v>894</v>
      </c>
      <c r="K4307" t="s">
        <v>879</v>
      </c>
      <c r="L4307" t="s">
        <v>1741</v>
      </c>
      <c r="M4307" t="s">
        <v>887</v>
      </c>
      <c r="N4307" t="s">
        <v>887</v>
      </c>
    </row>
    <row r="4308" spans="1:14" x14ac:dyDescent="0.3">
      <c r="A4308" s="136">
        <f t="shared" si="67"/>
        <v>378.55040092565565</v>
      </c>
      <c r="B4308" s="134">
        <v>9.5314999999999994</v>
      </c>
      <c r="C4308" s="134">
        <v>-75.401499999999999</v>
      </c>
      <c r="D4308" t="s">
        <v>12940</v>
      </c>
      <c r="E4308" t="s">
        <v>883</v>
      </c>
      <c r="F4308" t="s">
        <v>877</v>
      </c>
      <c r="G4308" t="s">
        <v>12900</v>
      </c>
      <c r="H4308" t="s">
        <v>306</v>
      </c>
      <c r="I4308">
        <v>272.04989999999998</v>
      </c>
      <c r="J4308" t="s">
        <v>889</v>
      </c>
      <c r="L4308" t="s">
        <v>12894</v>
      </c>
      <c r="M4308" t="s">
        <v>12941</v>
      </c>
      <c r="N4308" t="s">
        <v>12941</v>
      </c>
    </row>
    <row r="4309" spans="1:14" x14ac:dyDescent="0.3">
      <c r="A4309" s="136">
        <f t="shared" si="67"/>
        <v>378.58730329655623</v>
      </c>
      <c r="B4309" s="134">
        <v>3.6960899999999999</v>
      </c>
      <c r="C4309" s="134">
        <v>-73.214929999999995</v>
      </c>
      <c r="D4309" t="s">
        <v>7151</v>
      </c>
      <c r="E4309" t="s">
        <v>892</v>
      </c>
      <c r="F4309" t="s">
        <v>877</v>
      </c>
      <c r="G4309" t="s">
        <v>6611</v>
      </c>
      <c r="H4309" t="s">
        <v>302</v>
      </c>
      <c r="I4309">
        <v>177.24039999999999</v>
      </c>
      <c r="J4309" t="s">
        <v>889</v>
      </c>
      <c r="K4309" t="s">
        <v>879</v>
      </c>
      <c r="L4309" t="s">
        <v>7152</v>
      </c>
      <c r="M4309" t="s">
        <v>1482</v>
      </c>
      <c r="N4309" t="s">
        <v>1482</v>
      </c>
    </row>
    <row r="4310" spans="1:14" x14ac:dyDescent="0.3">
      <c r="A4310" s="136">
        <f t="shared" si="67"/>
        <v>378.67341750393143</v>
      </c>
      <c r="B4310" s="134">
        <v>7.2279999999999998</v>
      </c>
      <c r="C4310" s="134">
        <v>-76.429000000000002</v>
      </c>
      <c r="D4310" t="s">
        <v>10251</v>
      </c>
      <c r="E4310" t="s">
        <v>883</v>
      </c>
      <c r="F4310" t="s">
        <v>877</v>
      </c>
      <c r="G4310" t="s">
        <v>10236</v>
      </c>
      <c r="H4310" t="s">
        <v>288</v>
      </c>
      <c r="I4310">
        <v>170.10380000000001</v>
      </c>
      <c r="J4310" t="s">
        <v>889</v>
      </c>
      <c r="L4310" t="s">
        <v>3787</v>
      </c>
      <c r="M4310" t="s">
        <v>4586</v>
      </c>
      <c r="N4310" t="s">
        <v>4586</v>
      </c>
    </row>
    <row r="4311" spans="1:14" x14ac:dyDescent="0.3">
      <c r="A4311" s="136">
        <f t="shared" si="67"/>
        <v>378.67427879405903</v>
      </c>
      <c r="B4311" s="134">
        <v>9.4775700000000001</v>
      </c>
      <c r="C4311" s="134">
        <v>-75.457560000000001</v>
      </c>
      <c r="D4311" t="s">
        <v>12915</v>
      </c>
      <c r="E4311" t="s">
        <v>892</v>
      </c>
      <c r="F4311" t="s">
        <v>877</v>
      </c>
      <c r="G4311" t="s">
        <v>12840</v>
      </c>
      <c r="H4311" t="s">
        <v>306</v>
      </c>
      <c r="I4311">
        <v>1216.6790000000001</v>
      </c>
      <c r="J4311" t="s">
        <v>889</v>
      </c>
      <c r="K4311" t="s">
        <v>879</v>
      </c>
      <c r="L4311" t="s">
        <v>1794</v>
      </c>
      <c r="M4311" t="s">
        <v>12916</v>
      </c>
      <c r="N4311" t="s">
        <v>12916</v>
      </c>
    </row>
    <row r="4312" spans="1:14" x14ac:dyDescent="0.3">
      <c r="A4312" s="136">
        <f t="shared" si="67"/>
        <v>378.77549800752479</v>
      </c>
      <c r="B4312" s="134">
        <v>7.133</v>
      </c>
      <c r="C4312" s="134">
        <v>-76.432000000000002</v>
      </c>
      <c r="D4312" t="s">
        <v>10086</v>
      </c>
      <c r="E4312" t="s">
        <v>883</v>
      </c>
      <c r="F4312" t="s">
        <v>877</v>
      </c>
      <c r="G4312" t="s">
        <v>9404</v>
      </c>
      <c r="H4312" t="s">
        <v>288</v>
      </c>
      <c r="I4312">
        <v>151.7801</v>
      </c>
      <c r="J4312" t="s">
        <v>889</v>
      </c>
      <c r="L4312" t="s">
        <v>3787</v>
      </c>
      <c r="M4312" t="s">
        <v>4586</v>
      </c>
      <c r="N4312" t="s">
        <v>4586</v>
      </c>
    </row>
    <row r="4313" spans="1:14" x14ac:dyDescent="0.3">
      <c r="A4313" s="136">
        <f t="shared" si="67"/>
        <v>378.79058218005883</v>
      </c>
      <c r="B4313" s="134">
        <v>4.1994999999999996</v>
      </c>
      <c r="C4313" s="134">
        <v>-74.804500000000004</v>
      </c>
      <c r="D4313" t="s">
        <v>1493</v>
      </c>
      <c r="E4313" t="s">
        <v>883</v>
      </c>
      <c r="F4313" t="s">
        <v>877</v>
      </c>
      <c r="G4313" t="s">
        <v>1494</v>
      </c>
      <c r="H4313" t="s">
        <v>307</v>
      </c>
      <c r="I4313">
        <v>127.6024</v>
      </c>
      <c r="J4313" t="s">
        <v>894</v>
      </c>
      <c r="L4313" t="s">
        <v>1495</v>
      </c>
      <c r="M4313" t="s">
        <v>957</v>
      </c>
      <c r="N4313" t="s">
        <v>957</v>
      </c>
    </row>
    <row r="4314" spans="1:14" x14ac:dyDescent="0.3">
      <c r="A4314" s="136">
        <f t="shared" si="67"/>
        <v>378.80835261171615</v>
      </c>
      <c r="B4314" s="134">
        <v>7.2039999999999997</v>
      </c>
      <c r="C4314" s="134">
        <v>-76.430999999999997</v>
      </c>
      <c r="D4314" t="s">
        <v>10205</v>
      </c>
      <c r="E4314" t="s">
        <v>883</v>
      </c>
      <c r="F4314" t="s">
        <v>877</v>
      </c>
      <c r="G4314" t="s">
        <v>9994</v>
      </c>
      <c r="H4314" t="s">
        <v>288</v>
      </c>
      <c r="I4314">
        <v>129.72649999999999</v>
      </c>
      <c r="J4314" t="s">
        <v>894</v>
      </c>
      <c r="L4314" t="s">
        <v>10206</v>
      </c>
      <c r="M4314" t="s">
        <v>957</v>
      </c>
      <c r="N4314" t="s">
        <v>957</v>
      </c>
    </row>
    <row r="4315" spans="1:14" x14ac:dyDescent="0.3">
      <c r="A4315" s="136">
        <f t="shared" si="67"/>
        <v>378.81407030901573</v>
      </c>
      <c r="B4315" s="134">
        <v>3.7049300000000001</v>
      </c>
      <c r="C4315" s="134">
        <v>-73.347279999999998</v>
      </c>
      <c r="D4315" t="s">
        <v>6610</v>
      </c>
      <c r="E4315" t="s">
        <v>892</v>
      </c>
      <c r="F4315" t="s">
        <v>877</v>
      </c>
      <c r="G4315" t="s">
        <v>6611</v>
      </c>
      <c r="H4315" t="s">
        <v>302</v>
      </c>
      <c r="I4315">
        <v>86.538700000000006</v>
      </c>
      <c r="J4315" t="s">
        <v>889</v>
      </c>
      <c r="K4315" t="s">
        <v>879</v>
      </c>
      <c r="L4315" t="s">
        <v>6612</v>
      </c>
      <c r="M4315" t="s">
        <v>1686</v>
      </c>
      <c r="N4315" t="s">
        <v>1686</v>
      </c>
    </row>
    <row r="4316" spans="1:14" x14ac:dyDescent="0.3">
      <c r="A4316" s="136">
        <f t="shared" si="67"/>
        <v>378.90514261389683</v>
      </c>
      <c r="B4316" s="134">
        <v>6.843</v>
      </c>
      <c r="C4316" s="134">
        <v>-76.423000000000002</v>
      </c>
      <c r="D4316" t="s">
        <v>9394</v>
      </c>
      <c r="E4316" t="s">
        <v>883</v>
      </c>
      <c r="F4316" t="s">
        <v>877</v>
      </c>
      <c r="G4316" t="s">
        <v>9395</v>
      </c>
      <c r="H4316" t="s">
        <v>288</v>
      </c>
      <c r="I4316">
        <v>2570.7970999999998</v>
      </c>
      <c r="J4316" t="s">
        <v>889</v>
      </c>
      <c r="L4316" t="s">
        <v>3787</v>
      </c>
      <c r="M4316" t="s">
        <v>8628</v>
      </c>
      <c r="N4316" t="s">
        <v>8628</v>
      </c>
    </row>
    <row r="4317" spans="1:14" x14ac:dyDescent="0.3">
      <c r="A4317" s="136">
        <f t="shared" si="67"/>
        <v>379.03453335781359</v>
      </c>
      <c r="B4317" s="134">
        <v>4.9169400000000003</v>
      </c>
      <c r="C4317" s="134">
        <v>-75.636949999999999</v>
      </c>
      <c r="D4317" t="s">
        <v>2028</v>
      </c>
      <c r="E4317" t="s">
        <v>892</v>
      </c>
      <c r="F4317" t="s">
        <v>926</v>
      </c>
      <c r="G4317" t="s">
        <v>1825</v>
      </c>
      <c r="H4317" t="s">
        <v>305</v>
      </c>
      <c r="I4317">
        <v>3.3212000000000002</v>
      </c>
      <c r="J4317" t="s">
        <v>894</v>
      </c>
      <c r="K4317" t="s">
        <v>879</v>
      </c>
      <c r="L4317" t="s">
        <v>2029</v>
      </c>
      <c r="M4317" t="s">
        <v>1718</v>
      </c>
      <c r="N4317" t="s">
        <v>1718</v>
      </c>
    </row>
    <row r="4318" spans="1:14" x14ac:dyDescent="0.3">
      <c r="A4318" s="136">
        <f t="shared" si="67"/>
        <v>379.12761519379114</v>
      </c>
      <c r="B4318" s="134">
        <v>4.1383700000000001</v>
      </c>
      <c r="C4318" s="134">
        <v>-74.707549999999998</v>
      </c>
      <c r="D4318" t="s">
        <v>1682</v>
      </c>
      <c r="E4318" t="s">
        <v>892</v>
      </c>
      <c r="F4318" t="s">
        <v>877</v>
      </c>
      <c r="G4318" t="s">
        <v>1568</v>
      </c>
      <c r="H4318" t="s">
        <v>307</v>
      </c>
      <c r="I4318">
        <v>191.226</v>
      </c>
      <c r="J4318" t="s">
        <v>889</v>
      </c>
      <c r="K4318" t="s">
        <v>879</v>
      </c>
      <c r="L4318" t="s">
        <v>1683</v>
      </c>
      <c r="M4318" t="s">
        <v>899</v>
      </c>
      <c r="N4318" t="s">
        <v>899</v>
      </c>
    </row>
    <row r="4319" spans="1:14" x14ac:dyDescent="0.3">
      <c r="A4319" s="136">
        <f t="shared" si="67"/>
        <v>379.14652449511215</v>
      </c>
      <c r="B4319" s="134">
        <v>4.1658099999999996</v>
      </c>
      <c r="C4319" s="134">
        <v>-74.754999999999995</v>
      </c>
      <c r="D4319" t="s">
        <v>1574</v>
      </c>
      <c r="E4319" t="s">
        <v>892</v>
      </c>
      <c r="F4319" t="s">
        <v>877</v>
      </c>
      <c r="G4319" t="s">
        <v>1568</v>
      </c>
      <c r="H4319" t="s">
        <v>307</v>
      </c>
      <c r="I4319">
        <v>6.4047999999999998</v>
      </c>
      <c r="J4319" t="s">
        <v>894</v>
      </c>
      <c r="K4319" t="s">
        <v>879</v>
      </c>
      <c r="L4319" t="s">
        <v>1575</v>
      </c>
      <c r="M4319" t="s">
        <v>899</v>
      </c>
      <c r="N4319" t="s">
        <v>899</v>
      </c>
    </row>
    <row r="4320" spans="1:14" x14ac:dyDescent="0.3">
      <c r="A4320" s="136">
        <f t="shared" si="67"/>
        <v>379.17356106936819</v>
      </c>
      <c r="B4320" s="134">
        <v>4.2636000000000003</v>
      </c>
      <c r="C4320" s="134">
        <v>-74.910709999999995</v>
      </c>
      <c r="D4320" t="s">
        <v>1308</v>
      </c>
      <c r="E4320" t="s">
        <v>892</v>
      </c>
      <c r="F4320" t="s">
        <v>877</v>
      </c>
      <c r="G4320" t="s">
        <v>1297</v>
      </c>
      <c r="H4320" t="s">
        <v>307</v>
      </c>
      <c r="I4320">
        <v>776.15509999999995</v>
      </c>
      <c r="J4320" t="s">
        <v>889</v>
      </c>
      <c r="K4320" t="s">
        <v>879</v>
      </c>
      <c r="L4320" t="s">
        <v>1278</v>
      </c>
      <c r="M4320" t="s">
        <v>899</v>
      </c>
      <c r="N4320" t="s">
        <v>899</v>
      </c>
    </row>
    <row r="4321" spans="1:14" x14ac:dyDescent="0.3">
      <c r="A4321" s="136">
        <f t="shared" si="67"/>
        <v>379.35595793803049</v>
      </c>
      <c r="B4321" s="134">
        <v>3.6880000000000002</v>
      </c>
      <c r="C4321" s="134">
        <v>-73.195499999999996</v>
      </c>
      <c r="D4321" t="s">
        <v>7211</v>
      </c>
      <c r="E4321" t="s">
        <v>883</v>
      </c>
      <c r="F4321" t="s">
        <v>877</v>
      </c>
      <c r="G4321" t="s">
        <v>6611</v>
      </c>
      <c r="H4321" t="s">
        <v>302</v>
      </c>
      <c r="I4321">
        <v>258.78629999999998</v>
      </c>
      <c r="J4321" t="s">
        <v>889</v>
      </c>
      <c r="L4321" t="s">
        <v>7212</v>
      </c>
      <c r="M4321" t="s">
        <v>957</v>
      </c>
      <c r="N4321" t="s">
        <v>957</v>
      </c>
    </row>
    <row r="4322" spans="1:14" x14ac:dyDescent="0.3">
      <c r="A4322" s="136">
        <f t="shared" si="67"/>
        <v>379.52001136603997</v>
      </c>
      <c r="B4322" s="134">
        <v>9.4474999999999998</v>
      </c>
      <c r="C4322" s="134">
        <v>-75.497500000000002</v>
      </c>
      <c r="D4322" t="s">
        <v>12876</v>
      </c>
      <c r="E4322" t="s">
        <v>883</v>
      </c>
      <c r="F4322" t="s">
        <v>877</v>
      </c>
      <c r="G4322" t="s">
        <v>12840</v>
      </c>
      <c r="H4322" t="s">
        <v>306</v>
      </c>
      <c r="I4322">
        <v>286.73250000000002</v>
      </c>
      <c r="J4322" t="s">
        <v>889</v>
      </c>
      <c r="L4322" t="s">
        <v>5411</v>
      </c>
      <c r="M4322" t="s">
        <v>7202</v>
      </c>
      <c r="N4322" t="s">
        <v>7202</v>
      </c>
    </row>
    <row r="4323" spans="1:14" x14ac:dyDescent="0.3">
      <c r="A4323" s="136">
        <f t="shared" si="67"/>
        <v>379.54309161100514</v>
      </c>
      <c r="B4323" s="134">
        <v>4.9292800000000003</v>
      </c>
      <c r="C4323" s="134">
        <v>-75.653180000000006</v>
      </c>
      <c r="D4323" t="s">
        <v>2085</v>
      </c>
      <c r="E4323" t="s">
        <v>876</v>
      </c>
      <c r="F4323" t="s">
        <v>877</v>
      </c>
      <c r="G4323" t="s">
        <v>2049</v>
      </c>
      <c r="H4323" t="s">
        <v>2050</v>
      </c>
      <c r="I4323">
        <v>1893.8548000000001</v>
      </c>
      <c r="J4323" t="s">
        <v>889</v>
      </c>
      <c r="K4323" t="s">
        <v>1058</v>
      </c>
      <c r="L4323" t="s">
        <v>2086</v>
      </c>
      <c r="M4323" t="s">
        <v>881</v>
      </c>
      <c r="N4323" t="s">
        <v>881</v>
      </c>
    </row>
    <row r="4324" spans="1:14" x14ac:dyDescent="0.3">
      <c r="A4324" s="136">
        <f t="shared" si="67"/>
        <v>379.66465354399929</v>
      </c>
      <c r="B4324" s="134">
        <v>4.4545000000000003</v>
      </c>
      <c r="C4324" s="134">
        <v>-75.176500000000004</v>
      </c>
      <c r="D4324" t="s">
        <v>1136</v>
      </c>
      <c r="E4324" t="s">
        <v>883</v>
      </c>
      <c r="F4324" t="s">
        <v>877</v>
      </c>
      <c r="G4324" t="s">
        <v>922</v>
      </c>
      <c r="H4324" t="s">
        <v>307</v>
      </c>
      <c r="I4324">
        <v>40.494199999999999</v>
      </c>
      <c r="J4324" t="s">
        <v>894</v>
      </c>
      <c r="L4324" t="s">
        <v>1137</v>
      </c>
      <c r="M4324" t="s">
        <v>887</v>
      </c>
      <c r="N4324" t="s">
        <v>887</v>
      </c>
    </row>
    <row r="4325" spans="1:14" x14ac:dyDescent="0.3">
      <c r="A4325" s="136">
        <f t="shared" si="67"/>
        <v>379.68677582049673</v>
      </c>
      <c r="B4325" s="134">
        <v>4.1474299999999999</v>
      </c>
      <c r="C4325" s="134">
        <v>-74.733320000000006</v>
      </c>
      <c r="D4325" t="s">
        <v>1619</v>
      </c>
      <c r="E4325" t="s">
        <v>892</v>
      </c>
      <c r="F4325" t="s">
        <v>896</v>
      </c>
      <c r="G4325" t="s">
        <v>1568</v>
      </c>
      <c r="H4325" t="s">
        <v>307</v>
      </c>
      <c r="I4325">
        <v>36.929400000000001</v>
      </c>
      <c r="J4325" t="s">
        <v>894</v>
      </c>
      <c r="K4325" t="s">
        <v>1058</v>
      </c>
      <c r="L4325" t="s">
        <v>1620</v>
      </c>
      <c r="M4325" t="s">
        <v>899</v>
      </c>
      <c r="N4325" t="s">
        <v>899</v>
      </c>
    </row>
    <row r="4326" spans="1:14" x14ac:dyDescent="0.3">
      <c r="A4326" s="136">
        <f t="shared" si="67"/>
        <v>379.68710482023005</v>
      </c>
      <c r="B4326" s="134">
        <v>4.4630700000000001</v>
      </c>
      <c r="C4326" s="134">
        <v>-75.187290000000004</v>
      </c>
      <c r="D4326" t="s">
        <v>1138</v>
      </c>
      <c r="E4326" t="s">
        <v>892</v>
      </c>
      <c r="F4326" t="s">
        <v>926</v>
      </c>
      <c r="G4326" t="s">
        <v>922</v>
      </c>
      <c r="H4326" t="s">
        <v>307</v>
      </c>
      <c r="I4326">
        <v>499.73950000000002</v>
      </c>
      <c r="J4326" t="s">
        <v>889</v>
      </c>
      <c r="K4326" t="s">
        <v>879</v>
      </c>
      <c r="L4326" t="s">
        <v>1139</v>
      </c>
      <c r="M4326" t="s">
        <v>1140</v>
      </c>
      <c r="N4326" t="s">
        <v>1140</v>
      </c>
    </row>
    <row r="4327" spans="1:14" x14ac:dyDescent="0.3">
      <c r="A4327" s="136">
        <f t="shared" si="67"/>
        <v>379.68783266236431</v>
      </c>
      <c r="B4327" s="134">
        <v>5.1559999999999997</v>
      </c>
      <c r="C4327" s="134">
        <v>-75.826999999999998</v>
      </c>
      <c r="D4327" t="s">
        <v>2820</v>
      </c>
      <c r="E4327" t="s">
        <v>883</v>
      </c>
      <c r="F4327" t="s">
        <v>877</v>
      </c>
      <c r="G4327" t="s">
        <v>2763</v>
      </c>
      <c r="H4327" t="s">
        <v>2050</v>
      </c>
      <c r="I4327">
        <v>398.80130000000003</v>
      </c>
      <c r="J4327" t="s">
        <v>889</v>
      </c>
      <c r="L4327" t="s">
        <v>2821</v>
      </c>
      <c r="M4327" t="s">
        <v>957</v>
      </c>
      <c r="N4327" t="s">
        <v>957</v>
      </c>
    </row>
    <row r="4328" spans="1:14" x14ac:dyDescent="0.3">
      <c r="A4328" s="136">
        <f t="shared" si="67"/>
        <v>379.70194238945385</v>
      </c>
      <c r="B4328" s="134">
        <v>4.9179599999999999</v>
      </c>
      <c r="C4328" s="134">
        <v>-75.64564</v>
      </c>
      <c r="D4328" t="s">
        <v>2042</v>
      </c>
      <c r="E4328" t="s">
        <v>892</v>
      </c>
      <c r="F4328" t="s">
        <v>1214</v>
      </c>
      <c r="G4328" t="s">
        <v>1825</v>
      </c>
      <c r="H4328" t="s">
        <v>305</v>
      </c>
      <c r="I4328">
        <v>1.0064</v>
      </c>
      <c r="J4328" t="s">
        <v>986</v>
      </c>
      <c r="K4328" t="s">
        <v>903</v>
      </c>
      <c r="L4328" t="s">
        <v>1967</v>
      </c>
      <c r="M4328" t="s">
        <v>949</v>
      </c>
      <c r="N4328" t="s">
        <v>949</v>
      </c>
    </row>
    <row r="4329" spans="1:14" x14ac:dyDescent="0.3">
      <c r="A4329" s="136">
        <f t="shared" si="67"/>
        <v>379.74133515296342</v>
      </c>
      <c r="B4329" s="134">
        <v>7.2298600000000004</v>
      </c>
      <c r="C4329" s="134">
        <v>-76.43862</v>
      </c>
      <c r="D4329" t="s">
        <v>10256</v>
      </c>
      <c r="E4329" t="s">
        <v>892</v>
      </c>
      <c r="F4329" t="s">
        <v>877</v>
      </c>
      <c r="G4329" t="s">
        <v>10236</v>
      </c>
      <c r="H4329" t="s">
        <v>288</v>
      </c>
      <c r="I4329">
        <v>88.7012</v>
      </c>
      <c r="J4329" t="s">
        <v>894</v>
      </c>
      <c r="K4329" t="s">
        <v>903</v>
      </c>
      <c r="L4329" t="s">
        <v>3856</v>
      </c>
      <c r="M4329" t="s">
        <v>1117</v>
      </c>
      <c r="N4329" t="s">
        <v>1117</v>
      </c>
    </row>
    <row r="4330" spans="1:14" x14ac:dyDescent="0.3">
      <c r="A4330" s="136">
        <f t="shared" si="67"/>
        <v>379.75321727088868</v>
      </c>
      <c r="B4330" s="134">
        <v>4.1844099999999997</v>
      </c>
      <c r="C4330" s="134">
        <v>-74.796480000000003</v>
      </c>
      <c r="D4330" t="s">
        <v>1501</v>
      </c>
      <c r="E4330" t="s">
        <v>892</v>
      </c>
      <c r="F4330" t="s">
        <v>877</v>
      </c>
      <c r="G4330" t="s">
        <v>1472</v>
      </c>
      <c r="H4330" t="s">
        <v>307</v>
      </c>
      <c r="I4330">
        <v>42.467100000000002</v>
      </c>
      <c r="J4330" t="s">
        <v>889</v>
      </c>
      <c r="K4330" t="s">
        <v>879</v>
      </c>
      <c r="L4330" t="s">
        <v>1502</v>
      </c>
      <c r="M4330" t="s">
        <v>931</v>
      </c>
      <c r="N4330" t="s">
        <v>931</v>
      </c>
    </row>
    <row r="4331" spans="1:14" x14ac:dyDescent="0.3">
      <c r="A4331" s="136">
        <f t="shared" si="67"/>
        <v>379.78440971844719</v>
      </c>
      <c r="B4331" s="134">
        <v>7.2331399999999997</v>
      </c>
      <c r="C4331" s="134">
        <v>-76.438890000000001</v>
      </c>
      <c r="D4331" t="s">
        <v>10261</v>
      </c>
      <c r="E4331" t="s">
        <v>892</v>
      </c>
      <c r="F4331" t="s">
        <v>877</v>
      </c>
      <c r="G4331" t="s">
        <v>10236</v>
      </c>
      <c r="H4331" t="s">
        <v>288</v>
      </c>
      <c r="I4331">
        <v>20.950600000000001</v>
      </c>
      <c r="J4331" t="s">
        <v>894</v>
      </c>
      <c r="K4331" t="s">
        <v>903</v>
      </c>
      <c r="L4331" t="s">
        <v>3856</v>
      </c>
      <c r="M4331" t="s">
        <v>1117</v>
      </c>
      <c r="N4331" t="s">
        <v>1117</v>
      </c>
    </row>
    <row r="4332" spans="1:14" x14ac:dyDescent="0.3">
      <c r="A4332" s="136">
        <f t="shared" si="67"/>
        <v>379.87698921096262</v>
      </c>
      <c r="B4332" s="134">
        <v>7.2270899999999996</v>
      </c>
      <c r="C4332" s="134">
        <v>-76.439949999999996</v>
      </c>
      <c r="D4332" t="s">
        <v>10254</v>
      </c>
      <c r="E4332" t="s">
        <v>892</v>
      </c>
      <c r="F4332" t="s">
        <v>1214</v>
      </c>
      <c r="G4332" t="s">
        <v>10236</v>
      </c>
      <c r="H4332" t="s">
        <v>288</v>
      </c>
      <c r="I4332">
        <v>52.440800000000003</v>
      </c>
      <c r="K4332" t="s">
        <v>879</v>
      </c>
      <c r="L4332" t="s">
        <v>10255</v>
      </c>
      <c r="M4332" t="s">
        <v>949</v>
      </c>
      <c r="N4332" t="s">
        <v>949</v>
      </c>
    </row>
    <row r="4333" spans="1:14" x14ac:dyDescent="0.3">
      <c r="A4333" s="136">
        <f t="shared" si="67"/>
        <v>379.96695856287516</v>
      </c>
      <c r="B4333" s="134">
        <v>4.8327799999999996</v>
      </c>
      <c r="C4333" s="134">
        <v>-75.575419999999994</v>
      </c>
      <c r="D4333" t="s">
        <v>1824</v>
      </c>
      <c r="E4333" t="s">
        <v>892</v>
      </c>
      <c r="F4333" t="s">
        <v>877</v>
      </c>
      <c r="G4333" t="s">
        <v>1825</v>
      </c>
      <c r="H4333" t="s">
        <v>305</v>
      </c>
      <c r="I4333">
        <v>8.7761999999999993</v>
      </c>
      <c r="J4333" t="s">
        <v>894</v>
      </c>
      <c r="K4333" t="s">
        <v>879</v>
      </c>
      <c r="L4333" t="s">
        <v>1203</v>
      </c>
      <c r="M4333" t="s">
        <v>931</v>
      </c>
      <c r="N4333" t="s">
        <v>931</v>
      </c>
    </row>
    <row r="4334" spans="1:14" x14ac:dyDescent="0.3">
      <c r="A4334" s="136">
        <f t="shared" si="67"/>
        <v>379.98318431122027</v>
      </c>
      <c r="B4334" s="134">
        <v>4.3014999999999999</v>
      </c>
      <c r="C4334" s="134">
        <v>-74.978999999999999</v>
      </c>
      <c r="D4334" t="s">
        <v>1230</v>
      </c>
      <c r="E4334" t="s">
        <v>883</v>
      </c>
      <c r="F4334" t="s">
        <v>981</v>
      </c>
      <c r="G4334" t="s">
        <v>1215</v>
      </c>
      <c r="H4334" t="s">
        <v>307</v>
      </c>
      <c r="I4334">
        <v>96.935699999999997</v>
      </c>
      <c r="J4334" t="s">
        <v>894</v>
      </c>
      <c r="L4334" t="s">
        <v>1231</v>
      </c>
      <c r="M4334" t="s">
        <v>1232</v>
      </c>
      <c r="N4334" t="s">
        <v>1232</v>
      </c>
    </row>
    <row r="4335" spans="1:14" x14ac:dyDescent="0.3">
      <c r="A4335" s="136">
        <f t="shared" si="67"/>
        <v>380.05000922040654</v>
      </c>
      <c r="B4335" s="134">
        <v>7.1390000000000002</v>
      </c>
      <c r="C4335" s="134">
        <v>-76.4435</v>
      </c>
      <c r="D4335" t="s">
        <v>10113</v>
      </c>
      <c r="E4335" t="s">
        <v>883</v>
      </c>
      <c r="F4335" t="s">
        <v>877</v>
      </c>
      <c r="G4335" t="s">
        <v>9994</v>
      </c>
      <c r="H4335" t="s">
        <v>288</v>
      </c>
      <c r="I4335">
        <v>883.77030000000002</v>
      </c>
      <c r="J4335" t="s">
        <v>889</v>
      </c>
      <c r="L4335" t="s">
        <v>3787</v>
      </c>
      <c r="M4335" t="s">
        <v>4586</v>
      </c>
      <c r="N4335" t="s">
        <v>4586</v>
      </c>
    </row>
    <row r="4336" spans="1:14" x14ac:dyDescent="0.3">
      <c r="A4336" s="136">
        <f t="shared" si="67"/>
        <v>380.11213120037667</v>
      </c>
      <c r="B4336" s="134">
        <v>7.3354999999999997</v>
      </c>
      <c r="C4336" s="134">
        <v>-76.436499999999995</v>
      </c>
      <c r="D4336" t="s">
        <v>10447</v>
      </c>
      <c r="E4336" t="s">
        <v>883</v>
      </c>
      <c r="F4336" t="s">
        <v>877</v>
      </c>
      <c r="G4336" t="s">
        <v>10236</v>
      </c>
      <c r="H4336" t="s">
        <v>288</v>
      </c>
      <c r="I4336">
        <v>6367.2214000000004</v>
      </c>
      <c r="J4336" t="s">
        <v>1069</v>
      </c>
      <c r="L4336" t="s">
        <v>2659</v>
      </c>
      <c r="M4336" t="s">
        <v>2026</v>
      </c>
      <c r="N4336" t="s">
        <v>2026</v>
      </c>
    </row>
    <row r="4337" spans="1:14" x14ac:dyDescent="0.3">
      <c r="A4337" s="136">
        <f t="shared" si="67"/>
        <v>380.24883437788662</v>
      </c>
      <c r="B4337" s="134">
        <v>7.2334899999999998</v>
      </c>
      <c r="C4337" s="134">
        <v>-76.443089999999998</v>
      </c>
      <c r="D4337" t="s">
        <v>10262</v>
      </c>
      <c r="E4337" t="s">
        <v>892</v>
      </c>
      <c r="F4337" t="s">
        <v>877</v>
      </c>
      <c r="G4337" t="s">
        <v>10236</v>
      </c>
      <c r="H4337" t="s">
        <v>288</v>
      </c>
      <c r="I4337">
        <v>46.067500000000003</v>
      </c>
      <c r="J4337" t="s">
        <v>894</v>
      </c>
      <c r="K4337" t="s">
        <v>903</v>
      </c>
      <c r="L4337" t="s">
        <v>10263</v>
      </c>
      <c r="M4337" t="s">
        <v>4207</v>
      </c>
      <c r="N4337" t="s">
        <v>4207</v>
      </c>
    </row>
    <row r="4338" spans="1:14" x14ac:dyDescent="0.3">
      <c r="A4338" s="136">
        <f t="shared" si="67"/>
        <v>380.50223151964792</v>
      </c>
      <c r="B4338" s="134">
        <v>9.5383600000000008</v>
      </c>
      <c r="C4338" s="134">
        <v>-75.419809999999998</v>
      </c>
      <c r="D4338" t="s">
        <v>12944</v>
      </c>
      <c r="E4338" t="s">
        <v>876</v>
      </c>
      <c r="F4338" t="s">
        <v>877</v>
      </c>
      <c r="G4338" t="s">
        <v>12840</v>
      </c>
      <c r="H4338" t="s">
        <v>306</v>
      </c>
      <c r="I4338">
        <v>32.595799999999997</v>
      </c>
      <c r="K4338" t="s">
        <v>879</v>
      </c>
      <c r="L4338" t="s">
        <v>12945</v>
      </c>
      <c r="M4338" t="s">
        <v>1117</v>
      </c>
      <c r="N4338" t="s">
        <v>1117</v>
      </c>
    </row>
    <row r="4339" spans="1:14" x14ac:dyDescent="0.3">
      <c r="A4339" s="136">
        <f t="shared" si="67"/>
        <v>380.54437244225193</v>
      </c>
      <c r="B4339" s="134">
        <v>4.1853100000000003</v>
      </c>
      <c r="C4339" s="134">
        <v>-74.81156</v>
      </c>
      <c r="D4339" t="s">
        <v>1474</v>
      </c>
      <c r="E4339" t="s">
        <v>892</v>
      </c>
      <c r="F4339" t="s">
        <v>877</v>
      </c>
      <c r="G4339" t="s">
        <v>1472</v>
      </c>
      <c r="H4339" t="s">
        <v>307</v>
      </c>
      <c r="I4339">
        <v>54.358199999999997</v>
      </c>
      <c r="J4339" t="s">
        <v>894</v>
      </c>
      <c r="K4339" t="s">
        <v>879</v>
      </c>
      <c r="L4339" t="s">
        <v>1467</v>
      </c>
      <c r="M4339" t="s">
        <v>899</v>
      </c>
      <c r="N4339" t="s">
        <v>899</v>
      </c>
    </row>
    <row r="4340" spans="1:14" x14ac:dyDescent="0.3">
      <c r="A4340" s="136">
        <f t="shared" si="67"/>
        <v>380.60114256061917</v>
      </c>
      <c r="B4340" s="134">
        <v>4.2412999999999998</v>
      </c>
      <c r="C4340" s="134">
        <v>-74.90034</v>
      </c>
      <c r="D4340" t="s">
        <v>1323</v>
      </c>
      <c r="E4340" t="s">
        <v>892</v>
      </c>
      <c r="F4340" t="s">
        <v>896</v>
      </c>
      <c r="G4340" t="s">
        <v>1324</v>
      </c>
      <c r="H4340" t="s">
        <v>307</v>
      </c>
      <c r="I4340">
        <v>235.27070000000001</v>
      </c>
      <c r="J4340" t="s">
        <v>889</v>
      </c>
      <c r="K4340" t="s">
        <v>903</v>
      </c>
      <c r="L4340" t="s">
        <v>1325</v>
      </c>
      <c r="M4340" t="s">
        <v>1326</v>
      </c>
      <c r="N4340" t="s">
        <v>1326</v>
      </c>
    </row>
    <row r="4341" spans="1:14" x14ac:dyDescent="0.3">
      <c r="A4341" s="136">
        <f t="shared" si="67"/>
        <v>380.66907341197793</v>
      </c>
      <c r="B4341" s="134">
        <v>4.2476000000000003</v>
      </c>
      <c r="C4341" s="134">
        <v>-74.910970000000006</v>
      </c>
      <c r="D4341" t="s">
        <v>1296</v>
      </c>
      <c r="E4341" t="s">
        <v>892</v>
      </c>
      <c r="F4341" t="s">
        <v>877</v>
      </c>
      <c r="G4341" t="s">
        <v>1297</v>
      </c>
      <c r="H4341" t="s">
        <v>307</v>
      </c>
      <c r="I4341">
        <v>40.063200000000002</v>
      </c>
      <c r="J4341" t="s">
        <v>889</v>
      </c>
      <c r="K4341" t="s">
        <v>879</v>
      </c>
      <c r="L4341" t="s">
        <v>1298</v>
      </c>
      <c r="M4341" t="s">
        <v>957</v>
      </c>
      <c r="N4341" t="s">
        <v>957</v>
      </c>
    </row>
    <row r="4342" spans="1:14" x14ac:dyDescent="0.3">
      <c r="A4342" s="136">
        <f t="shared" si="67"/>
        <v>380.73347136738414</v>
      </c>
      <c r="B4342" s="134">
        <v>3.7865000000000002</v>
      </c>
      <c r="C4342" s="134">
        <v>-73.888999999999996</v>
      </c>
      <c r="D4342" t="s">
        <v>4401</v>
      </c>
      <c r="E4342" t="s">
        <v>883</v>
      </c>
      <c r="F4342" t="s">
        <v>884</v>
      </c>
      <c r="G4342" t="s">
        <v>4209</v>
      </c>
      <c r="H4342" t="s">
        <v>302</v>
      </c>
      <c r="I4342">
        <v>84.637100000000004</v>
      </c>
      <c r="L4342" t="s">
        <v>4402</v>
      </c>
      <c r="M4342" t="s">
        <v>1909</v>
      </c>
      <c r="N4342" t="s">
        <v>1909</v>
      </c>
    </row>
    <row r="4343" spans="1:14" x14ac:dyDescent="0.3">
      <c r="A4343" s="136">
        <f t="shared" si="67"/>
        <v>380.90895607094069</v>
      </c>
      <c r="B4343" s="134">
        <v>3.7930000000000001</v>
      </c>
      <c r="C4343" s="134">
        <v>-73.918999999999997</v>
      </c>
      <c r="D4343" t="s">
        <v>4268</v>
      </c>
      <c r="E4343" t="s">
        <v>883</v>
      </c>
      <c r="F4343" t="s">
        <v>884</v>
      </c>
      <c r="G4343" t="s">
        <v>4209</v>
      </c>
      <c r="H4343" t="s">
        <v>302</v>
      </c>
      <c r="I4343">
        <v>106.7174</v>
      </c>
      <c r="L4343" t="s">
        <v>4269</v>
      </c>
      <c r="M4343" t="s">
        <v>4270</v>
      </c>
      <c r="N4343" t="s">
        <v>4270</v>
      </c>
    </row>
    <row r="4344" spans="1:14" x14ac:dyDescent="0.3">
      <c r="A4344" s="136">
        <f t="shared" si="67"/>
        <v>380.93208449708959</v>
      </c>
      <c r="B4344" s="134">
        <v>7.2409999999999997</v>
      </c>
      <c r="C4344" s="134">
        <v>-76.448999999999998</v>
      </c>
      <c r="D4344" t="s">
        <v>10283</v>
      </c>
      <c r="E4344" t="s">
        <v>883</v>
      </c>
      <c r="F4344" t="s">
        <v>877</v>
      </c>
      <c r="G4344" t="s">
        <v>10236</v>
      </c>
      <c r="H4344" t="s">
        <v>288</v>
      </c>
      <c r="I4344">
        <v>517.67579999999998</v>
      </c>
      <c r="J4344" t="s">
        <v>889</v>
      </c>
      <c r="L4344" t="s">
        <v>3787</v>
      </c>
      <c r="M4344" t="s">
        <v>4586</v>
      </c>
      <c r="N4344" t="s">
        <v>4586</v>
      </c>
    </row>
    <row r="4345" spans="1:14" x14ac:dyDescent="0.3">
      <c r="A4345" s="136">
        <f t="shared" si="67"/>
        <v>381.03591119681232</v>
      </c>
      <c r="B4345" s="134">
        <v>4.1793399999999998</v>
      </c>
      <c r="C4345" s="134">
        <v>-74.810299999999998</v>
      </c>
      <c r="D4345" t="s">
        <v>1477</v>
      </c>
      <c r="E4345" t="s">
        <v>892</v>
      </c>
      <c r="F4345" t="s">
        <v>926</v>
      </c>
      <c r="G4345" t="s">
        <v>1478</v>
      </c>
      <c r="H4345" t="s">
        <v>307</v>
      </c>
      <c r="I4345">
        <v>213.4759</v>
      </c>
      <c r="J4345" t="s">
        <v>889</v>
      </c>
      <c r="K4345" t="s">
        <v>879</v>
      </c>
      <c r="L4345" t="s">
        <v>1467</v>
      </c>
      <c r="M4345" t="s">
        <v>957</v>
      </c>
      <c r="N4345" t="s">
        <v>957</v>
      </c>
    </row>
    <row r="4346" spans="1:14" x14ac:dyDescent="0.3">
      <c r="A4346" s="136">
        <f t="shared" si="67"/>
        <v>381.05369156527826</v>
      </c>
      <c r="B4346" s="134">
        <v>3.778</v>
      </c>
      <c r="C4346" s="134">
        <v>-73.867999999999995</v>
      </c>
      <c r="D4346" t="s">
        <v>4478</v>
      </c>
      <c r="E4346" t="s">
        <v>883</v>
      </c>
      <c r="F4346" t="s">
        <v>877</v>
      </c>
      <c r="G4346" t="s">
        <v>4209</v>
      </c>
      <c r="H4346" t="s">
        <v>302</v>
      </c>
      <c r="I4346">
        <v>137.3817</v>
      </c>
      <c r="J4346" t="s">
        <v>894</v>
      </c>
      <c r="L4346" t="s">
        <v>4479</v>
      </c>
      <c r="M4346" t="s">
        <v>1909</v>
      </c>
      <c r="N4346" t="s">
        <v>1909</v>
      </c>
    </row>
    <row r="4347" spans="1:14" x14ac:dyDescent="0.3">
      <c r="A4347" s="136">
        <f t="shared" si="67"/>
        <v>381.05828004607918</v>
      </c>
      <c r="B4347" s="134">
        <v>3.7955000000000001</v>
      </c>
      <c r="C4347" s="134">
        <v>-73.933000000000007</v>
      </c>
      <c r="D4347" t="s">
        <v>4208</v>
      </c>
      <c r="E4347" t="s">
        <v>883</v>
      </c>
      <c r="F4347" t="s">
        <v>981</v>
      </c>
      <c r="G4347" t="s">
        <v>4209</v>
      </c>
      <c r="H4347" t="s">
        <v>302</v>
      </c>
      <c r="I4347">
        <v>9.8131000000000004</v>
      </c>
      <c r="J4347" t="s">
        <v>894</v>
      </c>
      <c r="L4347" t="s">
        <v>4210</v>
      </c>
      <c r="M4347" t="s">
        <v>4211</v>
      </c>
      <c r="N4347" t="s">
        <v>4211</v>
      </c>
    </row>
    <row r="4348" spans="1:14" x14ac:dyDescent="0.3">
      <c r="A4348" s="136">
        <f t="shared" si="67"/>
        <v>381.1036416498448</v>
      </c>
      <c r="B4348" s="134">
        <v>5.1530399999999998</v>
      </c>
      <c r="C4348" s="134">
        <v>-75.840490000000003</v>
      </c>
      <c r="D4348" t="s">
        <v>2843</v>
      </c>
      <c r="E4348" t="s">
        <v>892</v>
      </c>
      <c r="F4348" t="s">
        <v>877</v>
      </c>
      <c r="G4348" t="s">
        <v>2844</v>
      </c>
      <c r="H4348" t="s">
        <v>305</v>
      </c>
      <c r="I4348">
        <v>3.4013</v>
      </c>
      <c r="J4348" t="s">
        <v>894</v>
      </c>
      <c r="K4348" t="s">
        <v>879</v>
      </c>
      <c r="L4348" t="s">
        <v>2845</v>
      </c>
      <c r="M4348" t="s">
        <v>2846</v>
      </c>
      <c r="N4348" t="s">
        <v>2846</v>
      </c>
    </row>
    <row r="4349" spans="1:14" x14ac:dyDescent="0.3">
      <c r="A4349" s="136">
        <f t="shared" si="67"/>
        <v>381.14505639611838</v>
      </c>
      <c r="B4349" s="134">
        <v>3.7719</v>
      </c>
      <c r="C4349" s="134">
        <v>-73.847499999999997</v>
      </c>
      <c r="D4349" t="s">
        <v>4547</v>
      </c>
      <c r="E4349" t="s">
        <v>892</v>
      </c>
      <c r="F4349" t="s">
        <v>877</v>
      </c>
      <c r="G4349" t="s">
        <v>4439</v>
      </c>
      <c r="H4349" t="s">
        <v>302</v>
      </c>
      <c r="I4349">
        <v>295.79759999999999</v>
      </c>
      <c r="J4349" t="s">
        <v>889</v>
      </c>
      <c r="K4349" t="s">
        <v>879</v>
      </c>
      <c r="L4349" t="s">
        <v>4548</v>
      </c>
      <c r="M4349" t="s">
        <v>1252</v>
      </c>
      <c r="N4349" t="s">
        <v>1252</v>
      </c>
    </row>
    <row r="4350" spans="1:14" x14ac:dyDescent="0.3">
      <c r="A4350" s="136">
        <f t="shared" si="67"/>
        <v>381.16703315788016</v>
      </c>
      <c r="B4350" s="134">
        <v>4.1790000000000003</v>
      </c>
      <c r="C4350" s="134">
        <v>-74.811999999999998</v>
      </c>
      <c r="D4350" t="s">
        <v>1471</v>
      </c>
      <c r="E4350" t="s">
        <v>883</v>
      </c>
      <c r="F4350" t="s">
        <v>877</v>
      </c>
      <c r="G4350" t="s">
        <v>1472</v>
      </c>
      <c r="H4350" t="s">
        <v>307</v>
      </c>
      <c r="I4350">
        <v>69.938199999999995</v>
      </c>
      <c r="J4350" t="s">
        <v>894</v>
      </c>
      <c r="L4350" t="s">
        <v>1473</v>
      </c>
      <c r="M4350" t="s">
        <v>1019</v>
      </c>
      <c r="N4350" t="s">
        <v>1019</v>
      </c>
    </row>
    <row r="4351" spans="1:14" x14ac:dyDescent="0.3">
      <c r="A4351" s="136">
        <f t="shared" si="67"/>
        <v>381.27321236644121</v>
      </c>
      <c r="B4351" s="134">
        <v>3.7770000000000001</v>
      </c>
      <c r="C4351" s="134">
        <v>-73.872</v>
      </c>
      <c r="D4351" t="s">
        <v>4456</v>
      </c>
      <c r="E4351" t="s">
        <v>883</v>
      </c>
      <c r="F4351" t="s">
        <v>877</v>
      </c>
      <c r="G4351" t="s">
        <v>4209</v>
      </c>
      <c r="H4351" t="s">
        <v>302</v>
      </c>
      <c r="I4351">
        <v>90.770300000000006</v>
      </c>
      <c r="J4351" t="s">
        <v>894</v>
      </c>
      <c r="L4351" t="s">
        <v>4457</v>
      </c>
      <c r="M4351" t="s">
        <v>957</v>
      </c>
      <c r="N4351" t="s">
        <v>957</v>
      </c>
    </row>
    <row r="4352" spans="1:14" x14ac:dyDescent="0.3">
      <c r="A4352" s="136">
        <f t="shared" si="67"/>
        <v>381.29215655841728</v>
      </c>
      <c r="B4352" s="134">
        <v>7.2473599999999996</v>
      </c>
      <c r="C4352" s="134">
        <v>-76.452010000000001</v>
      </c>
      <c r="D4352" t="s">
        <v>10303</v>
      </c>
      <c r="E4352" t="s">
        <v>892</v>
      </c>
      <c r="F4352" t="s">
        <v>877</v>
      </c>
      <c r="G4352" t="s">
        <v>10236</v>
      </c>
      <c r="H4352" t="s">
        <v>288</v>
      </c>
      <c r="I4352">
        <v>321.41550000000001</v>
      </c>
      <c r="J4352" t="s">
        <v>889</v>
      </c>
      <c r="K4352" t="s">
        <v>879</v>
      </c>
      <c r="L4352" t="s">
        <v>5274</v>
      </c>
      <c r="M4352" t="s">
        <v>949</v>
      </c>
      <c r="N4352" t="s">
        <v>949</v>
      </c>
    </row>
    <row r="4353" spans="1:14" x14ac:dyDescent="0.3">
      <c r="A4353" s="136">
        <f t="shared" si="67"/>
        <v>381.3500354634624</v>
      </c>
      <c r="B4353" s="134">
        <v>6.992</v>
      </c>
      <c r="C4353" s="134">
        <v>-76.453500000000005</v>
      </c>
      <c r="D4353" t="s">
        <v>9771</v>
      </c>
      <c r="E4353" t="s">
        <v>883</v>
      </c>
      <c r="F4353" t="s">
        <v>877</v>
      </c>
      <c r="G4353" t="s">
        <v>9404</v>
      </c>
      <c r="H4353" t="s">
        <v>288</v>
      </c>
      <c r="I4353">
        <v>3556.9106999999999</v>
      </c>
      <c r="J4353" t="s">
        <v>889</v>
      </c>
      <c r="L4353" t="s">
        <v>2659</v>
      </c>
      <c r="M4353" t="s">
        <v>2026</v>
      </c>
      <c r="N4353" t="s">
        <v>2026</v>
      </c>
    </row>
    <row r="4354" spans="1:14" x14ac:dyDescent="0.3">
      <c r="A4354" s="136">
        <f t="shared" ref="A4354:A4417" si="68">6371*ACOS(SIN(RADIANS(LAT))*SIN(RADIANS(B4354))+COS(RADIANS(LAT))*COS(RADIANS(B4354))*COS(RADIANS(C4354-LONG)))</f>
        <v>381.48516641250154</v>
      </c>
      <c r="B4354" s="134">
        <v>4.1789699999999996</v>
      </c>
      <c r="C4354" s="134">
        <v>-74.817409999999995</v>
      </c>
      <c r="D4354" t="s">
        <v>1465</v>
      </c>
      <c r="E4354" t="s">
        <v>892</v>
      </c>
      <c r="F4354" t="s">
        <v>926</v>
      </c>
      <c r="G4354" t="s">
        <v>1466</v>
      </c>
      <c r="H4354" t="s">
        <v>307</v>
      </c>
      <c r="I4354">
        <v>52.463500000000003</v>
      </c>
      <c r="J4354" t="s">
        <v>889</v>
      </c>
      <c r="K4354" t="s">
        <v>879</v>
      </c>
      <c r="L4354" t="s">
        <v>1467</v>
      </c>
      <c r="M4354" t="s">
        <v>957</v>
      </c>
      <c r="N4354" t="s">
        <v>957</v>
      </c>
    </row>
    <row r="4355" spans="1:14" x14ac:dyDescent="0.3">
      <c r="A4355" s="136">
        <f t="shared" si="68"/>
        <v>381.65939359432554</v>
      </c>
      <c r="B4355" s="134">
        <v>3.7635000000000001</v>
      </c>
      <c r="C4355" s="134">
        <v>-73.832999999999998</v>
      </c>
      <c r="D4355" t="s">
        <v>4640</v>
      </c>
      <c r="E4355" t="s">
        <v>892</v>
      </c>
      <c r="F4355" t="s">
        <v>877</v>
      </c>
      <c r="G4355" t="s">
        <v>4439</v>
      </c>
      <c r="H4355" t="s">
        <v>302</v>
      </c>
      <c r="I4355">
        <v>149.64750000000001</v>
      </c>
      <c r="J4355" t="s">
        <v>894</v>
      </c>
      <c r="K4355" t="s">
        <v>903</v>
      </c>
      <c r="L4355" t="s">
        <v>1883</v>
      </c>
      <c r="M4355" t="s">
        <v>1909</v>
      </c>
      <c r="N4355" t="s">
        <v>1909</v>
      </c>
    </row>
    <row r="4356" spans="1:14" x14ac:dyDescent="0.3">
      <c r="A4356" s="136">
        <f t="shared" si="68"/>
        <v>381.7514832202794</v>
      </c>
      <c r="B4356" s="134">
        <v>4.1007699999999998</v>
      </c>
      <c r="C4356" s="134">
        <v>-74.689009999999996</v>
      </c>
      <c r="D4356" t="s">
        <v>1733</v>
      </c>
      <c r="E4356" t="s">
        <v>892</v>
      </c>
      <c r="F4356" t="s">
        <v>893</v>
      </c>
      <c r="G4356" t="s">
        <v>1599</v>
      </c>
      <c r="H4356" t="s">
        <v>307</v>
      </c>
      <c r="I4356">
        <v>49.957900000000002</v>
      </c>
      <c r="J4356" t="s">
        <v>894</v>
      </c>
      <c r="K4356" t="s">
        <v>879</v>
      </c>
      <c r="L4356" t="s">
        <v>1734</v>
      </c>
      <c r="M4356" t="s">
        <v>1117</v>
      </c>
      <c r="N4356" t="s">
        <v>1117</v>
      </c>
    </row>
    <row r="4357" spans="1:14" x14ac:dyDescent="0.3">
      <c r="A4357" s="136">
        <f t="shared" si="68"/>
        <v>381.95820318960216</v>
      </c>
      <c r="B4357" s="134">
        <v>4.2367400000000002</v>
      </c>
      <c r="C4357" s="134">
        <v>-74.915589999999995</v>
      </c>
      <c r="D4357" t="s">
        <v>1285</v>
      </c>
      <c r="E4357" t="s">
        <v>892</v>
      </c>
      <c r="F4357" t="s">
        <v>926</v>
      </c>
      <c r="G4357" t="s">
        <v>1188</v>
      </c>
      <c r="H4357" t="s">
        <v>307</v>
      </c>
      <c r="I4357">
        <v>49.8553</v>
      </c>
      <c r="J4357" t="s">
        <v>894</v>
      </c>
      <c r="K4357" t="s">
        <v>879</v>
      </c>
      <c r="L4357" t="s">
        <v>1286</v>
      </c>
      <c r="M4357" t="s">
        <v>899</v>
      </c>
      <c r="N4357" t="s">
        <v>899</v>
      </c>
    </row>
    <row r="4358" spans="1:14" x14ac:dyDescent="0.3">
      <c r="A4358" s="136">
        <f t="shared" si="68"/>
        <v>382.07244908661079</v>
      </c>
      <c r="B4358" s="134">
        <v>5.1284999999999998</v>
      </c>
      <c r="C4358" s="134">
        <v>-75.834000000000003</v>
      </c>
      <c r="D4358" t="s">
        <v>2762</v>
      </c>
      <c r="E4358" t="s">
        <v>892</v>
      </c>
      <c r="F4358" t="s">
        <v>877</v>
      </c>
      <c r="G4358" t="s">
        <v>2763</v>
      </c>
      <c r="H4358" t="s">
        <v>2050</v>
      </c>
      <c r="I4358">
        <v>74.855800000000002</v>
      </c>
      <c r="J4358" t="s">
        <v>986</v>
      </c>
      <c r="K4358" t="s">
        <v>879</v>
      </c>
      <c r="L4358" t="s">
        <v>2764</v>
      </c>
      <c r="M4358" t="s">
        <v>1019</v>
      </c>
      <c r="N4358" t="s">
        <v>1019</v>
      </c>
    </row>
    <row r="4359" spans="1:14" x14ac:dyDescent="0.3">
      <c r="A4359" s="136">
        <f t="shared" si="68"/>
        <v>382.13557848420101</v>
      </c>
      <c r="B4359" s="134">
        <v>5.2095000000000002</v>
      </c>
      <c r="C4359" s="134">
        <v>-75.89</v>
      </c>
      <c r="D4359" t="s">
        <v>3077</v>
      </c>
      <c r="E4359" t="s">
        <v>892</v>
      </c>
      <c r="F4359" t="s">
        <v>1214</v>
      </c>
      <c r="G4359" t="s">
        <v>2844</v>
      </c>
      <c r="H4359" t="s">
        <v>305</v>
      </c>
      <c r="I4359">
        <v>7.3627000000000002</v>
      </c>
      <c r="L4359" t="s">
        <v>3078</v>
      </c>
      <c r="M4359" t="s">
        <v>3079</v>
      </c>
      <c r="N4359" t="s">
        <v>3079</v>
      </c>
    </row>
    <row r="4360" spans="1:14" x14ac:dyDescent="0.3">
      <c r="A4360" s="136">
        <f t="shared" si="68"/>
        <v>382.15912515698574</v>
      </c>
      <c r="B4360" s="134">
        <v>4.8585000000000003</v>
      </c>
      <c r="C4360" s="134">
        <v>-75.624229999999997</v>
      </c>
      <c r="D4360" t="s">
        <v>1898</v>
      </c>
      <c r="E4360" t="s">
        <v>892</v>
      </c>
      <c r="F4360" t="s">
        <v>893</v>
      </c>
      <c r="G4360" t="s">
        <v>1825</v>
      </c>
      <c r="H4360" t="s">
        <v>305</v>
      </c>
      <c r="I4360">
        <v>6.2491000000000003</v>
      </c>
      <c r="J4360" t="s">
        <v>889</v>
      </c>
      <c r="K4360" t="s">
        <v>879</v>
      </c>
      <c r="L4360" t="s">
        <v>1899</v>
      </c>
      <c r="M4360" t="s">
        <v>931</v>
      </c>
      <c r="N4360" t="s">
        <v>931</v>
      </c>
    </row>
    <row r="4361" spans="1:14" x14ac:dyDescent="0.3">
      <c r="A4361" s="136">
        <f t="shared" si="68"/>
        <v>382.21084452708806</v>
      </c>
      <c r="B4361" s="134">
        <v>4.2548899999999996</v>
      </c>
      <c r="C4361" s="134">
        <v>-74.946730000000002</v>
      </c>
      <c r="D4361" t="s">
        <v>1253</v>
      </c>
      <c r="E4361" t="s">
        <v>892</v>
      </c>
      <c r="F4361" t="s">
        <v>877</v>
      </c>
      <c r="G4361" t="s">
        <v>1215</v>
      </c>
      <c r="H4361" t="s">
        <v>307</v>
      </c>
      <c r="I4361">
        <v>137.8065</v>
      </c>
      <c r="J4361" t="s">
        <v>894</v>
      </c>
      <c r="K4361" t="s">
        <v>879</v>
      </c>
      <c r="L4361" t="s">
        <v>1254</v>
      </c>
      <c r="M4361" t="s">
        <v>931</v>
      </c>
      <c r="N4361" t="s">
        <v>931</v>
      </c>
    </row>
    <row r="4362" spans="1:14" x14ac:dyDescent="0.3">
      <c r="A4362" s="136">
        <f t="shared" si="68"/>
        <v>382.45498705338326</v>
      </c>
      <c r="B4362" s="134">
        <v>3.69</v>
      </c>
      <c r="C4362" s="134">
        <v>-72.504499999999993</v>
      </c>
      <c r="D4362" t="s">
        <v>9361</v>
      </c>
      <c r="E4362" t="s">
        <v>883</v>
      </c>
      <c r="F4362" t="s">
        <v>877</v>
      </c>
      <c r="G4362" t="s">
        <v>4974</v>
      </c>
      <c r="H4362" t="s">
        <v>302</v>
      </c>
      <c r="I4362">
        <v>61.327500000000001</v>
      </c>
      <c r="L4362" t="s">
        <v>9362</v>
      </c>
      <c r="M4362" t="s">
        <v>1019</v>
      </c>
      <c r="N4362" t="s">
        <v>1019</v>
      </c>
    </row>
    <row r="4363" spans="1:14" x14ac:dyDescent="0.3">
      <c r="A4363" s="136">
        <f t="shared" si="68"/>
        <v>382.49426912672709</v>
      </c>
      <c r="B4363" s="134">
        <v>3.7509999999999999</v>
      </c>
      <c r="C4363" s="134">
        <v>-73.813500000000005</v>
      </c>
      <c r="D4363" t="s">
        <v>4726</v>
      </c>
      <c r="E4363" t="s">
        <v>892</v>
      </c>
      <c r="F4363" t="s">
        <v>877</v>
      </c>
      <c r="G4363" t="s">
        <v>4439</v>
      </c>
      <c r="H4363" t="s">
        <v>302</v>
      </c>
      <c r="I4363">
        <v>268.63170000000002</v>
      </c>
      <c r="J4363" t="s">
        <v>889</v>
      </c>
      <c r="K4363" t="s">
        <v>903</v>
      </c>
      <c r="L4363" t="s">
        <v>1883</v>
      </c>
      <c r="M4363" t="s">
        <v>1909</v>
      </c>
      <c r="N4363" t="s">
        <v>1909</v>
      </c>
    </row>
    <row r="4364" spans="1:14" x14ac:dyDescent="0.3">
      <c r="A4364" s="136">
        <f t="shared" si="68"/>
        <v>382.58092994227201</v>
      </c>
      <c r="B4364" s="134">
        <v>4.2337499999999997</v>
      </c>
      <c r="C4364" s="134">
        <v>-74.921220000000005</v>
      </c>
      <c r="D4364" t="s">
        <v>1277</v>
      </c>
      <c r="E4364" t="s">
        <v>892</v>
      </c>
      <c r="F4364" t="s">
        <v>877</v>
      </c>
      <c r="G4364" t="s">
        <v>1188</v>
      </c>
      <c r="H4364" t="s">
        <v>307</v>
      </c>
      <c r="I4364">
        <v>858.56259999999997</v>
      </c>
      <c r="J4364" t="s">
        <v>889</v>
      </c>
      <c r="K4364" t="s">
        <v>879</v>
      </c>
      <c r="L4364" t="s">
        <v>1278</v>
      </c>
      <c r="M4364" t="s">
        <v>899</v>
      </c>
      <c r="N4364" t="s">
        <v>899</v>
      </c>
    </row>
    <row r="4365" spans="1:14" x14ac:dyDescent="0.3">
      <c r="A4365" s="136">
        <f t="shared" si="68"/>
        <v>382.6005112604845</v>
      </c>
      <c r="B4365" s="134">
        <v>3.7505000000000002</v>
      </c>
      <c r="C4365" s="134">
        <v>-73.8155</v>
      </c>
      <c r="D4365" t="s">
        <v>4716</v>
      </c>
      <c r="E4365" t="s">
        <v>883</v>
      </c>
      <c r="F4365" t="s">
        <v>877</v>
      </c>
      <c r="G4365" t="s">
        <v>4439</v>
      </c>
      <c r="H4365" t="s">
        <v>302</v>
      </c>
      <c r="I4365">
        <v>223.2457</v>
      </c>
      <c r="J4365" t="s">
        <v>889</v>
      </c>
      <c r="L4365" t="s">
        <v>4717</v>
      </c>
      <c r="M4365" t="s">
        <v>4446</v>
      </c>
      <c r="N4365" t="s">
        <v>4446</v>
      </c>
    </row>
    <row r="4366" spans="1:14" x14ac:dyDescent="0.3">
      <c r="A4366" s="136">
        <f t="shared" si="68"/>
        <v>382.61094980881313</v>
      </c>
      <c r="B4366" s="134">
        <v>4.9329999999999998</v>
      </c>
      <c r="C4366" s="134">
        <v>-75.691999999999993</v>
      </c>
      <c r="D4366" t="s">
        <v>2122</v>
      </c>
      <c r="E4366" t="s">
        <v>883</v>
      </c>
      <c r="F4366" t="s">
        <v>963</v>
      </c>
      <c r="G4366" t="s">
        <v>1825</v>
      </c>
      <c r="H4366" t="s">
        <v>305</v>
      </c>
      <c r="I4366">
        <v>235.6249</v>
      </c>
      <c r="L4366" t="s">
        <v>2123</v>
      </c>
      <c r="M4366" t="s">
        <v>1673</v>
      </c>
      <c r="N4366" t="s">
        <v>1673</v>
      </c>
    </row>
    <row r="4367" spans="1:14" x14ac:dyDescent="0.3">
      <c r="A4367" s="136">
        <f t="shared" si="68"/>
        <v>382.7396621389442</v>
      </c>
      <c r="B4367" s="134">
        <v>6.9124999999999996</v>
      </c>
      <c r="C4367" s="134">
        <v>-76.462500000000006</v>
      </c>
      <c r="D4367" t="s">
        <v>9598</v>
      </c>
      <c r="E4367" t="s">
        <v>883</v>
      </c>
      <c r="F4367" t="s">
        <v>877</v>
      </c>
      <c r="G4367" t="s">
        <v>9404</v>
      </c>
      <c r="H4367" t="s">
        <v>288</v>
      </c>
      <c r="I4367">
        <v>918.50670000000002</v>
      </c>
      <c r="J4367" t="s">
        <v>889</v>
      </c>
      <c r="L4367" t="s">
        <v>2659</v>
      </c>
      <c r="M4367" t="s">
        <v>2026</v>
      </c>
      <c r="N4367" t="s">
        <v>2026</v>
      </c>
    </row>
    <row r="4368" spans="1:14" x14ac:dyDescent="0.3">
      <c r="A4368" s="136">
        <f t="shared" si="68"/>
        <v>382.77815375490775</v>
      </c>
      <c r="B4368" s="134">
        <v>4.1608900000000002</v>
      </c>
      <c r="C4368" s="134">
        <v>-74.810199999999995</v>
      </c>
      <c r="D4368" t="s">
        <v>1475</v>
      </c>
      <c r="E4368" t="s">
        <v>892</v>
      </c>
      <c r="F4368" t="s">
        <v>877</v>
      </c>
      <c r="G4368" t="s">
        <v>1466</v>
      </c>
      <c r="H4368" t="s">
        <v>307</v>
      </c>
      <c r="I4368">
        <v>37.731000000000002</v>
      </c>
      <c r="J4368" t="s">
        <v>894</v>
      </c>
      <c r="K4368" t="s">
        <v>879</v>
      </c>
      <c r="L4368" t="s">
        <v>1476</v>
      </c>
      <c r="M4368" t="s">
        <v>957</v>
      </c>
      <c r="N4368" t="s">
        <v>957</v>
      </c>
    </row>
    <row r="4369" spans="1:14" x14ac:dyDescent="0.3">
      <c r="A4369" s="136">
        <f t="shared" si="68"/>
        <v>382.91962494996989</v>
      </c>
      <c r="B4369" s="134">
        <v>4.1563699999999999</v>
      </c>
      <c r="C4369" s="134">
        <v>-74.805229999999995</v>
      </c>
      <c r="D4369" t="s">
        <v>1489</v>
      </c>
      <c r="E4369" t="s">
        <v>892</v>
      </c>
      <c r="F4369" t="s">
        <v>877</v>
      </c>
      <c r="G4369" t="s">
        <v>1466</v>
      </c>
      <c r="H4369" t="s">
        <v>307</v>
      </c>
      <c r="I4369">
        <v>71.944699999999997</v>
      </c>
      <c r="J4369" t="s">
        <v>889</v>
      </c>
      <c r="K4369" t="s">
        <v>879</v>
      </c>
      <c r="L4369" t="s">
        <v>1490</v>
      </c>
      <c r="M4369" t="s">
        <v>899</v>
      </c>
      <c r="N4369" t="s">
        <v>899</v>
      </c>
    </row>
    <row r="4370" spans="1:14" x14ac:dyDescent="0.3">
      <c r="A4370" s="136">
        <f t="shared" si="68"/>
        <v>382.97489542531639</v>
      </c>
      <c r="B4370" s="134">
        <v>7.4390000000000001</v>
      </c>
      <c r="C4370" s="134">
        <v>-76.453999999999994</v>
      </c>
      <c r="D4370" t="s">
        <v>10669</v>
      </c>
      <c r="E4370" t="s">
        <v>883</v>
      </c>
      <c r="F4370" t="s">
        <v>877</v>
      </c>
      <c r="G4370" t="s">
        <v>10236</v>
      </c>
      <c r="H4370" t="s">
        <v>288</v>
      </c>
      <c r="I4370">
        <v>2349.8741</v>
      </c>
      <c r="J4370" t="s">
        <v>889</v>
      </c>
      <c r="L4370" t="s">
        <v>2659</v>
      </c>
      <c r="M4370" t="s">
        <v>3758</v>
      </c>
      <c r="N4370" t="s">
        <v>3758</v>
      </c>
    </row>
    <row r="4371" spans="1:14" x14ac:dyDescent="0.3">
      <c r="A4371" s="136">
        <f t="shared" si="68"/>
        <v>383.05229615345894</v>
      </c>
      <c r="B4371" s="134">
        <v>7.2035</v>
      </c>
      <c r="C4371" s="134">
        <v>-76.469499999999996</v>
      </c>
      <c r="D4371" t="s">
        <v>10232</v>
      </c>
      <c r="E4371" t="s">
        <v>883</v>
      </c>
      <c r="F4371" t="s">
        <v>877</v>
      </c>
      <c r="G4371" t="s">
        <v>9994</v>
      </c>
      <c r="H4371" t="s">
        <v>288</v>
      </c>
      <c r="I4371">
        <v>5068.1884</v>
      </c>
      <c r="J4371" t="s">
        <v>1069</v>
      </c>
      <c r="L4371" t="s">
        <v>2659</v>
      </c>
      <c r="M4371" t="s">
        <v>2026</v>
      </c>
      <c r="N4371" t="s">
        <v>2026</v>
      </c>
    </row>
    <row r="4372" spans="1:14" x14ac:dyDescent="0.3">
      <c r="A4372" s="136">
        <f t="shared" si="68"/>
        <v>383.07949999507593</v>
      </c>
      <c r="B4372" s="134">
        <v>7.0019999999999998</v>
      </c>
      <c r="C4372" s="134">
        <v>-76.469499999999996</v>
      </c>
      <c r="D4372" t="s">
        <v>9796</v>
      </c>
      <c r="E4372" t="s">
        <v>883</v>
      </c>
      <c r="F4372" t="s">
        <v>877</v>
      </c>
      <c r="G4372" t="s">
        <v>9404</v>
      </c>
      <c r="H4372" t="s">
        <v>288</v>
      </c>
      <c r="I4372">
        <v>3085.8033999999998</v>
      </c>
      <c r="J4372" t="s">
        <v>889</v>
      </c>
      <c r="L4372" t="s">
        <v>2659</v>
      </c>
      <c r="M4372" t="s">
        <v>2026</v>
      </c>
      <c r="N4372" t="s">
        <v>2026</v>
      </c>
    </row>
    <row r="4373" spans="1:14" x14ac:dyDescent="0.3">
      <c r="A4373" s="136">
        <f t="shared" si="68"/>
        <v>383.15350379712635</v>
      </c>
      <c r="B4373" s="134">
        <v>10.53131</v>
      </c>
      <c r="C4373" s="134">
        <v>-73.244370000000004</v>
      </c>
      <c r="D4373" t="s">
        <v>13770</v>
      </c>
      <c r="E4373" t="s">
        <v>892</v>
      </c>
      <c r="F4373" t="s">
        <v>926</v>
      </c>
      <c r="G4373" t="s">
        <v>13207</v>
      </c>
      <c r="H4373" t="s">
        <v>294</v>
      </c>
      <c r="I4373">
        <v>6.4260000000000002</v>
      </c>
      <c r="J4373" t="s">
        <v>889</v>
      </c>
      <c r="K4373" t="s">
        <v>879</v>
      </c>
      <c r="L4373" t="s">
        <v>13771</v>
      </c>
      <c r="M4373" t="s">
        <v>931</v>
      </c>
      <c r="N4373" t="s">
        <v>931</v>
      </c>
    </row>
    <row r="4374" spans="1:14" x14ac:dyDescent="0.3">
      <c r="A4374" s="136">
        <f t="shared" si="68"/>
        <v>383.40360200504205</v>
      </c>
      <c r="B4374" s="134">
        <v>4.2261100000000003</v>
      </c>
      <c r="C4374" s="134">
        <v>-74.923100000000005</v>
      </c>
      <c r="D4374" t="s">
        <v>1276</v>
      </c>
      <c r="E4374" t="s">
        <v>892</v>
      </c>
      <c r="F4374" t="s">
        <v>926</v>
      </c>
      <c r="G4374" t="s">
        <v>1188</v>
      </c>
      <c r="H4374" t="s">
        <v>307</v>
      </c>
      <c r="I4374">
        <v>44.668599999999998</v>
      </c>
      <c r="J4374" t="s">
        <v>889</v>
      </c>
      <c r="K4374" t="s">
        <v>879</v>
      </c>
      <c r="L4374" t="s">
        <v>1205</v>
      </c>
      <c r="M4374" t="s">
        <v>957</v>
      </c>
      <c r="N4374" t="s">
        <v>957</v>
      </c>
    </row>
    <row r="4375" spans="1:14" x14ac:dyDescent="0.3">
      <c r="A4375" s="136">
        <f t="shared" si="68"/>
        <v>383.48965218309667</v>
      </c>
      <c r="B4375" s="134">
        <v>9.3262999999999998</v>
      </c>
      <c r="C4375" s="134">
        <v>-75.655720000000002</v>
      </c>
      <c r="D4375" t="s">
        <v>12801</v>
      </c>
      <c r="E4375" t="s">
        <v>892</v>
      </c>
      <c r="F4375" t="s">
        <v>877</v>
      </c>
      <c r="G4375" t="s">
        <v>12802</v>
      </c>
      <c r="H4375" t="s">
        <v>296</v>
      </c>
      <c r="I4375">
        <v>470.8827</v>
      </c>
      <c r="J4375" t="s">
        <v>889</v>
      </c>
      <c r="K4375" t="s">
        <v>879</v>
      </c>
      <c r="L4375" t="s">
        <v>12803</v>
      </c>
      <c r="M4375" t="s">
        <v>906</v>
      </c>
      <c r="N4375" t="s">
        <v>906</v>
      </c>
    </row>
    <row r="4376" spans="1:14" x14ac:dyDescent="0.3">
      <c r="A4376" s="136">
        <f t="shared" si="68"/>
        <v>383.50040889940243</v>
      </c>
      <c r="B4376" s="134">
        <v>5.1174999999999997</v>
      </c>
      <c r="C4376" s="134">
        <v>-75.841999999999999</v>
      </c>
      <c r="D4376" t="s">
        <v>2740</v>
      </c>
      <c r="E4376" t="s">
        <v>883</v>
      </c>
      <c r="F4376" t="s">
        <v>877</v>
      </c>
      <c r="G4376" t="s">
        <v>2741</v>
      </c>
      <c r="H4376" t="s">
        <v>2050</v>
      </c>
      <c r="I4376">
        <v>111.6739</v>
      </c>
      <c r="J4376" t="s">
        <v>894</v>
      </c>
      <c r="L4376" t="s">
        <v>2742</v>
      </c>
      <c r="M4376" t="s">
        <v>957</v>
      </c>
      <c r="N4376" t="s">
        <v>957</v>
      </c>
    </row>
    <row r="4377" spans="1:14" x14ac:dyDescent="0.3">
      <c r="A4377" s="136">
        <f t="shared" si="68"/>
        <v>383.61230828004511</v>
      </c>
      <c r="B4377" s="134">
        <v>4.2095000000000002</v>
      </c>
      <c r="C4377" s="134">
        <v>-71.097499999999997</v>
      </c>
      <c r="D4377" t="s">
        <v>11937</v>
      </c>
      <c r="E4377" t="s">
        <v>883</v>
      </c>
      <c r="F4377" t="s">
        <v>877</v>
      </c>
      <c r="G4377" t="s">
        <v>9984</v>
      </c>
      <c r="H4377" t="s">
        <v>302</v>
      </c>
      <c r="I4377">
        <v>384.07209999999998</v>
      </c>
      <c r="J4377" t="s">
        <v>889</v>
      </c>
      <c r="L4377" t="s">
        <v>3777</v>
      </c>
      <c r="M4377" t="s">
        <v>11938</v>
      </c>
      <c r="N4377" t="s">
        <v>11938</v>
      </c>
    </row>
    <row r="4378" spans="1:14" x14ac:dyDescent="0.3">
      <c r="A4378" s="136">
        <f t="shared" si="68"/>
        <v>383.64497895604427</v>
      </c>
      <c r="B4378" s="134">
        <v>4.2404999999999999</v>
      </c>
      <c r="C4378" s="134">
        <v>-74.948499999999996</v>
      </c>
      <c r="D4378" t="s">
        <v>1244</v>
      </c>
      <c r="E4378" t="s">
        <v>883</v>
      </c>
      <c r="F4378" t="s">
        <v>877</v>
      </c>
      <c r="G4378" t="s">
        <v>1215</v>
      </c>
      <c r="H4378" t="s">
        <v>307</v>
      </c>
      <c r="I4378">
        <v>109.2105</v>
      </c>
      <c r="J4378" t="s">
        <v>894</v>
      </c>
      <c r="L4378" t="s">
        <v>1245</v>
      </c>
      <c r="M4378" t="s">
        <v>1019</v>
      </c>
      <c r="N4378" t="s">
        <v>1019</v>
      </c>
    </row>
    <row r="4379" spans="1:14" x14ac:dyDescent="0.3">
      <c r="A4379" s="136">
        <f t="shared" si="68"/>
        <v>383.64648928909628</v>
      </c>
      <c r="B4379" s="134">
        <v>4.2423500000000001</v>
      </c>
      <c r="C4379" s="134">
        <v>-74.951260000000005</v>
      </c>
      <c r="D4379" t="s">
        <v>1241</v>
      </c>
      <c r="E4379" t="s">
        <v>892</v>
      </c>
      <c r="F4379" t="s">
        <v>877</v>
      </c>
      <c r="G4379" t="s">
        <v>1215</v>
      </c>
      <c r="H4379" t="s">
        <v>307</v>
      </c>
      <c r="I4379">
        <v>427.5326</v>
      </c>
      <c r="J4379" t="s">
        <v>889</v>
      </c>
      <c r="K4379" t="s">
        <v>879</v>
      </c>
      <c r="L4379" t="s">
        <v>1242</v>
      </c>
      <c r="M4379" t="s">
        <v>931</v>
      </c>
      <c r="N4379" t="s">
        <v>931</v>
      </c>
    </row>
    <row r="4380" spans="1:14" x14ac:dyDescent="0.3">
      <c r="A4380" s="136">
        <f t="shared" si="68"/>
        <v>383.75509012400011</v>
      </c>
      <c r="B4380" s="134">
        <v>3.7639999999999998</v>
      </c>
      <c r="C4380" s="134">
        <v>-73.91</v>
      </c>
      <c r="D4380" t="s">
        <v>4346</v>
      </c>
      <c r="E4380" t="s">
        <v>883</v>
      </c>
      <c r="F4380" t="s">
        <v>884</v>
      </c>
      <c r="G4380" t="s">
        <v>4347</v>
      </c>
      <c r="H4380" t="s">
        <v>302</v>
      </c>
      <c r="I4380">
        <v>4393.9538000000002</v>
      </c>
      <c r="L4380" t="s">
        <v>4348</v>
      </c>
      <c r="M4380" t="s">
        <v>4349</v>
      </c>
      <c r="N4380" t="s">
        <v>4349</v>
      </c>
    </row>
    <row r="4381" spans="1:14" x14ac:dyDescent="0.3">
      <c r="A4381" s="136">
        <f t="shared" si="68"/>
        <v>383.80556421364702</v>
      </c>
      <c r="B4381" s="134">
        <v>7.3133900000000001</v>
      </c>
      <c r="C4381" s="134">
        <v>-76.471469999999997</v>
      </c>
      <c r="D4381" t="s">
        <v>10426</v>
      </c>
      <c r="E4381" t="s">
        <v>892</v>
      </c>
      <c r="F4381" t="s">
        <v>877</v>
      </c>
      <c r="G4381" t="s">
        <v>10236</v>
      </c>
      <c r="H4381" t="s">
        <v>288</v>
      </c>
      <c r="I4381">
        <v>104.5818</v>
      </c>
      <c r="J4381" t="s">
        <v>894</v>
      </c>
      <c r="K4381" t="s">
        <v>903</v>
      </c>
      <c r="L4381" t="s">
        <v>10263</v>
      </c>
      <c r="M4381" t="s">
        <v>1117</v>
      </c>
      <c r="N4381" t="s">
        <v>1117</v>
      </c>
    </row>
    <row r="4382" spans="1:14" x14ac:dyDescent="0.3">
      <c r="A4382" s="136">
        <f t="shared" si="68"/>
        <v>383.82394309401877</v>
      </c>
      <c r="B4382" s="134">
        <v>4.2556399999999996</v>
      </c>
      <c r="C4382" s="134">
        <v>-74.973569999999995</v>
      </c>
      <c r="D4382" t="s">
        <v>1219</v>
      </c>
      <c r="E4382" t="s">
        <v>892</v>
      </c>
      <c r="F4382" t="s">
        <v>877</v>
      </c>
      <c r="G4382" t="s">
        <v>1215</v>
      </c>
      <c r="H4382" t="s">
        <v>307</v>
      </c>
      <c r="I4382">
        <v>51.444099999999999</v>
      </c>
      <c r="J4382" t="s">
        <v>894</v>
      </c>
      <c r="K4382" t="s">
        <v>879</v>
      </c>
      <c r="L4382" t="s">
        <v>1220</v>
      </c>
      <c r="M4382" t="s">
        <v>1019</v>
      </c>
      <c r="N4382" t="s">
        <v>1019</v>
      </c>
    </row>
    <row r="4383" spans="1:14" x14ac:dyDescent="0.3">
      <c r="A4383" s="136">
        <f t="shared" si="68"/>
        <v>383.8282780509939</v>
      </c>
      <c r="B4383" s="134">
        <v>3.7345000000000002</v>
      </c>
      <c r="C4383" s="134">
        <v>-73.796000000000006</v>
      </c>
      <c r="D4383" t="s">
        <v>4817</v>
      </c>
      <c r="E4383" t="s">
        <v>883</v>
      </c>
      <c r="F4383" t="s">
        <v>877</v>
      </c>
      <c r="G4383" t="s">
        <v>4439</v>
      </c>
      <c r="H4383" t="s">
        <v>302</v>
      </c>
      <c r="I4383">
        <v>98.130799999999994</v>
      </c>
      <c r="J4383" t="s">
        <v>894</v>
      </c>
      <c r="L4383" t="s">
        <v>4818</v>
      </c>
      <c r="M4383" t="s">
        <v>957</v>
      </c>
      <c r="N4383" t="s">
        <v>957</v>
      </c>
    </row>
    <row r="4384" spans="1:14" x14ac:dyDescent="0.3">
      <c r="A4384" s="136">
        <f t="shared" si="68"/>
        <v>383.8302081738201</v>
      </c>
      <c r="B4384" s="134">
        <v>4.1038399999999999</v>
      </c>
      <c r="C4384" s="134">
        <v>-74.732410000000002</v>
      </c>
      <c r="D4384" t="s">
        <v>1634</v>
      </c>
      <c r="E4384" t="s">
        <v>892</v>
      </c>
      <c r="F4384" t="s">
        <v>926</v>
      </c>
      <c r="G4384" t="s">
        <v>1568</v>
      </c>
      <c r="H4384" t="s">
        <v>307</v>
      </c>
      <c r="I4384">
        <v>204.15960000000001</v>
      </c>
      <c r="J4384" t="s">
        <v>889</v>
      </c>
      <c r="K4384" t="s">
        <v>879</v>
      </c>
      <c r="L4384" t="s">
        <v>1635</v>
      </c>
      <c r="M4384" t="s">
        <v>949</v>
      </c>
      <c r="N4384" t="s">
        <v>949</v>
      </c>
    </row>
    <row r="4385" spans="1:14" x14ac:dyDescent="0.3">
      <c r="A4385" s="136">
        <f t="shared" si="68"/>
        <v>383.907319936818</v>
      </c>
      <c r="B4385" s="134">
        <v>4.1473300000000002</v>
      </c>
      <c r="C4385" s="134">
        <v>-74.807469999999995</v>
      </c>
      <c r="D4385" t="s">
        <v>1485</v>
      </c>
      <c r="E4385" t="s">
        <v>892</v>
      </c>
      <c r="F4385" t="s">
        <v>877</v>
      </c>
      <c r="G4385" t="s">
        <v>1466</v>
      </c>
      <c r="H4385" t="s">
        <v>307</v>
      </c>
      <c r="I4385">
        <v>43.966000000000001</v>
      </c>
      <c r="J4385" t="s">
        <v>894</v>
      </c>
      <c r="K4385" t="s">
        <v>879</v>
      </c>
      <c r="L4385" t="s">
        <v>1476</v>
      </c>
      <c r="M4385" t="s">
        <v>957</v>
      </c>
      <c r="N4385" t="s">
        <v>957</v>
      </c>
    </row>
    <row r="4386" spans="1:14" x14ac:dyDescent="0.3">
      <c r="A4386" s="136">
        <f t="shared" si="68"/>
        <v>384.26250093250025</v>
      </c>
      <c r="B4386" s="134">
        <v>4.3514200000000001</v>
      </c>
      <c r="C4386" s="134">
        <v>-75.112570000000005</v>
      </c>
      <c r="D4386" t="s">
        <v>1100</v>
      </c>
      <c r="E4386" t="s">
        <v>892</v>
      </c>
      <c r="F4386" t="s">
        <v>877</v>
      </c>
      <c r="G4386" t="s">
        <v>922</v>
      </c>
      <c r="H4386" t="s">
        <v>307</v>
      </c>
      <c r="I4386">
        <v>46.356499999999997</v>
      </c>
      <c r="J4386" t="s">
        <v>894</v>
      </c>
      <c r="K4386" t="s">
        <v>879</v>
      </c>
      <c r="L4386" t="s">
        <v>1017</v>
      </c>
      <c r="M4386" t="s">
        <v>949</v>
      </c>
      <c r="N4386" t="s">
        <v>949</v>
      </c>
    </row>
    <row r="4387" spans="1:14" x14ac:dyDescent="0.3">
      <c r="A4387" s="136">
        <f t="shared" si="68"/>
        <v>384.48796327463754</v>
      </c>
      <c r="B4387" s="134">
        <v>4.2187099999999997</v>
      </c>
      <c r="C4387" s="134">
        <v>-74.929599999999994</v>
      </c>
      <c r="D4387" t="s">
        <v>1265</v>
      </c>
      <c r="E4387" t="s">
        <v>892</v>
      </c>
      <c r="F4387" t="s">
        <v>926</v>
      </c>
      <c r="G4387" t="s">
        <v>1188</v>
      </c>
      <c r="H4387" t="s">
        <v>307</v>
      </c>
      <c r="I4387">
        <v>27.005099999999999</v>
      </c>
      <c r="J4387" t="s">
        <v>889</v>
      </c>
      <c r="K4387" t="s">
        <v>879</v>
      </c>
      <c r="L4387" t="s">
        <v>1266</v>
      </c>
      <c r="M4387" t="s">
        <v>899</v>
      </c>
      <c r="N4387" t="s">
        <v>899</v>
      </c>
    </row>
    <row r="4388" spans="1:14" x14ac:dyDescent="0.3">
      <c r="A4388" s="136">
        <f t="shared" si="68"/>
        <v>384.51245280291784</v>
      </c>
      <c r="B4388" s="134">
        <v>4.2274399999999996</v>
      </c>
      <c r="C4388" s="134">
        <v>-74.943079999999995</v>
      </c>
      <c r="D4388" t="s">
        <v>1248</v>
      </c>
      <c r="E4388" t="s">
        <v>892</v>
      </c>
      <c r="F4388" t="s">
        <v>926</v>
      </c>
      <c r="G4388" t="s">
        <v>1188</v>
      </c>
      <c r="H4388" t="s">
        <v>307</v>
      </c>
      <c r="I4388">
        <v>434.33069999999998</v>
      </c>
      <c r="J4388" t="s">
        <v>889</v>
      </c>
      <c r="K4388" t="s">
        <v>879</v>
      </c>
      <c r="L4388" t="s">
        <v>1071</v>
      </c>
      <c r="M4388" t="s">
        <v>899</v>
      </c>
      <c r="N4388" t="s">
        <v>899</v>
      </c>
    </row>
    <row r="4389" spans="1:14" x14ac:dyDescent="0.3">
      <c r="A4389" s="136">
        <f t="shared" si="68"/>
        <v>384.60742490116417</v>
      </c>
      <c r="B4389" s="134">
        <v>4.3526800000000003</v>
      </c>
      <c r="C4389" s="134">
        <v>-75.119339999999994</v>
      </c>
      <c r="D4389" t="s">
        <v>1097</v>
      </c>
      <c r="E4389" t="s">
        <v>892</v>
      </c>
      <c r="F4389" t="s">
        <v>877</v>
      </c>
      <c r="G4389" t="s">
        <v>922</v>
      </c>
      <c r="H4389" t="s">
        <v>307</v>
      </c>
      <c r="I4389">
        <v>34.987299999999998</v>
      </c>
      <c r="J4389" t="s">
        <v>894</v>
      </c>
      <c r="K4389" t="s">
        <v>879</v>
      </c>
      <c r="L4389" t="s">
        <v>1017</v>
      </c>
      <c r="M4389" t="s">
        <v>949</v>
      </c>
      <c r="N4389" t="s">
        <v>949</v>
      </c>
    </row>
    <row r="4390" spans="1:14" x14ac:dyDescent="0.3">
      <c r="A4390" s="136">
        <f t="shared" si="68"/>
        <v>384.66914323901</v>
      </c>
      <c r="B4390" s="134">
        <v>7.4225000000000003</v>
      </c>
      <c r="C4390" s="134">
        <v>-76.471000000000004</v>
      </c>
      <c r="D4390" t="s">
        <v>10649</v>
      </c>
      <c r="E4390" t="s">
        <v>883</v>
      </c>
      <c r="F4390" t="s">
        <v>877</v>
      </c>
      <c r="G4390" t="s">
        <v>10236</v>
      </c>
      <c r="H4390" t="s">
        <v>288</v>
      </c>
      <c r="I4390">
        <v>1058.2298000000001</v>
      </c>
      <c r="J4390" t="s">
        <v>889</v>
      </c>
      <c r="L4390" t="s">
        <v>2659</v>
      </c>
      <c r="M4390" t="s">
        <v>2026</v>
      </c>
      <c r="N4390" t="s">
        <v>2026</v>
      </c>
    </row>
    <row r="4391" spans="1:14" x14ac:dyDescent="0.3">
      <c r="A4391" s="136">
        <f t="shared" si="68"/>
        <v>384.91510337139999</v>
      </c>
      <c r="B4391" s="134">
        <v>10.554500000000001</v>
      </c>
      <c r="C4391" s="134">
        <v>-72.908500000000004</v>
      </c>
      <c r="D4391" t="s">
        <v>13825</v>
      </c>
      <c r="E4391" t="s">
        <v>883</v>
      </c>
      <c r="F4391" t="s">
        <v>884</v>
      </c>
      <c r="G4391" t="s">
        <v>7986</v>
      </c>
      <c r="H4391" t="s">
        <v>13738</v>
      </c>
      <c r="I4391">
        <v>1.2087000000000001</v>
      </c>
      <c r="L4391" t="s">
        <v>13826</v>
      </c>
      <c r="M4391" t="s">
        <v>1965</v>
      </c>
      <c r="N4391" t="s">
        <v>1965</v>
      </c>
    </row>
    <row r="4392" spans="1:14" x14ac:dyDescent="0.3">
      <c r="A4392" s="136">
        <f t="shared" si="68"/>
        <v>384.93261229280267</v>
      </c>
      <c r="B4392" s="134">
        <v>4.2750500000000002</v>
      </c>
      <c r="C4392" s="134">
        <v>-75.018810000000002</v>
      </c>
      <c r="D4392" t="s">
        <v>1151</v>
      </c>
      <c r="E4392" t="s">
        <v>892</v>
      </c>
      <c r="F4392" t="s">
        <v>877</v>
      </c>
      <c r="G4392" t="s">
        <v>1142</v>
      </c>
      <c r="H4392" t="s">
        <v>307</v>
      </c>
      <c r="I4392">
        <v>53.166800000000002</v>
      </c>
      <c r="J4392" t="s">
        <v>889</v>
      </c>
      <c r="K4392" t="s">
        <v>879</v>
      </c>
      <c r="L4392" t="s">
        <v>1152</v>
      </c>
      <c r="M4392" t="s">
        <v>899</v>
      </c>
      <c r="N4392" t="s">
        <v>899</v>
      </c>
    </row>
    <row r="4393" spans="1:14" x14ac:dyDescent="0.3">
      <c r="A4393" s="136">
        <f t="shared" si="68"/>
        <v>384.98330168542441</v>
      </c>
      <c r="B4393" s="134">
        <v>4.4126899999999996</v>
      </c>
      <c r="C4393" s="134">
        <v>-75.200990000000004</v>
      </c>
      <c r="D4393" t="s">
        <v>1082</v>
      </c>
      <c r="E4393" t="s">
        <v>892</v>
      </c>
      <c r="F4393" t="s">
        <v>877</v>
      </c>
      <c r="G4393" t="s">
        <v>922</v>
      </c>
      <c r="H4393" t="s">
        <v>307</v>
      </c>
      <c r="I4393">
        <v>198.5034</v>
      </c>
      <c r="J4393" t="s">
        <v>986</v>
      </c>
      <c r="K4393" t="s">
        <v>879</v>
      </c>
      <c r="L4393" t="s">
        <v>1083</v>
      </c>
      <c r="M4393" t="s">
        <v>949</v>
      </c>
      <c r="N4393" t="s">
        <v>949</v>
      </c>
    </row>
    <row r="4394" spans="1:14" x14ac:dyDescent="0.3">
      <c r="A4394" s="136">
        <f t="shared" si="68"/>
        <v>385.13454931394057</v>
      </c>
      <c r="B4394" s="134">
        <v>3.7444999999999999</v>
      </c>
      <c r="C4394" s="134">
        <v>-73.885000000000005</v>
      </c>
      <c r="D4394" t="s">
        <v>4438</v>
      </c>
      <c r="E4394" t="s">
        <v>892</v>
      </c>
      <c r="F4394" t="s">
        <v>877</v>
      </c>
      <c r="G4394" t="s">
        <v>4439</v>
      </c>
      <c r="H4394" t="s">
        <v>302</v>
      </c>
      <c r="I4394">
        <v>415.84359999999998</v>
      </c>
      <c r="J4394" t="s">
        <v>889</v>
      </c>
      <c r="K4394" t="s">
        <v>903</v>
      </c>
      <c r="L4394" t="s">
        <v>4440</v>
      </c>
      <c r="M4394" t="s">
        <v>906</v>
      </c>
      <c r="N4394" t="s">
        <v>906</v>
      </c>
    </row>
    <row r="4395" spans="1:14" x14ac:dyDescent="0.3">
      <c r="A4395" s="136">
        <f t="shared" si="68"/>
        <v>385.14034447047737</v>
      </c>
      <c r="B4395" s="134">
        <v>9.3285</v>
      </c>
      <c r="C4395" s="134">
        <v>-75.673500000000004</v>
      </c>
      <c r="D4395" t="s">
        <v>12815</v>
      </c>
      <c r="E4395" t="s">
        <v>883</v>
      </c>
      <c r="F4395" t="s">
        <v>981</v>
      </c>
      <c r="G4395" t="s">
        <v>12802</v>
      </c>
      <c r="H4395" t="s">
        <v>296</v>
      </c>
      <c r="I4395">
        <v>99.687899999999999</v>
      </c>
      <c r="J4395" t="s">
        <v>894</v>
      </c>
      <c r="L4395" t="s">
        <v>12816</v>
      </c>
      <c r="M4395" t="s">
        <v>3535</v>
      </c>
      <c r="N4395" t="s">
        <v>3535</v>
      </c>
    </row>
    <row r="4396" spans="1:14" x14ac:dyDescent="0.3">
      <c r="A4396" s="136">
        <f t="shared" si="68"/>
        <v>385.26769574410361</v>
      </c>
      <c r="B4396" s="134">
        <v>4.2777500000000002</v>
      </c>
      <c r="C4396" s="134">
        <v>-75.027820000000006</v>
      </c>
      <c r="D4396" t="s">
        <v>1141</v>
      </c>
      <c r="E4396" t="s">
        <v>892</v>
      </c>
      <c r="F4396" t="s">
        <v>877</v>
      </c>
      <c r="G4396" t="s">
        <v>1142</v>
      </c>
      <c r="H4396" t="s">
        <v>307</v>
      </c>
      <c r="I4396">
        <v>27.977399999999999</v>
      </c>
      <c r="J4396" t="s">
        <v>889</v>
      </c>
      <c r="K4396" t="s">
        <v>879</v>
      </c>
      <c r="L4396" t="s">
        <v>1143</v>
      </c>
      <c r="M4396" t="s">
        <v>899</v>
      </c>
      <c r="N4396" t="s">
        <v>899</v>
      </c>
    </row>
    <row r="4397" spans="1:14" x14ac:dyDescent="0.3">
      <c r="A4397" s="136">
        <f t="shared" si="68"/>
        <v>385.28727737998196</v>
      </c>
      <c r="B4397" s="134">
        <v>4.2119999999999997</v>
      </c>
      <c r="C4397" s="134">
        <v>-74.932500000000005</v>
      </c>
      <c r="D4397" t="s">
        <v>1262</v>
      </c>
      <c r="E4397" t="s">
        <v>883</v>
      </c>
      <c r="F4397" t="s">
        <v>877</v>
      </c>
      <c r="G4397" t="s">
        <v>1263</v>
      </c>
      <c r="H4397" t="s">
        <v>307</v>
      </c>
      <c r="I4397">
        <v>11.043900000000001</v>
      </c>
      <c r="L4397" t="s">
        <v>1264</v>
      </c>
      <c r="M4397" t="s">
        <v>887</v>
      </c>
      <c r="N4397" t="s">
        <v>887</v>
      </c>
    </row>
    <row r="4398" spans="1:14" x14ac:dyDescent="0.3">
      <c r="A4398" s="136">
        <f t="shared" si="68"/>
        <v>385.29935187566645</v>
      </c>
      <c r="B4398" s="134">
        <v>4.3396800000000004</v>
      </c>
      <c r="C4398" s="134">
        <v>-75.112549999999999</v>
      </c>
      <c r="D4398" t="s">
        <v>1093</v>
      </c>
      <c r="E4398" t="s">
        <v>892</v>
      </c>
      <c r="F4398" t="s">
        <v>877</v>
      </c>
      <c r="G4398" t="s">
        <v>922</v>
      </c>
      <c r="H4398" t="s">
        <v>307</v>
      </c>
      <c r="I4398">
        <v>92.173900000000003</v>
      </c>
      <c r="J4398" t="s">
        <v>894</v>
      </c>
      <c r="K4398" t="s">
        <v>879</v>
      </c>
      <c r="L4398" t="s">
        <v>1017</v>
      </c>
      <c r="M4398" t="s">
        <v>949</v>
      </c>
      <c r="N4398" t="s">
        <v>949</v>
      </c>
    </row>
    <row r="4399" spans="1:14" x14ac:dyDescent="0.3">
      <c r="A4399" s="136">
        <f t="shared" si="68"/>
        <v>385.30098287934459</v>
      </c>
      <c r="B4399" s="134">
        <v>4.2349399999999999</v>
      </c>
      <c r="C4399" s="134">
        <v>-74.966859999999997</v>
      </c>
      <c r="D4399" t="s">
        <v>1223</v>
      </c>
      <c r="E4399" t="s">
        <v>892</v>
      </c>
      <c r="F4399" t="s">
        <v>926</v>
      </c>
      <c r="G4399" t="s">
        <v>1215</v>
      </c>
      <c r="H4399" t="s">
        <v>307</v>
      </c>
      <c r="I4399">
        <v>249.13380000000001</v>
      </c>
      <c r="J4399" t="s">
        <v>894</v>
      </c>
      <c r="K4399" t="s">
        <v>879</v>
      </c>
      <c r="L4399" t="s">
        <v>1224</v>
      </c>
      <c r="M4399" t="s">
        <v>899</v>
      </c>
      <c r="N4399" t="s">
        <v>899</v>
      </c>
    </row>
    <row r="4400" spans="1:14" x14ac:dyDescent="0.3">
      <c r="A4400" s="136">
        <f t="shared" si="68"/>
        <v>385.30885539225392</v>
      </c>
      <c r="B4400" s="134">
        <v>4.2759999999999998</v>
      </c>
      <c r="C4400" s="134">
        <v>-75.025999999999996</v>
      </c>
      <c r="D4400" t="s">
        <v>1144</v>
      </c>
      <c r="E4400" t="s">
        <v>883</v>
      </c>
      <c r="F4400" t="s">
        <v>877</v>
      </c>
      <c r="G4400" t="s">
        <v>919</v>
      </c>
      <c r="H4400" t="s">
        <v>307</v>
      </c>
      <c r="I4400">
        <v>23.3157</v>
      </c>
      <c r="J4400" t="s">
        <v>894</v>
      </c>
      <c r="L4400" t="s">
        <v>1133</v>
      </c>
      <c r="M4400" t="s">
        <v>1019</v>
      </c>
      <c r="N4400" t="s">
        <v>1019</v>
      </c>
    </row>
    <row r="4401" spans="1:14" x14ac:dyDescent="0.3">
      <c r="A4401" s="136">
        <f t="shared" si="68"/>
        <v>385.37851212157085</v>
      </c>
      <c r="B4401" s="134">
        <v>4.2813499999999998</v>
      </c>
      <c r="C4401" s="134">
        <v>-75.034580000000005</v>
      </c>
      <c r="D4401" t="s">
        <v>1131</v>
      </c>
      <c r="E4401" t="s">
        <v>892</v>
      </c>
      <c r="F4401" t="s">
        <v>926</v>
      </c>
      <c r="G4401" t="s">
        <v>1132</v>
      </c>
      <c r="H4401" t="s">
        <v>307</v>
      </c>
      <c r="I4401">
        <v>70.303600000000003</v>
      </c>
      <c r="J4401" t="s">
        <v>894</v>
      </c>
      <c r="K4401" t="s">
        <v>879</v>
      </c>
      <c r="L4401" t="s">
        <v>1133</v>
      </c>
      <c r="M4401" t="s">
        <v>957</v>
      </c>
      <c r="N4401" t="s">
        <v>957</v>
      </c>
    </row>
    <row r="4402" spans="1:14" x14ac:dyDescent="0.3">
      <c r="A4402" s="136">
        <f t="shared" si="68"/>
        <v>385.45721007883407</v>
      </c>
      <c r="B4402" s="134">
        <v>4.2662300000000002</v>
      </c>
      <c r="C4402" s="134">
        <v>-75.014510000000001</v>
      </c>
      <c r="D4402" t="s">
        <v>1153</v>
      </c>
      <c r="E4402" t="s">
        <v>892</v>
      </c>
      <c r="F4402" t="s">
        <v>896</v>
      </c>
      <c r="G4402" t="s">
        <v>1142</v>
      </c>
      <c r="H4402" t="s">
        <v>307</v>
      </c>
      <c r="I4402">
        <v>17.924099999999999</v>
      </c>
      <c r="J4402" t="s">
        <v>894</v>
      </c>
      <c r="K4402" t="s">
        <v>903</v>
      </c>
      <c r="L4402" t="s">
        <v>1154</v>
      </c>
      <c r="M4402" t="s">
        <v>899</v>
      </c>
      <c r="N4402" t="s">
        <v>899</v>
      </c>
    </row>
    <row r="4403" spans="1:14" x14ac:dyDescent="0.3">
      <c r="A4403" s="136">
        <f t="shared" si="68"/>
        <v>385.45788612116917</v>
      </c>
      <c r="B4403" s="134">
        <v>4.2214999999999998</v>
      </c>
      <c r="C4403" s="134">
        <v>-74.9495</v>
      </c>
      <c r="D4403" t="s">
        <v>1237</v>
      </c>
      <c r="E4403" t="s">
        <v>883</v>
      </c>
      <c r="F4403" t="s">
        <v>877</v>
      </c>
      <c r="G4403" t="s">
        <v>1215</v>
      </c>
      <c r="H4403" t="s">
        <v>307</v>
      </c>
      <c r="I4403">
        <v>3.6812999999999998</v>
      </c>
      <c r="J4403" t="s">
        <v>894</v>
      </c>
      <c r="L4403" t="s">
        <v>1238</v>
      </c>
      <c r="M4403" t="s">
        <v>1019</v>
      </c>
      <c r="N4403" t="s">
        <v>1019</v>
      </c>
    </row>
    <row r="4404" spans="1:14" x14ac:dyDescent="0.3">
      <c r="A4404" s="136">
        <f t="shared" si="68"/>
        <v>385.4619492147761</v>
      </c>
      <c r="B4404" s="134">
        <v>4.2595000000000001</v>
      </c>
      <c r="C4404" s="134">
        <v>-75.004999999999995</v>
      </c>
      <c r="D4404" t="s">
        <v>1181</v>
      </c>
      <c r="E4404" t="s">
        <v>883</v>
      </c>
      <c r="F4404" t="s">
        <v>877</v>
      </c>
      <c r="G4404" t="s">
        <v>1142</v>
      </c>
      <c r="H4404" t="s">
        <v>307</v>
      </c>
      <c r="I4404">
        <v>47.858199999999997</v>
      </c>
      <c r="J4404" t="s">
        <v>894</v>
      </c>
      <c r="L4404" t="s">
        <v>1182</v>
      </c>
      <c r="M4404" t="s">
        <v>957</v>
      </c>
      <c r="N4404" t="s">
        <v>957</v>
      </c>
    </row>
    <row r="4405" spans="1:14" x14ac:dyDescent="0.3">
      <c r="A4405" s="136">
        <f t="shared" si="68"/>
        <v>385.49100817651231</v>
      </c>
      <c r="B4405" s="134">
        <v>4.1324100000000001</v>
      </c>
      <c r="C4405" s="134">
        <v>-74.81035</v>
      </c>
      <c r="D4405" t="s">
        <v>1481</v>
      </c>
      <c r="E4405" t="s">
        <v>892</v>
      </c>
      <c r="F4405" t="s">
        <v>877</v>
      </c>
      <c r="G4405" t="s">
        <v>1466</v>
      </c>
      <c r="H4405" t="s">
        <v>307</v>
      </c>
      <c r="I4405">
        <v>142.47540000000001</v>
      </c>
      <c r="J4405" t="s">
        <v>889</v>
      </c>
      <c r="K4405" t="s">
        <v>879</v>
      </c>
      <c r="L4405" t="s">
        <v>914</v>
      </c>
      <c r="M4405" t="s">
        <v>1482</v>
      </c>
      <c r="N4405" t="s">
        <v>1482</v>
      </c>
    </row>
    <row r="4406" spans="1:14" x14ac:dyDescent="0.3">
      <c r="A4406" s="136">
        <f t="shared" si="68"/>
        <v>385.5624082386397</v>
      </c>
      <c r="B4406" s="134">
        <v>7.2860399999999998</v>
      </c>
      <c r="C4406" s="134">
        <v>-76.488960000000006</v>
      </c>
      <c r="D4406" t="s">
        <v>10380</v>
      </c>
      <c r="E4406" t="s">
        <v>892</v>
      </c>
      <c r="F4406" t="s">
        <v>877</v>
      </c>
      <c r="G4406" t="s">
        <v>10236</v>
      </c>
      <c r="H4406" t="s">
        <v>288</v>
      </c>
      <c r="I4406">
        <v>4954.9371000000001</v>
      </c>
      <c r="J4406" t="s">
        <v>889</v>
      </c>
      <c r="K4406" t="s">
        <v>879</v>
      </c>
      <c r="L4406" t="s">
        <v>10381</v>
      </c>
      <c r="M4406" t="s">
        <v>5117</v>
      </c>
      <c r="N4406" t="s">
        <v>5117</v>
      </c>
    </row>
    <row r="4407" spans="1:14" x14ac:dyDescent="0.3">
      <c r="A4407" s="136">
        <f t="shared" si="68"/>
        <v>385.5711560149943</v>
      </c>
      <c r="B4407" s="134">
        <v>4.2590000000000003</v>
      </c>
      <c r="C4407" s="134">
        <v>-75.006</v>
      </c>
      <c r="D4407" t="s">
        <v>1176</v>
      </c>
      <c r="E4407" t="s">
        <v>883</v>
      </c>
      <c r="F4407" t="s">
        <v>884</v>
      </c>
      <c r="G4407" t="s">
        <v>1142</v>
      </c>
      <c r="H4407" t="s">
        <v>307</v>
      </c>
      <c r="I4407">
        <v>92.035600000000002</v>
      </c>
      <c r="L4407" t="s">
        <v>1177</v>
      </c>
      <c r="M4407" t="s">
        <v>1008</v>
      </c>
      <c r="N4407" t="s">
        <v>1008</v>
      </c>
    </row>
    <row r="4408" spans="1:14" x14ac:dyDescent="0.3">
      <c r="A4408" s="136">
        <f t="shared" si="68"/>
        <v>385.66923738249102</v>
      </c>
      <c r="B4408" s="134">
        <v>3.7303500000000001</v>
      </c>
      <c r="C4408" s="134">
        <v>-73.849130000000002</v>
      </c>
      <c r="D4408" t="s">
        <v>4596</v>
      </c>
      <c r="E4408" t="s">
        <v>892</v>
      </c>
      <c r="F4408" t="s">
        <v>926</v>
      </c>
      <c r="G4408" t="s">
        <v>4486</v>
      </c>
      <c r="H4408" t="s">
        <v>302</v>
      </c>
      <c r="I4408">
        <v>506.27780000000001</v>
      </c>
      <c r="J4408" t="s">
        <v>894</v>
      </c>
      <c r="K4408" t="s">
        <v>879</v>
      </c>
      <c r="L4408" t="s">
        <v>4550</v>
      </c>
      <c r="M4408" t="s">
        <v>906</v>
      </c>
      <c r="N4408" t="s">
        <v>906</v>
      </c>
    </row>
    <row r="4409" spans="1:14" x14ac:dyDescent="0.3">
      <c r="A4409" s="136">
        <f t="shared" si="68"/>
        <v>385.67752560833696</v>
      </c>
      <c r="B4409" s="134">
        <v>5.0959500000000002</v>
      </c>
      <c r="C4409" s="134">
        <v>-75.850790000000003</v>
      </c>
      <c r="D4409" t="s">
        <v>2715</v>
      </c>
      <c r="E4409" t="s">
        <v>892</v>
      </c>
      <c r="F4409" t="s">
        <v>877</v>
      </c>
      <c r="G4409" t="s">
        <v>2572</v>
      </c>
      <c r="H4409" t="s">
        <v>292</v>
      </c>
      <c r="I4409">
        <v>118.7462</v>
      </c>
      <c r="J4409" t="s">
        <v>894</v>
      </c>
      <c r="K4409" t="s">
        <v>879</v>
      </c>
      <c r="L4409" t="s">
        <v>2716</v>
      </c>
      <c r="M4409" t="s">
        <v>899</v>
      </c>
      <c r="N4409" t="s">
        <v>899</v>
      </c>
    </row>
    <row r="4410" spans="1:14" x14ac:dyDescent="0.3">
      <c r="A4410" s="136">
        <f t="shared" si="68"/>
        <v>385.69528556183315</v>
      </c>
      <c r="B4410" s="134">
        <v>4.3945100000000004</v>
      </c>
      <c r="C4410" s="134">
        <v>-75.188659999999999</v>
      </c>
      <c r="D4410" t="s">
        <v>1072</v>
      </c>
      <c r="E4410" t="s">
        <v>892</v>
      </c>
      <c r="F4410" t="s">
        <v>877</v>
      </c>
      <c r="G4410" t="s">
        <v>922</v>
      </c>
      <c r="H4410" t="s">
        <v>307</v>
      </c>
      <c r="I4410">
        <v>10.4039</v>
      </c>
      <c r="J4410" t="s">
        <v>894</v>
      </c>
      <c r="K4410" t="s">
        <v>879</v>
      </c>
      <c r="L4410" t="s">
        <v>1073</v>
      </c>
      <c r="M4410" t="s">
        <v>931</v>
      </c>
      <c r="N4410" t="s">
        <v>931</v>
      </c>
    </row>
    <row r="4411" spans="1:14" x14ac:dyDescent="0.3">
      <c r="A4411" s="136">
        <f t="shared" si="68"/>
        <v>385.70591720157887</v>
      </c>
      <c r="B4411" s="134">
        <v>3.7347800000000002</v>
      </c>
      <c r="C4411" s="134">
        <v>-73.86797</v>
      </c>
      <c r="D4411" t="s">
        <v>4518</v>
      </c>
      <c r="E4411" t="s">
        <v>892</v>
      </c>
      <c r="F4411" t="s">
        <v>926</v>
      </c>
      <c r="G4411" t="s">
        <v>4486</v>
      </c>
      <c r="H4411" t="s">
        <v>302</v>
      </c>
      <c r="I4411">
        <v>268.26900000000001</v>
      </c>
      <c r="J4411" t="s">
        <v>889</v>
      </c>
      <c r="K4411" t="s">
        <v>879</v>
      </c>
      <c r="L4411" t="s">
        <v>942</v>
      </c>
      <c r="M4411" t="s">
        <v>906</v>
      </c>
      <c r="N4411" t="s">
        <v>906</v>
      </c>
    </row>
    <row r="4412" spans="1:14" x14ac:dyDescent="0.3">
      <c r="A4412" s="136">
        <f t="shared" si="68"/>
        <v>385.75804940123925</v>
      </c>
      <c r="B4412" s="134">
        <v>7.3649899999999997</v>
      </c>
      <c r="C4412" s="134">
        <v>-76.485720000000001</v>
      </c>
      <c r="D4412" t="s">
        <v>10552</v>
      </c>
      <c r="E4412" t="s">
        <v>892</v>
      </c>
      <c r="F4412" t="s">
        <v>877</v>
      </c>
      <c r="G4412" t="s">
        <v>10236</v>
      </c>
      <c r="H4412" t="s">
        <v>288</v>
      </c>
      <c r="I4412">
        <v>246.65190000000001</v>
      </c>
      <c r="J4412" t="s">
        <v>889</v>
      </c>
      <c r="K4412" t="s">
        <v>903</v>
      </c>
      <c r="L4412" t="s">
        <v>10524</v>
      </c>
      <c r="M4412" t="s">
        <v>949</v>
      </c>
      <c r="N4412" t="s">
        <v>949</v>
      </c>
    </row>
    <row r="4413" spans="1:14" x14ac:dyDescent="0.3">
      <c r="A4413" s="136">
        <f t="shared" si="68"/>
        <v>385.94775265526835</v>
      </c>
      <c r="B4413" s="134">
        <v>4.2827999999999999</v>
      </c>
      <c r="C4413" s="134">
        <v>-75.045389999999998</v>
      </c>
      <c r="D4413" t="s">
        <v>1115</v>
      </c>
      <c r="E4413" t="s">
        <v>892</v>
      </c>
      <c r="F4413" t="s">
        <v>877</v>
      </c>
      <c r="G4413" t="s">
        <v>1088</v>
      </c>
      <c r="H4413" t="s">
        <v>307</v>
      </c>
      <c r="I4413">
        <v>58.6845</v>
      </c>
      <c r="J4413" t="s">
        <v>894</v>
      </c>
      <c r="K4413" t="s">
        <v>879</v>
      </c>
      <c r="L4413" t="s">
        <v>1116</v>
      </c>
      <c r="M4413" t="s">
        <v>1117</v>
      </c>
      <c r="N4413" t="s">
        <v>1117</v>
      </c>
    </row>
    <row r="4414" spans="1:14" x14ac:dyDescent="0.3">
      <c r="A4414" s="136">
        <f t="shared" si="68"/>
        <v>386.03634088753171</v>
      </c>
      <c r="B4414" s="134">
        <v>9.1348000000000003</v>
      </c>
      <c r="C4414" s="134">
        <v>-75.836519999999993</v>
      </c>
      <c r="D4414" t="s">
        <v>12719</v>
      </c>
      <c r="E4414" t="s">
        <v>892</v>
      </c>
      <c r="F4414" t="s">
        <v>877</v>
      </c>
      <c r="G4414" t="s">
        <v>12720</v>
      </c>
      <c r="H4414" t="s">
        <v>296</v>
      </c>
      <c r="I4414">
        <v>29.859000000000002</v>
      </c>
      <c r="J4414" t="s">
        <v>894</v>
      </c>
      <c r="K4414" t="s">
        <v>879</v>
      </c>
      <c r="L4414" t="s">
        <v>12721</v>
      </c>
      <c r="M4414" t="s">
        <v>899</v>
      </c>
      <c r="N4414" t="s">
        <v>899</v>
      </c>
    </row>
    <row r="4415" spans="1:14" x14ac:dyDescent="0.3">
      <c r="A4415" s="136">
        <f t="shared" si="68"/>
        <v>386.03858606590552</v>
      </c>
      <c r="B4415" s="134">
        <v>3.7105000000000001</v>
      </c>
      <c r="C4415" s="134">
        <v>-73.780500000000004</v>
      </c>
      <c r="D4415" t="s">
        <v>4908</v>
      </c>
      <c r="E4415" t="s">
        <v>883</v>
      </c>
      <c r="F4415" t="s">
        <v>877</v>
      </c>
      <c r="G4415" t="s">
        <v>4909</v>
      </c>
      <c r="H4415" t="s">
        <v>302</v>
      </c>
      <c r="I4415">
        <v>148.42570000000001</v>
      </c>
      <c r="J4415" t="s">
        <v>894</v>
      </c>
      <c r="L4415" t="s">
        <v>4910</v>
      </c>
      <c r="M4415" t="s">
        <v>957</v>
      </c>
      <c r="N4415" t="s">
        <v>957</v>
      </c>
    </row>
    <row r="4416" spans="1:14" x14ac:dyDescent="0.3">
      <c r="A4416" s="136">
        <f t="shared" si="68"/>
        <v>386.04200693019038</v>
      </c>
      <c r="B4416" s="134">
        <v>4.2438900000000004</v>
      </c>
      <c r="C4416" s="134">
        <v>-74.991699999999994</v>
      </c>
      <c r="D4416" t="s">
        <v>1187</v>
      </c>
      <c r="E4416" t="s">
        <v>892</v>
      </c>
      <c r="F4416" t="s">
        <v>926</v>
      </c>
      <c r="G4416" t="s">
        <v>1188</v>
      </c>
      <c r="H4416" t="s">
        <v>307</v>
      </c>
      <c r="I4416">
        <v>71.265600000000006</v>
      </c>
      <c r="J4416" t="s">
        <v>894</v>
      </c>
      <c r="K4416" t="s">
        <v>879</v>
      </c>
      <c r="L4416" t="s">
        <v>1152</v>
      </c>
      <c r="M4416" t="s">
        <v>899</v>
      </c>
      <c r="N4416" t="s">
        <v>899</v>
      </c>
    </row>
    <row r="4417" spans="1:14" x14ac:dyDescent="0.3">
      <c r="A4417" s="136">
        <f t="shared" si="68"/>
        <v>386.11036428106661</v>
      </c>
      <c r="B4417" s="134">
        <v>4.2370799999999997</v>
      </c>
      <c r="C4417" s="134">
        <v>-74.982900000000001</v>
      </c>
      <c r="D4417" t="s">
        <v>1196</v>
      </c>
      <c r="E4417" t="s">
        <v>892</v>
      </c>
      <c r="F4417" t="s">
        <v>877</v>
      </c>
      <c r="G4417" t="s">
        <v>1188</v>
      </c>
      <c r="H4417" t="s">
        <v>307</v>
      </c>
      <c r="I4417">
        <v>11.1373</v>
      </c>
      <c r="J4417" t="s">
        <v>894</v>
      </c>
      <c r="K4417" t="s">
        <v>903</v>
      </c>
      <c r="L4417" t="s">
        <v>1197</v>
      </c>
      <c r="M4417" t="s">
        <v>949</v>
      </c>
      <c r="N4417" t="s">
        <v>949</v>
      </c>
    </row>
    <row r="4418" spans="1:14" x14ac:dyDescent="0.3">
      <c r="A4418" s="136">
        <f t="shared" ref="A4418:A4481" si="69">6371*ACOS(SIN(RADIANS(LAT))*SIN(RADIANS(B4418))+COS(RADIANS(LAT))*COS(RADIANS(B4418))*COS(RADIANS(C4418-LONG)))</f>
        <v>386.16820704339858</v>
      </c>
      <c r="B4418" s="134">
        <v>9.3220899999999993</v>
      </c>
      <c r="C4418" s="134">
        <v>-75.691119999999998</v>
      </c>
      <c r="D4418" t="s">
        <v>12799</v>
      </c>
      <c r="E4418" t="s">
        <v>892</v>
      </c>
      <c r="F4418" t="s">
        <v>877</v>
      </c>
      <c r="G4418" t="s">
        <v>12800</v>
      </c>
      <c r="H4418" t="s">
        <v>12586</v>
      </c>
      <c r="I4418">
        <v>1259.4188999999999</v>
      </c>
      <c r="J4418" t="s">
        <v>889</v>
      </c>
      <c r="K4418" t="s">
        <v>879</v>
      </c>
      <c r="L4418" t="s">
        <v>4298</v>
      </c>
      <c r="M4418" t="s">
        <v>906</v>
      </c>
      <c r="N4418" t="s">
        <v>906</v>
      </c>
    </row>
    <row r="4419" spans="1:14" x14ac:dyDescent="0.3">
      <c r="A4419" s="136">
        <f t="shared" si="69"/>
        <v>386.22636661794337</v>
      </c>
      <c r="B4419" s="134">
        <v>4.2115</v>
      </c>
      <c r="C4419" s="134">
        <v>-74.947000000000003</v>
      </c>
      <c r="D4419" t="s">
        <v>1239</v>
      </c>
      <c r="E4419" t="s">
        <v>883</v>
      </c>
      <c r="F4419" t="s">
        <v>877</v>
      </c>
      <c r="G4419" t="s">
        <v>1188</v>
      </c>
      <c r="H4419" t="s">
        <v>307</v>
      </c>
      <c r="I4419">
        <v>224.566</v>
      </c>
      <c r="J4419" t="s">
        <v>889</v>
      </c>
      <c r="L4419" t="s">
        <v>1240</v>
      </c>
      <c r="M4419" t="s">
        <v>1019</v>
      </c>
      <c r="N4419" t="s">
        <v>1019</v>
      </c>
    </row>
    <row r="4420" spans="1:14" x14ac:dyDescent="0.3">
      <c r="A4420" s="136">
        <f t="shared" si="69"/>
        <v>386.23148808629742</v>
      </c>
      <c r="B4420" s="134">
        <v>4.391</v>
      </c>
      <c r="C4420" s="134">
        <v>-75.191999999999993</v>
      </c>
      <c r="D4420" t="s">
        <v>1065</v>
      </c>
      <c r="E4420" t="s">
        <v>883</v>
      </c>
      <c r="F4420" t="s">
        <v>877</v>
      </c>
      <c r="G4420" t="s">
        <v>922</v>
      </c>
      <c r="H4420" t="s">
        <v>307</v>
      </c>
      <c r="I4420">
        <v>163.22139999999999</v>
      </c>
      <c r="J4420" t="s">
        <v>889</v>
      </c>
      <c r="L4420" t="s">
        <v>1066</v>
      </c>
      <c r="M4420" t="s">
        <v>1067</v>
      </c>
      <c r="N4420" t="s">
        <v>1067</v>
      </c>
    </row>
    <row r="4421" spans="1:14" x14ac:dyDescent="0.3">
      <c r="A4421" s="136">
        <f t="shared" si="69"/>
        <v>386.26687662200266</v>
      </c>
      <c r="B4421" s="134">
        <v>7.3545999999999996</v>
      </c>
      <c r="C4421" s="134">
        <v>-76.491110000000006</v>
      </c>
      <c r="D4421" t="s">
        <v>10523</v>
      </c>
      <c r="E4421" t="s">
        <v>892</v>
      </c>
      <c r="F4421" t="s">
        <v>877</v>
      </c>
      <c r="G4421" t="s">
        <v>10236</v>
      </c>
      <c r="H4421" t="s">
        <v>288</v>
      </c>
      <c r="I4421">
        <v>6.6951999999999998</v>
      </c>
      <c r="J4421" t="s">
        <v>894</v>
      </c>
      <c r="K4421" t="s">
        <v>903</v>
      </c>
      <c r="L4421" t="s">
        <v>10524</v>
      </c>
      <c r="M4421" t="s">
        <v>949</v>
      </c>
      <c r="N4421" t="s">
        <v>949</v>
      </c>
    </row>
    <row r="4422" spans="1:14" x14ac:dyDescent="0.3">
      <c r="A4422" s="136">
        <f t="shared" si="69"/>
        <v>386.35404757082256</v>
      </c>
      <c r="B4422" s="134">
        <v>3.7313299999999998</v>
      </c>
      <c r="C4422" s="134">
        <v>-73.877949999999998</v>
      </c>
      <c r="D4422" t="s">
        <v>4489</v>
      </c>
      <c r="E4422" t="s">
        <v>892</v>
      </c>
      <c r="F4422" t="s">
        <v>926</v>
      </c>
      <c r="G4422" t="s">
        <v>4347</v>
      </c>
      <c r="H4422" t="s">
        <v>302</v>
      </c>
      <c r="I4422">
        <v>381.65370000000001</v>
      </c>
      <c r="J4422" t="s">
        <v>889</v>
      </c>
      <c r="K4422" t="s">
        <v>879</v>
      </c>
      <c r="L4422" t="s">
        <v>942</v>
      </c>
      <c r="M4422" t="s">
        <v>906</v>
      </c>
      <c r="N4422" t="s">
        <v>906</v>
      </c>
    </row>
    <row r="4423" spans="1:14" x14ac:dyDescent="0.3">
      <c r="A4423" s="136">
        <f t="shared" si="69"/>
        <v>386.63577586051974</v>
      </c>
      <c r="B4423" s="134">
        <v>10.567130000000001</v>
      </c>
      <c r="C4423" s="134">
        <v>-73.168340000000001</v>
      </c>
      <c r="D4423" t="s">
        <v>13801</v>
      </c>
      <c r="E4423" t="s">
        <v>892</v>
      </c>
      <c r="F4423" t="s">
        <v>877</v>
      </c>
      <c r="G4423" t="s">
        <v>13207</v>
      </c>
      <c r="H4423" t="s">
        <v>294</v>
      </c>
      <c r="I4423">
        <v>10.901400000000001</v>
      </c>
      <c r="J4423" t="s">
        <v>889</v>
      </c>
      <c r="K4423" t="s">
        <v>879</v>
      </c>
      <c r="L4423" t="s">
        <v>13802</v>
      </c>
      <c r="M4423" t="s">
        <v>957</v>
      </c>
      <c r="N4423" t="s">
        <v>957</v>
      </c>
    </row>
    <row r="4424" spans="1:14" x14ac:dyDescent="0.3">
      <c r="A4424" s="136">
        <f t="shared" si="69"/>
        <v>386.76662787675411</v>
      </c>
      <c r="B4424" s="134">
        <v>4.3824699999999996</v>
      </c>
      <c r="C4424" s="134">
        <v>-75.189049999999995</v>
      </c>
      <c r="D4424" t="s">
        <v>1052</v>
      </c>
      <c r="E4424" t="s">
        <v>892</v>
      </c>
      <c r="F4424" t="s">
        <v>877</v>
      </c>
      <c r="G4424" t="s">
        <v>922</v>
      </c>
      <c r="H4424" t="s">
        <v>307</v>
      </c>
      <c r="I4424">
        <v>7.6546000000000003</v>
      </c>
      <c r="J4424" t="s">
        <v>894</v>
      </c>
      <c r="K4424" t="s">
        <v>879</v>
      </c>
      <c r="L4424" t="s">
        <v>1053</v>
      </c>
      <c r="M4424" t="s">
        <v>931</v>
      </c>
      <c r="N4424" t="s">
        <v>931</v>
      </c>
    </row>
    <row r="4425" spans="1:14" x14ac:dyDescent="0.3">
      <c r="A4425" s="136">
        <f t="shared" si="69"/>
        <v>386.80615394947455</v>
      </c>
      <c r="B4425" s="134">
        <v>4.2190000000000003</v>
      </c>
      <c r="C4425" s="134">
        <v>-74.967500000000001</v>
      </c>
      <c r="D4425" t="s">
        <v>1213</v>
      </c>
      <c r="E4425" t="s">
        <v>892</v>
      </c>
      <c r="F4425" t="s">
        <v>1214</v>
      </c>
      <c r="G4425" t="s">
        <v>1215</v>
      </c>
      <c r="H4425" t="s">
        <v>307</v>
      </c>
      <c r="I4425">
        <v>92.035799999999995</v>
      </c>
      <c r="L4425" t="s">
        <v>1216</v>
      </c>
      <c r="M4425" t="s">
        <v>899</v>
      </c>
      <c r="N4425" t="s">
        <v>899</v>
      </c>
    </row>
    <row r="4426" spans="1:14" x14ac:dyDescent="0.3">
      <c r="A4426" s="136">
        <f t="shared" si="69"/>
        <v>386.8535751529767</v>
      </c>
      <c r="B4426" s="134">
        <v>4.2112499999999997</v>
      </c>
      <c r="C4426" s="134">
        <v>-74.956770000000006</v>
      </c>
      <c r="D4426" t="s">
        <v>1228</v>
      </c>
      <c r="E4426" t="s">
        <v>892</v>
      </c>
      <c r="F4426" t="s">
        <v>926</v>
      </c>
      <c r="G4426" t="s">
        <v>1188</v>
      </c>
      <c r="H4426" t="s">
        <v>307</v>
      </c>
      <c r="I4426">
        <v>29.979800000000001</v>
      </c>
      <c r="J4426" t="s">
        <v>894</v>
      </c>
      <c r="K4426" t="s">
        <v>879</v>
      </c>
      <c r="L4426" t="s">
        <v>1229</v>
      </c>
      <c r="M4426" t="s">
        <v>957</v>
      </c>
      <c r="N4426" t="s">
        <v>957</v>
      </c>
    </row>
    <row r="4427" spans="1:14" x14ac:dyDescent="0.3">
      <c r="A4427" s="136">
        <f t="shared" si="69"/>
        <v>386.89519353817451</v>
      </c>
      <c r="B4427" s="134">
        <v>7.33</v>
      </c>
      <c r="C4427" s="134">
        <v>-76.498500000000007</v>
      </c>
      <c r="D4427" t="s">
        <v>10482</v>
      </c>
      <c r="E4427" t="s">
        <v>883</v>
      </c>
      <c r="F4427" t="s">
        <v>877</v>
      </c>
      <c r="G4427" t="s">
        <v>10236</v>
      </c>
      <c r="H4427" t="s">
        <v>288</v>
      </c>
      <c r="I4427">
        <v>310.8109</v>
      </c>
      <c r="J4427" t="s">
        <v>889</v>
      </c>
      <c r="L4427" t="s">
        <v>2659</v>
      </c>
      <c r="M4427" t="s">
        <v>2026</v>
      </c>
      <c r="N4427" t="s">
        <v>2026</v>
      </c>
    </row>
    <row r="4428" spans="1:14" x14ac:dyDescent="0.3">
      <c r="A4428" s="136">
        <f t="shared" si="69"/>
        <v>386.91870482639598</v>
      </c>
      <c r="B4428" s="134">
        <v>4.3808299999999996</v>
      </c>
      <c r="C4428" s="134">
        <v>-75.189189999999996</v>
      </c>
      <c r="D4428" t="s">
        <v>1050</v>
      </c>
      <c r="E4428" t="s">
        <v>892</v>
      </c>
      <c r="F4428" t="s">
        <v>877</v>
      </c>
      <c r="G4428" t="s">
        <v>922</v>
      </c>
      <c r="H4428" t="s">
        <v>307</v>
      </c>
      <c r="I4428">
        <v>10.9816</v>
      </c>
      <c r="J4428" t="s">
        <v>889</v>
      </c>
      <c r="K4428" t="s">
        <v>879</v>
      </c>
      <c r="L4428" t="s">
        <v>1051</v>
      </c>
      <c r="M4428" t="s">
        <v>931</v>
      </c>
      <c r="N4428" t="s">
        <v>931</v>
      </c>
    </row>
    <row r="4429" spans="1:14" x14ac:dyDescent="0.3">
      <c r="A4429" s="136">
        <f t="shared" si="69"/>
        <v>386.96330897803136</v>
      </c>
      <c r="B4429" s="134">
        <v>4.2267799999999998</v>
      </c>
      <c r="C4429" s="134">
        <v>-74.981449999999995</v>
      </c>
      <c r="D4429" t="s">
        <v>1194</v>
      </c>
      <c r="E4429" t="s">
        <v>892</v>
      </c>
      <c r="F4429" t="s">
        <v>877</v>
      </c>
      <c r="G4429" t="s">
        <v>1188</v>
      </c>
      <c r="H4429" t="s">
        <v>307</v>
      </c>
      <c r="I4429">
        <v>105.1871</v>
      </c>
      <c r="J4429" t="s">
        <v>889</v>
      </c>
      <c r="K4429" t="s">
        <v>879</v>
      </c>
      <c r="L4429" t="s">
        <v>1195</v>
      </c>
      <c r="M4429" t="s">
        <v>957</v>
      </c>
      <c r="N4429" t="s">
        <v>957</v>
      </c>
    </row>
    <row r="4430" spans="1:14" x14ac:dyDescent="0.3">
      <c r="A4430" s="136">
        <f t="shared" si="69"/>
        <v>387.0629959853274</v>
      </c>
      <c r="B4430" s="134">
        <v>4.1165799999999999</v>
      </c>
      <c r="C4430" s="134">
        <v>-74.811499999999995</v>
      </c>
      <c r="D4430" t="s">
        <v>1479</v>
      </c>
      <c r="E4430" t="s">
        <v>892</v>
      </c>
      <c r="F4430" t="s">
        <v>877</v>
      </c>
      <c r="G4430" t="s">
        <v>1466</v>
      </c>
      <c r="H4430" t="s">
        <v>307</v>
      </c>
      <c r="I4430">
        <v>24.959599999999998</v>
      </c>
      <c r="J4430" t="s">
        <v>889</v>
      </c>
      <c r="K4430" t="s">
        <v>879</v>
      </c>
      <c r="L4430" t="s">
        <v>1480</v>
      </c>
      <c r="M4430" t="s">
        <v>949</v>
      </c>
      <c r="N4430" t="s">
        <v>949</v>
      </c>
    </row>
    <row r="4431" spans="1:14" x14ac:dyDescent="0.3">
      <c r="A4431" s="136">
        <f t="shared" si="69"/>
        <v>387.13040025373562</v>
      </c>
      <c r="B4431" s="134">
        <v>3.6985000000000001</v>
      </c>
      <c r="C4431" s="134">
        <v>-73.772000000000006</v>
      </c>
      <c r="D4431" t="s">
        <v>4973</v>
      </c>
      <c r="E4431" t="s">
        <v>883</v>
      </c>
      <c r="F4431" t="s">
        <v>981</v>
      </c>
      <c r="G4431" t="s">
        <v>4974</v>
      </c>
      <c r="H4431" t="s">
        <v>302</v>
      </c>
      <c r="I4431">
        <v>84.6404</v>
      </c>
      <c r="J4431" t="s">
        <v>894</v>
      </c>
      <c r="L4431" t="s">
        <v>4975</v>
      </c>
      <c r="M4431" t="s">
        <v>957</v>
      </c>
      <c r="N4431" t="s">
        <v>957</v>
      </c>
    </row>
    <row r="4432" spans="1:14" x14ac:dyDescent="0.3">
      <c r="A4432" s="136">
        <f t="shared" si="69"/>
        <v>387.2959922474426</v>
      </c>
      <c r="B4432" s="134">
        <v>4.2907999999999999</v>
      </c>
      <c r="C4432" s="134">
        <v>-75.077060000000003</v>
      </c>
      <c r="D4432" t="s">
        <v>1098</v>
      </c>
      <c r="E4432" t="s">
        <v>892</v>
      </c>
      <c r="F4432" t="s">
        <v>877</v>
      </c>
      <c r="G4432" t="s">
        <v>1088</v>
      </c>
      <c r="H4432" t="s">
        <v>307</v>
      </c>
      <c r="I4432">
        <v>158.72309999999999</v>
      </c>
      <c r="J4432" t="s">
        <v>889</v>
      </c>
      <c r="K4432" t="s">
        <v>879</v>
      </c>
      <c r="L4432" t="s">
        <v>1099</v>
      </c>
      <c r="M4432" t="s">
        <v>949</v>
      </c>
      <c r="N4432" t="s">
        <v>949</v>
      </c>
    </row>
    <row r="4433" spans="1:14" x14ac:dyDescent="0.3">
      <c r="A4433" s="136">
        <f t="shared" si="69"/>
        <v>387.29863715745262</v>
      </c>
      <c r="B4433" s="134">
        <v>4.3013500000000002</v>
      </c>
      <c r="C4433" s="134">
        <v>-75.091419999999999</v>
      </c>
      <c r="D4433" t="s">
        <v>1087</v>
      </c>
      <c r="E4433" t="s">
        <v>892</v>
      </c>
      <c r="F4433" t="s">
        <v>877</v>
      </c>
      <c r="G4433" t="s">
        <v>1088</v>
      </c>
      <c r="H4433" t="s">
        <v>307</v>
      </c>
      <c r="I4433">
        <v>12.1845</v>
      </c>
      <c r="J4433" t="s">
        <v>889</v>
      </c>
      <c r="K4433" t="s">
        <v>879</v>
      </c>
      <c r="L4433" t="s">
        <v>914</v>
      </c>
      <c r="M4433" t="s">
        <v>899</v>
      </c>
      <c r="N4433" t="s">
        <v>899</v>
      </c>
    </row>
    <row r="4434" spans="1:14" x14ac:dyDescent="0.3">
      <c r="A4434" s="136">
        <f t="shared" si="69"/>
        <v>387.3337661391509</v>
      </c>
      <c r="B4434" s="134">
        <v>4.2113699999999996</v>
      </c>
      <c r="C4434" s="134">
        <v>-74.964690000000004</v>
      </c>
      <c r="D4434" t="s">
        <v>1221</v>
      </c>
      <c r="E4434" t="s">
        <v>892</v>
      </c>
      <c r="F4434" t="s">
        <v>926</v>
      </c>
      <c r="G4434" t="s">
        <v>1188</v>
      </c>
      <c r="H4434" t="s">
        <v>307</v>
      </c>
      <c r="I4434">
        <v>99.933599999999998</v>
      </c>
      <c r="J4434" t="s">
        <v>894</v>
      </c>
      <c r="K4434" t="s">
        <v>879</v>
      </c>
      <c r="L4434" t="s">
        <v>1222</v>
      </c>
      <c r="M4434" t="s">
        <v>899</v>
      </c>
      <c r="N4434" t="s">
        <v>899</v>
      </c>
    </row>
    <row r="4435" spans="1:14" x14ac:dyDescent="0.3">
      <c r="A4435" s="136">
        <f t="shared" si="69"/>
        <v>387.34093281452238</v>
      </c>
      <c r="B4435" s="134">
        <v>7.3665000000000003</v>
      </c>
      <c r="C4435" s="134">
        <v>-76.5</v>
      </c>
      <c r="D4435" t="s">
        <v>10577</v>
      </c>
      <c r="E4435" t="s">
        <v>883</v>
      </c>
      <c r="F4435" t="s">
        <v>877</v>
      </c>
      <c r="G4435" t="s">
        <v>10236</v>
      </c>
      <c r="H4435" t="s">
        <v>288</v>
      </c>
      <c r="I4435">
        <v>249.60769999999999</v>
      </c>
      <c r="J4435" t="s">
        <v>889</v>
      </c>
      <c r="L4435" t="s">
        <v>2659</v>
      </c>
      <c r="M4435" t="s">
        <v>2026</v>
      </c>
      <c r="N4435" t="s">
        <v>2026</v>
      </c>
    </row>
    <row r="4436" spans="1:14" x14ac:dyDescent="0.3">
      <c r="A4436" s="136">
        <f t="shared" si="69"/>
        <v>387.3615434402999</v>
      </c>
      <c r="B4436" s="134">
        <v>9.1498399999999993</v>
      </c>
      <c r="C4436" s="134">
        <v>-75.840400000000002</v>
      </c>
      <c r="D4436" t="s">
        <v>12730</v>
      </c>
      <c r="E4436" t="s">
        <v>892</v>
      </c>
      <c r="F4436" t="s">
        <v>877</v>
      </c>
      <c r="G4436" t="s">
        <v>12720</v>
      </c>
      <c r="H4436" t="s">
        <v>296</v>
      </c>
      <c r="I4436">
        <v>40.877699999999997</v>
      </c>
      <c r="J4436" t="s">
        <v>894</v>
      </c>
      <c r="K4436" t="s">
        <v>879</v>
      </c>
      <c r="L4436" t="s">
        <v>12721</v>
      </c>
      <c r="M4436" t="s">
        <v>899</v>
      </c>
      <c r="N4436" t="s">
        <v>899</v>
      </c>
    </row>
    <row r="4437" spans="1:14" x14ac:dyDescent="0.3">
      <c r="A4437" s="136">
        <f t="shared" si="69"/>
        <v>387.39830854284338</v>
      </c>
      <c r="B4437" s="134">
        <v>5.0780399999999997</v>
      </c>
      <c r="C4437" s="134">
        <v>-75.857069999999993</v>
      </c>
      <c r="D4437" t="s">
        <v>2678</v>
      </c>
      <c r="E4437" t="s">
        <v>892</v>
      </c>
      <c r="F4437" t="s">
        <v>877</v>
      </c>
      <c r="G4437" t="s">
        <v>2572</v>
      </c>
      <c r="H4437" t="s">
        <v>292</v>
      </c>
      <c r="I4437">
        <v>123.5147</v>
      </c>
      <c r="J4437" t="s">
        <v>889</v>
      </c>
      <c r="K4437" t="s">
        <v>879</v>
      </c>
      <c r="L4437" t="s">
        <v>2679</v>
      </c>
      <c r="M4437" t="s">
        <v>957</v>
      </c>
      <c r="N4437" t="s">
        <v>957</v>
      </c>
    </row>
    <row r="4438" spans="1:14" x14ac:dyDescent="0.3">
      <c r="A4438" s="136">
        <f t="shared" si="69"/>
        <v>387.44031100230563</v>
      </c>
      <c r="B4438" s="134">
        <v>4.2172299999999998</v>
      </c>
      <c r="C4438" s="134">
        <v>-74.975059999999999</v>
      </c>
      <c r="D4438" t="s">
        <v>1204</v>
      </c>
      <c r="E4438" t="s">
        <v>892</v>
      </c>
      <c r="F4438" t="s">
        <v>877</v>
      </c>
      <c r="G4438" t="s">
        <v>1188</v>
      </c>
      <c r="H4438" t="s">
        <v>307</v>
      </c>
      <c r="I4438">
        <v>15.389699999999999</v>
      </c>
      <c r="J4438" t="s">
        <v>894</v>
      </c>
      <c r="K4438" t="s">
        <v>879</v>
      </c>
      <c r="L4438" t="s">
        <v>1205</v>
      </c>
      <c r="M4438" t="s">
        <v>957</v>
      </c>
      <c r="N4438" t="s">
        <v>957</v>
      </c>
    </row>
    <row r="4439" spans="1:14" x14ac:dyDescent="0.3">
      <c r="A4439" s="136">
        <f t="shared" si="69"/>
        <v>387.48927772872389</v>
      </c>
      <c r="B4439" s="134">
        <v>3.71685</v>
      </c>
      <c r="C4439" s="134">
        <v>-73.862560000000002</v>
      </c>
      <c r="D4439" t="s">
        <v>4549</v>
      </c>
      <c r="E4439" t="s">
        <v>892</v>
      </c>
      <c r="F4439" t="s">
        <v>926</v>
      </c>
      <c r="G4439" t="s">
        <v>4486</v>
      </c>
      <c r="H4439" t="s">
        <v>302</v>
      </c>
      <c r="I4439">
        <v>854.10400000000004</v>
      </c>
      <c r="J4439" t="s">
        <v>889</v>
      </c>
      <c r="K4439" t="s">
        <v>879</v>
      </c>
      <c r="L4439" t="s">
        <v>4550</v>
      </c>
      <c r="M4439" t="s">
        <v>906</v>
      </c>
      <c r="N4439" t="s">
        <v>906</v>
      </c>
    </row>
    <row r="4440" spans="1:14" x14ac:dyDescent="0.3">
      <c r="A4440" s="136">
        <f t="shared" si="69"/>
        <v>387.49542740225729</v>
      </c>
      <c r="B4440" s="134">
        <v>3.7135799999999999</v>
      </c>
      <c r="C4440" s="134">
        <v>-73.849770000000007</v>
      </c>
      <c r="D4440" t="s">
        <v>4619</v>
      </c>
      <c r="E4440" t="s">
        <v>892</v>
      </c>
      <c r="F4440" t="s">
        <v>926</v>
      </c>
      <c r="G4440" t="s">
        <v>4486</v>
      </c>
      <c r="H4440" t="s">
        <v>302</v>
      </c>
      <c r="I4440">
        <v>98.376199999999997</v>
      </c>
      <c r="J4440" t="s">
        <v>889</v>
      </c>
      <c r="K4440" t="s">
        <v>879</v>
      </c>
      <c r="L4440" t="s">
        <v>942</v>
      </c>
      <c r="M4440" t="s">
        <v>906</v>
      </c>
      <c r="N4440" t="s">
        <v>906</v>
      </c>
    </row>
    <row r="4441" spans="1:14" x14ac:dyDescent="0.3">
      <c r="A4441" s="136">
        <f t="shared" si="69"/>
        <v>387.49983650081879</v>
      </c>
      <c r="B4441" s="134">
        <v>4.2957200000000002</v>
      </c>
      <c r="C4441" s="134">
        <v>-75.086849999999998</v>
      </c>
      <c r="D4441" t="s">
        <v>1089</v>
      </c>
      <c r="E4441" t="s">
        <v>892</v>
      </c>
      <c r="F4441" t="s">
        <v>877</v>
      </c>
      <c r="G4441" t="s">
        <v>1088</v>
      </c>
      <c r="H4441" t="s">
        <v>307</v>
      </c>
      <c r="I4441">
        <v>26.765999999999998</v>
      </c>
      <c r="J4441" t="s">
        <v>894</v>
      </c>
      <c r="K4441" t="s">
        <v>879</v>
      </c>
      <c r="L4441" t="s">
        <v>914</v>
      </c>
      <c r="M4441" t="s">
        <v>899</v>
      </c>
      <c r="N4441" t="s">
        <v>899</v>
      </c>
    </row>
    <row r="4442" spans="1:14" x14ac:dyDescent="0.3">
      <c r="A4442" s="136">
        <f t="shared" si="69"/>
        <v>387.6589305204476</v>
      </c>
      <c r="B4442" s="134">
        <v>4.2131699999999999</v>
      </c>
      <c r="C4442" s="134">
        <v>-74.972579999999994</v>
      </c>
      <c r="D4442" t="s">
        <v>1206</v>
      </c>
      <c r="E4442" t="s">
        <v>892</v>
      </c>
      <c r="F4442" t="s">
        <v>926</v>
      </c>
      <c r="G4442" t="s">
        <v>1188</v>
      </c>
      <c r="H4442" t="s">
        <v>307</v>
      </c>
      <c r="I4442">
        <v>36.226100000000002</v>
      </c>
      <c r="J4442" t="s">
        <v>889</v>
      </c>
      <c r="K4442" t="s">
        <v>879</v>
      </c>
      <c r="L4442" t="s">
        <v>1205</v>
      </c>
      <c r="M4442" t="s">
        <v>899</v>
      </c>
      <c r="N4442" t="s">
        <v>899</v>
      </c>
    </row>
    <row r="4443" spans="1:14" x14ac:dyDescent="0.3">
      <c r="A4443" s="136">
        <f t="shared" si="69"/>
        <v>387.70002653561443</v>
      </c>
      <c r="B4443" s="134">
        <v>7.3494999999999999</v>
      </c>
      <c r="C4443" s="134">
        <v>-76.504499999999993</v>
      </c>
      <c r="D4443" t="s">
        <v>10522</v>
      </c>
      <c r="E4443" t="s">
        <v>883</v>
      </c>
      <c r="F4443" t="s">
        <v>877</v>
      </c>
      <c r="G4443" t="s">
        <v>10236</v>
      </c>
      <c r="H4443" t="s">
        <v>288</v>
      </c>
      <c r="I4443">
        <v>245.95099999999999</v>
      </c>
      <c r="J4443" t="s">
        <v>889</v>
      </c>
      <c r="L4443" t="s">
        <v>5274</v>
      </c>
      <c r="M4443" t="s">
        <v>957</v>
      </c>
      <c r="N4443" t="s">
        <v>957</v>
      </c>
    </row>
    <row r="4444" spans="1:14" x14ac:dyDescent="0.3">
      <c r="A4444" s="136">
        <f t="shared" si="69"/>
        <v>387.77089463181647</v>
      </c>
      <c r="B4444" s="134">
        <v>10.579499999999999</v>
      </c>
      <c r="C4444" s="134">
        <v>-72.884500000000003</v>
      </c>
      <c r="D4444" t="s">
        <v>13862</v>
      </c>
      <c r="E4444" t="s">
        <v>883</v>
      </c>
      <c r="F4444" t="s">
        <v>884</v>
      </c>
      <c r="G4444" t="s">
        <v>13863</v>
      </c>
      <c r="H4444" t="s">
        <v>13738</v>
      </c>
      <c r="I4444">
        <v>1.2085999999999999</v>
      </c>
      <c r="L4444" t="s">
        <v>13864</v>
      </c>
      <c r="M4444" t="s">
        <v>887</v>
      </c>
      <c r="N4444" t="s">
        <v>887</v>
      </c>
    </row>
    <row r="4445" spans="1:14" x14ac:dyDescent="0.3">
      <c r="A4445" s="136">
        <f t="shared" si="69"/>
        <v>387.79861539228659</v>
      </c>
      <c r="B4445" s="134">
        <v>4.0063700000000004</v>
      </c>
      <c r="C4445" s="134">
        <v>-74.628749999999997</v>
      </c>
      <c r="D4445" t="s">
        <v>1874</v>
      </c>
      <c r="E4445" t="s">
        <v>892</v>
      </c>
      <c r="F4445" t="s">
        <v>893</v>
      </c>
      <c r="G4445" t="s">
        <v>1875</v>
      </c>
      <c r="H4445" t="s">
        <v>307</v>
      </c>
      <c r="I4445">
        <v>99.871200000000002</v>
      </c>
      <c r="J4445" t="s">
        <v>889</v>
      </c>
      <c r="K4445" t="s">
        <v>879</v>
      </c>
      <c r="L4445" t="s">
        <v>1876</v>
      </c>
      <c r="M4445" t="s">
        <v>1117</v>
      </c>
      <c r="N4445" t="s">
        <v>1117</v>
      </c>
    </row>
    <row r="4446" spans="1:14" x14ac:dyDescent="0.3">
      <c r="A4446" s="136">
        <f t="shared" si="69"/>
        <v>387.82190088299899</v>
      </c>
      <c r="B4446" s="134">
        <v>3.7189999999999999</v>
      </c>
      <c r="C4446" s="134">
        <v>-73.882999999999996</v>
      </c>
      <c r="D4446" t="s">
        <v>4485</v>
      </c>
      <c r="E4446" t="s">
        <v>892</v>
      </c>
      <c r="F4446" t="s">
        <v>877</v>
      </c>
      <c r="G4446" t="s">
        <v>4486</v>
      </c>
      <c r="H4446" t="s">
        <v>302</v>
      </c>
      <c r="I4446">
        <v>147.2056</v>
      </c>
      <c r="J4446" t="s">
        <v>894</v>
      </c>
      <c r="K4446" t="s">
        <v>903</v>
      </c>
      <c r="L4446" t="s">
        <v>4487</v>
      </c>
      <c r="M4446" t="s">
        <v>906</v>
      </c>
      <c r="N4446" t="s">
        <v>906</v>
      </c>
    </row>
    <row r="4447" spans="1:14" x14ac:dyDescent="0.3">
      <c r="A4447" s="136">
        <f t="shared" si="69"/>
        <v>387.85712731913492</v>
      </c>
      <c r="B4447" s="134">
        <v>4.2887899999999997</v>
      </c>
      <c r="C4447" s="134">
        <v>-75.082859999999997</v>
      </c>
      <c r="D4447" t="s">
        <v>1090</v>
      </c>
      <c r="E4447" t="s">
        <v>892</v>
      </c>
      <c r="F4447" t="s">
        <v>877</v>
      </c>
      <c r="G4447" t="s">
        <v>1088</v>
      </c>
      <c r="H4447" t="s">
        <v>307</v>
      </c>
      <c r="I4447">
        <v>16.9755</v>
      </c>
      <c r="J4447" t="s">
        <v>894</v>
      </c>
      <c r="K4447" t="s">
        <v>879</v>
      </c>
      <c r="L4447" t="s">
        <v>914</v>
      </c>
      <c r="M4447" t="s">
        <v>899</v>
      </c>
      <c r="N4447" t="s">
        <v>899</v>
      </c>
    </row>
    <row r="4448" spans="1:14" x14ac:dyDescent="0.3">
      <c r="A4448" s="136">
        <f t="shared" si="69"/>
        <v>388.22557277458088</v>
      </c>
      <c r="B4448" s="134">
        <v>10.585000000000001</v>
      </c>
      <c r="C4448" s="134">
        <v>-72.9435</v>
      </c>
      <c r="D4448" t="s">
        <v>13845</v>
      </c>
      <c r="E4448" t="s">
        <v>883</v>
      </c>
      <c r="F4448" t="s">
        <v>877</v>
      </c>
      <c r="G4448" t="s">
        <v>13846</v>
      </c>
      <c r="H4448" t="s">
        <v>13738</v>
      </c>
      <c r="I4448">
        <v>2222.5338000000002</v>
      </c>
      <c r="J4448" t="s">
        <v>889</v>
      </c>
      <c r="L4448" t="s">
        <v>2659</v>
      </c>
      <c r="M4448" t="s">
        <v>5794</v>
      </c>
      <c r="N4448" t="s">
        <v>5794</v>
      </c>
    </row>
    <row r="4449" spans="1:14" x14ac:dyDescent="0.3">
      <c r="A4449" s="136">
        <f t="shared" si="69"/>
        <v>388.44551251940266</v>
      </c>
      <c r="B4449" s="134">
        <v>5.0715000000000003</v>
      </c>
      <c r="C4449" s="134">
        <v>-75.864000000000004</v>
      </c>
      <c r="D4449" t="s">
        <v>2669</v>
      </c>
      <c r="E4449" t="s">
        <v>883</v>
      </c>
      <c r="F4449" t="s">
        <v>963</v>
      </c>
      <c r="G4449" t="s">
        <v>2572</v>
      </c>
      <c r="H4449" t="s">
        <v>292</v>
      </c>
      <c r="I4449">
        <v>11.0458</v>
      </c>
      <c r="L4449" t="s">
        <v>2670</v>
      </c>
      <c r="M4449" t="s">
        <v>1019</v>
      </c>
      <c r="N4449" t="s">
        <v>1019</v>
      </c>
    </row>
    <row r="4450" spans="1:14" x14ac:dyDescent="0.3">
      <c r="A4450" s="136">
        <f t="shared" si="69"/>
        <v>388.52295336753605</v>
      </c>
      <c r="B4450" s="134">
        <v>3.7042799999999998</v>
      </c>
      <c r="C4450" s="134">
        <v>-73.850669999999994</v>
      </c>
      <c r="D4450" t="s">
        <v>4635</v>
      </c>
      <c r="E4450" t="s">
        <v>892</v>
      </c>
      <c r="F4450" t="s">
        <v>926</v>
      </c>
      <c r="G4450" t="s">
        <v>4486</v>
      </c>
      <c r="H4450" t="s">
        <v>302</v>
      </c>
      <c r="I4450">
        <v>83.429599999999994</v>
      </c>
      <c r="J4450" t="s">
        <v>889</v>
      </c>
      <c r="K4450" t="s">
        <v>879</v>
      </c>
      <c r="L4450" t="s">
        <v>4636</v>
      </c>
      <c r="M4450" t="s">
        <v>906</v>
      </c>
      <c r="N4450" t="s">
        <v>906</v>
      </c>
    </row>
    <row r="4451" spans="1:14" x14ac:dyDescent="0.3">
      <c r="A4451" s="136">
        <f t="shared" si="69"/>
        <v>388.5280985941979</v>
      </c>
      <c r="B4451" s="134">
        <v>4.3007799999999996</v>
      </c>
      <c r="C4451" s="134">
        <v>-75.109200000000001</v>
      </c>
      <c r="D4451" t="s">
        <v>1064</v>
      </c>
      <c r="E4451" t="s">
        <v>892</v>
      </c>
      <c r="F4451" t="s">
        <v>877</v>
      </c>
      <c r="G4451" t="s">
        <v>919</v>
      </c>
      <c r="H4451" t="s">
        <v>307</v>
      </c>
      <c r="I4451">
        <v>93.787199999999999</v>
      </c>
      <c r="J4451" t="s">
        <v>889</v>
      </c>
      <c r="K4451" t="s">
        <v>879</v>
      </c>
      <c r="L4451" t="s">
        <v>942</v>
      </c>
      <c r="M4451" t="s">
        <v>906</v>
      </c>
      <c r="N4451" t="s">
        <v>906</v>
      </c>
    </row>
    <row r="4452" spans="1:14" x14ac:dyDescent="0.3">
      <c r="A4452" s="136">
        <f t="shared" si="69"/>
        <v>388.53574446000982</v>
      </c>
      <c r="B4452" s="134">
        <v>9.2323299999999993</v>
      </c>
      <c r="C4452" s="134">
        <v>-75.791370000000001</v>
      </c>
      <c r="D4452" t="s">
        <v>12757</v>
      </c>
      <c r="E4452" t="s">
        <v>892</v>
      </c>
      <c r="F4452" t="s">
        <v>877</v>
      </c>
      <c r="G4452" t="s">
        <v>12720</v>
      </c>
      <c r="H4452" t="s">
        <v>296</v>
      </c>
      <c r="I4452">
        <v>172.65530000000001</v>
      </c>
      <c r="J4452" t="s">
        <v>889</v>
      </c>
      <c r="K4452" t="s">
        <v>879</v>
      </c>
      <c r="L4452" t="s">
        <v>12758</v>
      </c>
      <c r="M4452" t="s">
        <v>931</v>
      </c>
      <c r="N4452" t="s">
        <v>931</v>
      </c>
    </row>
    <row r="4453" spans="1:14" x14ac:dyDescent="0.3">
      <c r="A4453" s="136">
        <f t="shared" si="69"/>
        <v>388.6598012548211</v>
      </c>
      <c r="B4453" s="134">
        <v>4.3025000000000002</v>
      </c>
      <c r="C4453" s="134">
        <v>-75.113479999999996</v>
      </c>
      <c r="D4453" t="s">
        <v>1057</v>
      </c>
      <c r="E4453" t="s">
        <v>892</v>
      </c>
      <c r="F4453" t="s">
        <v>877</v>
      </c>
      <c r="G4453" t="s">
        <v>919</v>
      </c>
      <c r="H4453" t="s">
        <v>307</v>
      </c>
      <c r="I4453">
        <v>214.12970000000001</v>
      </c>
      <c r="J4453" t="s">
        <v>889</v>
      </c>
      <c r="K4453" t="s">
        <v>1058</v>
      </c>
      <c r="L4453" t="s">
        <v>914</v>
      </c>
      <c r="M4453" t="s">
        <v>906</v>
      </c>
      <c r="N4453" t="s">
        <v>906</v>
      </c>
    </row>
    <row r="4454" spans="1:14" x14ac:dyDescent="0.3">
      <c r="A4454" s="136">
        <f t="shared" si="69"/>
        <v>388.68678362148228</v>
      </c>
      <c r="B4454" s="134">
        <v>4.3241500000000004</v>
      </c>
      <c r="C4454" s="134">
        <v>-75.142489999999995</v>
      </c>
      <c r="D4454" t="s">
        <v>1030</v>
      </c>
      <c r="E4454" t="s">
        <v>876</v>
      </c>
      <c r="F4454" t="s">
        <v>877</v>
      </c>
      <c r="G4454" t="s">
        <v>1016</v>
      </c>
      <c r="H4454" t="s">
        <v>307</v>
      </c>
      <c r="I4454">
        <v>36.295499999999997</v>
      </c>
      <c r="K4454" t="s">
        <v>879</v>
      </c>
      <c r="L4454" t="s">
        <v>1031</v>
      </c>
      <c r="M4454" t="s">
        <v>1032</v>
      </c>
      <c r="N4454" t="s">
        <v>1032</v>
      </c>
    </row>
    <row r="4455" spans="1:14" x14ac:dyDescent="0.3">
      <c r="A4455" s="136">
        <f t="shared" si="69"/>
        <v>388.85219222481015</v>
      </c>
      <c r="B4455" s="134">
        <v>4.1020000000000003</v>
      </c>
      <c r="C4455" s="134">
        <v>-74.8185</v>
      </c>
      <c r="D4455" t="s">
        <v>1468</v>
      </c>
      <c r="E4455" t="s">
        <v>883</v>
      </c>
      <c r="F4455" t="s">
        <v>877</v>
      </c>
      <c r="G4455" t="s">
        <v>1466</v>
      </c>
      <c r="H4455" t="s">
        <v>307</v>
      </c>
      <c r="I4455">
        <v>100.6232</v>
      </c>
      <c r="J4455" t="s">
        <v>894</v>
      </c>
      <c r="L4455" t="s">
        <v>1423</v>
      </c>
      <c r="M4455" t="s">
        <v>957</v>
      </c>
      <c r="N4455" t="s">
        <v>957</v>
      </c>
    </row>
    <row r="4456" spans="1:14" x14ac:dyDescent="0.3">
      <c r="A4456" s="136">
        <f t="shared" si="69"/>
        <v>388.89691278034883</v>
      </c>
      <c r="B4456" s="134">
        <v>4.2929899999999996</v>
      </c>
      <c r="C4456" s="134">
        <v>-75.104299999999995</v>
      </c>
      <c r="D4456" t="s">
        <v>1068</v>
      </c>
      <c r="E4456" t="s">
        <v>892</v>
      </c>
      <c r="F4456" t="s">
        <v>877</v>
      </c>
      <c r="G4456" t="s">
        <v>919</v>
      </c>
      <c r="H4456" t="s">
        <v>307</v>
      </c>
      <c r="I4456">
        <v>241.0932</v>
      </c>
      <c r="J4456" t="s">
        <v>1069</v>
      </c>
      <c r="K4456" t="s">
        <v>879</v>
      </c>
      <c r="L4456" t="s">
        <v>942</v>
      </c>
      <c r="M4456" t="s">
        <v>906</v>
      </c>
      <c r="N4456" t="s">
        <v>906</v>
      </c>
    </row>
    <row r="4457" spans="1:14" x14ac:dyDescent="0.3">
      <c r="A4457" s="136">
        <f t="shared" si="69"/>
        <v>388.92507833342881</v>
      </c>
      <c r="B4457" s="134">
        <v>9.3511600000000001</v>
      </c>
      <c r="C4457" s="134">
        <v>-75.699259999999995</v>
      </c>
      <c r="D4457" t="s">
        <v>12827</v>
      </c>
      <c r="E4457" t="s">
        <v>892</v>
      </c>
      <c r="F4457" t="s">
        <v>877</v>
      </c>
      <c r="G4457" t="s">
        <v>12828</v>
      </c>
      <c r="H4457" t="s">
        <v>12586</v>
      </c>
      <c r="I4457">
        <v>848.58399999999995</v>
      </c>
      <c r="J4457" t="s">
        <v>889</v>
      </c>
      <c r="K4457" t="s">
        <v>879</v>
      </c>
      <c r="L4457" t="s">
        <v>4298</v>
      </c>
      <c r="M4457" t="s">
        <v>906</v>
      </c>
      <c r="N4457" t="s">
        <v>906</v>
      </c>
    </row>
    <row r="4458" spans="1:14" x14ac:dyDescent="0.3">
      <c r="A4458" s="136">
        <f t="shared" si="69"/>
        <v>388.96322977400519</v>
      </c>
      <c r="B4458" s="134">
        <v>4.2569999999999997</v>
      </c>
      <c r="C4458" s="134">
        <v>-75.055999999999997</v>
      </c>
      <c r="D4458" t="s">
        <v>1103</v>
      </c>
      <c r="E4458" t="s">
        <v>883</v>
      </c>
      <c r="F4458" t="s">
        <v>981</v>
      </c>
      <c r="G4458" t="s">
        <v>919</v>
      </c>
      <c r="H4458" t="s">
        <v>307</v>
      </c>
      <c r="I4458">
        <v>8.5905000000000005</v>
      </c>
      <c r="J4458" t="s">
        <v>894</v>
      </c>
      <c r="L4458" t="s">
        <v>1104</v>
      </c>
      <c r="M4458" t="s">
        <v>899</v>
      </c>
      <c r="N4458" t="s">
        <v>899</v>
      </c>
    </row>
    <row r="4459" spans="1:14" x14ac:dyDescent="0.3">
      <c r="A4459" s="136">
        <f t="shared" si="69"/>
        <v>388.98201151319176</v>
      </c>
      <c r="B4459" s="134">
        <v>9.2445000000000004</v>
      </c>
      <c r="C4459" s="134">
        <v>-75.787000000000006</v>
      </c>
      <c r="D4459" t="s">
        <v>12763</v>
      </c>
      <c r="E4459" t="s">
        <v>892</v>
      </c>
      <c r="F4459" t="s">
        <v>1214</v>
      </c>
      <c r="G4459" t="s">
        <v>12720</v>
      </c>
      <c r="H4459" t="s">
        <v>296</v>
      </c>
      <c r="I4459">
        <v>33.740099999999998</v>
      </c>
      <c r="J4459" t="s">
        <v>986</v>
      </c>
      <c r="K4459" t="s">
        <v>879</v>
      </c>
      <c r="L4459" t="s">
        <v>12321</v>
      </c>
      <c r="M4459" t="s">
        <v>949</v>
      </c>
      <c r="N4459" t="s">
        <v>949</v>
      </c>
    </row>
    <row r="4460" spans="1:14" x14ac:dyDescent="0.3">
      <c r="A4460" s="136">
        <f t="shared" si="69"/>
        <v>389.01748707937139</v>
      </c>
      <c r="B4460" s="134">
        <v>5.0613400000000004</v>
      </c>
      <c r="C4460" s="134">
        <v>-75.863050000000001</v>
      </c>
      <c r="D4460" t="s">
        <v>2651</v>
      </c>
      <c r="E4460" t="s">
        <v>892</v>
      </c>
      <c r="F4460" t="s">
        <v>877</v>
      </c>
      <c r="G4460" t="s">
        <v>2572</v>
      </c>
      <c r="H4460" t="s">
        <v>292</v>
      </c>
      <c r="I4460">
        <v>6.5029000000000003</v>
      </c>
      <c r="J4460" t="s">
        <v>894</v>
      </c>
      <c r="K4460" t="s">
        <v>879</v>
      </c>
      <c r="L4460" t="s">
        <v>2652</v>
      </c>
      <c r="M4460" t="s">
        <v>899</v>
      </c>
      <c r="N4460" t="s">
        <v>899</v>
      </c>
    </row>
    <row r="4461" spans="1:14" x14ac:dyDescent="0.3">
      <c r="A4461" s="136">
        <f t="shared" si="69"/>
        <v>389.04592024886222</v>
      </c>
      <c r="B4461" s="134">
        <v>6.4654999999999996</v>
      </c>
      <c r="C4461" s="134">
        <v>-76.465500000000006</v>
      </c>
      <c r="D4461" t="s">
        <v>8478</v>
      </c>
      <c r="E4461" t="s">
        <v>980</v>
      </c>
      <c r="F4461" t="s">
        <v>877</v>
      </c>
      <c r="G4461" t="s">
        <v>8479</v>
      </c>
      <c r="H4461" t="s">
        <v>288</v>
      </c>
      <c r="I4461">
        <v>2023.7452000000001</v>
      </c>
      <c r="J4461" t="s">
        <v>889</v>
      </c>
      <c r="L4461" t="s">
        <v>2659</v>
      </c>
      <c r="M4461" t="s">
        <v>1158</v>
      </c>
      <c r="N4461" t="s">
        <v>1158</v>
      </c>
    </row>
    <row r="4462" spans="1:14" x14ac:dyDescent="0.3">
      <c r="A4462" s="136">
        <f t="shared" si="69"/>
        <v>389.0504733621874</v>
      </c>
      <c r="B4462" s="134">
        <v>3.68045</v>
      </c>
      <c r="C4462" s="134">
        <v>-73.770439999999994</v>
      </c>
      <c r="D4462" t="s">
        <v>5002</v>
      </c>
      <c r="E4462" t="s">
        <v>892</v>
      </c>
      <c r="F4462" t="s">
        <v>877</v>
      </c>
      <c r="G4462" t="s">
        <v>4909</v>
      </c>
      <c r="H4462" t="s">
        <v>302</v>
      </c>
      <c r="I4462">
        <v>50.228200000000001</v>
      </c>
      <c r="J4462" t="s">
        <v>889</v>
      </c>
      <c r="K4462" t="s">
        <v>879</v>
      </c>
      <c r="L4462" t="s">
        <v>5003</v>
      </c>
      <c r="M4462" t="s">
        <v>899</v>
      </c>
      <c r="N4462" t="s">
        <v>899</v>
      </c>
    </row>
    <row r="4463" spans="1:14" x14ac:dyDescent="0.3">
      <c r="A4463" s="136">
        <f t="shared" si="69"/>
        <v>389.12817935655568</v>
      </c>
      <c r="B4463" s="134">
        <v>7.3790500000000003</v>
      </c>
      <c r="C4463" s="134">
        <v>-76.515289999999993</v>
      </c>
      <c r="D4463" t="s">
        <v>10602</v>
      </c>
      <c r="E4463" t="s">
        <v>892</v>
      </c>
      <c r="F4463" t="s">
        <v>877</v>
      </c>
      <c r="G4463" t="s">
        <v>10236</v>
      </c>
      <c r="H4463" t="s">
        <v>288</v>
      </c>
      <c r="I4463">
        <v>39.762099999999997</v>
      </c>
      <c r="J4463" t="s">
        <v>894</v>
      </c>
      <c r="K4463" t="s">
        <v>903</v>
      </c>
      <c r="L4463" t="s">
        <v>10603</v>
      </c>
      <c r="M4463" t="s">
        <v>1117</v>
      </c>
      <c r="N4463" t="s">
        <v>1117</v>
      </c>
    </row>
    <row r="4464" spans="1:14" x14ac:dyDescent="0.3">
      <c r="A4464" s="136">
        <f t="shared" si="69"/>
        <v>389.18321770531844</v>
      </c>
      <c r="B4464" s="134">
        <v>4.2729999999999997</v>
      </c>
      <c r="C4464" s="134">
        <v>-75.081500000000005</v>
      </c>
      <c r="D4464" t="s">
        <v>1078</v>
      </c>
      <c r="E4464" t="s">
        <v>883</v>
      </c>
      <c r="F4464" t="s">
        <v>981</v>
      </c>
      <c r="G4464" t="s">
        <v>919</v>
      </c>
      <c r="H4464" t="s">
        <v>307</v>
      </c>
      <c r="I4464">
        <v>25.771899999999999</v>
      </c>
      <c r="J4464" t="s">
        <v>894</v>
      </c>
      <c r="L4464" t="s">
        <v>1079</v>
      </c>
      <c r="M4464" t="s">
        <v>899</v>
      </c>
      <c r="N4464" t="s">
        <v>899</v>
      </c>
    </row>
    <row r="4465" spans="1:14" x14ac:dyDescent="0.3">
      <c r="A4465" s="136">
        <f t="shared" si="69"/>
        <v>389.29854566909734</v>
      </c>
      <c r="B4465" s="134">
        <v>4.6725000000000003</v>
      </c>
      <c r="C4465" s="134">
        <v>-75.541499999999999</v>
      </c>
      <c r="D4465" t="s">
        <v>1486</v>
      </c>
      <c r="E4465" t="s">
        <v>883</v>
      </c>
      <c r="F4465" t="s">
        <v>877</v>
      </c>
      <c r="G4465" t="s">
        <v>1340</v>
      </c>
      <c r="H4465" t="s">
        <v>304</v>
      </c>
      <c r="I4465">
        <v>1.2274</v>
      </c>
      <c r="J4465" t="s">
        <v>894</v>
      </c>
      <c r="L4465" t="s">
        <v>1203</v>
      </c>
      <c r="M4465" t="s">
        <v>1019</v>
      </c>
      <c r="N4465" t="s">
        <v>1019</v>
      </c>
    </row>
    <row r="4466" spans="1:14" x14ac:dyDescent="0.3">
      <c r="A4466" s="136">
        <f t="shared" si="69"/>
        <v>389.30000208507892</v>
      </c>
      <c r="B4466" s="134">
        <v>7.3639999999999999</v>
      </c>
      <c r="C4466" s="134">
        <v>-76.518000000000001</v>
      </c>
      <c r="D4466" t="s">
        <v>10587</v>
      </c>
      <c r="E4466" t="s">
        <v>883</v>
      </c>
      <c r="F4466" t="s">
        <v>877</v>
      </c>
      <c r="G4466" t="s">
        <v>10236</v>
      </c>
      <c r="H4466" t="s">
        <v>288</v>
      </c>
      <c r="I4466">
        <v>1097.6092000000001</v>
      </c>
      <c r="J4466" t="s">
        <v>889</v>
      </c>
      <c r="L4466" t="s">
        <v>2659</v>
      </c>
      <c r="M4466" t="s">
        <v>2026</v>
      </c>
      <c r="N4466" t="s">
        <v>2026</v>
      </c>
    </row>
    <row r="4467" spans="1:14" x14ac:dyDescent="0.3">
      <c r="A4467" s="136">
        <f t="shared" si="69"/>
        <v>389.4259330393561</v>
      </c>
      <c r="B4467" s="134">
        <v>3.6760000000000002</v>
      </c>
      <c r="C4467" s="134">
        <v>-73.766000000000005</v>
      </c>
      <c r="D4467" t="s">
        <v>5033</v>
      </c>
      <c r="E4467" t="s">
        <v>883</v>
      </c>
      <c r="F4467" t="s">
        <v>877</v>
      </c>
      <c r="G4467" t="s">
        <v>4909</v>
      </c>
      <c r="H4467" t="s">
        <v>302</v>
      </c>
      <c r="I4467">
        <v>149.65700000000001</v>
      </c>
      <c r="J4467" t="s">
        <v>894</v>
      </c>
      <c r="L4467" t="s">
        <v>5034</v>
      </c>
      <c r="M4467" t="s">
        <v>957</v>
      </c>
      <c r="N4467" t="s">
        <v>957</v>
      </c>
    </row>
    <row r="4468" spans="1:14" x14ac:dyDescent="0.3">
      <c r="A4468" s="136">
        <f t="shared" si="69"/>
        <v>389.60111218520325</v>
      </c>
      <c r="B4468" s="134">
        <v>3.6735000000000002</v>
      </c>
      <c r="C4468" s="134">
        <v>-73.762</v>
      </c>
      <c r="D4468" t="s">
        <v>5058</v>
      </c>
      <c r="E4468" t="s">
        <v>883</v>
      </c>
      <c r="F4468" t="s">
        <v>877</v>
      </c>
      <c r="G4468" t="s">
        <v>4909</v>
      </c>
      <c r="H4468" t="s">
        <v>302</v>
      </c>
      <c r="I4468">
        <v>231.8458</v>
      </c>
      <c r="J4468" t="s">
        <v>889</v>
      </c>
      <c r="L4468" t="s">
        <v>1210</v>
      </c>
      <c r="M4468" t="s">
        <v>1173</v>
      </c>
      <c r="N4468" t="s">
        <v>1173</v>
      </c>
    </row>
    <row r="4469" spans="1:14" x14ac:dyDescent="0.3">
      <c r="A4469" s="136">
        <f t="shared" si="69"/>
        <v>389.60623212204439</v>
      </c>
      <c r="B4469" s="134">
        <v>7.3470000000000004</v>
      </c>
      <c r="C4469" s="134">
        <v>-76.522000000000006</v>
      </c>
      <c r="D4469" t="s">
        <v>10533</v>
      </c>
      <c r="E4469" t="s">
        <v>883</v>
      </c>
      <c r="F4469" t="s">
        <v>877</v>
      </c>
      <c r="G4469" t="s">
        <v>10236</v>
      </c>
      <c r="H4469" t="s">
        <v>288</v>
      </c>
      <c r="I4469">
        <v>33.0396</v>
      </c>
      <c r="J4469" t="s">
        <v>894</v>
      </c>
      <c r="L4469" t="s">
        <v>5274</v>
      </c>
      <c r="M4469" t="s">
        <v>957</v>
      </c>
      <c r="N4469" t="s">
        <v>957</v>
      </c>
    </row>
    <row r="4470" spans="1:14" x14ac:dyDescent="0.3">
      <c r="A4470" s="136">
        <f t="shared" si="69"/>
        <v>389.76955842510415</v>
      </c>
      <c r="B4470" s="134">
        <v>4.8505000000000003</v>
      </c>
      <c r="C4470" s="134">
        <v>-75.707499999999996</v>
      </c>
      <c r="D4470" t="s">
        <v>1969</v>
      </c>
      <c r="E4470" t="s">
        <v>883</v>
      </c>
      <c r="F4470" t="s">
        <v>981</v>
      </c>
      <c r="G4470" t="s">
        <v>1970</v>
      </c>
      <c r="H4470" t="s">
        <v>305</v>
      </c>
      <c r="I4470">
        <v>30.684799999999999</v>
      </c>
      <c r="J4470" t="s">
        <v>894</v>
      </c>
      <c r="L4470" t="s">
        <v>1971</v>
      </c>
      <c r="M4470" t="s">
        <v>906</v>
      </c>
      <c r="N4470" t="s">
        <v>906</v>
      </c>
    </row>
    <row r="4471" spans="1:14" x14ac:dyDescent="0.3">
      <c r="A4471" s="136">
        <f t="shared" si="69"/>
        <v>389.91743097019707</v>
      </c>
      <c r="B4471" s="134">
        <v>7.3445</v>
      </c>
      <c r="C4471" s="134">
        <v>-76.525000000000006</v>
      </c>
      <c r="D4471" t="s">
        <v>10526</v>
      </c>
      <c r="E4471" t="s">
        <v>883</v>
      </c>
      <c r="F4471" t="s">
        <v>877</v>
      </c>
      <c r="G4471" t="s">
        <v>10236</v>
      </c>
      <c r="H4471" t="s">
        <v>288</v>
      </c>
      <c r="I4471">
        <v>72.198599999999999</v>
      </c>
      <c r="J4471" t="s">
        <v>894</v>
      </c>
      <c r="L4471" t="s">
        <v>2659</v>
      </c>
      <c r="M4471" t="s">
        <v>2026</v>
      </c>
      <c r="N4471" t="s">
        <v>2026</v>
      </c>
    </row>
    <row r="4472" spans="1:14" x14ac:dyDescent="0.3">
      <c r="A4472" s="136">
        <f t="shared" si="69"/>
        <v>390.00920340660963</v>
      </c>
      <c r="B4472" s="134">
        <v>4.2903000000000002</v>
      </c>
      <c r="C4472" s="134">
        <v>-75.117450000000005</v>
      </c>
      <c r="D4472" t="s">
        <v>1040</v>
      </c>
      <c r="E4472" t="s">
        <v>892</v>
      </c>
      <c r="F4472" t="s">
        <v>893</v>
      </c>
      <c r="G4472" t="s">
        <v>919</v>
      </c>
      <c r="H4472" t="s">
        <v>307</v>
      </c>
      <c r="I4472">
        <v>2.9983</v>
      </c>
      <c r="J4472" t="s">
        <v>894</v>
      </c>
      <c r="K4472" t="s">
        <v>879</v>
      </c>
      <c r="L4472" t="s">
        <v>1041</v>
      </c>
      <c r="M4472" t="s">
        <v>906</v>
      </c>
      <c r="N4472" t="s">
        <v>906</v>
      </c>
    </row>
    <row r="4473" spans="1:14" x14ac:dyDescent="0.3">
      <c r="A4473" s="136">
        <f t="shared" si="69"/>
        <v>390.03272341466345</v>
      </c>
      <c r="B4473" s="134">
        <v>4.3055000000000003</v>
      </c>
      <c r="C4473" s="134">
        <v>-75.138000000000005</v>
      </c>
      <c r="D4473" t="s">
        <v>1015</v>
      </c>
      <c r="E4473" t="s">
        <v>883</v>
      </c>
      <c r="F4473" t="s">
        <v>877</v>
      </c>
      <c r="G4473" t="s">
        <v>1016</v>
      </c>
      <c r="H4473" t="s">
        <v>307</v>
      </c>
      <c r="I4473">
        <v>835.77269999999999</v>
      </c>
      <c r="J4473" t="s">
        <v>889</v>
      </c>
      <c r="L4473" t="s">
        <v>1017</v>
      </c>
      <c r="M4473" t="s">
        <v>925</v>
      </c>
      <c r="N4473" t="s">
        <v>925</v>
      </c>
    </row>
    <row r="4474" spans="1:14" x14ac:dyDescent="0.3">
      <c r="A4474" s="136">
        <f t="shared" si="69"/>
        <v>390.21319660245302</v>
      </c>
      <c r="B4474" s="134">
        <v>4.28871</v>
      </c>
      <c r="C4474" s="134">
        <v>-75.118390000000005</v>
      </c>
      <c r="D4474" t="s">
        <v>1033</v>
      </c>
      <c r="E4474" t="s">
        <v>892</v>
      </c>
      <c r="F4474" t="s">
        <v>896</v>
      </c>
      <c r="G4474" t="s">
        <v>919</v>
      </c>
      <c r="H4474" t="s">
        <v>307</v>
      </c>
      <c r="I4474">
        <v>61.5563</v>
      </c>
      <c r="J4474" t="s">
        <v>894</v>
      </c>
      <c r="K4474" t="s">
        <v>903</v>
      </c>
      <c r="L4474" t="s">
        <v>1034</v>
      </c>
      <c r="M4474" t="s">
        <v>925</v>
      </c>
      <c r="N4474" t="s">
        <v>925</v>
      </c>
    </row>
    <row r="4475" spans="1:14" x14ac:dyDescent="0.3">
      <c r="A4475" s="136">
        <f t="shared" si="69"/>
        <v>390.24111857531466</v>
      </c>
      <c r="B4475" s="134">
        <v>4.2941700000000003</v>
      </c>
      <c r="C4475" s="134">
        <v>-75.126099999999994</v>
      </c>
      <c r="D4475" t="s">
        <v>1026</v>
      </c>
      <c r="E4475" t="s">
        <v>892</v>
      </c>
      <c r="F4475" t="s">
        <v>896</v>
      </c>
      <c r="G4475" t="s">
        <v>919</v>
      </c>
      <c r="H4475" t="s">
        <v>307</v>
      </c>
      <c r="I4475">
        <v>5.1170999999999998</v>
      </c>
      <c r="J4475" t="s">
        <v>894</v>
      </c>
      <c r="K4475" t="s">
        <v>879</v>
      </c>
      <c r="L4475" t="s">
        <v>1027</v>
      </c>
      <c r="M4475" t="s">
        <v>925</v>
      </c>
      <c r="N4475" t="s">
        <v>925</v>
      </c>
    </row>
    <row r="4476" spans="1:14" x14ac:dyDescent="0.3">
      <c r="A4476" s="136">
        <f t="shared" si="69"/>
        <v>390.26844117807542</v>
      </c>
      <c r="B4476" s="134">
        <v>3.6955</v>
      </c>
      <c r="C4476" s="134">
        <v>-73.88</v>
      </c>
      <c r="D4476" t="s">
        <v>4516</v>
      </c>
      <c r="E4476" t="s">
        <v>883</v>
      </c>
      <c r="F4476" t="s">
        <v>877</v>
      </c>
      <c r="G4476" t="s">
        <v>4486</v>
      </c>
      <c r="H4476" t="s">
        <v>302</v>
      </c>
      <c r="I4476">
        <v>149.66239999999999</v>
      </c>
      <c r="J4476" t="s">
        <v>894</v>
      </c>
      <c r="L4476" t="s">
        <v>4517</v>
      </c>
      <c r="M4476" t="s">
        <v>906</v>
      </c>
      <c r="N4476" t="s">
        <v>906</v>
      </c>
    </row>
    <row r="4477" spans="1:14" x14ac:dyDescent="0.3">
      <c r="A4477" s="136">
        <f t="shared" si="69"/>
        <v>390.33190818970434</v>
      </c>
      <c r="B4477" s="134">
        <v>7.4444999999999997</v>
      </c>
      <c r="C4477" s="134">
        <v>-76.520499999999998</v>
      </c>
      <c r="D4477" t="s">
        <v>10701</v>
      </c>
      <c r="E4477" t="s">
        <v>883</v>
      </c>
      <c r="F4477" t="s">
        <v>877</v>
      </c>
      <c r="G4477" t="s">
        <v>10236</v>
      </c>
      <c r="H4477" t="s">
        <v>288</v>
      </c>
      <c r="I4477">
        <v>5811.1264000000001</v>
      </c>
      <c r="J4477" t="s">
        <v>1069</v>
      </c>
      <c r="L4477" t="s">
        <v>2659</v>
      </c>
      <c r="M4477" t="s">
        <v>4586</v>
      </c>
      <c r="N4477" t="s">
        <v>4586</v>
      </c>
    </row>
    <row r="4478" spans="1:14" x14ac:dyDescent="0.3">
      <c r="A4478" s="136">
        <f t="shared" si="69"/>
        <v>390.48868591262459</v>
      </c>
      <c r="B4478" s="134">
        <v>6.68</v>
      </c>
      <c r="C4478" s="134">
        <v>-76.512</v>
      </c>
      <c r="D4478" t="s">
        <v>9008</v>
      </c>
      <c r="E4478" t="s">
        <v>883</v>
      </c>
      <c r="F4478" t="s">
        <v>877</v>
      </c>
      <c r="G4478" t="s">
        <v>8735</v>
      </c>
      <c r="H4478" t="s">
        <v>288</v>
      </c>
      <c r="I4478">
        <v>431.33479999999997</v>
      </c>
      <c r="J4478" t="s">
        <v>889</v>
      </c>
      <c r="L4478" t="s">
        <v>2659</v>
      </c>
      <c r="M4478" t="s">
        <v>4586</v>
      </c>
      <c r="N4478" t="s">
        <v>4586</v>
      </c>
    </row>
    <row r="4479" spans="1:14" x14ac:dyDescent="0.3">
      <c r="A4479" s="136">
        <f t="shared" si="69"/>
        <v>390.57585672829805</v>
      </c>
      <c r="B4479" s="134">
        <v>7.3514999999999997</v>
      </c>
      <c r="C4479" s="134">
        <v>-76.530500000000004</v>
      </c>
      <c r="D4479" t="s">
        <v>10564</v>
      </c>
      <c r="E4479" t="s">
        <v>883</v>
      </c>
      <c r="F4479" t="s">
        <v>877</v>
      </c>
      <c r="G4479" t="s">
        <v>10236</v>
      </c>
      <c r="H4479" t="s">
        <v>288</v>
      </c>
      <c r="I4479">
        <v>85.659199999999998</v>
      </c>
      <c r="J4479" t="s">
        <v>894</v>
      </c>
      <c r="L4479" t="s">
        <v>5274</v>
      </c>
      <c r="M4479" t="s">
        <v>957</v>
      </c>
      <c r="N4479" t="s">
        <v>957</v>
      </c>
    </row>
    <row r="4480" spans="1:14" x14ac:dyDescent="0.3">
      <c r="A4480" s="136">
        <f t="shared" si="69"/>
        <v>390.57986407378729</v>
      </c>
      <c r="B4480" s="134">
        <v>5.74</v>
      </c>
      <c r="C4480" s="134">
        <v>-76.260999999999996</v>
      </c>
      <c r="D4480" t="s">
        <v>5615</v>
      </c>
      <c r="E4480" t="s">
        <v>883</v>
      </c>
      <c r="F4480" t="s">
        <v>877</v>
      </c>
      <c r="G4480" t="s">
        <v>5616</v>
      </c>
      <c r="H4480" t="s">
        <v>295</v>
      </c>
      <c r="I4480">
        <v>133.7328</v>
      </c>
      <c r="J4480" t="s">
        <v>894</v>
      </c>
      <c r="L4480" t="s">
        <v>2659</v>
      </c>
      <c r="M4480" t="s">
        <v>3225</v>
      </c>
      <c r="N4480" t="s">
        <v>3225</v>
      </c>
    </row>
    <row r="4481" spans="1:14" x14ac:dyDescent="0.3">
      <c r="A4481" s="136">
        <f t="shared" si="69"/>
        <v>390.59383981271361</v>
      </c>
      <c r="B4481" s="134">
        <v>4.2904999999999998</v>
      </c>
      <c r="C4481" s="134">
        <v>-75.126499999999993</v>
      </c>
      <c r="D4481" t="s">
        <v>1022</v>
      </c>
      <c r="E4481" t="s">
        <v>883</v>
      </c>
      <c r="F4481" t="s">
        <v>884</v>
      </c>
      <c r="G4481" t="s">
        <v>919</v>
      </c>
      <c r="H4481" t="s">
        <v>307</v>
      </c>
      <c r="I4481">
        <v>1.2273000000000001</v>
      </c>
      <c r="L4481" t="s">
        <v>1023</v>
      </c>
      <c r="M4481" t="s">
        <v>1024</v>
      </c>
      <c r="N4481" t="s">
        <v>1024</v>
      </c>
    </row>
    <row r="4482" spans="1:14" x14ac:dyDescent="0.3">
      <c r="A4482" s="136">
        <f t="shared" ref="A4482:A4545" si="70">6371*ACOS(SIN(RADIANS(LAT))*SIN(RADIANS(B4482))+COS(RADIANS(LAT))*COS(RADIANS(B4482))*COS(RADIANS(C4482-LONG)))</f>
        <v>390.59817972384894</v>
      </c>
      <c r="B4482" s="134">
        <v>3.6884999999999999</v>
      </c>
      <c r="C4482" s="134">
        <v>-73.864500000000007</v>
      </c>
      <c r="D4482" t="s">
        <v>4580</v>
      </c>
      <c r="E4482" t="s">
        <v>892</v>
      </c>
      <c r="F4482" t="s">
        <v>877</v>
      </c>
      <c r="G4482" t="s">
        <v>4486</v>
      </c>
      <c r="H4482" t="s">
        <v>302</v>
      </c>
      <c r="I4482">
        <v>685.74760000000003</v>
      </c>
      <c r="J4482" t="s">
        <v>889</v>
      </c>
      <c r="K4482" t="s">
        <v>879</v>
      </c>
      <c r="L4482" t="s">
        <v>4581</v>
      </c>
      <c r="M4482" t="s">
        <v>906</v>
      </c>
      <c r="N4482" t="s">
        <v>906</v>
      </c>
    </row>
    <row r="4483" spans="1:14" x14ac:dyDescent="0.3">
      <c r="A4483" s="136">
        <f t="shared" si="70"/>
        <v>390.61430925328432</v>
      </c>
      <c r="B4483" s="134">
        <v>5.0404600000000004</v>
      </c>
      <c r="C4483" s="134">
        <v>-75.865710000000007</v>
      </c>
      <c r="D4483" t="s">
        <v>2618</v>
      </c>
      <c r="E4483" t="s">
        <v>892</v>
      </c>
      <c r="F4483" t="s">
        <v>877</v>
      </c>
      <c r="G4483" t="s">
        <v>2572</v>
      </c>
      <c r="H4483" t="s">
        <v>292</v>
      </c>
      <c r="I4483">
        <v>300.13529999999997</v>
      </c>
      <c r="J4483" t="s">
        <v>889</v>
      </c>
      <c r="K4483" t="s">
        <v>879</v>
      </c>
      <c r="L4483" t="s">
        <v>2619</v>
      </c>
      <c r="M4483" t="s">
        <v>957</v>
      </c>
      <c r="N4483" t="s">
        <v>957</v>
      </c>
    </row>
    <row r="4484" spans="1:14" x14ac:dyDescent="0.3">
      <c r="A4484" s="136">
        <f t="shared" si="70"/>
        <v>390.69850143719196</v>
      </c>
      <c r="B4484" s="134">
        <v>4.3442999999999996</v>
      </c>
      <c r="C4484" s="134">
        <v>-75.197909999999993</v>
      </c>
      <c r="D4484" t="s">
        <v>990</v>
      </c>
      <c r="E4484" t="s">
        <v>892</v>
      </c>
      <c r="F4484" t="s">
        <v>926</v>
      </c>
      <c r="G4484" t="s">
        <v>922</v>
      </c>
      <c r="H4484" t="s">
        <v>307</v>
      </c>
      <c r="I4484">
        <v>35.381799999999998</v>
      </c>
      <c r="J4484" t="s">
        <v>889</v>
      </c>
      <c r="K4484" t="s">
        <v>879</v>
      </c>
      <c r="L4484" t="s">
        <v>991</v>
      </c>
      <c r="M4484" t="s">
        <v>931</v>
      </c>
      <c r="N4484" t="s">
        <v>931</v>
      </c>
    </row>
    <row r="4485" spans="1:14" x14ac:dyDescent="0.3">
      <c r="A4485" s="136">
        <f t="shared" si="70"/>
        <v>390.71842406156503</v>
      </c>
      <c r="B4485" s="134">
        <v>4.282</v>
      </c>
      <c r="C4485" s="134">
        <v>-75.117000000000004</v>
      </c>
      <c r="D4485" t="s">
        <v>1028</v>
      </c>
      <c r="E4485" t="s">
        <v>883</v>
      </c>
      <c r="F4485" t="s">
        <v>963</v>
      </c>
      <c r="G4485" t="s">
        <v>919</v>
      </c>
      <c r="H4485" t="s">
        <v>307</v>
      </c>
      <c r="I4485">
        <v>56.454799999999999</v>
      </c>
      <c r="L4485" t="s">
        <v>1029</v>
      </c>
      <c r="M4485" t="s">
        <v>915</v>
      </c>
      <c r="N4485" t="s">
        <v>915</v>
      </c>
    </row>
    <row r="4486" spans="1:14" x14ac:dyDescent="0.3">
      <c r="A4486" s="136">
        <f t="shared" si="70"/>
        <v>390.84746044078457</v>
      </c>
      <c r="B4486" s="134">
        <v>9.5724300000000007</v>
      </c>
      <c r="C4486" s="134">
        <v>-75.518709999999999</v>
      </c>
      <c r="D4486" t="s">
        <v>12958</v>
      </c>
      <c r="E4486" t="s">
        <v>892</v>
      </c>
      <c r="F4486" t="s">
        <v>1214</v>
      </c>
      <c r="G4486" t="s">
        <v>12959</v>
      </c>
      <c r="H4486" t="s">
        <v>306</v>
      </c>
      <c r="I4486">
        <v>886.27059999999994</v>
      </c>
      <c r="J4486" t="s">
        <v>986</v>
      </c>
      <c r="K4486" t="s">
        <v>879</v>
      </c>
      <c r="L4486" t="s">
        <v>12321</v>
      </c>
      <c r="M4486" t="s">
        <v>949</v>
      </c>
      <c r="N4486" t="s">
        <v>949</v>
      </c>
    </row>
    <row r="4487" spans="1:14" x14ac:dyDescent="0.3">
      <c r="A4487" s="136">
        <f t="shared" si="70"/>
        <v>390.91889564617333</v>
      </c>
      <c r="B4487" s="134">
        <v>7.3806799999999999</v>
      </c>
      <c r="C4487" s="134">
        <v>-76.531450000000007</v>
      </c>
      <c r="D4487" t="s">
        <v>10617</v>
      </c>
      <c r="E4487" t="s">
        <v>892</v>
      </c>
      <c r="F4487" t="s">
        <v>877</v>
      </c>
      <c r="G4487" t="s">
        <v>10236</v>
      </c>
      <c r="H4487" t="s">
        <v>288</v>
      </c>
      <c r="I4487">
        <v>283.09460000000001</v>
      </c>
      <c r="J4487" t="s">
        <v>889</v>
      </c>
      <c r="K4487" t="s">
        <v>903</v>
      </c>
      <c r="L4487" t="s">
        <v>10603</v>
      </c>
      <c r="M4487" t="s">
        <v>1117</v>
      </c>
      <c r="N4487" t="s">
        <v>1117</v>
      </c>
    </row>
    <row r="4488" spans="1:14" x14ac:dyDescent="0.3">
      <c r="A4488" s="136">
        <f t="shared" si="70"/>
        <v>390.98684269817051</v>
      </c>
      <c r="B4488" s="134">
        <v>4.0865</v>
      </c>
      <c r="C4488" s="134">
        <v>-74.83</v>
      </c>
      <c r="D4488" t="s">
        <v>1447</v>
      </c>
      <c r="E4488" t="s">
        <v>883</v>
      </c>
      <c r="F4488" t="s">
        <v>877</v>
      </c>
      <c r="G4488" t="s">
        <v>1448</v>
      </c>
      <c r="H4488" t="s">
        <v>307</v>
      </c>
      <c r="I4488">
        <v>56.448999999999998</v>
      </c>
      <c r="J4488" t="s">
        <v>894</v>
      </c>
      <c r="L4488" t="s">
        <v>1423</v>
      </c>
      <c r="M4488" t="s">
        <v>957</v>
      </c>
      <c r="N4488" t="s">
        <v>957</v>
      </c>
    </row>
    <row r="4489" spans="1:14" x14ac:dyDescent="0.3">
      <c r="A4489" s="136">
        <f t="shared" si="70"/>
        <v>391.03877486017706</v>
      </c>
      <c r="B4489" s="134">
        <v>4.2833699999999997</v>
      </c>
      <c r="C4489" s="134">
        <v>-75.123660000000001</v>
      </c>
      <c r="D4489" t="s">
        <v>1020</v>
      </c>
      <c r="E4489" t="s">
        <v>892</v>
      </c>
      <c r="F4489" t="s">
        <v>877</v>
      </c>
      <c r="G4489" t="s">
        <v>919</v>
      </c>
      <c r="H4489" t="s">
        <v>307</v>
      </c>
      <c r="I4489">
        <v>21.607800000000001</v>
      </c>
      <c r="J4489" t="s">
        <v>894</v>
      </c>
      <c r="K4489" t="s">
        <v>879</v>
      </c>
      <c r="L4489" t="s">
        <v>1021</v>
      </c>
      <c r="M4489" t="s">
        <v>925</v>
      </c>
      <c r="N4489" t="s">
        <v>925</v>
      </c>
    </row>
    <row r="4490" spans="1:14" x14ac:dyDescent="0.3">
      <c r="A4490" s="136">
        <f t="shared" si="70"/>
        <v>391.31726541781535</v>
      </c>
      <c r="B4490" s="134">
        <v>4.2839499999999999</v>
      </c>
      <c r="C4490" s="134">
        <v>-75.128619999999998</v>
      </c>
      <c r="D4490" t="s">
        <v>1014</v>
      </c>
      <c r="E4490" t="s">
        <v>892</v>
      </c>
      <c r="F4490" t="s">
        <v>877</v>
      </c>
      <c r="G4490" t="s">
        <v>919</v>
      </c>
      <c r="H4490" t="s">
        <v>307</v>
      </c>
      <c r="I4490">
        <v>95.479699999999994</v>
      </c>
      <c r="J4490" t="s">
        <v>894</v>
      </c>
      <c r="K4490" t="s">
        <v>879</v>
      </c>
      <c r="L4490" t="s">
        <v>999</v>
      </c>
      <c r="M4490" t="s">
        <v>925</v>
      </c>
      <c r="N4490" t="s">
        <v>925</v>
      </c>
    </row>
    <row r="4491" spans="1:14" x14ac:dyDescent="0.3">
      <c r="A4491" s="136">
        <f t="shared" si="70"/>
        <v>391.5687713179837</v>
      </c>
      <c r="B4491" s="134">
        <v>10.615500000000001</v>
      </c>
      <c r="C4491" s="134">
        <v>-72.995000000000005</v>
      </c>
      <c r="D4491" t="s">
        <v>13859</v>
      </c>
      <c r="E4491" t="s">
        <v>892</v>
      </c>
      <c r="F4491" t="s">
        <v>1214</v>
      </c>
      <c r="G4491" t="s">
        <v>7986</v>
      </c>
      <c r="H4491" t="s">
        <v>13738</v>
      </c>
      <c r="I4491">
        <v>112.3862</v>
      </c>
      <c r="L4491" t="s">
        <v>13860</v>
      </c>
      <c r="M4491" t="s">
        <v>1019</v>
      </c>
      <c r="N4491" t="s">
        <v>1019</v>
      </c>
    </row>
    <row r="4492" spans="1:14" x14ac:dyDescent="0.3">
      <c r="A4492" s="136">
        <f t="shared" si="70"/>
        <v>391.63328764526699</v>
      </c>
      <c r="B4492" s="134">
        <v>4.2949999999999999</v>
      </c>
      <c r="C4492" s="134">
        <v>-75.147999999999996</v>
      </c>
      <c r="D4492" t="s">
        <v>996</v>
      </c>
      <c r="E4492" t="s">
        <v>883</v>
      </c>
      <c r="F4492" t="s">
        <v>877</v>
      </c>
      <c r="G4492" t="s">
        <v>919</v>
      </c>
      <c r="H4492" t="s">
        <v>307</v>
      </c>
      <c r="I4492">
        <v>24.546199999999999</v>
      </c>
      <c r="J4492" t="s">
        <v>894</v>
      </c>
      <c r="L4492" t="s">
        <v>997</v>
      </c>
      <c r="M4492" t="s">
        <v>906</v>
      </c>
      <c r="N4492" t="s">
        <v>906</v>
      </c>
    </row>
    <row r="4493" spans="1:14" x14ac:dyDescent="0.3">
      <c r="A4493" s="136">
        <f t="shared" si="70"/>
        <v>391.86065275969048</v>
      </c>
      <c r="B4493" s="134">
        <v>4.2845000000000004</v>
      </c>
      <c r="C4493" s="134">
        <v>-75.137500000000003</v>
      </c>
      <c r="D4493" t="s">
        <v>1004</v>
      </c>
      <c r="E4493" t="s">
        <v>883</v>
      </c>
      <c r="F4493" t="s">
        <v>877</v>
      </c>
      <c r="G4493" t="s">
        <v>919</v>
      </c>
      <c r="H4493" t="s">
        <v>307</v>
      </c>
      <c r="I4493">
        <v>67.501800000000003</v>
      </c>
      <c r="J4493" t="s">
        <v>894</v>
      </c>
      <c r="L4493" t="s">
        <v>1005</v>
      </c>
      <c r="M4493" t="s">
        <v>906</v>
      </c>
      <c r="N4493" t="s">
        <v>906</v>
      </c>
    </row>
    <row r="4494" spans="1:14" x14ac:dyDescent="0.3">
      <c r="A4494" s="136">
        <f t="shared" si="70"/>
        <v>391.86819615948406</v>
      </c>
      <c r="B4494" s="134">
        <v>5.0201099999999999</v>
      </c>
      <c r="C4494" s="134">
        <v>-75.864840000000001</v>
      </c>
      <c r="D4494" t="s">
        <v>2571</v>
      </c>
      <c r="E4494" t="s">
        <v>892</v>
      </c>
      <c r="F4494" t="s">
        <v>877</v>
      </c>
      <c r="G4494" t="s">
        <v>2572</v>
      </c>
      <c r="H4494" t="s">
        <v>292</v>
      </c>
      <c r="I4494">
        <v>200.0898</v>
      </c>
      <c r="J4494" t="s">
        <v>894</v>
      </c>
      <c r="K4494" t="s">
        <v>879</v>
      </c>
      <c r="L4494" t="s">
        <v>2573</v>
      </c>
      <c r="M4494" t="s">
        <v>899</v>
      </c>
      <c r="N4494" t="s">
        <v>899</v>
      </c>
    </row>
    <row r="4495" spans="1:14" x14ac:dyDescent="0.3">
      <c r="A4495" s="136">
        <f t="shared" si="70"/>
        <v>391.87212070664071</v>
      </c>
      <c r="B4495" s="134">
        <v>4.2854999999999999</v>
      </c>
      <c r="C4495" s="134">
        <v>-75.138999999999996</v>
      </c>
      <c r="D4495" t="s">
        <v>1002</v>
      </c>
      <c r="E4495" t="s">
        <v>883</v>
      </c>
      <c r="F4495" t="s">
        <v>877</v>
      </c>
      <c r="G4495" t="s">
        <v>919</v>
      </c>
      <c r="H4495" t="s">
        <v>307</v>
      </c>
      <c r="I4495">
        <v>74.865600000000001</v>
      </c>
      <c r="J4495" t="s">
        <v>894</v>
      </c>
      <c r="L4495" t="s">
        <v>1003</v>
      </c>
      <c r="M4495" t="s">
        <v>915</v>
      </c>
      <c r="N4495" t="s">
        <v>915</v>
      </c>
    </row>
    <row r="4496" spans="1:14" x14ac:dyDescent="0.3">
      <c r="A4496" s="136">
        <f t="shared" si="70"/>
        <v>391.87642468838163</v>
      </c>
      <c r="B4496" s="134">
        <v>4.4080899999999996</v>
      </c>
      <c r="C4496" s="134">
        <v>-75.292779999999993</v>
      </c>
      <c r="D4496" t="s">
        <v>1012</v>
      </c>
      <c r="E4496" t="s">
        <v>892</v>
      </c>
      <c r="F4496" t="s">
        <v>877</v>
      </c>
      <c r="G4496" t="s">
        <v>922</v>
      </c>
      <c r="H4496" t="s">
        <v>307</v>
      </c>
      <c r="I4496">
        <v>1.6608000000000001</v>
      </c>
      <c r="J4496" t="s">
        <v>894</v>
      </c>
      <c r="K4496" t="s">
        <v>879</v>
      </c>
      <c r="L4496" t="s">
        <v>1013</v>
      </c>
      <c r="M4496" t="s">
        <v>887</v>
      </c>
      <c r="N4496" t="s">
        <v>887</v>
      </c>
    </row>
    <row r="4497" spans="1:14" x14ac:dyDescent="0.3">
      <c r="A4497" s="136">
        <f t="shared" si="70"/>
        <v>392.12728770643804</v>
      </c>
      <c r="B4497" s="134">
        <v>4.4037199999999999</v>
      </c>
      <c r="C4497" s="134">
        <v>-75.2911</v>
      </c>
      <c r="D4497" t="s">
        <v>1010</v>
      </c>
      <c r="E4497" t="s">
        <v>892</v>
      </c>
      <c r="F4497" t="s">
        <v>926</v>
      </c>
      <c r="G4497" t="s">
        <v>922</v>
      </c>
      <c r="H4497" t="s">
        <v>307</v>
      </c>
      <c r="I4497">
        <v>0.4798</v>
      </c>
      <c r="J4497" t="s">
        <v>894</v>
      </c>
      <c r="K4497" t="s">
        <v>879</v>
      </c>
      <c r="L4497" t="s">
        <v>1011</v>
      </c>
      <c r="M4497" t="s">
        <v>899</v>
      </c>
      <c r="N4497" t="s">
        <v>899</v>
      </c>
    </row>
    <row r="4498" spans="1:14" x14ac:dyDescent="0.3">
      <c r="A4498" s="136">
        <f t="shared" si="70"/>
        <v>392.21708384477205</v>
      </c>
      <c r="B4498" s="134">
        <v>4.4021499999999998</v>
      </c>
      <c r="C4498" s="134">
        <v>-75.290490000000005</v>
      </c>
      <c r="D4498" t="s">
        <v>1006</v>
      </c>
      <c r="E4498" t="s">
        <v>892</v>
      </c>
      <c r="F4498" t="s">
        <v>877</v>
      </c>
      <c r="G4498" t="s">
        <v>922</v>
      </c>
      <c r="H4498" t="s">
        <v>307</v>
      </c>
      <c r="I4498">
        <v>2.5221</v>
      </c>
      <c r="J4498" t="s">
        <v>894</v>
      </c>
      <c r="K4498" t="s">
        <v>879</v>
      </c>
      <c r="L4498" t="s">
        <v>1007</v>
      </c>
      <c r="M4498" t="s">
        <v>1008</v>
      </c>
      <c r="N4498" t="s">
        <v>1008</v>
      </c>
    </row>
    <row r="4499" spans="1:14" x14ac:dyDescent="0.3">
      <c r="A4499" s="136">
        <f t="shared" si="70"/>
        <v>392.34902019779992</v>
      </c>
      <c r="B4499" s="134">
        <v>4.2789999999999999</v>
      </c>
      <c r="C4499" s="134">
        <v>-75.137500000000003</v>
      </c>
      <c r="D4499" t="s">
        <v>998</v>
      </c>
      <c r="E4499" t="s">
        <v>883</v>
      </c>
      <c r="F4499" t="s">
        <v>877</v>
      </c>
      <c r="G4499" t="s">
        <v>919</v>
      </c>
      <c r="H4499" t="s">
        <v>307</v>
      </c>
      <c r="I4499">
        <v>42.956000000000003</v>
      </c>
      <c r="J4499" t="s">
        <v>894</v>
      </c>
      <c r="L4499" t="s">
        <v>999</v>
      </c>
      <c r="M4499" t="s">
        <v>1000</v>
      </c>
      <c r="N4499" t="s">
        <v>1000</v>
      </c>
    </row>
    <row r="4500" spans="1:14" x14ac:dyDescent="0.3">
      <c r="A4500" s="136">
        <f t="shared" si="70"/>
        <v>392.3865655054193</v>
      </c>
      <c r="B4500" s="134">
        <v>4.3109900000000003</v>
      </c>
      <c r="C4500" s="134">
        <v>-75.180000000000007</v>
      </c>
      <c r="D4500" t="s">
        <v>961</v>
      </c>
      <c r="E4500" t="s">
        <v>892</v>
      </c>
      <c r="F4500" t="s">
        <v>877</v>
      </c>
      <c r="G4500" t="s">
        <v>956</v>
      </c>
      <c r="H4500" t="s">
        <v>307</v>
      </c>
      <c r="I4500">
        <v>27.033100000000001</v>
      </c>
      <c r="J4500" t="s">
        <v>894</v>
      </c>
      <c r="K4500" t="s">
        <v>879</v>
      </c>
      <c r="L4500" t="s">
        <v>951</v>
      </c>
      <c r="M4500" t="s">
        <v>931</v>
      </c>
      <c r="N4500" t="s">
        <v>931</v>
      </c>
    </row>
    <row r="4501" spans="1:14" x14ac:dyDescent="0.3">
      <c r="A4501" s="136">
        <f t="shared" si="70"/>
        <v>392.42542341115825</v>
      </c>
      <c r="B4501" s="134">
        <v>3.8406799999999999</v>
      </c>
      <c r="C4501" s="134">
        <v>-71.625219999999999</v>
      </c>
      <c r="D4501" t="s">
        <v>11230</v>
      </c>
      <c r="E4501" t="s">
        <v>892</v>
      </c>
      <c r="F4501" t="s">
        <v>877</v>
      </c>
      <c r="G4501" t="s">
        <v>9984</v>
      </c>
      <c r="H4501" t="s">
        <v>302</v>
      </c>
      <c r="I4501">
        <v>1409.9836</v>
      </c>
      <c r="J4501" t="s">
        <v>889</v>
      </c>
      <c r="K4501" t="s">
        <v>879</v>
      </c>
      <c r="L4501" t="s">
        <v>11231</v>
      </c>
      <c r="M4501" t="s">
        <v>2393</v>
      </c>
      <c r="N4501" t="s">
        <v>2393</v>
      </c>
    </row>
    <row r="4502" spans="1:14" x14ac:dyDescent="0.3">
      <c r="A4502" s="136">
        <f t="shared" si="70"/>
        <v>392.48852922964244</v>
      </c>
      <c r="B4502" s="134">
        <v>4.3109599999999997</v>
      </c>
      <c r="C4502" s="134">
        <v>-75.181460000000001</v>
      </c>
      <c r="D4502" t="s">
        <v>955</v>
      </c>
      <c r="E4502" t="s">
        <v>892</v>
      </c>
      <c r="F4502" t="s">
        <v>877</v>
      </c>
      <c r="G4502" t="s">
        <v>956</v>
      </c>
      <c r="H4502" t="s">
        <v>307</v>
      </c>
      <c r="I4502">
        <v>20.877800000000001</v>
      </c>
      <c r="J4502" t="s">
        <v>894</v>
      </c>
      <c r="K4502" t="s">
        <v>879</v>
      </c>
      <c r="L4502" t="s">
        <v>951</v>
      </c>
      <c r="M4502" t="s">
        <v>957</v>
      </c>
      <c r="N4502" t="s">
        <v>957</v>
      </c>
    </row>
    <row r="4503" spans="1:14" x14ac:dyDescent="0.3">
      <c r="A4503" s="136">
        <f t="shared" si="70"/>
        <v>392.51599502077579</v>
      </c>
      <c r="B4503" s="134">
        <v>3.6459999999999999</v>
      </c>
      <c r="C4503" s="134">
        <v>-73.759</v>
      </c>
      <c r="D4503" t="s">
        <v>5090</v>
      </c>
      <c r="E4503" t="s">
        <v>883</v>
      </c>
      <c r="F4503" t="s">
        <v>877</v>
      </c>
      <c r="G4503" t="s">
        <v>5091</v>
      </c>
      <c r="H4503" t="s">
        <v>302</v>
      </c>
      <c r="I4503">
        <v>106.72580000000001</v>
      </c>
      <c r="J4503" t="s">
        <v>894</v>
      </c>
      <c r="L4503" t="s">
        <v>2273</v>
      </c>
      <c r="M4503" t="s">
        <v>1173</v>
      </c>
      <c r="N4503" t="s">
        <v>1173</v>
      </c>
    </row>
    <row r="4504" spans="1:14" x14ac:dyDescent="0.3">
      <c r="A4504" s="136">
        <f t="shared" si="70"/>
        <v>392.60891001026107</v>
      </c>
      <c r="B4504" s="134">
        <v>7.391</v>
      </c>
      <c r="C4504" s="134">
        <v>-76.546000000000006</v>
      </c>
      <c r="D4504" t="s">
        <v>10648</v>
      </c>
      <c r="E4504" t="s">
        <v>883</v>
      </c>
      <c r="F4504" t="s">
        <v>877</v>
      </c>
      <c r="G4504" t="s">
        <v>10236</v>
      </c>
      <c r="H4504" t="s">
        <v>288</v>
      </c>
      <c r="I4504">
        <v>482.10770000000002</v>
      </c>
      <c r="J4504" t="s">
        <v>889</v>
      </c>
      <c r="L4504" t="s">
        <v>2659</v>
      </c>
      <c r="M4504" t="s">
        <v>2026</v>
      </c>
      <c r="N4504" t="s">
        <v>2026</v>
      </c>
    </row>
    <row r="4505" spans="1:14" x14ac:dyDescent="0.3">
      <c r="A4505" s="136">
        <f t="shared" si="70"/>
        <v>392.68252366961246</v>
      </c>
      <c r="B4505" s="134">
        <v>4.0720000000000001</v>
      </c>
      <c r="C4505" s="134">
        <v>-74.835499999999996</v>
      </c>
      <c r="D4505" t="s">
        <v>1439</v>
      </c>
      <c r="E4505" t="s">
        <v>883</v>
      </c>
      <c r="F4505" t="s">
        <v>877</v>
      </c>
      <c r="G4505" t="s">
        <v>1426</v>
      </c>
      <c r="H4505" t="s">
        <v>307</v>
      </c>
      <c r="I4505">
        <v>107.9919</v>
      </c>
      <c r="J4505" t="s">
        <v>889</v>
      </c>
      <c r="L4505" t="s">
        <v>1440</v>
      </c>
      <c r="M4505" t="s">
        <v>957</v>
      </c>
      <c r="N4505" t="s">
        <v>957</v>
      </c>
    </row>
    <row r="4506" spans="1:14" x14ac:dyDescent="0.3">
      <c r="A4506" s="136">
        <f t="shared" si="70"/>
        <v>392.69703420538337</v>
      </c>
      <c r="B4506" s="134">
        <v>4.2845000000000004</v>
      </c>
      <c r="C4506" s="134">
        <v>-75.150000000000006</v>
      </c>
      <c r="D4506" t="s">
        <v>978</v>
      </c>
      <c r="E4506" t="s">
        <v>883</v>
      </c>
      <c r="F4506" t="s">
        <v>963</v>
      </c>
      <c r="G4506" t="s">
        <v>919</v>
      </c>
      <c r="H4506" t="s">
        <v>307</v>
      </c>
      <c r="I4506">
        <v>50.320300000000003</v>
      </c>
      <c r="L4506" t="s">
        <v>979</v>
      </c>
      <c r="M4506" t="s">
        <v>915</v>
      </c>
      <c r="N4506" t="s">
        <v>915</v>
      </c>
    </row>
    <row r="4507" spans="1:14" x14ac:dyDescent="0.3">
      <c r="A4507" s="136">
        <f t="shared" si="70"/>
        <v>392.84486338131615</v>
      </c>
      <c r="B4507" s="134">
        <v>4.3049999999999997</v>
      </c>
      <c r="C4507" s="134">
        <v>-75.179000000000002</v>
      </c>
      <c r="D4507" t="s">
        <v>950</v>
      </c>
      <c r="E4507" t="s">
        <v>883</v>
      </c>
      <c r="F4507" t="s">
        <v>877</v>
      </c>
      <c r="G4507" t="s">
        <v>878</v>
      </c>
      <c r="H4507" t="s">
        <v>307</v>
      </c>
      <c r="I4507">
        <v>52.775599999999997</v>
      </c>
      <c r="J4507" t="s">
        <v>894</v>
      </c>
      <c r="L4507" t="s">
        <v>951</v>
      </c>
      <c r="M4507" t="s">
        <v>931</v>
      </c>
      <c r="N4507" t="s">
        <v>931</v>
      </c>
    </row>
    <row r="4508" spans="1:14" x14ac:dyDescent="0.3">
      <c r="A4508" s="136">
        <f t="shared" si="70"/>
        <v>392.89492692191374</v>
      </c>
      <c r="B4508" s="134">
        <v>4.28</v>
      </c>
      <c r="C4508" s="134">
        <v>-75.147000000000006</v>
      </c>
      <c r="D4508" t="s">
        <v>982</v>
      </c>
      <c r="E4508" t="s">
        <v>883</v>
      </c>
      <c r="F4508" t="s">
        <v>981</v>
      </c>
      <c r="G4508" t="s">
        <v>919</v>
      </c>
      <c r="H4508" t="s">
        <v>307</v>
      </c>
      <c r="I4508">
        <v>9.8186</v>
      </c>
      <c r="J4508" t="s">
        <v>894</v>
      </c>
      <c r="L4508" t="s">
        <v>983</v>
      </c>
      <c r="M4508" t="s">
        <v>984</v>
      </c>
      <c r="N4508" t="s">
        <v>984</v>
      </c>
    </row>
    <row r="4509" spans="1:14" x14ac:dyDescent="0.3">
      <c r="A4509" s="136">
        <f t="shared" si="70"/>
        <v>392.89492692191374</v>
      </c>
      <c r="B4509" s="134">
        <v>4.28</v>
      </c>
      <c r="C4509" s="134">
        <v>-75.147000000000006</v>
      </c>
      <c r="D4509" t="s">
        <v>985</v>
      </c>
      <c r="E4509" t="s">
        <v>883</v>
      </c>
      <c r="F4509" t="s">
        <v>963</v>
      </c>
      <c r="G4509" t="s">
        <v>919</v>
      </c>
      <c r="H4509" t="s">
        <v>307</v>
      </c>
      <c r="I4509">
        <v>9.8186</v>
      </c>
      <c r="J4509" t="s">
        <v>986</v>
      </c>
      <c r="L4509" t="s">
        <v>983</v>
      </c>
      <c r="M4509" t="s">
        <v>915</v>
      </c>
      <c r="N4509" t="s">
        <v>915</v>
      </c>
    </row>
    <row r="4510" spans="1:14" x14ac:dyDescent="0.3">
      <c r="A4510" s="136">
        <f t="shared" si="70"/>
        <v>393.0095870917138</v>
      </c>
      <c r="B4510" s="134">
        <v>4.2839999999999998</v>
      </c>
      <c r="C4510" s="134">
        <v>-75.153999999999996</v>
      </c>
      <c r="D4510" t="s">
        <v>967</v>
      </c>
      <c r="E4510" t="s">
        <v>968</v>
      </c>
      <c r="F4510" t="s">
        <v>877</v>
      </c>
      <c r="G4510" t="s">
        <v>919</v>
      </c>
      <c r="H4510" t="s">
        <v>307</v>
      </c>
      <c r="I4510">
        <v>6.1367000000000003</v>
      </c>
      <c r="J4510" t="s">
        <v>894</v>
      </c>
      <c r="L4510" t="s">
        <v>969</v>
      </c>
      <c r="M4510" t="s">
        <v>925</v>
      </c>
      <c r="N4510" t="s">
        <v>925</v>
      </c>
    </row>
    <row r="4511" spans="1:14" x14ac:dyDescent="0.3">
      <c r="A4511" s="136">
        <f t="shared" si="70"/>
        <v>393.01580802598306</v>
      </c>
      <c r="B4511" s="134">
        <v>7.6269999999999998</v>
      </c>
      <c r="C4511" s="134">
        <v>-76.522499999999994</v>
      </c>
      <c r="D4511" t="s">
        <v>11109</v>
      </c>
      <c r="E4511" t="s">
        <v>883</v>
      </c>
      <c r="F4511" t="s">
        <v>877</v>
      </c>
      <c r="G4511" t="s">
        <v>11110</v>
      </c>
      <c r="H4511" t="s">
        <v>11111</v>
      </c>
      <c r="I4511">
        <v>7755.7092000000002</v>
      </c>
      <c r="J4511" t="s">
        <v>1069</v>
      </c>
      <c r="L4511" t="s">
        <v>2659</v>
      </c>
      <c r="M4511" t="s">
        <v>3758</v>
      </c>
      <c r="N4511" t="s">
        <v>3758</v>
      </c>
    </row>
    <row r="4512" spans="1:14" x14ac:dyDescent="0.3">
      <c r="A4512" s="136">
        <f t="shared" si="70"/>
        <v>393.05503979476481</v>
      </c>
      <c r="B4512" s="134">
        <v>6.8425000000000002</v>
      </c>
      <c r="C4512" s="134">
        <v>-76.551500000000004</v>
      </c>
      <c r="D4512" t="s">
        <v>9535</v>
      </c>
      <c r="E4512" t="s">
        <v>883</v>
      </c>
      <c r="F4512" t="s">
        <v>877</v>
      </c>
      <c r="G4512" t="s">
        <v>9271</v>
      </c>
      <c r="H4512" t="s">
        <v>288</v>
      </c>
      <c r="I4512">
        <v>8770.5966000000008</v>
      </c>
      <c r="J4512" t="s">
        <v>1069</v>
      </c>
      <c r="L4512" t="s">
        <v>2659</v>
      </c>
      <c r="M4512" t="s">
        <v>4586</v>
      </c>
      <c r="N4512" t="s">
        <v>4586</v>
      </c>
    </row>
    <row r="4513" spans="1:14" x14ac:dyDescent="0.3">
      <c r="A4513" s="136">
        <f t="shared" si="70"/>
        <v>393.07532416490142</v>
      </c>
      <c r="B4513" s="134">
        <v>7.3815</v>
      </c>
      <c r="C4513" s="134">
        <v>-76.551000000000002</v>
      </c>
      <c r="D4513" t="s">
        <v>10637</v>
      </c>
      <c r="E4513" t="s">
        <v>883</v>
      </c>
      <c r="F4513" t="s">
        <v>981</v>
      </c>
      <c r="G4513" t="s">
        <v>10236</v>
      </c>
      <c r="H4513" t="s">
        <v>288</v>
      </c>
      <c r="I4513">
        <v>64.854699999999994</v>
      </c>
      <c r="J4513" t="s">
        <v>894</v>
      </c>
      <c r="L4513" t="s">
        <v>10638</v>
      </c>
      <c r="M4513" t="s">
        <v>957</v>
      </c>
      <c r="N4513" t="s">
        <v>957</v>
      </c>
    </row>
    <row r="4514" spans="1:14" x14ac:dyDescent="0.3">
      <c r="A4514" s="136">
        <f t="shared" si="70"/>
        <v>393.13062131782806</v>
      </c>
      <c r="B4514" s="134">
        <v>10.44201</v>
      </c>
      <c r="C4514" s="134">
        <v>-74.149180000000001</v>
      </c>
      <c r="D4514" t="s">
        <v>13442</v>
      </c>
      <c r="E4514" t="s">
        <v>892</v>
      </c>
      <c r="F4514" t="s">
        <v>877</v>
      </c>
      <c r="G4514" t="s">
        <v>13443</v>
      </c>
      <c r="H4514" t="s">
        <v>301</v>
      </c>
      <c r="I4514">
        <v>92.521199999999993</v>
      </c>
      <c r="J4514" t="s">
        <v>894</v>
      </c>
      <c r="K4514" t="s">
        <v>1058</v>
      </c>
      <c r="L4514" t="s">
        <v>12943</v>
      </c>
      <c r="M4514" t="s">
        <v>1326</v>
      </c>
      <c r="N4514" t="s">
        <v>1326</v>
      </c>
    </row>
    <row r="4515" spans="1:14" x14ac:dyDescent="0.3">
      <c r="A4515" s="136">
        <f t="shared" si="70"/>
        <v>393.21811871449262</v>
      </c>
      <c r="B4515" s="134">
        <v>8.8512000000000004</v>
      </c>
      <c r="C4515" s="134">
        <v>-76.098309999999998</v>
      </c>
      <c r="D4515" t="s">
        <v>12550</v>
      </c>
      <c r="E4515" t="s">
        <v>892</v>
      </c>
      <c r="F4515" t="s">
        <v>877</v>
      </c>
      <c r="G4515" t="s">
        <v>11953</v>
      </c>
      <c r="H4515" t="s">
        <v>296</v>
      </c>
      <c r="I4515">
        <v>14.0191</v>
      </c>
      <c r="J4515" t="s">
        <v>894</v>
      </c>
      <c r="K4515" t="s">
        <v>879</v>
      </c>
      <c r="L4515" t="s">
        <v>12551</v>
      </c>
      <c r="M4515" t="s">
        <v>906</v>
      </c>
      <c r="N4515" t="s">
        <v>906</v>
      </c>
    </row>
    <row r="4516" spans="1:14" x14ac:dyDescent="0.3">
      <c r="A4516" s="136">
        <f t="shared" si="70"/>
        <v>393.24673836636731</v>
      </c>
      <c r="B4516" s="134">
        <v>8.8539999999999992</v>
      </c>
      <c r="C4516" s="134">
        <v>-76.096999999999994</v>
      </c>
      <c r="D4516" t="s">
        <v>12554</v>
      </c>
      <c r="E4516" t="s">
        <v>883</v>
      </c>
      <c r="F4516" t="s">
        <v>877</v>
      </c>
      <c r="G4516" t="s">
        <v>11953</v>
      </c>
      <c r="H4516" t="s">
        <v>296</v>
      </c>
      <c r="I4516">
        <v>68.217500000000001</v>
      </c>
      <c r="J4516" t="s">
        <v>894</v>
      </c>
      <c r="L4516" t="s">
        <v>12555</v>
      </c>
      <c r="M4516" t="s">
        <v>3535</v>
      </c>
      <c r="N4516" t="s">
        <v>3535</v>
      </c>
    </row>
    <row r="4517" spans="1:14" x14ac:dyDescent="0.3">
      <c r="A4517" s="136">
        <f t="shared" si="70"/>
        <v>393.33448044100294</v>
      </c>
      <c r="B4517" s="134">
        <v>7.4269999999999996</v>
      </c>
      <c r="C4517" s="134">
        <v>-76.549499999999995</v>
      </c>
      <c r="D4517" t="s">
        <v>10694</v>
      </c>
      <c r="E4517" t="s">
        <v>883</v>
      </c>
      <c r="F4517" t="s">
        <v>877</v>
      </c>
      <c r="G4517" t="s">
        <v>10236</v>
      </c>
      <c r="H4517" t="s">
        <v>288</v>
      </c>
      <c r="I4517">
        <v>139.48400000000001</v>
      </c>
      <c r="J4517" t="s">
        <v>894</v>
      </c>
      <c r="L4517" t="s">
        <v>10695</v>
      </c>
      <c r="M4517" t="s">
        <v>1173</v>
      </c>
      <c r="N4517" t="s">
        <v>1173</v>
      </c>
    </row>
    <row r="4518" spans="1:14" x14ac:dyDescent="0.3">
      <c r="A4518" s="136">
        <f t="shared" si="70"/>
        <v>393.35467415804209</v>
      </c>
      <c r="B4518" s="134">
        <v>7.7283499999999998</v>
      </c>
      <c r="C4518" s="134">
        <v>-76.508920000000003</v>
      </c>
      <c r="D4518" t="s">
        <v>11270</v>
      </c>
      <c r="E4518" t="s">
        <v>892</v>
      </c>
      <c r="F4518" t="s">
        <v>896</v>
      </c>
      <c r="G4518" t="s">
        <v>11271</v>
      </c>
      <c r="H4518" t="s">
        <v>288</v>
      </c>
      <c r="I4518">
        <v>281.93040000000002</v>
      </c>
      <c r="K4518" t="s">
        <v>903</v>
      </c>
      <c r="L4518" t="s">
        <v>11272</v>
      </c>
      <c r="M4518" t="s">
        <v>3950</v>
      </c>
      <c r="N4518" t="s">
        <v>3950</v>
      </c>
    </row>
    <row r="4519" spans="1:14" x14ac:dyDescent="0.3">
      <c r="A4519" s="136">
        <f t="shared" si="70"/>
        <v>393.37302519548075</v>
      </c>
      <c r="B4519" s="134">
        <v>4.1109999999999998</v>
      </c>
      <c r="C4519" s="134">
        <v>-74.910499999999999</v>
      </c>
      <c r="D4519" t="s">
        <v>1290</v>
      </c>
      <c r="E4519" t="s">
        <v>883</v>
      </c>
      <c r="F4519" t="s">
        <v>877</v>
      </c>
      <c r="G4519" t="s">
        <v>1291</v>
      </c>
      <c r="H4519" t="s">
        <v>307</v>
      </c>
      <c r="I4519">
        <v>68.724599999999995</v>
      </c>
      <c r="J4519" t="s">
        <v>894</v>
      </c>
      <c r="L4519" t="s">
        <v>1292</v>
      </c>
      <c r="M4519" t="s">
        <v>1008</v>
      </c>
      <c r="N4519" t="s">
        <v>1008</v>
      </c>
    </row>
    <row r="4520" spans="1:14" x14ac:dyDescent="0.3">
      <c r="A4520" s="136">
        <f t="shared" si="70"/>
        <v>393.40216695888671</v>
      </c>
      <c r="B4520" s="134">
        <v>8.8454999999999995</v>
      </c>
      <c r="C4520" s="134">
        <v>-76.103499999999997</v>
      </c>
      <c r="D4520" t="s">
        <v>12543</v>
      </c>
      <c r="E4520" t="s">
        <v>883</v>
      </c>
      <c r="F4520" t="s">
        <v>877</v>
      </c>
      <c r="G4520" t="s">
        <v>11953</v>
      </c>
      <c r="H4520" t="s">
        <v>296</v>
      </c>
      <c r="I4520">
        <v>168.1139</v>
      </c>
      <c r="J4520" t="s">
        <v>889</v>
      </c>
      <c r="L4520" t="s">
        <v>12544</v>
      </c>
      <c r="M4520" t="s">
        <v>1019</v>
      </c>
      <c r="N4520" t="s">
        <v>1019</v>
      </c>
    </row>
    <row r="4521" spans="1:14" x14ac:dyDescent="0.3">
      <c r="A4521" s="136">
        <f t="shared" si="70"/>
        <v>393.46423243050685</v>
      </c>
      <c r="B4521" s="134">
        <v>8.8510000000000009</v>
      </c>
      <c r="C4521" s="134">
        <v>-76.100999999999999</v>
      </c>
      <c r="D4521" t="s">
        <v>12552</v>
      </c>
      <c r="E4521" t="s">
        <v>883</v>
      </c>
      <c r="F4521" t="s">
        <v>877</v>
      </c>
      <c r="G4521" t="s">
        <v>11953</v>
      </c>
      <c r="H4521" t="s">
        <v>296</v>
      </c>
      <c r="I4521">
        <v>9.7454999999999998</v>
      </c>
      <c r="J4521" t="s">
        <v>894</v>
      </c>
      <c r="L4521" t="s">
        <v>12553</v>
      </c>
      <c r="M4521" t="s">
        <v>8867</v>
      </c>
      <c r="N4521" t="s">
        <v>8867</v>
      </c>
    </row>
    <row r="4522" spans="1:14" x14ac:dyDescent="0.3">
      <c r="A4522" s="136">
        <f t="shared" si="70"/>
        <v>393.46967019195648</v>
      </c>
      <c r="B4522" s="134">
        <v>4.99526</v>
      </c>
      <c r="C4522" s="134">
        <v>-75.864429999999999</v>
      </c>
      <c r="D4522" t="s">
        <v>2521</v>
      </c>
      <c r="E4522" t="s">
        <v>892</v>
      </c>
      <c r="F4522" t="s">
        <v>877</v>
      </c>
      <c r="G4522" t="s">
        <v>2413</v>
      </c>
      <c r="H4522" t="s">
        <v>292</v>
      </c>
      <c r="I4522">
        <v>293.1105</v>
      </c>
      <c r="J4522" t="s">
        <v>889</v>
      </c>
      <c r="K4522" t="s">
        <v>879</v>
      </c>
      <c r="L4522" t="s">
        <v>2522</v>
      </c>
      <c r="M4522" t="s">
        <v>899</v>
      </c>
      <c r="N4522" t="s">
        <v>899</v>
      </c>
    </row>
    <row r="4523" spans="1:14" x14ac:dyDescent="0.3">
      <c r="A4523" s="136">
        <f t="shared" si="70"/>
        <v>393.58297019914687</v>
      </c>
      <c r="B4523" s="134">
        <v>4.2803199999999997</v>
      </c>
      <c r="C4523" s="134">
        <v>-75.157690000000002</v>
      </c>
      <c r="D4523" t="s">
        <v>958</v>
      </c>
      <c r="E4523" t="s">
        <v>892</v>
      </c>
      <c r="F4523" t="s">
        <v>926</v>
      </c>
      <c r="G4523" t="s">
        <v>959</v>
      </c>
      <c r="H4523" t="s">
        <v>307</v>
      </c>
      <c r="I4523">
        <v>467.69369999999998</v>
      </c>
      <c r="J4523" t="s">
        <v>889</v>
      </c>
      <c r="K4523" t="s">
        <v>879</v>
      </c>
      <c r="L4523" t="s">
        <v>960</v>
      </c>
      <c r="M4523" t="s">
        <v>906</v>
      </c>
      <c r="N4523" t="s">
        <v>906</v>
      </c>
    </row>
    <row r="4524" spans="1:14" x14ac:dyDescent="0.3">
      <c r="A4524" s="136">
        <f t="shared" si="70"/>
        <v>393.60794324425319</v>
      </c>
      <c r="B4524" s="134">
        <v>4.2779999999999996</v>
      </c>
      <c r="C4524" s="134">
        <v>-75.155000000000001</v>
      </c>
      <c r="D4524" t="s">
        <v>962</v>
      </c>
      <c r="E4524" t="s">
        <v>883</v>
      </c>
      <c r="F4524" t="s">
        <v>963</v>
      </c>
      <c r="G4524" t="s">
        <v>919</v>
      </c>
      <c r="H4524" t="s">
        <v>307</v>
      </c>
      <c r="I4524">
        <v>18.4101</v>
      </c>
      <c r="L4524" t="s">
        <v>964</v>
      </c>
      <c r="M4524" t="s">
        <v>915</v>
      </c>
      <c r="N4524" t="s">
        <v>915</v>
      </c>
    </row>
    <row r="4525" spans="1:14" x14ac:dyDescent="0.3">
      <c r="A4525" s="136">
        <f t="shared" si="70"/>
        <v>393.64403693947764</v>
      </c>
      <c r="B4525" s="134">
        <v>7.7526200000000003</v>
      </c>
      <c r="C4525" s="134">
        <v>-76.507140000000007</v>
      </c>
      <c r="D4525" t="s">
        <v>11324</v>
      </c>
      <c r="E4525" t="s">
        <v>892</v>
      </c>
      <c r="F4525" t="s">
        <v>896</v>
      </c>
      <c r="G4525" t="s">
        <v>11325</v>
      </c>
      <c r="H4525" t="s">
        <v>11111</v>
      </c>
      <c r="I4525">
        <v>459.92439999999999</v>
      </c>
      <c r="K4525" t="s">
        <v>903</v>
      </c>
      <c r="L4525" t="s">
        <v>11272</v>
      </c>
      <c r="M4525" t="s">
        <v>3950</v>
      </c>
      <c r="N4525" t="s">
        <v>3950</v>
      </c>
    </row>
    <row r="4526" spans="1:14" x14ac:dyDescent="0.3">
      <c r="A4526" s="136">
        <f t="shared" si="70"/>
        <v>393.68310746430205</v>
      </c>
      <c r="B4526" s="134">
        <v>4.2320099999999998</v>
      </c>
      <c r="C4526" s="134">
        <v>-75.093999999999994</v>
      </c>
      <c r="D4526" t="s">
        <v>1035</v>
      </c>
      <c r="E4526" t="s">
        <v>892</v>
      </c>
      <c r="F4526" t="s">
        <v>877</v>
      </c>
      <c r="G4526" t="s">
        <v>927</v>
      </c>
      <c r="H4526" t="s">
        <v>307</v>
      </c>
      <c r="I4526">
        <v>9.7943999999999996</v>
      </c>
      <c r="J4526" t="s">
        <v>894</v>
      </c>
      <c r="K4526" t="s">
        <v>903</v>
      </c>
      <c r="L4526" t="s">
        <v>1036</v>
      </c>
      <c r="M4526" t="s">
        <v>899</v>
      </c>
      <c r="N4526" t="s">
        <v>899</v>
      </c>
    </row>
    <row r="4527" spans="1:14" x14ac:dyDescent="0.3">
      <c r="A4527" s="136">
        <f t="shared" si="70"/>
        <v>393.8550416991344</v>
      </c>
      <c r="B4527" s="134">
        <v>3.6642100000000002</v>
      </c>
      <c r="C4527" s="134">
        <v>-73.88785</v>
      </c>
      <c r="D4527" t="s">
        <v>4527</v>
      </c>
      <c r="E4527" t="s">
        <v>892</v>
      </c>
      <c r="F4527" t="s">
        <v>877</v>
      </c>
      <c r="G4527" t="s">
        <v>4521</v>
      </c>
      <c r="H4527" t="s">
        <v>302</v>
      </c>
      <c r="I4527">
        <v>182.3587</v>
      </c>
      <c r="J4527" t="s">
        <v>889</v>
      </c>
      <c r="K4527" t="s">
        <v>879</v>
      </c>
      <c r="L4527" t="s">
        <v>4528</v>
      </c>
      <c r="M4527" t="s">
        <v>906</v>
      </c>
      <c r="N4527" t="s">
        <v>906</v>
      </c>
    </row>
    <row r="4528" spans="1:14" x14ac:dyDescent="0.3">
      <c r="A4528" s="136">
        <f t="shared" si="70"/>
        <v>393.9109085847445</v>
      </c>
      <c r="B4528" s="134">
        <v>3.6309999999999998</v>
      </c>
      <c r="C4528" s="134">
        <v>-73.748999999999995</v>
      </c>
      <c r="D4528" t="s">
        <v>5146</v>
      </c>
      <c r="E4528" t="s">
        <v>883</v>
      </c>
      <c r="F4528" t="s">
        <v>877</v>
      </c>
      <c r="G4528" t="s">
        <v>5147</v>
      </c>
      <c r="H4528" t="s">
        <v>302</v>
      </c>
      <c r="I4528">
        <v>137.3955</v>
      </c>
      <c r="J4528" t="s">
        <v>894</v>
      </c>
      <c r="L4528" t="s">
        <v>5134</v>
      </c>
      <c r="M4528" t="s">
        <v>957</v>
      </c>
      <c r="N4528" t="s">
        <v>957</v>
      </c>
    </row>
    <row r="4529" spans="1:14" x14ac:dyDescent="0.3">
      <c r="A4529" s="136">
        <f t="shared" si="70"/>
        <v>393.98747995727086</v>
      </c>
      <c r="B4529" s="134">
        <v>5.2160000000000002</v>
      </c>
      <c r="C4529" s="134">
        <v>-76.021500000000003</v>
      </c>
      <c r="D4529" t="s">
        <v>3499</v>
      </c>
      <c r="E4529" t="s">
        <v>883</v>
      </c>
      <c r="F4529" t="s">
        <v>963</v>
      </c>
      <c r="G4529" t="s">
        <v>3500</v>
      </c>
      <c r="H4529" t="s">
        <v>305</v>
      </c>
      <c r="I4529">
        <v>29.4574</v>
      </c>
      <c r="L4529" t="s">
        <v>3501</v>
      </c>
      <c r="M4529" t="s">
        <v>1019</v>
      </c>
      <c r="N4529" t="s">
        <v>1019</v>
      </c>
    </row>
    <row r="4530" spans="1:14" x14ac:dyDescent="0.3">
      <c r="A4530" s="136">
        <f t="shared" si="70"/>
        <v>394.01613422221317</v>
      </c>
      <c r="B4530" s="134">
        <v>3.6309999999999998</v>
      </c>
      <c r="C4530" s="134">
        <v>-73.753500000000003</v>
      </c>
      <c r="D4530" t="s">
        <v>5133</v>
      </c>
      <c r="E4530" t="s">
        <v>883</v>
      </c>
      <c r="F4530" t="s">
        <v>877</v>
      </c>
      <c r="G4530" t="s">
        <v>5091</v>
      </c>
      <c r="H4530" t="s">
        <v>302</v>
      </c>
      <c r="I4530">
        <v>175.42529999999999</v>
      </c>
      <c r="J4530" t="s">
        <v>889</v>
      </c>
      <c r="L4530" t="s">
        <v>5134</v>
      </c>
      <c r="M4530" t="s">
        <v>957</v>
      </c>
      <c r="N4530" t="s">
        <v>957</v>
      </c>
    </row>
    <row r="4531" spans="1:14" x14ac:dyDescent="0.3">
      <c r="A4531" s="136">
        <f t="shared" si="70"/>
        <v>394.27380524720536</v>
      </c>
      <c r="B4531" s="134">
        <v>4.0564999999999998</v>
      </c>
      <c r="C4531" s="134">
        <v>-74.837500000000006</v>
      </c>
      <c r="D4531" t="s">
        <v>1441</v>
      </c>
      <c r="E4531" t="s">
        <v>883</v>
      </c>
      <c r="F4531" t="s">
        <v>877</v>
      </c>
      <c r="G4531" t="s">
        <v>1426</v>
      </c>
      <c r="H4531" t="s">
        <v>307</v>
      </c>
      <c r="I4531">
        <v>58.905799999999999</v>
      </c>
      <c r="J4531" t="s">
        <v>894</v>
      </c>
      <c r="L4531" t="s">
        <v>1442</v>
      </c>
      <c r="M4531" t="s">
        <v>957</v>
      </c>
      <c r="N4531" t="s">
        <v>957</v>
      </c>
    </row>
    <row r="4532" spans="1:14" x14ac:dyDescent="0.3">
      <c r="A4532" s="136">
        <f t="shared" si="70"/>
        <v>394.2738729607654</v>
      </c>
      <c r="B4532" s="134">
        <v>7.4863499999999998</v>
      </c>
      <c r="C4532" s="134">
        <v>-76.552139999999994</v>
      </c>
      <c r="D4532" t="s">
        <v>10882</v>
      </c>
      <c r="E4532" t="s">
        <v>892</v>
      </c>
      <c r="F4532" t="s">
        <v>877</v>
      </c>
      <c r="G4532" t="s">
        <v>10236</v>
      </c>
      <c r="H4532" t="s">
        <v>288</v>
      </c>
      <c r="I4532">
        <v>53.564999999999998</v>
      </c>
      <c r="J4532" t="s">
        <v>986</v>
      </c>
      <c r="K4532" t="s">
        <v>903</v>
      </c>
      <c r="L4532" t="s">
        <v>10883</v>
      </c>
      <c r="M4532" t="s">
        <v>949</v>
      </c>
      <c r="N4532" t="s">
        <v>949</v>
      </c>
    </row>
    <row r="4533" spans="1:14" x14ac:dyDescent="0.3">
      <c r="A4533" s="136">
        <f t="shared" si="70"/>
        <v>394.29791335861006</v>
      </c>
      <c r="B4533" s="134">
        <v>4.3937900000000001</v>
      </c>
      <c r="C4533" s="134">
        <v>-75.309640000000002</v>
      </c>
      <c r="D4533" t="s">
        <v>973</v>
      </c>
      <c r="E4533" t="s">
        <v>892</v>
      </c>
      <c r="F4533" t="s">
        <v>877</v>
      </c>
      <c r="G4533" t="s">
        <v>922</v>
      </c>
      <c r="H4533" t="s">
        <v>307</v>
      </c>
      <c r="I4533">
        <v>32.409599999999998</v>
      </c>
      <c r="J4533" t="s">
        <v>894</v>
      </c>
      <c r="K4533" t="s">
        <v>879</v>
      </c>
      <c r="L4533" t="s">
        <v>974</v>
      </c>
      <c r="M4533" t="s">
        <v>899</v>
      </c>
      <c r="N4533" t="s">
        <v>899</v>
      </c>
    </row>
    <row r="4534" spans="1:14" x14ac:dyDescent="0.3">
      <c r="A4534" s="136">
        <f t="shared" si="70"/>
        <v>394.39247458845347</v>
      </c>
      <c r="B4534" s="134">
        <v>4.8232499999999998</v>
      </c>
      <c r="C4534" s="134">
        <v>-75.739019999999996</v>
      </c>
      <c r="D4534" t="s">
        <v>1940</v>
      </c>
      <c r="E4534" t="s">
        <v>892</v>
      </c>
      <c r="F4534" t="s">
        <v>926</v>
      </c>
      <c r="G4534" t="s">
        <v>1941</v>
      </c>
      <c r="H4534" t="s">
        <v>305</v>
      </c>
      <c r="I4534">
        <v>271.62450000000001</v>
      </c>
      <c r="J4534" t="s">
        <v>889</v>
      </c>
      <c r="K4534" t="s">
        <v>879</v>
      </c>
      <c r="L4534" t="s">
        <v>1942</v>
      </c>
      <c r="M4534" t="s">
        <v>931</v>
      </c>
      <c r="N4534" t="s">
        <v>931</v>
      </c>
    </row>
    <row r="4535" spans="1:14" x14ac:dyDescent="0.3">
      <c r="A4535" s="136">
        <f t="shared" si="70"/>
        <v>394.43487642395087</v>
      </c>
      <c r="B4535" s="134">
        <v>9.9674099999999992</v>
      </c>
      <c r="C4535" s="134">
        <v>-75.102950000000007</v>
      </c>
      <c r="D4535" t="s">
        <v>13078</v>
      </c>
      <c r="E4535" t="s">
        <v>892</v>
      </c>
      <c r="F4535" t="s">
        <v>877</v>
      </c>
      <c r="G4535" t="s">
        <v>13079</v>
      </c>
      <c r="H4535" t="s">
        <v>290</v>
      </c>
      <c r="I4535">
        <v>9.8622999999999994</v>
      </c>
      <c r="J4535" t="s">
        <v>894</v>
      </c>
      <c r="K4535" t="s">
        <v>879</v>
      </c>
      <c r="L4535" t="s">
        <v>13080</v>
      </c>
      <c r="M4535" t="s">
        <v>906</v>
      </c>
      <c r="N4535" t="s">
        <v>906</v>
      </c>
    </row>
    <row r="4536" spans="1:14" x14ac:dyDescent="0.3">
      <c r="A4536" s="136">
        <f t="shared" si="70"/>
        <v>394.4421855705458</v>
      </c>
      <c r="B4536" s="134">
        <v>4.8250900000000003</v>
      </c>
      <c r="C4536" s="134">
        <v>-75.741150000000005</v>
      </c>
      <c r="D4536" t="s">
        <v>1960</v>
      </c>
      <c r="E4536" t="s">
        <v>892</v>
      </c>
      <c r="F4536" t="s">
        <v>893</v>
      </c>
      <c r="G4536" t="s">
        <v>1941</v>
      </c>
      <c r="H4536" t="s">
        <v>305</v>
      </c>
      <c r="I4536">
        <v>2.9845999999999999</v>
      </c>
      <c r="J4536" t="s">
        <v>889</v>
      </c>
      <c r="K4536" t="s">
        <v>879</v>
      </c>
      <c r="L4536" t="s">
        <v>1942</v>
      </c>
      <c r="M4536" t="s">
        <v>931</v>
      </c>
      <c r="N4536" t="s">
        <v>931</v>
      </c>
    </row>
    <row r="4537" spans="1:14" x14ac:dyDescent="0.3">
      <c r="A4537" s="136">
        <f t="shared" si="70"/>
        <v>394.46425608732665</v>
      </c>
      <c r="B4537" s="134">
        <v>4.9758100000000001</v>
      </c>
      <c r="C4537" s="134">
        <v>-75.861090000000004</v>
      </c>
      <c r="D4537" t="s">
        <v>2488</v>
      </c>
      <c r="E4537" t="s">
        <v>892</v>
      </c>
      <c r="F4537" t="s">
        <v>877</v>
      </c>
      <c r="G4537" t="s">
        <v>2413</v>
      </c>
      <c r="H4537" t="s">
        <v>292</v>
      </c>
      <c r="I4537">
        <v>121.6533</v>
      </c>
      <c r="J4537" t="s">
        <v>889</v>
      </c>
      <c r="K4537" t="s">
        <v>879</v>
      </c>
      <c r="L4537" t="s">
        <v>2489</v>
      </c>
      <c r="M4537" t="s">
        <v>899</v>
      </c>
      <c r="N4537" t="s">
        <v>899</v>
      </c>
    </row>
    <row r="4538" spans="1:14" x14ac:dyDescent="0.3">
      <c r="A4538" s="136">
        <f t="shared" si="70"/>
        <v>394.49350279353609</v>
      </c>
      <c r="B4538" s="134">
        <v>9.9715699999999998</v>
      </c>
      <c r="C4538" s="134">
        <v>-75.098050000000001</v>
      </c>
      <c r="D4538" t="s">
        <v>13081</v>
      </c>
      <c r="E4538" t="s">
        <v>892</v>
      </c>
      <c r="F4538" t="s">
        <v>877</v>
      </c>
      <c r="G4538" t="s">
        <v>13079</v>
      </c>
      <c r="H4538" t="s">
        <v>290</v>
      </c>
      <c r="I4538">
        <v>85.063400000000001</v>
      </c>
      <c r="J4538" t="s">
        <v>894</v>
      </c>
      <c r="K4538" t="s">
        <v>879</v>
      </c>
      <c r="L4538" t="s">
        <v>13082</v>
      </c>
      <c r="M4538" t="s">
        <v>906</v>
      </c>
      <c r="N4538" t="s">
        <v>906</v>
      </c>
    </row>
    <row r="4539" spans="1:14" x14ac:dyDescent="0.3">
      <c r="A4539" s="136">
        <f t="shared" si="70"/>
        <v>394.49732687671985</v>
      </c>
      <c r="B4539" s="134">
        <v>7.444</v>
      </c>
      <c r="C4539" s="134">
        <v>-76.558499999999995</v>
      </c>
      <c r="D4539" t="s">
        <v>10741</v>
      </c>
      <c r="E4539" t="s">
        <v>883</v>
      </c>
      <c r="F4539" t="s">
        <v>877</v>
      </c>
      <c r="G4539" t="s">
        <v>10236</v>
      </c>
      <c r="H4539" t="s">
        <v>288</v>
      </c>
      <c r="I4539">
        <v>193.31659999999999</v>
      </c>
      <c r="J4539" t="s">
        <v>889</v>
      </c>
      <c r="L4539" t="s">
        <v>10695</v>
      </c>
      <c r="M4539" t="s">
        <v>1173</v>
      </c>
      <c r="N4539" t="s">
        <v>1173</v>
      </c>
    </row>
    <row r="4540" spans="1:14" x14ac:dyDescent="0.3">
      <c r="A4540" s="136">
        <f t="shared" si="70"/>
        <v>394.56056616476366</v>
      </c>
      <c r="B4540" s="134">
        <v>4.8232400000000002</v>
      </c>
      <c r="C4540" s="134">
        <v>-75.740989999999996</v>
      </c>
      <c r="D4540" t="s">
        <v>1948</v>
      </c>
      <c r="E4540" t="s">
        <v>892</v>
      </c>
      <c r="F4540" t="s">
        <v>926</v>
      </c>
      <c r="G4540" t="s">
        <v>1941</v>
      </c>
      <c r="H4540" t="s">
        <v>305</v>
      </c>
      <c r="I4540">
        <v>13.428100000000001</v>
      </c>
      <c r="J4540" t="s">
        <v>889</v>
      </c>
      <c r="K4540" t="s">
        <v>879</v>
      </c>
      <c r="L4540" t="s">
        <v>1949</v>
      </c>
      <c r="M4540" t="s">
        <v>989</v>
      </c>
      <c r="N4540" t="s">
        <v>989</v>
      </c>
    </row>
    <row r="4541" spans="1:14" x14ac:dyDescent="0.3">
      <c r="A4541" s="136">
        <f t="shared" si="70"/>
        <v>394.57424959441511</v>
      </c>
      <c r="B4541" s="134">
        <v>4.593</v>
      </c>
      <c r="C4541" s="134">
        <v>-75.53</v>
      </c>
      <c r="D4541" t="s">
        <v>1339</v>
      </c>
      <c r="E4541" t="s">
        <v>883</v>
      </c>
      <c r="F4541" t="s">
        <v>877</v>
      </c>
      <c r="G4541" t="s">
        <v>1340</v>
      </c>
      <c r="H4541" t="s">
        <v>304</v>
      </c>
      <c r="I4541">
        <v>104.3366</v>
      </c>
      <c r="J4541" t="s">
        <v>894</v>
      </c>
      <c r="L4541" t="s">
        <v>1203</v>
      </c>
      <c r="M4541" t="s">
        <v>1019</v>
      </c>
      <c r="N4541" t="s">
        <v>1019</v>
      </c>
    </row>
    <row r="4542" spans="1:14" x14ac:dyDescent="0.3">
      <c r="A4542" s="136">
        <f t="shared" si="70"/>
        <v>394.60851469430168</v>
      </c>
      <c r="B4542" s="134">
        <v>4.2424999999999997</v>
      </c>
      <c r="C4542" s="134">
        <v>-75.122500000000002</v>
      </c>
      <c r="D4542" t="s">
        <v>993</v>
      </c>
      <c r="E4542" t="s">
        <v>883</v>
      </c>
      <c r="F4542" t="s">
        <v>877</v>
      </c>
      <c r="G4542" t="s">
        <v>919</v>
      </c>
      <c r="H4542" t="s">
        <v>307</v>
      </c>
      <c r="I4542">
        <v>22.092199999999998</v>
      </c>
      <c r="J4542" t="s">
        <v>894</v>
      </c>
      <c r="L4542" t="s">
        <v>994</v>
      </c>
      <c r="M4542" t="s">
        <v>995</v>
      </c>
      <c r="N4542" t="s">
        <v>995</v>
      </c>
    </row>
    <row r="4543" spans="1:14" x14ac:dyDescent="0.3">
      <c r="A4543" s="136">
        <f t="shared" si="70"/>
        <v>394.6866478057936</v>
      </c>
      <c r="B4543" s="134">
        <v>7.7404999999999999</v>
      </c>
      <c r="C4543" s="134">
        <v>-76.519000000000005</v>
      </c>
      <c r="D4543" t="s">
        <v>11297</v>
      </c>
      <c r="E4543" t="s">
        <v>883</v>
      </c>
      <c r="F4543" t="s">
        <v>877</v>
      </c>
      <c r="G4543" t="s">
        <v>11298</v>
      </c>
      <c r="H4543" t="s">
        <v>288</v>
      </c>
      <c r="I4543">
        <v>141.82050000000001</v>
      </c>
      <c r="J4543" t="s">
        <v>894</v>
      </c>
      <c r="L4543" t="s">
        <v>10654</v>
      </c>
      <c r="M4543" t="s">
        <v>1173</v>
      </c>
      <c r="N4543" t="s">
        <v>1173</v>
      </c>
    </row>
    <row r="4544" spans="1:14" x14ac:dyDescent="0.3">
      <c r="A4544" s="136">
        <f t="shared" si="70"/>
        <v>394.79964558552575</v>
      </c>
      <c r="B4544" s="134">
        <v>7.2720000000000002</v>
      </c>
      <c r="C4544" s="134">
        <v>-76.573499999999996</v>
      </c>
      <c r="D4544" t="s">
        <v>10419</v>
      </c>
      <c r="E4544" t="s">
        <v>883</v>
      </c>
      <c r="F4544" t="s">
        <v>877</v>
      </c>
      <c r="G4544" t="s">
        <v>10420</v>
      </c>
      <c r="H4544" t="s">
        <v>5767</v>
      </c>
      <c r="I4544">
        <v>570.3954</v>
      </c>
      <c r="J4544" t="s">
        <v>889</v>
      </c>
      <c r="L4544" t="s">
        <v>10421</v>
      </c>
      <c r="M4544" t="s">
        <v>2691</v>
      </c>
      <c r="N4544" t="s">
        <v>2691</v>
      </c>
    </row>
    <row r="4545" spans="1:14" x14ac:dyDescent="0.3">
      <c r="A4545" s="136">
        <f t="shared" si="70"/>
        <v>394.82320916123581</v>
      </c>
      <c r="B4545" s="134">
        <v>4.944</v>
      </c>
      <c r="C4545" s="134">
        <v>-75.840999999999994</v>
      </c>
      <c r="D4545" t="s">
        <v>2384</v>
      </c>
      <c r="E4545" t="s">
        <v>883</v>
      </c>
      <c r="F4545" t="s">
        <v>981</v>
      </c>
      <c r="G4545" t="s">
        <v>2385</v>
      </c>
      <c r="H4545" t="s">
        <v>292</v>
      </c>
      <c r="I4545">
        <v>44.19</v>
      </c>
      <c r="J4545" t="s">
        <v>894</v>
      </c>
      <c r="L4545" t="s">
        <v>2386</v>
      </c>
      <c r="M4545" t="s">
        <v>931</v>
      </c>
      <c r="N4545" t="s">
        <v>931</v>
      </c>
    </row>
    <row r="4546" spans="1:14" x14ac:dyDescent="0.3">
      <c r="A4546" s="136">
        <f t="shared" ref="A4546:A4609" si="71">6371*ACOS(SIN(RADIANS(LAT))*SIN(RADIANS(B4546))+COS(RADIANS(LAT))*COS(RADIANS(B4546))*COS(RADIANS(C4546-LONG)))</f>
        <v>394.86657115627992</v>
      </c>
      <c r="B4546" s="134">
        <v>4.2319300000000002</v>
      </c>
      <c r="C4546" s="134">
        <v>-75.112009999999998</v>
      </c>
      <c r="D4546" t="s">
        <v>1009</v>
      </c>
      <c r="E4546" t="s">
        <v>892</v>
      </c>
      <c r="F4546" t="s">
        <v>877</v>
      </c>
      <c r="G4546" t="s">
        <v>900</v>
      </c>
      <c r="H4546" t="s">
        <v>307</v>
      </c>
      <c r="I4546">
        <v>15.179500000000001</v>
      </c>
      <c r="J4546" t="s">
        <v>889</v>
      </c>
      <c r="K4546" t="s">
        <v>879</v>
      </c>
      <c r="L4546" t="s">
        <v>946</v>
      </c>
      <c r="M4546" t="s">
        <v>931</v>
      </c>
      <c r="N4546" t="s">
        <v>931</v>
      </c>
    </row>
    <row r="4547" spans="1:14" x14ac:dyDescent="0.3">
      <c r="A4547" s="136">
        <f t="shared" si="71"/>
        <v>394.88617046937316</v>
      </c>
      <c r="B4547" s="134">
        <v>4.8231200000000003</v>
      </c>
      <c r="C4547" s="134">
        <v>-75.744720000000001</v>
      </c>
      <c r="D4547" t="s">
        <v>1961</v>
      </c>
      <c r="E4547" t="s">
        <v>892</v>
      </c>
      <c r="F4547" t="s">
        <v>926</v>
      </c>
      <c r="G4547" t="s">
        <v>1941</v>
      </c>
      <c r="H4547" t="s">
        <v>305</v>
      </c>
      <c r="I4547">
        <v>19.603000000000002</v>
      </c>
      <c r="J4547" t="s">
        <v>889</v>
      </c>
      <c r="K4547" t="s">
        <v>879</v>
      </c>
      <c r="L4547" t="s">
        <v>1962</v>
      </c>
      <c r="M4547" t="s">
        <v>989</v>
      </c>
      <c r="N4547" t="s">
        <v>989</v>
      </c>
    </row>
    <row r="4548" spans="1:14" x14ac:dyDescent="0.3">
      <c r="A4548" s="136">
        <f t="shared" si="71"/>
        <v>394.95449950620798</v>
      </c>
      <c r="B4548" s="134">
        <v>7.3890000000000002</v>
      </c>
      <c r="C4548" s="134">
        <v>-76.567499999999995</v>
      </c>
      <c r="D4548" t="s">
        <v>10653</v>
      </c>
      <c r="E4548" t="s">
        <v>883</v>
      </c>
      <c r="F4548" t="s">
        <v>877</v>
      </c>
      <c r="G4548" t="s">
        <v>10236</v>
      </c>
      <c r="H4548" t="s">
        <v>288</v>
      </c>
      <c r="I4548">
        <v>171.3175</v>
      </c>
      <c r="J4548" t="s">
        <v>889</v>
      </c>
      <c r="L4548" t="s">
        <v>10654</v>
      </c>
      <c r="M4548" t="s">
        <v>1310</v>
      </c>
      <c r="N4548" t="s">
        <v>1310</v>
      </c>
    </row>
    <row r="4549" spans="1:14" x14ac:dyDescent="0.3">
      <c r="A4549" s="136">
        <f t="shared" si="71"/>
        <v>395.12151352799395</v>
      </c>
      <c r="B4549" s="134">
        <v>5.0274999999999999</v>
      </c>
      <c r="C4549" s="134">
        <v>-75.906499999999994</v>
      </c>
      <c r="D4549" t="s">
        <v>2638</v>
      </c>
      <c r="E4549" t="s">
        <v>883</v>
      </c>
      <c r="F4549" t="s">
        <v>877</v>
      </c>
      <c r="G4549" t="s">
        <v>2422</v>
      </c>
      <c r="H4549" t="s">
        <v>2050</v>
      </c>
      <c r="I4549">
        <v>42.962299999999999</v>
      </c>
      <c r="J4549" t="s">
        <v>894</v>
      </c>
      <c r="L4549" t="s">
        <v>2603</v>
      </c>
      <c r="M4549" t="s">
        <v>2639</v>
      </c>
      <c r="N4549" t="s">
        <v>2639</v>
      </c>
    </row>
    <row r="4550" spans="1:14" x14ac:dyDescent="0.3">
      <c r="A4550" s="136">
        <f t="shared" si="71"/>
        <v>395.23156520784994</v>
      </c>
      <c r="B4550" s="134">
        <v>6.6803100000000004</v>
      </c>
      <c r="C4550" s="134">
        <v>-76.555300000000003</v>
      </c>
      <c r="D4550" t="s">
        <v>9051</v>
      </c>
      <c r="E4550" t="s">
        <v>892</v>
      </c>
      <c r="F4550" t="s">
        <v>896</v>
      </c>
      <c r="G4550" t="s">
        <v>9052</v>
      </c>
      <c r="H4550" t="s">
        <v>288</v>
      </c>
      <c r="I4550">
        <v>450.9667</v>
      </c>
      <c r="K4550" t="s">
        <v>903</v>
      </c>
      <c r="L4550" t="s">
        <v>9053</v>
      </c>
      <c r="M4550" t="s">
        <v>1252</v>
      </c>
      <c r="N4550" t="s">
        <v>1252</v>
      </c>
    </row>
    <row r="4551" spans="1:14" x14ac:dyDescent="0.3">
      <c r="A4551" s="136">
        <f t="shared" si="71"/>
        <v>395.25164656915143</v>
      </c>
      <c r="B4551" s="134">
        <v>4.8194499999999998</v>
      </c>
      <c r="C4551" s="134">
        <v>-75.745940000000004</v>
      </c>
      <c r="D4551" t="s">
        <v>1943</v>
      </c>
      <c r="E4551" t="s">
        <v>892</v>
      </c>
      <c r="F4551" t="s">
        <v>1944</v>
      </c>
      <c r="G4551" t="s">
        <v>1941</v>
      </c>
      <c r="H4551" t="s">
        <v>305</v>
      </c>
      <c r="I4551">
        <v>19.1524</v>
      </c>
      <c r="J4551" t="s">
        <v>894</v>
      </c>
      <c r="K4551" t="s">
        <v>879</v>
      </c>
      <c r="L4551" t="s">
        <v>1945</v>
      </c>
      <c r="M4551" t="s">
        <v>949</v>
      </c>
      <c r="N4551" t="s">
        <v>949</v>
      </c>
    </row>
    <row r="4552" spans="1:14" x14ac:dyDescent="0.3">
      <c r="A4552" s="136">
        <f t="shared" si="71"/>
        <v>395.42200915240147</v>
      </c>
      <c r="B4552" s="134">
        <v>5.0198200000000002</v>
      </c>
      <c r="C4552" s="134">
        <v>-75.904290000000003</v>
      </c>
      <c r="D4552" t="s">
        <v>2623</v>
      </c>
      <c r="E4552" t="s">
        <v>892</v>
      </c>
      <c r="F4552" t="s">
        <v>926</v>
      </c>
      <c r="G4552" t="s">
        <v>2422</v>
      </c>
      <c r="H4552" t="s">
        <v>2050</v>
      </c>
      <c r="I4552">
        <v>68.437399999999997</v>
      </c>
      <c r="J4552" t="s">
        <v>889</v>
      </c>
      <c r="K4552" t="s">
        <v>879</v>
      </c>
      <c r="L4552" t="s">
        <v>2603</v>
      </c>
      <c r="M4552" t="s">
        <v>957</v>
      </c>
      <c r="N4552" t="s">
        <v>957</v>
      </c>
    </row>
    <row r="4553" spans="1:14" x14ac:dyDescent="0.3">
      <c r="A4553" s="136">
        <f t="shared" si="71"/>
        <v>395.47790154395199</v>
      </c>
      <c r="B4553" s="134">
        <v>7.5270000000000001</v>
      </c>
      <c r="C4553" s="134">
        <v>-76.558499999999995</v>
      </c>
      <c r="D4553" t="s">
        <v>10976</v>
      </c>
      <c r="E4553" t="s">
        <v>883</v>
      </c>
      <c r="F4553" t="s">
        <v>877</v>
      </c>
      <c r="G4553" t="s">
        <v>10888</v>
      </c>
      <c r="H4553" t="s">
        <v>288</v>
      </c>
      <c r="I4553">
        <v>107.6497</v>
      </c>
      <c r="J4553" t="s">
        <v>894</v>
      </c>
      <c r="L4553" t="s">
        <v>10977</v>
      </c>
      <c r="M4553" t="s">
        <v>1173</v>
      </c>
      <c r="N4553" t="s">
        <v>1173</v>
      </c>
    </row>
    <row r="4554" spans="1:14" x14ac:dyDescent="0.3">
      <c r="A4554" s="136">
        <f t="shared" si="71"/>
        <v>395.61700237519784</v>
      </c>
      <c r="B4554" s="134">
        <v>7.5534999999999997</v>
      </c>
      <c r="C4554" s="134">
        <v>-76.5565</v>
      </c>
      <c r="D4554" t="s">
        <v>10998</v>
      </c>
      <c r="E4554" t="s">
        <v>883</v>
      </c>
      <c r="F4554" t="s">
        <v>877</v>
      </c>
      <c r="G4554" t="s">
        <v>10937</v>
      </c>
      <c r="H4554" t="s">
        <v>288</v>
      </c>
      <c r="I4554">
        <v>205.49950000000001</v>
      </c>
      <c r="J4554" t="s">
        <v>889</v>
      </c>
      <c r="L4554" t="s">
        <v>10654</v>
      </c>
      <c r="M4554" t="s">
        <v>10999</v>
      </c>
      <c r="N4554" t="s">
        <v>10999</v>
      </c>
    </row>
    <row r="4555" spans="1:14" x14ac:dyDescent="0.3">
      <c r="A4555" s="136">
        <f t="shared" si="71"/>
        <v>395.63984270825796</v>
      </c>
      <c r="B4555" s="134">
        <v>4.9531999999999998</v>
      </c>
      <c r="C4555" s="134">
        <v>-75.857290000000006</v>
      </c>
      <c r="D4555" t="s">
        <v>2430</v>
      </c>
      <c r="E4555" t="s">
        <v>892</v>
      </c>
      <c r="F4555" t="s">
        <v>877</v>
      </c>
      <c r="G4555" t="s">
        <v>2431</v>
      </c>
      <c r="H4555" t="s">
        <v>2050</v>
      </c>
      <c r="I4555">
        <v>356.15480000000002</v>
      </c>
      <c r="J4555" t="s">
        <v>889</v>
      </c>
      <c r="K4555" t="s">
        <v>879</v>
      </c>
      <c r="L4555" t="s">
        <v>2432</v>
      </c>
      <c r="M4555" t="s">
        <v>1019</v>
      </c>
      <c r="N4555" t="s">
        <v>1019</v>
      </c>
    </row>
    <row r="4556" spans="1:14" x14ac:dyDescent="0.3">
      <c r="A4556" s="136">
        <f t="shared" si="71"/>
        <v>395.72783847568047</v>
      </c>
      <c r="B4556" s="134">
        <v>7.5335000000000001</v>
      </c>
      <c r="C4556" s="134">
        <v>-76.56</v>
      </c>
      <c r="D4556" t="s">
        <v>10983</v>
      </c>
      <c r="E4556" t="s">
        <v>883</v>
      </c>
      <c r="F4556" t="s">
        <v>877</v>
      </c>
      <c r="G4556" t="s">
        <v>10937</v>
      </c>
      <c r="H4556" t="s">
        <v>288</v>
      </c>
      <c r="I4556">
        <v>22.018999999999998</v>
      </c>
      <c r="J4556" t="s">
        <v>894</v>
      </c>
      <c r="L4556" t="s">
        <v>10654</v>
      </c>
      <c r="M4556" t="s">
        <v>10984</v>
      </c>
      <c r="N4556" t="s">
        <v>10984</v>
      </c>
    </row>
    <row r="4557" spans="1:14" x14ac:dyDescent="0.3">
      <c r="A4557" s="136">
        <f t="shared" si="71"/>
        <v>395.78631484752759</v>
      </c>
      <c r="B4557" s="134">
        <v>4.3849999999999998</v>
      </c>
      <c r="C4557" s="134">
        <v>-75.319999999999993</v>
      </c>
      <c r="D4557" t="s">
        <v>952</v>
      </c>
      <c r="E4557" t="s">
        <v>883</v>
      </c>
      <c r="F4557" t="s">
        <v>877</v>
      </c>
      <c r="G4557" t="s">
        <v>922</v>
      </c>
      <c r="H4557" t="s">
        <v>307</v>
      </c>
      <c r="I4557">
        <v>130.1097</v>
      </c>
      <c r="J4557" t="s">
        <v>894</v>
      </c>
      <c r="L4557" t="s">
        <v>953</v>
      </c>
      <c r="M4557" t="s">
        <v>954</v>
      </c>
      <c r="N4557" t="s">
        <v>954</v>
      </c>
    </row>
    <row r="4558" spans="1:14" x14ac:dyDescent="0.3">
      <c r="A4558" s="136">
        <f t="shared" si="71"/>
        <v>395.81685542792957</v>
      </c>
      <c r="B4558" s="134">
        <v>7.4790000000000001</v>
      </c>
      <c r="C4558" s="134">
        <v>-76.566999999999993</v>
      </c>
      <c r="D4558" t="s">
        <v>10878</v>
      </c>
      <c r="E4558" t="s">
        <v>883</v>
      </c>
      <c r="F4558" t="s">
        <v>877</v>
      </c>
      <c r="G4558" t="s">
        <v>10236</v>
      </c>
      <c r="H4558" t="s">
        <v>288</v>
      </c>
      <c r="I4558">
        <v>80.747600000000006</v>
      </c>
      <c r="J4558" t="s">
        <v>894</v>
      </c>
      <c r="L4558" t="s">
        <v>10745</v>
      </c>
      <c r="M4558" t="s">
        <v>957</v>
      </c>
      <c r="N4558" t="s">
        <v>957</v>
      </c>
    </row>
    <row r="4559" spans="1:14" x14ac:dyDescent="0.3">
      <c r="A4559" s="136">
        <f t="shared" si="71"/>
        <v>395.87084481164254</v>
      </c>
      <c r="B4559" s="134">
        <v>4.1455399999999996</v>
      </c>
      <c r="C4559" s="134">
        <v>-75.004499999999993</v>
      </c>
      <c r="D4559" t="s">
        <v>1145</v>
      </c>
      <c r="E4559" t="s">
        <v>892</v>
      </c>
      <c r="F4559" t="s">
        <v>877</v>
      </c>
      <c r="G4559" t="s">
        <v>1095</v>
      </c>
      <c r="H4559" t="s">
        <v>307</v>
      </c>
      <c r="I4559">
        <v>300.4708</v>
      </c>
      <c r="J4559" t="s">
        <v>889</v>
      </c>
      <c r="K4559" t="s">
        <v>879</v>
      </c>
      <c r="L4559" t="s">
        <v>1146</v>
      </c>
      <c r="M4559" t="s">
        <v>949</v>
      </c>
      <c r="N4559" t="s">
        <v>949</v>
      </c>
    </row>
    <row r="4560" spans="1:14" x14ac:dyDescent="0.3">
      <c r="A4560" s="136">
        <f t="shared" si="71"/>
        <v>396.01973275765528</v>
      </c>
      <c r="B4560" s="134">
        <v>7.7610000000000001</v>
      </c>
      <c r="C4560" s="134">
        <v>-76.527500000000003</v>
      </c>
      <c r="D4560" t="s">
        <v>11366</v>
      </c>
      <c r="E4560" t="s">
        <v>883</v>
      </c>
      <c r="F4560" t="s">
        <v>877</v>
      </c>
      <c r="G4560" t="s">
        <v>11298</v>
      </c>
      <c r="H4560" t="s">
        <v>288</v>
      </c>
      <c r="I4560">
        <v>30.563800000000001</v>
      </c>
      <c r="J4560" t="s">
        <v>894</v>
      </c>
      <c r="L4560" t="s">
        <v>11367</v>
      </c>
      <c r="M4560" t="s">
        <v>957</v>
      </c>
      <c r="N4560" t="s">
        <v>957</v>
      </c>
    </row>
    <row r="4561" spans="1:14" x14ac:dyDescent="0.3">
      <c r="A4561" s="136">
        <f t="shared" si="71"/>
        <v>396.0270910800462</v>
      </c>
      <c r="B4561" s="134">
        <v>5.0434999999999999</v>
      </c>
      <c r="C4561" s="134">
        <v>-75.927999999999997</v>
      </c>
      <c r="D4561" t="s">
        <v>2695</v>
      </c>
      <c r="E4561" t="s">
        <v>892</v>
      </c>
      <c r="F4561" t="s">
        <v>1214</v>
      </c>
      <c r="G4561" t="s">
        <v>2685</v>
      </c>
      <c r="H4561" t="s">
        <v>305</v>
      </c>
      <c r="I4561">
        <v>2.4550000000000001</v>
      </c>
      <c r="J4561" t="s">
        <v>889</v>
      </c>
      <c r="L4561" t="s">
        <v>2696</v>
      </c>
      <c r="M4561" t="s">
        <v>957</v>
      </c>
      <c r="N4561" t="s">
        <v>957</v>
      </c>
    </row>
    <row r="4562" spans="1:14" x14ac:dyDescent="0.3">
      <c r="A4562" s="136">
        <f t="shared" si="71"/>
        <v>396.04151681200568</v>
      </c>
      <c r="B4562" s="134">
        <v>3.6459999999999999</v>
      </c>
      <c r="C4562" s="134">
        <v>-73.896000000000001</v>
      </c>
      <c r="D4562" t="s">
        <v>4520</v>
      </c>
      <c r="E4562" t="s">
        <v>883</v>
      </c>
      <c r="F4562" t="s">
        <v>877</v>
      </c>
      <c r="G4562" t="s">
        <v>4521</v>
      </c>
      <c r="H4562" t="s">
        <v>302</v>
      </c>
      <c r="I4562">
        <v>527.53240000000005</v>
      </c>
      <c r="J4562" t="s">
        <v>889</v>
      </c>
      <c r="L4562" t="s">
        <v>1005</v>
      </c>
      <c r="M4562" t="s">
        <v>906</v>
      </c>
      <c r="N4562" t="s">
        <v>906</v>
      </c>
    </row>
    <row r="4563" spans="1:14" x14ac:dyDescent="0.3">
      <c r="A4563" s="136">
        <f t="shared" si="71"/>
        <v>396.06545418913788</v>
      </c>
      <c r="B4563" s="134">
        <v>5.0405699999999998</v>
      </c>
      <c r="C4563" s="134">
        <v>-75.926339999999996</v>
      </c>
      <c r="D4563" t="s">
        <v>2684</v>
      </c>
      <c r="E4563" t="s">
        <v>892</v>
      </c>
      <c r="F4563" t="s">
        <v>877</v>
      </c>
      <c r="G4563" t="s">
        <v>2685</v>
      </c>
      <c r="H4563" t="s">
        <v>305</v>
      </c>
      <c r="I4563">
        <v>32.529000000000003</v>
      </c>
      <c r="J4563" t="s">
        <v>889</v>
      </c>
      <c r="K4563" t="s">
        <v>879</v>
      </c>
      <c r="L4563" t="s">
        <v>2603</v>
      </c>
      <c r="M4563" t="s">
        <v>899</v>
      </c>
      <c r="N4563" t="s">
        <v>899</v>
      </c>
    </row>
    <row r="4564" spans="1:14" x14ac:dyDescent="0.3">
      <c r="A4564" s="136">
        <f t="shared" si="71"/>
        <v>396.07219752497048</v>
      </c>
      <c r="B4564" s="134">
        <v>9.2947500000000005</v>
      </c>
      <c r="C4564" s="134">
        <v>-75.829260000000005</v>
      </c>
      <c r="D4564" t="s">
        <v>12780</v>
      </c>
      <c r="E4564" t="s">
        <v>892</v>
      </c>
      <c r="F4564" t="s">
        <v>877</v>
      </c>
      <c r="G4564" t="s">
        <v>12720</v>
      </c>
      <c r="H4564" t="s">
        <v>296</v>
      </c>
      <c r="I4564">
        <v>46.964700000000001</v>
      </c>
      <c r="J4564" t="s">
        <v>894</v>
      </c>
      <c r="K4564" t="s">
        <v>879</v>
      </c>
      <c r="L4564" t="s">
        <v>12781</v>
      </c>
      <c r="M4564" t="s">
        <v>931</v>
      </c>
      <c r="N4564" t="s">
        <v>931</v>
      </c>
    </row>
    <row r="4565" spans="1:14" x14ac:dyDescent="0.3">
      <c r="A4565" s="136">
        <f t="shared" si="71"/>
        <v>396.09986437479409</v>
      </c>
      <c r="B4565" s="134">
        <v>5.0359699999999998</v>
      </c>
      <c r="C4565" s="134">
        <v>-75.923439999999999</v>
      </c>
      <c r="D4565" t="s">
        <v>2673</v>
      </c>
      <c r="E4565" t="s">
        <v>892</v>
      </c>
      <c r="F4565" t="s">
        <v>926</v>
      </c>
      <c r="G4565" t="s">
        <v>2674</v>
      </c>
      <c r="H4565" t="s">
        <v>2050</v>
      </c>
      <c r="I4565">
        <v>186.499</v>
      </c>
      <c r="J4565" t="s">
        <v>889</v>
      </c>
      <c r="K4565" t="s">
        <v>879</v>
      </c>
      <c r="L4565" t="s">
        <v>2603</v>
      </c>
      <c r="M4565" t="s">
        <v>1482</v>
      </c>
      <c r="N4565" t="s">
        <v>1482</v>
      </c>
    </row>
    <row r="4566" spans="1:14" x14ac:dyDescent="0.3">
      <c r="A4566" s="136">
        <f t="shared" si="71"/>
        <v>396.16675734518975</v>
      </c>
      <c r="B4566" s="134">
        <v>5.008</v>
      </c>
      <c r="C4566" s="134">
        <v>-75.903999999999996</v>
      </c>
      <c r="D4566" t="s">
        <v>2602</v>
      </c>
      <c r="E4566" t="s">
        <v>883</v>
      </c>
      <c r="F4566" t="s">
        <v>877</v>
      </c>
      <c r="G4566" t="s">
        <v>2422</v>
      </c>
      <c r="H4566" t="s">
        <v>2050</v>
      </c>
      <c r="I4566">
        <v>42.963099999999997</v>
      </c>
      <c r="J4566" t="s">
        <v>894</v>
      </c>
      <c r="L4566" t="s">
        <v>2603</v>
      </c>
      <c r="M4566" t="s">
        <v>957</v>
      </c>
      <c r="N4566" t="s">
        <v>957</v>
      </c>
    </row>
    <row r="4567" spans="1:14" x14ac:dyDescent="0.3">
      <c r="A4567" s="136">
        <f t="shared" si="71"/>
        <v>396.50064636002168</v>
      </c>
      <c r="B4567" s="134">
        <v>7.5084999999999997</v>
      </c>
      <c r="C4567" s="134">
        <v>-76.569999999999993</v>
      </c>
      <c r="D4567" t="s">
        <v>10951</v>
      </c>
      <c r="E4567" t="s">
        <v>883</v>
      </c>
      <c r="F4567" t="s">
        <v>877</v>
      </c>
      <c r="G4567" t="s">
        <v>10888</v>
      </c>
      <c r="H4567" t="s">
        <v>288</v>
      </c>
      <c r="I4567">
        <v>72.179100000000005</v>
      </c>
      <c r="J4567" t="s">
        <v>894</v>
      </c>
      <c r="L4567" t="s">
        <v>10695</v>
      </c>
      <c r="M4567" t="s">
        <v>1173</v>
      </c>
      <c r="N4567" t="s">
        <v>1173</v>
      </c>
    </row>
    <row r="4568" spans="1:14" x14ac:dyDescent="0.3">
      <c r="A4568" s="136">
        <f t="shared" si="71"/>
        <v>396.52490172086766</v>
      </c>
      <c r="B4568" s="134">
        <v>4.2844100000000003</v>
      </c>
      <c r="C4568" s="134">
        <v>-75.206519999999998</v>
      </c>
      <c r="D4568" t="s">
        <v>935</v>
      </c>
      <c r="E4568" t="s">
        <v>892</v>
      </c>
      <c r="F4568" t="s">
        <v>926</v>
      </c>
      <c r="G4568" t="s">
        <v>878</v>
      </c>
      <c r="H4568" t="s">
        <v>307</v>
      </c>
      <c r="I4568">
        <v>48.859099999999998</v>
      </c>
      <c r="J4568" t="s">
        <v>894</v>
      </c>
      <c r="K4568" t="s">
        <v>879</v>
      </c>
      <c r="L4568" t="s">
        <v>930</v>
      </c>
      <c r="M4568" t="s">
        <v>931</v>
      </c>
      <c r="N4568" t="s">
        <v>931</v>
      </c>
    </row>
    <row r="4569" spans="1:14" x14ac:dyDescent="0.3">
      <c r="A4569" s="136">
        <f t="shared" si="71"/>
        <v>396.63565291977409</v>
      </c>
      <c r="B4569" s="134">
        <v>4.1840000000000002</v>
      </c>
      <c r="C4569" s="134">
        <v>-75.072500000000005</v>
      </c>
      <c r="D4569" t="s">
        <v>1062</v>
      </c>
      <c r="E4569" t="s">
        <v>883</v>
      </c>
      <c r="F4569" t="s">
        <v>877</v>
      </c>
      <c r="G4569" t="s">
        <v>919</v>
      </c>
      <c r="H4569" t="s">
        <v>307</v>
      </c>
      <c r="I4569">
        <v>78.550899999999999</v>
      </c>
      <c r="J4569" t="s">
        <v>894</v>
      </c>
      <c r="L4569" t="s">
        <v>1063</v>
      </c>
      <c r="M4569" t="s">
        <v>957</v>
      </c>
      <c r="N4569" t="s">
        <v>957</v>
      </c>
    </row>
    <row r="4570" spans="1:14" x14ac:dyDescent="0.3">
      <c r="A4570" s="136">
        <f t="shared" si="71"/>
        <v>396.64246426760053</v>
      </c>
      <c r="B4570" s="134">
        <v>4.9436900000000001</v>
      </c>
      <c r="C4570" s="134">
        <v>-75.861410000000006</v>
      </c>
      <c r="D4570" t="s">
        <v>2412</v>
      </c>
      <c r="E4570" t="s">
        <v>892</v>
      </c>
      <c r="F4570" t="s">
        <v>877</v>
      </c>
      <c r="G4570" t="s">
        <v>2413</v>
      </c>
      <c r="H4570" t="s">
        <v>292</v>
      </c>
      <c r="I4570">
        <v>6.2945000000000002</v>
      </c>
      <c r="J4570" t="s">
        <v>894</v>
      </c>
      <c r="K4570" t="s">
        <v>879</v>
      </c>
      <c r="L4570" t="s">
        <v>2400</v>
      </c>
      <c r="M4570" t="s">
        <v>957</v>
      </c>
      <c r="N4570" t="s">
        <v>957</v>
      </c>
    </row>
    <row r="4571" spans="1:14" x14ac:dyDescent="0.3">
      <c r="A4571" s="136">
        <f t="shared" si="71"/>
        <v>396.74604107473715</v>
      </c>
      <c r="B4571" s="134">
        <v>3.6044999999999998</v>
      </c>
      <c r="C4571" s="134">
        <v>-73.747</v>
      </c>
      <c r="D4571" t="s">
        <v>5174</v>
      </c>
      <c r="E4571" t="s">
        <v>892</v>
      </c>
      <c r="F4571" t="s">
        <v>1214</v>
      </c>
      <c r="G4571" t="s">
        <v>5175</v>
      </c>
      <c r="H4571" t="s">
        <v>302</v>
      </c>
      <c r="I4571">
        <v>344.72550000000001</v>
      </c>
      <c r="L4571" t="s">
        <v>5154</v>
      </c>
      <c r="M4571" t="s">
        <v>957</v>
      </c>
      <c r="N4571" t="s">
        <v>957</v>
      </c>
    </row>
    <row r="4572" spans="1:14" x14ac:dyDescent="0.3">
      <c r="A4572" s="136">
        <f t="shared" si="71"/>
        <v>396.77127547834618</v>
      </c>
      <c r="B4572" s="134">
        <v>4.0345000000000004</v>
      </c>
      <c r="C4572" s="134">
        <v>-74.844499999999996</v>
      </c>
      <c r="D4572" t="s">
        <v>1437</v>
      </c>
      <c r="E4572" t="s">
        <v>883</v>
      </c>
      <c r="F4572" t="s">
        <v>877</v>
      </c>
      <c r="G4572" t="s">
        <v>1426</v>
      </c>
      <c r="H4572" t="s">
        <v>307</v>
      </c>
      <c r="I4572">
        <v>67.498699999999999</v>
      </c>
      <c r="J4572" t="s">
        <v>894</v>
      </c>
      <c r="L4572" t="s">
        <v>1438</v>
      </c>
      <c r="M4572" t="s">
        <v>957</v>
      </c>
      <c r="N4572" t="s">
        <v>957</v>
      </c>
    </row>
    <row r="4573" spans="1:14" x14ac:dyDescent="0.3">
      <c r="A4573" s="136">
        <f t="shared" si="71"/>
        <v>396.8769601822853</v>
      </c>
      <c r="B4573" s="134">
        <v>4.9966699999999999</v>
      </c>
      <c r="C4573" s="134">
        <v>-75.903649999999999</v>
      </c>
      <c r="D4573" t="s">
        <v>2574</v>
      </c>
      <c r="E4573" t="s">
        <v>892</v>
      </c>
      <c r="F4573" t="s">
        <v>877</v>
      </c>
      <c r="G4573" t="s">
        <v>2422</v>
      </c>
      <c r="H4573" t="s">
        <v>2050</v>
      </c>
      <c r="I4573">
        <v>37.1509</v>
      </c>
      <c r="J4573" t="s">
        <v>894</v>
      </c>
      <c r="K4573" t="s">
        <v>879</v>
      </c>
      <c r="L4573" t="s">
        <v>2575</v>
      </c>
      <c r="M4573" t="s">
        <v>899</v>
      </c>
      <c r="N4573" t="s">
        <v>899</v>
      </c>
    </row>
    <row r="4574" spans="1:14" x14ac:dyDescent="0.3">
      <c r="A4574" s="136">
        <f t="shared" si="71"/>
        <v>396.89429853583448</v>
      </c>
      <c r="B4574" s="134">
        <v>4.944</v>
      </c>
      <c r="C4574" s="134">
        <v>-75.864500000000007</v>
      </c>
      <c r="D4574" t="s">
        <v>2421</v>
      </c>
      <c r="E4574" t="s">
        <v>883</v>
      </c>
      <c r="F4574" t="s">
        <v>877</v>
      </c>
      <c r="G4574" t="s">
        <v>2422</v>
      </c>
      <c r="H4574" t="s">
        <v>2050</v>
      </c>
      <c r="I4574">
        <v>12.275499999999999</v>
      </c>
      <c r="J4574" t="s">
        <v>894</v>
      </c>
      <c r="L4574" t="s">
        <v>2273</v>
      </c>
      <c r="M4574" t="s">
        <v>1965</v>
      </c>
      <c r="N4574" t="s">
        <v>1965</v>
      </c>
    </row>
    <row r="4575" spans="1:14" x14ac:dyDescent="0.3">
      <c r="A4575" s="136">
        <f t="shared" si="71"/>
        <v>396.90589161138672</v>
      </c>
      <c r="B4575" s="134">
        <v>9.2539999999999996</v>
      </c>
      <c r="C4575" s="134">
        <v>-75.870500000000007</v>
      </c>
      <c r="D4575" t="s">
        <v>12767</v>
      </c>
      <c r="E4575" t="s">
        <v>892</v>
      </c>
      <c r="F4575" t="s">
        <v>877</v>
      </c>
      <c r="G4575" t="s">
        <v>12720</v>
      </c>
      <c r="H4575" t="s">
        <v>296</v>
      </c>
      <c r="I4575">
        <v>63.250500000000002</v>
      </c>
      <c r="J4575" t="s">
        <v>986</v>
      </c>
      <c r="K4575" t="s">
        <v>879</v>
      </c>
      <c r="L4575" t="s">
        <v>12768</v>
      </c>
      <c r="M4575" t="s">
        <v>1019</v>
      </c>
      <c r="N4575" t="s">
        <v>1019</v>
      </c>
    </row>
    <row r="4576" spans="1:14" x14ac:dyDescent="0.3">
      <c r="A4576" s="136">
        <f t="shared" si="71"/>
        <v>396.95578545294285</v>
      </c>
      <c r="B4576" s="134">
        <v>7.7205000000000004</v>
      </c>
      <c r="C4576" s="134">
        <v>-76.543499999999995</v>
      </c>
      <c r="D4576" t="s">
        <v>11277</v>
      </c>
      <c r="E4576" t="s">
        <v>883</v>
      </c>
      <c r="F4576" t="s">
        <v>877</v>
      </c>
      <c r="G4576" t="s">
        <v>10937</v>
      </c>
      <c r="H4576" t="s">
        <v>288</v>
      </c>
      <c r="I4576">
        <v>83.144300000000001</v>
      </c>
      <c r="J4576" t="s">
        <v>894</v>
      </c>
      <c r="L4576" t="s">
        <v>10695</v>
      </c>
      <c r="M4576" t="s">
        <v>11269</v>
      </c>
      <c r="N4576" t="s">
        <v>11269</v>
      </c>
    </row>
    <row r="4577" spans="1:14" x14ac:dyDescent="0.3">
      <c r="A4577" s="136">
        <f t="shared" si="71"/>
        <v>397.07192448150886</v>
      </c>
      <c r="B4577" s="134">
        <v>4.2770000000000001</v>
      </c>
      <c r="C4577" s="134">
        <v>-75.204999999999998</v>
      </c>
      <c r="D4577" t="s">
        <v>929</v>
      </c>
      <c r="E4577" t="s">
        <v>883</v>
      </c>
      <c r="F4577" t="s">
        <v>877</v>
      </c>
      <c r="G4577" t="s">
        <v>878</v>
      </c>
      <c r="H4577" t="s">
        <v>307</v>
      </c>
      <c r="I4577">
        <v>39.2776</v>
      </c>
      <c r="J4577" t="s">
        <v>894</v>
      </c>
      <c r="L4577" t="s">
        <v>930</v>
      </c>
      <c r="M4577" t="s">
        <v>931</v>
      </c>
      <c r="N4577" t="s">
        <v>931</v>
      </c>
    </row>
    <row r="4578" spans="1:14" x14ac:dyDescent="0.3">
      <c r="A4578" s="136">
        <f t="shared" si="71"/>
        <v>397.11179611676602</v>
      </c>
      <c r="B4578" s="134">
        <v>4.2649999999999997</v>
      </c>
      <c r="C4578" s="134">
        <v>-75.19</v>
      </c>
      <c r="D4578" t="s">
        <v>940</v>
      </c>
      <c r="E4578" t="s">
        <v>883</v>
      </c>
      <c r="F4578" t="s">
        <v>877</v>
      </c>
      <c r="G4578" t="s">
        <v>941</v>
      </c>
      <c r="H4578" t="s">
        <v>307</v>
      </c>
      <c r="I4578">
        <v>692.26570000000004</v>
      </c>
      <c r="J4578" t="s">
        <v>889</v>
      </c>
      <c r="L4578" t="s">
        <v>942</v>
      </c>
      <c r="M4578" t="s">
        <v>906</v>
      </c>
      <c r="N4578" t="s">
        <v>906</v>
      </c>
    </row>
    <row r="4579" spans="1:14" x14ac:dyDescent="0.3">
      <c r="A4579" s="136">
        <f t="shared" si="71"/>
        <v>397.1602603188723</v>
      </c>
      <c r="B4579" s="134">
        <v>7.7482899999999999</v>
      </c>
      <c r="C4579" s="134">
        <v>-76.540390000000002</v>
      </c>
      <c r="D4579" t="s">
        <v>11343</v>
      </c>
      <c r="E4579" t="s">
        <v>892</v>
      </c>
      <c r="F4579" t="s">
        <v>877</v>
      </c>
      <c r="G4579" t="s">
        <v>11298</v>
      </c>
      <c r="H4579" t="s">
        <v>288</v>
      </c>
      <c r="I4579">
        <v>124.271</v>
      </c>
      <c r="J4579" t="s">
        <v>894</v>
      </c>
      <c r="K4579" t="s">
        <v>879</v>
      </c>
      <c r="L4579" t="s">
        <v>11272</v>
      </c>
      <c r="M4579" t="s">
        <v>1252</v>
      </c>
      <c r="N4579" t="s">
        <v>1252</v>
      </c>
    </row>
    <row r="4580" spans="1:14" x14ac:dyDescent="0.3">
      <c r="A4580" s="136">
        <f t="shared" si="71"/>
        <v>397.20341799312286</v>
      </c>
      <c r="B4580" s="134">
        <v>4.9879699999999998</v>
      </c>
      <c r="C4580" s="134">
        <v>-75.900909999999996</v>
      </c>
      <c r="D4580" t="s">
        <v>2550</v>
      </c>
      <c r="E4580" t="s">
        <v>892</v>
      </c>
      <c r="F4580" t="s">
        <v>926</v>
      </c>
      <c r="G4580" t="s">
        <v>2422</v>
      </c>
      <c r="H4580" t="s">
        <v>2050</v>
      </c>
      <c r="I4580">
        <v>49.02</v>
      </c>
      <c r="J4580" t="s">
        <v>889</v>
      </c>
      <c r="K4580" t="s">
        <v>879</v>
      </c>
      <c r="L4580" t="s">
        <v>2551</v>
      </c>
      <c r="M4580" t="s">
        <v>957</v>
      </c>
      <c r="N4580" t="s">
        <v>957</v>
      </c>
    </row>
    <row r="4581" spans="1:14" x14ac:dyDescent="0.3">
      <c r="A4581" s="136">
        <f t="shared" si="71"/>
        <v>397.23985229223086</v>
      </c>
      <c r="B4581" s="134">
        <v>4.93729</v>
      </c>
      <c r="C4581" s="134">
        <v>-75.863299999999995</v>
      </c>
      <c r="D4581" t="s">
        <v>2401</v>
      </c>
      <c r="E4581" t="s">
        <v>892</v>
      </c>
      <c r="F4581" t="s">
        <v>926</v>
      </c>
      <c r="G4581" t="s">
        <v>2399</v>
      </c>
      <c r="H4581" t="s">
        <v>2050</v>
      </c>
      <c r="I4581">
        <v>21.750900000000001</v>
      </c>
      <c r="J4581" t="s">
        <v>894</v>
      </c>
      <c r="K4581" t="s">
        <v>879</v>
      </c>
      <c r="L4581" t="s">
        <v>2400</v>
      </c>
      <c r="M4581" t="s">
        <v>899</v>
      </c>
      <c r="N4581" t="s">
        <v>899</v>
      </c>
    </row>
    <row r="4582" spans="1:14" x14ac:dyDescent="0.3">
      <c r="A4582" s="136">
        <f t="shared" si="71"/>
        <v>397.24264313579243</v>
      </c>
      <c r="B4582" s="134">
        <v>9.9949999999999992</v>
      </c>
      <c r="C4582" s="134">
        <v>-75.108000000000004</v>
      </c>
      <c r="D4582" t="s">
        <v>13091</v>
      </c>
      <c r="E4582" t="s">
        <v>883</v>
      </c>
      <c r="F4582" t="s">
        <v>877</v>
      </c>
      <c r="G4582" t="s">
        <v>13079</v>
      </c>
      <c r="H4582" t="s">
        <v>290</v>
      </c>
      <c r="I4582">
        <v>1182.0637999999999</v>
      </c>
      <c r="J4582" t="s">
        <v>889</v>
      </c>
      <c r="L4582" t="s">
        <v>4152</v>
      </c>
      <c r="M4582" t="s">
        <v>13092</v>
      </c>
      <c r="N4582" t="s">
        <v>13092</v>
      </c>
    </row>
    <row r="4583" spans="1:14" x14ac:dyDescent="0.3">
      <c r="A4583" s="136">
        <f t="shared" si="71"/>
        <v>397.25965979245177</v>
      </c>
      <c r="B4583" s="134">
        <v>5.0914999999999999</v>
      </c>
      <c r="C4583" s="134">
        <v>-75.974999999999994</v>
      </c>
      <c r="D4583" t="s">
        <v>2886</v>
      </c>
      <c r="E4583" t="s">
        <v>883</v>
      </c>
      <c r="F4583" t="s">
        <v>877</v>
      </c>
      <c r="G4583" t="s">
        <v>2674</v>
      </c>
      <c r="H4583" t="s">
        <v>2050</v>
      </c>
      <c r="I4583">
        <v>8018.2557999999999</v>
      </c>
      <c r="J4583" t="s">
        <v>1069</v>
      </c>
      <c r="L4583" t="s">
        <v>2887</v>
      </c>
      <c r="M4583" t="s">
        <v>2888</v>
      </c>
      <c r="N4583" t="s">
        <v>2888</v>
      </c>
    </row>
    <row r="4584" spans="1:14" x14ac:dyDescent="0.3">
      <c r="A4584" s="136">
        <f t="shared" si="71"/>
        <v>397.30826322336719</v>
      </c>
      <c r="B4584" s="134">
        <v>9.9905100000000004</v>
      </c>
      <c r="C4584" s="134">
        <v>-75.115309999999994</v>
      </c>
      <c r="D4584" t="s">
        <v>13089</v>
      </c>
      <c r="E4584" t="s">
        <v>892</v>
      </c>
      <c r="F4584" t="s">
        <v>877</v>
      </c>
      <c r="G4584" t="s">
        <v>13079</v>
      </c>
      <c r="H4584" t="s">
        <v>290</v>
      </c>
      <c r="I4584">
        <v>249.8545</v>
      </c>
      <c r="J4584" t="s">
        <v>889</v>
      </c>
      <c r="K4584" t="s">
        <v>879</v>
      </c>
      <c r="L4584" t="s">
        <v>13090</v>
      </c>
      <c r="M4584" t="s">
        <v>906</v>
      </c>
      <c r="N4584" t="s">
        <v>906</v>
      </c>
    </row>
    <row r="4585" spans="1:14" x14ac:dyDescent="0.3">
      <c r="A4585" s="136">
        <f t="shared" si="71"/>
        <v>397.41233485884493</v>
      </c>
      <c r="B4585" s="134">
        <v>4.9592099999999997</v>
      </c>
      <c r="C4585" s="134">
        <v>-75.881860000000003</v>
      </c>
      <c r="D4585" t="s">
        <v>2480</v>
      </c>
      <c r="E4585" t="s">
        <v>876</v>
      </c>
      <c r="F4585" t="s">
        <v>926</v>
      </c>
      <c r="G4585" t="s">
        <v>2422</v>
      </c>
      <c r="H4585" t="s">
        <v>2050</v>
      </c>
      <c r="I4585">
        <v>24.4206</v>
      </c>
      <c r="K4585" t="s">
        <v>879</v>
      </c>
      <c r="L4585" t="s">
        <v>2481</v>
      </c>
      <c r="M4585" t="s">
        <v>949</v>
      </c>
      <c r="N4585" t="s">
        <v>949</v>
      </c>
    </row>
    <row r="4586" spans="1:14" x14ac:dyDescent="0.3">
      <c r="A4586" s="136">
        <f t="shared" si="71"/>
        <v>397.4501927805419</v>
      </c>
      <c r="B4586" s="134">
        <v>4.9359599999999997</v>
      </c>
      <c r="C4586" s="134">
        <v>-75.864670000000004</v>
      </c>
      <c r="D4586" t="s">
        <v>2398</v>
      </c>
      <c r="E4586" t="s">
        <v>892</v>
      </c>
      <c r="F4586" t="s">
        <v>926</v>
      </c>
      <c r="G4586" t="s">
        <v>2399</v>
      </c>
      <c r="H4586" t="s">
        <v>2050</v>
      </c>
      <c r="I4586">
        <v>55.904899999999998</v>
      </c>
      <c r="J4586" t="s">
        <v>894</v>
      </c>
      <c r="K4586" t="s">
        <v>879</v>
      </c>
      <c r="L4586" t="s">
        <v>2400</v>
      </c>
      <c r="M4586" t="s">
        <v>899</v>
      </c>
      <c r="N4586" t="s">
        <v>899</v>
      </c>
    </row>
    <row r="4587" spans="1:14" x14ac:dyDescent="0.3">
      <c r="A4587" s="136">
        <f t="shared" si="71"/>
        <v>397.45587349475636</v>
      </c>
      <c r="B4587" s="134">
        <v>9.3140000000000001</v>
      </c>
      <c r="C4587" s="134">
        <v>-75.83</v>
      </c>
      <c r="D4587" t="s">
        <v>12808</v>
      </c>
      <c r="E4587" t="s">
        <v>883</v>
      </c>
      <c r="F4587" t="s">
        <v>877</v>
      </c>
      <c r="G4587" t="s">
        <v>12809</v>
      </c>
      <c r="H4587" t="s">
        <v>296</v>
      </c>
      <c r="I4587">
        <v>2276.3879999999999</v>
      </c>
      <c r="J4587" t="s">
        <v>889</v>
      </c>
      <c r="L4587" t="s">
        <v>12810</v>
      </c>
      <c r="M4587" t="s">
        <v>931</v>
      </c>
      <c r="N4587" t="s">
        <v>931</v>
      </c>
    </row>
    <row r="4588" spans="1:14" x14ac:dyDescent="0.3">
      <c r="A4588" s="136">
        <f t="shared" si="71"/>
        <v>397.45704801402707</v>
      </c>
      <c r="B4588" s="134">
        <v>7.4880000000000004</v>
      </c>
      <c r="C4588" s="134">
        <v>-76.581000000000003</v>
      </c>
      <c r="D4588" t="s">
        <v>10915</v>
      </c>
      <c r="E4588" t="s">
        <v>883</v>
      </c>
      <c r="F4588" t="s">
        <v>877</v>
      </c>
      <c r="G4588" t="s">
        <v>10888</v>
      </c>
      <c r="H4588" t="s">
        <v>288</v>
      </c>
      <c r="I4588">
        <v>58.725900000000003</v>
      </c>
      <c r="J4588" t="s">
        <v>894</v>
      </c>
      <c r="L4588" t="s">
        <v>10695</v>
      </c>
      <c r="M4588" t="s">
        <v>1173</v>
      </c>
      <c r="N4588" t="s">
        <v>1173</v>
      </c>
    </row>
    <row r="4589" spans="1:14" x14ac:dyDescent="0.3">
      <c r="A4589" s="136">
        <f t="shared" si="71"/>
        <v>397.5179857715226</v>
      </c>
      <c r="B4589" s="134">
        <v>7.4695</v>
      </c>
      <c r="C4589" s="134">
        <v>-76.583500000000001</v>
      </c>
      <c r="D4589" t="s">
        <v>10870</v>
      </c>
      <c r="E4589" t="s">
        <v>883</v>
      </c>
      <c r="F4589" t="s">
        <v>981</v>
      </c>
      <c r="G4589" t="s">
        <v>10236</v>
      </c>
      <c r="H4589" t="s">
        <v>288</v>
      </c>
      <c r="I4589">
        <v>52.611199999999997</v>
      </c>
      <c r="J4589" t="s">
        <v>894</v>
      </c>
      <c r="L4589" t="s">
        <v>10871</v>
      </c>
      <c r="M4589" t="s">
        <v>957</v>
      </c>
      <c r="N4589" t="s">
        <v>957</v>
      </c>
    </row>
    <row r="4590" spans="1:14" x14ac:dyDescent="0.3">
      <c r="A4590" s="136">
        <f t="shared" si="71"/>
        <v>397.51947845720872</v>
      </c>
      <c r="B4590" s="134">
        <v>7.7575000000000003</v>
      </c>
      <c r="C4590" s="134">
        <v>-76.542000000000002</v>
      </c>
      <c r="D4590" t="s">
        <v>11370</v>
      </c>
      <c r="E4590" t="s">
        <v>883</v>
      </c>
      <c r="F4590" t="s">
        <v>877</v>
      </c>
      <c r="G4590" t="s">
        <v>11298</v>
      </c>
      <c r="H4590" t="s">
        <v>288</v>
      </c>
      <c r="I4590">
        <v>151.6028</v>
      </c>
      <c r="J4590" t="s">
        <v>889</v>
      </c>
      <c r="L4590" t="s">
        <v>11280</v>
      </c>
      <c r="M4590" t="s">
        <v>1173</v>
      </c>
      <c r="N4590" t="s">
        <v>1173</v>
      </c>
    </row>
    <row r="4591" spans="1:14" x14ac:dyDescent="0.3">
      <c r="A4591" s="136">
        <f t="shared" si="71"/>
        <v>397.55885714846033</v>
      </c>
      <c r="B4591" s="134">
        <v>7.5785</v>
      </c>
      <c r="C4591" s="134">
        <v>-76.570999999999998</v>
      </c>
      <c r="D4591" t="s">
        <v>11040</v>
      </c>
      <c r="E4591" t="s">
        <v>883</v>
      </c>
      <c r="F4591" t="s">
        <v>877</v>
      </c>
      <c r="G4591" t="s">
        <v>10937</v>
      </c>
      <c r="H4591" t="s">
        <v>288</v>
      </c>
      <c r="I4591">
        <v>89.292199999999994</v>
      </c>
      <c r="J4591" t="s">
        <v>894</v>
      </c>
      <c r="L4591" t="s">
        <v>10745</v>
      </c>
      <c r="M4591" t="s">
        <v>1173</v>
      </c>
      <c r="N4591" t="s">
        <v>1173</v>
      </c>
    </row>
    <row r="4592" spans="1:14" x14ac:dyDescent="0.3">
      <c r="A4592" s="136">
        <f t="shared" si="71"/>
        <v>397.58278281015635</v>
      </c>
      <c r="B4592" s="134">
        <v>7.4344999999999999</v>
      </c>
      <c r="C4592" s="134">
        <v>-76.587500000000006</v>
      </c>
      <c r="D4592" t="s">
        <v>10744</v>
      </c>
      <c r="E4592" t="s">
        <v>883</v>
      </c>
      <c r="F4592" t="s">
        <v>877</v>
      </c>
      <c r="G4592" t="s">
        <v>10236</v>
      </c>
      <c r="H4592" t="s">
        <v>288</v>
      </c>
      <c r="I4592">
        <v>165.1891</v>
      </c>
      <c r="J4592" t="s">
        <v>889</v>
      </c>
      <c r="L4592" t="s">
        <v>10745</v>
      </c>
      <c r="M4592" t="s">
        <v>1173</v>
      </c>
      <c r="N4592" t="s">
        <v>1173</v>
      </c>
    </row>
    <row r="4593" spans="1:14" x14ac:dyDescent="0.3">
      <c r="A4593" s="136">
        <f t="shared" si="71"/>
        <v>397.59448307684607</v>
      </c>
      <c r="B4593" s="134">
        <v>3.7145199999999998</v>
      </c>
      <c r="C4593" s="134">
        <v>-71.826030000000003</v>
      </c>
      <c r="D4593" t="s">
        <v>10928</v>
      </c>
      <c r="E4593" t="s">
        <v>892</v>
      </c>
      <c r="F4593" t="s">
        <v>877</v>
      </c>
      <c r="G4593" t="s">
        <v>9984</v>
      </c>
      <c r="H4593" t="s">
        <v>302</v>
      </c>
      <c r="I4593">
        <v>3316.9818</v>
      </c>
      <c r="J4593" t="s">
        <v>889</v>
      </c>
      <c r="K4593" t="s">
        <v>879</v>
      </c>
      <c r="L4593" t="s">
        <v>10929</v>
      </c>
      <c r="M4593" t="s">
        <v>4806</v>
      </c>
      <c r="N4593" t="s">
        <v>4806</v>
      </c>
    </row>
    <row r="4594" spans="1:14" x14ac:dyDescent="0.3">
      <c r="A4594" s="136">
        <f t="shared" si="71"/>
        <v>397.79500918169038</v>
      </c>
      <c r="B4594" s="134">
        <v>4.6254999999999997</v>
      </c>
      <c r="C4594" s="134">
        <v>-75.602500000000006</v>
      </c>
      <c r="D4594" t="s">
        <v>1445</v>
      </c>
      <c r="E4594" t="s">
        <v>883</v>
      </c>
      <c r="F4594" t="s">
        <v>877</v>
      </c>
      <c r="G4594" t="s">
        <v>1340</v>
      </c>
      <c r="H4594" t="s">
        <v>304</v>
      </c>
      <c r="I4594">
        <v>13.503299999999999</v>
      </c>
      <c r="J4594" t="s">
        <v>894</v>
      </c>
      <c r="L4594" t="s">
        <v>1446</v>
      </c>
      <c r="M4594" t="s">
        <v>899</v>
      </c>
      <c r="N4594" t="s">
        <v>899</v>
      </c>
    </row>
    <row r="4595" spans="1:14" x14ac:dyDescent="0.3">
      <c r="A4595" s="136">
        <f t="shared" si="71"/>
        <v>397.81669433465919</v>
      </c>
      <c r="B4595" s="134">
        <v>4.7104400000000002</v>
      </c>
      <c r="C4595" s="134">
        <v>-75.68177</v>
      </c>
      <c r="D4595" t="s">
        <v>1670</v>
      </c>
      <c r="E4595" t="s">
        <v>892</v>
      </c>
      <c r="F4595" t="s">
        <v>926</v>
      </c>
      <c r="G4595" t="s">
        <v>1666</v>
      </c>
      <c r="H4595" t="s">
        <v>304</v>
      </c>
      <c r="I4595">
        <v>10.3749</v>
      </c>
      <c r="J4595" t="s">
        <v>889</v>
      </c>
      <c r="K4595" t="s">
        <v>879</v>
      </c>
      <c r="L4595" t="s">
        <v>1667</v>
      </c>
      <c r="M4595" t="s">
        <v>931</v>
      </c>
      <c r="N4595" t="s">
        <v>931</v>
      </c>
    </row>
    <row r="4596" spans="1:14" x14ac:dyDescent="0.3">
      <c r="A4596" s="136">
        <f t="shared" si="71"/>
        <v>397.91103007135041</v>
      </c>
      <c r="B4596" s="134">
        <v>4.7091700000000003</v>
      </c>
      <c r="C4596" s="134">
        <v>-75.68177</v>
      </c>
      <c r="D4596" t="s">
        <v>1665</v>
      </c>
      <c r="E4596" t="s">
        <v>892</v>
      </c>
      <c r="F4596" t="s">
        <v>926</v>
      </c>
      <c r="G4596" t="s">
        <v>1666</v>
      </c>
      <c r="H4596" t="s">
        <v>304</v>
      </c>
      <c r="I4596">
        <v>25.941800000000001</v>
      </c>
      <c r="J4596" t="s">
        <v>889</v>
      </c>
      <c r="K4596" t="s">
        <v>879</v>
      </c>
      <c r="L4596" t="s">
        <v>1667</v>
      </c>
      <c r="M4596" t="s">
        <v>931</v>
      </c>
      <c r="N4596" t="s">
        <v>931</v>
      </c>
    </row>
    <row r="4597" spans="1:14" x14ac:dyDescent="0.3">
      <c r="A4597" s="136">
        <f t="shared" si="71"/>
        <v>398.02793685669019</v>
      </c>
      <c r="B4597" s="134">
        <v>4.0285000000000002</v>
      </c>
      <c r="C4597" s="134">
        <v>-74.856499999999997</v>
      </c>
      <c r="D4597" t="s">
        <v>1425</v>
      </c>
      <c r="E4597" t="s">
        <v>883</v>
      </c>
      <c r="F4597" t="s">
        <v>877</v>
      </c>
      <c r="G4597" t="s">
        <v>1426</v>
      </c>
      <c r="H4597" t="s">
        <v>307</v>
      </c>
      <c r="I4597">
        <v>94.500100000000003</v>
      </c>
      <c r="J4597" t="s">
        <v>894</v>
      </c>
      <c r="L4597" t="s">
        <v>1109</v>
      </c>
      <c r="M4597" t="s">
        <v>957</v>
      </c>
      <c r="N4597" t="s">
        <v>957</v>
      </c>
    </row>
    <row r="4598" spans="1:14" x14ac:dyDescent="0.3">
      <c r="A4598" s="136">
        <f t="shared" si="71"/>
        <v>398.22042044399171</v>
      </c>
      <c r="B4598" s="134">
        <v>4.274</v>
      </c>
      <c r="C4598" s="134">
        <v>-75.218000000000004</v>
      </c>
      <c r="D4598" t="s">
        <v>920</v>
      </c>
      <c r="E4598" t="s">
        <v>883</v>
      </c>
      <c r="F4598" t="s">
        <v>877</v>
      </c>
      <c r="G4598" t="s">
        <v>878</v>
      </c>
      <c r="H4598" t="s">
        <v>307</v>
      </c>
      <c r="I4598">
        <v>19.639199999999999</v>
      </c>
      <c r="J4598" t="s">
        <v>894</v>
      </c>
      <c r="L4598" t="s">
        <v>921</v>
      </c>
      <c r="M4598" t="s">
        <v>906</v>
      </c>
      <c r="N4598" t="s">
        <v>906</v>
      </c>
    </row>
    <row r="4599" spans="1:14" x14ac:dyDescent="0.3">
      <c r="A4599" s="136">
        <f t="shared" si="71"/>
        <v>398.27489440573606</v>
      </c>
      <c r="B4599" s="134">
        <v>7.7465000000000002</v>
      </c>
      <c r="C4599" s="134">
        <v>-76.551000000000002</v>
      </c>
      <c r="D4599" t="s">
        <v>11357</v>
      </c>
      <c r="E4599" t="s">
        <v>883</v>
      </c>
      <c r="F4599" t="s">
        <v>877</v>
      </c>
      <c r="G4599" t="s">
        <v>11298</v>
      </c>
      <c r="H4599" t="s">
        <v>288</v>
      </c>
      <c r="I4599">
        <v>9.7812000000000001</v>
      </c>
      <c r="J4599" t="s">
        <v>894</v>
      </c>
      <c r="L4599" t="s">
        <v>10524</v>
      </c>
      <c r="M4599" t="s">
        <v>957</v>
      </c>
      <c r="N4599" t="s">
        <v>957</v>
      </c>
    </row>
    <row r="4600" spans="1:14" x14ac:dyDescent="0.3">
      <c r="A4600" s="136">
        <f t="shared" si="71"/>
        <v>398.31478917404854</v>
      </c>
      <c r="B4600" s="134">
        <v>7.5664999999999996</v>
      </c>
      <c r="C4600" s="134">
        <v>-76.579499999999996</v>
      </c>
      <c r="D4600" t="s">
        <v>11024</v>
      </c>
      <c r="E4600" t="s">
        <v>883</v>
      </c>
      <c r="F4600" t="s">
        <v>877</v>
      </c>
      <c r="G4600" t="s">
        <v>10937</v>
      </c>
      <c r="H4600" t="s">
        <v>288</v>
      </c>
      <c r="I4600">
        <v>62.385199999999998</v>
      </c>
      <c r="J4600" t="s">
        <v>894</v>
      </c>
      <c r="L4600" t="s">
        <v>11025</v>
      </c>
      <c r="M4600" t="s">
        <v>1019</v>
      </c>
      <c r="N4600" t="s">
        <v>1019</v>
      </c>
    </row>
    <row r="4601" spans="1:14" x14ac:dyDescent="0.3">
      <c r="A4601" s="136">
        <f t="shared" si="71"/>
        <v>398.40101230759791</v>
      </c>
      <c r="B4601" s="134">
        <v>9.1720000000000006</v>
      </c>
      <c r="C4601" s="134">
        <v>-75.947999999999993</v>
      </c>
      <c r="D4601" t="s">
        <v>12735</v>
      </c>
      <c r="E4601" t="s">
        <v>892</v>
      </c>
      <c r="F4601" t="s">
        <v>1214</v>
      </c>
      <c r="G4601" t="s">
        <v>12720</v>
      </c>
      <c r="H4601" t="s">
        <v>296</v>
      </c>
      <c r="I4601">
        <v>77.874899999999997</v>
      </c>
      <c r="K4601" t="s">
        <v>879</v>
      </c>
      <c r="L4601" t="s">
        <v>12736</v>
      </c>
      <c r="M4601" t="s">
        <v>891</v>
      </c>
      <c r="N4601" t="s">
        <v>891</v>
      </c>
    </row>
    <row r="4602" spans="1:14" x14ac:dyDescent="0.3">
      <c r="A4602" s="136">
        <f t="shared" si="71"/>
        <v>398.51763921666128</v>
      </c>
      <c r="B4602" s="134">
        <v>7.0469999999999997</v>
      </c>
      <c r="C4602" s="134">
        <v>-76.610500000000002</v>
      </c>
      <c r="D4602" t="s">
        <v>10061</v>
      </c>
      <c r="E4602" t="s">
        <v>883</v>
      </c>
      <c r="F4602" t="s">
        <v>877</v>
      </c>
      <c r="G4602" t="s">
        <v>10062</v>
      </c>
      <c r="H4602" t="s">
        <v>295</v>
      </c>
      <c r="I4602">
        <v>191.0557</v>
      </c>
      <c r="J4602" t="s">
        <v>889</v>
      </c>
      <c r="L4602" t="s">
        <v>2659</v>
      </c>
      <c r="M4602" t="s">
        <v>2026</v>
      </c>
      <c r="N4602" t="s">
        <v>2026</v>
      </c>
    </row>
    <row r="4603" spans="1:14" x14ac:dyDescent="0.3">
      <c r="A4603" s="136">
        <f t="shared" si="71"/>
        <v>398.56328491196126</v>
      </c>
      <c r="B4603" s="134">
        <v>4.9788800000000002</v>
      </c>
      <c r="C4603" s="134">
        <v>-75.909440000000004</v>
      </c>
      <c r="D4603" t="s">
        <v>2543</v>
      </c>
      <c r="E4603" t="s">
        <v>892</v>
      </c>
      <c r="F4603" t="s">
        <v>1214</v>
      </c>
      <c r="G4603" t="s">
        <v>2544</v>
      </c>
      <c r="H4603" t="s">
        <v>305</v>
      </c>
      <c r="I4603">
        <v>1.5925</v>
      </c>
      <c r="J4603" t="s">
        <v>986</v>
      </c>
      <c r="K4603" t="s">
        <v>903</v>
      </c>
      <c r="L4603" t="s">
        <v>2545</v>
      </c>
      <c r="M4603" t="s">
        <v>949</v>
      </c>
      <c r="N4603" t="s">
        <v>949</v>
      </c>
    </row>
    <row r="4604" spans="1:14" x14ac:dyDescent="0.3">
      <c r="A4604" s="136">
        <f t="shared" si="71"/>
        <v>398.63372320688853</v>
      </c>
      <c r="B4604" s="134">
        <v>7.7145000000000001</v>
      </c>
      <c r="C4604" s="134">
        <v>-76.56</v>
      </c>
      <c r="D4604" t="s">
        <v>11273</v>
      </c>
      <c r="E4604" t="s">
        <v>892</v>
      </c>
      <c r="F4604" t="s">
        <v>877</v>
      </c>
      <c r="G4604" t="s">
        <v>10937</v>
      </c>
      <c r="H4604" t="s">
        <v>288</v>
      </c>
      <c r="I4604">
        <v>112.495</v>
      </c>
      <c r="J4604" t="s">
        <v>889</v>
      </c>
      <c r="K4604" t="s">
        <v>903</v>
      </c>
      <c r="L4604" t="s">
        <v>11274</v>
      </c>
      <c r="M4604" t="s">
        <v>887</v>
      </c>
      <c r="N4604" t="s">
        <v>887</v>
      </c>
    </row>
    <row r="4605" spans="1:14" x14ac:dyDescent="0.3">
      <c r="A4605" s="136">
        <f t="shared" si="71"/>
        <v>398.67530081241625</v>
      </c>
      <c r="B4605" s="134">
        <v>7.5591900000000001</v>
      </c>
      <c r="C4605" s="134">
        <v>-76.583740000000006</v>
      </c>
      <c r="D4605" t="s">
        <v>11014</v>
      </c>
      <c r="E4605" t="s">
        <v>892</v>
      </c>
      <c r="F4605" t="s">
        <v>877</v>
      </c>
      <c r="G4605" t="s">
        <v>10937</v>
      </c>
      <c r="H4605" t="s">
        <v>288</v>
      </c>
      <c r="I4605">
        <v>299.8426</v>
      </c>
      <c r="J4605" t="s">
        <v>889</v>
      </c>
      <c r="K4605" t="s">
        <v>879</v>
      </c>
      <c r="L4605" t="s">
        <v>11015</v>
      </c>
      <c r="M4605" t="s">
        <v>1380</v>
      </c>
      <c r="N4605" t="s">
        <v>1380</v>
      </c>
    </row>
    <row r="4606" spans="1:14" x14ac:dyDescent="0.3">
      <c r="A4606" s="136">
        <f t="shared" si="71"/>
        <v>398.71237055788811</v>
      </c>
      <c r="B4606" s="134">
        <v>7.71</v>
      </c>
      <c r="C4606" s="134">
        <v>-76.561499999999995</v>
      </c>
      <c r="D4606" t="s">
        <v>11268</v>
      </c>
      <c r="E4606" t="s">
        <v>883</v>
      </c>
      <c r="F4606" t="s">
        <v>877</v>
      </c>
      <c r="G4606" t="s">
        <v>10937</v>
      </c>
      <c r="H4606" t="s">
        <v>288</v>
      </c>
      <c r="I4606">
        <v>61.139400000000002</v>
      </c>
      <c r="J4606" t="s">
        <v>894</v>
      </c>
      <c r="L4606" t="s">
        <v>10745</v>
      </c>
      <c r="M4606" t="s">
        <v>11269</v>
      </c>
      <c r="N4606" t="s">
        <v>11269</v>
      </c>
    </row>
    <row r="4607" spans="1:14" x14ac:dyDescent="0.3">
      <c r="A4607" s="136">
        <f t="shared" si="71"/>
        <v>398.71614447241774</v>
      </c>
      <c r="B4607" s="134">
        <v>4.8836700000000004</v>
      </c>
      <c r="C4607" s="134">
        <v>-75.838499999999996</v>
      </c>
      <c r="D4607" t="s">
        <v>2243</v>
      </c>
      <c r="E4607" t="s">
        <v>892</v>
      </c>
      <c r="F4607" t="s">
        <v>877</v>
      </c>
      <c r="G4607" t="s">
        <v>2244</v>
      </c>
      <c r="H4607" t="s">
        <v>305</v>
      </c>
      <c r="I4607">
        <v>230.82550000000001</v>
      </c>
      <c r="J4607" t="s">
        <v>889</v>
      </c>
      <c r="K4607" t="s">
        <v>879</v>
      </c>
      <c r="L4607" t="s">
        <v>2245</v>
      </c>
      <c r="M4607" t="s">
        <v>931</v>
      </c>
      <c r="N4607" t="s">
        <v>931</v>
      </c>
    </row>
    <row r="4608" spans="1:14" x14ac:dyDescent="0.3">
      <c r="A4608" s="136">
        <f t="shared" si="71"/>
        <v>398.94459515078938</v>
      </c>
      <c r="B4608" s="134">
        <v>7.3040000000000003</v>
      </c>
      <c r="C4608" s="134">
        <v>-76.609499999999997</v>
      </c>
      <c r="D4608" t="s">
        <v>10508</v>
      </c>
      <c r="E4608" t="s">
        <v>883</v>
      </c>
      <c r="F4608" t="s">
        <v>877</v>
      </c>
      <c r="G4608" t="s">
        <v>10420</v>
      </c>
      <c r="H4608" t="s">
        <v>5767</v>
      </c>
      <c r="I4608">
        <v>1239.9668999999999</v>
      </c>
      <c r="J4608" t="s">
        <v>889</v>
      </c>
      <c r="L4608" t="s">
        <v>10421</v>
      </c>
      <c r="M4608" t="s">
        <v>4446</v>
      </c>
      <c r="N4608" t="s">
        <v>4446</v>
      </c>
    </row>
    <row r="4609" spans="1:14" x14ac:dyDescent="0.3">
      <c r="A4609" s="136">
        <f t="shared" si="71"/>
        <v>399.0338408667663</v>
      </c>
      <c r="B4609" s="134">
        <v>7.7465000000000002</v>
      </c>
      <c r="C4609" s="134">
        <v>-76.558000000000007</v>
      </c>
      <c r="D4609" t="s">
        <v>11362</v>
      </c>
      <c r="E4609" t="s">
        <v>883</v>
      </c>
      <c r="F4609" t="s">
        <v>877</v>
      </c>
      <c r="G4609" t="s">
        <v>11298</v>
      </c>
      <c r="H4609" t="s">
        <v>288</v>
      </c>
      <c r="I4609">
        <v>2.4453</v>
      </c>
      <c r="J4609" t="s">
        <v>894</v>
      </c>
      <c r="L4609" t="s">
        <v>10745</v>
      </c>
      <c r="M4609" t="s">
        <v>931</v>
      </c>
      <c r="N4609" t="s">
        <v>931</v>
      </c>
    </row>
    <row r="4610" spans="1:14" x14ac:dyDescent="0.3">
      <c r="A4610" s="136">
        <f t="shared" ref="A4610:A4673" si="72">6371*ACOS(SIN(RADIANS(LAT))*SIN(RADIANS(B4610))+COS(RADIANS(LAT))*COS(RADIANS(B4610))*COS(RADIANS(C4610-LONG)))</f>
        <v>399.18204586248891</v>
      </c>
      <c r="B4610" s="134">
        <v>3.5819999999999999</v>
      </c>
      <c r="C4610" s="134">
        <v>-73.746499999999997</v>
      </c>
      <c r="D4610" t="s">
        <v>5194</v>
      </c>
      <c r="E4610" t="s">
        <v>883</v>
      </c>
      <c r="F4610" t="s">
        <v>877</v>
      </c>
      <c r="G4610" t="s">
        <v>5195</v>
      </c>
      <c r="H4610" t="s">
        <v>302</v>
      </c>
      <c r="I4610">
        <v>112.8665</v>
      </c>
      <c r="J4610" t="s">
        <v>894</v>
      </c>
      <c r="L4610" t="s">
        <v>5038</v>
      </c>
      <c r="M4610" t="s">
        <v>957</v>
      </c>
      <c r="N4610" t="s">
        <v>957</v>
      </c>
    </row>
    <row r="4611" spans="1:14" x14ac:dyDescent="0.3">
      <c r="A4611" s="136">
        <f t="shared" si="72"/>
        <v>399.30107342825528</v>
      </c>
      <c r="B4611" s="134">
        <v>7.4720000000000004</v>
      </c>
      <c r="C4611" s="134">
        <v>-76.599500000000006</v>
      </c>
      <c r="D4611" t="s">
        <v>10887</v>
      </c>
      <c r="E4611" t="s">
        <v>883</v>
      </c>
      <c r="F4611" t="s">
        <v>877</v>
      </c>
      <c r="G4611" t="s">
        <v>10888</v>
      </c>
      <c r="H4611" t="s">
        <v>288</v>
      </c>
      <c r="I4611">
        <v>230.0284</v>
      </c>
      <c r="J4611" t="s">
        <v>889</v>
      </c>
      <c r="L4611" t="s">
        <v>10654</v>
      </c>
      <c r="M4611" t="s">
        <v>10889</v>
      </c>
      <c r="N4611" t="s">
        <v>10889</v>
      </c>
    </row>
    <row r="4612" spans="1:14" x14ac:dyDescent="0.3">
      <c r="A4612" s="136">
        <f t="shared" si="72"/>
        <v>399.44613138498028</v>
      </c>
      <c r="B4612" s="134">
        <v>4.1135000000000002</v>
      </c>
      <c r="C4612" s="134">
        <v>-75.014499999999998</v>
      </c>
      <c r="D4612" t="s">
        <v>1134</v>
      </c>
      <c r="E4612" t="s">
        <v>883</v>
      </c>
      <c r="F4612" t="s">
        <v>981</v>
      </c>
      <c r="G4612" t="s">
        <v>1095</v>
      </c>
      <c r="H4612" t="s">
        <v>307</v>
      </c>
      <c r="I4612">
        <v>94.507999999999996</v>
      </c>
      <c r="J4612" t="s">
        <v>894</v>
      </c>
      <c r="L4612" t="s">
        <v>1135</v>
      </c>
      <c r="M4612" t="s">
        <v>887</v>
      </c>
      <c r="N4612" t="s">
        <v>887</v>
      </c>
    </row>
    <row r="4613" spans="1:14" x14ac:dyDescent="0.3">
      <c r="A4613" s="136">
        <f t="shared" si="72"/>
        <v>399.50496630926773</v>
      </c>
      <c r="B4613" s="134">
        <v>10.025</v>
      </c>
      <c r="C4613" s="134">
        <v>-75.100999999999999</v>
      </c>
      <c r="D4613" t="s">
        <v>13094</v>
      </c>
      <c r="E4613" t="s">
        <v>883</v>
      </c>
      <c r="F4613" t="s">
        <v>877</v>
      </c>
      <c r="G4613" t="s">
        <v>13079</v>
      </c>
      <c r="H4613" t="s">
        <v>290</v>
      </c>
      <c r="I4613">
        <v>189.11189999999999</v>
      </c>
      <c r="J4613" t="s">
        <v>889</v>
      </c>
      <c r="L4613" t="s">
        <v>13095</v>
      </c>
      <c r="M4613" t="s">
        <v>3535</v>
      </c>
      <c r="N4613" t="s">
        <v>3535</v>
      </c>
    </row>
    <row r="4614" spans="1:14" x14ac:dyDescent="0.3">
      <c r="A4614" s="136">
        <f t="shared" si="72"/>
        <v>399.67280994956207</v>
      </c>
      <c r="B4614" s="134">
        <v>10.488</v>
      </c>
      <c r="C4614" s="134">
        <v>-74.197000000000003</v>
      </c>
      <c r="D4614" t="s">
        <v>13489</v>
      </c>
      <c r="E4614" t="s">
        <v>892</v>
      </c>
      <c r="F4614" t="s">
        <v>877</v>
      </c>
      <c r="G4614" t="s">
        <v>13443</v>
      </c>
      <c r="H4614" t="s">
        <v>301</v>
      </c>
      <c r="I4614">
        <v>420.88889999999998</v>
      </c>
      <c r="J4614" t="s">
        <v>889</v>
      </c>
      <c r="K4614" t="s">
        <v>879</v>
      </c>
      <c r="L4614" t="s">
        <v>12943</v>
      </c>
      <c r="M4614" t="s">
        <v>1597</v>
      </c>
      <c r="N4614" t="s">
        <v>1597</v>
      </c>
    </row>
    <row r="4615" spans="1:14" x14ac:dyDescent="0.3">
      <c r="A4615" s="136">
        <f t="shared" si="72"/>
        <v>399.72875728141781</v>
      </c>
      <c r="B4615" s="134">
        <v>7.7460000000000004</v>
      </c>
      <c r="C4615" s="134">
        <v>-76.564499999999995</v>
      </c>
      <c r="D4615" t="s">
        <v>11364</v>
      </c>
      <c r="E4615" t="s">
        <v>883</v>
      </c>
      <c r="F4615" t="s">
        <v>877</v>
      </c>
      <c r="G4615" t="s">
        <v>11298</v>
      </c>
      <c r="H4615" t="s">
        <v>288</v>
      </c>
      <c r="I4615">
        <v>18.340399999999999</v>
      </c>
      <c r="J4615" t="s">
        <v>894</v>
      </c>
      <c r="L4615" t="s">
        <v>10695</v>
      </c>
      <c r="M4615" t="s">
        <v>11269</v>
      </c>
      <c r="N4615" t="s">
        <v>11269</v>
      </c>
    </row>
    <row r="4616" spans="1:14" x14ac:dyDescent="0.3">
      <c r="A4616" s="136">
        <f t="shared" si="72"/>
        <v>400.13452329452804</v>
      </c>
      <c r="B4616" s="134">
        <v>6.9459999999999997</v>
      </c>
      <c r="C4616" s="134">
        <v>-76.622</v>
      </c>
      <c r="D4616" t="s">
        <v>9828</v>
      </c>
      <c r="E4616" t="s">
        <v>883</v>
      </c>
      <c r="F4616" t="s">
        <v>877</v>
      </c>
      <c r="G4616" t="s">
        <v>9829</v>
      </c>
      <c r="H4616" t="s">
        <v>5767</v>
      </c>
      <c r="I4616">
        <v>3803.3809000000001</v>
      </c>
      <c r="J4616" t="s">
        <v>889</v>
      </c>
      <c r="L4616" t="s">
        <v>2659</v>
      </c>
      <c r="M4616" t="s">
        <v>4586</v>
      </c>
      <c r="N4616" t="s">
        <v>4586</v>
      </c>
    </row>
    <row r="4617" spans="1:14" x14ac:dyDescent="0.3">
      <c r="A4617" s="136">
        <f t="shared" si="72"/>
        <v>400.19394822373943</v>
      </c>
      <c r="B4617" s="134">
        <v>7.7195</v>
      </c>
      <c r="C4617" s="134">
        <v>-76.573499999999996</v>
      </c>
      <c r="D4617" t="s">
        <v>11294</v>
      </c>
      <c r="E4617" t="s">
        <v>883</v>
      </c>
      <c r="F4617" t="s">
        <v>877</v>
      </c>
      <c r="G4617" t="s">
        <v>10937</v>
      </c>
      <c r="H4617" t="s">
        <v>288</v>
      </c>
      <c r="I4617">
        <v>51.357399999999998</v>
      </c>
      <c r="J4617" t="s">
        <v>894</v>
      </c>
      <c r="L4617" t="s">
        <v>11274</v>
      </c>
      <c r="M4617" t="s">
        <v>1173</v>
      </c>
      <c r="N4617" t="s">
        <v>1173</v>
      </c>
    </row>
    <row r="4618" spans="1:14" x14ac:dyDescent="0.3">
      <c r="A4618" s="136">
        <f t="shared" si="72"/>
        <v>400.35185922554683</v>
      </c>
      <c r="B4618" s="134">
        <v>3.57064</v>
      </c>
      <c r="C4618" s="134">
        <v>-73.743600000000001</v>
      </c>
      <c r="D4618" t="s">
        <v>5218</v>
      </c>
      <c r="E4618" t="s">
        <v>892</v>
      </c>
      <c r="F4618" t="s">
        <v>877</v>
      </c>
      <c r="G4618" t="s">
        <v>5195</v>
      </c>
      <c r="H4618" t="s">
        <v>302</v>
      </c>
      <c r="I4618">
        <v>94.8596</v>
      </c>
      <c r="J4618" t="s">
        <v>889</v>
      </c>
      <c r="K4618" t="s">
        <v>879</v>
      </c>
      <c r="L4618" t="s">
        <v>5219</v>
      </c>
      <c r="M4618" t="s">
        <v>1482</v>
      </c>
      <c r="N4618" t="s">
        <v>1482</v>
      </c>
    </row>
    <row r="4619" spans="1:14" x14ac:dyDescent="0.3">
      <c r="A4619" s="136">
        <f t="shared" si="72"/>
        <v>400.59252701924964</v>
      </c>
      <c r="B4619" s="134">
        <v>4.1274499999999996</v>
      </c>
      <c r="C4619" s="134">
        <v>-75.053520000000006</v>
      </c>
      <c r="D4619" t="s">
        <v>1094</v>
      </c>
      <c r="E4619" t="s">
        <v>892</v>
      </c>
      <c r="F4619" t="s">
        <v>926</v>
      </c>
      <c r="G4619" t="s">
        <v>1095</v>
      </c>
      <c r="H4619" t="s">
        <v>307</v>
      </c>
      <c r="I4619">
        <v>878.21389999999997</v>
      </c>
      <c r="J4619" t="s">
        <v>889</v>
      </c>
      <c r="K4619" t="s">
        <v>879</v>
      </c>
      <c r="L4619" t="s">
        <v>1096</v>
      </c>
      <c r="M4619" t="s">
        <v>887</v>
      </c>
      <c r="N4619" t="s">
        <v>887</v>
      </c>
    </row>
    <row r="4620" spans="1:14" x14ac:dyDescent="0.3">
      <c r="A4620" s="136">
        <f t="shared" si="72"/>
        <v>400.61988420409011</v>
      </c>
      <c r="B4620" s="134">
        <v>4.0335000000000001</v>
      </c>
      <c r="C4620" s="134">
        <v>-74.909589999999994</v>
      </c>
      <c r="D4620" t="s">
        <v>1329</v>
      </c>
      <c r="E4620" t="s">
        <v>892</v>
      </c>
      <c r="F4620" t="s">
        <v>877</v>
      </c>
      <c r="G4620" t="s">
        <v>1095</v>
      </c>
      <c r="H4620" t="s">
        <v>307</v>
      </c>
      <c r="I4620">
        <v>154.79150000000001</v>
      </c>
      <c r="J4620" t="s">
        <v>894</v>
      </c>
      <c r="K4620" t="s">
        <v>879</v>
      </c>
      <c r="L4620" t="s">
        <v>1330</v>
      </c>
      <c r="M4620" t="s">
        <v>887</v>
      </c>
      <c r="N4620" t="s">
        <v>887</v>
      </c>
    </row>
    <row r="4621" spans="1:14" x14ac:dyDescent="0.3">
      <c r="A4621" s="136">
        <f t="shared" si="72"/>
        <v>400.7221522513845</v>
      </c>
      <c r="B4621" s="134">
        <v>7.43</v>
      </c>
      <c r="C4621" s="134">
        <v>-76.616500000000002</v>
      </c>
      <c r="D4621" t="s">
        <v>10790</v>
      </c>
      <c r="E4621" t="s">
        <v>883</v>
      </c>
      <c r="F4621" t="s">
        <v>877</v>
      </c>
      <c r="G4621" t="s">
        <v>10236</v>
      </c>
      <c r="H4621" t="s">
        <v>288</v>
      </c>
      <c r="I4621">
        <v>148.0684</v>
      </c>
      <c r="J4621" t="s">
        <v>894</v>
      </c>
      <c r="L4621" t="s">
        <v>4831</v>
      </c>
      <c r="M4621" t="s">
        <v>1686</v>
      </c>
      <c r="N4621" t="s">
        <v>1686</v>
      </c>
    </row>
    <row r="4622" spans="1:14" x14ac:dyDescent="0.3">
      <c r="A4622" s="136">
        <f t="shared" si="72"/>
        <v>400.79288576032769</v>
      </c>
      <c r="B4622" s="134">
        <v>7.5550300000000004</v>
      </c>
      <c r="C4622" s="134">
        <v>-76.603629999999995</v>
      </c>
      <c r="D4622" t="s">
        <v>11021</v>
      </c>
      <c r="E4622" t="s">
        <v>892</v>
      </c>
      <c r="F4622" t="s">
        <v>893</v>
      </c>
      <c r="G4622" t="s">
        <v>10937</v>
      </c>
      <c r="H4622" t="s">
        <v>288</v>
      </c>
      <c r="I4622">
        <v>70.024000000000001</v>
      </c>
      <c r="K4622" t="s">
        <v>879</v>
      </c>
      <c r="L4622" t="s">
        <v>11022</v>
      </c>
      <c r="M4622" t="s">
        <v>949</v>
      </c>
      <c r="N4622" t="s">
        <v>949</v>
      </c>
    </row>
    <row r="4623" spans="1:14" x14ac:dyDescent="0.3">
      <c r="A4623" s="136">
        <f t="shared" si="72"/>
        <v>400.82352368999256</v>
      </c>
      <c r="B4623" s="134">
        <v>4.2149599999999996</v>
      </c>
      <c r="C4623" s="134">
        <v>-75.179259999999999</v>
      </c>
      <c r="D4623" t="s">
        <v>923</v>
      </c>
      <c r="E4623" t="s">
        <v>892</v>
      </c>
      <c r="F4623" t="s">
        <v>877</v>
      </c>
      <c r="G4623" t="s">
        <v>900</v>
      </c>
      <c r="H4623" t="s">
        <v>307</v>
      </c>
      <c r="I4623">
        <v>70.190100000000001</v>
      </c>
      <c r="J4623" t="s">
        <v>889</v>
      </c>
      <c r="K4623" t="s">
        <v>879</v>
      </c>
      <c r="L4623" t="s">
        <v>924</v>
      </c>
      <c r="M4623" t="s">
        <v>925</v>
      </c>
      <c r="N4623" t="s">
        <v>925</v>
      </c>
    </row>
    <row r="4624" spans="1:14" x14ac:dyDescent="0.3">
      <c r="A4624" s="136">
        <f t="shared" si="72"/>
        <v>400.82767117618744</v>
      </c>
      <c r="B4624" s="134">
        <v>7.7510199999999996</v>
      </c>
      <c r="C4624" s="134">
        <v>-76.573719999999994</v>
      </c>
      <c r="D4624" t="s">
        <v>11382</v>
      </c>
      <c r="E4624" t="s">
        <v>892</v>
      </c>
      <c r="F4624" t="s">
        <v>893</v>
      </c>
      <c r="G4624" t="s">
        <v>11298</v>
      </c>
      <c r="H4624" t="s">
        <v>288</v>
      </c>
      <c r="I4624">
        <v>31.244199999999999</v>
      </c>
      <c r="K4624" t="s">
        <v>879</v>
      </c>
      <c r="L4624" t="s">
        <v>11383</v>
      </c>
      <c r="M4624" t="s">
        <v>1380</v>
      </c>
      <c r="N4624" t="s">
        <v>1380</v>
      </c>
    </row>
    <row r="4625" spans="1:14" x14ac:dyDescent="0.3">
      <c r="A4625" s="136">
        <f t="shared" si="72"/>
        <v>400.89700741808753</v>
      </c>
      <c r="B4625" s="134">
        <v>7.173</v>
      </c>
      <c r="C4625" s="134">
        <v>-76.632000000000005</v>
      </c>
      <c r="D4625" t="s">
        <v>10290</v>
      </c>
      <c r="E4625" t="s">
        <v>883</v>
      </c>
      <c r="F4625" t="s">
        <v>877</v>
      </c>
      <c r="G4625" t="s">
        <v>10291</v>
      </c>
      <c r="H4625" t="s">
        <v>295</v>
      </c>
      <c r="I4625">
        <v>4557.4137000000001</v>
      </c>
      <c r="J4625" t="s">
        <v>889</v>
      </c>
      <c r="L4625" t="s">
        <v>2659</v>
      </c>
      <c r="M4625" t="s">
        <v>2026</v>
      </c>
      <c r="N4625" t="s">
        <v>2026</v>
      </c>
    </row>
    <row r="4626" spans="1:14" x14ac:dyDescent="0.3">
      <c r="A4626" s="136">
        <f t="shared" si="72"/>
        <v>400.9302559491918</v>
      </c>
      <c r="B4626" s="134">
        <v>4.9619999999999997</v>
      </c>
      <c r="C4626" s="134">
        <v>-75.923500000000004</v>
      </c>
      <c r="D4626" t="s">
        <v>2527</v>
      </c>
      <c r="E4626" t="s">
        <v>883</v>
      </c>
      <c r="F4626" t="s">
        <v>877</v>
      </c>
      <c r="G4626" t="s">
        <v>2528</v>
      </c>
      <c r="H4626" t="s">
        <v>305</v>
      </c>
      <c r="I4626">
        <v>146.09020000000001</v>
      </c>
      <c r="J4626" t="s">
        <v>894</v>
      </c>
      <c r="L4626" t="s">
        <v>2529</v>
      </c>
      <c r="M4626" t="s">
        <v>1410</v>
      </c>
      <c r="N4626" t="s">
        <v>1410</v>
      </c>
    </row>
    <row r="4627" spans="1:14" x14ac:dyDescent="0.3">
      <c r="A4627" s="136">
        <f t="shared" si="72"/>
        <v>400.94871601877708</v>
      </c>
      <c r="B4627" s="134">
        <v>4.1423100000000002</v>
      </c>
      <c r="C4627" s="134">
        <v>-75.080659999999995</v>
      </c>
      <c r="D4627" t="s">
        <v>1045</v>
      </c>
      <c r="E4627" t="s">
        <v>892</v>
      </c>
      <c r="F4627" t="s">
        <v>877</v>
      </c>
      <c r="G4627" t="s">
        <v>1046</v>
      </c>
      <c r="H4627" t="s">
        <v>307</v>
      </c>
      <c r="I4627">
        <v>55.619500000000002</v>
      </c>
      <c r="J4627" t="s">
        <v>894</v>
      </c>
      <c r="K4627" t="s">
        <v>879</v>
      </c>
      <c r="L4627" t="s">
        <v>1047</v>
      </c>
      <c r="M4627" t="s">
        <v>1048</v>
      </c>
      <c r="N4627" t="s">
        <v>1048</v>
      </c>
    </row>
    <row r="4628" spans="1:14" x14ac:dyDescent="0.3">
      <c r="A4628" s="136">
        <f t="shared" si="72"/>
        <v>401.56812752954465</v>
      </c>
      <c r="B4628" s="134">
        <v>3.8675000000000002</v>
      </c>
      <c r="C4628" s="134">
        <v>-71.369500000000002</v>
      </c>
      <c r="D4628" t="s">
        <v>11686</v>
      </c>
      <c r="E4628" t="s">
        <v>883</v>
      </c>
      <c r="F4628" t="s">
        <v>884</v>
      </c>
      <c r="G4628" t="s">
        <v>9984</v>
      </c>
      <c r="H4628" t="s">
        <v>302</v>
      </c>
      <c r="I4628">
        <v>272.44060000000002</v>
      </c>
      <c r="L4628" t="s">
        <v>11687</v>
      </c>
      <c r="M4628" t="s">
        <v>3303</v>
      </c>
      <c r="N4628" t="s">
        <v>3303</v>
      </c>
    </row>
    <row r="4629" spans="1:14" x14ac:dyDescent="0.3">
      <c r="A4629" s="136">
        <f t="shared" si="72"/>
        <v>401.57686309573722</v>
      </c>
      <c r="B4629" s="134">
        <v>5.0366499999999998</v>
      </c>
      <c r="C4629" s="134">
        <v>-75.984399999999994</v>
      </c>
      <c r="D4629" t="s">
        <v>2759</v>
      </c>
      <c r="E4629" t="s">
        <v>892</v>
      </c>
      <c r="F4629" t="s">
        <v>1214</v>
      </c>
      <c r="G4629" t="s">
        <v>2544</v>
      </c>
      <c r="H4629" t="s">
        <v>305</v>
      </c>
      <c r="I4629">
        <v>1.0307999999999999</v>
      </c>
      <c r="J4629" t="s">
        <v>986</v>
      </c>
      <c r="K4629" t="s">
        <v>903</v>
      </c>
      <c r="L4629" t="s">
        <v>2545</v>
      </c>
      <c r="M4629" t="s">
        <v>949</v>
      </c>
      <c r="N4629" t="s">
        <v>949</v>
      </c>
    </row>
    <row r="4630" spans="1:14" x14ac:dyDescent="0.3">
      <c r="A4630" s="136">
        <f t="shared" si="72"/>
        <v>401.71000348375128</v>
      </c>
      <c r="B4630" s="134">
        <v>3.5584199999999999</v>
      </c>
      <c r="C4630" s="134">
        <v>-73.744839999999996</v>
      </c>
      <c r="D4630" t="s">
        <v>5227</v>
      </c>
      <c r="E4630" t="s">
        <v>892</v>
      </c>
      <c r="F4630" t="s">
        <v>926</v>
      </c>
      <c r="G4630" t="s">
        <v>5195</v>
      </c>
      <c r="H4630" t="s">
        <v>302</v>
      </c>
      <c r="I4630">
        <v>79.135900000000007</v>
      </c>
      <c r="J4630" t="s">
        <v>889</v>
      </c>
      <c r="K4630" t="s">
        <v>879</v>
      </c>
      <c r="L4630" t="s">
        <v>5228</v>
      </c>
      <c r="M4630" t="s">
        <v>1718</v>
      </c>
      <c r="N4630" t="s">
        <v>1718</v>
      </c>
    </row>
    <row r="4631" spans="1:14" x14ac:dyDescent="0.3">
      <c r="A4631" s="136">
        <f t="shared" si="72"/>
        <v>401.73443710542824</v>
      </c>
      <c r="B4631" s="134">
        <v>4.0804999999999998</v>
      </c>
      <c r="C4631" s="134">
        <v>-75.001999999999995</v>
      </c>
      <c r="D4631" t="s">
        <v>1174</v>
      </c>
      <c r="E4631" t="s">
        <v>883</v>
      </c>
      <c r="F4631" t="s">
        <v>877</v>
      </c>
      <c r="G4631" t="s">
        <v>1095</v>
      </c>
      <c r="H4631" t="s">
        <v>307</v>
      </c>
      <c r="I4631">
        <v>55.233199999999997</v>
      </c>
      <c r="J4631" t="s">
        <v>894</v>
      </c>
      <c r="L4631" t="s">
        <v>1175</v>
      </c>
      <c r="M4631" t="s">
        <v>957</v>
      </c>
      <c r="N4631" t="s">
        <v>957</v>
      </c>
    </row>
    <row r="4632" spans="1:14" x14ac:dyDescent="0.3">
      <c r="A4632" s="136">
        <f t="shared" si="72"/>
        <v>401.78439615395405</v>
      </c>
      <c r="B4632" s="134">
        <v>4.0065</v>
      </c>
      <c r="C4632" s="134">
        <v>-74.885499999999993</v>
      </c>
      <c r="D4632" t="s">
        <v>1388</v>
      </c>
      <c r="E4632" t="s">
        <v>883</v>
      </c>
      <c r="F4632" t="s">
        <v>877</v>
      </c>
      <c r="G4632" t="s">
        <v>1095</v>
      </c>
      <c r="H4632" t="s">
        <v>307</v>
      </c>
      <c r="I4632">
        <v>553.53210000000001</v>
      </c>
      <c r="J4632" t="s">
        <v>889</v>
      </c>
      <c r="L4632" t="s">
        <v>1005</v>
      </c>
      <c r="M4632" t="s">
        <v>887</v>
      </c>
      <c r="N4632" t="s">
        <v>887</v>
      </c>
    </row>
    <row r="4633" spans="1:14" x14ac:dyDescent="0.3">
      <c r="A4633" s="136">
        <f t="shared" si="72"/>
        <v>401.80665188261804</v>
      </c>
      <c r="B4633" s="134">
        <v>10.503500000000001</v>
      </c>
      <c r="C4633" s="134">
        <v>-74.210999999999999</v>
      </c>
      <c r="D4633" t="s">
        <v>13503</v>
      </c>
      <c r="E4633" t="s">
        <v>892</v>
      </c>
      <c r="F4633" t="s">
        <v>877</v>
      </c>
      <c r="G4633" t="s">
        <v>13443</v>
      </c>
      <c r="H4633" t="s">
        <v>301</v>
      </c>
      <c r="I4633">
        <v>79.821100000000001</v>
      </c>
      <c r="J4633" t="s">
        <v>894</v>
      </c>
      <c r="K4633" t="s">
        <v>903</v>
      </c>
      <c r="L4633" t="s">
        <v>13504</v>
      </c>
      <c r="M4633" t="s">
        <v>1019</v>
      </c>
      <c r="N4633" t="s">
        <v>1019</v>
      </c>
    </row>
    <row r="4634" spans="1:14" x14ac:dyDescent="0.3">
      <c r="A4634" s="136">
        <f t="shared" si="72"/>
        <v>401.86777520652402</v>
      </c>
      <c r="B4634" s="134">
        <v>7.7190000000000003</v>
      </c>
      <c r="C4634" s="134">
        <v>-76.588999999999999</v>
      </c>
      <c r="D4634" t="s">
        <v>11299</v>
      </c>
      <c r="E4634" t="s">
        <v>883</v>
      </c>
      <c r="F4634" t="s">
        <v>877</v>
      </c>
      <c r="G4634" t="s">
        <v>10937</v>
      </c>
      <c r="H4634" t="s">
        <v>288</v>
      </c>
      <c r="I4634">
        <v>366.84980000000002</v>
      </c>
      <c r="J4634" t="s">
        <v>889</v>
      </c>
      <c r="L4634" t="s">
        <v>5858</v>
      </c>
      <c r="M4634" t="s">
        <v>957</v>
      </c>
      <c r="N4634" t="s">
        <v>957</v>
      </c>
    </row>
    <row r="4635" spans="1:14" x14ac:dyDescent="0.3">
      <c r="A4635" s="136">
        <f t="shared" si="72"/>
        <v>401.88039450512838</v>
      </c>
      <c r="B4635" s="134">
        <v>3.5720000000000001</v>
      </c>
      <c r="C4635" s="134">
        <v>-73.813999999999993</v>
      </c>
      <c r="D4635" t="s">
        <v>4979</v>
      </c>
      <c r="E4635" t="s">
        <v>883</v>
      </c>
      <c r="F4635" t="s">
        <v>877</v>
      </c>
      <c r="G4635" t="s">
        <v>4521</v>
      </c>
      <c r="H4635" t="s">
        <v>302</v>
      </c>
      <c r="I4635">
        <v>93.241399999999999</v>
      </c>
      <c r="J4635" t="s">
        <v>894</v>
      </c>
      <c r="L4635" t="s">
        <v>4980</v>
      </c>
      <c r="M4635" t="s">
        <v>957</v>
      </c>
      <c r="N4635" t="s">
        <v>957</v>
      </c>
    </row>
    <row r="4636" spans="1:14" x14ac:dyDescent="0.3">
      <c r="A4636" s="136">
        <f t="shared" si="72"/>
        <v>401.90463124939055</v>
      </c>
      <c r="B4636" s="134">
        <v>7.6505000000000001</v>
      </c>
      <c r="C4636" s="134">
        <v>-76.600499999999997</v>
      </c>
      <c r="D4636" t="s">
        <v>11181</v>
      </c>
      <c r="E4636" t="s">
        <v>908</v>
      </c>
      <c r="F4636" t="s">
        <v>877</v>
      </c>
      <c r="G4636" t="s">
        <v>10937</v>
      </c>
      <c r="H4636" t="s">
        <v>288</v>
      </c>
      <c r="I4636">
        <v>152.88200000000001</v>
      </c>
      <c r="J4636" t="s">
        <v>889</v>
      </c>
      <c r="L4636" t="s">
        <v>10695</v>
      </c>
      <c r="M4636" t="s">
        <v>957</v>
      </c>
      <c r="N4636" t="s">
        <v>957</v>
      </c>
    </row>
    <row r="4637" spans="1:14" x14ac:dyDescent="0.3">
      <c r="A4637" s="136">
        <f t="shared" si="72"/>
        <v>402.0828067638019</v>
      </c>
      <c r="B4637" s="134">
        <v>4.2115499999999999</v>
      </c>
      <c r="C4637" s="134">
        <v>-75.193600000000004</v>
      </c>
      <c r="D4637" t="s">
        <v>904</v>
      </c>
      <c r="E4637" t="s">
        <v>892</v>
      </c>
      <c r="F4637" t="s">
        <v>877</v>
      </c>
      <c r="G4637" t="s">
        <v>900</v>
      </c>
      <c r="H4637" t="s">
        <v>307</v>
      </c>
      <c r="I4637">
        <v>29.500599999999999</v>
      </c>
      <c r="J4637" t="s">
        <v>894</v>
      </c>
      <c r="K4637" t="s">
        <v>879</v>
      </c>
      <c r="L4637" t="s">
        <v>905</v>
      </c>
      <c r="M4637" t="s">
        <v>906</v>
      </c>
      <c r="N4637" t="s">
        <v>906</v>
      </c>
    </row>
    <row r="4638" spans="1:14" x14ac:dyDescent="0.3">
      <c r="A4638" s="136">
        <f t="shared" si="72"/>
        <v>402.22021254131602</v>
      </c>
      <c r="B4638" s="134">
        <v>4.11496</v>
      </c>
      <c r="C4638" s="134">
        <v>-75.061210000000003</v>
      </c>
      <c r="D4638" t="s">
        <v>1080</v>
      </c>
      <c r="E4638" t="s">
        <v>892</v>
      </c>
      <c r="F4638" t="s">
        <v>926</v>
      </c>
      <c r="G4638" t="s">
        <v>1046</v>
      </c>
      <c r="H4638" t="s">
        <v>307</v>
      </c>
      <c r="I4638">
        <v>140.18960000000001</v>
      </c>
      <c r="J4638" t="s">
        <v>889</v>
      </c>
      <c r="K4638" t="s">
        <v>879</v>
      </c>
      <c r="L4638" t="s">
        <v>1081</v>
      </c>
      <c r="M4638" t="s">
        <v>899</v>
      </c>
      <c r="N4638" t="s">
        <v>899</v>
      </c>
    </row>
    <row r="4639" spans="1:14" x14ac:dyDescent="0.3">
      <c r="A4639" s="136">
        <f t="shared" si="72"/>
        <v>402.47263431360858</v>
      </c>
      <c r="B4639" s="134">
        <v>4.149</v>
      </c>
      <c r="C4639" s="134">
        <v>-75.114000000000004</v>
      </c>
      <c r="D4639" t="s">
        <v>987</v>
      </c>
      <c r="E4639" t="s">
        <v>883</v>
      </c>
      <c r="F4639" t="s">
        <v>877</v>
      </c>
      <c r="G4639" t="s">
        <v>919</v>
      </c>
      <c r="H4639" t="s">
        <v>307</v>
      </c>
      <c r="I4639">
        <v>240.58539999999999</v>
      </c>
      <c r="J4639" t="s">
        <v>889</v>
      </c>
      <c r="L4639" t="s">
        <v>988</v>
      </c>
      <c r="M4639" t="s">
        <v>989</v>
      </c>
      <c r="N4639" t="s">
        <v>989</v>
      </c>
    </row>
    <row r="4640" spans="1:14" x14ac:dyDescent="0.3">
      <c r="A4640" s="136">
        <f t="shared" si="72"/>
        <v>402.50961528050516</v>
      </c>
      <c r="B4640" s="134">
        <v>7.7494399999999999</v>
      </c>
      <c r="C4640" s="134">
        <v>-76.589519999999993</v>
      </c>
      <c r="D4640" t="s">
        <v>11394</v>
      </c>
      <c r="E4640" t="s">
        <v>892</v>
      </c>
      <c r="F4640" t="s">
        <v>926</v>
      </c>
      <c r="G4640" t="s">
        <v>11298</v>
      </c>
      <c r="H4640" t="s">
        <v>288</v>
      </c>
      <c r="I4640">
        <v>32.084600000000002</v>
      </c>
      <c r="J4640" t="s">
        <v>894</v>
      </c>
      <c r="K4640" t="s">
        <v>879</v>
      </c>
      <c r="L4640" t="s">
        <v>11395</v>
      </c>
      <c r="M4640" t="s">
        <v>1380</v>
      </c>
      <c r="N4640" t="s">
        <v>1380</v>
      </c>
    </row>
    <row r="4641" spans="1:14" x14ac:dyDescent="0.3">
      <c r="A4641" s="136">
        <f t="shared" si="72"/>
        <v>402.57749413367475</v>
      </c>
      <c r="B4641" s="134">
        <v>4.1569200000000004</v>
      </c>
      <c r="C4641" s="134">
        <v>-75.126729999999995</v>
      </c>
      <c r="D4641" t="s">
        <v>947</v>
      </c>
      <c r="E4641" t="s">
        <v>876</v>
      </c>
      <c r="F4641" t="s">
        <v>877</v>
      </c>
      <c r="G4641" t="s">
        <v>927</v>
      </c>
      <c r="H4641" t="s">
        <v>307</v>
      </c>
      <c r="I4641">
        <v>99.9148</v>
      </c>
      <c r="J4641" t="s">
        <v>894</v>
      </c>
      <c r="K4641" t="s">
        <v>879</v>
      </c>
      <c r="L4641" t="s">
        <v>948</v>
      </c>
      <c r="M4641" t="s">
        <v>949</v>
      </c>
      <c r="N4641" t="s">
        <v>949</v>
      </c>
    </row>
    <row r="4642" spans="1:14" x14ac:dyDescent="0.3">
      <c r="A4642" s="136">
        <f t="shared" si="72"/>
        <v>402.60160491853861</v>
      </c>
      <c r="B4642" s="134">
        <v>7.883</v>
      </c>
      <c r="C4642" s="134">
        <v>-76.563500000000005</v>
      </c>
      <c r="D4642" t="s">
        <v>11604</v>
      </c>
      <c r="E4642" t="s">
        <v>892</v>
      </c>
      <c r="F4642" t="s">
        <v>1214</v>
      </c>
      <c r="G4642" t="s">
        <v>11583</v>
      </c>
      <c r="H4642" t="s">
        <v>288</v>
      </c>
      <c r="I4642">
        <v>11.0007</v>
      </c>
      <c r="L4642" t="s">
        <v>11605</v>
      </c>
      <c r="M4642" t="s">
        <v>957</v>
      </c>
      <c r="N4642" t="s">
        <v>957</v>
      </c>
    </row>
    <row r="4643" spans="1:14" x14ac:dyDescent="0.3">
      <c r="A4643" s="136">
        <f t="shared" si="72"/>
        <v>402.65905894829092</v>
      </c>
      <c r="B4643" s="134">
        <v>3.9954999999999998</v>
      </c>
      <c r="C4643" s="134">
        <v>-74.882499999999993</v>
      </c>
      <c r="D4643" t="s">
        <v>1400</v>
      </c>
      <c r="E4643" t="s">
        <v>883</v>
      </c>
      <c r="F4643" t="s">
        <v>884</v>
      </c>
      <c r="G4643" t="s">
        <v>1398</v>
      </c>
      <c r="H4643" t="s">
        <v>307</v>
      </c>
      <c r="I4643">
        <v>1013.7917</v>
      </c>
      <c r="L4643" t="s">
        <v>886</v>
      </c>
      <c r="M4643" t="s">
        <v>887</v>
      </c>
      <c r="N4643" t="s">
        <v>887</v>
      </c>
    </row>
    <row r="4644" spans="1:14" x14ac:dyDescent="0.3">
      <c r="A4644" s="136">
        <f t="shared" si="72"/>
        <v>402.78557749568012</v>
      </c>
      <c r="B4644" s="134">
        <v>4.93</v>
      </c>
      <c r="C4644" s="134">
        <v>-75.920500000000004</v>
      </c>
      <c r="D4644" t="s">
        <v>2477</v>
      </c>
      <c r="E4644" t="s">
        <v>883</v>
      </c>
      <c r="F4644" t="s">
        <v>981</v>
      </c>
      <c r="G4644" t="s">
        <v>2452</v>
      </c>
      <c r="H4644" t="s">
        <v>305</v>
      </c>
      <c r="I4644">
        <v>31.920100000000001</v>
      </c>
      <c r="J4644" t="s">
        <v>894</v>
      </c>
      <c r="L4644" t="s">
        <v>2478</v>
      </c>
      <c r="M4644" t="s">
        <v>2479</v>
      </c>
      <c r="N4644" t="s">
        <v>2479</v>
      </c>
    </row>
    <row r="4645" spans="1:14" x14ac:dyDescent="0.3">
      <c r="A4645" s="136">
        <f t="shared" si="72"/>
        <v>402.9274774749826</v>
      </c>
      <c r="B4645" s="134">
        <v>4.1988700000000003</v>
      </c>
      <c r="C4645" s="134">
        <v>-75.189369999999997</v>
      </c>
      <c r="D4645" t="s">
        <v>911</v>
      </c>
      <c r="E4645" t="s">
        <v>892</v>
      </c>
      <c r="F4645" t="s">
        <v>877</v>
      </c>
      <c r="G4645" t="s">
        <v>900</v>
      </c>
      <c r="H4645" t="s">
        <v>307</v>
      </c>
      <c r="I4645">
        <v>8.9954000000000001</v>
      </c>
      <c r="J4645" t="s">
        <v>894</v>
      </c>
      <c r="K4645" t="s">
        <v>879</v>
      </c>
      <c r="L4645" t="s">
        <v>912</v>
      </c>
      <c r="M4645" t="s">
        <v>906</v>
      </c>
      <c r="N4645" t="s">
        <v>906</v>
      </c>
    </row>
    <row r="4646" spans="1:14" x14ac:dyDescent="0.3">
      <c r="A4646" s="136">
        <f t="shared" si="72"/>
        <v>403.02136144964544</v>
      </c>
      <c r="B4646" s="134">
        <v>3.9935</v>
      </c>
      <c r="C4646" s="134">
        <v>-74.885499999999993</v>
      </c>
      <c r="D4646" t="s">
        <v>1397</v>
      </c>
      <c r="E4646" t="s">
        <v>883</v>
      </c>
      <c r="F4646" t="s">
        <v>877</v>
      </c>
      <c r="G4646" t="s">
        <v>1398</v>
      </c>
      <c r="H4646" t="s">
        <v>307</v>
      </c>
      <c r="I4646">
        <v>301.93090000000001</v>
      </c>
      <c r="J4646" t="s">
        <v>889</v>
      </c>
      <c r="L4646" t="s">
        <v>1399</v>
      </c>
      <c r="M4646" t="s">
        <v>957</v>
      </c>
      <c r="N4646" t="s">
        <v>957</v>
      </c>
    </row>
    <row r="4647" spans="1:14" x14ac:dyDescent="0.3">
      <c r="A4647" s="136">
        <f t="shared" si="72"/>
        <v>403.12456577806114</v>
      </c>
      <c r="B4647" s="134">
        <v>7.4755000000000003</v>
      </c>
      <c r="C4647" s="134">
        <v>-76.634</v>
      </c>
      <c r="D4647" t="s">
        <v>10936</v>
      </c>
      <c r="E4647" t="s">
        <v>883</v>
      </c>
      <c r="F4647" t="s">
        <v>877</v>
      </c>
      <c r="G4647" t="s">
        <v>10937</v>
      </c>
      <c r="H4647" t="s">
        <v>288</v>
      </c>
      <c r="I4647">
        <v>382.99900000000002</v>
      </c>
      <c r="J4647" t="s">
        <v>889</v>
      </c>
      <c r="L4647" t="s">
        <v>10654</v>
      </c>
      <c r="M4647" t="s">
        <v>10889</v>
      </c>
      <c r="N4647" t="s">
        <v>10889</v>
      </c>
    </row>
    <row r="4648" spans="1:14" x14ac:dyDescent="0.3">
      <c r="A4648" s="136">
        <f t="shared" si="72"/>
        <v>403.1261283249637</v>
      </c>
      <c r="B4648" s="134">
        <v>3.5457700000000001</v>
      </c>
      <c r="C4648" s="134">
        <v>-73.746570000000006</v>
      </c>
      <c r="D4648" t="s">
        <v>5235</v>
      </c>
      <c r="E4648" t="s">
        <v>892</v>
      </c>
      <c r="F4648" t="s">
        <v>877</v>
      </c>
      <c r="G4648" t="s">
        <v>5195</v>
      </c>
      <c r="H4648" t="s">
        <v>302</v>
      </c>
      <c r="I4648">
        <v>220.30510000000001</v>
      </c>
      <c r="J4648" t="s">
        <v>889</v>
      </c>
      <c r="K4648" t="s">
        <v>879</v>
      </c>
      <c r="L4648" t="s">
        <v>5236</v>
      </c>
      <c r="M4648" t="s">
        <v>899</v>
      </c>
      <c r="N4648" t="s">
        <v>899</v>
      </c>
    </row>
    <row r="4649" spans="1:14" x14ac:dyDescent="0.3">
      <c r="A4649" s="136">
        <f t="shared" si="72"/>
        <v>403.14540878608148</v>
      </c>
      <c r="B4649" s="134">
        <v>4.0335000000000001</v>
      </c>
      <c r="C4649" s="134">
        <v>-74.952500000000001</v>
      </c>
      <c r="D4649" t="s">
        <v>1257</v>
      </c>
      <c r="E4649" t="s">
        <v>883</v>
      </c>
      <c r="F4649" t="s">
        <v>981</v>
      </c>
      <c r="G4649" t="s">
        <v>1095</v>
      </c>
      <c r="H4649" t="s">
        <v>307</v>
      </c>
      <c r="I4649">
        <v>96.965000000000003</v>
      </c>
      <c r="J4649" t="s">
        <v>894</v>
      </c>
      <c r="L4649" t="s">
        <v>1258</v>
      </c>
      <c r="M4649" t="s">
        <v>1008</v>
      </c>
      <c r="N4649" t="s">
        <v>1008</v>
      </c>
    </row>
    <row r="4650" spans="1:14" x14ac:dyDescent="0.3">
      <c r="A4650" s="136">
        <f t="shared" si="72"/>
        <v>403.15939215439124</v>
      </c>
      <c r="B4650" s="134">
        <v>7.8719700000000001</v>
      </c>
      <c r="C4650" s="134">
        <v>-76.571100000000001</v>
      </c>
      <c r="D4650" t="s">
        <v>11585</v>
      </c>
      <c r="E4650" t="s">
        <v>892</v>
      </c>
      <c r="F4650" t="s">
        <v>896</v>
      </c>
      <c r="G4650" t="s">
        <v>11583</v>
      </c>
      <c r="H4650" t="s">
        <v>288</v>
      </c>
      <c r="I4650">
        <v>85.280500000000004</v>
      </c>
      <c r="K4650" t="s">
        <v>879</v>
      </c>
      <c r="L4650" t="s">
        <v>11586</v>
      </c>
      <c r="M4650" t="s">
        <v>949</v>
      </c>
      <c r="N4650" t="s">
        <v>949</v>
      </c>
    </row>
    <row r="4651" spans="1:14" x14ac:dyDescent="0.3">
      <c r="A4651" s="136">
        <f t="shared" si="72"/>
        <v>403.20579294469695</v>
      </c>
      <c r="B4651" s="134">
        <v>7.5605000000000002</v>
      </c>
      <c r="C4651" s="134">
        <v>-76.625</v>
      </c>
      <c r="D4651" t="s">
        <v>11045</v>
      </c>
      <c r="E4651" t="s">
        <v>883</v>
      </c>
      <c r="F4651" t="s">
        <v>877</v>
      </c>
      <c r="G4651" t="s">
        <v>10937</v>
      </c>
      <c r="H4651" t="s">
        <v>288</v>
      </c>
      <c r="I4651">
        <v>239.78120000000001</v>
      </c>
      <c r="J4651" t="s">
        <v>889</v>
      </c>
      <c r="L4651" t="s">
        <v>971</v>
      </c>
      <c r="M4651" t="s">
        <v>1310</v>
      </c>
      <c r="N4651" t="s">
        <v>1310</v>
      </c>
    </row>
    <row r="4652" spans="1:14" x14ac:dyDescent="0.3">
      <c r="A4652" s="136">
        <f t="shared" si="72"/>
        <v>403.2412477156372</v>
      </c>
      <c r="B4652" s="134">
        <v>4.1195000000000004</v>
      </c>
      <c r="C4652" s="134">
        <v>-75.084000000000003</v>
      </c>
      <c r="D4652" t="s">
        <v>1043</v>
      </c>
      <c r="E4652" t="s">
        <v>883</v>
      </c>
      <c r="F4652" t="s">
        <v>981</v>
      </c>
      <c r="G4652" t="s">
        <v>919</v>
      </c>
      <c r="H4652" t="s">
        <v>307</v>
      </c>
      <c r="I4652">
        <v>57.691099999999999</v>
      </c>
      <c r="J4652" t="s">
        <v>894</v>
      </c>
      <c r="L4652" t="s">
        <v>1044</v>
      </c>
      <c r="M4652" t="s">
        <v>1019</v>
      </c>
      <c r="N4652" t="s">
        <v>1019</v>
      </c>
    </row>
    <row r="4653" spans="1:14" x14ac:dyDescent="0.3">
      <c r="A4653" s="136">
        <f t="shared" si="72"/>
        <v>403.3214534943188</v>
      </c>
      <c r="B4653" s="134">
        <v>3.5569999999999999</v>
      </c>
      <c r="C4653" s="134">
        <v>-73.8065</v>
      </c>
      <c r="D4653" t="s">
        <v>5037</v>
      </c>
      <c r="E4653" t="s">
        <v>883</v>
      </c>
      <c r="F4653" t="s">
        <v>877</v>
      </c>
      <c r="G4653" t="s">
        <v>4521</v>
      </c>
      <c r="H4653" t="s">
        <v>302</v>
      </c>
      <c r="I4653">
        <v>148.4522</v>
      </c>
      <c r="J4653" t="s">
        <v>894</v>
      </c>
      <c r="L4653" t="s">
        <v>5038</v>
      </c>
      <c r="M4653" t="s">
        <v>957</v>
      </c>
      <c r="N4653" t="s">
        <v>957</v>
      </c>
    </row>
    <row r="4654" spans="1:14" x14ac:dyDescent="0.3">
      <c r="A4654" s="136">
        <f t="shared" si="72"/>
        <v>403.3470882955682</v>
      </c>
      <c r="B4654" s="134">
        <v>4.2510000000000003</v>
      </c>
      <c r="C4654" s="134">
        <v>-75.263499999999993</v>
      </c>
      <c r="D4654" t="s">
        <v>888</v>
      </c>
      <c r="E4654" t="s">
        <v>883</v>
      </c>
      <c r="F4654" t="s">
        <v>877</v>
      </c>
      <c r="G4654" t="s">
        <v>878</v>
      </c>
      <c r="H4654" t="s">
        <v>307</v>
      </c>
      <c r="I4654">
        <v>1349.0989</v>
      </c>
      <c r="J4654" t="s">
        <v>889</v>
      </c>
      <c r="L4654" t="s">
        <v>890</v>
      </c>
      <c r="M4654" t="s">
        <v>891</v>
      </c>
      <c r="N4654" t="s">
        <v>891</v>
      </c>
    </row>
    <row r="4655" spans="1:14" x14ac:dyDescent="0.3">
      <c r="A4655" s="136">
        <f t="shared" si="72"/>
        <v>403.60948773661221</v>
      </c>
      <c r="B4655" s="134">
        <v>7.7500600000000004</v>
      </c>
      <c r="C4655" s="134">
        <v>-76.599549999999994</v>
      </c>
      <c r="D4655" t="s">
        <v>11414</v>
      </c>
      <c r="E4655" t="s">
        <v>892</v>
      </c>
      <c r="F4655" t="s">
        <v>877</v>
      </c>
      <c r="G4655" t="s">
        <v>11298</v>
      </c>
      <c r="H4655" t="s">
        <v>288</v>
      </c>
      <c r="I4655">
        <v>1413.9579000000001</v>
      </c>
      <c r="J4655" t="s">
        <v>889</v>
      </c>
      <c r="K4655" t="s">
        <v>879</v>
      </c>
      <c r="L4655" t="s">
        <v>11415</v>
      </c>
      <c r="M4655" t="s">
        <v>957</v>
      </c>
      <c r="N4655" t="s">
        <v>957</v>
      </c>
    </row>
    <row r="4656" spans="1:14" x14ac:dyDescent="0.3">
      <c r="A4656" s="136">
        <f t="shared" si="72"/>
        <v>403.85479863451349</v>
      </c>
      <c r="B4656" s="134">
        <v>7.7089999999999996</v>
      </c>
      <c r="C4656" s="134">
        <v>-76.608999999999995</v>
      </c>
      <c r="D4656" t="s">
        <v>11295</v>
      </c>
      <c r="E4656" t="s">
        <v>883</v>
      </c>
      <c r="F4656" t="s">
        <v>877</v>
      </c>
      <c r="G4656" t="s">
        <v>10937</v>
      </c>
      <c r="H4656" t="s">
        <v>288</v>
      </c>
      <c r="I4656">
        <v>134.52070000000001</v>
      </c>
      <c r="J4656" t="s">
        <v>889</v>
      </c>
      <c r="L4656" t="s">
        <v>11280</v>
      </c>
      <c r="M4656" t="s">
        <v>1173</v>
      </c>
      <c r="N4656" t="s">
        <v>1173</v>
      </c>
    </row>
    <row r="4657" spans="1:14" x14ac:dyDescent="0.3">
      <c r="A4657" s="136">
        <f t="shared" si="72"/>
        <v>403.90856915265914</v>
      </c>
      <c r="B4657" s="134">
        <v>3.9889999999999999</v>
      </c>
      <c r="C4657" s="134">
        <v>-74.893500000000003</v>
      </c>
      <c r="D4657" t="s">
        <v>1384</v>
      </c>
      <c r="E4657" t="s">
        <v>883</v>
      </c>
      <c r="F4657" t="s">
        <v>877</v>
      </c>
      <c r="G4657" t="s">
        <v>1385</v>
      </c>
      <c r="H4657" t="s">
        <v>307</v>
      </c>
      <c r="I4657">
        <v>34.366700000000002</v>
      </c>
      <c r="J4657" t="s">
        <v>894</v>
      </c>
      <c r="L4657" t="s">
        <v>1005</v>
      </c>
      <c r="M4657" t="s">
        <v>887</v>
      </c>
      <c r="N4657" t="s">
        <v>887</v>
      </c>
    </row>
    <row r="4658" spans="1:14" x14ac:dyDescent="0.3">
      <c r="A4658" s="136">
        <f t="shared" si="72"/>
        <v>403.93979975965465</v>
      </c>
      <c r="B4658" s="134">
        <v>4.1844700000000001</v>
      </c>
      <c r="C4658" s="134">
        <v>-75.185299999999998</v>
      </c>
      <c r="D4658" t="s">
        <v>916</v>
      </c>
      <c r="E4658" t="s">
        <v>892</v>
      </c>
      <c r="F4658" t="s">
        <v>877</v>
      </c>
      <c r="G4658" t="s">
        <v>900</v>
      </c>
      <c r="H4658" t="s">
        <v>307</v>
      </c>
      <c r="I4658">
        <v>277.08929999999998</v>
      </c>
      <c r="J4658" t="s">
        <v>889</v>
      </c>
      <c r="K4658" t="s">
        <v>879</v>
      </c>
      <c r="L4658" t="s">
        <v>917</v>
      </c>
      <c r="M4658" t="s">
        <v>918</v>
      </c>
      <c r="N4658" t="s">
        <v>918</v>
      </c>
    </row>
    <row r="4659" spans="1:14" x14ac:dyDescent="0.3">
      <c r="A4659" s="136">
        <f t="shared" si="72"/>
        <v>404.03489361545491</v>
      </c>
      <c r="B4659" s="134">
        <v>7.7009999999999996</v>
      </c>
      <c r="C4659" s="134">
        <v>-76.611999999999995</v>
      </c>
      <c r="D4659" t="s">
        <v>11279</v>
      </c>
      <c r="E4659" t="s">
        <v>883</v>
      </c>
      <c r="F4659" t="s">
        <v>877</v>
      </c>
      <c r="G4659" t="s">
        <v>10937</v>
      </c>
      <c r="H4659" t="s">
        <v>288</v>
      </c>
      <c r="I4659">
        <v>20.790099999999999</v>
      </c>
      <c r="J4659" t="s">
        <v>894</v>
      </c>
      <c r="L4659" t="s">
        <v>11280</v>
      </c>
      <c r="M4659" t="s">
        <v>1173</v>
      </c>
      <c r="N4659" t="s">
        <v>1173</v>
      </c>
    </row>
    <row r="4660" spans="1:14" x14ac:dyDescent="0.3">
      <c r="A4660" s="136">
        <f t="shared" si="72"/>
        <v>404.31696078677601</v>
      </c>
      <c r="B4660" s="134">
        <v>7.66777</v>
      </c>
      <c r="C4660" s="134">
        <v>-76.619969999999995</v>
      </c>
      <c r="D4660" t="s">
        <v>11219</v>
      </c>
      <c r="E4660" t="s">
        <v>892</v>
      </c>
      <c r="F4660" t="s">
        <v>877</v>
      </c>
      <c r="G4660" t="s">
        <v>10937</v>
      </c>
      <c r="H4660" t="s">
        <v>288</v>
      </c>
      <c r="I4660">
        <v>575.375</v>
      </c>
      <c r="J4660" t="s">
        <v>889</v>
      </c>
      <c r="K4660" t="s">
        <v>879</v>
      </c>
      <c r="L4660" t="s">
        <v>11220</v>
      </c>
      <c r="M4660" t="s">
        <v>1380</v>
      </c>
      <c r="N4660" t="s">
        <v>1380</v>
      </c>
    </row>
    <row r="4661" spans="1:14" x14ac:dyDescent="0.3">
      <c r="A4661" s="136">
        <f t="shared" si="72"/>
        <v>404.3612910285114</v>
      </c>
      <c r="B4661" s="134">
        <v>3.6924999999999999</v>
      </c>
      <c r="C4661" s="134">
        <v>-71.707499999999996</v>
      </c>
      <c r="D4661" t="s">
        <v>11127</v>
      </c>
      <c r="E4661" t="s">
        <v>883</v>
      </c>
      <c r="F4661" t="s">
        <v>877</v>
      </c>
      <c r="G4661" t="s">
        <v>9984</v>
      </c>
      <c r="H4661" t="s">
        <v>302</v>
      </c>
      <c r="I4661">
        <v>836.86900000000003</v>
      </c>
      <c r="J4661" t="s">
        <v>889</v>
      </c>
      <c r="L4661" t="s">
        <v>11128</v>
      </c>
      <c r="M4661" t="s">
        <v>1019</v>
      </c>
      <c r="N4661" t="s">
        <v>1019</v>
      </c>
    </row>
    <row r="4662" spans="1:14" x14ac:dyDescent="0.3">
      <c r="A4662" s="136">
        <f t="shared" si="72"/>
        <v>404.57134107985161</v>
      </c>
      <c r="B4662" s="134">
        <v>3.9875099999999999</v>
      </c>
      <c r="C4662" s="134">
        <v>-74.902559999999994</v>
      </c>
      <c r="D4662" t="s">
        <v>1364</v>
      </c>
      <c r="E4662" t="s">
        <v>876</v>
      </c>
      <c r="F4662" t="s">
        <v>877</v>
      </c>
      <c r="G4662" t="s">
        <v>1365</v>
      </c>
      <c r="H4662" t="s">
        <v>307</v>
      </c>
      <c r="I4662">
        <v>40.626399999999997</v>
      </c>
      <c r="J4662" t="s">
        <v>889</v>
      </c>
      <c r="K4662" t="s">
        <v>879</v>
      </c>
      <c r="L4662" t="s">
        <v>1366</v>
      </c>
      <c r="M4662" t="s">
        <v>949</v>
      </c>
      <c r="N4662" t="s">
        <v>949</v>
      </c>
    </row>
    <row r="4663" spans="1:14" x14ac:dyDescent="0.3">
      <c r="A4663" s="136">
        <f t="shared" si="72"/>
        <v>404.70948034024457</v>
      </c>
      <c r="B4663" s="134">
        <v>4.5139800000000001</v>
      </c>
      <c r="C4663" s="134">
        <v>-75.579989999999995</v>
      </c>
      <c r="D4663" t="s">
        <v>1259</v>
      </c>
      <c r="E4663" t="s">
        <v>892</v>
      </c>
      <c r="F4663" t="s">
        <v>926</v>
      </c>
      <c r="G4663" t="s">
        <v>1250</v>
      </c>
      <c r="H4663" t="s">
        <v>304</v>
      </c>
      <c r="I4663">
        <v>12.4886</v>
      </c>
      <c r="J4663" t="s">
        <v>894</v>
      </c>
      <c r="K4663" t="s">
        <v>879</v>
      </c>
      <c r="L4663" t="s">
        <v>1260</v>
      </c>
      <c r="M4663" t="s">
        <v>949</v>
      </c>
      <c r="N4663" t="s">
        <v>949</v>
      </c>
    </row>
    <row r="4664" spans="1:14" x14ac:dyDescent="0.3">
      <c r="A4664" s="136">
        <f t="shared" si="72"/>
        <v>404.75560112638851</v>
      </c>
      <c r="B4664" s="134">
        <v>4.51091</v>
      </c>
      <c r="C4664" s="134">
        <v>-75.577470000000005</v>
      </c>
      <c r="D4664" t="s">
        <v>1249</v>
      </c>
      <c r="E4664" t="s">
        <v>892</v>
      </c>
      <c r="F4664" t="s">
        <v>877</v>
      </c>
      <c r="G4664" t="s">
        <v>1250</v>
      </c>
      <c r="H4664" t="s">
        <v>304</v>
      </c>
      <c r="I4664">
        <v>99.664400000000001</v>
      </c>
      <c r="J4664" t="s">
        <v>894</v>
      </c>
      <c r="K4664" t="s">
        <v>879</v>
      </c>
      <c r="L4664" t="s">
        <v>1251</v>
      </c>
      <c r="M4664" t="s">
        <v>1252</v>
      </c>
      <c r="N4664" t="s">
        <v>1252</v>
      </c>
    </row>
    <row r="4665" spans="1:14" x14ac:dyDescent="0.3">
      <c r="A4665" s="136">
        <f t="shared" si="72"/>
        <v>404.92730472688658</v>
      </c>
      <c r="B4665" s="134">
        <v>3.9895</v>
      </c>
      <c r="C4665" s="134">
        <v>-74.912000000000006</v>
      </c>
      <c r="D4665" t="s">
        <v>1352</v>
      </c>
      <c r="E4665" t="s">
        <v>883</v>
      </c>
      <c r="F4665" t="s">
        <v>884</v>
      </c>
      <c r="G4665" t="s">
        <v>1095</v>
      </c>
      <c r="H4665" t="s">
        <v>307</v>
      </c>
      <c r="I4665">
        <v>201.29480000000001</v>
      </c>
      <c r="L4665" t="s">
        <v>886</v>
      </c>
      <c r="M4665" t="s">
        <v>887</v>
      </c>
      <c r="N4665" t="s">
        <v>887</v>
      </c>
    </row>
    <row r="4666" spans="1:14" x14ac:dyDescent="0.3">
      <c r="A4666" s="136">
        <f t="shared" si="72"/>
        <v>404.95581540932164</v>
      </c>
      <c r="B4666" s="134">
        <v>7.5525000000000002</v>
      </c>
      <c r="C4666" s="134">
        <v>-76.641999999999996</v>
      </c>
      <c r="D4666" t="s">
        <v>11038</v>
      </c>
      <c r="E4666" t="s">
        <v>908</v>
      </c>
      <c r="F4666" t="s">
        <v>877</v>
      </c>
      <c r="G4666" t="s">
        <v>10937</v>
      </c>
      <c r="H4666" t="s">
        <v>288</v>
      </c>
      <c r="I4666">
        <v>239.79499999999999</v>
      </c>
      <c r="J4666" t="s">
        <v>889</v>
      </c>
      <c r="L4666" t="s">
        <v>11039</v>
      </c>
      <c r="M4666" t="s">
        <v>957</v>
      </c>
      <c r="N4666" t="s">
        <v>957</v>
      </c>
    </row>
    <row r="4667" spans="1:14" x14ac:dyDescent="0.3">
      <c r="A4667" s="136">
        <f t="shared" si="72"/>
        <v>405.07226034454072</v>
      </c>
      <c r="B4667" s="134">
        <v>4.0643599999999998</v>
      </c>
      <c r="C4667" s="134">
        <v>-75.032070000000004</v>
      </c>
      <c r="D4667" t="s">
        <v>1120</v>
      </c>
      <c r="E4667" t="s">
        <v>892</v>
      </c>
      <c r="F4667" t="s">
        <v>877</v>
      </c>
      <c r="G4667" t="s">
        <v>1095</v>
      </c>
      <c r="H4667" t="s">
        <v>307</v>
      </c>
      <c r="I4667">
        <v>499.6884</v>
      </c>
      <c r="J4667" t="s">
        <v>889</v>
      </c>
      <c r="K4667" t="s">
        <v>879</v>
      </c>
      <c r="L4667" t="s">
        <v>1121</v>
      </c>
      <c r="M4667" t="s">
        <v>887</v>
      </c>
      <c r="N4667" t="s">
        <v>887</v>
      </c>
    </row>
    <row r="4668" spans="1:14" x14ac:dyDescent="0.3">
      <c r="A4668" s="136">
        <f t="shared" si="72"/>
        <v>405.09856764884171</v>
      </c>
      <c r="B4668" s="134">
        <v>4.9567699999999997</v>
      </c>
      <c r="C4668" s="134">
        <v>-75.966300000000004</v>
      </c>
      <c r="D4668" t="s">
        <v>2579</v>
      </c>
      <c r="E4668" t="s">
        <v>892</v>
      </c>
      <c r="F4668" t="s">
        <v>1214</v>
      </c>
      <c r="G4668" t="s">
        <v>2452</v>
      </c>
      <c r="H4668" t="s">
        <v>305</v>
      </c>
      <c r="I4668">
        <v>0.90559999999999996</v>
      </c>
      <c r="J4668" t="s">
        <v>986</v>
      </c>
      <c r="K4668" t="s">
        <v>903</v>
      </c>
      <c r="L4668" t="s">
        <v>2453</v>
      </c>
      <c r="M4668" t="s">
        <v>949</v>
      </c>
      <c r="N4668" t="s">
        <v>949</v>
      </c>
    </row>
    <row r="4669" spans="1:14" x14ac:dyDescent="0.3">
      <c r="A4669" s="136">
        <f t="shared" si="72"/>
        <v>405.17352225762022</v>
      </c>
      <c r="B4669" s="134">
        <v>7.8612200000000003</v>
      </c>
      <c r="C4669" s="134">
        <v>-76.592110000000005</v>
      </c>
      <c r="D4669" t="s">
        <v>11582</v>
      </c>
      <c r="E4669" t="s">
        <v>892</v>
      </c>
      <c r="F4669" t="s">
        <v>1593</v>
      </c>
      <c r="G4669" t="s">
        <v>11583</v>
      </c>
      <c r="H4669" t="s">
        <v>288</v>
      </c>
      <c r="I4669">
        <v>3.1259000000000001</v>
      </c>
      <c r="J4669" t="s">
        <v>986</v>
      </c>
      <c r="K4669" t="s">
        <v>879</v>
      </c>
      <c r="L4669" t="s">
        <v>11584</v>
      </c>
      <c r="M4669" t="s">
        <v>949</v>
      </c>
      <c r="N4669" t="s">
        <v>949</v>
      </c>
    </row>
    <row r="4670" spans="1:14" x14ac:dyDescent="0.3">
      <c r="A4670" s="136">
        <f t="shared" si="72"/>
        <v>405.27618548227002</v>
      </c>
      <c r="B4670" s="134">
        <v>7.7004999999999999</v>
      </c>
      <c r="C4670" s="134">
        <v>-76.623500000000007</v>
      </c>
      <c r="D4670" t="s">
        <v>11290</v>
      </c>
      <c r="E4670" t="s">
        <v>892</v>
      </c>
      <c r="F4670" t="s">
        <v>877</v>
      </c>
      <c r="G4670" t="s">
        <v>10937</v>
      </c>
      <c r="H4670" t="s">
        <v>288</v>
      </c>
      <c r="I4670">
        <v>124.7444</v>
      </c>
      <c r="J4670" t="s">
        <v>894</v>
      </c>
      <c r="K4670" t="s">
        <v>903</v>
      </c>
      <c r="L4670" t="s">
        <v>11248</v>
      </c>
      <c r="M4670" t="s">
        <v>1019</v>
      </c>
      <c r="N4670" t="s">
        <v>1019</v>
      </c>
    </row>
    <row r="4671" spans="1:14" x14ac:dyDescent="0.3">
      <c r="A4671" s="136">
        <f t="shared" si="72"/>
        <v>405.31771062505715</v>
      </c>
      <c r="B4671" s="134">
        <v>10.736000000000001</v>
      </c>
      <c r="C4671" s="134">
        <v>-72.846000000000004</v>
      </c>
      <c r="D4671" t="s">
        <v>13904</v>
      </c>
      <c r="E4671" t="s">
        <v>883</v>
      </c>
      <c r="F4671" t="s">
        <v>1214</v>
      </c>
      <c r="G4671" t="s">
        <v>13893</v>
      </c>
      <c r="H4671" t="s">
        <v>13738</v>
      </c>
      <c r="I4671">
        <v>39.863999999999997</v>
      </c>
      <c r="L4671" t="s">
        <v>13905</v>
      </c>
      <c r="M4671" t="s">
        <v>957</v>
      </c>
      <c r="N4671" t="s">
        <v>957</v>
      </c>
    </row>
    <row r="4672" spans="1:14" x14ac:dyDescent="0.3">
      <c r="A4672" s="136">
        <f t="shared" si="72"/>
        <v>405.42985375124789</v>
      </c>
      <c r="B4672" s="134">
        <v>7.8704999999999998</v>
      </c>
      <c r="C4672" s="134">
        <v>-76.592500000000001</v>
      </c>
      <c r="D4672" t="s">
        <v>11596</v>
      </c>
      <c r="E4672" t="s">
        <v>883</v>
      </c>
      <c r="F4672" t="s">
        <v>963</v>
      </c>
      <c r="G4672" t="s">
        <v>11583</v>
      </c>
      <c r="H4672" t="s">
        <v>288</v>
      </c>
      <c r="I4672">
        <v>323.93830000000003</v>
      </c>
      <c r="L4672" t="s">
        <v>11597</v>
      </c>
      <c r="M4672" t="s">
        <v>1019</v>
      </c>
      <c r="N4672" t="s">
        <v>1019</v>
      </c>
    </row>
    <row r="4673" spans="1:14" x14ac:dyDescent="0.3">
      <c r="A4673" s="136">
        <f t="shared" si="72"/>
        <v>405.62482647046954</v>
      </c>
      <c r="B4673" s="134">
        <v>7.6864999999999997</v>
      </c>
      <c r="C4673" s="134">
        <v>-76.629000000000005</v>
      </c>
      <c r="D4673" t="s">
        <v>11267</v>
      </c>
      <c r="E4673" t="s">
        <v>892</v>
      </c>
      <c r="F4673" t="s">
        <v>877</v>
      </c>
      <c r="G4673" t="s">
        <v>10937</v>
      </c>
      <c r="H4673" t="s">
        <v>288</v>
      </c>
      <c r="I4673">
        <v>391.36900000000003</v>
      </c>
      <c r="J4673" t="s">
        <v>889</v>
      </c>
      <c r="K4673" t="s">
        <v>903</v>
      </c>
      <c r="L4673" t="s">
        <v>11248</v>
      </c>
      <c r="M4673" t="s">
        <v>1019</v>
      </c>
      <c r="N4673" t="s">
        <v>1019</v>
      </c>
    </row>
    <row r="4674" spans="1:14" x14ac:dyDescent="0.3">
      <c r="A4674" s="136">
        <f t="shared" ref="A4674:A4737" si="73">6371*ACOS(SIN(RADIANS(LAT))*SIN(RADIANS(B4674))+COS(RADIANS(LAT))*COS(RADIANS(B4674))*COS(RADIANS(C4674-LONG)))</f>
        <v>405.65998743948518</v>
      </c>
      <c r="B4674" s="134">
        <v>8.0429999999999993</v>
      </c>
      <c r="C4674" s="134">
        <v>-76.552999999999997</v>
      </c>
      <c r="D4674" t="s">
        <v>11764</v>
      </c>
      <c r="E4674" t="s">
        <v>883</v>
      </c>
      <c r="F4674" t="s">
        <v>877</v>
      </c>
      <c r="G4674" t="s">
        <v>11703</v>
      </c>
      <c r="H4674" t="s">
        <v>288</v>
      </c>
      <c r="I4674">
        <v>521.70429999999999</v>
      </c>
      <c r="J4674" t="s">
        <v>889</v>
      </c>
      <c r="L4674" t="s">
        <v>11415</v>
      </c>
      <c r="M4674" t="s">
        <v>1310</v>
      </c>
      <c r="N4674" t="s">
        <v>1310</v>
      </c>
    </row>
    <row r="4675" spans="1:14" x14ac:dyDescent="0.3">
      <c r="A4675" s="136">
        <f t="shared" si="73"/>
        <v>405.84989624898702</v>
      </c>
      <c r="B4675" s="134">
        <v>8</v>
      </c>
      <c r="C4675" s="134">
        <v>-76.566000000000003</v>
      </c>
      <c r="D4675" t="s">
        <v>11722</v>
      </c>
      <c r="E4675" t="s">
        <v>892</v>
      </c>
      <c r="F4675" t="s">
        <v>877</v>
      </c>
      <c r="G4675" t="s">
        <v>11703</v>
      </c>
      <c r="H4675" t="s">
        <v>288</v>
      </c>
      <c r="I4675">
        <v>322.5976</v>
      </c>
      <c r="J4675" t="s">
        <v>889</v>
      </c>
      <c r="K4675" t="s">
        <v>903</v>
      </c>
      <c r="L4675" t="s">
        <v>11723</v>
      </c>
      <c r="M4675" t="s">
        <v>887</v>
      </c>
      <c r="N4675" t="s">
        <v>887</v>
      </c>
    </row>
    <row r="4676" spans="1:14" x14ac:dyDescent="0.3">
      <c r="A4676" s="136">
        <f t="shared" si="73"/>
        <v>405.94049398132933</v>
      </c>
      <c r="B4676" s="134">
        <v>4.8755600000000001</v>
      </c>
      <c r="C4676" s="134">
        <v>-75.914779999999993</v>
      </c>
      <c r="D4676" t="s">
        <v>2341</v>
      </c>
      <c r="E4676" t="s">
        <v>892</v>
      </c>
      <c r="F4676" t="s">
        <v>926</v>
      </c>
      <c r="G4676" t="s">
        <v>2342</v>
      </c>
      <c r="H4676" t="s">
        <v>1930</v>
      </c>
      <c r="I4676">
        <v>90.051599999999993</v>
      </c>
      <c r="J4676" t="s">
        <v>889</v>
      </c>
      <c r="K4676" t="s">
        <v>879</v>
      </c>
      <c r="L4676" t="s">
        <v>2343</v>
      </c>
      <c r="M4676" t="s">
        <v>899</v>
      </c>
      <c r="N4676" t="s">
        <v>899</v>
      </c>
    </row>
    <row r="4677" spans="1:14" x14ac:dyDescent="0.3">
      <c r="A4677" s="136">
        <f t="shared" si="73"/>
        <v>406.04248822239464</v>
      </c>
      <c r="B4677" s="134">
        <v>4.1319999999999997</v>
      </c>
      <c r="C4677" s="134">
        <v>-75.145499999999998</v>
      </c>
      <c r="D4677" t="s">
        <v>943</v>
      </c>
      <c r="E4677" t="s">
        <v>883</v>
      </c>
      <c r="F4677" t="s">
        <v>877</v>
      </c>
      <c r="G4677" t="s">
        <v>927</v>
      </c>
      <c r="H4677" t="s">
        <v>307</v>
      </c>
      <c r="I4677">
        <v>133.80330000000001</v>
      </c>
      <c r="J4677" t="s">
        <v>894</v>
      </c>
      <c r="L4677" t="s">
        <v>944</v>
      </c>
      <c r="M4677" t="s">
        <v>906</v>
      </c>
      <c r="N4677" t="s">
        <v>906</v>
      </c>
    </row>
    <row r="4678" spans="1:14" x14ac:dyDescent="0.3">
      <c r="A4678" s="136">
        <f t="shared" si="73"/>
        <v>406.12476523010554</v>
      </c>
      <c r="B4678" s="134">
        <v>6.8140000000000001</v>
      </c>
      <c r="C4678" s="134">
        <v>-76.668000000000006</v>
      </c>
      <c r="D4678" t="s">
        <v>9584</v>
      </c>
      <c r="E4678" t="s">
        <v>883</v>
      </c>
      <c r="F4678" t="s">
        <v>877</v>
      </c>
      <c r="G4678" t="s">
        <v>9521</v>
      </c>
      <c r="H4678" t="s">
        <v>288</v>
      </c>
      <c r="I4678">
        <v>9.8036999999999992</v>
      </c>
      <c r="J4678" t="s">
        <v>894</v>
      </c>
      <c r="L4678" t="s">
        <v>9585</v>
      </c>
      <c r="M4678" t="s">
        <v>9586</v>
      </c>
      <c r="N4678" t="s">
        <v>9586</v>
      </c>
    </row>
    <row r="4679" spans="1:14" x14ac:dyDescent="0.3">
      <c r="A4679" s="136">
        <f t="shared" si="73"/>
        <v>406.12933055372997</v>
      </c>
      <c r="B4679" s="134">
        <v>7.7488000000000001</v>
      </c>
      <c r="C4679" s="134">
        <v>-76.623009999999994</v>
      </c>
      <c r="D4679" t="s">
        <v>11433</v>
      </c>
      <c r="E4679" t="s">
        <v>892</v>
      </c>
      <c r="F4679" t="s">
        <v>1593</v>
      </c>
      <c r="G4679" t="s">
        <v>11298</v>
      </c>
      <c r="H4679" t="s">
        <v>288</v>
      </c>
      <c r="I4679">
        <v>9.7294999999999998</v>
      </c>
      <c r="K4679" t="s">
        <v>879</v>
      </c>
      <c r="L4679" t="s">
        <v>11434</v>
      </c>
      <c r="M4679" t="s">
        <v>949</v>
      </c>
      <c r="N4679" t="s">
        <v>949</v>
      </c>
    </row>
    <row r="4680" spans="1:14" x14ac:dyDescent="0.3">
      <c r="A4680" s="136">
        <f t="shared" si="73"/>
        <v>406.15191910975238</v>
      </c>
      <c r="B4680" s="134">
        <v>9.9820799999999998</v>
      </c>
      <c r="C4680" s="134">
        <v>-75.260949999999994</v>
      </c>
      <c r="D4680" t="s">
        <v>13084</v>
      </c>
      <c r="E4680" t="s">
        <v>892</v>
      </c>
      <c r="F4680" t="s">
        <v>877</v>
      </c>
      <c r="G4680" t="s">
        <v>13085</v>
      </c>
      <c r="H4680" t="s">
        <v>290</v>
      </c>
      <c r="I4680">
        <v>12.565300000000001</v>
      </c>
      <c r="J4680" t="s">
        <v>894</v>
      </c>
      <c r="K4680" t="s">
        <v>879</v>
      </c>
      <c r="L4680" t="s">
        <v>13086</v>
      </c>
      <c r="M4680" t="s">
        <v>1686</v>
      </c>
      <c r="N4680" t="s">
        <v>1686</v>
      </c>
    </row>
    <row r="4681" spans="1:14" x14ac:dyDescent="0.3">
      <c r="A4681" s="136">
        <f t="shared" si="73"/>
        <v>406.15667057055879</v>
      </c>
      <c r="B4681" s="134">
        <v>10.1165</v>
      </c>
      <c r="C4681" s="134">
        <v>-75.073999999999998</v>
      </c>
      <c r="D4681" t="s">
        <v>13129</v>
      </c>
      <c r="E4681" t="s">
        <v>883</v>
      </c>
      <c r="F4681" t="s">
        <v>877</v>
      </c>
      <c r="G4681" t="s">
        <v>13130</v>
      </c>
      <c r="H4681" t="s">
        <v>290</v>
      </c>
      <c r="I4681">
        <v>1680.8942999999999</v>
      </c>
      <c r="J4681" t="s">
        <v>889</v>
      </c>
      <c r="L4681" t="s">
        <v>4152</v>
      </c>
      <c r="M4681" t="s">
        <v>13092</v>
      </c>
      <c r="N4681" t="s">
        <v>13092</v>
      </c>
    </row>
    <row r="4682" spans="1:14" x14ac:dyDescent="0.3">
      <c r="A4682" s="136">
        <f t="shared" si="73"/>
        <v>406.18896829736673</v>
      </c>
      <c r="B4682" s="134">
        <v>3.5169999999999999</v>
      </c>
      <c r="C4682" s="134">
        <v>-73.743499999999997</v>
      </c>
      <c r="D4682" t="s">
        <v>5309</v>
      </c>
      <c r="E4682" t="s">
        <v>883</v>
      </c>
      <c r="F4682" t="s">
        <v>877</v>
      </c>
      <c r="G4682" t="s">
        <v>5195</v>
      </c>
      <c r="H4682" t="s">
        <v>302</v>
      </c>
      <c r="I4682">
        <v>137.41200000000001</v>
      </c>
      <c r="J4682" t="s">
        <v>894</v>
      </c>
      <c r="L4682" t="s">
        <v>5310</v>
      </c>
      <c r="M4682" t="s">
        <v>957</v>
      </c>
      <c r="N4682" t="s">
        <v>957</v>
      </c>
    </row>
    <row r="4683" spans="1:14" x14ac:dyDescent="0.3">
      <c r="A4683" s="136">
        <f t="shared" si="73"/>
        <v>406.32546721156871</v>
      </c>
      <c r="B4683" s="134">
        <v>7.8665099999999999</v>
      </c>
      <c r="C4683" s="134">
        <v>-76.601669999999999</v>
      </c>
      <c r="D4683" t="s">
        <v>11594</v>
      </c>
      <c r="E4683" t="s">
        <v>892</v>
      </c>
      <c r="F4683" t="s">
        <v>877</v>
      </c>
      <c r="G4683" t="s">
        <v>11583</v>
      </c>
      <c r="H4683" t="s">
        <v>288</v>
      </c>
      <c r="I4683">
        <v>19.999700000000001</v>
      </c>
      <c r="J4683" t="s">
        <v>894</v>
      </c>
      <c r="K4683" t="s">
        <v>879</v>
      </c>
      <c r="L4683" t="s">
        <v>11595</v>
      </c>
      <c r="M4683" t="s">
        <v>1117</v>
      </c>
      <c r="N4683" t="s">
        <v>1117</v>
      </c>
    </row>
    <row r="4684" spans="1:14" x14ac:dyDescent="0.3">
      <c r="A4684" s="136">
        <f t="shared" si="73"/>
        <v>406.35282567695396</v>
      </c>
      <c r="B4684" s="134">
        <v>10.574719999999999</v>
      </c>
      <c r="C4684" s="134">
        <v>-74.126329999999996</v>
      </c>
      <c r="D4684" t="s">
        <v>13603</v>
      </c>
      <c r="E4684" t="s">
        <v>892</v>
      </c>
      <c r="F4684" t="s">
        <v>926</v>
      </c>
      <c r="G4684" t="s">
        <v>13604</v>
      </c>
      <c r="H4684" t="s">
        <v>301</v>
      </c>
      <c r="I4684">
        <v>66.235100000000003</v>
      </c>
      <c r="J4684" t="s">
        <v>889</v>
      </c>
      <c r="K4684" t="s">
        <v>879</v>
      </c>
      <c r="L4684" t="s">
        <v>13605</v>
      </c>
      <c r="M4684" t="s">
        <v>1019</v>
      </c>
      <c r="N4684" t="s">
        <v>1019</v>
      </c>
    </row>
    <row r="4685" spans="1:14" x14ac:dyDescent="0.3">
      <c r="A4685" s="136">
        <f t="shared" si="73"/>
        <v>406.39144277072631</v>
      </c>
      <c r="B4685" s="134">
        <v>7.8705299999999996</v>
      </c>
      <c r="C4685" s="134">
        <v>-76.601420000000005</v>
      </c>
      <c r="D4685" t="s">
        <v>11603</v>
      </c>
      <c r="E4685" t="s">
        <v>892</v>
      </c>
      <c r="F4685" t="s">
        <v>877</v>
      </c>
      <c r="G4685" t="s">
        <v>11583</v>
      </c>
      <c r="H4685" t="s">
        <v>288</v>
      </c>
      <c r="I4685">
        <v>10.015700000000001</v>
      </c>
      <c r="J4685" t="s">
        <v>894</v>
      </c>
      <c r="K4685" t="s">
        <v>879</v>
      </c>
      <c r="L4685" t="s">
        <v>11251</v>
      </c>
      <c r="M4685" t="s">
        <v>1380</v>
      </c>
      <c r="N4685" t="s">
        <v>1380</v>
      </c>
    </row>
    <row r="4686" spans="1:14" x14ac:dyDescent="0.3">
      <c r="A4686" s="136">
        <f t="shared" si="73"/>
        <v>406.77102842235485</v>
      </c>
      <c r="B4686" s="134">
        <v>7.6710000000000003</v>
      </c>
      <c r="C4686" s="134">
        <v>-76.641999999999996</v>
      </c>
      <c r="D4686" t="s">
        <v>11247</v>
      </c>
      <c r="E4686" t="s">
        <v>892</v>
      </c>
      <c r="F4686" t="s">
        <v>877</v>
      </c>
      <c r="G4686" t="s">
        <v>10937</v>
      </c>
      <c r="H4686" t="s">
        <v>288</v>
      </c>
      <c r="I4686">
        <v>198.14330000000001</v>
      </c>
      <c r="J4686" t="s">
        <v>889</v>
      </c>
      <c r="K4686" t="s">
        <v>903</v>
      </c>
      <c r="L4686" t="s">
        <v>11248</v>
      </c>
      <c r="M4686" t="s">
        <v>887</v>
      </c>
      <c r="N4686" t="s">
        <v>887</v>
      </c>
    </row>
    <row r="4687" spans="1:14" x14ac:dyDescent="0.3">
      <c r="A4687" s="136">
        <f t="shared" si="73"/>
        <v>406.87786449542745</v>
      </c>
      <c r="B4687" s="134">
        <v>4.8505000000000003</v>
      </c>
      <c r="C4687" s="134">
        <v>-75.906000000000006</v>
      </c>
      <c r="D4687" t="s">
        <v>2272</v>
      </c>
      <c r="E4687" t="s">
        <v>883</v>
      </c>
      <c r="F4687" t="s">
        <v>877</v>
      </c>
      <c r="G4687" t="s">
        <v>2235</v>
      </c>
      <c r="H4687" t="s">
        <v>1930</v>
      </c>
      <c r="I4687">
        <v>131.3749</v>
      </c>
      <c r="J4687" t="s">
        <v>894</v>
      </c>
      <c r="L4687" t="s">
        <v>2273</v>
      </c>
      <c r="M4687" t="s">
        <v>1173</v>
      </c>
      <c r="N4687" t="s">
        <v>1173</v>
      </c>
    </row>
    <row r="4688" spans="1:14" x14ac:dyDescent="0.3">
      <c r="A4688" s="136">
        <f t="shared" si="73"/>
        <v>406.94148745383296</v>
      </c>
      <c r="B4688" s="134">
        <v>5.7537200000000004</v>
      </c>
      <c r="C4688" s="134">
        <v>-76.426429999999996</v>
      </c>
      <c r="D4688" t="s">
        <v>6092</v>
      </c>
      <c r="E4688" t="s">
        <v>892</v>
      </c>
      <c r="F4688" t="s">
        <v>1214</v>
      </c>
      <c r="G4688" t="s">
        <v>6093</v>
      </c>
      <c r="H4688" t="s">
        <v>295</v>
      </c>
      <c r="I4688">
        <v>48.228999999999999</v>
      </c>
      <c r="J4688" t="s">
        <v>986</v>
      </c>
      <c r="K4688" t="s">
        <v>879</v>
      </c>
      <c r="L4688" t="s">
        <v>6094</v>
      </c>
      <c r="M4688" t="s">
        <v>949</v>
      </c>
      <c r="N4688" t="s">
        <v>949</v>
      </c>
    </row>
    <row r="4689" spans="1:14" x14ac:dyDescent="0.3">
      <c r="A4689" s="136">
        <f t="shared" si="73"/>
        <v>407.11958904225145</v>
      </c>
      <c r="B4689" s="134">
        <v>4.98306</v>
      </c>
      <c r="C4689" s="134">
        <v>-76.007739999999998</v>
      </c>
      <c r="D4689" t="s">
        <v>2686</v>
      </c>
      <c r="E4689" t="s">
        <v>892</v>
      </c>
      <c r="F4689" t="s">
        <v>1214</v>
      </c>
      <c r="G4689" t="s">
        <v>2687</v>
      </c>
      <c r="H4689" t="s">
        <v>305</v>
      </c>
      <c r="I4689">
        <v>2.0809000000000002</v>
      </c>
      <c r="J4689" t="s">
        <v>986</v>
      </c>
      <c r="K4689" t="s">
        <v>903</v>
      </c>
      <c r="L4689" t="s">
        <v>2688</v>
      </c>
      <c r="M4689" t="s">
        <v>949</v>
      </c>
      <c r="N4689" t="s">
        <v>949</v>
      </c>
    </row>
    <row r="4690" spans="1:14" x14ac:dyDescent="0.3">
      <c r="A4690" s="136">
        <f t="shared" si="73"/>
        <v>407.21834420350604</v>
      </c>
      <c r="B4690" s="134">
        <v>3.5049999999999999</v>
      </c>
      <c r="C4690" s="134">
        <v>-73.730999999999995</v>
      </c>
      <c r="D4690" t="s">
        <v>5356</v>
      </c>
      <c r="E4690" t="s">
        <v>892</v>
      </c>
      <c r="F4690" t="s">
        <v>1214</v>
      </c>
      <c r="G4690" t="s">
        <v>2836</v>
      </c>
      <c r="H4690" t="s">
        <v>302</v>
      </c>
      <c r="I4690">
        <v>12.269</v>
      </c>
      <c r="L4690" t="s">
        <v>5154</v>
      </c>
      <c r="M4690" t="s">
        <v>957</v>
      </c>
      <c r="N4690" t="s">
        <v>957</v>
      </c>
    </row>
    <row r="4691" spans="1:14" x14ac:dyDescent="0.3">
      <c r="A4691" s="136">
        <f t="shared" si="73"/>
        <v>407.25643423820753</v>
      </c>
      <c r="B4691" s="134">
        <v>3.9674800000000001</v>
      </c>
      <c r="C4691" s="134">
        <v>-74.916129999999995</v>
      </c>
      <c r="D4691" t="s">
        <v>1362</v>
      </c>
      <c r="E4691" t="s">
        <v>892</v>
      </c>
      <c r="F4691" t="s">
        <v>877</v>
      </c>
      <c r="G4691" t="s">
        <v>1363</v>
      </c>
      <c r="H4691" t="s">
        <v>307</v>
      </c>
      <c r="I4691">
        <v>1022.4733</v>
      </c>
      <c r="J4691" t="s">
        <v>889</v>
      </c>
      <c r="K4691" t="s">
        <v>1058</v>
      </c>
      <c r="L4691" t="s">
        <v>1281</v>
      </c>
      <c r="M4691" t="s">
        <v>949</v>
      </c>
      <c r="N4691" t="s">
        <v>949</v>
      </c>
    </row>
    <row r="4692" spans="1:14" x14ac:dyDescent="0.3">
      <c r="A4692" s="136">
        <f t="shared" si="73"/>
        <v>407.30097590002799</v>
      </c>
      <c r="B4692" s="134">
        <v>10.7555</v>
      </c>
      <c r="C4692" s="134">
        <v>-73.105000000000004</v>
      </c>
      <c r="D4692" t="s">
        <v>13892</v>
      </c>
      <c r="E4692" t="s">
        <v>883</v>
      </c>
      <c r="F4692" t="s">
        <v>877</v>
      </c>
      <c r="G4692" t="s">
        <v>13893</v>
      </c>
      <c r="H4692" t="s">
        <v>13738</v>
      </c>
      <c r="I4692">
        <v>43.485199999999999</v>
      </c>
      <c r="J4692" t="s">
        <v>894</v>
      </c>
      <c r="L4692" t="s">
        <v>13894</v>
      </c>
      <c r="M4692" t="s">
        <v>957</v>
      </c>
      <c r="N4692" t="s">
        <v>957</v>
      </c>
    </row>
    <row r="4693" spans="1:14" x14ac:dyDescent="0.3">
      <c r="A4693" s="136">
        <f t="shared" si="73"/>
        <v>407.37108955014656</v>
      </c>
      <c r="B4693" s="134">
        <v>3.9144700000000001</v>
      </c>
      <c r="C4693" s="134">
        <v>-74.827979999999997</v>
      </c>
      <c r="D4693" t="s">
        <v>1537</v>
      </c>
      <c r="E4693" t="s">
        <v>892</v>
      </c>
      <c r="F4693" t="s">
        <v>877</v>
      </c>
      <c r="G4693" t="s">
        <v>1472</v>
      </c>
      <c r="H4693" t="s">
        <v>307</v>
      </c>
      <c r="I4693">
        <v>168.8716</v>
      </c>
      <c r="J4693" t="s">
        <v>894</v>
      </c>
      <c r="K4693" t="s">
        <v>879</v>
      </c>
      <c r="L4693" t="s">
        <v>1538</v>
      </c>
      <c r="M4693" t="s">
        <v>1539</v>
      </c>
      <c r="N4693" t="s">
        <v>1539</v>
      </c>
    </row>
    <row r="4694" spans="1:14" x14ac:dyDescent="0.3">
      <c r="A4694" s="136">
        <f t="shared" si="73"/>
        <v>407.45453368562175</v>
      </c>
      <c r="B4694" s="134">
        <v>3.5038499999999999</v>
      </c>
      <c r="C4694" s="134">
        <v>-73.736019999999996</v>
      </c>
      <c r="D4694" t="s">
        <v>5343</v>
      </c>
      <c r="E4694" t="s">
        <v>892</v>
      </c>
      <c r="F4694" t="s">
        <v>877</v>
      </c>
      <c r="G4694" t="s">
        <v>2836</v>
      </c>
      <c r="H4694" t="s">
        <v>302</v>
      </c>
      <c r="I4694">
        <v>5.7813999999999997</v>
      </c>
      <c r="J4694" t="s">
        <v>894</v>
      </c>
      <c r="K4694" t="s">
        <v>879</v>
      </c>
      <c r="L4694" t="s">
        <v>5344</v>
      </c>
      <c r="M4694" t="s">
        <v>899</v>
      </c>
      <c r="N4694" t="s">
        <v>899</v>
      </c>
    </row>
    <row r="4695" spans="1:14" x14ac:dyDescent="0.3">
      <c r="A4695" s="136">
        <f t="shared" si="73"/>
        <v>407.49555842066786</v>
      </c>
      <c r="B4695" s="134">
        <v>4.8345000000000002</v>
      </c>
      <c r="C4695" s="134">
        <v>-75.900499999999994</v>
      </c>
      <c r="D4695" t="s">
        <v>2234</v>
      </c>
      <c r="E4695" t="s">
        <v>883</v>
      </c>
      <c r="F4695" t="s">
        <v>877</v>
      </c>
      <c r="G4695" t="s">
        <v>2235</v>
      </c>
      <c r="H4695" t="s">
        <v>1930</v>
      </c>
      <c r="I4695">
        <v>77.353200000000001</v>
      </c>
      <c r="J4695" t="s">
        <v>894</v>
      </c>
      <c r="L4695" t="s">
        <v>2236</v>
      </c>
      <c r="M4695" t="s">
        <v>1909</v>
      </c>
      <c r="N4695" t="s">
        <v>1909</v>
      </c>
    </row>
    <row r="4696" spans="1:14" x14ac:dyDescent="0.3">
      <c r="A4696" s="136">
        <f t="shared" si="73"/>
        <v>407.52005997177423</v>
      </c>
      <c r="B4696" s="134">
        <v>4.8654999999999999</v>
      </c>
      <c r="C4696" s="134">
        <v>-75.924999999999997</v>
      </c>
      <c r="D4696" t="s">
        <v>2337</v>
      </c>
      <c r="E4696" t="s">
        <v>883</v>
      </c>
      <c r="F4696" t="s">
        <v>877</v>
      </c>
      <c r="G4696" t="s">
        <v>2338</v>
      </c>
      <c r="H4696" t="s">
        <v>1930</v>
      </c>
      <c r="I4696">
        <v>30.695599999999999</v>
      </c>
      <c r="J4696" t="s">
        <v>894</v>
      </c>
      <c r="L4696" t="s">
        <v>2339</v>
      </c>
      <c r="M4696" t="s">
        <v>957</v>
      </c>
      <c r="N4696" t="s">
        <v>957</v>
      </c>
    </row>
    <row r="4697" spans="1:14" x14ac:dyDescent="0.3">
      <c r="A4697" s="136">
        <f t="shared" si="73"/>
        <v>407.73116591500047</v>
      </c>
      <c r="B4697" s="134">
        <v>3.5006300000000001</v>
      </c>
      <c r="C4697" s="134">
        <v>-73.732659999999996</v>
      </c>
      <c r="D4697" t="s">
        <v>5357</v>
      </c>
      <c r="E4697" t="s">
        <v>892</v>
      </c>
      <c r="F4697" t="s">
        <v>877</v>
      </c>
      <c r="G4697" t="s">
        <v>2836</v>
      </c>
      <c r="H4697" t="s">
        <v>302</v>
      </c>
      <c r="I4697">
        <v>227.76169999999999</v>
      </c>
      <c r="J4697" t="s">
        <v>894</v>
      </c>
      <c r="K4697" t="s">
        <v>879</v>
      </c>
      <c r="L4697" t="s">
        <v>5358</v>
      </c>
      <c r="M4697" t="s">
        <v>1686</v>
      </c>
      <c r="N4697" t="s">
        <v>1686</v>
      </c>
    </row>
    <row r="4698" spans="1:14" x14ac:dyDescent="0.3">
      <c r="A4698" s="136">
        <f t="shared" si="73"/>
        <v>407.88883430726457</v>
      </c>
      <c r="B4698" s="134">
        <v>7.1920000000000002</v>
      </c>
      <c r="C4698" s="134">
        <v>-76.694999999999993</v>
      </c>
      <c r="D4698" t="s">
        <v>10367</v>
      </c>
      <c r="E4698" t="s">
        <v>883</v>
      </c>
      <c r="F4698" t="s">
        <v>877</v>
      </c>
      <c r="G4698" t="s">
        <v>10062</v>
      </c>
      <c r="H4698" t="s">
        <v>295</v>
      </c>
      <c r="I4698">
        <v>2505.5012999999999</v>
      </c>
      <c r="J4698" t="s">
        <v>889</v>
      </c>
      <c r="L4698" t="s">
        <v>2659</v>
      </c>
      <c r="M4698" t="s">
        <v>2026</v>
      </c>
      <c r="N4698" t="s">
        <v>2026</v>
      </c>
    </row>
    <row r="4699" spans="1:14" x14ac:dyDescent="0.3">
      <c r="A4699" s="136">
        <f t="shared" si="73"/>
        <v>407.93836730241833</v>
      </c>
      <c r="B4699" s="134">
        <v>3.5935000000000001</v>
      </c>
      <c r="C4699" s="134">
        <v>-71.896500000000003</v>
      </c>
      <c r="D4699" t="s">
        <v>10737</v>
      </c>
      <c r="E4699" t="s">
        <v>883</v>
      </c>
      <c r="F4699" t="s">
        <v>877</v>
      </c>
      <c r="G4699" t="s">
        <v>9984</v>
      </c>
      <c r="H4699" t="s">
        <v>302</v>
      </c>
      <c r="I4699">
        <v>969.36189999999999</v>
      </c>
      <c r="J4699" t="s">
        <v>889</v>
      </c>
      <c r="L4699" t="s">
        <v>10738</v>
      </c>
      <c r="M4699" t="s">
        <v>1019</v>
      </c>
      <c r="N4699" t="s">
        <v>1019</v>
      </c>
    </row>
    <row r="4700" spans="1:14" x14ac:dyDescent="0.3">
      <c r="A4700" s="136">
        <f t="shared" si="73"/>
        <v>407.950756422967</v>
      </c>
      <c r="B4700" s="134">
        <v>8.0105000000000004</v>
      </c>
      <c r="C4700" s="134">
        <v>-76.582999999999998</v>
      </c>
      <c r="D4700" t="s">
        <v>11740</v>
      </c>
      <c r="E4700" t="s">
        <v>883</v>
      </c>
      <c r="F4700" t="s">
        <v>877</v>
      </c>
      <c r="G4700" t="s">
        <v>11703</v>
      </c>
      <c r="H4700" t="s">
        <v>288</v>
      </c>
      <c r="I4700">
        <v>310.38060000000002</v>
      </c>
      <c r="J4700" t="s">
        <v>889</v>
      </c>
      <c r="L4700" t="s">
        <v>11741</v>
      </c>
      <c r="M4700" t="s">
        <v>1019</v>
      </c>
      <c r="N4700" t="s">
        <v>1019</v>
      </c>
    </row>
    <row r="4701" spans="1:14" x14ac:dyDescent="0.3">
      <c r="A4701" s="136">
        <f t="shared" si="73"/>
        <v>407.96370856935027</v>
      </c>
      <c r="B4701" s="134">
        <v>7.6660700000000004</v>
      </c>
      <c r="C4701" s="134">
        <v>-76.653720000000007</v>
      </c>
      <c r="D4701" t="s">
        <v>11244</v>
      </c>
      <c r="E4701" t="s">
        <v>892</v>
      </c>
      <c r="F4701" t="s">
        <v>893</v>
      </c>
      <c r="G4701" t="s">
        <v>10937</v>
      </c>
      <c r="H4701" t="s">
        <v>288</v>
      </c>
      <c r="I4701">
        <v>100.2377</v>
      </c>
      <c r="J4701" t="s">
        <v>986</v>
      </c>
      <c r="K4701" t="s">
        <v>879</v>
      </c>
      <c r="L4701" t="s">
        <v>11015</v>
      </c>
      <c r="M4701" t="s">
        <v>949</v>
      </c>
      <c r="N4701" t="s">
        <v>949</v>
      </c>
    </row>
    <row r="4702" spans="1:14" x14ac:dyDescent="0.3">
      <c r="A4702" s="136">
        <f t="shared" si="73"/>
        <v>407.96633642249884</v>
      </c>
      <c r="B4702" s="134">
        <v>4.048</v>
      </c>
      <c r="C4702" s="134">
        <v>-75.054500000000004</v>
      </c>
      <c r="D4702" t="s">
        <v>1110</v>
      </c>
      <c r="E4702" t="s">
        <v>968</v>
      </c>
      <c r="F4702" t="s">
        <v>877</v>
      </c>
      <c r="G4702" t="s">
        <v>1095</v>
      </c>
      <c r="H4702" t="s">
        <v>307</v>
      </c>
      <c r="I4702">
        <v>34.371000000000002</v>
      </c>
      <c r="J4702" t="s">
        <v>894</v>
      </c>
      <c r="L4702" t="s">
        <v>1111</v>
      </c>
      <c r="M4702" t="s">
        <v>887</v>
      </c>
      <c r="N4702" t="s">
        <v>887</v>
      </c>
    </row>
    <row r="4703" spans="1:14" x14ac:dyDescent="0.3">
      <c r="A4703" s="136">
        <f t="shared" si="73"/>
        <v>408.10810320310406</v>
      </c>
      <c r="B4703" s="134">
        <v>3.49648</v>
      </c>
      <c r="C4703" s="134">
        <v>-73.729230000000001</v>
      </c>
      <c r="D4703" t="s">
        <v>5383</v>
      </c>
      <c r="E4703" t="s">
        <v>892</v>
      </c>
      <c r="F4703" t="s">
        <v>877</v>
      </c>
      <c r="G4703" t="s">
        <v>2836</v>
      </c>
      <c r="H4703" t="s">
        <v>302</v>
      </c>
      <c r="I4703">
        <v>23.964300000000001</v>
      </c>
      <c r="J4703" t="s">
        <v>894</v>
      </c>
      <c r="K4703" t="s">
        <v>879</v>
      </c>
      <c r="L4703" t="s">
        <v>5384</v>
      </c>
      <c r="M4703" t="s">
        <v>957</v>
      </c>
      <c r="N4703" t="s">
        <v>957</v>
      </c>
    </row>
    <row r="4704" spans="1:14" x14ac:dyDescent="0.3">
      <c r="A4704" s="136">
        <f t="shared" si="73"/>
        <v>408.18252802015803</v>
      </c>
      <c r="B4704" s="134">
        <v>4.8635000000000002</v>
      </c>
      <c r="C4704" s="134">
        <v>-75.930999999999997</v>
      </c>
      <c r="D4704" t="s">
        <v>2344</v>
      </c>
      <c r="E4704" t="s">
        <v>968</v>
      </c>
      <c r="F4704" t="s">
        <v>877</v>
      </c>
      <c r="G4704" t="s">
        <v>2338</v>
      </c>
      <c r="H4704" t="s">
        <v>1930</v>
      </c>
      <c r="I4704">
        <v>36.835299999999997</v>
      </c>
      <c r="J4704" t="s">
        <v>894</v>
      </c>
      <c r="L4704" t="s">
        <v>2339</v>
      </c>
      <c r="M4704" t="s">
        <v>957</v>
      </c>
      <c r="N4704" t="s">
        <v>957</v>
      </c>
    </row>
    <row r="4705" spans="1:14" x14ac:dyDescent="0.3">
      <c r="A4705" s="136">
        <f t="shared" si="73"/>
        <v>408.19815419632567</v>
      </c>
      <c r="B4705" s="134">
        <v>4.1369999999999996</v>
      </c>
      <c r="C4705" s="134">
        <v>-75.185500000000005</v>
      </c>
      <c r="D4705" t="s">
        <v>913</v>
      </c>
      <c r="E4705" t="s">
        <v>883</v>
      </c>
      <c r="F4705" t="s">
        <v>877</v>
      </c>
      <c r="G4705" t="s">
        <v>900</v>
      </c>
      <c r="H4705" t="s">
        <v>307</v>
      </c>
      <c r="I4705">
        <v>341.27460000000002</v>
      </c>
      <c r="J4705" t="s">
        <v>889</v>
      </c>
      <c r="L4705" t="s">
        <v>914</v>
      </c>
      <c r="M4705" t="s">
        <v>915</v>
      </c>
      <c r="N4705" t="s">
        <v>915</v>
      </c>
    </row>
    <row r="4706" spans="1:14" x14ac:dyDescent="0.3">
      <c r="A4706" s="136">
        <f t="shared" si="73"/>
        <v>408.25303674056033</v>
      </c>
      <c r="B4706" s="134">
        <v>4.0875000000000004</v>
      </c>
      <c r="C4706" s="134">
        <v>-75.117000000000004</v>
      </c>
      <c r="D4706" t="s">
        <v>1001</v>
      </c>
      <c r="E4706" t="s">
        <v>883</v>
      </c>
      <c r="F4706" t="s">
        <v>877</v>
      </c>
      <c r="G4706" t="s">
        <v>919</v>
      </c>
      <c r="H4706" t="s">
        <v>307</v>
      </c>
      <c r="I4706">
        <v>1943.248</v>
      </c>
      <c r="J4706" t="s">
        <v>889</v>
      </c>
      <c r="L4706" t="s">
        <v>890</v>
      </c>
      <c r="M4706" t="s">
        <v>891</v>
      </c>
      <c r="N4706" t="s">
        <v>891</v>
      </c>
    </row>
    <row r="4707" spans="1:14" x14ac:dyDescent="0.3">
      <c r="A4707" s="136">
        <f t="shared" si="73"/>
        <v>408.44343905407658</v>
      </c>
      <c r="B4707" s="134">
        <v>4.5088499999999998</v>
      </c>
      <c r="C4707" s="134">
        <v>-75.622519999999994</v>
      </c>
      <c r="D4707" t="s">
        <v>1282</v>
      </c>
      <c r="E4707" t="s">
        <v>892</v>
      </c>
      <c r="F4707" t="s">
        <v>896</v>
      </c>
      <c r="G4707" t="s">
        <v>1283</v>
      </c>
      <c r="H4707" t="s">
        <v>304</v>
      </c>
      <c r="I4707">
        <v>99.984800000000007</v>
      </c>
      <c r="J4707" t="s">
        <v>894</v>
      </c>
      <c r="K4707" t="s">
        <v>903</v>
      </c>
      <c r="L4707" t="s">
        <v>1284</v>
      </c>
      <c r="M4707" t="s">
        <v>949</v>
      </c>
      <c r="N4707" t="s">
        <v>949</v>
      </c>
    </row>
    <row r="4708" spans="1:14" x14ac:dyDescent="0.3">
      <c r="A4708" s="136">
        <f t="shared" si="73"/>
        <v>408.56608846084913</v>
      </c>
      <c r="B4708" s="134">
        <v>7.7625000000000002</v>
      </c>
      <c r="C4708" s="134">
        <v>-76.643000000000001</v>
      </c>
      <c r="D4708" t="s">
        <v>11470</v>
      </c>
      <c r="E4708" t="s">
        <v>968</v>
      </c>
      <c r="F4708" t="s">
        <v>877</v>
      </c>
      <c r="G4708" t="s">
        <v>11298</v>
      </c>
      <c r="H4708" t="s">
        <v>288</v>
      </c>
      <c r="I4708">
        <v>91.713999999999999</v>
      </c>
      <c r="J4708" t="s">
        <v>894</v>
      </c>
      <c r="L4708" t="s">
        <v>11248</v>
      </c>
      <c r="M4708" t="s">
        <v>1019</v>
      </c>
      <c r="N4708" t="s">
        <v>1019</v>
      </c>
    </row>
    <row r="4709" spans="1:14" x14ac:dyDescent="0.3">
      <c r="A4709" s="136">
        <f t="shared" si="73"/>
        <v>409.03157206774387</v>
      </c>
      <c r="B4709" s="134">
        <v>4.8864700000000001</v>
      </c>
      <c r="C4709" s="134">
        <v>-75.958190000000002</v>
      </c>
      <c r="D4709" t="s">
        <v>2451</v>
      </c>
      <c r="E4709" t="s">
        <v>892</v>
      </c>
      <c r="F4709" t="s">
        <v>1214</v>
      </c>
      <c r="G4709" t="s">
        <v>2452</v>
      </c>
      <c r="H4709" t="s">
        <v>305</v>
      </c>
      <c r="I4709">
        <v>1.5009999999999999</v>
      </c>
      <c r="J4709" t="s">
        <v>986</v>
      </c>
      <c r="K4709" t="s">
        <v>879</v>
      </c>
      <c r="L4709" t="s">
        <v>2453</v>
      </c>
      <c r="M4709" t="s">
        <v>949</v>
      </c>
      <c r="N4709" t="s">
        <v>949</v>
      </c>
    </row>
    <row r="4710" spans="1:14" x14ac:dyDescent="0.3">
      <c r="A4710" s="136">
        <f t="shared" si="73"/>
        <v>409.17090980082054</v>
      </c>
      <c r="B4710" s="134">
        <v>3.4885000000000002</v>
      </c>
      <c r="C4710" s="134">
        <v>-73.738</v>
      </c>
      <c r="D4710" t="s">
        <v>5354</v>
      </c>
      <c r="E4710" t="s">
        <v>883</v>
      </c>
      <c r="F4710" t="s">
        <v>877</v>
      </c>
      <c r="G4710" t="s">
        <v>2836</v>
      </c>
      <c r="H4710" t="s">
        <v>302</v>
      </c>
      <c r="I4710">
        <v>166.8621</v>
      </c>
      <c r="J4710" t="s">
        <v>889</v>
      </c>
      <c r="L4710" t="s">
        <v>5150</v>
      </c>
      <c r="M4710" t="s">
        <v>957</v>
      </c>
      <c r="N4710" t="s">
        <v>957</v>
      </c>
    </row>
    <row r="4711" spans="1:14" x14ac:dyDescent="0.3">
      <c r="A4711" s="136">
        <f t="shared" si="73"/>
        <v>409.17434828873922</v>
      </c>
      <c r="B4711" s="134">
        <v>3.4853499999999999</v>
      </c>
      <c r="C4711" s="134">
        <v>-73.722470000000001</v>
      </c>
      <c r="D4711" t="s">
        <v>5425</v>
      </c>
      <c r="E4711" t="s">
        <v>892</v>
      </c>
      <c r="F4711" t="s">
        <v>926</v>
      </c>
      <c r="G4711" t="s">
        <v>2836</v>
      </c>
      <c r="H4711" t="s">
        <v>302</v>
      </c>
      <c r="I4711">
        <v>36.364400000000003</v>
      </c>
      <c r="J4711" t="s">
        <v>894</v>
      </c>
      <c r="K4711" t="s">
        <v>879</v>
      </c>
      <c r="L4711" t="s">
        <v>5426</v>
      </c>
      <c r="M4711" t="s">
        <v>899</v>
      </c>
      <c r="N4711" t="s">
        <v>899</v>
      </c>
    </row>
    <row r="4712" spans="1:14" x14ac:dyDescent="0.3">
      <c r="A4712" s="136">
        <f t="shared" si="73"/>
        <v>409.2094842220074</v>
      </c>
      <c r="B4712" s="134">
        <v>4.8597400000000004</v>
      </c>
      <c r="C4712" s="134">
        <v>-75.939790000000002</v>
      </c>
      <c r="D4712" t="s">
        <v>2354</v>
      </c>
      <c r="E4712" t="s">
        <v>892</v>
      </c>
      <c r="F4712" t="s">
        <v>877</v>
      </c>
      <c r="G4712" t="s">
        <v>2338</v>
      </c>
      <c r="H4712" t="s">
        <v>1930</v>
      </c>
      <c r="I4712">
        <v>32.838099999999997</v>
      </c>
      <c r="J4712" t="s">
        <v>889</v>
      </c>
      <c r="K4712" t="s">
        <v>879</v>
      </c>
      <c r="L4712" t="s">
        <v>2353</v>
      </c>
      <c r="M4712" t="s">
        <v>957</v>
      </c>
      <c r="N4712" t="s">
        <v>957</v>
      </c>
    </row>
    <row r="4713" spans="1:14" x14ac:dyDescent="0.3">
      <c r="A4713" s="136">
        <f t="shared" si="73"/>
        <v>409.2359230135894</v>
      </c>
      <c r="B4713" s="134">
        <v>3.4838100000000001</v>
      </c>
      <c r="C4713" s="134">
        <v>-73.71754</v>
      </c>
      <c r="D4713" t="s">
        <v>5438</v>
      </c>
      <c r="E4713" t="s">
        <v>892</v>
      </c>
      <c r="F4713" t="s">
        <v>877</v>
      </c>
      <c r="G4713" t="s">
        <v>2836</v>
      </c>
      <c r="H4713" t="s">
        <v>302</v>
      </c>
      <c r="I4713">
        <v>324.64170000000001</v>
      </c>
      <c r="J4713" t="s">
        <v>889</v>
      </c>
      <c r="K4713" t="s">
        <v>879</v>
      </c>
      <c r="L4713" t="s">
        <v>5165</v>
      </c>
      <c r="M4713" t="s">
        <v>957</v>
      </c>
      <c r="N4713" t="s">
        <v>957</v>
      </c>
    </row>
    <row r="4714" spans="1:14" x14ac:dyDescent="0.3">
      <c r="A4714" s="136">
        <f t="shared" si="73"/>
        <v>409.2416783339558</v>
      </c>
      <c r="B4714" s="134">
        <v>8.0277799999999999</v>
      </c>
      <c r="C4714" s="134">
        <v>-76.590639999999993</v>
      </c>
      <c r="D4714" t="s">
        <v>11763</v>
      </c>
      <c r="E4714" t="s">
        <v>892</v>
      </c>
      <c r="F4714" t="s">
        <v>877</v>
      </c>
      <c r="G4714" t="s">
        <v>11703</v>
      </c>
      <c r="H4714" t="s">
        <v>288</v>
      </c>
      <c r="I4714">
        <v>1327.5385000000001</v>
      </c>
      <c r="J4714" t="s">
        <v>889</v>
      </c>
      <c r="K4714" t="s">
        <v>879</v>
      </c>
      <c r="L4714" t="s">
        <v>11415</v>
      </c>
      <c r="M4714" t="s">
        <v>1380</v>
      </c>
      <c r="N4714" t="s">
        <v>1380</v>
      </c>
    </row>
    <row r="4715" spans="1:14" x14ac:dyDescent="0.3">
      <c r="A4715" s="136">
        <f t="shared" si="73"/>
        <v>409.29114613609823</v>
      </c>
      <c r="B4715" s="134">
        <v>7.6644899999999998</v>
      </c>
      <c r="C4715" s="134">
        <v>-76.666150000000002</v>
      </c>
      <c r="D4715" t="s">
        <v>11250</v>
      </c>
      <c r="E4715" t="s">
        <v>892</v>
      </c>
      <c r="F4715" t="s">
        <v>877</v>
      </c>
      <c r="G4715" t="s">
        <v>10937</v>
      </c>
      <c r="H4715" t="s">
        <v>288</v>
      </c>
      <c r="I4715">
        <v>55.747</v>
      </c>
      <c r="J4715" t="s">
        <v>986</v>
      </c>
      <c r="K4715" t="s">
        <v>879</v>
      </c>
      <c r="L4715" t="s">
        <v>11251</v>
      </c>
      <c r="M4715" t="s">
        <v>957</v>
      </c>
      <c r="N4715" t="s">
        <v>957</v>
      </c>
    </row>
    <row r="4716" spans="1:14" x14ac:dyDescent="0.3">
      <c r="A4716" s="136">
        <f t="shared" si="73"/>
        <v>409.33364567477474</v>
      </c>
      <c r="B4716" s="134">
        <v>7.80342</v>
      </c>
      <c r="C4716" s="134">
        <v>-76.642390000000006</v>
      </c>
      <c r="D4716" t="s">
        <v>11520</v>
      </c>
      <c r="E4716" t="s">
        <v>892</v>
      </c>
      <c r="F4716" t="s">
        <v>926</v>
      </c>
      <c r="G4716" t="s">
        <v>11521</v>
      </c>
      <c r="H4716" t="s">
        <v>288</v>
      </c>
      <c r="I4716">
        <v>120.2816</v>
      </c>
      <c r="J4716" t="s">
        <v>894</v>
      </c>
      <c r="K4716" t="s">
        <v>879</v>
      </c>
      <c r="L4716" t="s">
        <v>11522</v>
      </c>
      <c r="M4716" t="s">
        <v>6697</v>
      </c>
      <c r="N4716" t="s">
        <v>6697</v>
      </c>
    </row>
    <row r="4717" spans="1:14" x14ac:dyDescent="0.3">
      <c r="A4717" s="136">
        <f t="shared" si="73"/>
        <v>409.57172142109323</v>
      </c>
      <c r="B4717" s="134">
        <v>4.8568699999999998</v>
      </c>
      <c r="C4717" s="134">
        <v>-75.941699999999997</v>
      </c>
      <c r="D4717" t="s">
        <v>2352</v>
      </c>
      <c r="E4717" t="s">
        <v>892</v>
      </c>
      <c r="F4717" t="s">
        <v>877</v>
      </c>
      <c r="G4717" t="s">
        <v>2338</v>
      </c>
      <c r="H4717" t="s">
        <v>1930</v>
      </c>
      <c r="I4717">
        <v>10.3184</v>
      </c>
      <c r="J4717" t="s">
        <v>894</v>
      </c>
      <c r="K4717" t="s">
        <v>879</v>
      </c>
      <c r="L4717" t="s">
        <v>2353</v>
      </c>
      <c r="M4717" t="s">
        <v>899</v>
      </c>
      <c r="N4717" t="s">
        <v>899</v>
      </c>
    </row>
    <row r="4718" spans="1:14" x14ac:dyDescent="0.3">
      <c r="A4718" s="136">
        <f t="shared" si="73"/>
        <v>409.60129227759211</v>
      </c>
      <c r="B4718" s="134">
        <v>3.4895</v>
      </c>
      <c r="C4718" s="134">
        <v>-73.762</v>
      </c>
      <c r="D4718" t="s">
        <v>5275</v>
      </c>
      <c r="E4718" t="s">
        <v>883</v>
      </c>
      <c r="F4718" t="s">
        <v>877</v>
      </c>
      <c r="G4718" t="s">
        <v>2836</v>
      </c>
      <c r="H4718" t="s">
        <v>302</v>
      </c>
      <c r="I4718">
        <v>358.26589999999999</v>
      </c>
      <c r="J4718" t="s">
        <v>889</v>
      </c>
      <c r="L4718" t="s">
        <v>5276</v>
      </c>
      <c r="M4718" t="s">
        <v>1965</v>
      </c>
      <c r="N4718" t="s">
        <v>1965</v>
      </c>
    </row>
    <row r="4719" spans="1:14" x14ac:dyDescent="0.3">
      <c r="A4719" s="136">
        <f t="shared" si="73"/>
        <v>409.60317913055081</v>
      </c>
      <c r="B4719" s="134">
        <v>3.48068</v>
      </c>
      <c r="C4719" s="134">
        <v>-73.718739999999997</v>
      </c>
      <c r="D4719" t="s">
        <v>5439</v>
      </c>
      <c r="E4719" t="s">
        <v>892</v>
      </c>
      <c r="F4719" t="s">
        <v>877</v>
      </c>
      <c r="G4719" t="s">
        <v>2836</v>
      </c>
      <c r="H4719" t="s">
        <v>302</v>
      </c>
      <c r="I4719">
        <v>36.045499999999997</v>
      </c>
      <c r="J4719" t="s">
        <v>889</v>
      </c>
      <c r="K4719" t="s">
        <v>879</v>
      </c>
      <c r="L4719" t="s">
        <v>5440</v>
      </c>
      <c r="M4719" t="s">
        <v>899</v>
      </c>
      <c r="N4719" t="s">
        <v>899</v>
      </c>
    </row>
    <row r="4720" spans="1:14" x14ac:dyDescent="0.3">
      <c r="A4720" s="136">
        <f t="shared" si="73"/>
        <v>409.66415374735419</v>
      </c>
      <c r="B4720" s="134">
        <v>3.9532500000000002</v>
      </c>
      <c r="C4720" s="134">
        <v>-74.934430000000006</v>
      </c>
      <c r="D4720" t="s">
        <v>1333</v>
      </c>
      <c r="E4720" t="s">
        <v>892</v>
      </c>
      <c r="F4720" t="s">
        <v>877</v>
      </c>
      <c r="G4720" t="s">
        <v>1280</v>
      </c>
      <c r="H4720" t="s">
        <v>307</v>
      </c>
      <c r="I4720">
        <v>99.931600000000003</v>
      </c>
      <c r="J4720" t="s">
        <v>889</v>
      </c>
      <c r="K4720" t="s">
        <v>879</v>
      </c>
      <c r="L4720" t="s">
        <v>1092</v>
      </c>
      <c r="M4720" t="s">
        <v>899</v>
      </c>
      <c r="N4720" t="s">
        <v>899</v>
      </c>
    </row>
    <row r="4721" spans="1:14" x14ac:dyDescent="0.3">
      <c r="A4721" s="136">
        <f t="shared" si="73"/>
        <v>409.72351045390832</v>
      </c>
      <c r="B4721" s="134">
        <v>3.9565100000000002</v>
      </c>
      <c r="C4721" s="134">
        <v>-74.940790000000007</v>
      </c>
      <c r="D4721" t="s">
        <v>1322</v>
      </c>
      <c r="E4721" t="s">
        <v>892</v>
      </c>
      <c r="F4721" t="s">
        <v>877</v>
      </c>
      <c r="G4721" t="s">
        <v>1095</v>
      </c>
      <c r="H4721" t="s">
        <v>307</v>
      </c>
      <c r="I4721">
        <v>95.766300000000001</v>
      </c>
      <c r="J4721" t="s">
        <v>894</v>
      </c>
      <c r="K4721" t="s">
        <v>879</v>
      </c>
      <c r="L4721" t="s">
        <v>1281</v>
      </c>
      <c r="M4721" t="s">
        <v>949</v>
      </c>
      <c r="N4721" t="s">
        <v>949</v>
      </c>
    </row>
    <row r="4722" spans="1:14" x14ac:dyDescent="0.3">
      <c r="A4722" s="136">
        <f t="shared" si="73"/>
        <v>409.78644460645808</v>
      </c>
      <c r="B4722" s="134">
        <v>7.6689999999999996</v>
      </c>
      <c r="C4722" s="134">
        <v>-76.67</v>
      </c>
      <c r="D4722" t="s">
        <v>11263</v>
      </c>
      <c r="E4722" t="s">
        <v>892</v>
      </c>
      <c r="F4722" t="s">
        <v>877</v>
      </c>
      <c r="G4722" t="s">
        <v>10937</v>
      </c>
      <c r="H4722" t="s">
        <v>288</v>
      </c>
      <c r="I4722">
        <v>44.0349</v>
      </c>
      <c r="J4722" t="s">
        <v>894</v>
      </c>
      <c r="K4722" t="s">
        <v>903</v>
      </c>
      <c r="L4722" t="s">
        <v>11248</v>
      </c>
      <c r="M4722" t="s">
        <v>1019</v>
      </c>
      <c r="N4722" t="s">
        <v>1019</v>
      </c>
    </row>
    <row r="4723" spans="1:14" x14ac:dyDescent="0.3">
      <c r="A4723" s="136">
        <f t="shared" si="73"/>
        <v>409.89560314864747</v>
      </c>
      <c r="B4723" s="134">
        <v>10.6195</v>
      </c>
      <c r="C4723" s="134">
        <v>-74.089500000000001</v>
      </c>
      <c r="D4723" t="s">
        <v>13639</v>
      </c>
      <c r="E4723" t="s">
        <v>883</v>
      </c>
      <c r="F4723" t="s">
        <v>877</v>
      </c>
      <c r="G4723" t="s">
        <v>13604</v>
      </c>
      <c r="H4723" t="s">
        <v>301</v>
      </c>
      <c r="I4723">
        <v>430.36669999999998</v>
      </c>
      <c r="J4723" t="s">
        <v>889</v>
      </c>
      <c r="L4723" t="s">
        <v>13640</v>
      </c>
      <c r="M4723" t="s">
        <v>13641</v>
      </c>
      <c r="N4723" t="s">
        <v>13641</v>
      </c>
    </row>
    <row r="4724" spans="1:14" x14ac:dyDescent="0.3">
      <c r="A4724" s="136">
        <f t="shared" si="73"/>
        <v>409.93956400726853</v>
      </c>
      <c r="B4724" s="134">
        <v>4.8582000000000001</v>
      </c>
      <c r="C4724" s="134">
        <v>-75.946910000000003</v>
      </c>
      <c r="D4724" t="s">
        <v>2366</v>
      </c>
      <c r="E4724" t="s">
        <v>892</v>
      </c>
      <c r="F4724" t="s">
        <v>926</v>
      </c>
      <c r="G4724" t="s">
        <v>2338</v>
      </c>
      <c r="H4724" t="s">
        <v>1930</v>
      </c>
      <c r="I4724">
        <v>28.943899999999999</v>
      </c>
      <c r="J4724" t="s">
        <v>894</v>
      </c>
      <c r="K4724" t="s">
        <v>879</v>
      </c>
      <c r="L4724" t="s">
        <v>2367</v>
      </c>
      <c r="M4724" t="s">
        <v>949</v>
      </c>
      <c r="N4724" t="s">
        <v>949</v>
      </c>
    </row>
    <row r="4725" spans="1:14" x14ac:dyDescent="0.3">
      <c r="A4725" s="136">
        <f t="shared" si="73"/>
        <v>410.04411824034077</v>
      </c>
      <c r="B4725" s="134">
        <v>4.0199400000000001</v>
      </c>
      <c r="C4725" s="134">
        <v>-75.046019999999999</v>
      </c>
      <c r="D4725" t="s">
        <v>1125</v>
      </c>
      <c r="E4725" t="s">
        <v>892</v>
      </c>
      <c r="F4725" t="s">
        <v>877</v>
      </c>
      <c r="G4725" t="s">
        <v>1095</v>
      </c>
      <c r="H4725" t="s">
        <v>307</v>
      </c>
      <c r="I4725">
        <v>402.15269999999998</v>
      </c>
      <c r="J4725" t="s">
        <v>889</v>
      </c>
      <c r="K4725" t="s">
        <v>903</v>
      </c>
      <c r="L4725" t="s">
        <v>1123</v>
      </c>
      <c r="M4725" t="s">
        <v>887</v>
      </c>
      <c r="N4725" t="s">
        <v>887</v>
      </c>
    </row>
    <row r="4726" spans="1:14" x14ac:dyDescent="0.3">
      <c r="A4726" s="136">
        <f t="shared" si="73"/>
        <v>410.04493595061791</v>
      </c>
      <c r="B4726" s="134">
        <v>4.7654699999999997</v>
      </c>
      <c r="C4726" s="134">
        <v>-75.874399999999994</v>
      </c>
      <c r="D4726" t="s">
        <v>2018</v>
      </c>
      <c r="E4726" t="s">
        <v>892</v>
      </c>
      <c r="F4726" t="s">
        <v>877</v>
      </c>
      <c r="G4726" t="s">
        <v>2011</v>
      </c>
      <c r="H4726" t="s">
        <v>1930</v>
      </c>
      <c r="I4726">
        <v>106.9469</v>
      </c>
      <c r="J4726" t="s">
        <v>894</v>
      </c>
      <c r="K4726" t="s">
        <v>879</v>
      </c>
      <c r="L4726" t="s">
        <v>2019</v>
      </c>
      <c r="M4726" t="s">
        <v>949</v>
      </c>
      <c r="N4726" t="s">
        <v>949</v>
      </c>
    </row>
    <row r="4727" spans="1:14" x14ac:dyDescent="0.3">
      <c r="A4727" s="136">
        <f t="shared" si="73"/>
        <v>410.06997692877934</v>
      </c>
      <c r="B4727" s="134">
        <v>8.0039999999999996</v>
      </c>
      <c r="C4727" s="134">
        <v>-76.604500000000002</v>
      </c>
      <c r="D4727" t="s">
        <v>11742</v>
      </c>
      <c r="E4727" t="s">
        <v>892</v>
      </c>
      <c r="F4727" t="s">
        <v>877</v>
      </c>
      <c r="G4727" t="s">
        <v>11703</v>
      </c>
      <c r="H4727" t="s">
        <v>288</v>
      </c>
      <c r="I4727">
        <v>239.52199999999999</v>
      </c>
      <c r="J4727" t="s">
        <v>889</v>
      </c>
      <c r="K4727" t="s">
        <v>903</v>
      </c>
      <c r="L4727" t="s">
        <v>11723</v>
      </c>
      <c r="M4727" t="s">
        <v>887</v>
      </c>
      <c r="N4727" t="s">
        <v>887</v>
      </c>
    </row>
    <row r="4728" spans="1:14" x14ac:dyDescent="0.3">
      <c r="A4728" s="136">
        <f t="shared" si="73"/>
        <v>410.5497776236856</v>
      </c>
      <c r="B4728" s="134">
        <v>3.46814</v>
      </c>
      <c r="C4728" s="134">
        <v>-73.698830000000001</v>
      </c>
      <c r="D4728" t="s">
        <v>5520</v>
      </c>
      <c r="E4728" t="s">
        <v>892</v>
      </c>
      <c r="F4728" t="s">
        <v>877</v>
      </c>
      <c r="G4728" t="s">
        <v>5521</v>
      </c>
      <c r="H4728" t="s">
        <v>302</v>
      </c>
      <c r="I4728">
        <v>702.08770000000004</v>
      </c>
      <c r="J4728" t="s">
        <v>889</v>
      </c>
      <c r="K4728" t="s">
        <v>879</v>
      </c>
      <c r="L4728" t="s">
        <v>5522</v>
      </c>
      <c r="M4728" t="s">
        <v>957</v>
      </c>
      <c r="N4728" t="s">
        <v>957</v>
      </c>
    </row>
    <row r="4729" spans="1:14" x14ac:dyDescent="0.3">
      <c r="A4729" s="136">
        <f t="shared" si="73"/>
        <v>410.58557050978317</v>
      </c>
      <c r="B4729" s="134">
        <v>7.8010400000000004</v>
      </c>
      <c r="C4729" s="134">
        <v>-76.654420000000002</v>
      </c>
      <c r="D4729" t="s">
        <v>11523</v>
      </c>
      <c r="E4729" t="s">
        <v>892</v>
      </c>
      <c r="F4729" t="s">
        <v>877</v>
      </c>
      <c r="G4729" t="s">
        <v>11521</v>
      </c>
      <c r="H4729" t="s">
        <v>288</v>
      </c>
      <c r="I4729">
        <v>1757.5487000000001</v>
      </c>
      <c r="J4729" t="s">
        <v>889</v>
      </c>
      <c r="K4729" t="s">
        <v>879</v>
      </c>
      <c r="L4729" t="s">
        <v>11524</v>
      </c>
      <c r="M4729" t="s">
        <v>1117</v>
      </c>
      <c r="N4729" t="s">
        <v>1117</v>
      </c>
    </row>
    <row r="4730" spans="1:14" x14ac:dyDescent="0.3">
      <c r="A4730" s="136">
        <f t="shared" si="73"/>
        <v>410.63133645136776</v>
      </c>
      <c r="B4730" s="134">
        <v>3.4620000000000002</v>
      </c>
      <c r="C4730" s="134">
        <v>-73.67</v>
      </c>
      <c r="D4730" t="s">
        <v>5610</v>
      </c>
      <c r="E4730" t="s">
        <v>883</v>
      </c>
      <c r="F4730" t="s">
        <v>877</v>
      </c>
      <c r="G4730" t="s">
        <v>5611</v>
      </c>
      <c r="H4730" t="s">
        <v>302</v>
      </c>
      <c r="I4730">
        <v>148.45760000000001</v>
      </c>
      <c r="J4730" t="s">
        <v>894</v>
      </c>
      <c r="L4730" t="s">
        <v>5612</v>
      </c>
      <c r="M4730" t="s">
        <v>957</v>
      </c>
      <c r="N4730" t="s">
        <v>957</v>
      </c>
    </row>
    <row r="4731" spans="1:14" x14ac:dyDescent="0.3">
      <c r="A4731" s="136">
        <f t="shared" si="73"/>
        <v>410.72366333828865</v>
      </c>
      <c r="B4731" s="134">
        <v>3.488</v>
      </c>
      <c r="C4731" s="134">
        <v>-73.802999999999997</v>
      </c>
      <c r="D4731" t="s">
        <v>5153</v>
      </c>
      <c r="E4731" t="s">
        <v>892</v>
      </c>
      <c r="F4731" t="s">
        <v>1214</v>
      </c>
      <c r="G4731" t="s">
        <v>2836</v>
      </c>
      <c r="H4731" t="s">
        <v>302</v>
      </c>
      <c r="I4731">
        <v>253.9819</v>
      </c>
      <c r="L4731" t="s">
        <v>5154</v>
      </c>
      <c r="M4731" t="s">
        <v>957</v>
      </c>
      <c r="N4731" t="s">
        <v>957</v>
      </c>
    </row>
    <row r="4732" spans="1:14" x14ac:dyDescent="0.3">
      <c r="A4732" s="136">
        <f t="shared" si="73"/>
        <v>410.73279200510638</v>
      </c>
      <c r="B4732" s="134">
        <v>10.624499999999999</v>
      </c>
      <c r="C4732" s="134">
        <v>-74.099000000000004</v>
      </c>
      <c r="D4732" t="s">
        <v>13647</v>
      </c>
      <c r="E4732" t="s">
        <v>908</v>
      </c>
      <c r="F4732" t="s">
        <v>877</v>
      </c>
      <c r="G4732" t="s">
        <v>13648</v>
      </c>
      <c r="H4732" t="s">
        <v>301</v>
      </c>
      <c r="I4732">
        <v>395.29219999999998</v>
      </c>
      <c r="J4732" t="s">
        <v>889</v>
      </c>
      <c r="L4732" t="s">
        <v>13649</v>
      </c>
      <c r="M4732" t="s">
        <v>12639</v>
      </c>
      <c r="N4732" t="s">
        <v>12639</v>
      </c>
    </row>
    <row r="4733" spans="1:14" x14ac:dyDescent="0.3">
      <c r="A4733" s="136">
        <f t="shared" si="73"/>
        <v>410.77259083470244</v>
      </c>
      <c r="B4733" s="134">
        <v>7.9595000000000002</v>
      </c>
      <c r="C4733" s="134">
        <v>-76.622</v>
      </c>
      <c r="D4733" t="s">
        <v>11702</v>
      </c>
      <c r="E4733" t="s">
        <v>892</v>
      </c>
      <c r="F4733" t="s">
        <v>877</v>
      </c>
      <c r="G4733" t="s">
        <v>11703</v>
      </c>
      <c r="H4733" t="s">
        <v>288</v>
      </c>
      <c r="I4733">
        <v>19.555700000000002</v>
      </c>
      <c r="J4733" t="s">
        <v>894</v>
      </c>
      <c r="K4733" t="s">
        <v>903</v>
      </c>
      <c r="L4733" t="s">
        <v>11248</v>
      </c>
      <c r="M4733" t="s">
        <v>1310</v>
      </c>
      <c r="N4733" t="s">
        <v>1310</v>
      </c>
    </row>
    <row r="4734" spans="1:14" x14ac:dyDescent="0.3">
      <c r="A4734" s="136">
        <f t="shared" si="73"/>
        <v>410.87341656095282</v>
      </c>
      <c r="B4734" s="134">
        <v>10.622</v>
      </c>
      <c r="C4734" s="134">
        <v>-74.111500000000007</v>
      </c>
      <c r="D4734" t="s">
        <v>13634</v>
      </c>
      <c r="E4734" t="s">
        <v>883</v>
      </c>
      <c r="F4734" t="s">
        <v>877</v>
      </c>
      <c r="G4734" t="s">
        <v>13635</v>
      </c>
      <c r="H4734" t="s">
        <v>301</v>
      </c>
      <c r="I4734">
        <v>269.57740000000001</v>
      </c>
      <c r="J4734" t="s">
        <v>889</v>
      </c>
      <c r="L4734" t="s">
        <v>13636</v>
      </c>
      <c r="M4734" t="s">
        <v>9662</v>
      </c>
      <c r="N4734" t="s">
        <v>9662</v>
      </c>
    </row>
    <row r="4735" spans="1:14" x14ac:dyDescent="0.3">
      <c r="A4735" s="136">
        <f t="shared" si="73"/>
        <v>410.92896019267954</v>
      </c>
      <c r="B4735" s="134">
        <v>4.0249800000000002</v>
      </c>
      <c r="C4735" s="134">
        <v>-75.068039999999996</v>
      </c>
      <c r="D4735" t="s">
        <v>1108</v>
      </c>
      <c r="E4735" t="s">
        <v>892</v>
      </c>
      <c r="F4735" t="s">
        <v>877</v>
      </c>
      <c r="G4735" t="s">
        <v>1095</v>
      </c>
      <c r="H4735" t="s">
        <v>307</v>
      </c>
      <c r="I4735">
        <v>347.12630000000001</v>
      </c>
      <c r="J4735" t="s">
        <v>889</v>
      </c>
      <c r="K4735" t="s">
        <v>879</v>
      </c>
      <c r="L4735" t="s">
        <v>1109</v>
      </c>
      <c r="M4735" t="s">
        <v>887</v>
      </c>
      <c r="N4735" t="s">
        <v>887</v>
      </c>
    </row>
    <row r="4736" spans="1:14" x14ac:dyDescent="0.3">
      <c r="A4736" s="136">
        <f t="shared" si="73"/>
        <v>411.20863310510862</v>
      </c>
      <c r="B4736" s="134">
        <v>4.8630000000000004</v>
      </c>
      <c r="C4736" s="134">
        <v>-75.965000000000003</v>
      </c>
      <c r="D4736" t="s">
        <v>2405</v>
      </c>
      <c r="E4736" t="s">
        <v>883</v>
      </c>
      <c r="F4736" t="s">
        <v>877</v>
      </c>
      <c r="G4736" t="s">
        <v>2338</v>
      </c>
      <c r="H4736" t="s">
        <v>1930</v>
      </c>
      <c r="I4736">
        <v>103.1451</v>
      </c>
      <c r="J4736" t="s">
        <v>894</v>
      </c>
      <c r="L4736" t="s">
        <v>2406</v>
      </c>
      <c r="M4736" t="s">
        <v>957</v>
      </c>
      <c r="N4736" t="s">
        <v>957</v>
      </c>
    </row>
    <row r="4737" spans="1:14" x14ac:dyDescent="0.3">
      <c r="A4737" s="136">
        <f t="shared" si="73"/>
        <v>411.25503488761888</v>
      </c>
      <c r="B4737" s="134">
        <v>10.11467</v>
      </c>
      <c r="C4737" s="134">
        <v>-75.15813</v>
      </c>
      <c r="D4737" t="s">
        <v>13128</v>
      </c>
      <c r="E4737" t="s">
        <v>892</v>
      </c>
      <c r="F4737" t="s">
        <v>877</v>
      </c>
      <c r="G4737" t="s">
        <v>13112</v>
      </c>
      <c r="H4737" t="s">
        <v>290</v>
      </c>
      <c r="I4737">
        <v>1249.2216000000001</v>
      </c>
      <c r="J4737" t="s">
        <v>889</v>
      </c>
      <c r="K4737" t="s">
        <v>879</v>
      </c>
      <c r="L4737" t="s">
        <v>3202</v>
      </c>
      <c r="M4737" t="s">
        <v>3310</v>
      </c>
      <c r="N4737" t="s">
        <v>3310</v>
      </c>
    </row>
    <row r="4738" spans="1:14" x14ac:dyDescent="0.3">
      <c r="A4738" s="136">
        <f t="shared" ref="A4738:A4801" si="74">6371*ACOS(SIN(RADIANS(LAT))*SIN(RADIANS(B4738))+COS(RADIANS(LAT))*COS(RADIANS(B4738))*COS(RADIANS(C4738-LONG)))</f>
        <v>411.26623334091153</v>
      </c>
      <c r="B4738" s="134">
        <v>3.9452400000000001</v>
      </c>
      <c r="C4738" s="134">
        <v>-74.948970000000003</v>
      </c>
      <c r="D4738" t="s">
        <v>1318</v>
      </c>
      <c r="E4738" t="s">
        <v>892</v>
      </c>
      <c r="F4738" t="s">
        <v>877</v>
      </c>
      <c r="G4738" t="s">
        <v>1280</v>
      </c>
      <c r="H4738" t="s">
        <v>307</v>
      </c>
      <c r="I4738">
        <v>152.3914</v>
      </c>
      <c r="J4738" t="s">
        <v>889</v>
      </c>
      <c r="K4738" t="s">
        <v>879</v>
      </c>
      <c r="L4738" t="s">
        <v>1092</v>
      </c>
      <c r="M4738" t="s">
        <v>899</v>
      </c>
      <c r="N4738" t="s">
        <v>899</v>
      </c>
    </row>
    <row r="4739" spans="1:14" x14ac:dyDescent="0.3">
      <c r="A4739" s="136">
        <f t="shared" si="74"/>
        <v>411.46118195825312</v>
      </c>
      <c r="B4739" s="134">
        <v>4.0644999999999998</v>
      </c>
      <c r="C4739" s="134">
        <v>-75.134500000000003</v>
      </c>
      <c r="D4739" t="s">
        <v>975</v>
      </c>
      <c r="E4739" t="s">
        <v>883</v>
      </c>
      <c r="F4739" t="s">
        <v>884</v>
      </c>
      <c r="G4739" t="s">
        <v>919</v>
      </c>
      <c r="H4739" t="s">
        <v>307</v>
      </c>
      <c r="I4739">
        <v>235.70580000000001</v>
      </c>
      <c r="L4739" t="s">
        <v>976</v>
      </c>
      <c r="M4739" t="s">
        <v>977</v>
      </c>
      <c r="N4739" t="s">
        <v>977</v>
      </c>
    </row>
    <row r="4740" spans="1:14" x14ac:dyDescent="0.3">
      <c r="A4740" s="136">
        <f t="shared" si="74"/>
        <v>411.50503586194725</v>
      </c>
      <c r="B4740" s="134">
        <v>4.7305000000000001</v>
      </c>
      <c r="C4740" s="134">
        <v>-75.862499999999997</v>
      </c>
      <c r="D4740" t="s">
        <v>1928</v>
      </c>
      <c r="E4740" t="s">
        <v>883</v>
      </c>
      <c r="F4740" t="s">
        <v>877</v>
      </c>
      <c r="G4740" t="s">
        <v>1929</v>
      </c>
      <c r="H4740" t="s">
        <v>1930</v>
      </c>
      <c r="I4740">
        <v>400.30329999999998</v>
      </c>
      <c r="J4740" t="s">
        <v>889</v>
      </c>
      <c r="L4740" t="s">
        <v>1931</v>
      </c>
      <c r="M4740" t="s">
        <v>1932</v>
      </c>
      <c r="N4740" t="s">
        <v>1932</v>
      </c>
    </row>
    <row r="4741" spans="1:14" x14ac:dyDescent="0.3">
      <c r="A4741" s="136">
        <f t="shared" si="74"/>
        <v>411.57317157795609</v>
      </c>
      <c r="B4741" s="134">
        <v>10.1325</v>
      </c>
      <c r="C4741" s="134">
        <v>-75.137500000000003</v>
      </c>
      <c r="D4741" t="s">
        <v>13132</v>
      </c>
      <c r="E4741" t="s">
        <v>892</v>
      </c>
      <c r="F4741" t="s">
        <v>1214</v>
      </c>
      <c r="G4741" t="s">
        <v>13112</v>
      </c>
      <c r="H4741" t="s">
        <v>290</v>
      </c>
      <c r="I4741">
        <v>61.8078</v>
      </c>
      <c r="L4741" t="s">
        <v>13125</v>
      </c>
      <c r="M4741" t="s">
        <v>1019</v>
      </c>
      <c r="N4741" t="s">
        <v>1019</v>
      </c>
    </row>
    <row r="4742" spans="1:14" x14ac:dyDescent="0.3">
      <c r="A4742" s="136">
        <f t="shared" si="74"/>
        <v>411.61283222325693</v>
      </c>
      <c r="B4742" s="134">
        <v>4.6180000000000003</v>
      </c>
      <c r="C4742" s="134">
        <v>-70.233000000000004</v>
      </c>
      <c r="D4742" t="s">
        <v>12770</v>
      </c>
      <c r="E4742" t="s">
        <v>892</v>
      </c>
      <c r="F4742" t="s">
        <v>1214</v>
      </c>
      <c r="G4742" t="s">
        <v>12147</v>
      </c>
      <c r="H4742" t="s">
        <v>286</v>
      </c>
      <c r="I4742">
        <v>119.1079</v>
      </c>
      <c r="J4742" t="s">
        <v>986</v>
      </c>
      <c r="K4742" t="s">
        <v>879</v>
      </c>
      <c r="L4742" t="s">
        <v>12771</v>
      </c>
      <c r="M4742" t="s">
        <v>931</v>
      </c>
      <c r="N4742" t="s">
        <v>931</v>
      </c>
    </row>
    <row r="4743" spans="1:14" x14ac:dyDescent="0.3">
      <c r="A4743" s="136">
        <f t="shared" si="74"/>
        <v>411.63269641362405</v>
      </c>
      <c r="B4743" s="134">
        <v>4.0505000000000004</v>
      </c>
      <c r="C4743" s="134">
        <v>-75.117000000000004</v>
      </c>
      <c r="D4743" t="s">
        <v>1018</v>
      </c>
      <c r="E4743" t="s">
        <v>883</v>
      </c>
      <c r="F4743" t="s">
        <v>877</v>
      </c>
      <c r="G4743" t="s">
        <v>919</v>
      </c>
      <c r="H4743" t="s">
        <v>307</v>
      </c>
      <c r="I4743">
        <v>93.299800000000005</v>
      </c>
      <c r="J4743" t="s">
        <v>894</v>
      </c>
      <c r="L4743" t="s">
        <v>992</v>
      </c>
      <c r="M4743" t="s">
        <v>1019</v>
      </c>
      <c r="N4743" t="s">
        <v>1019</v>
      </c>
    </row>
    <row r="4744" spans="1:14" x14ac:dyDescent="0.3">
      <c r="A4744" s="136">
        <f t="shared" si="74"/>
        <v>411.74081189433679</v>
      </c>
      <c r="B4744" s="134">
        <v>10.067</v>
      </c>
      <c r="C4744" s="134">
        <v>-75.232079999999996</v>
      </c>
      <c r="D4744" t="s">
        <v>13105</v>
      </c>
      <c r="E4744" t="s">
        <v>892</v>
      </c>
      <c r="F4744" t="s">
        <v>877</v>
      </c>
      <c r="G4744" t="s">
        <v>13106</v>
      </c>
      <c r="H4744" t="s">
        <v>290</v>
      </c>
      <c r="I4744">
        <v>521.42560000000003</v>
      </c>
      <c r="J4744" t="s">
        <v>889</v>
      </c>
      <c r="K4744" t="s">
        <v>879</v>
      </c>
      <c r="L4744" t="s">
        <v>13107</v>
      </c>
      <c r="M4744" t="s">
        <v>1019</v>
      </c>
      <c r="N4744" t="s">
        <v>1019</v>
      </c>
    </row>
    <row r="4745" spans="1:14" x14ac:dyDescent="0.3">
      <c r="A4745" s="136">
        <f t="shared" si="74"/>
        <v>412.04943779177751</v>
      </c>
      <c r="B4745" s="134">
        <v>4.1044700000000001</v>
      </c>
      <c r="C4745" s="134">
        <v>-75.199730000000002</v>
      </c>
      <c r="D4745" t="s">
        <v>901</v>
      </c>
      <c r="E4745" t="s">
        <v>892</v>
      </c>
      <c r="F4745" t="s">
        <v>896</v>
      </c>
      <c r="G4745" t="s">
        <v>902</v>
      </c>
      <c r="H4745" t="s">
        <v>307</v>
      </c>
      <c r="I4745">
        <v>135.23070000000001</v>
      </c>
      <c r="J4745" t="s">
        <v>894</v>
      </c>
      <c r="K4745" t="s">
        <v>903</v>
      </c>
      <c r="L4745" t="s">
        <v>898</v>
      </c>
      <c r="M4745" t="s">
        <v>899</v>
      </c>
      <c r="N4745" t="s">
        <v>899</v>
      </c>
    </row>
    <row r="4746" spans="1:14" x14ac:dyDescent="0.3">
      <c r="A4746" s="136">
        <f t="shared" si="74"/>
        <v>412.19771297953588</v>
      </c>
      <c r="B4746" s="134">
        <v>6.0110000000000001</v>
      </c>
      <c r="C4746" s="134">
        <v>-76.567999999999998</v>
      </c>
      <c r="D4746" t="s">
        <v>7225</v>
      </c>
      <c r="E4746" t="s">
        <v>883</v>
      </c>
      <c r="F4746" t="s">
        <v>884</v>
      </c>
      <c r="G4746" t="s">
        <v>7226</v>
      </c>
      <c r="H4746" t="s">
        <v>295</v>
      </c>
      <c r="I4746">
        <v>149.70429999999999</v>
      </c>
      <c r="L4746" t="s">
        <v>7227</v>
      </c>
      <c r="M4746" t="s">
        <v>7228</v>
      </c>
      <c r="N4746" t="s">
        <v>7228</v>
      </c>
    </row>
    <row r="4747" spans="1:14" x14ac:dyDescent="0.3">
      <c r="A4747" s="136">
        <f t="shared" si="74"/>
        <v>412.2054985206122</v>
      </c>
      <c r="B4747" s="134">
        <v>10.801</v>
      </c>
      <c r="C4747" s="134">
        <v>-73.025999999999996</v>
      </c>
      <c r="D4747" t="s">
        <v>13906</v>
      </c>
      <c r="E4747" t="s">
        <v>892</v>
      </c>
      <c r="F4747" t="s">
        <v>877</v>
      </c>
      <c r="G4747" t="s">
        <v>13893</v>
      </c>
      <c r="H4747" t="s">
        <v>13738</v>
      </c>
      <c r="I4747">
        <v>335.74689999999998</v>
      </c>
      <c r="J4747" t="s">
        <v>889</v>
      </c>
      <c r="K4747" t="s">
        <v>903</v>
      </c>
      <c r="L4747" t="s">
        <v>13907</v>
      </c>
      <c r="M4747" t="s">
        <v>1310</v>
      </c>
      <c r="N4747" t="s">
        <v>1310</v>
      </c>
    </row>
    <row r="4748" spans="1:14" x14ac:dyDescent="0.3">
      <c r="A4748" s="136">
        <f t="shared" si="74"/>
        <v>412.21864361185095</v>
      </c>
      <c r="B4748" s="134">
        <v>3.4455</v>
      </c>
      <c r="C4748" s="134">
        <v>-73.659000000000006</v>
      </c>
      <c r="D4748" t="s">
        <v>5690</v>
      </c>
      <c r="E4748" t="s">
        <v>883</v>
      </c>
      <c r="F4748" t="s">
        <v>877</v>
      </c>
      <c r="G4748" t="s">
        <v>5611</v>
      </c>
      <c r="H4748" t="s">
        <v>302</v>
      </c>
      <c r="I4748">
        <v>250.2954</v>
      </c>
      <c r="J4748" t="s">
        <v>889</v>
      </c>
      <c r="L4748" t="s">
        <v>5691</v>
      </c>
      <c r="M4748" t="s">
        <v>957</v>
      </c>
      <c r="N4748" t="s">
        <v>957</v>
      </c>
    </row>
    <row r="4749" spans="1:14" x14ac:dyDescent="0.3">
      <c r="A4749" s="136">
        <f t="shared" si="74"/>
        <v>412.23031575086196</v>
      </c>
      <c r="B4749" s="134">
        <v>10.0875</v>
      </c>
      <c r="C4749" s="134">
        <v>-75.211500000000001</v>
      </c>
      <c r="D4749" t="s">
        <v>13114</v>
      </c>
      <c r="E4749" t="s">
        <v>968</v>
      </c>
      <c r="F4749" t="s">
        <v>877</v>
      </c>
      <c r="G4749" t="s">
        <v>13106</v>
      </c>
      <c r="H4749" t="s">
        <v>290</v>
      </c>
      <c r="I4749">
        <v>846.11739999999998</v>
      </c>
      <c r="J4749" t="s">
        <v>889</v>
      </c>
      <c r="L4749" t="s">
        <v>2784</v>
      </c>
      <c r="M4749" t="s">
        <v>1019</v>
      </c>
      <c r="N4749" t="s">
        <v>1019</v>
      </c>
    </row>
    <row r="4750" spans="1:14" x14ac:dyDescent="0.3">
      <c r="A4750" s="136">
        <f t="shared" si="74"/>
        <v>412.23584433324697</v>
      </c>
      <c r="B4750" s="134">
        <v>4.7484799999999998</v>
      </c>
      <c r="C4750" s="134">
        <v>-75.885990000000007</v>
      </c>
      <c r="D4750" t="s">
        <v>2010</v>
      </c>
      <c r="E4750" t="s">
        <v>892</v>
      </c>
      <c r="F4750" t="s">
        <v>877</v>
      </c>
      <c r="G4750" t="s">
        <v>2011</v>
      </c>
      <c r="H4750" t="s">
        <v>1930</v>
      </c>
      <c r="I4750">
        <v>185.05459999999999</v>
      </c>
      <c r="J4750" t="s">
        <v>889</v>
      </c>
      <c r="K4750" t="s">
        <v>879</v>
      </c>
      <c r="L4750" t="s">
        <v>2012</v>
      </c>
      <c r="M4750" t="s">
        <v>949</v>
      </c>
      <c r="N4750" t="s">
        <v>949</v>
      </c>
    </row>
    <row r="4751" spans="1:14" x14ac:dyDescent="0.3">
      <c r="A4751" s="136">
        <f t="shared" si="74"/>
        <v>412.27548493187413</v>
      </c>
      <c r="B4751" s="134">
        <v>4.0044500000000003</v>
      </c>
      <c r="C4751" s="134">
        <v>-75.059010000000001</v>
      </c>
      <c r="D4751" t="s">
        <v>1118</v>
      </c>
      <c r="E4751" t="s">
        <v>892</v>
      </c>
      <c r="F4751" t="s">
        <v>926</v>
      </c>
      <c r="G4751" t="s">
        <v>1046</v>
      </c>
      <c r="H4751" t="s">
        <v>307</v>
      </c>
      <c r="I4751">
        <v>652.04600000000005</v>
      </c>
      <c r="J4751" t="s">
        <v>889</v>
      </c>
      <c r="K4751" t="s">
        <v>879</v>
      </c>
      <c r="L4751" t="s">
        <v>1119</v>
      </c>
      <c r="M4751" t="s">
        <v>887</v>
      </c>
      <c r="N4751" t="s">
        <v>887</v>
      </c>
    </row>
    <row r="4752" spans="1:14" x14ac:dyDescent="0.3">
      <c r="A4752" s="136">
        <f t="shared" si="74"/>
        <v>412.34362833381124</v>
      </c>
      <c r="B4752" s="134">
        <v>10.205780000000001</v>
      </c>
      <c r="C4752" s="134">
        <v>-75.039919999999995</v>
      </c>
      <c r="D4752" t="s">
        <v>13161</v>
      </c>
      <c r="E4752" t="s">
        <v>892</v>
      </c>
      <c r="F4752" t="s">
        <v>877</v>
      </c>
      <c r="G4752" t="s">
        <v>13162</v>
      </c>
      <c r="H4752" t="s">
        <v>290</v>
      </c>
      <c r="I4752">
        <v>572.37030000000004</v>
      </c>
      <c r="J4752" t="s">
        <v>889</v>
      </c>
      <c r="K4752" t="s">
        <v>879</v>
      </c>
      <c r="L4752" t="s">
        <v>13163</v>
      </c>
      <c r="M4752" t="s">
        <v>899</v>
      </c>
      <c r="N4752" t="s">
        <v>899</v>
      </c>
    </row>
    <row r="4753" spans="1:14" x14ac:dyDescent="0.3">
      <c r="A4753" s="136">
        <f t="shared" si="74"/>
        <v>412.3503699260387</v>
      </c>
      <c r="B4753" s="134">
        <v>4.8739299999999997</v>
      </c>
      <c r="C4753" s="134">
        <v>-75.98621</v>
      </c>
      <c r="D4753" t="s">
        <v>2473</v>
      </c>
      <c r="E4753" t="s">
        <v>892</v>
      </c>
      <c r="F4753" t="s">
        <v>877</v>
      </c>
      <c r="G4753" t="s">
        <v>2474</v>
      </c>
      <c r="H4753" t="s">
        <v>1930</v>
      </c>
      <c r="I4753">
        <v>99.412199999999999</v>
      </c>
      <c r="J4753" t="s">
        <v>889</v>
      </c>
      <c r="K4753" t="s">
        <v>879</v>
      </c>
      <c r="L4753" t="s">
        <v>2406</v>
      </c>
      <c r="M4753" t="s">
        <v>949</v>
      </c>
      <c r="N4753" t="s">
        <v>949</v>
      </c>
    </row>
    <row r="4754" spans="1:14" x14ac:dyDescent="0.3">
      <c r="A4754" s="136">
        <f t="shared" si="74"/>
        <v>412.36957701697241</v>
      </c>
      <c r="B4754" s="134">
        <v>8.8648600000000002</v>
      </c>
      <c r="C4754" s="134">
        <v>-76.289820000000006</v>
      </c>
      <c r="D4754" t="s">
        <v>12605</v>
      </c>
      <c r="E4754" t="s">
        <v>892</v>
      </c>
      <c r="F4754" t="s">
        <v>877</v>
      </c>
      <c r="G4754" t="s">
        <v>12606</v>
      </c>
      <c r="H4754" t="s">
        <v>296</v>
      </c>
      <c r="I4754">
        <v>224.51609999999999</v>
      </c>
      <c r="J4754" t="s">
        <v>1069</v>
      </c>
      <c r="K4754" t="s">
        <v>879</v>
      </c>
      <c r="L4754" t="s">
        <v>12607</v>
      </c>
      <c r="M4754" t="s">
        <v>989</v>
      </c>
      <c r="N4754" t="s">
        <v>989</v>
      </c>
    </row>
    <row r="4755" spans="1:14" x14ac:dyDescent="0.3">
      <c r="A4755" s="136">
        <f t="shared" si="74"/>
        <v>412.3812573637959</v>
      </c>
      <c r="B4755" s="134">
        <v>4.758</v>
      </c>
      <c r="C4755" s="134">
        <v>-75.895499999999998</v>
      </c>
      <c r="D4755" t="s">
        <v>2027</v>
      </c>
      <c r="E4755" t="s">
        <v>892</v>
      </c>
      <c r="F4755" t="s">
        <v>877</v>
      </c>
      <c r="G4755" t="s">
        <v>2011</v>
      </c>
      <c r="H4755" t="s">
        <v>1930</v>
      </c>
      <c r="I4755">
        <v>19.647200000000002</v>
      </c>
      <c r="J4755" t="s">
        <v>986</v>
      </c>
      <c r="K4755" t="s">
        <v>879</v>
      </c>
      <c r="L4755" t="s">
        <v>2019</v>
      </c>
      <c r="M4755" t="s">
        <v>1019</v>
      </c>
      <c r="N4755" t="s">
        <v>1019</v>
      </c>
    </row>
    <row r="4756" spans="1:14" x14ac:dyDescent="0.3">
      <c r="A4756" s="136">
        <f t="shared" si="74"/>
        <v>412.41687316828046</v>
      </c>
      <c r="B4756" s="134">
        <v>3.4420000000000002</v>
      </c>
      <c r="C4756" s="134">
        <v>-73.649500000000003</v>
      </c>
      <c r="D4756" t="s">
        <v>5748</v>
      </c>
      <c r="E4756" t="s">
        <v>968</v>
      </c>
      <c r="F4756" t="s">
        <v>877</v>
      </c>
      <c r="G4756" t="s">
        <v>5611</v>
      </c>
      <c r="H4756" t="s">
        <v>302</v>
      </c>
      <c r="I4756">
        <v>74.843199999999996</v>
      </c>
      <c r="J4756" t="s">
        <v>894</v>
      </c>
      <c r="L4756" t="s">
        <v>4318</v>
      </c>
      <c r="M4756" t="s">
        <v>1173</v>
      </c>
      <c r="N4756" t="s">
        <v>1173</v>
      </c>
    </row>
    <row r="4757" spans="1:14" x14ac:dyDescent="0.3">
      <c r="A4757" s="136">
        <f t="shared" si="74"/>
        <v>412.46055408960575</v>
      </c>
      <c r="B4757" s="134">
        <v>4.6050000000000004</v>
      </c>
      <c r="C4757" s="134">
        <v>-70.234499999999997</v>
      </c>
      <c r="D4757" t="s">
        <v>12769</v>
      </c>
      <c r="E4757" t="s">
        <v>892</v>
      </c>
      <c r="F4757" t="s">
        <v>1214</v>
      </c>
      <c r="G4757" t="s">
        <v>12147</v>
      </c>
      <c r="H4757" t="s">
        <v>286</v>
      </c>
      <c r="I4757">
        <v>14.735200000000001</v>
      </c>
      <c r="L4757" t="s">
        <v>12517</v>
      </c>
      <c r="M4757" t="s">
        <v>931</v>
      </c>
      <c r="N4757" t="s">
        <v>931</v>
      </c>
    </row>
    <row r="4758" spans="1:14" x14ac:dyDescent="0.3">
      <c r="A4758" s="136">
        <f t="shared" si="74"/>
        <v>412.52306646559987</v>
      </c>
      <c r="B4758" s="134">
        <v>9.7754999999999992</v>
      </c>
      <c r="C4758" s="134">
        <v>-75.591499999999996</v>
      </c>
      <c r="D4758" t="s">
        <v>13041</v>
      </c>
      <c r="E4758" t="s">
        <v>892</v>
      </c>
      <c r="F4758" t="s">
        <v>1214</v>
      </c>
      <c r="G4758" t="s">
        <v>13042</v>
      </c>
      <c r="H4758" t="s">
        <v>306</v>
      </c>
      <c r="I4758">
        <v>281.64550000000003</v>
      </c>
      <c r="J4758" t="s">
        <v>986</v>
      </c>
      <c r="K4758" t="s">
        <v>879</v>
      </c>
      <c r="L4758" t="s">
        <v>13043</v>
      </c>
      <c r="M4758" t="s">
        <v>949</v>
      </c>
      <c r="N4758" t="s">
        <v>949</v>
      </c>
    </row>
    <row r="4759" spans="1:14" x14ac:dyDescent="0.3">
      <c r="A4759" s="136">
        <f t="shared" si="74"/>
        <v>412.5614699080266</v>
      </c>
      <c r="B4759" s="134">
        <v>7.6784999999999997</v>
      </c>
      <c r="C4759" s="134">
        <v>-76.694000000000003</v>
      </c>
      <c r="D4759" t="s">
        <v>11296</v>
      </c>
      <c r="E4759" t="s">
        <v>892</v>
      </c>
      <c r="F4759" t="s">
        <v>877</v>
      </c>
      <c r="G4759" t="s">
        <v>10937</v>
      </c>
      <c r="H4759" t="s">
        <v>288</v>
      </c>
      <c r="I4759">
        <v>83.179500000000004</v>
      </c>
      <c r="J4759" t="s">
        <v>894</v>
      </c>
      <c r="K4759" t="s">
        <v>903</v>
      </c>
      <c r="L4759" t="s">
        <v>3856</v>
      </c>
      <c r="M4759" t="s">
        <v>1173</v>
      </c>
      <c r="N4759" t="s">
        <v>1173</v>
      </c>
    </row>
    <row r="4760" spans="1:14" x14ac:dyDescent="0.3">
      <c r="A4760" s="136">
        <f t="shared" si="74"/>
        <v>412.73988761387841</v>
      </c>
      <c r="B4760" s="134">
        <v>10.2265</v>
      </c>
      <c r="C4760" s="134">
        <v>-75.013999999999996</v>
      </c>
      <c r="D4760" t="s">
        <v>13175</v>
      </c>
      <c r="E4760" t="s">
        <v>883</v>
      </c>
      <c r="F4760" t="s">
        <v>884</v>
      </c>
      <c r="G4760" t="s">
        <v>13176</v>
      </c>
      <c r="H4760" t="s">
        <v>290</v>
      </c>
      <c r="I4760">
        <v>935.18589999999995</v>
      </c>
      <c r="L4760" t="s">
        <v>13177</v>
      </c>
      <c r="M4760" t="s">
        <v>899</v>
      </c>
      <c r="N4760" t="s">
        <v>899</v>
      </c>
    </row>
    <row r="4761" spans="1:14" x14ac:dyDescent="0.3">
      <c r="A4761" s="136">
        <f t="shared" si="74"/>
        <v>412.88319957401274</v>
      </c>
      <c r="B4761" s="134">
        <v>8.0815000000000001</v>
      </c>
      <c r="C4761" s="134">
        <v>-76.610500000000002</v>
      </c>
      <c r="D4761" t="s">
        <v>11801</v>
      </c>
      <c r="E4761" t="s">
        <v>892</v>
      </c>
      <c r="F4761" t="s">
        <v>877</v>
      </c>
      <c r="G4761" t="s">
        <v>11703</v>
      </c>
      <c r="H4761" t="s">
        <v>288</v>
      </c>
      <c r="I4761">
        <v>513.16740000000004</v>
      </c>
      <c r="J4761" t="s">
        <v>889</v>
      </c>
      <c r="K4761" t="s">
        <v>903</v>
      </c>
      <c r="L4761" t="s">
        <v>11248</v>
      </c>
      <c r="M4761" t="s">
        <v>1310</v>
      </c>
      <c r="N4761" t="s">
        <v>1310</v>
      </c>
    </row>
    <row r="4762" spans="1:14" x14ac:dyDescent="0.3">
      <c r="A4762" s="136">
        <f t="shared" si="74"/>
        <v>413.07619612074109</v>
      </c>
      <c r="B4762" s="134">
        <v>3.9944999999999999</v>
      </c>
      <c r="C4762" s="134">
        <v>-75.057000000000002</v>
      </c>
      <c r="D4762" t="s">
        <v>1127</v>
      </c>
      <c r="E4762" t="s">
        <v>883</v>
      </c>
      <c r="F4762" t="s">
        <v>877</v>
      </c>
      <c r="G4762" t="s">
        <v>1128</v>
      </c>
      <c r="H4762" t="s">
        <v>307</v>
      </c>
      <c r="I4762">
        <v>1048.3895</v>
      </c>
      <c r="J4762" t="s">
        <v>889</v>
      </c>
      <c r="L4762" t="s">
        <v>1129</v>
      </c>
      <c r="M4762" t="s">
        <v>1019</v>
      </c>
      <c r="N4762" t="s">
        <v>1019</v>
      </c>
    </row>
    <row r="4763" spans="1:14" x14ac:dyDescent="0.3">
      <c r="A4763" s="136">
        <f t="shared" si="74"/>
        <v>413.14500613488428</v>
      </c>
      <c r="B4763" s="134">
        <v>10.086679999999999</v>
      </c>
      <c r="C4763" s="134">
        <v>-75.226699999999994</v>
      </c>
      <c r="D4763" t="s">
        <v>13111</v>
      </c>
      <c r="E4763" t="s">
        <v>892</v>
      </c>
      <c r="F4763" t="s">
        <v>877</v>
      </c>
      <c r="G4763" t="s">
        <v>13112</v>
      </c>
      <c r="H4763" t="s">
        <v>290</v>
      </c>
      <c r="I4763">
        <v>75.729699999999994</v>
      </c>
      <c r="J4763" t="s">
        <v>889</v>
      </c>
      <c r="K4763" t="s">
        <v>879</v>
      </c>
      <c r="L4763" t="s">
        <v>13113</v>
      </c>
      <c r="M4763" t="s">
        <v>989</v>
      </c>
      <c r="N4763" t="s">
        <v>989</v>
      </c>
    </row>
    <row r="4764" spans="1:14" x14ac:dyDescent="0.3">
      <c r="A4764" s="136">
        <f t="shared" si="74"/>
        <v>413.16787094740056</v>
      </c>
      <c r="B4764" s="134">
        <v>10.154870000000001</v>
      </c>
      <c r="C4764" s="134">
        <v>-75.130359999999996</v>
      </c>
      <c r="D4764" t="s">
        <v>13136</v>
      </c>
      <c r="E4764" t="s">
        <v>892</v>
      </c>
      <c r="F4764" t="s">
        <v>877</v>
      </c>
      <c r="G4764" t="s">
        <v>13112</v>
      </c>
      <c r="H4764" t="s">
        <v>290</v>
      </c>
      <c r="I4764">
        <v>102.93810000000001</v>
      </c>
      <c r="J4764" t="s">
        <v>894</v>
      </c>
      <c r="K4764" t="s">
        <v>879</v>
      </c>
      <c r="L4764" t="s">
        <v>13107</v>
      </c>
      <c r="M4764" t="s">
        <v>1252</v>
      </c>
      <c r="N4764" t="s">
        <v>1252</v>
      </c>
    </row>
    <row r="4765" spans="1:14" x14ac:dyDescent="0.3">
      <c r="A4765" s="136">
        <f t="shared" si="74"/>
        <v>413.36225113530861</v>
      </c>
      <c r="B4765" s="134">
        <v>4.8304999999999998</v>
      </c>
      <c r="C4765" s="134">
        <v>-75.964500000000001</v>
      </c>
      <c r="D4765" t="s">
        <v>2331</v>
      </c>
      <c r="E4765" t="s">
        <v>892</v>
      </c>
      <c r="F4765" t="s">
        <v>877</v>
      </c>
      <c r="G4765" t="s">
        <v>2220</v>
      </c>
      <c r="H4765" t="s">
        <v>1321</v>
      </c>
      <c r="I4765">
        <v>3.6839</v>
      </c>
      <c r="J4765" t="s">
        <v>894</v>
      </c>
      <c r="K4765" t="s">
        <v>903</v>
      </c>
      <c r="L4765" t="s">
        <v>2332</v>
      </c>
      <c r="M4765" t="s">
        <v>931</v>
      </c>
      <c r="N4765" t="s">
        <v>931</v>
      </c>
    </row>
    <row r="4766" spans="1:14" x14ac:dyDescent="0.3">
      <c r="A4766" s="136">
        <f t="shared" si="74"/>
        <v>413.6033673965</v>
      </c>
      <c r="B4766" s="134">
        <v>3.93607</v>
      </c>
      <c r="C4766" s="134">
        <v>-74.974189999999993</v>
      </c>
      <c r="D4766" t="s">
        <v>1279</v>
      </c>
      <c r="E4766" t="s">
        <v>892</v>
      </c>
      <c r="F4766" t="s">
        <v>877</v>
      </c>
      <c r="G4766" t="s">
        <v>1280</v>
      </c>
      <c r="H4766" t="s">
        <v>307</v>
      </c>
      <c r="I4766">
        <v>121.2908</v>
      </c>
      <c r="J4766" t="s">
        <v>1069</v>
      </c>
      <c r="K4766" t="s">
        <v>879</v>
      </c>
      <c r="L4766" t="s">
        <v>1281</v>
      </c>
      <c r="M4766" t="s">
        <v>899</v>
      </c>
      <c r="N4766" t="s">
        <v>899</v>
      </c>
    </row>
    <row r="4767" spans="1:14" x14ac:dyDescent="0.3">
      <c r="A4767" s="136">
        <f t="shared" si="74"/>
        <v>413.63555702116525</v>
      </c>
      <c r="B4767" s="134">
        <v>4.8032700000000004</v>
      </c>
      <c r="C4767" s="134">
        <v>-75.946349999999995</v>
      </c>
      <c r="D4767" t="s">
        <v>2249</v>
      </c>
      <c r="E4767" t="s">
        <v>892</v>
      </c>
      <c r="F4767" t="s">
        <v>877</v>
      </c>
      <c r="G4767" t="s">
        <v>2250</v>
      </c>
      <c r="H4767" t="s">
        <v>1930</v>
      </c>
      <c r="I4767">
        <v>9104.4771999999994</v>
      </c>
      <c r="J4767" t="s">
        <v>889</v>
      </c>
      <c r="K4767" t="s">
        <v>879</v>
      </c>
      <c r="L4767" t="s">
        <v>942</v>
      </c>
      <c r="M4767" t="s">
        <v>1270</v>
      </c>
      <c r="N4767" t="s">
        <v>1270</v>
      </c>
    </row>
    <row r="4768" spans="1:14" x14ac:dyDescent="0.3">
      <c r="A4768" s="136">
        <f t="shared" si="74"/>
        <v>413.72096525037824</v>
      </c>
      <c r="B4768" s="134">
        <v>4.7275</v>
      </c>
      <c r="C4768" s="134">
        <v>-75.885999999999996</v>
      </c>
      <c r="D4768" t="s">
        <v>1977</v>
      </c>
      <c r="E4768" t="s">
        <v>883</v>
      </c>
      <c r="F4768" t="s">
        <v>877</v>
      </c>
      <c r="G4768" t="s">
        <v>1913</v>
      </c>
      <c r="H4768" t="s">
        <v>1321</v>
      </c>
      <c r="I4768">
        <v>508.38220000000001</v>
      </c>
      <c r="J4768" t="s">
        <v>889</v>
      </c>
      <c r="L4768" t="s">
        <v>1688</v>
      </c>
      <c r="M4768" t="s">
        <v>1978</v>
      </c>
      <c r="N4768" t="s">
        <v>1978</v>
      </c>
    </row>
    <row r="4769" spans="1:14" x14ac:dyDescent="0.3">
      <c r="A4769" s="136">
        <f t="shared" si="74"/>
        <v>413.90137131830085</v>
      </c>
      <c r="B4769" s="134">
        <v>4.734</v>
      </c>
      <c r="C4769" s="134">
        <v>-75.893500000000003</v>
      </c>
      <c r="D4769" t="s">
        <v>2000</v>
      </c>
      <c r="E4769" t="s">
        <v>883</v>
      </c>
      <c r="F4769" t="s">
        <v>981</v>
      </c>
      <c r="G4769" t="s">
        <v>1913</v>
      </c>
      <c r="H4769" t="s">
        <v>1321</v>
      </c>
      <c r="I4769">
        <v>61.399299999999997</v>
      </c>
      <c r="J4769" t="s">
        <v>894</v>
      </c>
      <c r="L4769" t="s">
        <v>2001</v>
      </c>
      <c r="M4769" t="s">
        <v>899</v>
      </c>
      <c r="N4769" t="s">
        <v>899</v>
      </c>
    </row>
    <row r="4770" spans="1:14" x14ac:dyDescent="0.3">
      <c r="A4770" s="136">
        <f t="shared" si="74"/>
        <v>413.90744309828227</v>
      </c>
      <c r="B4770" s="134">
        <v>10.088710000000001</v>
      </c>
      <c r="C4770" s="134">
        <v>-75.235609999999994</v>
      </c>
      <c r="D4770" t="s">
        <v>13115</v>
      </c>
      <c r="E4770" t="s">
        <v>892</v>
      </c>
      <c r="F4770" t="s">
        <v>877</v>
      </c>
      <c r="G4770" t="s">
        <v>13112</v>
      </c>
      <c r="H4770" t="s">
        <v>290</v>
      </c>
      <c r="I4770">
        <v>140.011</v>
      </c>
      <c r="J4770" t="s">
        <v>894</v>
      </c>
      <c r="K4770" t="s">
        <v>879</v>
      </c>
      <c r="L4770" t="s">
        <v>13116</v>
      </c>
      <c r="M4770" t="s">
        <v>4907</v>
      </c>
      <c r="N4770" t="s">
        <v>4907</v>
      </c>
    </row>
    <row r="4771" spans="1:14" x14ac:dyDescent="0.3">
      <c r="A4771" s="136">
        <f t="shared" si="74"/>
        <v>413.92810667431434</v>
      </c>
      <c r="B4771" s="134">
        <v>4.1025299999999998</v>
      </c>
      <c r="C4771" s="134">
        <v>-75.225710000000007</v>
      </c>
      <c r="D4771" t="s">
        <v>895</v>
      </c>
      <c r="E4771" t="s">
        <v>892</v>
      </c>
      <c r="F4771" t="s">
        <v>896</v>
      </c>
      <c r="G4771" t="s">
        <v>897</v>
      </c>
      <c r="H4771" t="s">
        <v>307</v>
      </c>
      <c r="I4771">
        <v>299.85070000000002</v>
      </c>
      <c r="J4771" t="s">
        <v>889</v>
      </c>
      <c r="K4771" t="s">
        <v>879</v>
      </c>
      <c r="L4771" t="s">
        <v>898</v>
      </c>
      <c r="M4771" t="s">
        <v>899</v>
      </c>
      <c r="N4771" t="s">
        <v>899</v>
      </c>
    </row>
    <row r="4772" spans="1:14" x14ac:dyDescent="0.3">
      <c r="A4772" s="136">
        <f t="shared" si="74"/>
        <v>414.05085266936356</v>
      </c>
      <c r="B4772" s="134">
        <v>10.2285</v>
      </c>
      <c r="C4772" s="134">
        <v>-75.033000000000001</v>
      </c>
      <c r="D4772" t="s">
        <v>13180</v>
      </c>
      <c r="E4772" t="s">
        <v>883</v>
      </c>
      <c r="F4772" t="s">
        <v>884</v>
      </c>
      <c r="G4772" t="s">
        <v>13176</v>
      </c>
      <c r="H4772" t="s">
        <v>290</v>
      </c>
      <c r="I4772">
        <v>130.83170000000001</v>
      </c>
      <c r="L4772" t="s">
        <v>13181</v>
      </c>
      <c r="M4772" t="s">
        <v>2060</v>
      </c>
      <c r="N4772" t="s">
        <v>2060</v>
      </c>
    </row>
    <row r="4773" spans="1:14" x14ac:dyDescent="0.3">
      <c r="A4773" s="136">
        <f t="shared" si="74"/>
        <v>414.10058874084388</v>
      </c>
      <c r="B4773" s="134">
        <v>10.1015</v>
      </c>
      <c r="C4773" s="134">
        <v>-75.221000000000004</v>
      </c>
      <c r="D4773" t="s">
        <v>13122</v>
      </c>
      <c r="E4773" t="s">
        <v>892</v>
      </c>
      <c r="F4773" t="s">
        <v>877</v>
      </c>
      <c r="G4773" t="s">
        <v>13112</v>
      </c>
      <c r="H4773" t="s">
        <v>290</v>
      </c>
      <c r="I4773">
        <v>118.79179999999999</v>
      </c>
      <c r="J4773" t="s">
        <v>894</v>
      </c>
      <c r="K4773" t="s">
        <v>903</v>
      </c>
      <c r="L4773" t="s">
        <v>13123</v>
      </c>
      <c r="M4773" t="s">
        <v>1019</v>
      </c>
      <c r="N4773" t="s">
        <v>1019</v>
      </c>
    </row>
    <row r="4774" spans="1:14" x14ac:dyDescent="0.3">
      <c r="A4774" s="136">
        <f t="shared" si="74"/>
        <v>414.19314520459164</v>
      </c>
      <c r="B4774" s="134">
        <v>3.4315000000000002</v>
      </c>
      <c r="C4774" s="134">
        <v>-72.317499999999995</v>
      </c>
      <c r="D4774" t="s">
        <v>9983</v>
      </c>
      <c r="E4774" t="s">
        <v>883</v>
      </c>
      <c r="F4774" t="s">
        <v>877</v>
      </c>
      <c r="G4774" t="s">
        <v>9984</v>
      </c>
      <c r="H4774" t="s">
        <v>302</v>
      </c>
      <c r="I4774">
        <v>1885.8624</v>
      </c>
      <c r="L4774" t="s">
        <v>9985</v>
      </c>
      <c r="M4774" t="s">
        <v>1019</v>
      </c>
      <c r="N4774" t="s">
        <v>1019</v>
      </c>
    </row>
    <row r="4775" spans="1:14" x14ac:dyDescent="0.3">
      <c r="A4775" s="136">
        <f t="shared" si="74"/>
        <v>414.23167819668538</v>
      </c>
      <c r="B4775" s="134">
        <v>4.7353800000000001</v>
      </c>
      <c r="C4775" s="134">
        <v>-75.898499999999999</v>
      </c>
      <c r="D4775" t="s">
        <v>2004</v>
      </c>
      <c r="E4775" t="s">
        <v>892</v>
      </c>
      <c r="F4775" t="s">
        <v>877</v>
      </c>
      <c r="G4775" t="s">
        <v>1913</v>
      </c>
      <c r="H4775" t="s">
        <v>1321</v>
      </c>
      <c r="I4775">
        <v>66.764300000000006</v>
      </c>
      <c r="J4775" t="s">
        <v>894</v>
      </c>
      <c r="K4775" t="s">
        <v>879</v>
      </c>
      <c r="L4775" t="s">
        <v>2005</v>
      </c>
      <c r="M4775" t="s">
        <v>1270</v>
      </c>
      <c r="N4775" t="s">
        <v>1270</v>
      </c>
    </row>
    <row r="4776" spans="1:14" x14ac:dyDescent="0.3">
      <c r="A4776" s="136">
        <f t="shared" si="74"/>
        <v>414.36240311493498</v>
      </c>
      <c r="B4776" s="134">
        <v>4.8297699999999999</v>
      </c>
      <c r="C4776" s="134">
        <v>-75.97533</v>
      </c>
      <c r="D4776" t="s">
        <v>2355</v>
      </c>
      <c r="E4776" t="s">
        <v>892</v>
      </c>
      <c r="F4776" t="s">
        <v>877</v>
      </c>
      <c r="G4776" t="s">
        <v>2220</v>
      </c>
      <c r="H4776" t="s">
        <v>1321</v>
      </c>
      <c r="I4776">
        <v>38.418999999999997</v>
      </c>
      <c r="J4776" t="s">
        <v>889</v>
      </c>
      <c r="K4776" t="s">
        <v>879</v>
      </c>
      <c r="L4776" t="s">
        <v>2332</v>
      </c>
      <c r="M4776" t="s">
        <v>949</v>
      </c>
      <c r="N4776" t="s">
        <v>949</v>
      </c>
    </row>
    <row r="4777" spans="1:14" x14ac:dyDescent="0.3">
      <c r="A4777" s="136">
        <f t="shared" si="74"/>
        <v>414.58578747314709</v>
      </c>
      <c r="B4777" s="134">
        <v>3.4204699999999999</v>
      </c>
      <c r="C4777" s="134">
        <v>-73.639600000000002</v>
      </c>
      <c r="D4777" t="s">
        <v>5837</v>
      </c>
      <c r="E4777" t="s">
        <v>892</v>
      </c>
      <c r="F4777" t="s">
        <v>877</v>
      </c>
      <c r="G4777" t="s">
        <v>5611</v>
      </c>
      <c r="H4777" t="s">
        <v>302</v>
      </c>
      <c r="I4777">
        <v>416.94450000000001</v>
      </c>
      <c r="J4777" t="s">
        <v>889</v>
      </c>
      <c r="K4777" t="s">
        <v>879</v>
      </c>
      <c r="L4777" t="s">
        <v>5838</v>
      </c>
      <c r="M4777" t="s">
        <v>1686</v>
      </c>
      <c r="N4777" t="s">
        <v>1686</v>
      </c>
    </row>
    <row r="4778" spans="1:14" x14ac:dyDescent="0.3">
      <c r="A4778" s="136">
        <f t="shared" si="74"/>
        <v>414.63614454758959</v>
      </c>
      <c r="B4778" s="134">
        <v>10.11</v>
      </c>
      <c r="C4778" s="134">
        <v>-75.217500000000001</v>
      </c>
      <c r="D4778" t="s">
        <v>13124</v>
      </c>
      <c r="E4778" t="s">
        <v>892</v>
      </c>
      <c r="F4778" t="s">
        <v>1214</v>
      </c>
      <c r="G4778" t="s">
        <v>13112</v>
      </c>
      <c r="H4778" t="s">
        <v>290</v>
      </c>
      <c r="I4778">
        <v>80.000299999999996</v>
      </c>
      <c r="L4778" t="s">
        <v>13125</v>
      </c>
      <c r="M4778" t="s">
        <v>1019</v>
      </c>
      <c r="N4778" t="s">
        <v>1019</v>
      </c>
    </row>
    <row r="4779" spans="1:14" x14ac:dyDescent="0.3">
      <c r="A4779" s="136">
        <f t="shared" si="74"/>
        <v>414.7248308940363</v>
      </c>
      <c r="B4779" s="134">
        <v>3.43</v>
      </c>
      <c r="C4779" s="134">
        <v>-72.299499999999995</v>
      </c>
      <c r="D4779" t="s">
        <v>10029</v>
      </c>
      <c r="E4779" t="s">
        <v>883</v>
      </c>
      <c r="F4779" t="s">
        <v>877</v>
      </c>
      <c r="G4779" t="s">
        <v>9984</v>
      </c>
      <c r="H4779" t="s">
        <v>302</v>
      </c>
      <c r="I4779">
        <v>1303.0521000000001</v>
      </c>
      <c r="L4779" t="s">
        <v>10030</v>
      </c>
      <c r="M4779" t="s">
        <v>1019</v>
      </c>
      <c r="N4779" t="s">
        <v>1019</v>
      </c>
    </row>
    <row r="4780" spans="1:14" x14ac:dyDescent="0.3">
      <c r="A4780" s="136">
        <f t="shared" si="74"/>
        <v>414.74852951086467</v>
      </c>
      <c r="B4780" s="134">
        <v>4.1064999999999996</v>
      </c>
      <c r="C4780" s="134">
        <v>-75.243499999999997</v>
      </c>
      <c r="D4780" t="s">
        <v>882</v>
      </c>
      <c r="E4780" t="s">
        <v>883</v>
      </c>
      <c r="F4780" t="s">
        <v>884</v>
      </c>
      <c r="G4780" t="s">
        <v>885</v>
      </c>
      <c r="H4780" t="s">
        <v>307</v>
      </c>
      <c r="I4780">
        <v>49.110100000000003</v>
      </c>
      <c r="L4780" t="s">
        <v>886</v>
      </c>
      <c r="M4780" t="s">
        <v>887</v>
      </c>
      <c r="N4780" t="s">
        <v>887</v>
      </c>
    </row>
    <row r="4781" spans="1:14" x14ac:dyDescent="0.3">
      <c r="A4781" s="136">
        <f t="shared" si="74"/>
        <v>414.86701138160691</v>
      </c>
      <c r="B4781" s="134">
        <v>3.9375</v>
      </c>
      <c r="C4781" s="134">
        <v>-74.998000000000005</v>
      </c>
      <c r="D4781" t="s">
        <v>1255</v>
      </c>
      <c r="E4781" t="s">
        <v>883</v>
      </c>
      <c r="F4781" t="s">
        <v>877</v>
      </c>
      <c r="G4781" t="s">
        <v>1168</v>
      </c>
      <c r="H4781" t="s">
        <v>307</v>
      </c>
      <c r="I4781">
        <v>44.194000000000003</v>
      </c>
      <c r="J4781" t="s">
        <v>894</v>
      </c>
      <c r="L4781" t="s">
        <v>1256</v>
      </c>
      <c r="M4781" t="s">
        <v>1019</v>
      </c>
      <c r="N4781" t="s">
        <v>1019</v>
      </c>
    </row>
    <row r="4782" spans="1:14" x14ac:dyDescent="0.3">
      <c r="A4782" s="136">
        <f t="shared" si="74"/>
        <v>415.23861582648777</v>
      </c>
      <c r="B4782" s="134">
        <v>9.3360000000000003</v>
      </c>
      <c r="C4782" s="134">
        <v>-76.016999999999996</v>
      </c>
      <c r="D4782" t="s">
        <v>12829</v>
      </c>
      <c r="E4782" t="s">
        <v>892</v>
      </c>
      <c r="F4782" t="s">
        <v>1214</v>
      </c>
      <c r="G4782" t="s">
        <v>12830</v>
      </c>
      <c r="H4782" t="s">
        <v>296</v>
      </c>
      <c r="I4782">
        <v>53.521099999999997</v>
      </c>
      <c r="L4782" t="s">
        <v>12831</v>
      </c>
      <c r="M4782" t="s">
        <v>1019</v>
      </c>
      <c r="N4782" t="s">
        <v>1019</v>
      </c>
    </row>
    <row r="4783" spans="1:14" x14ac:dyDescent="0.3">
      <c r="A4783" s="136">
        <f t="shared" si="74"/>
        <v>415.28660129959985</v>
      </c>
      <c r="B4783" s="134">
        <v>10.828659999999999</v>
      </c>
      <c r="C4783" s="134">
        <v>-72.966380000000001</v>
      </c>
      <c r="D4783" t="s">
        <v>13910</v>
      </c>
      <c r="E4783" t="s">
        <v>892</v>
      </c>
      <c r="F4783" t="s">
        <v>877</v>
      </c>
      <c r="G4783" t="s">
        <v>13893</v>
      </c>
      <c r="H4783" t="s">
        <v>13738</v>
      </c>
      <c r="I4783">
        <v>698.63109999999995</v>
      </c>
      <c r="J4783" t="s">
        <v>889</v>
      </c>
      <c r="K4783" t="s">
        <v>879</v>
      </c>
      <c r="L4783" t="s">
        <v>13718</v>
      </c>
      <c r="M4783" t="s">
        <v>906</v>
      </c>
      <c r="N4783" t="s">
        <v>906</v>
      </c>
    </row>
    <row r="4784" spans="1:14" x14ac:dyDescent="0.3">
      <c r="A4784" s="136">
        <f t="shared" si="74"/>
        <v>415.29337091030106</v>
      </c>
      <c r="B4784" s="134">
        <v>7.6980000000000004</v>
      </c>
      <c r="C4784" s="134">
        <v>-76.715999999999994</v>
      </c>
      <c r="D4784" t="s">
        <v>11377</v>
      </c>
      <c r="E4784" t="s">
        <v>892</v>
      </c>
      <c r="F4784" t="s">
        <v>1214</v>
      </c>
      <c r="G4784" t="s">
        <v>10937</v>
      </c>
      <c r="H4784" t="s">
        <v>288</v>
      </c>
      <c r="I4784">
        <v>74.616699999999994</v>
      </c>
      <c r="L4784" t="s">
        <v>11378</v>
      </c>
      <c r="M4784" t="s">
        <v>1759</v>
      </c>
      <c r="N4784" t="s">
        <v>1759</v>
      </c>
    </row>
    <row r="4785" spans="1:14" x14ac:dyDescent="0.3">
      <c r="A4785" s="136">
        <f t="shared" si="74"/>
        <v>415.46252646205852</v>
      </c>
      <c r="B4785" s="134">
        <v>3.93099</v>
      </c>
      <c r="C4785" s="134">
        <v>-74.997699999999995</v>
      </c>
      <c r="D4785" t="s">
        <v>1261</v>
      </c>
      <c r="E4785" t="s">
        <v>892</v>
      </c>
      <c r="F4785" t="s">
        <v>877</v>
      </c>
      <c r="G4785" t="s">
        <v>1168</v>
      </c>
      <c r="H4785" t="s">
        <v>307</v>
      </c>
      <c r="I4785">
        <v>290.70150000000001</v>
      </c>
      <c r="J4785" t="s">
        <v>889</v>
      </c>
      <c r="K4785" t="s">
        <v>879</v>
      </c>
      <c r="L4785" t="s">
        <v>1152</v>
      </c>
      <c r="M4785" t="s">
        <v>899</v>
      </c>
      <c r="N4785" t="s">
        <v>899</v>
      </c>
    </row>
    <row r="4786" spans="1:14" x14ac:dyDescent="0.3">
      <c r="A4786" s="136">
        <f t="shared" si="74"/>
        <v>415.5181562611798</v>
      </c>
      <c r="B4786" s="134">
        <v>4.7160000000000002</v>
      </c>
      <c r="C4786" s="134">
        <v>-75.897499999999994</v>
      </c>
      <c r="D4786" t="s">
        <v>1975</v>
      </c>
      <c r="E4786" t="s">
        <v>892</v>
      </c>
      <c r="F4786" t="s">
        <v>877</v>
      </c>
      <c r="G4786" t="s">
        <v>1913</v>
      </c>
      <c r="H4786" t="s">
        <v>1321</v>
      </c>
      <c r="I4786">
        <v>222.273</v>
      </c>
      <c r="J4786" t="s">
        <v>889</v>
      </c>
      <c r="K4786" t="s">
        <v>903</v>
      </c>
      <c r="L4786" t="s">
        <v>1688</v>
      </c>
      <c r="M4786" t="s">
        <v>1976</v>
      </c>
      <c r="N4786" t="s">
        <v>1976</v>
      </c>
    </row>
    <row r="4787" spans="1:14" x14ac:dyDescent="0.3">
      <c r="A4787" s="136">
        <f t="shared" si="74"/>
        <v>415.54069806855568</v>
      </c>
      <c r="B4787" s="134">
        <v>10.23251</v>
      </c>
      <c r="C4787" s="134">
        <v>-75.051749999999998</v>
      </c>
      <c r="D4787" t="s">
        <v>13189</v>
      </c>
      <c r="E4787" t="s">
        <v>892</v>
      </c>
      <c r="F4787" t="s">
        <v>877</v>
      </c>
      <c r="G4787" t="s">
        <v>13176</v>
      </c>
      <c r="H4787" t="s">
        <v>290</v>
      </c>
      <c r="I4787">
        <v>499.68819999999999</v>
      </c>
      <c r="J4787" t="s">
        <v>889</v>
      </c>
      <c r="K4787" t="s">
        <v>879</v>
      </c>
      <c r="L4787" t="s">
        <v>1794</v>
      </c>
      <c r="M4787" t="s">
        <v>906</v>
      </c>
      <c r="N4787" t="s">
        <v>906</v>
      </c>
    </row>
    <row r="4788" spans="1:14" x14ac:dyDescent="0.3">
      <c r="A4788" s="136">
        <f t="shared" si="74"/>
        <v>415.63370874912209</v>
      </c>
      <c r="B4788" s="134">
        <v>3.407</v>
      </c>
      <c r="C4788" s="134">
        <v>-73.616500000000002</v>
      </c>
      <c r="D4788" t="s">
        <v>5971</v>
      </c>
      <c r="E4788" t="s">
        <v>883</v>
      </c>
      <c r="F4788" t="s">
        <v>877</v>
      </c>
      <c r="G4788" t="s">
        <v>5611</v>
      </c>
      <c r="H4788" t="s">
        <v>302</v>
      </c>
      <c r="I4788">
        <v>25.766300000000001</v>
      </c>
      <c r="J4788" t="s">
        <v>894</v>
      </c>
      <c r="L4788" t="s">
        <v>4090</v>
      </c>
      <c r="M4788" t="s">
        <v>957</v>
      </c>
      <c r="N4788" t="s">
        <v>957</v>
      </c>
    </row>
    <row r="4789" spans="1:14" x14ac:dyDescent="0.3">
      <c r="A4789" s="136">
        <f t="shared" si="74"/>
        <v>415.6429420802985</v>
      </c>
      <c r="B4789" s="134">
        <v>3.4079999999999999</v>
      </c>
      <c r="C4789" s="134">
        <v>-73.623000000000005</v>
      </c>
      <c r="D4789" t="s">
        <v>5942</v>
      </c>
      <c r="E4789" t="s">
        <v>883</v>
      </c>
      <c r="F4789" t="s">
        <v>877</v>
      </c>
      <c r="G4789" t="s">
        <v>5611</v>
      </c>
      <c r="H4789" t="s">
        <v>302</v>
      </c>
      <c r="I4789">
        <v>133.73949999999999</v>
      </c>
      <c r="J4789" t="s">
        <v>894</v>
      </c>
      <c r="L4789" t="s">
        <v>4090</v>
      </c>
      <c r="M4789" t="s">
        <v>957</v>
      </c>
      <c r="N4789" t="s">
        <v>957</v>
      </c>
    </row>
    <row r="4790" spans="1:14" x14ac:dyDescent="0.3">
      <c r="A4790" s="136">
        <f t="shared" si="74"/>
        <v>415.70162150905469</v>
      </c>
      <c r="B4790" s="134">
        <v>7.3170500000000001</v>
      </c>
      <c r="C4790" s="134">
        <v>-76.760940000000005</v>
      </c>
      <c r="D4790" t="s">
        <v>10665</v>
      </c>
      <c r="E4790" t="s">
        <v>892</v>
      </c>
      <c r="F4790" t="s">
        <v>877</v>
      </c>
      <c r="G4790" t="s">
        <v>10666</v>
      </c>
      <c r="H4790" t="s">
        <v>295</v>
      </c>
      <c r="I4790">
        <v>50.5334</v>
      </c>
      <c r="J4790" t="s">
        <v>894</v>
      </c>
      <c r="K4790" t="s">
        <v>1058</v>
      </c>
      <c r="L4790" t="s">
        <v>10667</v>
      </c>
      <c r="M4790" t="s">
        <v>899</v>
      </c>
      <c r="N4790" t="s">
        <v>899</v>
      </c>
    </row>
    <row r="4791" spans="1:14" x14ac:dyDescent="0.3">
      <c r="A4791" s="136">
        <f t="shared" si="74"/>
        <v>415.97370991225898</v>
      </c>
      <c r="B4791" s="134">
        <v>4.7815000000000003</v>
      </c>
      <c r="C4791" s="134">
        <v>-75.956000000000003</v>
      </c>
      <c r="D4791" t="s">
        <v>2217</v>
      </c>
      <c r="E4791" t="s">
        <v>892</v>
      </c>
      <c r="F4791" t="s">
        <v>877</v>
      </c>
      <c r="G4791" t="s">
        <v>2142</v>
      </c>
      <c r="H4791" t="s">
        <v>1321</v>
      </c>
      <c r="I4791">
        <v>14.736499999999999</v>
      </c>
      <c r="J4791" t="s">
        <v>894</v>
      </c>
      <c r="K4791" t="s">
        <v>903</v>
      </c>
      <c r="L4791" t="s">
        <v>2218</v>
      </c>
      <c r="M4791" t="s">
        <v>957</v>
      </c>
      <c r="N4791" t="s">
        <v>957</v>
      </c>
    </row>
    <row r="4792" spans="1:14" x14ac:dyDescent="0.3">
      <c r="A4792" s="136">
        <f t="shared" si="74"/>
        <v>416.02468259924916</v>
      </c>
      <c r="B4792" s="134">
        <v>3.93086</v>
      </c>
      <c r="C4792" s="134">
        <v>-75.007019999999997</v>
      </c>
      <c r="D4792" t="s">
        <v>1246</v>
      </c>
      <c r="E4792" t="s">
        <v>892</v>
      </c>
      <c r="F4792" t="s">
        <v>877</v>
      </c>
      <c r="G4792" t="s">
        <v>1168</v>
      </c>
      <c r="H4792" t="s">
        <v>307</v>
      </c>
      <c r="I4792">
        <v>64.770700000000005</v>
      </c>
      <c r="J4792" t="s">
        <v>889</v>
      </c>
      <c r="K4792" t="s">
        <v>879</v>
      </c>
      <c r="L4792" t="s">
        <v>1247</v>
      </c>
      <c r="M4792" t="s">
        <v>899</v>
      </c>
      <c r="N4792" t="s">
        <v>899</v>
      </c>
    </row>
    <row r="4793" spans="1:14" x14ac:dyDescent="0.3">
      <c r="A4793" s="136">
        <f t="shared" si="74"/>
        <v>416.1807687085664</v>
      </c>
      <c r="B4793" s="134">
        <v>10.244</v>
      </c>
      <c r="C4793" s="134">
        <v>-75.044489999999996</v>
      </c>
      <c r="D4793" t="s">
        <v>13197</v>
      </c>
      <c r="E4793" t="s">
        <v>892</v>
      </c>
      <c r="F4793" t="s">
        <v>926</v>
      </c>
      <c r="G4793" t="s">
        <v>13176</v>
      </c>
      <c r="H4793" t="s">
        <v>290</v>
      </c>
      <c r="I4793">
        <v>46.270899999999997</v>
      </c>
      <c r="J4793" t="s">
        <v>894</v>
      </c>
      <c r="K4793" t="s">
        <v>879</v>
      </c>
      <c r="L4793" t="s">
        <v>1794</v>
      </c>
      <c r="M4793" t="s">
        <v>1754</v>
      </c>
      <c r="N4793" t="s">
        <v>1754</v>
      </c>
    </row>
    <row r="4794" spans="1:14" x14ac:dyDescent="0.3">
      <c r="A4794" s="136">
        <f t="shared" si="74"/>
        <v>416.3939993855173</v>
      </c>
      <c r="B4794" s="134">
        <v>4.8239999999999998</v>
      </c>
      <c r="C4794" s="134">
        <v>-75.994</v>
      </c>
      <c r="D4794" t="s">
        <v>2381</v>
      </c>
      <c r="E4794" t="s">
        <v>883</v>
      </c>
      <c r="F4794" t="s">
        <v>877</v>
      </c>
      <c r="G4794" t="s">
        <v>2220</v>
      </c>
      <c r="H4794" t="s">
        <v>1321</v>
      </c>
      <c r="I4794">
        <v>266.48669999999998</v>
      </c>
      <c r="J4794" t="s">
        <v>889</v>
      </c>
      <c r="L4794" t="s">
        <v>2302</v>
      </c>
      <c r="M4794" t="s">
        <v>2303</v>
      </c>
      <c r="N4794" t="s">
        <v>2303</v>
      </c>
    </row>
    <row r="4795" spans="1:14" x14ac:dyDescent="0.3">
      <c r="A4795" s="136">
        <f t="shared" si="74"/>
        <v>416.39640983073292</v>
      </c>
      <c r="B4795" s="134">
        <v>6.1074999999999999</v>
      </c>
      <c r="C4795" s="134">
        <v>-76.635999999999996</v>
      </c>
      <c r="D4795" t="s">
        <v>7659</v>
      </c>
      <c r="E4795" t="s">
        <v>883</v>
      </c>
      <c r="F4795" t="s">
        <v>877</v>
      </c>
      <c r="G4795" t="s">
        <v>7660</v>
      </c>
      <c r="H4795" t="s">
        <v>5767</v>
      </c>
      <c r="I4795">
        <v>5525.6327000000001</v>
      </c>
      <c r="J4795" t="s">
        <v>1069</v>
      </c>
      <c r="L4795" t="s">
        <v>2659</v>
      </c>
      <c r="M4795" t="s">
        <v>1158</v>
      </c>
      <c r="N4795" t="s">
        <v>1158</v>
      </c>
    </row>
    <row r="4796" spans="1:14" x14ac:dyDescent="0.3">
      <c r="A4796" s="136">
        <f t="shared" si="74"/>
        <v>416.47594069790659</v>
      </c>
      <c r="B4796" s="134">
        <v>4.8014999999999999</v>
      </c>
      <c r="C4796" s="134">
        <v>-75.977500000000006</v>
      </c>
      <c r="D4796" t="s">
        <v>2301</v>
      </c>
      <c r="E4796" t="s">
        <v>883</v>
      </c>
      <c r="F4796" t="s">
        <v>877</v>
      </c>
      <c r="G4796" t="s">
        <v>2220</v>
      </c>
      <c r="H4796" t="s">
        <v>1321</v>
      </c>
      <c r="I4796">
        <v>97.016300000000001</v>
      </c>
      <c r="J4796" t="s">
        <v>894</v>
      </c>
      <c r="L4796" t="s">
        <v>2302</v>
      </c>
      <c r="M4796" t="s">
        <v>2303</v>
      </c>
      <c r="N4796" t="s">
        <v>2303</v>
      </c>
    </row>
    <row r="4797" spans="1:14" x14ac:dyDescent="0.3">
      <c r="A4797" s="136">
        <f t="shared" si="74"/>
        <v>416.56025099093205</v>
      </c>
      <c r="B4797" s="134">
        <v>10.84</v>
      </c>
      <c r="C4797" s="134">
        <v>-72.954999999999998</v>
      </c>
      <c r="D4797" t="s">
        <v>13911</v>
      </c>
      <c r="E4797" t="s">
        <v>883</v>
      </c>
      <c r="F4797" t="s">
        <v>981</v>
      </c>
      <c r="G4797" t="s">
        <v>13893</v>
      </c>
      <c r="H4797" t="s">
        <v>13738</v>
      </c>
      <c r="I4797">
        <v>99.021199999999993</v>
      </c>
      <c r="J4797" t="s">
        <v>894</v>
      </c>
      <c r="L4797" t="s">
        <v>13912</v>
      </c>
      <c r="M4797" t="s">
        <v>906</v>
      </c>
      <c r="N4797" t="s">
        <v>906</v>
      </c>
    </row>
    <row r="4798" spans="1:14" x14ac:dyDescent="0.3">
      <c r="A4798" s="136">
        <f t="shared" si="74"/>
        <v>416.59652729165452</v>
      </c>
      <c r="B4798" s="134">
        <v>3.3965000000000001</v>
      </c>
      <c r="C4798" s="134">
        <v>-73.605999999999995</v>
      </c>
      <c r="D4798" t="s">
        <v>6027</v>
      </c>
      <c r="E4798" t="s">
        <v>892</v>
      </c>
      <c r="F4798" t="s">
        <v>877</v>
      </c>
      <c r="G4798" t="s">
        <v>5611</v>
      </c>
      <c r="H4798" t="s">
        <v>302</v>
      </c>
      <c r="I4798">
        <v>191.40819999999999</v>
      </c>
      <c r="J4798" t="s">
        <v>986</v>
      </c>
      <c r="K4798" t="s">
        <v>879</v>
      </c>
      <c r="L4798" t="s">
        <v>6028</v>
      </c>
      <c r="M4798" t="s">
        <v>1019</v>
      </c>
      <c r="N4798" t="s">
        <v>1019</v>
      </c>
    </row>
    <row r="4799" spans="1:14" x14ac:dyDescent="0.3">
      <c r="A4799" s="136">
        <f t="shared" si="74"/>
        <v>416.61163761266977</v>
      </c>
      <c r="B4799" s="134">
        <v>9.9842499999999994</v>
      </c>
      <c r="C4799" s="134">
        <v>-75.410560000000004</v>
      </c>
      <c r="D4799" t="s">
        <v>13087</v>
      </c>
      <c r="E4799" t="s">
        <v>892</v>
      </c>
      <c r="F4799" t="s">
        <v>877</v>
      </c>
      <c r="G4799" t="s">
        <v>13085</v>
      </c>
      <c r="H4799" t="s">
        <v>290</v>
      </c>
      <c r="I4799">
        <v>1.5210999999999999</v>
      </c>
      <c r="J4799" t="s">
        <v>894</v>
      </c>
      <c r="K4799" t="s">
        <v>879</v>
      </c>
      <c r="L4799" t="s">
        <v>13088</v>
      </c>
      <c r="M4799" t="s">
        <v>1019</v>
      </c>
      <c r="N4799" t="s">
        <v>1019</v>
      </c>
    </row>
    <row r="4800" spans="1:14" x14ac:dyDescent="0.3">
      <c r="A4800" s="136">
        <f t="shared" si="74"/>
        <v>416.65032696779826</v>
      </c>
      <c r="B4800" s="134">
        <v>3.8660000000000001</v>
      </c>
      <c r="C4800" s="134">
        <v>-74.911000000000001</v>
      </c>
      <c r="D4800" t="s">
        <v>1455</v>
      </c>
      <c r="E4800" t="s">
        <v>883</v>
      </c>
      <c r="F4800" t="s">
        <v>877</v>
      </c>
      <c r="G4800" t="s">
        <v>1385</v>
      </c>
      <c r="H4800" t="s">
        <v>307</v>
      </c>
      <c r="I4800">
        <v>266.38639999999998</v>
      </c>
      <c r="J4800" t="s">
        <v>889</v>
      </c>
      <c r="L4800" t="s">
        <v>1456</v>
      </c>
      <c r="M4800" t="s">
        <v>1173</v>
      </c>
      <c r="N4800" t="s">
        <v>1173</v>
      </c>
    </row>
    <row r="4801" spans="1:14" x14ac:dyDescent="0.3">
      <c r="A4801" s="136">
        <f t="shared" si="74"/>
        <v>416.67306785355913</v>
      </c>
      <c r="B4801" s="134">
        <v>8.0746800000000007</v>
      </c>
      <c r="C4801" s="134">
        <v>-76.647999999999996</v>
      </c>
      <c r="D4801" t="s">
        <v>11802</v>
      </c>
      <c r="E4801" t="s">
        <v>892</v>
      </c>
      <c r="F4801" t="s">
        <v>877</v>
      </c>
      <c r="G4801" t="s">
        <v>11703</v>
      </c>
      <c r="H4801" t="s">
        <v>288</v>
      </c>
      <c r="I4801">
        <v>150.35339999999999</v>
      </c>
      <c r="J4801" t="s">
        <v>889</v>
      </c>
      <c r="K4801" t="s">
        <v>879</v>
      </c>
      <c r="L4801" t="s">
        <v>11803</v>
      </c>
      <c r="M4801" t="s">
        <v>3323</v>
      </c>
      <c r="N4801" t="s">
        <v>3323</v>
      </c>
    </row>
    <row r="4802" spans="1:14" x14ac:dyDescent="0.3">
      <c r="A4802" s="136">
        <f t="shared" ref="A4802:A4865" si="75">6371*ACOS(SIN(RADIANS(LAT))*SIN(RADIANS(B4802))+COS(RADIANS(LAT))*COS(RADIANS(B4802))*COS(RADIANS(C4802-LONG)))</f>
        <v>416.83774702973085</v>
      </c>
      <c r="B4802" s="134">
        <v>3.3915000000000002</v>
      </c>
      <c r="C4802" s="134">
        <v>-73.588499999999996</v>
      </c>
      <c r="D4802" t="s">
        <v>6104</v>
      </c>
      <c r="E4802" t="s">
        <v>883</v>
      </c>
      <c r="F4802" t="s">
        <v>877</v>
      </c>
      <c r="G4802" t="s">
        <v>5611</v>
      </c>
      <c r="H4802" t="s">
        <v>302</v>
      </c>
      <c r="I4802">
        <v>265.02640000000002</v>
      </c>
      <c r="J4802" t="s">
        <v>889</v>
      </c>
      <c r="L4802" t="s">
        <v>1210</v>
      </c>
      <c r="M4802" t="s">
        <v>1173</v>
      </c>
      <c r="N4802" t="s">
        <v>1173</v>
      </c>
    </row>
    <row r="4803" spans="1:14" x14ac:dyDescent="0.3">
      <c r="A4803" s="136">
        <f t="shared" si="75"/>
        <v>416.85545051262829</v>
      </c>
      <c r="B4803" s="134">
        <v>4.7365000000000004</v>
      </c>
      <c r="C4803" s="134">
        <v>-75.930000000000007</v>
      </c>
      <c r="D4803" t="s">
        <v>2043</v>
      </c>
      <c r="E4803" t="s">
        <v>892</v>
      </c>
      <c r="F4803" t="s">
        <v>877</v>
      </c>
      <c r="G4803" t="s">
        <v>1913</v>
      </c>
      <c r="H4803" t="s">
        <v>1321</v>
      </c>
      <c r="I4803">
        <v>143.6832</v>
      </c>
      <c r="J4803" t="s">
        <v>894</v>
      </c>
      <c r="K4803" t="s">
        <v>903</v>
      </c>
      <c r="L4803" t="s">
        <v>2044</v>
      </c>
      <c r="M4803" t="s">
        <v>2045</v>
      </c>
      <c r="N4803" t="s">
        <v>2045</v>
      </c>
    </row>
    <row r="4804" spans="1:14" x14ac:dyDescent="0.3">
      <c r="A4804" s="136">
        <f t="shared" si="75"/>
        <v>416.90307543167756</v>
      </c>
      <c r="B4804" s="134">
        <v>4.7321</v>
      </c>
      <c r="C4804" s="134">
        <v>-75.926959999999994</v>
      </c>
      <c r="D4804" t="s">
        <v>2034</v>
      </c>
      <c r="E4804" t="s">
        <v>892</v>
      </c>
      <c r="F4804" t="s">
        <v>877</v>
      </c>
      <c r="G4804" t="s">
        <v>1913</v>
      </c>
      <c r="H4804" t="s">
        <v>1321</v>
      </c>
      <c r="I4804">
        <v>42.565199999999997</v>
      </c>
      <c r="J4804" t="s">
        <v>889</v>
      </c>
      <c r="K4804" t="s">
        <v>879</v>
      </c>
      <c r="L4804" t="s">
        <v>2035</v>
      </c>
      <c r="M4804" t="s">
        <v>2036</v>
      </c>
      <c r="N4804" t="s">
        <v>2036</v>
      </c>
    </row>
    <row r="4805" spans="1:14" x14ac:dyDescent="0.3">
      <c r="A4805" s="136">
        <f t="shared" si="75"/>
        <v>416.91831516281201</v>
      </c>
      <c r="B4805" s="134">
        <v>4.8085000000000004</v>
      </c>
      <c r="C4805" s="134">
        <v>-75.988</v>
      </c>
      <c r="D4805" t="s">
        <v>2333</v>
      </c>
      <c r="E4805" t="s">
        <v>883</v>
      </c>
      <c r="F4805" t="s">
        <v>877</v>
      </c>
      <c r="G4805" t="s">
        <v>2220</v>
      </c>
      <c r="H4805" t="s">
        <v>1321</v>
      </c>
      <c r="I4805">
        <v>95.789299999999997</v>
      </c>
      <c r="J4805" t="s">
        <v>894</v>
      </c>
      <c r="L4805" t="s">
        <v>1688</v>
      </c>
      <c r="M4805" t="s">
        <v>2334</v>
      </c>
      <c r="N4805" t="s">
        <v>2334</v>
      </c>
    </row>
    <row r="4806" spans="1:14" x14ac:dyDescent="0.3">
      <c r="A4806" s="136">
        <f t="shared" si="75"/>
        <v>416.93155577614681</v>
      </c>
      <c r="B4806" s="134">
        <v>3.9335200000000001</v>
      </c>
      <c r="C4806" s="134">
        <v>-75.026520000000005</v>
      </c>
      <c r="D4806" t="s">
        <v>1225</v>
      </c>
      <c r="E4806" t="s">
        <v>892</v>
      </c>
      <c r="F4806" t="s">
        <v>926</v>
      </c>
      <c r="G4806" t="s">
        <v>1168</v>
      </c>
      <c r="H4806" t="s">
        <v>307</v>
      </c>
      <c r="I4806">
        <v>62.930199999999999</v>
      </c>
      <c r="J4806" t="s">
        <v>889</v>
      </c>
      <c r="K4806" t="s">
        <v>879</v>
      </c>
      <c r="L4806" t="s">
        <v>1226</v>
      </c>
      <c r="M4806" t="s">
        <v>899</v>
      </c>
      <c r="N4806" t="s">
        <v>899</v>
      </c>
    </row>
    <row r="4807" spans="1:14" x14ac:dyDescent="0.3">
      <c r="A4807" s="136">
        <f t="shared" si="75"/>
        <v>416.93205823771075</v>
      </c>
      <c r="B4807" s="134">
        <v>4.7910000000000004</v>
      </c>
      <c r="C4807" s="134">
        <v>-75.974500000000006</v>
      </c>
      <c r="D4807" t="s">
        <v>2274</v>
      </c>
      <c r="E4807" t="s">
        <v>883</v>
      </c>
      <c r="F4807" t="s">
        <v>877</v>
      </c>
      <c r="G4807" t="s">
        <v>2220</v>
      </c>
      <c r="H4807" t="s">
        <v>1321</v>
      </c>
      <c r="I4807">
        <v>95.788799999999995</v>
      </c>
      <c r="J4807" t="s">
        <v>894</v>
      </c>
      <c r="L4807" t="s">
        <v>2275</v>
      </c>
      <c r="M4807" t="s">
        <v>1543</v>
      </c>
      <c r="N4807" t="s">
        <v>1543</v>
      </c>
    </row>
    <row r="4808" spans="1:14" x14ac:dyDescent="0.3">
      <c r="A4808" s="136">
        <f t="shared" si="75"/>
        <v>417.07769396266167</v>
      </c>
      <c r="B4808" s="134">
        <v>4.0065</v>
      </c>
      <c r="C4808" s="134">
        <v>-75.139499999999998</v>
      </c>
      <c r="D4808" t="s">
        <v>1025</v>
      </c>
      <c r="E4808" t="s">
        <v>883</v>
      </c>
      <c r="F4808" t="s">
        <v>884</v>
      </c>
      <c r="G4808" t="s">
        <v>937</v>
      </c>
      <c r="H4808" t="s">
        <v>307</v>
      </c>
      <c r="I4808">
        <v>24.554600000000001</v>
      </c>
      <c r="L4808" t="s">
        <v>886</v>
      </c>
      <c r="M4808" t="s">
        <v>887</v>
      </c>
      <c r="N4808" t="s">
        <v>887</v>
      </c>
    </row>
    <row r="4809" spans="1:14" x14ac:dyDescent="0.3">
      <c r="A4809" s="136">
        <f t="shared" si="75"/>
        <v>417.22942418462748</v>
      </c>
      <c r="B4809" s="134">
        <v>8.7929999999999993</v>
      </c>
      <c r="C4809" s="134">
        <v>-76.377499999999998</v>
      </c>
      <c r="D4809" t="s">
        <v>12540</v>
      </c>
      <c r="E4809" t="s">
        <v>883</v>
      </c>
      <c r="F4809" t="s">
        <v>877</v>
      </c>
      <c r="G4809" t="s">
        <v>12541</v>
      </c>
      <c r="H4809" t="s">
        <v>11111</v>
      </c>
      <c r="I4809">
        <v>232.83799999999999</v>
      </c>
      <c r="J4809" t="s">
        <v>889</v>
      </c>
      <c r="L4809" t="s">
        <v>12542</v>
      </c>
      <c r="M4809" t="s">
        <v>887</v>
      </c>
      <c r="N4809" t="s">
        <v>887</v>
      </c>
    </row>
    <row r="4810" spans="1:14" x14ac:dyDescent="0.3">
      <c r="A4810" s="136">
        <f t="shared" si="75"/>
        <v>417.30093568765926</v>
      </c>
      <c r="B4810" s="134">
        <v>7.7655000000000003</v>
      </c>
      <c r="C4810" s="134">
        <v>-76.722999999999999</v>
      </c>
      <c r="D4810" t="s">
        <v>11506</v>
      </c>
      <c r="E4810" t="s">
        <v>968</v>
      </c>
      <c r="F4810" t="s">
        <v>877</v>
      </c>
      <c r="G4810" t="s">
        <v>11298</v>
      </c>
      <c r="H4810" t="s">
        <v>288</v>
      </c>
      <c r="I4810">
        <v>117.41370000000001</v>
      </c>
      <c r="J4810" t="s">
        <v>894</v>
      </c>
      <c r="L4810" t="s">
        <v>11248</v>
      </c>
      <c r="M4810" t="s">
        <v>1310</v>
      </c>
      <c r="N4810" t="s">
        <v>1310</v>
      </c>
    </row>
    <row r="4811" spans="1:14" x14ac:dyDescent="0.3">
      <c r="A4811" s="136">
        <f t="shared" si="75"/>
        <v>417.30210934703877</v>
      </c>
      <c r="B4811" s="134">
        <v>10.6755</v>
      </c>
      <c r="C4811" s="134">
        <v>-74.134500000000003</v>
      </c>
      <c r="D4811" t="s">
        <v>13701</v>
      </c>
      <c r="E4811" t="s">
        <v>883</v>
      </c>
      <c r="F4811" t="s">
        <v>884</v>
      </c>
      <c r="G4811" t="s">
        <v>13702</v>
      </c>
      <c r="H4811" t="s">
        <v>301</v>
      </c>
      <c r="I4811">
        <v>137.79040000000001</v>
      </c>
      <c r="L4811" t="s">
        <v>886</v>
      </c>
      <c r="M4811" t="s">
        <v>887</v>
      </c>
      <c r="N4811" t="s">
        <v>887</v>
      </c>
    </row>
    <row r="4812" spans="1:14" x14ac:dyDescent="0.3">
      <c r="A4812" s="136">
        <f t="shared" si="75"/>
        <v>417.42415326070733</v>
      </c>
      <c r="B4812" s="134">
        <v>4.0459699999999996</v>
      </c>
      <c r="C4812" s="134">
        <v>-75.201319999999996</v>
      </c>
      <c r="D4812" t="s">
        <v>932</v>
      </c>
      <c r="E4812" t="s">
        <v>892</v>
      </c>
      <c r="F4812" t="s">
        <v>877</v>
      </c>
      <c r="G4812" t="s">
        <v>919</v>
      </c>
      <c r="H4812" t="s">
        <v>307</v>
      </c>
      <c r="I4812">
        <v>47.9754</v>
      </c>
      <c r="J4812" t="s">
        <v>894</v>
      </c>
      <c r="K4812" t="s">
        <v>879</v>
      </c>
      <c r="L4812" t="s">
        <v>933</v>
      </c>
      <c r="M4812" t="s">
        <v>934</v>
      </c>
      <c r="N4812" t="s">
        <v>934</v>
      </c>
    </row>
    <row r="4813" spans="1:14" x14ac:dyDescent="0.3">
      <c r="A4813" s="136">
        <f t="shared" si="75"/>
        <v>417.5449094403632</v>
      </c>
      <c r="B4813" s="134">
        <v>4.7770000000000001</v>
      </c>
      <c r="C4813" s="134">
        <v>-75.970500000000001</v>
      </c>
      <c r="D4813" t="s">
        <v>2248</v>
      </c>
      <c r="E4813" t="s">
        <v>892</v>
      </c>
      <c r="F4813" t="s">
        <v>877</v>
      </c>
      <c r="G4813" t="s">
        <v>2142</v>
      </c>
      <c r="H4813" t="s">
        <v>1321</v>
      </c>
      <c r="I4813">
        <v>57.719700000000003</v>
      </c>
      <c r="J4813" t="s">
        <v>894</v>
      </c>
      <c r="K4813" t="s">
        <v>903</v>
      </c>
      <c r="L4813" t="s">
        <v>2218</v>
      </c>
      <c r="M4813" t="s">
        <v>957</v>
      </c>
      <c r="N4813" t="s">
        <v>957</v>
      </c>
    </row>
    <row r="4814" spans="1:14" x14ac:dyDescent="0.3">
      <c r="A4814" s="136">
        <f t="shared" si="75"/>
        <v>417.56511912066588</v>
      </c>
      <c r="B4814" s="134">
        <v>4.1594800000000003</v>
      </c>
      <c r="C4814" s="134">
        <v>-75.354129999999998</v>
      </c>
      <c r="D4814" t="s">
        <v>875</v>
      </c>
      <c r="E4814" t="s">
        <v>876</v>
      </c>
      <c r="F4814" t="s">
        <v>877</v>
      </c>
      <c r="G4814" t="s">
        <v>878</v>
      </c>
      <c r="H4814" t="s">
        <v>307</v>
      </c>
      <c r="I4814">
        <v>1301.8314</v>
      </c>
      <c r="K4814" t="s">
        <v>879</v>
      </c>
      <c r="L4814" t="s">
        <v>880</v>
      </c>
      <c r="M4814" t="s">
        <v>881</v>
      </c>
      <c r="N4814" t="s">
        <v>881</v>
      </c>
    </row>
    <row r="4815" spans="1:14" x14ac:dyDescent="0.3">
      <c r="A4815" s="136">
        <f t="shared" si="75"/>
        <v>417.59674702576382</v>
      </c>
      <c r="B4815" s="134">
        <v>4.7977800000000004</v>
      </c>
      <c r="C4815" s="134">
        <v>-75.987409999999997</v>
      </c>
      <c r="D4815" t="s">
        <v>2312</v>
      </c>
      <c r="E4815" t="s">
        <v>892</v>
      </c>
      <c r="F4815" t="s">
        <v>877</v>
      </c>
      <c r="G4815" t="s">
        <v>2220</v>
      </c>
      <c r="H4815" t="s">
        <v>1321</v>
      </c>
      <c r="I4815">
        <v>54.040799999999997</v>
      </c>
      <c r="J4815" t="s">
        <v>894</v>
      </c>
      <c r="K4815" t="s">
        <v>879</v>
      </c>
      <c r="L4815" t="s">
        <v>2275</v>
      </c>
      <c r="M4815" t="s">
        <v>949</v>
      </c>
      <c r="N4815" t="s">
        <v>949</v>
      </c>
    </row>
    <row r="4816" spans="1:14" x14ac:dyDescent="0.3">
      <c r="A4816" s="136">
        <f t="shared" si="75"/>
        <v>417.75106013963142</v>
      </c>
      <c r="B4816" s="134">
        <v>3.3835000000000002</v>
      </c>
      <c r="C4816" s="134">
        <v>-73.590500000000006</v>
      </c>
      <c r="D4816" t="s">
        <v>6115</v>
      </c>
      <c r="E4816" t="s">
        <v>883</v>
      </c>
      <c r="F4816" t="s">
        <v>877</v>
      </c>
      <c r="G4816" t="s">
        <v>5611</v>
      </c>
      <c r="H4816" t="s">
        <v>302</v>
      </c>
      <c r="I4816">
        <v>61.349200000000003</v>
      </c>
      <c r="J4816" t="s">
        <v>894</v>
      </c>
      <c r="L4816" t="s">
        <v>3777</v>
      </c>
      <c r="M4816" t="s">
        <v>957</v>
      </c>
      <c r="N4816" t="s">
        <v>957</v>
      </c>
    </row>
    <row r="4817" spans="1:14" x14ac:dyDescent="0.3">
      <c r="A4817" s="136">
        <f t="shared" si="75"/>
        <v>417.85311280217599</v>
      </c>
      <c r="B4817" s="134">
        <v>3.9584999999999999</v>
      </c>
      <c r="C4817" s="134">
        <v>-75.080500000000001</v>
      </c>
      <c r="D4817" t="s">
        <v>1126</v>
      </c>
      <c r="E4817" t="s">
        <v>883</v>
      </c>
      <c r="F4817" t="s">
        <v>877</v>
      </c>
      <c r="G4817" t="s">
        <v>919</v>
      </c>
      <c r="H4817" t="s">
        <v>307</v>
      </c>
      <c r="I4817">
        <v>185.38380000000001</v>
      </c>
      <c r="J4817" t="s">
        <v>889</v>
      </c>
      <c r="L4817" t="s">
        <v>914</v>
      </c>
      <c r="M4817" t="s">
        <v>957</v>
      </c>
      <c r="N4817" t="s">
        <v>957</v>
      </c>
    </row>
    <row r="4818" spans="1:14" x14ac:dyDescent="0.3">
      <c r="A4818" s="136">
        <f t="shared" si="75"/>
        <v>417.92346786697397</v>
      </c>
      <c r="B4818" s="134">
        <v>3.97926</v>
      </c>
      <c r="C4818" s="134">
        <v>-75.112909999999999</v>
      </c>
      <c r="D4818" t="s">
        <v>1091</v>
      </c>
      <c r="E4818" t="s">
        <v>892</v>
      </c>
      <c r="F4818" t="s">
        <v>877</v>
      </c>
      <c r="G4818" t="s">
        <v>937</v>
      </c>
      <c r="H4818" t="s">
        <v>307</v>
      </c>
      <c r="I4818">
        <v>112.8167</v>
      </c>
      <c r="J4818" t="s">
        <v>894</v>
      </c>
      <c r="K4818" t="s">
        <v>879</v>
      </c>
      <c r="L4818" t="s">
        <v>1092</v>
      </c>
      <c r="M4818" t="s">
        <v>957</v>
      </c>
      <c r="N4818" t="s">
        <v>957</v>
      </c>
    </row>
    <row r="4819" spans="1:14" x14ac:dyDescent="0.3">
      <c r="A4819" s="136">
        <f t="shared" si="75"/>
        <v>417.96486864515003</v>
      </c>
      <c r="B4819" s="134">
        <v>3.9834200000000002</v>
      </c>
      <c r="C4819" s="134">
        <v>-75.119759999999999</v>
      </c>
      <c r="D4819" t="s">
        <v>1076</v>
      </c>
      <c r="E4819" t="s">
        <v>892</v>
      </c>
      <c r="F4819" t="s">
        <v>877</v>
      </c>
      <c r="G4819" t="s">
        <v>919</v>
      </c>
      <c r="H4819" t="s">
        <v>307</v>
      </c>
      <c r="I4819">
        <v>15.951000000000001</v>
      </c>
      <c r="J4819" t="s">
        <v>894</v>
      </c>
      <c r="K4819" t="s">
        <v>879</v>
      </c>
      <c r="L4819" t="s">
        <v>1077</v>
      </c>
      <c r="M4819" t="s">
        <v>949</v>
      </c>
      <c r="N4819" t="s">
        <v>949</v>
      </c>
    </row>
    <row r="4820" spans="1:14" x14ac:dyDescent="0.3">
      <c r="A4820" s="136">
        <f t="shared" si="75"/>
        <v>417.99943709127905</v>
      </c>
      <c r="B4820" s="134">
        <v>3.9738899999999999</v>
      </c>
      <c r="C4820" s="134">
        <v>-75.106120000000004</v>
      </c>
      <c r="D4820" t="s">
        <v>1101</v>
      </c>
      <c r="E4820" t="s">
        <v>892</v>
      </c>
      <c r="F4820" t="s">
        <v>877</v>
      </c>
      <c r="G4820" t="s">
        <v>937</v>
      </c>
      <c r="H4820" t="s">
        <v>307</v>
      </c>
      <c r="I4820">
        <v>374.78460000000001</v>
      </c>
      <c r="J4820" t="s">
        <v>889</v>
      </c>
      <c r="K4820" t="s">
        <v>879</v>
      </c>
      <c r="L4820" t="s">
        <v>1102</v>
      </c>
      <c r="M4820" t="s">
        <v>957</v>
      </c>
      <c r="N4820" t="s">
        <v>957</v>
      </c>
    </row>
    <row r="4821" spans="1:14" x14ac:dyDescent="0.3">
      <c r="A4821" s="136">
        <f t="shared" si="75"/>
        <v>418.04171397161855</v>
      </c>
      <c r="B4821" s="134">
        <v>4.7380000000000004</v>
      </c>
      <c r="C4821" s="134">
        <v>-75.944999999999993</v>
      </c>
      <c r="D4821" t="s">
        <v>2087</v>
      </c>
      <c r="E4821" t="s">
        <v>892</v>
      </c>
      <c r="F4821" t="s">
        <v>877</v>
      </c>
      <c r="G4821" t="s">
        <v>1913</v>
      </c>
      <c r="H4821" t="s">
        <v>1321</v>
      </c>
      <c r="I4821">
        <v>670.53980000000001</v>
      </c>
      <c r="J4821" t="s">
        <v>889</v>
      </c>
      <c r="K4821" t="s">
        <v>903</v>
      </c>
      <c r="L4821" t="s">
        <v>1688</v>
      </c>
      <c r="M4821" t="s">
        <v>1976</v>
      </c>
      <c r="N4821" t="s">
        <v>1976</v>
      </c>
    </row>
    <row r="4822" spans="1:14" x14ac:dyDescent="0.3">
      <c r="A4822" s="136">
        <f t="shared" si="75"/>
        <v>418.13497457656803</v>
      </c>
      <c r="B4822" s="134">
        <v>8.8039199999999997</v>
      </c>
      <c r="C4822" s="134">
        <v>-76.381159999999994</v>
      </c>
      <c r="D4822" t="s">
        <v>12561</v>
      </c>
      <c r="E4822" t="s">
        <v>892</v>
      </c>
      <c r="F4822" t="s">
        <v>877</v>
      </c>
      <c r="G4822" t="s">
        <v>12541</v>
      </c>
      <c r="H4822" t="s">
        <v>11111</v>
      </c>
      <c r="I4822">
        <v>456.04169999999999</v>
      </c>
      <c r="J4822" t="s">
        <v>889</v>
      </c>
      <c r="K4822" t="s">
        <v>879</v>
      </c>
      <c r="L4822" t="s">
        <v>12562</v>
      </c>
      <c r="M4822" t="s">
        <v>1326</v>
      </c>
      <c r="N4822" t="s">
        <v>1326</v>
      </c>
    </row>
    <row r="4823" spans="1:14" x14ac:dyDescent="0.3">
      <c r="A4823" s="136">
        <f t="shared" si="75"/>
        <v>418.14298823038598</v>
      </c>
      <c r="B4823" s="134">
        <v>4.7023000000000001</v>
      </c>
      <c r="C4823" s="134">
        <v>-75.916870000000003</v>
      </c>
      <c r="D4823" t="s">
        <v>1982</v>
      </c>
      <c r="E4823" t="s">
        <v>892</v>
      </c>
      <c r="F4823" t="s">
        <v>877</v>
      </c>
      <c r="G4823" t="s">
        <v>1913</v>
      </c>
      <c r="H4823" t="s">
        <v>1321</v>
      </c>
      <c r="I4823">
        <v>93.376099999999994</v>
      </c>
      <c r="J4823" t="s">
        <v>894</v>
      </c>
      <c r="K4823" t="s">
        <v>879</v>
      </c>
      <c r="L4823" t="s">
        <v>1983</v>
      </c>
      <c r="M4823" t="s">
        <v>1984</v>
      </c>
      <c r="N4823" t="s">
        <v>1984</v>
      </c>
    </row>
    <row r="4824" spans="1:14" x14ac:dyDescent="0.3">
      <c r="A4824" s="136">
        <f t="shared" si="75"/>
        <v>418.28951175402841</v>
      </c>
      <c r="B4824" s="134">
        <v>9.05091</v>
      </c>
      <c r="C4824" s="134">
        <v>-76.244429999999994</v>
      </c>
      <c r="D4824" t="s">
        <v>12701</v>
      </c>
      <c r="E4824" t="s">
        <v>892</v>
      </c>
      <c r="F4824" t="s">
        <v>877</v>
      </c>
      <c r="G4824" t="s">
        <v>12702</v>
      </c>
      <c r="H4824" t="s">
        <v>296</v>
      </c>
      <c r="I4824">
        <v>30.040500000000002</v>
      </c>
      <c r="J4824" t="s">
        <v>894</v>
      </c>
      <c r="K4824" t="s">
        <v>879</v>
      </c>
      <c r="L4824" t="s">
        <v>12703</v>
      </c>
      <c r="M4824" t="s">
        <v>931</v>
      </c>
      <c r="N4824" t="s">
        <v>931</v>
      </c>
    </row>
    <row r="4825" spans="1:14" x14ac:dyDescent="0.3">
      <c r="A4825" s="136">
        <f t="shared" si="75"/>
        <v>418.31260373518683</v>
      </c>
      <c r="B4825" s="134">
        <v>3.9853000000000001</v>
      </c>
      <c r="C4825" s="134">
        <v>-75.128129999999999</v>
      </c>
      <c r="D4825" t="s">
        <v>1070</v>
      </c>
      <c r="E4825" t="s">
        <v>892</v>
      </c>
      <c r="F4825" t="s">
        <v>926</v>
      </c>
      <c r="G4825" t="s">
        <v>937</v>
      </c>
      <c r="H4825" t="s">
        <v>307</v>
      </c>
      <c r="I4825">
        <v>167.90600000000001</v>
      </c>
      <c r="J4825" t="s">
        <v>889</v>
      </c>
      <c r="K4825" t="s">
        <v>879</v>
      </c>
      <c r="L4825" t="s">
        <v>1071</v>
      </c>
      <c r="M4825" t="s">
        <v>957</v>
      </c>
      <c r="N4825" t="s">
        <v>957</v>
      </c>
    </row>
    <row r="4826" spans="1:14" x14ac:dyDescent="0.3">
      <c r="A4826" s="136">
        <f t="shared" si="75"/>
        <v>418.33573486146952</v>
      </c>
      <c r="B4826" s="134">
        <v>3.96028</v>
      </c>
      <c r="C4826" s="134">
        <v>-75.091099999999997</v>
      </c>
      <c r="D4826" t="s">
        <v>1113</v>
      </c>
      <c r="E4826" t="s">
        <v>892</v>
      </c>
      <c r="F4826" t="s">
        <v>926</v>
      </c>
      <c r="G4826" t="s">
        <v>937</v>
      </c>
      <c r="H4826" t="s">
        <v>307</v>
      </c>
      <c r="I4826">
        <v>21.325399999999998</v>
      </c>
      <c r="J4826" t="s">
        <v>889</v>
      </c>
      <c r="K4826" t="s">
        <v>879</v>
      </c>
      <c r="L4826" t="s">
        <v>1114</v>
      </c>
      <c r="M4826" t="s">
        <v>957</v>
      </c>
      <c r="N4826" t="s">
        <v>957</v>
      </c>
    </row>
    <row r="4827" spans="1:14" x14ac:dyDescent="0.3">
      <c r="A4827" s="136">
        <f t="shared" si="75"/>
        <v>418.38335513991774</v>
      </c>
      <c r="B4827" s="134">
        <v>3.95601</v>
      </c>
      <c r="C4827" s="134">
        <v>-75.085400000000007</v>
      </c>
      <c r="D4827" t="s">
        <v>1122</v>
      </c>
      <c r="E4827" t="s">
        <v>892</v>
      </c>
      <c r="F4827" t="s">
        <v>877</v>
      </c>
      <c r="G4827" t="s">
        <v>937</v>
      </c>
      <c r="H4827" t="s">
        <v>307</v>
      </c>
      <c r="I4827">
        <v>95.561800000000005</v>
      </c>
      <c r="J4827" t="s">
        <v>889</v>
      </c>
      <c r="K4827" t="s">
        <v>879</v>
      </c>
      <c r="L4827" t="s">
        <v>1123</v>
      </c>
      <c r="M4827" t="s">
        <v>957</v>
      </c>
      <c r="N4827" t="s">
        <v>957</v>
      </c>
    </row>
    <row r="4828" spans="1:14" x14ac:dyDescent="0.3">
      <c r="A4828" s="136">
        <f t="shared" si="75"/>
        <v>418.40871560206341</v>
      </c>
      <c r="B4828" s="134">
        <v>3.9394999999999998</v>
      </c>
      <c r="C4828" s="134">
        <v>-75.060500000000005</v>
      </c>
      <c r="D4828" t="s">
        <v>1183</v>
      </c>
      <c r="E4828" t="s">
        <v>968</v>
      </c>
      <c r="F4828" t="s">
        <v>877</v>
      </c>
      <c r="G4828" t="s">
        <v>919</v>
      </c>
      <c r="H4828" t="s">
        <v>307</v>
      </c>
      <c r="I4828">
        <v>1.2277</v>
      </c>
      <c r="J4828" t="s">
        <v>894</v>
      </c>
      <c r="L4828" t="s">
        <v>1148</v>
      </c>
      <c r="M4828" t="s">
        <v>1019</v>
      </c>
      <c r="N4828" t="s">
        <v>1019</v>
      </c>
    </row>
    <row r="4829" spans="1:14" x14ac:dyDescent="0.3">
      <c r="A4829" s="136">
        <f t="shared" si="75"/>
        <v>418.47484583005155</v>
      </c>
      <c r="B4829" s="134">
        <v>3.9551099999999999</v>
      </c>
      <c r="C4829" s="134">
        <v>-75.085530000000006</v>
      </c>
      <c r="D4829" t="s">
        <v>1124</v>
      </c>
      <c r="E4829" t="s">
        <v>892</v>
      </c>
      <c r="F4829" t="s">
        <v>877</v>
      </c>
      <c r="G4829" t="s">
        <v>937</v>
      </c>
      <c r="H4829" t="s">
        <v>307</v>
      </c>
      <c r="I4829">
        <v>8.9106000000000005</v>
      </c>
      <c r="J4829" t="s">
        <v>894</v>
      </c>
      <c r="K4829" t="s">
        <v>879</v>
      </c>
      <c r="L4829" t="s">
        <v>1123</v>
      </c>
      <c r="M4829" t="s">
        <v>957</v>
      </c>
      <c r="N4829" t="s">
        <v>957</v>
      </c>
    </row>
    <row r="4830" spans="1:14" x14ac:dyDescent="0.3">
      <c r="A4830" s="136">
        <f t="shared" si="75"/>
        <v>418.50203380087891</v>
      </c>
      <c r="B4830" s="134">
        <v>3.9384999999999999</v>
      </c>
      <c r="C4830" s="134">
        <v>-75.060500000000005</v>
      </c>
      <c r="D4830" t="s">
        <v>1184</v>
      </c>
      <c r="E4830" t="s">
        <v>883</v>
      </c>
      <c r="F4830" t="s">
        <v>877</v>
      </c>
      <c r="G4830" t="s">
        <v>1185</v>
      </c>
      <c r="H4830" t="s">
        <v>307</v>
      </c>
      <c r="I4830">
        <v>224.66849999999999</v>
      </c>
      <c r="J4830" t="s">
        <v>889</v>
      </c>
      <c r="L4830" t="s">
        <v>1186</v>
      </c>
      <c r="M4830" t="s">
        <v>1173</v>
      </c>
      <c r="N4830" t="s">
        <v>1173</v>
      </c>
    </row>
    <row r="4831" spans="1:14" x14ac:dyDescent="0.3">
      <c r="A4831" s="136">
        <f t="shared" si="75"/>
        <v>418.56707608415707</v>
      </c>
      <c r="B4831" s="134">
        <v>3.9332199999999999</v>
      </c>
      <c r="C4831" s="134">
        <v>-75.053389999999993</v>
      </c>
      <c r="D4831" t="s">
        <v>1191</v>
      </c>
      <c r="E4831" t="s">
        <v>892</v>
      </c>
      <c r="F4831" t="s">
        <v>877</v>
      </c>
      <c r="G4831" t="s">
        <v>1192</v>
      </c>
      <c r="H4831" t="s">
        <v>307</v>
      </c>
      <c r="I4831">
        <v>148.62049999999999</v>
      </c>
      <c r="J4831" t="s">
        <v>889</v>
      </c>
      <c r="K4831" t="s">
        <v>879</v>
      </c>
      <c r="L4831" t="s">
        <v>1193</v>
      </c>
      <c r="M4831" t="s">
        <v>899</v>
      </c>
      <c r="N4831" t="s">
        <v>899</v>
      </c>
    </row>
    <row r="4832" spans="1:14" x14ac:dyDescent="0.3">
      <c r="A4832" s="136">
        <f t="shared" si="75"/>
        <v>418.63047906299101</v>
      </c>
      <c r="B4832" s="134">
        <v>4.0347499999999998</v>
      </c>
      <c r="C4832" s="134">
        <v>-75.20429</v>
      </c>
      <c r="D4832" t="s">
        <v>936</v>
      </c>
      <c r="E4832" t="s">
        <v>892</v>
      </c>
      <c r="F4832" t="s">
        <v>877</v>
      </c>
      <c r="G4832" t="s">
        <v>937</v>
      </c>
      <c r="H4832" t="s">
        <v>307</v>
      </c>
      <c r="I4832">
        <v>467.05540000000002</v>
      </c>
      <c r="J4832" t="s">
        <v>889</v>
      </c>
      <c r="K4832" t="s">
        <v>879</v>
      </c>
      <c r="L4832" t="s">
        <v>938</v>
      </c>
      <c r="M4832" t="s">
        <v>939</v>
      </c>
      <c r="N4832" t="s">
        <v>939</v>
      </c>
    </row>
    <row r="4833" spans="1:14" x14ac:dyDescent="0.3">
      <c r="A4833" s="136">
        <f t="shared" si="75"/>
        <v>418.64124343863398</v>
      </c>
      <c r="B4833" s="134">
        <v>3.9914999999999998</v>
      </c>
      <c r="C4833" s="134">
        <v>-75.142499999999998</v>
      </c>
      <c r="D4833" t="s">
        <v>1037</v>
      </c>
      <c r="E4833" t="s">
        <v>883</v>
      </c>
      <c r="F4833" t="s">
        <v>877</v>
      </c>
      <c r="G4833" t="s">
        <v>937</v>
      </c>
      <c r="H4833" t="s">
        <v>307</v>
      </c>
      <c r="I4833">
        <v>779.62009999999998</v>
      </c>
      <c r="J4833" t="s">
        <v>889</v>
      </c>
      <c r="L4833" t="s">
        <v>1038</v>
      </c>
      <c r="M4833" t="s">
        <v>1039</v>
      </c>
      <c r="N4833" t="s">
        <v>1039</v>
      </c>
    </row>
    <row r="4834" spans="1:14" x14ac:dyDescent="0.3">
      <c r="A4834" s="136">
        <f t="shared" si="75"/>
        <v>418.66570796757844</v>
      </c>
      <c r="B4834" s="134">
        <v>3.9524499999999998</v>
      </c>
      <c r="C4834" s="134">
        <v>-75.084609999999998</v>
      </c>
      <c r="D4834" t="s">
        <v>1130</v>
      </c>
      <c r="E4834" t="s">
        <v>892</v>
      </c>
      <c r="F4834" t="s">
        <v>877</v>
      </c>
      <c r="G4834" t="s">
        <v>937</v>
      </c>
      <c r="H4834" t="s">
        <v>307</v>
      </c>
      <c r="I4834">
        <v>9.9390999999999998</v>
      </c>
      <c r="J4834" t="s">
        <v>889</v>
      </c>
      <c r="K4834" t="s">
        <v>879</v>
      </c>
      <c r="L4834" t="s">
        <v>1109</v>
      </c>
      <c r="M4834" t="s">
        <v>957</v>
      </c>
      <c r="N4834" t="s">
        <v>957</v>
      </c>
    </row>
    <row r="4835" spans="1:14" x14ac:dyDescent="0.3">
      <c r="A4835" s="136">
        <f t="shared" si="75"/>
        <v>418.86520374326955</v>
      </c>
      <c r="B4835" s="134">
        <v>4.8112199999999996</v>
      </c>
      <c r="C4835" s="134">
        <v>-76.012270000000001</v>
      </c>
      <c r="D4835" t="s">
        <v>2391</v>
      </c>
      <c r="E4835" t="s">
        <v>892</v>
      </c>
      <c r="F4835" t="s">
        <v>877</v>
      </c>
      <c r="G4835" t="s">
        <v>2220</v>
      </c>
      <c r="H4835" t="s">
        <v>1321</v>
      </c>
      <c r="I4835">
        <v>56.156300000000002</v>
      </c>
      <c r="J4835" t="s">
        <v>889</v>
      </c>
      <c r="K4835" t="s">
        <v>879</v>
      </c>
      <c r="L4835" t="s">
        <v>2392</v>
      </c>
      <c r="M4835" t="s">
        <v>2393</v>
      </c>
      <c r="N4835" t="s">
        <v>2393</v>
      </c>
    </row>
    <row r="4836" spans="1:14" x14ac:dyDescent="0.3">
      <c r="A4836" s="136">
        <f t="shared" si="75"/>
        <v>418.90740629799978</v>
      </c>
      <c r="B4836" s="134">
        <v>4.69855</v>
      </c>
      <c r="C4836" s="134">
        <v>-75.922709999999995</v>
      </c>
      <c r="D4836" t="s">
        <v>1989</v>
      </c>
      <c r="E4836" t="s">
        <v>892</v>
      </c>
      <c r="F4836" t="s">
        <v>877</v>
      </c>
      <c r="G4836" t="s">
        <v>1913</v>
      </c>
      <c r="H4836" t="s">
        <v>1321</v>
      </c>
      <c r="I4836">
        <v>5.0755999999999997</v>
      </c>
      <c r="J4836" t="s">
        <v>894</v>
      </c>
      <c r="K4836" t="s">
        <v>903</v>
      </c>
      <c r="L4836" t="s">
        <v>1990</v>
      </c>
      <c r="M4836" t="s">
        <v>1991</v>
      </c>
      <c r="N4836" t="s">
        <v>1991</v>
      </c>
    </row>
    <row r="4837" spans="1:14" x14ac:dyDescent="0.3">
      <c r="A4837" s="136">
        <f t="shared" si="75"/>
        <v>419.03665837636578</v>
      </c>
      <c r="B4837" s="134">
        <v>3.9424999999999999</v>
      </c>
      <c r="C4837" s="134">
        <v>-75.075500000000005</v>
      </c>
      <c r="D4837" t="s">
        <v>1149</v>
      </c>
      <c r="E4837" t="s">
        <v>883</v>
      </c>
      <c r="F4837" t="s">
        <v>877</v>
      </c>
      <c r="G4837" t="s">
        <v>937</v>
      </c>
      <c r="H4837" t="s">
        <v>307</v>
      </c>
      <c r="I4837">
        <v>15.9604</v>
      </c>
      <c r="J4837" t="s">
        <v>894</v>
      </c>
      <c r="L4837" t="s">
        <v>1150</v>
      </c>
      <c r="M4837" t="s">
        <v>957</v>
      </c>
      <c r="N4837" t="s">
        <v>957</v>
      </c>
    </row>
    <row r="4838" spans="1:14" x14ac:dyDescent="0.3">
      <c r="A4838" s="136">
        <f t="shared" si="75"/>
        <v>419.27873904390708</v>
      </c>
      <c r="B4838" s="134">
        <v>3.9359999999999999</v>
      </c>
      <c r="C4838" s="134">
        <v>-75.069500000000005</v>
      </c>
      <c r="D4838" t="s">
        <v>1178</v>
      </c>
      <c r="E4838" t="s">
        <v>883</v>
      </c>
      <c r="F4838" t="s">
        <v>981</v>
      </c>
      <c r="G4838" t="s">
        <v>1168</v>
      </c>
      <c r="H4838" t="s">
        <v>307</v>
      </c>
      <c r="I4838">
        <v>15.9604</v>
      </c>
      <c r="J4838" t="s">
        <v>894</v>
      </c>
      <c r="L4838" t="s">
        <v>1150</v>
      </c>
      <c r="M4838" t="s">
        <v>899</v>
      </c>
      <c r="N4838" t="s">
        <v>899</v>
      </c>
    </row>
    <row r="4839" spans="1:14" x14ac:dyDescent="0.3">
      <c r="A4839" s="136">
        <f t="shared" si="75"/>
        <v>419.38411929698719</v>
      </c>
      <c r="B4839" s="134">
        <v>4.8045</v>
      </c>
      <c r="C4839" s="134">
        <v>-76.013000000000005</v>
      </c>
      <c r="D4839" t="s">
        <v>2379</v>
      </c>
      <c r="E4839" t="s">
        <v>892</v>
      </c>
      <c r="F4839" t="s">
        <v>877</v>
      </c>
      <c r="G4839" t="s">
        <v>2220</v>
      </c>
      <c r="H4839" t="s">
        <v>1321</v>
      </c>
      <c r="I4839">
        <v>25.790700000000001</v>
      </c>
      <c r="J4839" t="s">
        <v>894</v>
      </c>
      <c r="K4839" t="s">
        <v>903</v>
      </c>
      <c r="L4839" t="s">
        <v>2345</v>
      </c>
      <c r="M4839" t="s">
        <v>1232</v>
      </c>
      <c r="N4839" t="s">
        <v>1232</v>
      </c>
    </row>
    <row r="4840" spans="1:14" x14ac:dyDescent="0.3">
      <c r="A4840" s="136">
        <f t="shared" si="75"/>
        <v>419.41908828636042</v>
      </c>
      <c r="B4840" s="134">
        <v>3.9409999999999998</v>
      </c>
      <c r="C4840" s="134">
        <v>-75.079499999999996</v>
      </c>
      <c r="D4840" t="s">
        <v>1147</v>
      </c>
      <c r="E4840" t="s">
        <v>883</v>
      </c>
      <c r="F4840" t="s">
        <v>877</v>
      </c>
      <c r="G4840" t="s">
        <v>937</v>
      </c>
      <c r="H4840" t="s">
        <v>307</v>
      </c>
      <c r="I4840">
        <v>54.020200000000003</v>
      </c>
      <c r="J4840" t="s">
        <v>894</v>
      </c>
      <c r="L4840" t="s">
        <v>1148</v>
      </c>
      <c r="M4840" t="s">
        <v>957</v>
      </c>
      <c r="N4840" t="s">
        <v>957</v>
      </c>
    </row>
    <row r="4841" spans="1:14" x14ac:dyDescent="0.3">
      <c r="A4841" s="136">
        <f t="shared" si="75"/>
        <v>419.52525202812654</v>
      </c>
      <c r="B4841" s="134">
        <v>4.0060000000000002</v>
      </c>
      <c r="C4841" s="134">
        <v>-75.177499999999995</v>
      </c>
      <c r="D4841" t="s">
        <v>965</v>
      </c>
      <c r="E4841" t="s">
        <v>883</v>
      </c>
      <c r="F4841" t="s">
        <v>877</v>
      </c>
      <c r="G4841" t="s">
        <v>937</v>
      </c>
      <c r="H4841" t="s">
        <v>307</v>
      </c>
      <c r="I4841">
        <v>206.26939999999999</v>
      </c>
      <c r="J4841" t="s">
        <v>889</v>
      </c>
      <c r="L4841" t="s">
        <v>966</v>
      </c>
      <c r="M4841" t="s">
        <v>957</v>
      </c>
      <c r="N4841" t="s">
        <v>957</v>
      </c>
    </row>
    <row r="4842" spans="1:14" x14ac:dyDescent="0.3">
      <c r="A4842" s="136">
        <f t="shared" si="75"/>
        <v>419.73189512277355</v>
      </c>
      <c r="B4842" s="134">
        <v>3.8450000000000002</v>
      </c>
      <c r="C4842" s="134">
        <v>-74.930000000000007</v>
      </c>
      <c r="D4842" t="s">
        <v>1443</v>
      </c>
      <c r="E4842" t="s">
        <v>883</v>
      </c>
      <c r="F4842" t="s">
        <v>877</v>
      </c>
      <c r="G4842" t="s">
        <v>1385</v>
      </c>
      <c r="H4842" t="s">
        <v>307</v>
      </c>
      <c r="I4842">
        <v>306.91120000000001</v>
      </c>
      <c r="J4842" t="s">
        <v>889</v>
      </c>
      <c r="L4842" t="s">
        <v>1444</v>
      </c>
      <c r="M4842" t="s">
        <v>1173</v>
      </c>
      <c r="N4842" t="s">
        <v>1173</v>
      </c>
    </row>
    <row r="4843" spans="1:14" x14ac:dyDescent="0.3">
      <c r="A4843" s="136">
        <f t="shared" si="75"/>
        <v>419.99595032018658</v>
      </c>
      <c r="B4843" s="134">
        <v>3.9335</v>
      </c>
      <c r="C4843" s="134">
        <v>-75.077500000000001</v>
      </c>
      <c r="D4843" t="s">
        <v>1159</v>
      </c>
      <c r="E4843" t="s">
        <v>883</v>
      </c>
      <c r="F4843" t="s">
        <v>877</v>
      </c>
      <c r="G4843" t="s">
        <v>1160</v>
      </c>
      <c r="H4843" t="s">
        <v>307</v>
      </c>
      <c r="I4843">
        <v>65.070099999999996</v>
      </c>
      <c r="J4843" t="s">
        <v>894</v>
      </c>
      <c r="L4843" t="s">
        <v>1148</v>
      </c>
      <c r="M4843" t="s">
        <v>957</v>
      </c>
      <c r="N4843" t="s">
        <v>957</v>
      </c>
    </row>
    <row r="4844" spans="1:14" x14ac:dyDescent="0.3">
      <c r="A4844" s="136">
        <f t="shared" si="75"/>
        <v>420.39885213705458</v>
      </c>
      <c r="B4844" s="134">
        <v>3.9295</v>
      </c>
      <c r="C4844" s="134">
        <v>-75.078000000000003</v>
      </c>
      <c r="D4844" t="s">
        <v>1167</v>
      </c>
      <c r="E4844" t="s">
        <v>883</v>
      </c>
      <c r="F4844" t="s">
        <v>877</v>
      </c>
      <c r="G4844" t="s">
        <v>1168</v>
      </c>
      <c r="H4844" t="s">
        <v>307</v>
      </c>
      <c r="I4844">
        <v>14.732900000000001</v>
      </c>
      <c r="J4844" t="s">
        <v>894</v>
      </c>
      <c r="L4844" t="s">
        <v>1148</v>
      </c>
      <c r="M4844" t="s">
        <v>1019</v>
      </c>
      <c r="N4844" t="s">
        <v>1019</v>
      </c>
    </row>
    <row r="4845" spans="1:14" x14ac:dyDescent="0.3">
      <c r="A4845" s="136">
        <f t="shared" si="75"/>
        <v>420.72875266428719</v>
      </c>
      <c r="B4845" s="134">
        <v>8.8770000000000007</v>
      </c>
      <c r="C4845" s="134">
        <v>-76.369500000000002</v>
      </c>
      <c r="D4845" t="s">
        <v>12629</v>
      </c>
      <c r="E4845" t="s">
        <v>883</v>
      </c>
      <c r="F4845" t="s">
        <v>963</v>
      </c>
      <c r="G4845" t="s">
        <v>12606</v>
      </c>
      <c r="H4845" t="s">
        <v>296</v>
      </c>
      <c r="I4845">
        <v>119.43689999999999</v>
      </c>
      <c r="L4845" t="s">
        <v>12630</v>
      </c>
      <c r="M4845" t="s">
        <v>887</v>
      </c>
      <c r="N4845" t="s">
        <v>887</v>
      </c>
    </row>
    <row r="4846" spans="1:14" x14ac:dyDescent="0.3">
      <c r="A4846" s="136">
        <f t="shared" si="75"/>
        <v>421.18122011165593</v>
      </c>
      <c r="B4846" s="134">
        <v>4.7430500000000002</v>
      </c>
      <c r="C4846" s="134">
        <v>-75.985380000000006</v>
      </c>
      <c r="D4846" t="s">
        <v>2177</v>
      </c>
      <c r="E4846" t="s">
        <v>892</v>
      </c>
      <c r="F4846" t="s">
        <v>877</v>
      </c>
      <c r="G4846" t="s">
        <v>2142</v>
      </c>
      <c r="H4846" t="s">
        <v>1321</v>
      </c>
      <c r="I4846">
        <v>23.408300000000001</v>
      </c>
      <c r="J4846" t="s">
        <v>894</v>
      </c>
      <c r="K4846" t="s">
        <v>879</v>
      </c>
      <c r="L4846" t="s">
        <v>2178</v>
      </c>
      <c r="M4846" t="s">
        <v>949</v>
      </c>
      <c r="N4846" t="s">
        <v>949</v>
      </c>
    </row>
    <row r="4847" spans="1:14" x14ac:dyDescent="0.3">
      <c r="A4847" s="136">
        <f t="shared" si="75"/>
        <v>421.3899341488862</v>
      </c>
      <c r="B4847" s="134">
        <v>5.4124999999999996</v>
      </c>
      <c r="C4847" s="134">
        <v>-76.415999999999997</v>
      </c>
      <c r="D4847" t="s">
        <v>4947</v>
      </c>
      <c r="E4847" t="s">
        <v>883</v>
      </c>
      <c r="F4847" t="s">
        <v>1214</v>
      </c>
      <c r="G4847" t="s">
        <v>4643</v>
      </c>
      <c r="H4847" t="s">
        <v>295</v>
      </c>
      <c r="I4847">
        <v>7.3677000000000001</v>
      </c>
      <c r="L4847" t="s">
        <v>4948</v>
      </c>
      <c r="M4847" t="s">
        <v>1019</v>
      </c>
      <c r="N4847" t="s">
        <v>1019</v>
      </c>
    </row>
    <row r="4848" spans="1:14" x14ac:dyDescent="0.3">
      <c r="A4848" s="136">
        <f t="shared" si="75"/>
        <v>421.44180263809977</v>
      </c>
      <c r="B4848" s="134">
        <v>4.7423799999999998</v>
      </c>
      <c r="C4848" s="134">
        <v>-75.987849999999995</v>
      </c>
      <c r="D4848" t="s">
        <v>2184</v>
      </c>
      <c r="E4848" t="s">
        <v>892</v>
      </c>
      <c r="F4848" t="s">
        <v>877</v>
      </c>
      <c r="G4848" t="s">
        <v>2142</v>
      </c>
      <c r="H4848" t="s">
        <v>1321</v>
      </c>
      <c r="I4848">
        <v>131.44399999999999</v>
      </c>
      <c r="J4848" t="s">
        <v>889</v>
      </c>
      <c r="K4848" t="s">
        <v>879</v>
      </c>
      <c r="L4848" t="s">
        <v>2185</v>
      </c>
      <c r="M4848" t="s">
        <v>1270</v>
      </c>
      <c r="N4848" t="s">
        <v>1270</v>
      </c>
    </row>
    <row r="4849" spans="1:14" x14ac:dyDescent="0.3">
      <c r="A4849" s="136">
        <f t="shared" si="75"/>
        <v>421.44462113641396</v>
      </c>
      <c r="B4849" s="134">
        <v>10.721500000000001</v>
      </c>
      <c r="C4849" s="134">
        <v>-74.111500000000007</v>
      </c>
      <c r="D4849" t="s">
        <v>13747</v>
      </c>
      <c r="E4849" t="s">
        <v>883</v>
      </c>
      <c r="F4849" t="s">
        <v>877</v>
      </c>
      <c r="G4849" t="s">
        <v>13702</v>
      </c>
      <c r="H4849" t="s">
        <v>301</v>
      </c>
      <c r="I4849">
        <v>844.74289999999996</v>
      </c>
      <c r="J4849" t="s">
        <v>889</v>
      </c>
      <c r="L4849" t="s">
        <v>13748</v>
      </c>
      <c r="M4849" t="s">
        <v>1039</v>
      </c>
      <c r="N4849" t="s">
        <v>1039</v>
      </c>
    </row>
    <row r="4850" spans="1:14" x14ac:dyDescent="0.3">
      <c r="A4850" s="136">
        <f t="shared" si="75"/>
        <v>421.56008224015966</v>
      </c>
      <c r="B4850" s="134">
        <v>3.9655</v>
      </c>
      <c r="C4850" s="134">
        <v>-75.150999999999996</v>
      </c>
      <c r="D4850" t="s">
        <v>1061</v>
      </c>
      <c r="E4850" t="s">
        <v>883</v>
      </c>
      <c r="F4850" t="s">
        <v>877</v>
      </c>
      <c r="G4850" t="s">
        <v>909</v>
      </c>
      <c r="H4850" t="s">
        <v>307</v>
      </c>
      <c r="I4850">
        <v>101.90819999999999</v>
      </c>
      <c r="J4850" t="s">
        <v>894</v>
      </c>
      <c r="L4850" t="s">
        <v>994</v>
      </c>
      <c r="M4850" t="s">
        <v>995</v>
      </c>
      <c r="N4850" t="s">
        <v>995</v>
      </c>
    </row>
    <row r="4851" spans="1:14" x14ac:dyDescent="0.3">
      <c r="A4851" s="136">
        <f t="shared" si="75"/>
        <v>421.66125439666382</v>
      </c>
      <c r="B4851" s="134">
        <v>3.9205000000000001</v>
      </c>
      <c r="C4851" s="134">
        <v>-75.084999999999994</v>
      </c>
      <c r="D4851" t="s">
        <v>1169</v>
      </c>
      <c r="E4851" t="s">
        <v>883</v>
      </c>
      <c r="F4851" t="s">
        <v>877</v>
      </c>
      <c r="G4851" t="s">
        <v>1160</v>
      </c>
      <c r="H4851" t="s">
        <v>307</v>
      </c>
      <c r="I4851">
        <v>72.438299999999998</v>
      </c>
      <c r="J4851" t="s">
        <v>894</v>
      </c>
      <c r="L4851" t="s">
        <v>1170</v>
      </c>
      <c r="M4851" t="s">
        <v>957</v>
      </c>
      <c r="N4851" t="s">
        <v>957</v>
      </c>
    </row>
    <row r="4852" spans="1:14" x14ac:dyDescent="0.3">
      <c r="A4852" s="136">
        <f t="shared" si="75"/>
        <v>421.71615189894413</v>
      </c>
      <c r="B4852" s="134">
        <v>10.721500000000001</v>
      </c>
      <c r="C4852" s="134">
        <v>-74.12</v>
      </c>
      <c r="D4852" t="s">
        <v>13743</v>
      </c>
      <c r="E4852" t="s">
        <v>968</v>
      </c>
      <c r="F4852" t="s">
        <v>877</v>
      </c>
      <c r="G4852" t="s">
        <v>13702</v>
      </c>
      <c r="H4852" t="s">
        <v>301</v>
      </c>
      <c r="I4852">
        <v>552.28210000000001</v>
      </c>
      <c r="J4852" t="s">
        <v>889</v>
      </c>
      <c r="L4852" t="s">
        <v>13744</v>
      </c>
      <c r="M4852" t="s">
        <v>7150</v>
      </c>
      <c r="N4852" t="s">
        <v>7150</v>
      </c>
    </row>
    <row r="4853" spans="1:14" x14ac:dyDescent="0.3">
      <c r="A4853" s="136">
        <f t="shared" si="75"/>
        <v>421.79891880416199</v>
      </c>
      <c r="B4853" s="134">
        <v>6.0034999999999998</v>
      </c>
      <c r="C4853" s="134">
        <v>-76.656499999999994</v>
      </c>
      <c r="D4853" t="s">
        <v>7383</v>
      </c>
      <c r="E4853" t="s">
        <v>883</v>
      </c>
      <c r="F4853" t="s">
        <v>877</v>
      </c>
      <c r="G4853" t="s">
        <v>7226</v>
      </c>
      <c r="H4853" t="s">
        <v>295</v>
      </c>
      <c r="I4853">
        <v>146.05439999999999</v>
      </c>
      <c r="J4853" t="s">
        <v>894</v>
      </c>
      <c r="L4853" t="s">
        <v>5958</v>
      </c>
      <c r="M4853" t="s">
        <v>1909</v>
      </c>
      <c r="N4853" t="s">
        <v>1909</v>
      </c>
    </row>
    <row r="4854" spans="1:14" x14ac:dyDescent="0.3">
      <c r="A4854" s="136">
        <f t="shared" si="75"/>
        <v>422.24214514031661</v>
      </c>
      <c r="B4854" s="134">
        <v>3.9624999999999999</v>
      </c>
      <c r="C4854" s="134">
        <v>-75.157499999999999</v>
      </c>
      <c r="D4854" t="s">
        <v>1054</v>
      </c>
      <c r="E4854" t="s">
        <v>883</v>
      </c>
      <c r="F4854" t="s">
        <v>963</v>
      </c>
      <c r="G4854" t="s">
        <v>909</v>
      </c>
      <c r="H4854" t="s">
        <v>307</v>
      </c>
      <c r="I4854">
        <v>218.55279999999999</v>
      </c>
      <c r="J4854" t="s">
        <v>894</v>
      </c>
      <c r="L4854" t="s">
        <v>1055</v>
      </c>
      <c r="M4854" t="s">
        <v>1056</v>
      </c>
      <c r="N4854" t="s">
        <v>1056</v>
      </c>
    </row>
    <row r="4855" spans="1:14" x14ac:dyDescent="0.3">
      <c r="A4855" s="136">
        <f t="shared" si="75"/>
        <v>422.36529907987619</v>
      </c>
      <c r="B4855" s="134">
        <v>8.1295000000000002</v>
      </c>
      <c r="C4855" s="134">
        <v>-76.686499999999995</v>
      </c>
      <c r="D4855" t="s">
        <v>11854</v>
      </c>
      <c r="E4855" t="s">
        <v>883</v>
      </c>
      <c r="F4855" t="s">
        <v>877</v>
      </c>
      <c r="G4855" t="s">
        <v>11703</v>
      </c>
      <c r="H4855" t="s">
        <v>288</v>
      </c>
      <c r="I4855">
        <v>56.2072</v>
      </c>
      <c r="J4855" t="s">
        <v>894</v>
      </c>
      <c r="L4855" t="s">
        <v>7379</v>
      </c>
      <c r="M4855" t="s">
        <v>957</v>
      </c>
      <c r="N4855" t="s">
        <v>957</v>
      </c>
    </row>
    <row r="4856" spans="1:14" x14ac:dyDescent="0.3">
      <c r="A4856" s="136">
        <f t="shared" si="75"/>
        <v>422.57841731827466</v>
      </c>
      <c r="B4856" s="134">
        <v>4.7393700000000001</v>
      </c>
      <c r="C4856" s="134">
        <v>-75.998549999999994</v>
      </c>
      <c r="D4856" t="s">
        <v>2219</v>
      </c>
      <c r="E4856" t="s">
        <v>892</v>
      </c>
      <c r="F4856" t="s">
        <v>1593</v>
      </c>
      <c r="G4856" t="s">
        <v>2220</v>
      </c>
      <c r="H4856" t="s">
        <v>1321</v>
      </c>
      <c r="I4856">
        <v>9.8073999999999995</v>
      </c>
      <c r="J4856" t="s">
        <v>894</v>
      </c>
      <c r="K4856" t="s">
        <v>879</v>
      </c>
      <c r="L4856" t="s">
        <v>2221</v>
      </c>
      <c r="M4856" t="s">
        <v>949</v>
      </c>
      <c r="N4856" t="s">
        <v>949</v>
      </c>
    </row>
    <row r="4857" spans="1:14" x14ac:dyDescent="0.3">
      <c r="A4857" s="136">
        <f t="shared" si="75"/>
        <v>422.65238134199956</v>
      </c>
      <c r="B4857" s="134">
        <v>4.7411399999999997</v>
      </c>
      <c r="C4857" s="134">
        <v>-76.000810000000001</v>
      </c>
      <c r="D4857" t="s">
        <v>2237</v>
      </c>
      <c r="E4857" t="s">
        <v>892</v>
      </c>
      <c r="F4857" t="s">
        <v>877</v>
      </c>
      <c r="G4857" t="s">
        <v>2220</v>
      </c>
      <c r="H4857" t="s">
        <v>1321</v>
      </c>
      <c r="I4857">
        <v>13.4998</v>
      </c>
      <c r="J4857" t="s">
        <v>889</v>
      </c>
      <c r="K4857" t="s">
        <v>879</v>
      </c>
      <c r="L4857" t="s">
        <v>2221</v>
      </c>
      <c r="M4857" t="s">
        <v>949</v>
      </c>
      <c r="N4857" t="s">
        <v>949</v>
      </c>
    </row>
    <row r="4858" spans="1:14" x14ac:dyDescent="0.3">
      <c r="A4858" s="136">
        <f t="shared" si="75"/>
        <v>422.76676443943688</v>
      </c>
      <c r="B4858" s="134">
        <v>4.7270799999999999</v>
      </c>
      <c r="C4858" s="134">
        <v>-75.990899999999996</v>
      </c>
      <c r="D4858" t="s">
        <v>2141</v>
      </c>
      <c r="E4858" t="s">
        <v>876</v>
      </c>
      <c r="F4858" t="s">
        <v>926</v>
      </c>
      <c r="G4858" t="s">
        <v>2142</v>
      </c>
      <c r="H4858" t="s">
        <v>1321</v>
      </c>
      <c r="I4858">
        <v>36.567900000000002</v>
      </c>
      <c r="J4858" t="s">
        <v>894</v>
      </c>
      <c r="K4858" t="s">
        <v>879</v>
      </c>
      <c r="L4858" t="s">
        <v>2143</v>
      </c>
      <c r="M4858" t="s">
        <v>949</v>
      </c>
      <c r="N4858" t="s">
        <v>949</v>
      </c>
    </row>
    <row r="4859" spans="1:14" x14ac:dyDescent="0.3">
      <c r="A4859" s="136">
        <f t="shared" si="75"/>
        <v>422.78699467004571</v>
      </c>
      <c r="B4859" s="134">
        <v>3.9609999999999999</v>
      </c>
      <c r="C4859" s="134">
        <v>-75.164000000000001</v>
      </c>
      <c r="D4859" t="s">
        <v>1049</v>
      </c>
      <c r="E4859" t="s">
        <v>883</v>
      </c>
      <c r="F4859" t="s">
        <v>981</v>
      </c>
      <c r="G4859" t="s">
        <v>909</v>
      </c>
      <c r="H4859" t="s">
        <v>307</v>
      </c>
      <c r="I4859">
        <v>99.454700000000003</v>
      </c>
      <c r="J4859" t="s">
        <v>894</v>
      </c>
      <c r="L4859" t="s">
        <v>994</v>
      </c>
      <c r="M4859" t="s">
        <v>995</v>
      </c>
      <c r="N4859" t="s">
        <v>995</v>
      </c>
    </row>
    <row r="4860" spans="1:14" x14ac:dyDescent="0.3">
      <c r="A4860" s="136">
        <f t="shared" si="75"/>
        <v>423.22264635388785</v>
      </c>
      <c r="B4860" s="134">
        <v>3.8165</v>
      </c>
      <c r="C4860" s="134">
        <v>-74.9435</v>
      </c>
      <c r="D4860" t="s">
        <v>1462</v>
      </c>
      <c r="E4860" t="s">
        <v>883</v>
      </c>
      <c r="F4860" t="s">
        <v>877</v>
      </c>
      <c r="G4860" t="s">
        <v>1463</v>
      </c>
      <c r="H4860" t="s">
        <v>307</v>
      </c>
      <c r="I4860">
        <v>385.4982</v>
      </c>
      <c r="J4860" t="s">
        <v>889</v>
      </c>
      <c r="L4860" t="s">
        <v>1464</v>
      </c>
      <c r="M4860" t="s">
        <v>1173</v>
      </c>
      <c r="N4860" t="s">
        <v>1173</v>
      </c>
    </row>
    <row r="4861" spans="1:14" x14ac:dyDescent="0.3">
      <c r="A4861" s="136">
        <f t="shared" si="75"/>
        <v>423.37334063725064</v>
      </c>
      <c r="B4861" s="134">
        <v>5.5069999999999997</v>
      </c>
      <c r="C4861" s="134">
        <v>-76.481499999999997</v>
      </c>
      <c r="D4861" t="s">
        <v>5392</v>
      </c>
      <c r="E4861" t="s">
        <v>883</v>
      </c>
      <c r="F4861" t="s">
        <v>877</v>
      </c>
      <c r="G4861" t="s">
        <v>5388</v>
      </c>
      <c r="H4861" t="s">
        <v>295</v>
      </c>
      <c r="I4861">
        <v>2282.7267000000002</v>
      </c>
      <c r="J4861" t="s">
        <v>889</v>
      </c>
      <c r="L4861" t="s">
        <v>5393</v>
      </c>
      <c r="M4861" t="s">
        <v>1158</v>
      </c>
      <c r="N4861" t="s">
        <v>1158</v>
      </c>
    </row>
    <row r="4862" spans="1:14" x14ac:dyDescent="0.3">
      <c r="A4862" s="136">
        <f t="shared" si="75"/>
        <v>423.40504117543264</v>
      </c>
      <c r="B4862" s="134">
        <v>10.8995</v>
      </c>
      <c r="C4862" s="134">
        <v>-72.864999999999995</v>
      </c>
      <c r="D4862" t="s">
        <v>13936</v>
      </c>
      <c r="E4862" t="s">
        <v>883</v>
      </c>
      <c r="F4862" t="s">
        <v>877</v>
      </c>
      <c r="G4862" t="s">
        <v>13918</v>
      </c>
      <c r="H4862" t="s">
        <v>13738</v>
      </c>
      <c r="I4862">
        <v>165.40729999999999</v>
      </c>
      <c r="J4862" t="s">
        <v>894</v>
      </c>
      <c r="L4862" t="s">
        <v>971</v>
      </c>
      <c r="M4862" t="s">
        <v>2041</v>
      </c>
      <c r="N4862" t="s">
        <v>2041</v>
      </c>
    </row>
    <row r="4863" spans="1:14" x14ac:dyDescent="0.3">
      <c r="A4863" s="136">
        <f t="shared" si="75"/>
        <v>423.95244908027905</v>
      </c>
      <c r="B4863" s="134">
        <v>4.92</v>
      </c>
      <c r="C4863" s="134">
        <v>-76.149000000000001</v>
      </c>
      <c r="D4863" t="s">
        <v>2809</v>
      </c>
      <c r="E4863" t="s">
        <v>968</v>
      </c>
      <c r="F4863" t="s">
        <v>877</v>
      </c>
      <c r="G4863" t="s">
        <v>2810</v>
      </c>
      <c r="H4863" t="s">
        <v>295</v>
      </c>
      <c r="I4863">
        <v>1995.8842999999999</v>
      </c>
      <c r="J4863" t="s">
        <v>889</v>
      </c>
      <c r="K4863" t="s">
        <v>903</v>
      </c>
      <c r="L4863" t="s">
        <v>2811</v>
      </c>
      <c r="M4863" t="s">
        <v>1107</v>
      </c>
      <c r="N4863" t="s">
        <v>1107</v>
      </c>
    </row>
    <row r="4864" spans="1:14" x14ac:dyDescent="0.3">
      <c r="A4864" s="136">
        <f t="shared" si="75"/>
        <v>424.24704320057708</v>
      </c>
      <c r="B4864" s="134">
        <v>8.125</v>
      </c>
      <c r="C4864" s="134">
        <v>-76.705500000000001</v>
      </c>
      <c r="D4864" t="s">
        <v>11856</v>
      </c>
      <c r="E4864" t="s">
        <v>892</v>
      </c>
      <c r="F4864" t="s">
        <v>877</v>
      </c>
      <c r="G4864" t="s">
        <v>11703</v>
      </c>
      <c r="H4864" t="s">
        <v>288</v>
      </c>
      <c r="I4864">
        <v>37.880800000000001</v>
      </c>
      <c r="J4864" t="s">
        <v>894</v>
      </c>
      <c r="K4864" t="s">
        <v>903</v>
      </c>
      <c r="L4864" t="s">
        <v>7379</v>
      </c>
      <c r="M4864" t="s">
        <v>1019</v>
      </c>
      <c r="N4864" t="s">
        <v>1019</v>
      </c>
    </row>
    <row r="4865" spans="1:14" x14ac:dyDescent="0.3">
      <c r="A4865" s="136">
        <f t="shared" si="75"/>
        <v>424.34827805890495</v>
      </c>
      <c r="B4865" s="134">
        <v>4.40801</v>
      </c>
      <c r="C4865" s="134">
        <v>-75.724270000000004</v>
      </c>
      <c r="D4865" t="s">
        <v>1287</v>
      </c>
      <c r="E4865" t="s">
        <v>892</v>
      </c>
      <c r="F4865" t="s">
        <v>877</v>
      </c>
      <c r="G4865" t="s">
        <v>1288</v>
      </c>
      <c r="H4865" t="s">
        <v>304</v>
      </c>
      <c r="I4865">
        <v>15.7456</v>
      </c>
      <c r="J4865" t="s">
        <v>894</v>
      </c>
      <c r="K4865" t="s">
        <v>879</v>
      </c>
      <c r="L4865" t="s">
        <v>1289</v>
      </c>
      <c r="M4865" t="s">
        <v>1252</v>
      </c>
      <c r="N4865" t="s">
        <v>1252</v>
      </c>
    </row>
    <row r="4866" spans="1:14" x14ac:dyDescent="0.3">
      <c r="A4866" s="136">
        <f t="shared" ref="A4866:A4929" si="76">6371*ACOS(SIN(RADIANS(LAT))*SIN(RADIANS(B4866))+COS(RADIANS(LAT))*COS(RADIANS(B4866))*COS(RADIANS(C4866-LONG)))</f>
        <v>424.45176044753219</v>
      </c>
      <c r="B4866" s="134">
        <v>8.1389999999999993</v>
      </c>
      <c r="C4866" s="134">
        <v>-76.703500000000005</v>
      </c>
      <c r="D4866" t="s">
        <v>11870</v>
      </c>
      <c r="E4866" t="s">
        <v>883</v>
      </c>
      <c r="F4866" t="s">
        <v>877</v>
      </c>
      <c r="G4866" t="s">
        <v>11703</v>
      </c>
      <c r="H4866" t="s">
        <v>288</v>
      </c>
      <c r="I4866">
        <v>149.0736</v>
      </c>
      <c r="J4866" t="s">
        <v>894</v>
      </c>
      <c r="L4866" t="s">
        <v>11871</v>
      </c>
      <c r="M4866" t="s">
        <v>1019</v>
      </c>
      <c r="N4866" t="s">
        <v>1019</v>
      </c>
    </row>
    <row r="4867" spans="1:14" x14ac:dyDescent="0.3">
      <c r="A4867" s="136">
        <f t="shared" si="76"/>
        <v>424.48297965216688</v>
      </c>
      <c r="B4867" s="134">
        <v>4.7350000000000003</v>
      </c>
      <c r="C4867" s="134">
        <v>-76.016999999999996</v>
      </c>
      <c r="D4867" t="s">
        <v>2251</v>
      </c>
      <c r="E4867" t="s">
        <v>883</v>
      </c>
      <c r="F4867" t="s">
        <v>877</v>
      </c>
      <c r="G4867" t="s">
        <v>2220</v>
      </c>
      <c r="H4867" t="s">
        <v>1321</v>
      </c>
      <c r="I4867">
        <v>1160.7066</v>
      </c>
      <c r="J4867" t="s">
        <v>889</v>
      </c>
      <c r="L4867" t="s">
        <v>2221</v>
      </c>
      <c r="M4867" t="s">
        <v>2252</v>
      </c>
      <c r="N4867" t="s">
        <v>2252</v>
      </c>
    </row>
    <row r="4868" spans="1:14" x14ac:dyDescent="0.3">
      <c r="A4868" s="136">
        <f t="shared" si="76"/>
        <v>424.57401296344079</v>
      </c>
      <c r="B4868" s="134">
        <v>8.13401</v>
      </c>
      <c r="C4868" s="134">
        <v>-76.706059999999994</v>
      </c>
      <c r="D4868" t="s">
        <v>11860</v>
      </c>
      <c r="E4868" t="s">
        <v>892</v>
      </c>
      <c r="F4868" t="s">
        <v>877</v>
      </c>
      <c r="G4868" t="s">
        <v>11703</v>
      </c>
      <c r="H4868" t="s">
        <v>288</v>
      </c>
      <c r="I4868">
        <v>1.9024000000000001</v>
      </c>
      <c r="J4868" t="s">
        <v>894</v>
      </c>
      <c r="K4868" t="s">
        <v>879</v>
      </c>
      <c r="L4868" t="s">
        <v>11861</v>
      </c>
      <c r="M4868" t="s">
        <v>1117</v>
      </c>
      <c r="N4868" t="s">
        <v>1117</v>
      </c>
    </row>
    <row r="4869" spans="1:14" x14ac:dyDescent="0.3">
      <c r="A4869" s="136">
        <f t="shared" si="76"/>
        <v>424.73441058105749</v>
      </c>
      <c r="B4869" s="134">
        <v>3.9015</v>
      </c>
      <c r="C4869" s="134">
        <v>-75.106499999999997</v>
      </c>
      <c r="D4869" t="s">
        <v>1161</v>
      </c>
      <c r="E4869" t="s">
        <v>883</v>
      </c>
      <c r="F4869" t="s">
        <v>963</v>
      </c>
      <c r="G4869" t="s">
        <v>1162</v>
      </c>
      <c r="H4869" t="s">
        <v>307</v>
      </c>
      <c r="I4869">
        <v>74.896199999999993</v>
      </c>
      <c r="L4869" t="s">
        <v>1163</v>
      </c>
      <c r="M4869" t="s">
        <v>1019</v>
      </c>
      <c r="N4869" t="s">
        <v>1019</v>
      </c>
    </row>
    <row r="4870" spans="1:14" x14ac:dyDescent="0.3">
      <c r="A4870" s="136">
        <f t="shared" si="76"/>
        <v>424.92247488532678</v>
      </c>
      <c r="B4870" s="134">
        <v>4.3624999999999998</v>
      </c>
      <c r="C4870" s="134">
        <v>-75.685500000000005</v>
      </c>
      <c r="D4870" t="s">
        <v>1211</v>
      </c>
      <c r="E4870" t="s">
        <v>883</v>
      </c>
      <c r="F4870" t="s">
        <v>981</v>
      </c>
      <c r="G4870" t="s">
        <v>296</v>
      </c>
      <c r="H4870" t="s">
        <v>304</v>
      </c>
      <c r="I4870">
        <v>8.5972000000000008</v>
      </c>
      <c r="J4870" t="s">
        <v>894</v>
      </c>
      <c r="L4870" t="s">
        <v>1212</v>
      </c>
      <c r="M4870" t="s">
        <v>989</v>
      </c>
      <c r="N4870" t="s">
        <v>989</v>
      </c>
    </row>
    <row r="4871" spans="1:14" x14ac:dyDescent="0.3">
      <c r="A4871" s="136">
        <f t="shared" si="76"/>
        <v>425.26610431741847</v>
      </c>
      <c r="B4871" s="134">
        <v>4.0004999999999997</v>
      </c>
      <c r="C4871" s="134">
        <v>-75.259</v>
      </c>
      <c r="D4871" t="s">
        <v>928</v>
      </c>
      <c r="E4871" t="s">
        <v>908</v>
      </c>
      <c r="F4871" t="s">
        <v>877</v>
      </c>
      <c r="G4871" t="s">
        <v>909</v>
      </c>
      <c r="H4871" t="s">
        <v>307</v>
      </c>
      <c r="I4871">
        <v>2891.7352000000001</v>
      </c>
      <c r="J4871" t="s">
        <v>889</v>
      </c>
      <c r="L4871" t="s">
        <v>910</v>
      </c>
      <c r="M4871" t="s">
        <v>891</v>
      </c>
      <c r="N4871" t="s">
        <v>891</v>
      </c>
    </row>
    <row r="4872" spans="1:14" x14ac:dyDescent="0.3">
      <c r="A4872" s="136">
        <f t="shared" si="76"/>
        <v>425.53551507168396</v>
      </c>
      <c r="B4872" s="134">
        <v>10.92</v>
      </c>
      <c r="C4872" s="134">
        <v>-72.912000000000006</v>
      </c>
      <c r="D4872" t="s">
        <v>13937</v>
      </c>
      <c r="E4872" t="s">
        <v>883</v>
      </c>
      <c r="F4872" t="s">
        <v>877</v>
      </c>
      <c r="G4872" t="s">
        <v>13938</v>
      </c>
      <c r="H4872" t="s">
        <v>13738</v>
      </c>
      <c r="I4872">
        <v>47.083500000000001</v>
      </c>
      <c r="J4872" t="s">
        <v>894</v>
      </c>
      <c r="L4872" t="s">
        <v>13939</v>
      </c>
      <c r="M4872" t="s">
        <v>1686</v>
      </c>
      <c r="N4872" t="s">
        <v>1686</v>
      </c>
    </row>
    <row r="4873" spans="1:14" x14ac:dyDescent="0.3">
      <c r="A4873" s="136">
        <f t="shared" si="76"/>
        <v>425.89699752732486</v>
      </c>
      <c r="B4873" s="134">
        <v>5.3010000000000002</v>
      </c>
      <c r="C4873" s="134">
        <v>-76.403999999999996</v>
      </c>
      <c r="D4873" t="s">
        <v>4537</v>
      </c>
      <c r="E4873" t="s">
        <v>883</v>
      </c>
      <c r="F4873" t="s">
        <v>877</v>
      </c>
      <c r="G4873" t="s">
        <v>4538</v>
      </c>
      <c r="H4873" t="s">
        <v>295</v>
      </c>
      <c r="I4873">
        <v>5018.2992999999997</v>
      </c>
      <c r="J4873" t="s">
        <v>1069</v>
      </c>
      <c r="L4873" t="s">
        <v>4065</v>
      </c>
      <c r="M4873" t="s">
        <v>3597</v>
      </c>
      <c r="N4873" t="s">
        <v>3597</v>
      </c>
    </row>
    <row r="4874" spans="1:14" x14ac:dyDescent="0.3">
      <c r="A4874" s="136">
        <f t="shared" si="76"/>
        <v>426.33962224061679</v>
      </c>
      <c r="B4874" s="134">
        <v>4.4115000000000002</v>
      </c>
      <c r="C4874" s="134">
        <v>-75.753</v>
      </c>
      <c r="D4874" t="s">
        <v>1343</v>
      </c>
      <c r="E4874" t="s">
        <v>883</v>
      </c>
      <c r="F4874" t="s">
        <v>877</v>
      </c>
      <c r="G4874" t="s">
        <v>1344</v>
      </c>
      <c r="H4874" t="s">
        <v>304</v>
      </c>
      <c r="I4874">
        <v>158.44110000000001</v>
      </c>
      <c r="J4874" t="s">
        <v>889</v>
      </c>
      <c r="L4874" t="s">
        <v>1345</v>
      </c>
      <c r="M4874" t="s">
        <v>957</v>
      </c>
      <c r="N4874" t="s">
        <v>957</v>
      </c>
    </row>
    <row r="4875" spans="1:14" x14ac:dyDescent="0.3">
      <c r="A4875" s="136">
        <f t="shared" si="76"/>
        <v>426.4038120321635</v>
      </c>
      <c r="B4875" s="134">
        <v>4.40055</v>
      </c>
      <c r="C4875" s="134">
        <v>-75.74297</v>
      </c>
      <c r="D4875" t="s">
        <v>1315</v>
      </c>
      <c r="E4875" t="s">
        <v>892</v>
      </c>
      <c r="F4875" t="s">
        <v>877</v>
      </c>
      <c r="G4875" t="s">
        <v>1316</v>
      </c>
      <c r="H4875" t="s">
        <v>304</v>
      </c>
      <c r="I4875">
        <v>222.5668</v>
      </c>
      <c r="J4875" t="s">
        <v>894</v>
      </c>
      <c r="K4875" t="s">
        <v>879</v>
      </c>
      <c r="L4875" t="s">
        <v>1317</v>
      </c>
      <c r="M4875" t="s">
        <v>899</v>
      </c>
      <c r="N4875" t="s">
        <v>899</v>
      </c>
    </row>
    <row r="4876" spans="1:14" x14ac:dyDescent="0.3">
      <c r="A4876" s="136">
        <f t="shared" si="76"/>
        <v>426.55685221507542</v>
      </c>
      <c r="B4876" s="134">
        <v>8.6653699999999994</v>
      </c>
      <c r="C4876" s="134">
        <v>-76.532399999999996</v>
      </c>
      <c r="D4876" t="s">
        <v>12428</v>
      </c>
      <c r="E4876" t="s">
        <v>892</v>
      </c>
      <c r="F4876" t="s">
        <v>896</v>
      </c>
      <c r="G4876" t="s">
        <v>12429</v>
      </c>
      <c r="H4876" t="s">
        <v>288</v>
      </c>
      <c r="I4876">
        <v>260.53590000000003</v>
      </c>
      <c r="K4876" t="s">
        <v>903</v>
      </c>
      <c r="L4876" t="s">
        <v>12430</v>
      </c>
      <c r="M4876" t="s">
        <v>3950</v>
      </c>
      <c r="N4876" t="s">
        <v>3950</v>
      </c>
    </row>
    <row r="4877" spans="1:14" x14ac:dyDescent="0.3">
      <c r="A4877" s="136">
        <f t="shared" si="76"/>
        <v>426.56614687304659</v>
      </c>
      <c r="B4877" s="134">
        <v>4.6050000000000004</v>
      </c>
      <c r="C4877" s="134">
        <v>-75.933999999999997</v>
      </c>
      <c r="D4877" t="s">
        <v>1851</v>
      </c>
      <c r="E4877" t="s">
        <v>883</v>
      </c>
      <c r="F4877" t="s">
        <v>877</v>
      </c>
      <c r="G4877" t="s">
        <v>1852</v>
      </c>
      <c r="H4877" t="s">
        <v>1321</v>
      </c>
      <c r="I4877">
        <v>210.03899999999999</v>
      </c>
      <c r="J4877" t="s">
        <v>889</v>
      </c>
      <c r="L4877" t="s">
        <v>1853</v>
      </c>
      <c r="M4877" t="s">
        <v>1749</v>
      </c>
      <c r="N4877" t="s">
        <v>1749</v>
      </c>
    </row>
    <row r="4878" spans="1:14" x14ac:dyDescent="0.3">
      <c r="A4878" s="136">
        <f t="shared" si="76"/>
        <v>426.75597997105422</v>
      </c>
      <c r="B4878" s="134">
        <v>8.1255000000000006</v>
      </c>
      <c r="C4878" s="134">
        <v>-76.728999999999999</v>
      </c>
      <c r="D4878" t="s">
        <v>11857</v>
      </c>
      <c r="E4878" t="s">
        <v>883</v>
      </c>
      <c r="F4878" t="s">
        <v>877</v>
      </c>
      <c r="G4878" t="s">
        <v>11703</v>
      </c>
      <c r="H4878" t="s">
        <v>288</v>
      </c>
      <c r="I4878">
        <v>141.75550000000001</v>
      </c>
      <c r="J4878" t="s">
        <v>894</v>
      </c>
      <c r="L4878" t="s">
        <v>7379</v>
      </c>
      <c r="M4878" t="s">
        <v>2041</v>
      </c>
      <c r="N4878" t="s">
        <v>2041</v>
      </c>
    </row>
    <row r="4879" spans="1:14" x14ac:dyDescent="0.3">
      <c r="A4879" s="136">
        <f t="shared" si="76"/>
        <v>426.94612763356025</v>
      </c>
      <c r="B4879" s="134">
        <v>4.5345000000000004</v>
      </c>
      <c r="C4879" s="134">
        <v>-75.876499999999993</v>
      </c>
      <c r="D4879" t="s">
        <v>1674</v>
      </c>
      <c r="E4879" t="s">
        <v>883</v>
      </c>
      <c r="F4879" t="s">
        <v>877</v>
      </c>
      <c r="G4879" t="s">
        <v>1675</v>
      </c>
      <c r="H4879" t="s">
        <v>1301</v>
      </c>
      <c r="I4879">
        <v>141.25319999999999</v>
      </c>
      <c r="J4879" t="s">
        <v>894</v>
      </c>
      <c r="L4879" t="s">
        <v>1676</v>
      </c>
      <c r="M4879" t="s">
        <v>1677</v>
      </c>
      <c r="N4879" t="s">
        <v>1677</v>
      </c>
    </row>
    <row r="4880" spans="1:14" x14ac:dyDescent="0.3">
      <c r="A4880" s="136">
        <f t="shared" si="76"/>
        <v>427.30804750872318</v>
      </c>
      <c r="B4880" s="134">
        <v>4.4050000000000002</v>
      </c>
      <c r="C4880" s="134">
        <v>-75.758840000000006</v>
      </c>
      <c r="D4880" t="s">
        <v>1348</v>
      </c>
      <c r="E4880" t="s">
        <v>892</v>
      </c>
      <c r="F4880" t="s">
        <v>877</v>
      </c>
      <c r="G4880" t="s">
        <v>1344</v>
      </c>
      <c r="H4880" t="s">
        <v>304</v>
      </c>
      <c r="I4880">
        <v>100.2132</v>
      </c>
      <c r="J4880" t="s">
        <v>894</v>
      </c>
      <c r="K4880" t="s">
        <v>879</v>
      </c>
      <c r="L4880" t="s">
        <v>1345</v>
      </c>
      <c r="M4880" t="s">
        <v>1270</v>
      </c>
      <c r="N4880" t="s">
        <v>1270</v>
      </c>
    </row>
    <row r="4881" spans="1:14" x14ac:dyDescent="0.3">
      <c r="A4881" s="136">
        <f t="shared" si="76"/>
        <v>427.51871664702031</v>
      </c>
      <c r="B4881" s="134">
        <v>4.3997099999999998</v>
      </c>
      <c r="C4881" s="134">
        <v>-75.756280000000004</v>
      </c>
      <c r="D4881" t="s">
        <v>1336</v>
      </c>
      <c r="E4881" t="s">
        <v>892</v>
      </c>
      <c r="F4881" t="s">
        <v>926</v>
      </c>
      <c r="G4881" t="s">
        <v>1337</v>
      </c>
      <c r="H4881" t="s">
        <v>304</v>
      </c>
      <c r="I4881">
        <v>135.45439999999999</v>
      </c>
      <c r="J4881" t="s">
        <v>889</v>
      </c>
      <c r="K4881" t="s">
        <v>879</v>
      </c>
      <c r="L4881" t="s">
        <v>1338</v>
      </c>
      <c r="M4881" t="s">
        <v>899</v>
      </c>
      <c r="N4881" t="s">
        <v>899</v>
      </c>
    </row>
    <row r="4882" spans="1:14" x14ac:dyDescent="0.3">
      <c r="A4882" s="136">
        <f t="shared" si="76"/>
        <v>427.56546457421257</v>
      </c>
      <c r="B4882" s="134">
        <v>10.923</v>
      </c>
      <c r="C4882" s="134">
        <v>-72.641999999999996</v>
      </c>
      <c r="D4882" t="s">
        <v>13957</v>
      </c>
      <c r="E4882" t="s">
        <v>883</v>
      </c>
      <c r="F4882" t="s">
        <v>963</v>
      </c>
      <c r="G4882" t="s">
        <v>13955</v>
      </c>
      <c r="H4882" t="s">
        <v>13738</v>
      </c>
      <c r="I4882">
        <v>173.8511</v>
      </c>
      <c r="L4882" t="s">
        <v>13958</v>
      </c>
      <c r="M4882" t="s">
        <v>1673</v>
      </c>
      <c r="N4882" t="s">
        <v>1673</v>
      </c>
    </row>
    <row r="4883" spans="1:14" x14ac:dyDescent="0.3">
      <c r="A4883" s="136">
        <f t="shared" si="76"/>
        <v>427.93933173989745</v>
      </c>
      <c r="B4883" s="134">
        <v>3.9206300000000001</v>
      </c>
      <c r="C4883" s="134">
        <v>-75.187110000000004</v>
      </c>
      <c r="D4883" t="s">
        <v>1074</v>
      </c>
      <c r="E4883" t="s">
        <v>876</v>
      </c>
      <c r="F4883" t="s">
        <v>926</v>
      </c>
      <c r="G4883" t="s">
        <v>909</v>
      </c>
      <c r="H4883" t="s">
        <v>307</v>
      </c>
      <c r="I4883">
        <v>383.68130000000002</v>
      </c>
      <c r="J4883" t="s">
        <v>889</v>
      </c>
      <c r="K4883" t="s">
        <v>879</v>
      </c>
      <c r="L4883" t="s">
        <v>1075</v>
      </c>
      <c r="M4883" t="s">
        <v>949</v>
      </c>
      <c r="N4883" t="s">
        <v>949</v>
      </c>
    </row>
    <row r="4884" spans="1:14" x14ac:dyDescent="0.3">
      <c r="A4884" s="136">
        <f t="shared" si="76"/>
        <v>428.08043219908842</v>
      </c>
      <c r="B4884" s="134">
        <v>8.6654999999999998</v>
      </c>
      <c r="C4884" s="134">
        <v>-76.547499999999999</v>
      </c>
      <c r="D4884" t="s">
        <v>12436</v>
      </c>
      <c r="E4884" t="s">
        <v>908</v>
      </c>
      <c r="F4884" t="s">
        <v>877</v>
      </c>
      <c r="G4884" t="s">
        <v>12429</v>
      </c>
      <c r="H4884" t="s">
        <v>288</v>
      </c>
      <c r="I4884">
        <v>147.60470000000001</v>
      </c>
      <c r="J4884" t="s">
        <v>894</v>
      </c>
      <c r="L4884" t="s">
        <v>6333</v>
      </c>
      <c r="M4884" t="s">
        <v>12437</v>
      </c>
      <c r="N4884" t="s">
        <v>12437</v>
      </c>
    </row>
    <row r="4885" spans="1:14" x14ac:dyDescent="0.3">
      <c r="A4885" s="136">
        <f t="shared" si="76"/>
        <v>428.15480532565715</v>
      </c>
      <c r="B4885" s="134">
        <v>10.78786</v>
      </c>
      <c r="C4885" s="134">
        <v>-74.100139999999996</v>
      </c>
      <c r="D4885" t="s">
        <v>13788</v>
      </c>
      <c r="E4885" t="s">
        <v>892</v>
      </c>
      <c r="F4885" t="s">
        <v>877</v>
      </c>
      <c r="G4885" t="s">
        <v>13789</v>
      </c>
      <c r="H4885" t="s">
        <v>301</v>
      </c>
      <c r="I4885">
        <v>106.2158</v>
      </c>
      <c r="J4885" t="s">
        <v>894</v>
      </c>
      <c r="K4885" t="s">
        <v>879</v>
      </c>
      <c r="L4885" t="s">
        <v>13790</v>
      </c>
      <c r="M4885" t="s">
        <v>1718</v>
      </c>
      <c r="N4885" t="s">
        <v>1718</v>
      </c>
    </row>
    <row r="4886" spans="1:14" x14ac:dyDescent="0.3">
      <c r="A4886" s="136">
        <f t="shared" si="76"/>
        <v>428.33057024583974</v>
      </c>
      <c r="B4886" s="134">
        <v>10.9335</v>
      </c>
      <c r="C4886" s="134">
        <v>-72.683999999999997</v>
      </c>
      <c r="D4886" t="s">
        <v>13954</v>
      </c>
      <c r="E4886" t="s">
        <v>883</v>
      </c>
      <c r="F4886" t="s">
        <v>963</v>
      </c>
      <c r="G4886" t="s">
        <v>13955</v>
      </c>
      <c r="H4886" t="s">
        <v>13738</v>
      </c>
      <c r="I4886">
        <v>170.2217</v>
      </c>
      <c r="L4886" t="s">
        <v>13956</v>
      </c>
      <c r="M4886" t="s">
        <v>1673</v>
      </c>
      <c r="N4886" t="s">
        <v>1673</v>
      </c>
    </row>
    <row r="4887" spans="1:14" x14ac:dyDescent="0.3">
      <c r="A4887" s="136">
        <f t="shared" si="76"/>
        <v>428.35902494835602</v>
      </c>
      <c r="B4887" s="134">
        <v>4.69191</v>
      </c>
      <c r="C4887" s="134">
        <v>-76.027289999999994</v>
      </c>
      <c r="D4887" t="s">
        <v>2166</v>
      </c>
      <c r="E4887" t="s">
        <v>892</v>
      </c>
      <c r="F4887" t="s">
        <v>877</v>
      </c>
      <c r="G4887" t="s">
        <v>2167</v>
      </c>
      <c r="H4887" t="s">
        <v>1321</v>
      </c>
      <c r="I4887">
        <v>143.03749999999999</v>
      </c>
      <c r="J4887" t="s">
        <v>894</v>
      </c>
      <c r="K4887" t="s">
        <v>879</v>
      </c>
      <c r="L4887" t="s">
        <v>2168</v>
      </c>
      <c r="M4887" t="s">
        <v>949</v>
      </c>
      <c r="N4887" t="s">
        <v>949</v>
      </c>
    </row>
    <row r="4888" spans="1:14" x14ac:dyDescent="0.3">
      <c r="A4888" s="136">
        <f t="shared" si="76"/>
        <v>428.4123719042268</v>
      </c>
      <c r="B4888" s="134">
        <v>10.932499999999999</v>
      </c>
      <c r="C4888" s="134">
        <v>-72.662999999999997</v>
      </c>
      <c r="D4888" t="s">
        <v>13959</v>
      </c>
      <c r="E4888" t="s">
        <v>883</v>
      </c>
      <c r="F4888" t="s">
        <v>963</v>
      </c>
      <c r="G4888" t="s">
        <v>13955</v>
      </c>
      <c r="H4888" t="s">
        <v>13738</v>
      </c>
      <c r="I4888">
        <v>177.4667</v>
      </c>
      <c r="J4888" t="s">
        <v>894</v>
      </c>
      <c r="L4888" t="s">
        <v>13960</v>
      </c>
      <c r="M4888" t="s">
        <v>1633</v>
      </c>
      <c r="N4888" t="s">
        <v>1633</v>
      </c>
    </row>
    <row r="4889" spans="1:14" x14ac:dyDescent="0.3">
      <c r="A4889" s="136">
        <f t="shared" si="76"/>
        <v>428.74501043244652</v>
      </c>
      <c r="B4889" s="134">
        <v>3.9975000000000001</v>
      </c>
      <c r="C4889" s="134">
        <v>-75.308000000000007</v>
      </c>
      <c r="D4889" t="s">
        <v>907</v>
      </c>
      <c r="E4889" t="s">
        <v>908</v>
      </c>
      <c r="F4889" t="s">
        <v>877</v>
      </c>
      <c r="G4889" t="s">
        <v>909</v>
      </c>
      <c r="H4889" t="s">
        <v>307</v>
      </c>
      <c r="I4889">
        <v>381.91550000000001</v>
      </c>
      <c r="J4889" t="s">
        <v>889</v>
      </c>
      <c r="L4889" t="s">
        <v>910</v>
      </c>
      <c r="M4889" t="s">
        <v>891</v>
      </c>
      <c r="N4889" t="s">
        <v>891</v>
      </c>
    </row>
    <row r="4890" spans="1:14" x14ac:dyDescent="0.3">
      <c r="A4890" s="136">
        <f t="shared" si="76"/>
        <v>428.96031866367474</v>
      </c>
      <c r="B4890" s="134">
        <v>3.9634999999999998</v>
      </c>
      <c r="C4890" s="134">
        <v>-75.264499999999998</v>
      </c>
      <c r="D4890" t="s">
        <v>945</v>
      </c>
      <c r="E4890" t="s">
        <v>908</v>
      </c>
      <c r="F4890" t="s">
        <v>877</v>
      </c>
      <c r="G4890" t="s">
        <v>909</v>
      </c>
      <c r="H4890" t="s">
        <v>307</v>
      </c>
      <c r="I4890">
        <v>1643.056</v>
      </c>
      <c r="J4890" t="s">
        <v>889</v>
      </c>
      <c r="L4890" t="s">
        <v>910</v>
      </c>
      <c r="M4890" t="s">
        <v>891</v>
      </c>
      <c r="N4890" t="s">
        <v>891</v>
      </c>
    </row>
    <row r="4891" spans="1:14" x14ac:dyDescent="0.3">
      <c r="A4891" s="136">
        <f t="shared" si="76"/>
        <v>429.54713593447246</v>
      </c>
      <c r="B4891" s="134">
        <v>4.5830000000000002</v>
      </c>
      <c r="C4891" s="134">
        <v>-75.950500000000005</v>
      </c>
      <c r="D4891" t="s">
        <v>1854</v>
      </c>
      <c r="E4891" t="s">
        <v>883</v>
      </c>
      <c r="F4891" t="s">
        <v>877</v>
      </c>
      <c r="G4891" t="s">
        <v>1852</v>
      </c>
      <c r="H4891" t="s">
        <v>1321</v>
      </c>
      <c r="I4891">
        <v>375.88139999999999</v>
      </c>
      <c r="J4891" t="s">
        <v>889</v>
      </c>
      <c r="L4891" t="s">
        <v>1855</v>
      </c>
      <c r="M4891" t="s">
        <v>1410</v>
      </c>
      <c r="N4891" t="s">
        <v>1410</v>
      </c>
    </row>
    <row r="4892" spans="1:14" x14ac:dyDescent="0.3">
      <c r="A4892" s="136">
        <f t="shared" si="76"/>
        <v>430.01981785966882</v>
      </c>
      <c r="B4892" s="134">
        <v>10.961</v>
      </c>
      <c r="C4892" s="134">
        <v>-72.950500000000005</v>
      </c>
      <c r="D4892" t="s">
        <v>13944</v>
      </c>
      <c r="E4892" t="s">
        <v>892</v>
      </c>
      <c r="F4892" t="s">
        <v>877</v>
      </c>
      <c r="G4892" t="s">
        <v>13938</v>
      </c>
      <c r="H4892" t="s">
        <v>13738</v>
      </c>
      <c r="I4892">
        <v>95.361199999999997</v>
      </c>
      <c r="J4892" t="s">
        <v>894</v>
      </c>
      <c r="K4892" t="s">
        <v>879</v>
      </c>
      <c r="L4892" t="s">
        <v>13945</v>
      </c>
      <c r="M4892" t="s">
        <v>1689</v>
      </c>
      <c r="N4892" t="s">
        <v>1689</v>
      </c>
    </row>
    <row r="4893" spans="1:14" x14ac:dyDescent="0.3">
      <c r="A4893" s="136">
        <f t="shared" si="76"/>
        <v>430.10748897248618</v>
      </c>
      <c r="B4893" s="134">
        <v>5.4640000000000004</v>
      </c>
      <c r="C4893" s="134">
        <v>-76.528499999999994</v>
      </c>
      <c r="D4893" t="s">
        <v>5387</v>
      </c>
      <c r="E4893" t="s">
        <v>883</v>
      </c>
      <c r="F4893" t="s">
        <v>877</v>
      </c>
      <c r="G4893" t="s">
        <v>5388</v>
      </c>
      <c r="H4893" t="s">
        <v>295</v>
      </c>
      <c r="I4893">
        <v>906.37109999999996</v>
      </c>
      <c r="J4893" t="s">
        <v>889</v>
      </c>
      <c r="L4893" t="s">
        <v>2650</v>
      </c>
      <c r="M4893" t="s">
        <v>891</v>
      </c>
      <c r="N4893" t="s">
        <v>891</v>
      </c>
    </row>
    <row r="4894" spans="1:14" x14ac:dyDescent="0.3">
      <c r="A4894" s="136">
        <f t="shared" si="76"/>
        <v>430.22249588206461</v>
      </c>
      <c r="B4894" s="134">
        <v>3.9434999999999998</v>
      </c>
      <c r="C4894" s="134">
        <v>-75.256</v>
      </c>
      <c r="D4894" t="s">
        <v>970</v>
      </c>
      <c r="E4894" t="s">
        <v>883</v>
      </c>
      <c r="F4894" t="s">
        <v>877</v>
      </c>
      <c r="G4894" t="s">
        <v>909</v>
      </c>
      <c r="H4894" t="s">
        <v>307</v>
      </c>
      <c r="I4894">
        <v>918.55100000000004</v>
      </c>
      <c r="J4894" t="s">
        <v>889</v>
      </c>
      <c r="L4894" t="s">
        <v>971</v>
      </c>
      <c r="M4894" t="s">
        <v>972</v>
      </c>
      <c r="N4894" t="s">
        <v>972</v>
      </c>
    </row>
    <row r="4895" spans="1:14" x14ac:dyDescent="0.3">
      <c r="A4895" s="136">
        <f t="shared" si="76"/>
        <v>430.25454055750322</v>
      </c>
      <c r="B4895" s="134">
        <v>10.8055</v>
      </c>
      <c r="C4895" s="134">
        <v>-74.107200000000006</v>
      </c>
      <c r="D4895" t="s">
        <v>13797</v>
      </c>
      <c r="E4895" t="s">
        <v>892</v>
      </c>
      <c r="F4895" t="s">
        <v>877</v>
      </c>
      <c r="G4895" t="s">
        <v>13789</v>
      </c>
      <c r="H4895" t="s">
        <v>301</v>
      </c>
      <c r="I4895">
        <v>76.751000000000005</v>
      </c>
      <c r="J4895" t="s">
        <v>894</v>
      </c>
      <c r="K4895" t="s">
        <v>879</v>
      </c>
      <c r="L4895" t="s">
        <v>13790</v>
      </c>
      <c r="M4895" t="s">
        <v>1252</v>
      </c>
      <c r="N4895" t="s">
        <v>1252</v>
      </c>
    </row>
    <row r="4896" spans="1:14" x14ac:dyDescent="0.3">
      <c r="A4896" s="136">
        <f t="shared" si="76"/>
        <v>430.34458881996966</v>
      </c>
      <c r="B4896" s="134">
        <v>10.808</v>
      </c>
      <c r="C4896" s="134">
        <v>-74.101500000000001</v>
      </c>
      <c r="D4896" t="s">
        <v>13799</v>
      </c>
      <c r="E4896" t="s">
        <v>892</v>
      </c>
      <c r="F4896" t="s">
        <v>877</v>
      </c>
      <c r="G4896" t="s">
        <v>13789</v>
      </c>
      <c r="H4896" t="s">
        <v>301</v>
      </c>
      <c r="I4896">
        <v>227.13079999999999</v>
      </c>
      <c r="J4896" t="s">
        <v>889</v>
      </c>
      <c r="K4896" t="s">
        <v>903</v>
      </c>
      <c r="L4896" t="s">
        <v>13800</v>
      </c>
      <c r="M4896" t="s">
        <v>1019</v>
      </c>
      <c r="N4896" t="s">
        <v>1019</v>
      </c>
    </row>
    <row r="4897" spans="1:14" x14ac:dyDescent="0.3">
      <c r="A4897" s="136">
        <f t="shared" si="76"/>
        <v>430.40233431715785</v>
      </c>
      <c r="B4897" s="134">
        <v>4.577</v>
      </c>
      <c r="C4897" s="134">
        <v>-75.955500000000001</v>
      </c>
      <c r="D4897" t="s">
        <v>1856</v>
      </c>
      <c r="E4897" t="s">
        <v>883</v>
      </c>
      <c r="F4897" t="s">
        <v>877</v>
      </c>
      <c r="G4897" t="s">
        <v>1852</v>
      </c>
      <c r="H4897" t="s">
        <v>1321</v>
      </c>
      <c r="I4897">
        <v>24.567799999999998</v>
      </c>
      <c r="J4897" t="s">
        <v>894</v>
      </c>
      <c r="L4897" t="s">
        <v>1857</v>
      </c>
      <c r="M4897" t="s">
        <v>1410</v>
      </c>
      <c r="N4897" t="s">
        <v>1410</v>
      </c>
    </row>
    <row r="4898" spans="1:14" x14ac:dyDescent="0.3">
      <c r="A4898" s="136">
        <f t="shared" si="76"/>
        <v>430.58332783837454</v>
      </c>
      <c r="B4898" s="134">
        <v>4.3094999999999999</v>
      </c>
      <c r="C4898" s="134">
        <v>-75.703999999999994</v>
      </c>
      <c r="D4898" t="s">
        <v>1201</v>
      </c>
      <c r="E4898" t="s">
        <v>883</v>
      </c>
      <c r="F4898" t="s">
        <v>877</v>
      </c>
      <c r="G4898" t="s">
        <v>1202</v>
      </c>
      <c r="H4898" t="s">
        <v>304</v>
      </c>
      <c r="I4898">
        <v>7.3697999999999997</v>
      </c>
      <c r="J4898" t="s">
        <v>894</v>
      </c>
      <c r="L4898" t="s">
        <v>1203</v>
      </c>
      <c r="M4898" t="s">
        <v>1019</v>
      </c>
      <c r="N4898" t="s">
        <v>1019</v>
      </c>
    </row>
    <row r="4899" spans="1:14" x14ac:dyDescent="0.3">
      <c r="A4899" s="136">
        <f t="shared" si="76"/>
        <v>431.12731346623218</v>
      </c>
      <c r="B4899" s="134">
        <v>5.3125</v>
      </c>
      <c r="C4899" s="134">
        <v>-76.463499999999996</v>
      </c>
      <c r="D4899" t="s">
        <v>4762</v>
      </c>
      <c r="E4899" t="s">
        <v>883</v>
      </c>
      <c r="F4899" t="s">
        <v>884</v>
      </c>
      <c r="G4899" t="s">
        <v>4763</v>
      </c>
      <c r="H4899" t="s">
        <v>295</v>
      </c>
      <c r="I4899">
        <v>2994.5563999999999</v>
      </c>
      <c r="L4899" t="s">
        <v>4764</v>
      </c>
      <c r="M4899" t="s">
        <v>4446</v>
      </c>
      <c r="N4899" t="s">
        <v>4446</v>
      </c>
    </row>
    <row r="4900" spans="1:14" x14ac:dyDescent="0.3">
      <c r="A4900" s="136">
        <f t="shared" si="76"/>
        <v>431.16406531330477</v>
      </c>
      <c r="B4900" s="134">
        <v>8.2260000000000009</v>
      </c>
      <c r="C4900" s="134">
        <v>-76.741500000000002</v>
      </c>
      <c r="D4900" t="s">
        <v>11977</v>
      </c>
      <c r="E4900" t="s">
        <v>883</v>
      </c>
      <c r="F4900" t="s">
        <v>877</v>
      </c>
      <c r="G4900" t="s">
        <v>11703</v>
      </c>
      <c r="H4900" t="s">
        <v>288</v>
      </c>
      <c r="I4900">
        <v>605.9914</v>
      </c>
      <c r="J4900" t="s">
        <v>889</v>
      </c>
      <c r="L4900" t="s">
        <v>11723</v>
      </c>
      <c r="M4900" t="s">
        <v>1019</v>
      </c>
      <c r="N4900" t="s">
        <v>1019</v>
      </c>
    </row>
    <row r="4901" spans="1:14" x14ac:dyDescent="0.3">
      <c r="A4901" s="136">
        <f t="shared" si="76"/>
        <v>431.21994488974252</v>
      </c>
      <c r="B4901" s="134">
        <v>4.37554</v>
      </c>
      <c r="C4901" s="134">
        <v>-75.779259999999994</v>
      </c>
      <c r="D4901" t="s">
        <v>1359</v>
      </c>
      <c r="E4901" t="s">
        <v>892</v>
      </c>
      <c r="F4901" t="s">
        <v>877</v>
      </c>
      <c r="G4901" t="s">
        <v>1316</v>
      </c>
      <c r="H4901" t="s">
        <v>304</v>
      </c>
      <c r="I4901">
        <v>487.53120000000001</v>
      </c>
      <c r="J4901" t="s">
        <v>894</v>
      </c>
      <c r="K4901" t="s">
        <v>879</v>
      </c>
      <c r="L4901" t="s">
        <v>1317</v>
      </c>
      <c r="M4901" t="s">
        <v>957</v>
      </c>
      <c r="N4901" t="s">
        <v>957</v>
      </c>
    </row>
    <row r="4902" spans="1:14" x14ac:dyDescent="0.3">
      <c r="A4902" s="136">
        <f t="shared" si="76"/>
        <v>431.30330603829719</v>
      </c>
      <c r="B4902" s="134">
        <v>5.6589999999999998</v>
      </c>
      <c r="C4902" s="134">
        <v>-76.625500000000002</v>
      </c>
      <c r="D4902" t="s">
        <v>6255</v>
      </c>
      <c r="E4902" t="s">
        <v>883</v>
      </c>
      <c r="F4902" t="s">
        <v>963</v>
      </c>
      <c r="G4902" t="s">
        <v>6093</v>
      </c>
      <c r="H4902" t="s">
        <v>295</v>
      </c>
      <c r="I4902">
        <v>567.33759999999995</v>
      </c>
      <c r="L4902" t="s">
        <v>6256</v>
      </c>
      <c r="M4902" t="s">
        <v>1673</v>
      </c>
      <c r="N4902" t="s">
        <v>1673</v>
      </c>
    </row>
    <row r="4903" spans="1:14" x14ac:dyDescent="0.3">
      <c r="A4903" s="136">
        <f t="shared" si="76"/>
        <v>431.35033826421426</v>
      </c>
      <c r="B4903" s="134">
        <v>4.3964999999999996</v>
      </c>
      <c r="C4903" s="134">
        <v>-75.801500000000004</v>
      </c>
      <c r="D4903" t="s">
        <v>1414</v>
      </c>
      <c r="E4903" t="s">
        <v>883</v>
      </c>
      <c r="F4903" t="s">
        <v>877</v>
      </c>
      <c r="G4903" t="s">
        <v>1415</v>
      </c>
      <c r="H4903" t="s">
        <v>1301</v>
      </c>
      <c r="I4903">
        <v>131.43369999999999</v>
      </c>
      <c r="J4903" t="s">
        <v>894</v>
      </c>
      <c r="L4903" t="s">
        <v>1416</v>
      </c>
      <c r="M4903" t="s">
        <v>1417</v>
      </c>
      <c r="N4903" t="s">
        <v>1417</v>
      </c>
    </row>
    <row r="4904" spans="1:14" x14ac:dyDescent="0.3">
      <c r="A4904" s="136">
        <f t="shared" si="76"/>
        <v>431.36138862320502</v>
      </c>
      <c r="B4904" s="134">
        <v>10.9595</v>
      </c>
      <c r="C4904" s="134">
        <v>-72.667500000000004</v>
      </c>
      <c r="D4904" t="s">
        <v>13969</v>
      </c>
      <c r="E4904" t="s">
        <v>883</v>
      </c>
      <c r="F4904" t="s">
        <v>877</v>
      </c>
      <c r="G4904" t="s">
        <v>13955</v>
      </c>
      <c r="H4904" t="s">
        <v>13738</v>
      </c>
      <c r="I4904">
        <v>147.27180000000001</v>
      </c>
      <c r="J4904" t="s">
        <v>889</v>
      </c>
      <c r="L4904" t="s">
        <v>6581</v>
      </c>
      <c r="M4904" t="s">
        <v>13404</v>
      </c>
      <c r="N4904" t="s">
        <v>13404</v>
      </c>
    </row>
    <row r="4905" spans="1:14" x14ac:dyDescent="0.3">
      <c r="A4905" s="136">
        <f t="shared" si="76"/>
        <v>431.4053003852714</v>
      </c>
      <c r="B4905" s="134">
        <v>3.3580000000000001</v>
      </c>
      <c r="C4905" s="134">
        <v>-74.05</v>
      </c>
      <c r="D4905" t="s">
        <v>4460</v>
      </c>
      <c r="E4905" t="s">
        <v>883</v>
      </c>
      <c r="F4905" t="s">
        <v>877</v>
      </c>
      <c r="G4905" t="s">
        <v>4461</v>
      </c>
      <c r="H4905" t="s">
        <v>302</v>
      </c>
      <c r="I4905">
        <v>88.365600000000001</v>
      </c>
      <c r="J4905" t="s">
        <v>894</v>
      </c>
      <c r="L4905" t="s">
        <v>4090</v>
      </c>
      <c r="M4905" t="s">
        <v>957</v>
      </c>
      <c r="N4905" t="s">
        <v>957</v>
      </c>
    </row>
    <row r="4906" spans="1:14" x14ac:dyDescent="0.3">
      <c r="A4906" s="136">
        <f t="shared" si="76"/>
        <v>431.48367831742559</v>
      </c>
      <c r="B4906" s="134">
        <v>3.8620000000000001</v>
      </c>
      <c r="C4906" s="134">
        <v>-75.156999999999996</v>
      </c>
      <c r="D4906" t="s">
        <v>1155</v>
      </c>
      <c r="E4906" t="s">
        <v>883</v>
      </c>
      <c r="F4906" t="s">
        <v>877</v>
      </c>
      <c r="G4906" t="s">
        <v>1156</v>
      </c>
      <c r="H4906" t="s">
        <v>307</v>
      </c>
      <c r="I4906">
        <v>348.74250000000001</v>
      </c>
      <c r="J4906" t="s">
        <v>889</v>
      </c>
      <c r="L4906" t="s">
        <v>1157</v>
      </c>
      <c r="M4906" t="s">
        <v>1158</v>
      </c>
      <c r="N4906" t="s">
        <v>1158</v>
      </c>
    </row>
    <row r="4907" spans="1:14" x14ac:dyDescent="0.3">
      <c r="A4907" s="136">
        <f t="shared" si="76"/>
        <v>431.6586138075844</v>
      </c>
      <c r="B4907" s="134">
        <v>4.3914999999999997</v>
      </c>
      <c r="C4907" s="134">
        <v>-75.8005</v>
      </c>
      <c r="D4907" t="s">
        <v>1411</v>
      </c>
      <c r="E4907" t="s">
        <v>883</v>
      </c>
      <c r="F4907" t="s">
        <v>877</v>
      </c>
      <c r="G4907" t="s">
        <v>1412</v>
      </c>
      <c r="H4907" t="s">
        <v>304</v>
      </c>
      <c r="I4907">
        <v>18.4254</v>
      </c>
      <c r="J4907" t="s">
        <v>894</v>
      </c>
      <c r="L4907" t="s">
        <v>1180</v>
      </c>
      <c r="M4907" t="s">
        <v>957</v>
      </c>
      <c r="N4907" t="s">
        <v>957</v>
      </c>
    </row>
    <row r="4908" spans="1:14" x14ac:dyDescent="0.3">
      <c r="A4908" s="136">
        <f t="shared" si="76"/>
        <v>431.84034621101944</v>
      </c>
      <c r="B4908" s="134">
        <v>4.4020000000000001</v>
      </c>
      <c r="C4908" s="134">
        <v>-75.813000000000002</v>
      </c>
      <c r="D4908" t="s">
        <v>1432</v>
      </c>
      <c r="E4908" t="s">
        <v>883</v>
      </c>
      <c r="F4908" t="s">
        <v>877</v>
      </c>
      <c r="G4908" t="s">
        <v>1433</v>
      </c>
      <c r="H4908" t="s">
        <v>1301</v>
      </c>
      <c r="I4908">
        <v>153.5463</v>
      </c>
      <c r="J4908" t="s">
        <v>889</v>
      </c>
      <c r="L4908" t="s">
        <v>1317</v>
      </c>
      <c r="M4908" t="s">
        <v>1173</v>
      </c>
      <c r="N4908" t="s">
        <v>1173</v>
      </c>
    </row>
    <row r="4909" spans="1:14" x14ac:dyDescent="0.3">
      <c r="A4909" s="136">
        <f t="shared" si="76"/>
        <v>432.01710527310053</v>
      </c>
      <c r="B4909" s="134">
        <v>4.3920000000000003</v>
      </c>
      <c r="C4909" s="134">
        <v>-75.805499999999995</v>
      </c>
      <c r="D4909" t="s">
        <v>1420</v>
      </c>
      <c r="E4909" t="s">
        <v>883</v>
      </c>
      <c r="F4909" t="s">
        <v>877</v>
      </c>
      <c r="G4909" t="s">
        <v>1415</v>
      </c>
      <c r="H4909" t="s">
        <v>1301</v>
      </c>
      <c r="I4909">
        <v>50.363300000000002</v>
      </c>
      <c r="J4909" t="s">
        <v>889</v>
      </c>
      <c r="L4909" t="s">
        <v>1317</v>
      </c>
      <c r="M4909" t="s">
        <v>1421</v>
      </c>
      <c r="N4909" t="s">
        <v>1421</v>
      </c>
    </row>
    <row r="4910" spans="1:14" x14ac:dyDescent="0.3">
      <c r="A4910" s="136">
        <f t="shared" si="76"/>
        <v>432.10117155357187</v>
      </c>
      <c r="B4910" s="134">
        <v>4.3881300000000003</v>
      </c>
      <c r="C4910" s="134">
        <v>-75.802779999999998</v>
      </c>
      <c r="D4910" t="s">
        <v>1413</v>
      </c>
      <c r="E4910" t="s">
        <v>892</v>
      </c>
      <c r="F4910" t="s">
        <v>926</v>
      </c>
      <c r="G4910" t="s">
        <v>1375</v>
      </c>
      <c r="H4910" t="s">
        <v>1301</v>
      </c>
      <c r="I4910">
        <v>21.834199999999999</v>
      </c>
      <c r="J4910" t="s">
        <v>889</v>
      </c>
      <c r="K4910" t="s">
        <v>879</v>
      </c>
      <c r="L4910" t="s">
        <v>1387</v>
      </c>
      <c r="M4910" t="s">
        <v>949</v>
      </c>
      <c r="N4910" t="s">
        <v>949</v>
      </c>
    </row>
    <row r="4911" spans="1:14" x14ac:dyDescent="0.3">
      <c r="A4911" s="136">
        <f t="shared" si="76"/>
        <v>432.2712565678292</v>
      </c>
      <c r="B4911" s="134">
        <v>4.3775000000000004</v>
      </c>
      <c r="C4911" s="134">
        <v>-75.794499999999999</v>
      </c>
      <c r="D4911" t="s">
        <v>1386</v>
      </c>
      <c r="E4911" t="s">
        <v>883</v>
      </c>
      <c r="F4911" t="s">
        <v>877</v>
      </c>
      <c r="G4911" t="s">
        <v>1283</v>
      </c>
      <c r="H4911" t="s">
        <v>304</v>
      </c>
      <c r="I4911">
        <v>175.65710000000001</v>
      </c>
      <c r="J4911" t="s">
        <v>889</v>
      </c>
      <c r="L4911" t="s">
        <v>1387</v>
      </c>
      <c r="M4911" t="s">
        <v>1173</v>
      </c>
      <c r="N4911" t="s">
        <v>1173</v>
      </c>
    </row>
    <row r="4912" spans="1:14" x14ac:dyDescent="0.3">
      <c r="A4912" s="136">
        <f t="shared" si="76"/>
        <v>432.35993429058999</v>
      </c>
      <c r="B4912" s="134">
        <v>4.3840000000000003</v>
      </c>
      <c r="C4912" s="134">
        <v>-75.802000000000007</v>
      </c>
      <c r="D4912" t="s">
        <v>1404</v>
      </c>
      <c r="E4912" t="s">
        <v>883</v>
      </c>
      <c r="F4912" t="s">
        <v>877</v>
      </c>
      <c r="G4912" t="s">
        <v>1283</v>
      </c>
      <c r="H4912" t="s">
        <v>304</v>
      </c>
      <c r="I4912">
        <v>13.5121</v>
      </c>
      <c r="J4912" t="s">
        <v>894</v>
      </c>
      <c r="L4912" t="s">
        <v>1387</v>
      </c>
      <c r="M4912" t="s">
        <v>957</v>
      </c>
      <c r="N4912" t="s">
        <v>957</v>
      </c>
    </row>
    <row r="4913" spans="1:14" x14ac:dyDescent="0.3">
      <c r="A4913" s="136">
        <f t="shared" si="76"/>
        <v>432.73905592931317</v>
      </c>
      <c r="B4913" s="134">
        <v>4.36069</v>
      </c>
      <c r="C4913" s="134">
        <v>-75.783799999999999</v>
      </c>
      <c r="D4913" t="s">
        <v>1355</v>
      </c>
      <c r="E4913" t="s">
        <v>892</v>
      </c>
      <c r="F4913" t="s">
        <v>877</v>
      </c>
      <c r="G4913" t="s">
        <v>1283</v>
      </c>
      <c r="H4913" t="s">
        <v>304</v>
      </c>
      <c r="I4913">
        <v>12.4282</v>
      </c>
      <c r="J4913" t="s">
        <v>894</v>
      </c>
      <c r="K4913" t="s">
        <v>879</v>
      </c>
      <c r="L4913" t="s">
        <v>1180</v>
      </c>
      <c r="M4913" t="s">
        <v>899</v>
      </c>
      <c r="N4913" t="s">
        <v>899</v>
      </c>
    </row>
    <row r="4914" spans="1:14" x14ac:dyDescent="0.3">
      <c r="A4914" s="136">
        <f t="shared" si="76"/>
        <v>432.97976576665121</v>
      </c>
      <c r="B4914" s="134">
        <v>4.3745000000000003</v>
      </c>
      <c r="C4914" s="134">
        <v>-75.8005</v>
      </c>
      <c r="D4914" t="s">
        <v>1396</v>
      </c>
      <c r="E4914" t="s">
        <v>883</v>
      </c>
      <c r="F4914" t="s">
        <v>877</v>
      </c>
      <c r="G4914" t="s">
        <v>1283</v>
      </c>
      <c r="H4914" t="s">
        <v>304</v>
      </c>
      <c r="I4914">
        <v>54.049100000000003</v>
      </c>
      <c r="J4914" t="s">
        <v>894</v>
      </c>
      <c r="L4914" t="s">
        <v>1166</v>
      </c>
      <c r="M4914" t="s">
        <v>957</v>
      </c>
      <c r="N4914" t="s">
        <v>957</v>
      </c>
    </row>
    <row r="4915" spans="1:14" x14ac:dyDescent="0.3">
      <c r="A4915" s="136">
        <f t="shared" si="76"/>
        <v>433.04967735941148</v>
      </c>
      <c r="B4915" s="134">
        <v>4.6669999999999998</v>
      </c>
      <c r="C4915" s="134">
        <v>-76.061499999999995</v>
      </c>
      <c r="D4915" t="s">
        <v>2240</v>
      </c>
      <c r="E4915" t="s">
        <v>883</v>
      </c>
      <c r="F4915" t="s">
        <v>877</v>
      </c>
      <c r="G4915" t="s">
        <v>2110</v>
      </c>
      <c r="H4915" t="s">
        <v>1321</v>
      </c>
      <c r="I4915">
        <v>146.18879999999999</v>
      </c>
      <c r="J4915" t="s">
        <v>894</v>
      </c>
      <c r="L4915" t="s">
        <v>1983</v>
      </c>
      <c r="M4915" t="s">
        <v>1410</v>
      </c>
      <c r="N4915" t="s">
        <v>1410</v>
      </c>
    </row>
    <row r="4916" spans="1:14" x14ac:dyDescent="0.3">
      <c r="A4916" s="136">
        <f t="shared" si="76"/>
        <v>433.18839665830131</v>
      </c>
      <c r="B4916" s="134">
        <v>10.9725</v>
      </c>
      <c r="C4916" s="134">
        <v>-72.628</v>
      </c>
      <c r="D4916" t="s">
        <v>13984</v>
      </c>
      <c r="E4916" t="s">
        <v>883</v>
      </c>
      <c r="F4916" t="s">
        <v>963</v>
      </c>
      <c r="G4916" t="s">
        <v>13955</v>
      </c>
      <c r="H4916" t="s">
        <v>13738</v>
      </c>
      <c r="I4916">
        <v>152.09540000000001</v>
      </c>
      <c r="L4916" t="s">
        <v>13985</v>
      </c>
      <c r="M4916" t="s">
        <v>1673</v>
      </c>
      <c r="N4916" t="s">
        <v>1673</v>
      </c>
    </row>
    <row r="4917" spans="1:14" x14ac:dyDescent="0.3">
      <c r="A4917" s="136">
        <f t="shared" si="76"/>
        <v>433.19190979240642</v>
      </c>
      <c r="B4917" s="134">
        <v>8.6489999999999991</v>
      </c>
      <c r="C4917" s="134">
        <v>-76.605500000000006</v>
      </c>
      <c r="D4917" t="s">
        <v>12432</v>
      </c>
      <c r="E4917" t="s">
        <v>883</v>
      </c>
      <c r="F4917" t="s">
        <v>877</v>
      </c>
      <c r="G4917" t="s">
        <v>12433</v>
      </c>
      <c r="H4917" t="s">
        <v>288</v>
      </c>
      <c r="I4917">
        <v>102.4866</v>
      </c>
      <c r="J4917" t="s">
        <v>894</v>
      </c>
      <c r="L4917" t="s">
        <v>8776</v>
      </c>
      <c r="M4917" t="s">
        <v>12434</v>
      </c>
      <c r="N4917" t="s">
        <v>12434</v>
      </c>
    </row>
    <row r="4918" spans="1:14" x14ac:dyDescent="0.3">
      <c r="A4918" s="136">
        <f t="shared" si="76"/>
        <v>433.21633473898777</v>
      </c>
      <c r="B4918" s="134">
        <v>10.41915</v>
      </c>
      <c r="C4918" s="134">
        <v>-75.054040000000001</v>
      </c>
      <c r="D4918" t="s">
        <v>13384</v>
      </c>
      <c r="E4918" t="s">
        <v>892</v>
      </c>
      <c r="F4918" t="s">
        <v>877</v>
      </c>
      <c r="G4918" t="s">
        <v>13385</v>
      </c>
      <c r="H4918" t="s">
        <v>289</v>
      </c>
      <c r="I4918">
        <v>181.7877</v>
      </c>
      <c r="J4918" t="s">
        <v>889</v>
      </c>
      <c r="K4918" t="s">
        <v>879</v>
      </c>
      <c r="L4918" t="s">
        <v>13386</v>
      </c>
      <c r="M4918" t="s">
        <v>931</v>
      </c>
      <c r="N4918" t="s">
        <v>931</v>
      </c>
    </row>
    <row r="4919" spans="1:14" x14ac:dyDescent="0.3">
      <c r="A4919" s="136">
        <f t="shared" si="76"/>
        <v>433.33844567505423</v>
      </c>
      <c r="B4919" s="134">
        <v>4.3696299999999999</v>
      </c>
      <c r="C4919" s="134">
        <v>-75.800240000000002</v>
      </c>
      <c r="D4919" t="s">
        <v>1391</v>
      </c>
      <c r="E4919" t="s">
        <v>892</v>
      </c>
      <c r="F4919" t="s">
        <v>1199</v>
      </c>
      <c r="G4919" t="s">
        <v>1375</v>
      </c>
      <c r="H4919" t="s">
        <v>1301</v>
      </c>
      <c r="I4919">
        <v>58.297600000000003</v>
      </c>
      <c r="K4919" t="s">
        <v>879</v>
      </c>
      <c r="L4919" t="s">
        <v>1392</v>
      </c>
      <c r="M4919" t="s">
        <v>949</v>
      </c>
      <c r="N4919" t="s">
        <v>949</v>
      </c>
    </row>
    <row r="4920" spans="1:14" x14ac:dyDescent="0.3">
      <c r="A4920" s="136">
        <f t="shared" si="76"/>
        <v>433.4423674912486</v>
      </c>
      <c r="B4920" s="134">
        <v>4.4035000000000002</v>
      </c>
      <c r="C4920" s="134">
        <v>-75.834500000000006</v>
      </c>
      <c r="D4920" t="s">
        <v>1469</v>
      </c>
      <c r="E4920" t="s">
        <v>883</v>
      </c>
      <c r="F4920" t="s">
        <v>877</v>
      </c>
      <c r="G4920" t="s">
        <v>1433</v>
      </c>
      <c r="H4920" t="s">
        <v>1301</v>
      </c>
      <c r="I4920">
        <v>111.78579999999999</v>
      </c>
      <c r="J4920" t="s">
        <v>894</v>
      </c>
      <c r="L4920" t="s">
        <v>1317</v>
      </c>
      <c r="M4920" t="s">
        <v>1173</v>
      </c>
      <c r="N4920" t="s">
        <v>1173</v>
      </c>
    </row>
    <row r="4921" spans="1:14" x14ac:dyDescent="0.3">
      <c r="A4921" s="136">
        <f t="shared" si="76"/>
        <v>433.51520048586468</v>
      </c>
      <c r="B4921" s="134">
        <v>4.3550000000000004</v>
      </c>
      <c r="C4921" s="134">
        <v>-75.787999999999997</v>
      </c>
      <c r="D4921" t="s">
        <v>1358</v>
      </c>
      <c r="E4921" t="s">
        <v>883</v>
      </c>
      <c r="F4921" t="s">
        <v>877</v>
      </c>
      <c r="G4921" t="s">
        <v>1354</v>
      </c>
      <c r="H4921" t="s">
        <v>1301</v>
      </c>
      <c r="I4921">
        <v>132.66650000000001</v>
      </c>
      <c r="J4921" t="s">
        <v>894</v>
      </c>
      <c r="L4921" t="s">
        <v>1180</v>
      </c>
      <c r="M4921" t="s">
        <v>1019</v>
      </c>
      <c r="N4921" t="s">
        <v>1019</v>
      </c>
    </row>
    <row r="4922" spans="1:14" x14ac:dyDescent="0.3">
      <c r="A4922" s="136">
        <f t="shared" si="76"/>
        <v>433.52001718057278</v>
      </c>
      <c r="B4922" s="134">
        <v>4.3624999999999998</v>
      </c>
      <c r="C4922" s="134">
        <v>-75.795500000000004</v>
      </c>
      <c r="D4922" t="s">
        <v>1374</v>
      </c>
      <c r="E4922" t="s">
        <v>892</v>
      </c>
      <c r="F4922" t="s">
        <v>1214</v>
      </c>
      <c r="G4922" t="s">
        <v>1375</v>
      </c>
      <c r="H4922" t="s">
        <v>1301</v>
      </c>
      <c r="I4922">
        <v>18.425899999999999</v>
      </c>
      <c r="J4922" t="s">
        <v>894</v>
      </c>
      <c r="K4922" t="s">
        <v>879</v>
      </c>
      <c r="L4922" t="s">
        <v>1376</v>
      </c>
      <c r="M4922" t="s">
        <v>899</v>
      </c>
      <c r="N4922" t="s">
        <v>899</v>
      </c>
    </row>
    <row r="4923" spans="1:14" x14ac:dyDescent="0.3">
      <c r="A4923" s="136">
        <f t="shared" si="76"/>
        <v>433.58168092633991</v>
      </c>
      <c r="B4923" s="134">
        <v>3.9008799999999999</v>
      </c>
      <c r="C4923" s="134">
        <v>-75.247929999999997</v>
      </c>
      <c r="D4923" t="s">
        <v>1059</v>
      </c>
      <c r="E4923" t="s">
        <v>892</v>
      </c>
      <c r="F4923" t="s">
        <v>877</v>
      </c>
      <c r="G4923" t="s">
        <v>909</v>
      </c>
      <c r="H4923" t="s">
        <v>307</v>
      </c>
      <c r="I4923">
        <v>67.5364</v>
      </c>
      <c r="J4923" t="s">
        <v>894</v>
      </c>
      <c r="K4923" t="s">
        <v>879</v>
      </c>
      <c r="L4923" t="s">
        <v>1060</v>
      </c>
      <c r="M4923" t="s">
        <v>899</v>
      </c>
      <c r="N4923" t="s">
        <v>899</v>
      </c>
    </row>
    <row r="4924" spans="1:14" x14ac:dyDescent="0.3">
      <c r="A4924" s="136">
        <f t="shared" si="76"/>
        <v>433.71230267864388</v>
      </c>
      <c r="B4924" s="134">
        <v>10.99</v>
      </c>
      <c r="C4924" s="134">
        <v>-72.8095</v>
      </c>
      <c r="D4924" t="s">
        <v>13961</v>
      </c>
      <c r="E4924" t="s">
        <v>883</v>
      </c>
      <c r="F4924" t="s">
        <v>877</v>
      </c>
      <c r="G4924" t="s">
        <v>13955</v>
      </c>
      <c r="H4924" t="s">
        <v>13738</v>
      </c>
      <c r="I4924">
        <v>100.18129999999999</v>
      </c>
      <c r="J4924" t="s">
        <v>894</v>
      </c>
      <c r="L4924" t="s">
        <v>13962</v>
      </c>
      <c r="M4924" t="s">
        <v>1019</v>
      </c>
      <c r="N4924" t="s">
        <v>1019</v>
      </c>
    </row>
    <row r="4925" spans="1:14" x14ac:dyDescent="0.3">
      <c r="A4925" s="136">
        <f t="shared" si="76"/>
        <v>433.86698331166957</v>
      </c>
      <c r="B4925" s="134">
        <v>10.42595</v>
      </c>
      <c r="C4925" s="134">
        <v>-75.054150000000007</v>
      </c>
      <c r="D4925" t="s">
        <v>13393</v>
      </c>
      <c r="E4925" t="s">
        <v>892</v>
      </c>
      <c r="F4925" t="s">
        <v>926</v>
      </c>
      <c r="G4925" t="s">
        <v>13385</v>
      </c>
      <c r="H4925" t="s">
        <v>289</v>
      </c>
      <c r="I4925">
        <v>82.273700000000005</v>
      </c>
      <c r="J4925" t="s">
        <v>889</v>
      </c>
      <c r="K4925" t="s">
        <v>879</v>
      </c>
      <c r="L4925" t="s">
        <v>13394</v>
      </c>
      <c r="M4925" t="s">
        <v>899</v>
      </c>
      <c r="N4925" t="s">
        <v>899</v>
      </c>
    </row>
    <row r="4926" spans="1:14" x14ac:dyDescent="0.3">
      <c r="A4926" s="136">
        <f t="shared" si="76"/>
        <v>433.92532988679449</v>
      </c>
      <c r="B4926" s="134">
        <v>6.5885300000000004</v>
      </c>
      <c r="C4926" s="134">
        <v>-76.896659999999997</v>
      </c>
      <c r="D4926" t="s">
        <v>9333</v>
      </c>
      <c r="E4926" t="s">
        <v>892</v>
      </c>
      <c r="F4926" t="s">
        <v>1214</v>
      </c>
      <c r="G4926" t="s">
        <v>9334</v>
      </c>
      <c r="H4926" t="s">
        <v>288</v>
      </c>
      <c r="I4926">
        <v>27.7439</v>
      </c>
      <c r="K4926" t="s">
        <v>879</v>
      </c>
      <c r="L4926" t="s">
        <v>9335</v>
      </c>
      <c r="M4926" t="s">
        <v>949</v>
      </c>
      <c r="N4926" t="s">
        <v>949</v>
      </c>
    </row>
    <row r="4927" spans="1:14" x14ac:dyDescent="0.3">
      <c r="A4927" s="136">
        <f t="shared" si="76"/>
        <v>433.97473409063775</v>
      </c>
      <c r="B4927" s="134">
        <v>10.983499999999999</v>
      </c>
      <c r="C4927" s="134">
        <v>-72.672499999999999</v>
      </c>
      <c r="D4927" t="s">
        <v>13983</v>
      </c>
      <c r="E4927" t="s">
        <v>883</v>
      </c>
      <c r="F4927" t="s">
        <v>884</v>
      </c>
      <c r="G4927" t="s">
        <v>13955</v>
      </c>
      <c r="H4927" t="s">
        <v>13738</v>
      </c>
      <c r="I4927">
        <v>190.714</v>
      </c>
      <c r="L4927" t="s">
        <v>886</v>
      </c>
      <c r="M4927" t="s">
        <v>887</v>
      </c>
      <c r="N4927" t="s">
        <v>887</v>
      </c>
    </row>
    <row r="4928" spans="1:14" x14ac:dyDescent="0.3">
      <c r="A4928" s="136">
        <f t="shared" si="76"/>
        <v>434.19443324291302</v>
      </c>
      <c r="B4928" s="134">
        <v>4.4459999999999997</v>
      </c>
      <c r="C4928" s="134">
        <v>-75.884</v>
      </c>
      <c r="D4928" t="s">
        <v>1588</v>
      </c>
      <c r="E4928" t="s">
        <v>883</v>
      </c>
      <c r="F4928" t="s">
        <v>877</v>
      </c>
      <c r="G4928" t="s">
        <v>1589</v>
      </c>
      <c r="H4928" t="s">
        <v>1301</v>
      </c>
      <c r="I4928">
        <v>1163.3462</v>
      </c>
      <c r="J4928" t="s">
        <v>889</v>
      </c>
      <c r="L4928" t="s">
        <v>1295</v>
      </c>
      <c r="M4928" t="s">
        <v>1590</v>
      </c>
      <c r="N4928" t="s">
        <v>1590</v>
      </c>
    </row>
    <row r="4929" spans="1:14" x14ac:dyDescent="0.3">
      <c r="A4929" s="136">
        <f t="shared" si="76"/>
        <v>434.20406669559651</v>
      </c>
      <c r="B4929" s="134">
        <v>4.4455499999999999</v>
      </c>
      <c r="C4929" s="134">
        <v>-75.883700000000005</v>
      </c>
      <c r="D4929" t="s">
        <v>1585</v>
      </c>
      <c r="E4929" t="s">
        <v>892</v>
      </c>
      <c r="F4929" t="s">
        <v>926</v>
      </c>
      <c r="G4929" t="s">
        <v>1579</v>
      </c>
      <c r="H4929" t="s">
        <v>1301</v>
      </c>
      <c r="I4929">
        <v>32.766500000000001</v>
      </c>
      <c r="J4929" t="s">
        <v>894</v>
      </c>
      <c r="K4929" t="s">
        <v>879</v>
      </c>
      <c r="L4929" t="s">
        <v>1586</v>
      </c>
      <c r="M4929" t="s">
        <v>899</v>
      </c>
      <c r="N4929" t="s">
        <v>899</v>
      </c>
    </row>
    <row r="4930" spans="1:14" x14ac:dyDescent="0.3">
      <c r="A4930" s="136">
        <f t="shared" ref="A4930:A4993" si="77">6371*ACOS(SIN(RADIANS(LAT))*SIN(RADIANS(B4930))+COS(RADIANS(LAT))*COS(RADIANS(B4930))*COS(RADIANS(C4930-LONG)))</f>
        <v>434.23860428414179</v>
      </c>
      <c r="B4930" s="134">
        <v>3.6839400000000002</v>
      </c>
      <c r="C4930" s="134">
        <v>-74.911230000000003</v>
      </c>
      <c r="D4930" t="s">
        <v>1695</v>
      </c>
      <c r="E4930" t="s">
        <v>892</v>
      </c>
      <c r="F4930" t="s">
        <v>877</v>
      </c>
      <c r="G4930" t="s">
        <v>1696</v>
      </c>
      <c r="H4930" t="s">
        <v>307</v>
      </c>
      <c r="I4930">
        <v>41.816000000000003</v>
      </c>
      <c r="J4930" t="s">
        <v>894</v>
      </c>
      <c r="K4930" t="s">
        <v>879</v>
      </c>
      <c r="L4930" t="s">
        <v>1697</v>
      </c>
      <c r="M4930" t="s">
        <v>899</v>
      </c>
      <c r="N4930" t="s">
        <v>899</v>
      </c>
    </row>
    <row r="4931" spans="1:14" x14ac:dyDescent="0.3">
      <c r="A4931" s="136">
        <f t="shared" si="77"/>
        <v>434.32069472553496</v>
      </c>
      <c r="B4931" s="134">
        <v>5.6136900000000001</v>
      </c>
      <c r="C4931" s="134">
        <v>-76.636380000000003</v>
      </c>
      <c r="D4931" t="s">
        <v>6156</v>
      </c>
      <c r="E4931" t="s">
        <v>892</v>
      </c>
      <c r="F4931" t="s">
        <v>877</v>
      </c>
      <c r="G4931" t="s">
        <v>6025</v>
      </c>
      <c r="H4931" t="s">
        <v>295</v>
      </c>
      <c r="I4931">
        <v>25.085000000000001</v>
      </c>
      <c r="J4931" t="s">
        <v>894</v>
      </c>
      <c r="K4931" t="s">
        <v>879</v>
      </c>
      <c r="L4931" t="s">
        <v>6157</v>
      </c>
      <c r="M4931" t="s">
        <v>949</v>
      </c>
      <c r="N4931" t="s">
        <v>949</v>
      </c>
    </row>
    <row r="4932" spans="1:14" x14ac:dyDescent="0.3">
      <c r="A4932" s="136">
        <f t="shared" si="77"/>
        <v>434.32298581973618</v>
      </c>
      <c r="B4932" s="134">
        <v>8.5474999999999994</v>
      </c>
      <c r="C4932" s="134">
        <v>-76.659000000000006</v>
      </c>
      <c r="D4932" t="s">
        <v>12355</v>
      </c>
      <c r="E4932" t="s">
        <v>883</v>
      </c>
      <c r="F4932" t="s">
        <v>877</v>
      </c>
      <c r="G4932" t="s">
        <v>12187</v>
      </c>
      <c r="H4932" t="s">
        <v>288</v>
      </c>
      <c r="I4932">
        <v>97.643199999999993</v>
      </c>
      <c r="J4932" t="s">
        <v>894</v>
      </c>
      <c r="L4932" t="s">
        <v>6300</v>
      </c>
      <c r="M4932" t="s">
        <v>1019</v>
      </c>
      <c r="N4932" t="s">
        <v>1019</v>
      </c>
    </row>
    <row r="4933" spans="1:14" x14ac:dyDescent="0.3">
      <c r="A4933" s="136">
        <f t="shared" si="77"/>
        <v>434.34520794075132</v>
      </c>
      <c r="B4933" s="134">
        <v>4.4095000000000004</v>
      </c>
      <c r="C4933" s="134">
        <v>-75.851500000000001</v>
      </c>
      <c r="D4933" t="s">
        <v>1499</v>
      </c>
      <c r="E4933" t="s">
        <v>883</v>
      </c>
      <c r="F4933" t="s">
        <v>877</v>
      </c>
      <c r="G4933" t="s">
        <v>1433</v>
      </c>
      <c r="H4933" t="s">
        <v>1301</v>
      </c>
      <c r="I4933">
        <v>30.710999999999999</v>
      </c>
      <c r="J4933" t="s">
        <v>894</v>
      </c>
      <c r="L4933" t="s">
        <v>1500</v>
      </c>
      <c r="M4933" t="s">
        <v>1173</v>
      </c>
      <c r="N4933" t="s">
        <v>1173</v>
      </c>
    </row>
    <row r="4934" spans="1:14" x14ac:dyDescent="0.3">
      <c r="A4934" s="136">
        <f t="shared" si="77"/>
        <v>434.38270848957671</v>
      </c>
      <c r="B4934" s="134">
        <v>4.3970000000000002</v>
      </c>
      <c r="C4934" s="134">
        <v>-75.84</v>
      </c>
      <c r="D4934" t="s">
        <v>1470</v>
      </c>
      <c r="E4934" t="s">
        <v>883</v>
      </c>
      <c r="F4934" t="s">
        <v>877</v>
      </c>
      <c r="G4934" t="s">
        <v>1433</v>
      </c>
      <c r="H4934" t="s">
        <v>1301</v>
      </c>
      <c r="I4934">
        <v>545.42430000000002</v>
      </c>
      <c r="J4934" t="s">
        <v>889</v>
      </c>
      <c r="L4934" t="s">
        <v>1295</v>
      </c>
      <c r="M4934" t="s">
        <v>1173</v>
      </c>
      <c r="N4934" t="s">
        <v>1173</v>
      </c>
    </row>
    <row r="4935" spans="1:14" x14ac:dyDescent="0.3">
      <c r="A4935" s="136">
        <f t="shared" si="77"/>
        <v>434.41698283681154</v>
      </c>
      <c r="B4935" s="134">
        <v>4.3484600000000002</v>
      </c>
      <c r="C4935" s="134">
        <v>-75.792950000000005</v>
      </c>
      <c r="D4935" t="s">
        <v>1360</v>
      </c>
      <c r="E4935" t="s">
        <v>892</v>
      </c>
      <c r="F4935" t="s">
        <v>926</v>
      </c>
      <c r="G4935" t="s">
        <v>1354</v>
      </c>
      <c r="H4935" t="s">
        <v>1301</v>
      </c>
      <c r="I4935">
        <v>164.03659999999999</v>
      </c>
      <c r="J4935" t="s">
        <v>889</v>
      </c>
      <c r="K4935" t="s">
        <v>879</v>
      </c>
      <c r="L4935" t="s">
        <v>1361</v>
      </c>
      <c r="M4935" t="s">
        <v>899</v>
      </c>
      <c r="N4935" t="s">
        <v>899</v>
      </c>
    </row>
    <row r="4936" spans="1:14" x14ac:dyDescent="0.3">
      <c r="A4936" s="136">
        <f t="shared" si="77"/>
        <v>434.51672128820104</v>
      </c>
      <c r="B4936" s="134">
        <v>4.63</v>
      </c>
      <c r="C4936" s="134">
        <v>-76.048500000000004</v>
      </c>
      <c r="D4936" t="s">
        <v>2109</v>
      </c>
      <c r="E4936" t="s">
        <v>892</v>
      </c>
      <c r="F4936" t="s">
        <v>877</v>
      </c>
      <c r="G4936" t="s">
        <v>2110</v>
      </c>
      <c r="H4936" t="s">
        <v>1321</v>
      </c>
      <c r="I4936">
        <v>34.398299999999999</v>
      </c>
      <c r="J4936" t="s">
        <v>894</v>
      </c>
      <c r="K4936" t="s">
        <v>903</v>
      </c>
      <c r="L4936" t="s">
        <v>2111</v>
      </c>
      <c r="M4936" t="s">
        <v>1019</v>
      </c>
      <c r="N4936" t="s">
        <v>1019</v>
      </c>
    </row>
    <row r="4937" spans="1:14" x14ac:dyDescent="0.3">
      <c r="A4937" s="136">
        <f t="shared" si="77"/>
        <v>434.55102870983666</v>
      </c>
      <c r="B4937" s="134">
        <v>5.13</v>
      </c>
      <c r="C4937" s="134">
        <v>-76.397499999999994</v>
      </c>
      <c r="D4937" t="s">
        <v>4063</v>
      </c>
      <c r="E4937" t="s">
        <v>883</v>
      </c>
      <c r="F4937" t="s">
        <v>877</v>
      </c>
      <c r="G4937" t="s">
        <v>4064</v>
      </c>
      <c r="H4937" t="s">
        <v>295</v>
      </c>
      <c r="I4937">
        <v>1856.2080000000001</v>
      </c>
      <c r="J4937" t="s">
        <v>889</v>
      </c>
      <c r="L4937" t="s">
        <v>4065</v>
      </c>
      <c r="M4937" t="s">
        <v>4066</v>
      </c>
      <c r="N4937" t="s">
        <v>4066</v>
      </c>
    </row>
    <row r="4938" spans="1:14" x14ac:dyDescent="0.3">
      <c r="A4938" s="136">
        <f t="shared" si="77"/>
        <v>434.62654587498105</v>
      </c>
      <c r="B4938" s="134">
        <v>4.4095000000000004</v>
      </c>
      <c r="C4938" s="134">
        <v>-75.855000000000004</v>
      </c>
      <c r="D4938" t="s">
        <v>1506</v>
      </c>
      <c r="E4938" t="s">
        <v>883</v>
      </c>
      <c r="F4938" t="s">
        <v>877</v>
      </c>
      <c r="G4938" t="s">
        <v>1433</v>
      </c>
      <c r="H4938" t="s">
        <v>1301</v>
      </c>
      <c r="I4938">
        <v>154.7843</v>
      </c>
      <c r="J4938" t="s">
        <v>889</v>
      </c>
      <c r="L4938" t="s">
        <v>1500</v>
      </c>
      <c r="M4938" t="s">
        <v>1173</v>
      </c>
      <c r="N4938" t="s">
        <v>1173</v>
      </c>
    </row>
    <row r="4939" spans="1:14" x14ac:dyDescent="0.3">
      <c r="A4939" s="136">
        <f t="shared" si="77"/>
        <v>434.75907966490524</v>
      </c>
      <c r="B4939" s="134">
        <v>5.5796000000000001</v>
      </c>
      <c r="C4939" s="134">
        <v>-76.626329999999996</v>
      </c>
      <c r="D4939" t="s">
        <v>6024</v>
      </c>
      <c r="E4939" t="s">
        <v>892</v>
      </c>
      <c r="F4939" t="s">
        <v>877</v>
      </c>
      <c r="G4939" t="s">
        <v>6025</v>
      </c>
      <c r="H4939" t="s">
        <v>295</v>
      </c>
      <c r="I4939">
        <v>28.951599999999999</v>
      </c>
      <c r="J4939" t="s">
        <v>894</v>
      </c>
      <c r="K4939" t="s">
        <v>879</v>
      </c>
      <c r="L4939" t="s">
        <v>6026</v>
      </c>
      <c r="M4939" t="s">
        <v>1482</v>
      </c>
      <c r="N4939" t="s">
        <v>1482</v>
      </c>
    </row>
    <row r="4940" spans="1:14" x14ac:dyDescent="0.3">
      <c r="A4940" s="136">
        <f t="shared" si="77"/>
        <v>434.95054219665769</v>
      </c>
      <c r="B4940" s="134">
        <v>5.6454500000000003</v>
      </c>
      <c r="C4940" s="134">
        <v>-76.655550000000005</v>
      </c>
      <c r="D4940" t="s">
        <v>6306</v>
      </c>
      <c r="E4940" t="s">
        <v>892</v>
      </c>
      <c r="F4940" t="s">
        <v>1593</v>
      </c>
      <c r="G4940" t="s">
        <v>6093</v>
      </c>
      <c r="H4940" t="s">
        <v>295</v>
      </c>
      <c r="I4940">
        <v>7.7804000000000002</v>
      </c>
      <c r="J4940" t="s">
        <v>894</v>
      </c>
      <c r="K4940" t="s">
        <v>879</v>
      </c>
      <c r="L4940" t="s">
        <v>6307</v>
      </c>
      <c r="M4940" t="s">
        <v>949</v>
      </c>
      <c r="N4940" t="s">
        <v>949</v>
      </c>
    </row>
    <row r="4941" spans="1:14" x14ac:dyDescent="0.3">
      <c r="A4941" s="136">
        <f t="shared" si="77"/>
        <v>434.96134332268213</v>
      </c>
      <c r="B4941" s="134">
        <v>8.5655000000000001</v>
      </c>
      <c r="C4941" s="134">
        <v>-76.658000000000001</v>
      </c>
      <c r="D4941" t="s">
        <v>12376</v>
      </c>
      <c r="E4941" t="s">
        <v>883</v>
      </c>
      <c r="F4941" t="s">
        <v>877</v>
      </c>
      <c r="G4941" t="s">
        <v>12187</v>
      </c>
      <c r="H4941" t="s">
        <v>288</v>
      </c>
      <c r="I4941">
        <v>82.992599999999996</v>
      </c>
      <c r="J4941" t="s">
        <v>894</v>
      </c>
      <c r="L4941" t="s">
        <v>12366</v>
      </c>
      <c r="M4941" t="s">
        <v>1019</v>
      </c>
      <c r="N4941" t="s">
        <v>1019</v>
      </c>
    </row>
    <row r="4942" spans="1:14" x14ac:dyDescent="0.3">
      <c r="A4942" s="136">
        <f t="shared" si="77"/>
        <v>435.09774139295985</v>
      </c>
      <c r="B4942" s="134">
        <v>4.4379999999999997</v>
      </c>
      <c r="C4942" s="134">
        <v>-75.88767</v>
      </c>
      <c r="D4942" t="s">
        <v>1581</v>
      </c>
      <c r="E4942" t="s">
        <v>892</v>
      </c>
      <c r="F4942" t="s">
        <v>877</v>
      </c>
      <c r="G4942" t="s">
        <v>1579</v>
      </c>
      <c r="H4942" t="s">
        <v>1301</v>
      </c>
      <c r="I4942">
        <v>110.1294</v>
      </c>
      <c r="J4942" t="s">
        <v>889</v>
      </c>
      <c r="K4942" t="s">
        <v>879</v>
      </c>
      <c r="L4942" t="s">
        <v>1582</v>
      </c>
      <c r="M4942" t="s">
        <v>949</v>
      </c>
      <c r="N4942" t="s">
        <v>949</v>
      </c>
    </row>
    <row r="4943" spans="1:14" x14ac:dyDescent="0.3">
      <c r="A4943" s="136">
        <f t="shared" si="77"/>
        <v>435.12324071926417</v>
      </c>
      <c r="B4943" s="134">
        <v>4.3395000000000001</v>
      </c>
      <c r="C4943" s="134">
        <v>-75.793000000000006</v>
      </c>
      <c r="D4943" t="s">
        <v>1353</v>
      </c>
      <c r="E4943" t="s">
        <v>883</v>
      </c>
      <c r="F4943" t="s">
        <v>877</v>
      </c>
      <c r="G4943" t="s">
        <v>1354</v>
      </c>
      <c r="H4943" t="s">
        <v>1301</v>
      </c>
      <c r="I4943">
        <v>78.619799999999998</v>
      </c>
      <c r="J4943" t="s">
        <v>889</v>
      </c>
      <c r="L4943" t="s">
        <v>1180</v>
      </c>
      <c r="M4943" t="s">
        <v>957</v>
      </c>
      <c r="N4943" t="s">
        <v>957</v>
      </c>
    </row>
    <row r="4944" spans="1:14" x14ac:dyDescent="0.3">
      <c r="A4944" s="136">
        <f t="shared" si="77"/>
        <v>435.14849447476041</v>
      </c>
      <c r="B4944" s="134">
        <v>8.3085000000000004</v>
      </c>
      <c r="C4944" s="134">
        <v>-76.753500000000003</v>
      </c>
      <c r="D4944" t="s">
        <v>12082</v>
      </c>
      <c r="E4944" t="s">
        <v>883</v>
      </c>
      <c r="F4944" t="s">
        <v>877</v>
      </c>
      <c r="G4944" t="s">
        <v>12083</v>
      </c>
      <c r="H4944" t="s">
        <v>288</v>
      </c>
      <c r="I4944">
        <v>4579.5056000000004</v>
      </c>
      <c r="J4944" t="s">
        <v>889</v>
      </c>
      <c r="L4944" t="s">
        <v>2887</v>
      </c>
      <c r="M4944" t="s">
        <v>12084</v>
      </c>
      <c r="N4944" t="s">
        <v>12084</v>
      </c>
    </row>
    <row r="4945" spans="1:14" x14ac:dyDescent="0.3">
      <c r="A4945" s="136">
        <f t="shared" si="77"/>
        <v>435.27408972183014</v>
      </c>
      <c r="B4945" s="134">
        <v>8.6978100000000005</v>
      </c>
      <c r="C4945" s="134">
        <v>-76.604600000000005</v>
      </c>
      <c r="D4945" t="s">
        <v>12501</v>
      </c>
      <c r="E4945" t="s">
        <v>892</v>
      </c>
      <c r="F4945" t="s">
        <v>926</v>
      </c>
      <c r="G4945" t="s">
        <v>12429</v>
      </c>
      <c r="H4945" t="s">
        <v>288</v>
      </c>
      <c r="I4945">
        <v>22.5503</v>
      </c>
      <c r="J4945" t="s">
        <v>894</v>
      </c>
      <c r="K4945" t="s">
        <v>879</v>
      </c>
      <c r="L4945" t="s">
        <v>12500</v>
      </c>
      <c r="M4945" t="s">
        <v>1380</v>
      </c>
      <c r="N4945" t="s">
        <v>1380</v>
      </c>
    </row>
    <row r="4946" spans="1:14" x14ac:dyDescent="0.3">
      <c r="A4946" s="136">
        <f t="shared" si="77"/>
        <v>435.28282780539547</v>
      </c>
      <c r="B4946" s="134">
        <v>4.3460000000000001</v>
      </c>
      <c r="C4946" s="134">
        <v>-75.801500000000004</v>
      </c>
      <c r="D4946" t="s">
        <v>1371</v>
      </c>
      <c r="E4946" t="s">
        <v>883</v>
      </c>
      <c r="F4946" t="s">
        <v>877</v>
      </c>
      <c r="G4946" t="s">
        <v>1320</v>
      </c>
      <c r="H4946" t="s">
        <v>1321</v>
      </c>
      <c r="I4946">
        <v>442.2371</v>
      </c>
      <c r="J4946" t="s">
        <v>889</v>
      </c>
      <c r="L4946" t="s">
        <v>1295</v>
      </c>
      <c r="M4946" t="s">
        <v>957</v>
      </c>
      <c r="N4946" t="s">
        <v>957</v>
      </c>
    </row>
    <row r="4947" spans="1:14" x14ac:dyDescent="0.3">
      <c r="A4947" s="136">
        <f t="shared" si="77"/>
        <v>435.34555714573185</v>
      </c>
      <c r="B4947" s="134">
        <v>8.5525000000000002</v>
      </c>
      <c r="C4947" s="134">
        <v>-76.667000000000002</v>
      </c>
      <c r="D4947" t="s">
        <v>12365</v>
      </c>
      <c r="E4947" t="s">
        <v>883</v>
      </c>
      <c r="F4947" t="s">
        <v>877</v>
      </c>
      <c r="G4947" t="s">
        <v>12187</v>
      </c>
      <c r="H4947" t="s">
        <v>288</v>
      </c>
      <c r="I4947">
        <v>58.586300000000001</v>
      </c>
      <c r="J4947" t="s">
        <v>894</v>
      </c>
      <c r="L4947" t="s">
        <v>12366</v>
      </c>
      <c r="M4947" t="s">
        <v>1019</v>
      </c>
      <c r="N4947" t="s">
        <v>1019</v>
      </c>
    </row>
    <row r="4948" spans="1:14" x14ac:dyDescent="0.3">
      <c r="A4948" s="136">
        <f t="shared" si="77"/>
        <v>435.48956152573123</v>
      </c>
      <c r="B4948" s="134">
        <v>8.5434999999999999</v>
      </c>
      <c r="C4948" s="134">
        <v>-76.671999999999997</v>
      </c>
      <c r="D4948" t="s">
        <v>12354</v>
      </c>
      <c r="E4948" t="s">
        <v>883</v>
      </c>
      <c r="F4948" t="s">
        <v>877</v>
      </c>
      <c r="G4948" t="s">
        <v>12187</v>
      </c>
      <c r="H4948" t="s">
        <v>288</v>
      </c>
      <c r="I4948">
        <v>133.04429999999999</v>
      </c>
      <c r="J4948" t="s">
        <v>894</v>
      </c>
      <c r="L4948" t="s">
        <v>11367</v>
      </c>
      <c r="M4948" t="s">
        <v>957</v>
      </c>
      <c r="N4948" t="s">
        <v>957</v>
      </c>
    </row>
    <row r="4949" spans="1:14" x14ac:dyDescent="0.3">
      <c r="A4949" s="136">
        <f t="shared" si="77"/>
        <v>435.58088972168866</v>
      </c>
      <c r="B4949" s="134">
        <v>4.3327600000000004</v>
      </c>
      <c r="C4949" s="134">
        <v>-75.792090000000002</v>
      </c>
      <c r="D4949" t="s">
        <v>1341</v>
      </c>
      <c r="E4949" t="s">
        <v>892</v>
      </c>
      <c r="F4949" t="s">
        <v>926</v>
      </c>
      <c r="G4949" t="s">
        <v>1332</v>
      </c>
      <c r="H4949" t="s">
        <v>1301</v>
      </c>
      <c r="I4949">
        <v>2.3631000000000002</v>
      </c>
      <c r="J4949" t="s">
        <v>889</v>
      </c>
      <c r="K4949" t="s">
        <v>879</v>
      </c>
      <c r="L4949" t="s">
        <v>1342</v>
      </c>
      <c r="M4949" t="s">
        <v>899</v>
      </c>
      <c r="N4949" t="s">
        <v>899</v>
      </c>
    </row>
    <row r="4950" spans="1:14" x14ac:dyDescent="0.3">
      <c r="A4950" s="136">
        <f t="shared" si="77"/>
        <v>435.75008244381064</v>
      </c>
      <c r="B4950" s="134">
        <v>4.4118899999999996</v>
      </c>
      <c r="C4950" s="134">
        <v>-75.871219999999994</v>
      </c>
      <c r="D4950" t="s">
        <v>1522</v>
      </c>
      <c r="E4950" t="s">
        <v>892</v>
      </c>
      <c r="F4950" t="s">
        <v>926</v>
      </c>
      <c r="G4950" t="s">
        <v>1523</v>
      </c>
      <c r="H4950" t="s">
        <v>1301</v>
      </c>
      <c r="I4950">
        <v>86.940600000000003</v>
      </c>
      <c r="J4950" t="s">
        <v>889</v>
      </c>
      <c r="K4950" t="s">
        <v>879</v>
      </c>
      <c r="L4950" t="s">
        <v>1524</v>
      </c>
      <c r="M4950" t="s">
        <v>957</v>
      </c>
      <c r="N4950" t="s">
        <v>957</v>
      </c>
    </row>
    <row r="4951" spans="1:14" x14ac:dyDescent="0.3">
      <c r="A4951" s="136">
        <f t="shared" si="77"/>
        <v>435.75273426458085</v>
      </c>
      <c r="B4951" s="134">
        <v>5.6421999999999999</v>
      </c>
      <c r="C4951" s="134">
        <v>-76.662049999999994</v>
      </c>
      <c r="D4951" t="s">
        <v>6310</v>
      </c>
      <c r="E4951" t="s">
        <v>892</v>
      </c>
      <c r="F4951" t="s">
        <v>877</v>
      </c>
      <c r="G4951" t="s">
        <v>6311</v>
      </c>
      <c r="H4951" t="s">
        <v>295</v>
      </c>
      <c r="I4951">
        <v>29.681999999999999</v>
      </c>
      <c r="J4951" t="s">
        <v>894</v>
      </c>
      <c r="K4951" t="s">
        <v>879</v>
      </c>
      <c r="L4951" t="s">
        <v>6312</v>
      </c>
      <c r="M4951" t="s">
        <v>957</v>
      </c>
      <c r="N4951" t="s">
        <v>957</v>
      </c>
    </row>
    <row r="4952" spans="1:14" x14ac:dyDescent="0.3">
      <c r="A4952" s="136">
        <f t="shared" si="77"/>
        <v>435.75319446519717</v>
      </c>
      <c r="B4952" s="134">
        <v>8.6945899999999998</v>
      </c>
      <c r="C4952" s="134">
        <v>-76.610810000000001</v>
      </c>
      <c r="D4952" t="s">
        <v>12499</v>
      </c>
      <c r="E4952" t="s">
        <v>892</v>
      </c>
      <c r="F4952" t="s">
        <v>926</v>
      </c>
      <c r="G4952" t="s">
        <v>12433</v>
      </c>
      <c r="H4952" t="s">
        <v>288</v>
      </c>
      <c r="I4952">
        <v>95.344499999999996</v>
      </c>
      <c r="J4952" t="s">
        <v>894</v>
      </c>
      <c r="K4952" t="s">
        <v>879</v>
      </c>
      <c r="L4952" t="s">
        <v>12500</v>
      </c>
      <c r="M4952" t="s">
        <v>1380</v>
      </c>
      <c r="N4952" t="s">
        <v>1380</v>
      </c>
    </row>
    <row r="4953" spans="1:14" x14ac:dyDescent="0.3">
      <c r="A4953" s="136">
        <f t="shared" si="77"/>
        <v>436.08741235536979</v>
      </c>
      <c r="B4953" s="134">
        <v>4.4284999999999997</v>
      </c>
      <c r="C4953" s="134">
        <v>-75.891000000000005</v>
      </c>
      <c r="D4953" t="s">
        <v>1578</v>
      </c>
      <c r="E4953" t="s">
        <v>883</v>
      </c>
      <c r="F4953" t="s">
        <v>877</v>
      </c>
      <c r="G4953" t="s">
        <v>1579</v>
      </c>
      <c r="H4953" t="s">
        <v>1301</v>
      </c>
      <c r="I4953">
        <v>40.540300000000002</v>
      </c>
      <c r="J4953" t="s">
        <v>894</v>
      </c>
      <c r="L4953" t="s">
        <v>1580</v>
      </c>
      <c r="M4953" t="s">
        <v>957</v>
      </c>
      <c r="N4953" t="s">
        <v>957</v>
      </c>
    </row>
    <row r="4954" spans="1:14" x14ac:dyDescent="0.3">
      <c r="A4954" s="136">
        <f t="shared" si="77"/>
        <v>436.12763302609028</v>
      </c>
      <c r="B4954" s="134">
        <v>3.6688800000000001</v>
      </c>
      <c r="C4954" s="134">
        <v>-74.919120000000007</v>
      </c>
      <c r="D4954" t="s">
        <v>1713</v>
      </c>
      <c r="E4954" t="s">
        <v>876</v>
      </c>
      <c r="F4954" t="s">
        <v>877</v>
      </c>
      <c r="G4954" t="s">
        <v>1714</v>
      </c>
      <c r="H4954" t="s">
        <v>307</v>
      </c>
      <c r="I4954">
        <v>836.98299999999995</v>
      </c>
      <c r="J4954" t="s">
        <v>889</v>
      </c>
      <c r="K4954" t="s">
        <v>879</v>
      </c>
      <c r="L4954" t="s">
        <v>1715</v>
      </c>
      <c r="M4954" t="s">
        <v>1459</v>
      </c>
      <c r="N4954" t="s">
        <v>1459</v>
      </c>
    </row>
    <row r="4955" spans="1:14" x14ac:dyDescent="0.3">
      <c r="A4955" s="136">
        <f t="shared" si="77"/>
        <v>436.35933499295345</v>
      </c>
      <c r="B4955" s="134">
        <v>4.3890000000000002</v>
      </c>
      <c r="C4955" s="134">
        <v>-75.856999999999999</v>
      </c>
      <c r="D4955" t="s">
        <v>1496</v>
      </c>
      <c r="E4955" t="s">
        <v>883</v>
      </c>
      <c r="F4955" t="s">
        <v>877</v>
      </c>
      <c r="G4955" t="s">
        <v>1497</v>
      </c>
      <c r="H4955" t="s">
        <v>1301</v>
      </c>
      <c r="I4955">
        <v>404.1696</v>
      </c>
      <c r="J4955" t="s">
        <v>889</v>
      </c>
      <c r="L4955" t="s">
        <v>1498</v>
      </c>
      <c r="M4955" t="s">
        <v>1019</v>
      </c>
      <c r="N4955" t="s">
        <v>1019</v>
      </c>
    </row>
    <row r="4956" spans="1:14" x14ac:dyDescent="0.3">
      <c r="A4956" s="136">
        <f t="shared" si="77"/>
        <v>436.69072187872291</v>
      </c>
      <c r="B4956" s="134">
        <v>11.018000000000001</v>
      </c>
      <c r="C4956" s="134">
        <v>-72.836500000000001</v>
      </c>
      <c r="D4956" t="s">
        <v>13963</v>
      </c>
      <c r="E4956" t="s">
        <v>883</v>
      </c>
      <c r="F4956" t="s">
        <v>877</v>
      </c>
      <c r="G4956" t="s">
        <v>13964</v>
      </c>
      <c r="H4956" t="s">
        <v>13738</v>
      </c>
      <c r="I4956">
        <v>4599.4453000000003</v>
      </c>
      <c r="J4956" t="s">
        <v>889</v>
      </c>
      <c r="L4956" t="s">
        <v>13962</v>
      </c>
      <c r="M4956" t="s">
        <v>13965</v>
      </c>
      <c r="N4956" t="s">
        <v>13965</v>
      </c>
    </row>
    <row r="4957" spans="1:14" x14ac:dyDescent="0.3">
      <c r="A4957" s="136">
        <f t="shared" si="77"/>
        <v>436.70442720316589</v>
      </c>
      <c r="B4957" s="134">
        <v>4.4225000000000003</v>
      </c>
      <c r="C4957" s="134">
        <v>-75.893000000000001</v>
      </c>
      <c r="D4957" t="s">
        <v>1576</v>
      </c>
      <c r="E4957" t="s">
        <v>883</v>
      </c>
      <c r="F4957" t="s">
        <v>877</v>
      </c>
      <c r="G4957" t="s">
        <v>1577</v>
      </c>
      <c r="H4957" t="s">
        <v>1301</v>
      </c>
      <c r="I4957">
        <v>137.5932</v>
      </c>
      <c r="J4957" t="s">
        <v>894</v>
      </c>
      <c r="L4957" t="s">
        <v>1180</v>
      </c>
      <c r="M4957" t="s">
        <v>957</v>
      </c>
      <c r="N4957" t="s">
        <v>957</v>
      </c>
    </row>
    <row r="4958" spans="1:14" x14ac:dyDescent="0.3">
      <c r="A4958" s="136">
        <f t="shared" si="77"/>
        <v>436.77589435895965</v>
      </c>
      <c r="B4958" s="134">
        <v>4.4124999999999996</v>
      </c>
      <c r="C4958" s="134">
        <v>-75.884500000000003</v>
      </c>
      <c r="D4958" t="s">
        <v>1548</v>
      </c>
      <c r="E4958" t="s">
        <v>892</v>
      </c>
      <c r="F4958" t="s">
        <v>877</v>
      </c>
      <c r="G4958" t="s">
        <v>1549</v>
      </c>
      <c r="H4958" t="s">
        <v>1301</v>
      </c>
      <c r="I4958">
        <v>45.454700000000003</v>
      </c>
      <c r="J4958" t="s">
        <v>894</v>
      </c>
      <c r="K4958" t="s">
        <v>879</v>
      </c>
      <c r="L4958" t="s">
        <v>1550</v>
      </c>
      <c r="M4958" t="s">
        <v>1019</v>
      </c>
      <c r="N4958" t="s">
        <v>1019</v>
      </c>
    </row>
    <row r="4959" spans="1:14" x14ac:dyDescent="0.3">
      <c r="A4959" s="136">
        <f t="shared" si="77"/>
        <v>436.78830602871943</v>
      </c>
      <c r="B4959" s="134">
        <v>4.3193099999999998</v>
      </c>
      <c r="C4959" s="134">
        <v>-75.793999999999997</v>
      </c>
      <c r="D4959" t="s">
        <v>1334</v>
      </c>
      <c r="E4959" t="s">
        <v>892</v>
      </c>
      <c r="F4959" t="s">
        <v>926</v>
      </c>
      <c r="G4959" t="s">
        <v>1332</v>
      </c>
      <c r="H4959" t="s">
        <v>1301</v>
      </c>
      <c r="I4959">
        <v>90.024799999999999</v>
      </c>
      <c r="J4959" t="s">
        <v>889</v>
      </c>
      <c r="K4959" t="s">
        <v>879</v>
      </c>
      <c r="L4959" t="s">
        <v>1335</v>
      </c>
      <c r="M4959" t="s">
        <v>899</v>
      </c>
      <c r="N4959" t="s">
        <v>899</v>
      </c>
    </row>
    <row r="4960" spans="1:14" x14ac:dyDescent="0.3">
      <c r="A4960" s="136">
        <f t="shared" si="77"/>
        <v>436.94184009687029</v>
      </c>
      <c r="B4960" s="134">
        <v>5.1020000000000003</v>
      </c>
      <c r="C4960" s="134">
        <v>-76.406000000000006</v>
      </c>
      <c r="D4960" t="s">
        <v>4012</v>
      </c>
      <c r="E4960" t="s">
        <v>883</v>
      </c>
      <c r="F4960" t="s">
        <v>877</v>
      </c>
      <c r="G4960" t="s">
        <v>4013</v>
      </c>
      <c r="H4960" t="s">
        <v>295</v>
      </c>
      <c r="I4960">
        <v>592.1472</v>
      </c>
      <c r="J4960" t="s">
        <v>889</v>
      </c>
      <c r="L4960" t="s">
        <v>2650</v>
      </c>
      <c r="M4960" t="s">
        <v>891</v>
      </c>
      <c r="N4960" t="s">
        <v>891</v>
      </c>
    </row>
    <row r="4961" spans="1:14" x14ac:dyDescent="0.3">
      <c r="A4961" s="136">
        <f t="shared" si="77"/>
        <v>436.98496421408242</v>
      </c>
      <c r="B4961" s="134">
        <v>4.3010000000000002</v>
      </c>
      <c r="C4961" s="134">
        <v>-75.778000000000006</v>
      </c>
      <c r="D4961" t="s">
        <v>1293</v>
      </c>
      <c r="E4961" t="s">
        <v>883</v>
      </c>
      <c r="F4961" t="s">
        <v>877</v>
      </c>
      <c r="G4961" t="s">
        <v>1294</v>
      </c>
      <c r="H4961" t="s">
        <v>304</v>
      </c>
      <c r="I4961">
        <v>71.250699999999995</v>
      </c>
      <c r="J4961" t="s">
        <v>894</v>
      </c>
      <c r="L4961" t="s">
        <v>1295</v>
      </c>
      <c r="M4961" t="s">
        <v>1173</v>
      </c>
      <c r="N4961" t="s">
        <v>1173</v>
      </c>
    </row>
    <row r="4962" spans="1:14" x14ac:dyDescent="0.3">
      <c r="A4962" s="136">
        <f t="shared" si="77"/>
        <v>437.14261764970411</v>
      </c>
      <c r="B4962" s="134">
        <v>10.5045</v>
      </c>
      <c r="C4962" s="134">
        <v>-74.978499999999997</v>
      </c>
      <c r="D4962" t="s">
        <v>13414</v>
      </c>
      <c r="E4962" t="s">
        <v>883</v>
      </c>
      <c r="F4962" t="s">
        <v>877</v>
      </c>
      <c r="G4962" t="s">
        <v>13415</v>
      </c>
      <c r="H4962" t="s">
        <v>289</v>
      </c>
      <c r="I4962">
        <v>2049.0466999999999</v>
      </c>
      <c r="J4962" t="s">
        <v>889</v>
      </c>
      <c r="L4962" t="s">
        <v>4152</v>
      </c>
      <c r="M4962" t="s">
        <v>899</v>
      </c>
      <c r="N4962" t="s">
        <v>899</v>
      </c>
    </row>
    <row r="4963" spans="1:14" x14ac:dyDescent="0.3">
      <c r="A4963" s="136">
        <f t="shared" si="77"/>
        <v>437.31530048766723</v>
      </c>
      <c r="B4963" s="134">
        <v>11.0215</v>
      </c>
      <c r="C4963" s="134">
        <v>-72.790499999999994</v>
      </c>
      <c r="D4963" t="s">
        <v>13978</v>
      </c>
      <c r="E4963" t="s">
        <v>892</v>
      </c>
      <c r="F4963" t="s">
        <v>1214</v>
      </c>
      <c r="G4963" t="s">
        <v>13955</v>
      </c>
      <c r="H4963" t="s">
        <v>13738</v>
      </c>
      <c r="I4963">
        <v>57.930199999999999</v>
      </c>
      <c r="L4963" t="s">
        <v>13979</v>
      </c>
      <c r="M4963" t="s">
        <v>1019</v>
      </c>
      <c r="N4963" t="s">
        <v>1019</v>
      </c>
    </row>
    <row r="4964" spans="1:14" x14ac:dyDescent="0.3">
      <c r="A4964" s="136">
        <f t="shared" si="77"/>
        <v>437.35888553928964</v>
      </c>
      <c r="B4964" s="134">
        <v>4.3116300000000001</v>
      </c>
      <c r="C4964" s="134">
        <v>-75.793559999999999</v>
      </c>
      <c r="D4964" t="s">
        <v>1331</v>
      </c>
      <c r="E4964" t="s">
        <v>892</v>
      </c>
      <c r="F4964" t="s">
        <v>926</v>
      </c>
      <c r="G4964" t="s">
        <v>1332</v>
      </c>
      <c r="H4964" t="s">
        <v>1301</v>
      </c>
      <c r="I4964">
        <v>46.567799999999998</v>
      </c>
      <c r="J4964" t="s">
        <v>889</v>
      </c>
      <c r="K4964" t="s">
        <v>879</v>
      </c>
      <c r="L4964" t="s">
        <v>1295</v>
      </c>
      <c r="M4964" t="s">
        <v>899</v>
      </c>
      <c r="N4964" t="s">
        <v>899</v>
      </c>
    </row>
    <row r="4965" spans="1:14" x14ac:dyDescent="0.3">
      <c r="A4965" s="136">
        <f t="shared" si="77"/>
        <v>437.45470208871848</v>
      </c>
      <c r="B4965" s="134">
        <v>4.3015100000000004</v>
      </c>
      <c r="C4965" s="134">
        <v>-75.784549999999996</v>
      </c>
      <c r="D4965" t="s">
        <v>1303</v>
      </c>
      <c r="E4965" t="s">
        <v>892</v>
      </c>
      <c r="F4965" t="s">
        <v>896</v>
      </c>
      <c r="G4965" t="s">
        <v>1304</v>
      </c>
      <c r="H4965" t="s">
        <v>304</v>
      </c>
      <c r="I4965">
        <v>6.8155000000000001</v>
      </c>
      <c r="J4965" t="s">
        <v>894</v>
      </c>
      <c r="K4965" t="s">
        <v>903</v>
      </c>
      <c r="L4965" t="s">
        <v>1305</v>
      </c>
      <c r="M4965" t="s">
        <v>957</v>
      </c>
      <c r="N4965" t="s">
        <v>957</v>
      </c>
    </row>
    <row r="4966" spans="1:14" x14ac:dyDescent="0.3">
      <c r="A4966" s="136">
        <f t="shared" si="77"/>
        <v>437.69622177364812</v>
      </c>
      <c r="B4966" s="134">
        <v>10.531499999999999</v>
      </c>
      <c r="C4966" s="134">
        <v>-74.9405</v>
      </c>
      <c r="D4966" t="s">
        <v>13431</v>
      </c>
      <c r="E4966" t="s">
        <v>883</v>
      </c>
      <c r="F4966" t="s">
        <v>877</v>
      </c>
      <c r="G4966" t="s">
        <v>13432</v>
      </c>
      <c r="H4966" t="s">
        <v>289</v>
      </c>
      <c r="I4966">
        <v>56.875799999999998</v>
      </c>
      <c r="J4966" t="s">
        <v>894</v>
      </c>
      <c r="L4966" t="s">
        <v>13433</v>
      </c>
      <c r="M4966" t="s">
        <v>1019</v>
      </c>
      <c r="N4966" t="s">
        <v>1019</v>
      </c>
    </row>
    <row r="4967" spans="1:14" x14ac:dyDescent="0.3">
      <c r="A4967" s="136">
        <f t="shared" si="77"/>
        <v>437.83000426188227</v>
      </c>
      <c r="B4967" s="134">
        <v>4.3012199999999998</v>
      </c>
      <c r="C4967" s="134">
        <v>-75.789069999999995</v>
      </c>
      <c r="D4967" t="s">
        <v>1312</v>
      </c>
      <c r="E4967" t="s">
        <v>892</v>
      </c>
      <c r="F4967" t="s">
        <v>926</v>
      </c>
      <c r="G4967" t="s">
        <v>1313</v>
      </c>
      <c r="H4967" t="s">
        <v>1301</v>
      </c>
      <c r="I4967">
        <v>186.19399999999999</v>
      </c>
      <c r="J4967" t="s">
        <v>894</v>
      </c>
      <c r="K4967" t="s">
        <v>879</v>
      </c>
      <c r="L4967" t="s">
        <v>1314</v>
      </c>
      <c r="M4967" t="s">
        <v>949</v>
      </c>
      <c r="N4967" t="s">
        <v>949</v>
      </c>
    </row>
    <row r="4968" spans="1:14" x14ac:dyDescent="0.3">
      <c r="A4968" s="136">
        <f t="shared" si="77"/>
        <v>437.94592300951894</v>
      </c>
      <c r="B4968" s="134">
        <v>4.3031600000000001</v>
      </c>
      <c r="C4968" s="134">
        <v>-75.792519999999996</v>
      </c>
      <c r="D4968" t="s">
        <v>1327</v>
      </c>
      <c r="E4968" t="s">
        <v>892</v>
      </c>
      <c r="F4968" t="s">
        <v>926</v>
      </c>
      <c r="G4968" t="s">
        <v>1320</v>
      </c>
      <c r="H4968" t="s">
        <v>1321</v>
      </c>
      <c r="I4968">
        <v>2.8942000000000001</v>
      </c>
      <c r="J4968" t="s">
        <v>894</v>
      </c>
      <c r="K4968" t="s">
        <v>879</v>
      </c>
      <c r="L4968" t="s">
        <v>1328</v>
      </c>
      <c r="M4968" t="s">
        <v>1326</v>
      </c>
      <c r="N4968" t="s">
        <v>1326</v>
      </c>
    </row>
    <row r="4969" spans="1:14" x14ac:dyDescent="0.3">
      <c r="A4969" s="136">
        <f t="shared" si="77"/>
        <v>437.99843581292481</v>
      </c>
      <c r="B4969" s="134">
        <v>3.6337999999999999</v>
      </c>
      <c r="C4969" s="134">
        <v>-74.890129999999999</v>
      </c>
      <c r="D4969" t="s">
        <v>1817</v>
      </c>
      <c r="E4969" t="s">
        <v>892</v>
      </c>
      <c r="F4969" t="s">
        <v>877</v>
      </c>
      <c r="G4969" t="s">
        <v>1818</v>
      </c>
      <c r="H4969" t="s">
        <v>307</v>
      </c>
      <c r="I4969">
        <v>27.970300000000002</v>
      </c>
      <c r="J4969" t="s">
        <v>894</v>
      </c>
      <c r="K4969" t="s">
        <v>879</v>
      </c>
      <c r="L4969" t="s">
        <v>1819</v>
      </c>
      <c r="M4969" t="s">
        <v>1820</v>
      </c>
      <c r="N4969" t="s">
        <v>1820</v>
      </c>
    </row>
    <row r="4970" spans="1:14" x14ac:dyDescent="0.3">
      <c r="A4970" s="136">
        <f t="shared" si="77"/>
        <v>438.02749321583411</v>
      </c>
      <c r="B4970" s="134">
        <v>10.41231</v>
      </c>
      <c r="C4970" s="134">
        <v>-75.147689999999997</v>
      </c>
      <c r="D4970" t="s">
        <v>13377</v>
      </c>
      <c r="E4970" t="s">
        <v>892</v>
      </c>
      <c r="F4970" t="s">
        <v>877</v>
      </c>
      <c r="G4970" t="s">
        <v>13378</v>
      </c>
      <c r="H4970" t="s">
        <v>13379</v>
      </c>
      <c r="I4970">
        <v>1503.7018</v>
      </c>
      <c r="J4970" t="s">
        <v>889</v>
      </c>
      <c r="K4970" t="s">
        <v>879</v>
      </c>
      <c r="L4970" t="s">
        <v>13380</v>
      </c>
      <c r="M4970" t="s">
        <v>1879</v>
      </c>
      <c r="N4970" t="s">
        <v>1879</v>
      </c>
    </row>
    <row r="4971" spans="1:14" x14ac:dyDescent="0.3">
      <c r="A4971" s="136">
        <f t="shared" si="77"/>
        <v>438.18489432989537</v>
      </c>
      <c r="B4971" s="134">
        <v>4.2989600000000001</v>
      </c>
      <c r="C4971" s="134">
        <v>-75.791330000000002</v>
      </c>
      <c r="D4971" t="s">
        <v>1319</v>
      </c>
      <c r="E4971" t="s">
        <v>892</v>
      </c>
      <c r="F4971" t="s">
        <v>877</v>
      </c>
      <c r="G4971" t="s">
        <v>1320</v>
      </c>
      <c r="H4971" t="s">
        <v>1321</v>
      </c>
      <c r="I4971">
        <v>9.9906000000000006</v>
      </c>
      <c r="J4971" t="s">
        <v>894</v>
      </c>
      <c r="K4971" t="s">
        <v>879</v>
      </c>
      <c r="L4971" t="s">
        <v>1317</v>
      </c>
      <c r="M4971" t="s">
        <v>1270</v>
      </c>
      <c r="N4971" t="s">
        <v>1270</v>
      </c>
    </row>
    <row r="4972" spans="1:14" x14ac:dyDescent="0.3">
      <c r="A4972" s="136">
        <f t="shared" si="77"/>
        <v>438.25629988186142</v>
      </c>
      <c r="B4972" s="134">
        <v>10.537000000000001</v>
      </c>
      <c r="C4972" s="134">
        <v>-74.941000000000003</v>
      </c>
      <c r="D4972" t="s">
        <v>13437</v>
      </c>
      <c r="E4972" t="s">
        <v>883</v>
      </c>
      <c r="F4972" t="s">
        <v>877</v>
      </c>
      <c r="G4972" t="s">
        <v>13415</v>
      </c>
      <c r="H4972" t="s">
        <v>289</v>
      </c>
      <c r="I4972">
        <v>27.8325</v>
      </c>
      <c r="J4972" t="s">
        <v>894</v>
      </c>
      <c r="L4972" t="s">
        <v>13433</v>
      </c>
      <c r="M4972" t="s">
        <v>1019</v>
      </c>
      <c r="N4972" t="s">
        <v>1019</v>
      </c>
    </row>
    <row r="4973" spans="1:14" x14ac:dyDescent="0.3">
      <c r="A4973" s="136">
        <f t="shared" si="77"/>
        <v>438.26043550255724</v>
      </c>
      <c r="B4973" s="134">
        <v>3.8170000000000002</v>
      </c>
      <c r="C4973" s="134">
        <v>-75.1995</v>
      </c>
      <c r="D4973" t="s">
        <v>1189</v>
      </c>
      <c r="E4973" t="s">
        <v>883</v>
      </c>
      <c r="F4973" t="s">
        <v>877</v>
      </c>
      <c r="G4973" t="s">
        <v>1162</v>
      </c>
      <c r="H4973" t="s">
        <v>307</v>
      </c>
      <c r="I4973">
        <v>480.18430000000001</v>
      </c>
      <c r="J4973" t="s">
        <v>889</v>
      </c>
      <c r="L4973" t="s">
        <v>1190</v>
      </c>
      <c r="M4973" t="s">
        <v>1039</v>
      </c>
      <c r="N4973" t="s">
        <v>1039</v>
      </c>
    </row>
    <row r="4974" spans="1:14" x14ac:dyDescent="0.3">
      <c r="A4974" s="136">
        <f t="shared" si="77"/>
        <v>438.50795174741796</v>
      </c>
      <c r="B4974" s="134">
        <v>3.8719999999999999</v>
      </c>
      <c r="C4974" s="134">
        <v>-75.284000000000006</v>
      </c>
      <c r="D4974" t="s">
        <v>1084</v>
      </c>
      <c r="E4974" t="s">
        <v>883</v>
      </c>
      <c r="F4974" t="s">
        <v>877</v>
      </c>
      <c r="G4974" t="s">
        <v>909</v>
      </c>
      <c r="H4974" t="s">
        <v>307</v>
      </c>
      <c r="I4974">
        <v>137.55430000000001</v>
      </c>
      <c r="J4974" t="s">
        <v>894</v>
      </c>
      <c r="L4974" t="s">
        <v>1085</v>
      </c>
      <c r="M4974" t="s">
        <v>1086</v>
      </c>
      <c r="N4974" t="s">
        <v>1086</v>
      </c>
    </row>
    <row r="4975" spans="1:14" x14ac:dyDescent="0.3">
      <c r="A4975" s="136">
        <f t="shared" si="77"/>
        <v>438.5669990533637</v>
      </c>
      <c r="B4975" s="134">
        <v>5.27</v>
      </c>
      <c r="C4975" s="134">
        <v>-76.516999999999996</v>
      </c>
      <c r="D4975" t="s">
        <v>4794</v>
      </c>
      <c r="E4975" t="s">
        <v>883</v>
      </c>
      <c r="F4975" t="s">
        <v>877</v>
      </c>
      <c r="G4975" t="s">
        <v>4395</v>
      </c>
      <c r="H4975" t="s">
        <v>295</v>
      </c>
      <c r="I4975">
        <v>1620.3897999999999</v>
      </c>
      <c r="J4975" t="s">
        <v>889</v>
      </c>
      <c r="L4975" t="s">
        <v>4795</v>
      </c>
      <c r="M4975" t="s">
        <v>2791</v>
      </c>
      <c r="N4975" t="s">
        <v>2791</v>
      </c>
    </row>
    <row r="4976" spans="1:14" x14ac:dyDescent="0.3">
      <c r="A4976" s="136">
        <f t="shared" si="77"/>
        <v>438.58680976116472</v>
      </c>
      <c r="B4976" s="134">
        <v>3.8094999999999999</v>
      </c>
      <c r="C4976" s="134">
        <v>-75.1935</v>
      </c>
      <c r="D4976" t="s">
        <v>1209</v>
      </c>
      <c r="E4976" t="s">
        <v>883</v>
      </c>
      <c r="F4976" t="s">
        <v>877</v>
      </c>
      <c r="G4976" t="s">
        <v>1162</v>
      </c>
      <c r="H4976" t="s">
        <v>307</v>
      </c>
      <c r="I4976">
        <v>15.965299999999999</v>
      </c>
      <c r="J4976" t="s">
        <v>894</v>
      </c>
      <c r="L4976" t="s">
        <v>1210</v>
      </c>
      <c r="M4976" t="s">
        <v>957</v>
      </c>
      <c r="N4976" t="s">
        <v>957</v>
      </c>
    </row>
    <row r="4977" spans="1:14" x14ac:dyDescent="0.3">
      <c r="A4977" s="136">
        <f t="shared" si="77"/>
        <v>438.74161284635545</v>
      </c>
      <c r="B4977" s="134">
        <v>8.4410000000000007</v>
      </c>
      <c r="C4977" s="134">
        <v>-76.742500000000007</v>
      </c>
      <c r="D4977" t="s">
        <v>12244</v>
      </c>
      <c r="E4977" t="s">
        <v>883</v>
      </c>
      <c r="F4977" t="s">
        <v>877</v>
      </c>
      <c r="G4977" t="s">
        <v>12187</v>
      </c>
      <c r="H4977" t="s">
        <v>288</v>
      </c>
      <c r="I4977">
        <v>51.286200000000001</v>
      </c>
      <c r="J4977" t="s">
        <v>894</v>
      </c>
      <c r="L4977" t="s">
        <v>12245</v>
      </c>
      <c r="M4977" t="s">
        <v>3535</v>
      </c>
      <c r="N4977" t="s">
        <v>3535</v>
      </c>
    </row>
    <row r="4978" spans="1:14" x14ac:dyDescent="0.3">
      <c r="A4978" s="136">
        <f t="shared" si="77"/>
        <v>438.74573239467185</v>
      </c>
      <c r="B4978" s="134">
        <v>4.2888999999999999</v>
      </c>
      <c r="C4978" s="134">
        <v>-75.788309999999996</v>
      </c>
      <c r="D4978" t="s">
        <v>1299</v>
      </c>
      <c r="E4978" t="s">
        <v>892</v>
      </c>
      <c r="F4978" t="s">
        <v>877</v>
      </c>
      <c r="G4978" t="s">
        <v>1300</v>
      </c>
      <c r="H4978" t="s">
        <v>1301</v>
      </c>
      <c r="I4978">
        <v>8.8280999999999992</v>
      </c>
      <c r="J4978" t="s">
        <v>894</v>
      </c>
      <c r="K4978" t="s">
        <v>879</v>
      </c>
      <c r="L4978" t="s">
        <v>1302</v>
      </c>
      <c r="M4978" t="s">
        <v>957</v>
      </c>
      <c r="N4978" t="s">
        <v>957</v>
      </c>
    </row>
    <row r="4979" spans="1:14" x14ac:dyDescent="0.3">
      <c r="A4979" s="136">
        <f t="shared" si="77"/>
        <v>438.78745559007132</v>
      </c>
      <c r="B4979" s="134">
        <v>4.5049999999999999</v>
      </c>
      <c r="C4979" s="134">
        <v>-75.992999999999995</v>
      </c>
      <c r="D4979" t="s">
        <v>1843</v>
      </c>
      <c r="E4979" t="s">
        <v>883</v>
      </c>
      <c r="F4979" t="s">
        <v>877</v>
      </c>
      <c r="G4979" t="s">
        <v>1842</v>
      </c>
      <c r="H4979" t="s">
        <v>1321</v>
      </c>
      <c r="I4979">
        <v>22.114699999999999</v>
      </c>
      <c r="J4979" t="s">
        <v>894</v>
      </c>
      <c r="L4979" t="s">
        <v>1844</v>
      </c>
      <c r="M4979" t="s">
        <v>1410</v>
      </c>
      <c r="N4979" t="s">
        <v>1410</v>
      </c>
    </row>
    <row r="4980" spans="1:14" x14ac:dyDescent="0.3">
      <c r="A4980" s="136">
        <f t="shared" si="77"/>
        <v>439.04046979371157</v>
      </c>
      <c r="B4980" s="134">
        <v>10.541499999999999</v>
      </c>
      <c r="C4980" s="134">
        <v>-74.947500000000005</v>
      </c>
      <c r="D4980" t="s">
        <v>13438</v>
      </c>
      <c r="E4980" t="s">
        <v>883</v>
      </c>
      <c r="F4980" t="s">
        <v>963</v>
      </c>
      <c r="G4980" t="s">
        <v>13415</v>
      </c>
      <c r="H4980" t="s">
        <v>289</v>
      </c>
      <c r="I4980">
        <v>90.757400000000004</v>
      </c>
      <c r="L4980" t="s">
        <v>13439</v>
      </c>
      <c r="M4980" t="s">
        <v>1019</v>
      </c>
      <c r="N4980" t="s">
        <v>1019</v>
      </c>
    </row>
    <row r="4981" spans="1:14" x14ac:dyDescent="0.3">
      <c r="A4981" s="136">
        <f t="shared" si="77"/>
        <v>439.10562083182612</v>
      </c>
      <c r="B4981" s="134">
        <v>4.2875199999999998</v>
      </c>
      <c r="C4981" s="134">
        <v>-75.791529999999995</v>
      </c>
      <c r="D4981" t="s">
        <v>1309</v>
      </c>
      <c r="E4981" t="s">
        <v>892</v>
      </c>
      <c r="F4981" t="s">
        <v>926</v>
      </c>
      <c r="G4981" t="s">
        <v>1300</v>
      </c>
      <c r="H4981" t="s">
        <v>1301</v>
      </c>
      <c r="I4981">
        <v>36.937399999999997</v>
      </c>
      <c r="J4981" t="s">
        <v>894</v>
      </c>
      <c r="K4981" t="s">
        <v>879</v>
      </c>
      <c r="L4981" t="s">
        <v>1302</v>
      </c>
      <c r="M4981" t="s">
        <v>1310</v>
      </c>
      <c r="N4981" t="s">
        <v>1310</v>
      </c>
    </row>
    <row r="4982" spans="1:14" x14ac:dyDescent="0.3">
      <c r="A4982" s="136">
        <f t="shared" si="77"/>
        <v>439.24723727478346</v>
      </c>
      <c r="B4982" s="134">
        <v>10.52285</v>
      </c>
      <c r="C4982" s="134">
        <v>-74.984669999999994</v>
      </c>
      <c r="D4982" t="s">
        <v>13416</v>
      </c>
      <c r="E4982" t="s">
        <v>892</v>
      </c>
      <c r="F4982" t="s">
        <v>877</v>
      </c>
      <c r="G4982" t="s">
        <v>13415</v>
      </c>
      <c r="H4982" t="s">
        <v>289</v>
      </c>
      <c r="I4982">
        <v>335.98860000000002</v>
      </c>
      <c r="J4982" t="s">
        <v>889</v>
      </c>
      <c r="K4982" t="s">
        <v>879</v>
      </c>
      <c r="L4982" t="s">
        <v>13417</v>
      </c>
      <c r="M4982" t="s">
        <v>1718</v>
      </c>
      <c r="N4982" t="s">
        <v>1718</v>
      </c>
    </row>
    <row r="4983" spans="1:14" x14ac:dyDescent="0.3">
      <c r="A4983" s="136">
        <f t="shared" si="77"/>
        <v>439.2649533598244</v>
      </c>
      <c r="B4983" s="134">
        <v>10.422499999999999</v>
      </c>
      <c r="C4983" s="134">
        <v>-75.152500000000003</v>
      </c>
      <c r="D4983" t="s">
        <v>13382</v>
      </c>
      <c r="E4983" t="s">
        <v>968</v>
      </c>
      <c r="F4983" t="s">
        <v>877</v>
      </c>
      <c r="G4983" t="s">
        <v>13378</v>
      </c>
      <c r="H4983" t="s">
        <v>13379</v>
      </c>
      <c r="I4983">
        <v>196.1585</v>
      </c>
      <c r="J4983" t="s">
        <v>889</v>
      </c>
      <c r="L4983" t="s">
        <v>13383</v>
      </c>
      <c r="M4983" t="s">
        <v>891</v>
      </c>
      <c r="N4983" t="s">
        <v>891</v>
      </c>
    </row>
    <row r="4984" spans="1:14" x14ac:dyDescent="0.3">
      <c r="A4984" s="136">
        <f t="shared" si="77"/>
        <v>439.38695853491112</v>
      </c>
      <c r="B4984" s="134">
        <v>10.4085</v>
      </c>
      <c r="C4984" s="134">
        <v>-75.176500000000004</v>
      </c>
      <c r="D4984" t="s">
        <v>13370</v>
      </c>
      <c r="E4984" t="s">
        <v>892</v>
      </c>
      <c r="F4984" t="s">
        <v>877</v>
      </c>
      <c r="G4984" t="s">
        <v>13371</v>
      </c>
      <c r="H4984" t="s">
        <v>290</v>
      </c>
      <c r="I4984">
        <v>54.4925</v>
      </c>
      <c r="J4984" t="s">
        <v>894</v>
      </c>
      <c r="K4984" t="s">
        <v>903</v>
      </c>
      <c r="L4984" t="s">
        <v>13372</v>
      </c>
      <c r="M4984" t="s">
        <v>887</v>
      </c>
      <c r="N4984" t="s">
        <v>887</v>
      </c>
    </row>
    <row r="4985" spans="1:14" x14ac:dyDescent="0.3">
      <c r="A4985" s="136">
        <f t="shared" si="77"/>
        <v>439.54819270033676</v>
      </c>
      <c r="B4985" s="134">
        <v>5.6691500000000001</v>
      </c>
      <c r="C4985" s="134">
        <v>-76.709689999999995</v>
      </c>
      <c r="D4985" t="s">
        <v>6488</v>
      </c>
      <c r="E4985" t="s">
        <v>876</v>
      </c>
      <c r="F4985" t="s">
        <v>877</v>
      </c>
      <c r="G4985" t="s">
        <v>6489</v>
      </c>
      <c r="H4985" t="s">
        <v>295</v>
      </c>
      <c r="I4985">
        <v>1386.9476999999999</v>
      </c>
      <c r="J4985" t="s">
        <v>889</v>
      </c>
      <c r="K4985" t="s">
        <v>903</v>
      </c>
      <c r="L4985" t="s">
        <v>4937</v>
      </c>
      <c r="M4985" t="s">
        <v>881</v>
      </c>
      <c r="N4985" t="s">
        <v>881</v>
      </c>
    </row>
    <row r="4986" spans="1:14" x14ac:dyDescent="0.3">
      <c r="A4986" s="136">
        <f t="shared" si="77"/>
        <v>439.66602726096886</v>
      </c>
      <c r="B4986" s="134">
        <v>3.8540899999999998</v>
      </c>
      <c r="C4986" s="134">
        <v>-75.276560000000003</v>
      </c>
      <c r="D4986" t="s">
        <v>1105</v>
      </c>
      <c r="E4986" t="s">
        <v>892</v>
      </c>
      <c r="F4986" t="s">
        <v>877</v>
      </c>
      <c r="G4986" t="s">
        <v>909</v>
      </c>
      <c r="H4986" t="s">
        <v>307</v>
      </c>
      <c r="I4986">
        <v>196.41659999999999</v>
      </c>
      <c r="J4986" t="s">
        <v>889</v>
      </c>
      <c r="K4986" t="s">
        <v>879</v>
      </c>
      <c r="L4986" t="s">
        <v>1106</v>
      </c>
      <c r="M4986" t="s">
        <v>1107</v>
      </c>
      <c r="N4986" t="s">
        <v>1107</v>
      </c>
    </row>
    <row r="4987" spans="1:14" x14ac:dyDescent="0.3">
      <c r="A4987" s="136">
        <f t="shared" si="77"/>
        <v>439.93722733982889</v>
      </c>
      <c r="B4987" s="134">
        <v>5.2709999999999999</v>
      </c>
      <c r="C4987" s="134">
        <v>-76.531499999999994</v>
      </c>
      <c r="D4987" t="s">
        <v>4835</v>
      </c>
      <c r="E4987" t="s">
        <v>883</v>
      </c>
      <c r="F4987" t="s">
        <v>884</v>
      </c>
      <c r="G4987" t="s">
        <v>4395</v>
      </c>
      <c r="H4987" t="s">
        <v>295</v>
      </c>
      <c r="I4987">
        <v>23.342199999999998</v>
      </c>
      <c r="L4987" t="s">
        <v>4836</v>
      </c>
      <c r="M4987" t="s">
        <v>957</v>
      </c>
      <c r="N4987" t="s">
        <v>957</v>
      </c>
    </row>
    <row r="4988" spans="1:14" x14ac:dyDescent="0.3">
      <c r="A4988" s="136">
        <f t="shared" si="77"/>
        <v>439.94469919136549</v>
      </c>
      <c r="B4988" s="134">
        <v>10.553739999999999</v>
      </c>
      <c r="C4988" s="134">
        <v>-74.9422</v>
      </c>
      <c r="D4988" t="s">
        <v>13466</v>
      </c>
      <c r="E4988" t="s">
        <v>892</v>
      </c>
      <c r="F4988" t="s">
        <v>877</v>
      </c>
      <c r="G4988" t="s">
        <v>8116</v>
      </c>
      <c r="H4988" t="s">
        <v>289</v>
      </c>
      <c r="I4988">
        <v>659.54089999999997</v>
      </c>
      <c r="J4988" t="s">
        <v>889</v>
      </c>
      <c r="K4988" t="s">
        <v>879</v>
      </c>
      <c r="L4988" t="s">
        <v>13467</v>
      </c>
      <c r="M4988" t="s">
        <v>1270</v>
      </c>
      <c r="N4988" t="s">
        <v>1270</v>
      </c>
    </row>
    <row r="4989" spans="1:14" x14ac:dyDescent="0.3">
      <c r="A4989" s="136">
        <f t="shared" si="77"/>
        <v>439.9653830806995</v>
      </c>
      <c r="B4989" s="134">
        <v>4.3404400000000001</v>
      </c>
      <c r="C4989" s="134">
        <v>-75.85521</v>
      </c>
      <c r="D4989" t="s">
        <v>1457</v>
      </c>
      <c r="E4989" t="s">
        <v>892</v>
      </c>
      <c r="F4989" t="s">
        <v>877</v>
      </c>
      <c r="G4989" t="s">
        <v>1320</v>
      </c>
      <c r="H4989" t="s">
        <v>1321</v>
      </c>
      <c r="I4989">
        <v>58.167200000000001</v>
      </c>
      <c r="J4989" t="s">
        <v>894</v>
      </c>
      <c r="K4989" t="s">
        <v>879</v>
      </c>
      <c r="L4989" t="s">
        <v>1458</v>
      </c>
      <c r="M4989" t="s">
        <v>1459</v>
      </c>
      <c r="N4989" t="s">
        <v>1459</v>
      </c>
    </row>
    <row r="4990" spans="1:14" x14ac:dyDescent="0.3">
      <c r="A4990" s="136">
        <f t="shared" si="77"/>
        <v>440.00160168990578</v>
      </c>
      <c r="B4990" s="134">
        <v>4.5789999999999997</v>
      </c>
      <c r="C4990" s="134">
        <v>-76.070499999999996</v>
      </c>
      <c r="D4990" t="s">
        <v>2099</v>
      </c>
      <c r="E4990" t="s">
        <v>883</v>
      </c>
      <c r="F4990" t="s">
        <v>877</v>
      </c>
      <c r="G4990" t="s">
        <v>2092</v>
      </c>
      <c r="H4990" t="s">
        <v>1321</v>
      </c>
      <c r="I4990">
        <v>66.346900000000005</v>
      </c>
      <c r="J4990" t="s">
        <v>894</v>
      </c>
      <c r="L4990" t="s">
        <v>2100</v>
      </c>
      <c r="M4990" t="s">
        <v>891</v>
      </c>
      <c r="N4990" t="s">
        <v>891</v>
      </c>
    </row>
    <row r="4991" spans="1:14" x14ac:dyDescent="0.3">
      <c r="A4991" s="136">
        <f t="shared" si="77"/>
        <v>440.18519830364687</v>
      </c>
      <c r="B4991" s="134">
        <v>4.5251299999999999</v>
      </c>
      <c r="C4991" s="134">
        <v>-76.027150000000006</v>
      </c>
      <c r="D4991" t="s">
        <v>1933</v>
      </c>
      <c r="E4991" t="s">
        <v>892</v>
      </c>
      <c r="F4991" t="s">
        <v>877</v>
      </c>
      <c r="G4991" t="s">
        <v>1842</v>
      </c>
      <c r="H4991" t="s">
        <v>1321</v>
      </c>
      <c r="I4991">
        <v>52.6982</v>
      </c>
      <c r="J4991" t="s">
        <v>889</v>
      </c>
      <c r="K4991" t="s">
        <v>879</v>
      </c>
      <c r="L4991" t="s">
        <v>1934</v>
      </c>
      <c r="M4991" t="s">
        <v>1270</v>
      </c>
      <c r="N4991" t="s">
        <v>1270</v>
      </c>
    </row>
    <row r="4992" spans="1:14" x14ac:dyDescent="0.3">
      <c r="A4992" s="136">
        <f t="shared" si="77"/>
        <v>440.48367378490468</v>
      </c>
      <c r="B4992" s="134">
        <v>10.211499999999999</v>
      </c>
      <c r="C4992" s="134">
        <v>-75.471999999999994</v>
      </c>
      <c r="D4992" t="s">
        <v>13157</v>
      </c>
      <c r="E4992" t="s">
        <v>883</v>
      </c>
      <c r="F4992" t="s">
        <v>877</v>
      </c>
      <c r="G4992" t="s">
        <v>13158</v>
      </c>
      <c r="H4992" t="s">
        <v>290</v>
      </c>
      <c r="I4992">
        <v>720.03009999999995</v>
      </c>
      <c r="J4992" t="s">
        <v>889</v>
      </c>
      <c r="L4992" t="s">
        <v>13159</v>
      </c>
      <c r="M4992" t="s">
        <v>1677</v>
      </c>
      <c r="N4992" t="s">
        <v>1677</v>
      </c>
    </row>
    <row r="4993" spans="1:14" x14ac:dyDescent="0.3">
      <c r="A4993" s="136">
        <f t="shared" si="77"/>
        <v>440.54214340884852</v>
      </c>
      <c r="B4993" s="134">
        <v>3.2254999999999998</v>
      </c>
      <c r="C4993" s="134">
        <v>-73.858000000000004</v>
      </c>
      <c r="D4993" t="s">
        <v>5415</v>
      </c>
      <c r="E4993" t="s">
        <v>892</v>
      </c>
      <c r="F4993" t="s">
        <v>877</v>
      </c>
      <c r="G4993" t="s">
        <v>5416</v>
      </c>
      <c r="H4993" t="s">
        <v>302</v>
      </c>
      <c r="I4993">
        <v>52.774700000000003</v>
      </c>
      <c r="J4993" t="s">
        <v>986</v>
      </c>
      <c r="K4993" t="s">
        <v>879</v>
      </c>
      <c r="L4993" t="s">
        <v>5417</v>
      </c>
      <c r="M4993" t="s">
        <v>1019</v>
      </c>
      <c r="N4993" t="s">
        <v>1019</v>
      </c>
    </row>
    <row r="4994" spans="1:14" x14ac:dyDescent="0.3">
      <c r="A4994" s="136">
        <f t="shared" ref="A4994:A5057" si="78">6371*ACOS(SIN(RADIANS(LAT))*SIN(RADIANS(B4994))+COS(RADIANS(LAT))*COS(RADIANS(B4994))*COS(RADIANS(C4994-LONG)))</f>
        <v>440.56452684793715</v>
      </c>
      <c r="B4994" s="134">
        <v>4.2735000000000003</v>
      </c>
      <c r="C4994" s="134">
        <v>-75.796000000000006</v>
      </c>
      <c r="D4994" t="s">
        <v>1311</v>
      </c>
      <c r="E4994" t="s">
        <v>883</v>
      </c>
      <c r="F4994" t="s">
        <v>877</v>
      </c>
      <c r="G4994" t="s">
        <v>1300</v>
      </c>
      <c r="H4994" t="s">
        <v>1301</v>
      </c>
      <c r="I4994">
        <v>183.05240000000001</v>
      </c>
      <c r="J4994" t="s">
        <v>889</v>
      </c>
      <c r="L4994" t="s">
        <v>1295</v>
      </c>
      <c r="M4994" t="s">
        <v>1173</v>
      </c>
      <c r="N4994" t="s">
        <v>1173</v>
      </c>
    </row>
    <row r="4995" spans="1:14" x14ac:dyDescent="0.3">
      <c r="A4995" s="136">
        <f t="shared" si="78"/>
        <v>440.61857004422353</v>
      </c>
      <c r="B4995" s="134">
        <v>8.1024999999999991</v>
      </c>
      <c r="C4995" s="134">
        <v>-76.865499999999997</v>
      </c>
      <c r="D4995" t="s">
        <v>11899</v>
      </c>
      <c r="E4995" t="s">
        <v>883</v>
      </c>
      <c r="F4995" t="s">
        <v>877</v>
      </c>
      <c r="G4995" t="s">
        <v>11703</v>
      </c>
      <c r="H4995" t="s">
        <v>288</v>
      </c>
      <c r="I4995">
        <v>2102.6561000000002</v>
      </c>
      <c r="J4995" t="s">
        <v>889</v>
      </c>
      <c r="L4995" t="s">
        <v>2887</v>
      </c>
      <c r="M4995" t="s">
        <v>11900</v>
      </c>
      <c r="N4995" t="s">
        <v>11900</v>
      </c>
    </row>
    <row r="4996" spans="1:14" x14ac:dyDescent="0.3">
      <c r="A4996" s="136">
        <f t="shared" si="78"/>
        <v>440.64937115135302</v>
      </c>
      <c r="B4996" s="134">
        <v>10.2765</v>
      </c>
      <c r="C4996" s="134">
        <v>-75.388499999999993</v>
      </c>
      <c r="D4996" t="s">
        <v>13213</v>
      </c>
      <c r="E4996" t="s">
        <v>883</v>
      </c>
      <c r="F4996" t="s">
        <v>877</v>
      </c>
      <c r="G4996" t="s">
        <v>13214</v>
      </c>
      <c r="H4996" t="s">
        <v>290</v>
      </c>
      <c r="I4996">
        <v>1448.1006</v>
      </c>
      <c r="J4996" t="s">
        <v>889</v>
      </c>
      <c r="L4996" t="s">
        <v>2784</v>
      </c>
      <c r="M4996" t="s">
        <v>13215</v>
      </c>
      <c r="N4996" t="s">
        <v>13215</v>
      </c>
    </row>
    <row r="4997" spans="1:14" x14ac:dyDescent="0.3">
      <c r="A4997" s="136">
        <f t="shared" si="78"/>
        <v>440.79184001926626</v>
      </c>
      <c r="B4997" s="134">
        <v>7.6333500000000001</v>
      </c>
      <c r="C4997" s="134">
        <v>-76.959350000000001</v>
      </c>
      <c r="D4997" t="s">
        <v>11467</v>
      </c>
      <c r="E4997" t="s">
        <v>892</v>
      </c>
      <c r="F4997" t="s">
        <v>877</v>
      </c>
      <c r="G4997" t="s">
        <v>11468</v>
      </c>
      <c r="H4997" t="s">
        <v>5767</v>
      </c>
      <c r="I4997">
        <v>100.31789999999999</v>
      </c>
      <c r="J4997" t="s">
        <v>894</v>
      </c>
      <c r="K4997" t="s">
        <v>879</v>
      </c>
      <c r="L4997" t="s">
        <v>11469</v>
      </c>
      <c r="M4997" t="s">
        <v>1117</v>
      </c>
      <c r="N4997" t="s">
        <v>1117</v>
      </c>
    </row>
    <row r="4998" spans="1:14" x14ac:dyDescent="0.3">
      <c r="A4998" s="136">
        <f t="shared" si="78"/>
        <v>440.8040128136563</v>
      </c>
      <c r="B4998" s="134">
        <v>10.306509999999999</v>
      </c>
      <c r="C4998" s="134">
        <v>-75.349530000000001</v>
      </c>
      <c r="D4998" t="s">
        <v>13255</v>
      </c>
      <c r="E4998" t="s">
        <v>892</v>
      </c>
      <c r="F4998" t="s">
        <v>877</v>
      </c>
      <c r="G4998" t="s">
        <v>13235</v>
      </c>
      <c r="H4998" t="s">
        <v>290</v>
      </c>
      <c r="I4998">
        <v>1890.2301</v>
      </c>
      <c r="J4998" t="s">
        <v>889</v>
      </c>
      <c r="K4998" t="s">
        <v>879</v>
      </c>
      <c r="L4998" t="s">
        <v>13256</v>
      </c>
      <c r="M4998" t="s">
        <v>906</v>
      </c>
      <c r="N4998" t="s">
        <v>906</v>
      </c>
    </row>
    <row r="4999" spans="1:14" x14ac:dyDescent="0.3">
      <c r="A4999" s="136">
        <f t="shared" si="78"/>
        <v>440.85698217038401</v>
      </c>
      <c r="B4999" s="134">
        <v>8.4380000000000006</v>
      </c>
      <c r="C4999" s="134">
        <v>-76.763999999999996</v>
      </c>
      <c r="D4999" t="s">
        <v>12250</v>
      </c>
      <c r="E4999" t="s">
        <v>883</v>
      </c>
      <c r="F4999" t="s">
        <v>877</v>
      </c>
      <c r="G4999" t="s">
        <v>12187</v>
      </c>
      <c r="H4999" t="s">
        <v>288</v>
      </c>
      <c r="I4999">
        <v>743.68610000000001</v>
      </c>
      <c r="J4999" t="s">
        <v>889</v>
      </c>
      <c r="L4999" t="s">
        <v>12251</v>
      </c>
      <c r="M4999" t="s">
        <v>1019</v>
      </c>
      <c r="N4999" t="s">
        <v>1019</v>
      </c>
    </row>
    <row r="5000" spans="1:14" x14ac:dyDescent="0.3">
      <c r="A5000" s="136">
        <f t="shared" si="78"/>
        <v>441.03076484526605</v>
      </c>
      <c r="B5000" s="134">
        <v>10.41347</v>
      </c>
      <c r="C5000" s="134">
        <v>-75.196200000000005</v>
      </c>
      <c r="D5000" t="s">
        <v>13375</v>
      </c>
      <c r="E5000" t="s">
        <v>892</v>
      </c>
      <c r="F5000" t="s">
        <v>877</v>
      </c>
      <c r="G5000" t="s">
        <v>13371</v>
      </c>
      <c r="H5000" t="s">
        <v>290</v>
      </c>
      <c r="I5000">
        <v>8.8163</v>
      </c>
      <c r="J5000" t="s">
        <v>894</v>
      </c>
      <c r="K5000" t="s">
        <v>879</v>
      </c>
      <c r="L5000" t="s">
        <v>13376</v>
      </c>
      <c r="M5000" t="s">
        <v>1380</v>
      </c>
      <c r="N5000" t="s">
        <v>1380</v>
      </c>
    </row>
    <row r="5001" spans="1:14" x14ac:dyDescent="0.3">
      <c r="A5001" s="136">
        <f t="shared" si="78"/>
        <v>441.16385201501942</v>
      </c>
      <c r="B5001" s="134">
        <v>3.7894999999999999</v>
      </c>
      <c r="C5001" s="134">
        <v>-75.205299999999994</v>
      </c>
      <c r="D5001" t="s">
        <v>1227</v>
      </c>
      <c r="E5001" t="s">
        <v>892</v>
      </c>
      <c r="F5001" t="s">
        <v>877</v>
      </c>
      <c r="G5001" t="s">
        <v>1162</v>
      </c>
      <c r="H5001" t="s">
        <v>307</v>
      </c>
      <c r="I5001">
        <v>125.1825</v>
      </c>
      <c r="J5001" t="s">
        <v>889</v>
      </c>
      <c r="K5001" t="s">
        <v>879</v>
      </c>
      <c r="L5001" t="s">
        <v>1123</v>
      </c>
      <c r="M5001" t="s">
        <v>899</v>
      </c>
      <c r="N5001" t="s">
        <v>899</v>
      </c>
    </row>
    <row r="5002" spans="1:14" x14ac:dyDescent="0.3">
      <c r="A5002" s="136">
        <f t="shared" si="78"/>
        <v>441.18802569178735</v>
      </c>
      <c r="B5002" s="134">
        <v>10.21402</v>
      </c>
      <c r="C5002" s="134">
        <v>-75.479140000000001</v>
      </c>
      <c r="D5002" t="s">
        <v>13164</v>
      </c>
      <c r="E5002" t="s">
        <v>892</v>
      </c>
      <c r="F5002" t="s">
        <v>877</v>
      </c>
      <c r="G5002" t="s">
        <v>13158</v>
      </c>
      <c r="H5002" t="s">
        <v>290</v>
      </c>
      <c r="I5002">
        <v>54.127899999999997</v>
      </c>
      <c r="J5002" t="s">
        <v>894</v>
      </c>
      <c r="K5002" t="s">
        <v>879</v>
      </c>
      <c r="L5002" t="s">
        <v>13165</v>
      </c>
      <c r="M5002" t="s">
        <v>931</v>
      </c>
      <c r="N5002" t="s">
        <v>931</v>
      </c>
    </row>
    <row r="5003" spans="1:14" x14ac:dyDescent="0.3">
      <c r="A5003" s="136">
        <f t="shared" si="78"/>
        <v>441.57054304045676</v>
      </c>
      <c r="B5003" s="134">
        <v>3.2145000000000001</v>
      </c>
      <c r="C5003" s="134">
        <v>-73.850999999999999</v>
      </c>
      <c r="D5003" t="s">
        <v>5460</v>
      </c>
      <c r="E5003" t="s">
        <v>883</v>
      </c>
      <c r="F5003" t="s">
        <v>877</v>
      </c>
      <c r="G5003" t="s">
        <v>5461</v>
      </c>
      <c r="H5003" t="s">
        <v>302</v>
      </c>
      <c r="I5003">
        <v>196.37260000000001</v>
      </c>
      <c r="J5003" t="s">
        <v>889</v>
      </c>
      <c r="L5003" t="s">
        <v>5072</v>
      </c>
      <c r="M5003" t="s">
        <v>1173</v>
      </c>
      <c r="N5003" t="s">
        <v>1173</v>
      </c>
    </row>
    <row r="5004" spans="1:14" x14ac:dyDescent="0.3">
      <c r="A5004" s="136">
        <f t="shared" si="78"/>
        <v>441.67570186564632</v>
      </c>
      <c r="B5004" s="134">
        <v>4.3754999999999997</v>
      </c>
      <c r="C5004" s="134">
        <v>-70.088499999999996</v>
      </c>
      <c r="D5004" t="s">
        <v>12852</v>
      </c>
      <c r="E5004" t="s">
        <v>892</v>
      </c>
      <c r="F5004" t="s">
        <v>1214</v>
      </c>
      <c r="G5004" t="s">
        <v>12147</v>
      </c>
      <c r="H5004" t="s">
        <v>286</v>
      </c>
      <c r="I5004">
        <v>950.99940000000004</v>
      </c>
      <c r="K5004" t="s">
        <v>903</v>
      </c>
      <c r="L5004" t="s">
        <v>12517</v>
      </c>
      <c r="M5004" t="s">
        <v>949</v>
      </c>
      <c r="N5004" t="s">
        <v>949</v>
      </c>
    </row>
    <row r="5005" spans="1:14" x14ac:dyDescent="0.3">
      <c r="A5005" s="136">
        <f t="shared" si="78"/>
        <v>441.8059813946038</v>
      </c>
      <c r="B5005" s="134">
        <v>10.898999999999999</v>
      </c>
      <c r="C5005" s="134">
        <v>-74.158000000000001</v>
      </c>
      <c r="D5005" t="s">
        <v>13832</v>
      </c>
      <c r="E5005" t="s">
        <v>892</v>
      </c>
      <c r="F5005" t="s">
        <v>877</v>
      </c>
      <c r="G5005" t="s">
        <v>13789</v>
      </c>
      <c r="H5005" t="s">
        <v>301</v>
      </c>
      <c r="I5005">
        <v>24.156600000000001</v>
      </c>
      <c r="J5005" t="s">
        <v>894</v>
      </c>
      <c r="K5005" t="s">
        <v>903</v>
      </c>
      <c r="L5005" t="s">
        <v>13833</v>
      </c>
      <c r="M5005" t="s">
        <v>1019</v>
      </c>
      <c r="N5005" t="s">
        <v>1019</v>
      </c>
    </row>
    <row r="5006" spans="1:14" x14ac:dyDescent="0.3">
      <c r="A5006" s="136">
        <f t="shared" si="78"/>
        <v>441.82470862744344</v>
      </c>
      <c r="B5006" s="134">
        <v>10.257379999999999</v>
      </c>
      <c r="C5006" s="134">
        <v>-75.432000000000002</v>
      </c>
      <c r="D5006" t="s">
        <v>13201</v>
      </c>
      <c r="E5006" t="s">
        <v>892</v>
      </c>
      <c r="F5006" t="s">
        <v>926</v>
      </c>
      <c r="G5006" t="s">
        <v>13158</v>
      </c>
      <c r="H5006" t="s">
        <v>290</v>
      </c>
      <c r="I5006">
        <v>620.7636</v>
      </c>
      <c r="J5006" t="s">
        <v>889</v>
      </c>
      <c r="K5006" t="s">
        <v>879</v>
      </c>
      <c r="L5006" t="s">
        <v>1794</v>
      </c>
      <c r="M5006" t="s">
        <v>906</v>
      </c>
      <c r="N5006" t="s">
        <v>906</v>
      </c>
    </row>
    <row r="5007" spans="1:14" x14ac:dyDescent="0.3">
      <c r="A5007" s="136">
        <f t="shared" si="78"/>
        <v>441.91760597189415</v>
      </c>
      <c r="B5007" s="134">
        <v>10.224019999999999</v>
      </c>
      <c r="C5007" s="134">
        <v>-75.477029999999999</v>
      </c>
      <c r="D5007" t="s">
        <v>13169</v>
      </c>
      <c r="E5007" t="s">
        <v>876</v>
      </c>
      <c r="F5007" t="s">
        <v>877</v>
      </c>
      <c r="G5007" t="s">
        <v>13158</v>
      </c>
      <c r="H5007" t="s">
        <v>290</v>
      </c>
      <c r="I5007">
        <v>137.04669999999999</v>
      </c>
      <c r="K5007" t="s">
        <v>879</v>
      </c>
      <c r="L5007" t="s">
        <v>13165</v>
      </c>
      <c r="M5007" t="s">
        <v>881</v>
      </c>
      <c r="N5007" t="s">
        <v>881</v>
      </c>
    </row>
    <row r="5008" spans="1:14" x14ac:dyDescent="0.3">
      <c r="A5008" s="136">
        <f t="shared" si="78"/>
        <v>441.95468188921973</v>
      </c>
      <c r="B5008" s="134">
        <v>10.903499999999999</v>
      </c>
      <c r="C5008" s="134">
        <v>-74.147499999999994</v>
      </c>
      <c r="D5008" t="s">
        <v>13840</v>
      </c>
      <c r="E5008" t="s">
        <v>883</v>
      </c>
      <c r="F5008" t="s">
        <v>877</v>
      </c>
      <c r="G5008" t="s">
        <v>13702</v>
      </c>
      <c r="H5008" t="s">
        <v>301</v>
      </c>
      <c r="I5008">
        <v>62.805599999999998</v>
      </c>
      <c r="J5008" t="s">
        <v>894</v>
      </c>
      <c r="L5008" t="s">
        <v>13833</v>
      </c>
      <c r="M5008" t="s">
        <v>1019</v>
      </c>
      <c r="N5008" t="s">
        <v>1019</v>
      </c>
    </row>
    <row r="5009" spans="1:14" x14ac:dyDescent="0.3">
      <c r="A5009" s="136">
        <f t="shared" si="78"/>
        <v>441.95473046396938</v>
      </c>
      <c r="B5009" s="134">
        <v>3.8380000000000001</v>
      </c>
      <c r="C5009" s="134">
        <v>-75.289500000000004</v>
      </c>
      <c r="D5009" t="s">
        <v>1112</v>
      </c>
      <c r="E5009" t="s">
        <v>883</v>
      </c>
      <c r="F5009" t="s">
        <v>877</v>
      </c>
      <c r="G5009" t="s">
        <v>909</v>
      </c>
      <c r="H5009" t="s">
        <v>307</v>
      </c>
      <c r="I5009">
        <v>3461.1435000000001</v>
      </c>
      <c r="J5009" t="s">
        <v>889</v>
      </c>
      <c r="L5009" t="s">
        <v>1085</v>
      </c>
      <c r="M5009" t="s">
        <v>1086</v>
      </c>
      <c r="N5009" t="s">
        <v>1086</v>
      </c>
    </row>
    <row r="5010" spans="1:14" x14ac:dyDescent="0.3">
      <c r="A5010" s="136">
        <f t="shared" si="78"/>
        <v>442.08250120615185</v>
      </c>
      <c r="B5010" s="134">
        <v>10.29007</v>
      </c>
      <c r="C5010" s="134">
        <v>-75.391919999999999</v>
      </c>
      <c r="D5010" t="s">
        <v>13234</v>
      </c>
      <c r="E5010" t="s">
        <v>892</v>
      </c>
      <c r="F5010" t="s">
        <v>926</v>
      </c>
      <c r="G5010" t="s">
        <v>13235</v>
      </c>
      <c r="H5010" t="s">
        <v>290</v>
      </c>
      <c r="I5010">
        <v>99.959400000000002</v>
      </c>
      <c r="J5010" t="s">
        <v>894</v>
      </c>
      <c r="K5010" t="s">
        <v>879</v>
      </c>
      <c r="L5010" t="s">
        <v>2784</v>
      </c>
      <c r="M5010" t="s">
        <v>931</v>
      </c>
      <c r="N5010" t="s">
        <v>931</v>
      </c>
    </row>
    <row r="5011" spans="1:14" x14ac:dyDescent="0.3">
      <c r="A5011" s="136">
        <f t="shared" si="78"/>
        <v>442.08985695617139</v>
      </c>
      <c r="B5011" s="134">
        <v>8.4335000000000004</v>
      </c>
      <c r="C5011" s="134">
        <v>-76.777500000000003</v>
      </c>
      <c r="D5011" t="s">
        <v>12248</v>
      </c>
      <c r="E5011" t="s">
        <v>883</v>
      </c>
      <c r="F5011" t="s">
        <v>877</v>
      </c>
      <c r="G5011" t="s">
        <v>12187</v>
      </c>
      <c r="H5011" t="s">
        <v>288</v>
      </c>
      <c r="I5011">
        <v>134.33420000000001</v>
      </c>
      <c r="J5011" t="s">
        <v>894</v>
      </c>
      <c r="L5011" t="s">
        <v>12249</v>
      </c>
      <c r="M5011" t="s">
        <v>1019</v>
      </c>
      <c r="N5011" t="s">
        <v>1019</v>
      </c>
    </row>
    <row r="5012" spans="1:14" x14ac:dyDescent="0.3">
      <c r="A5012" s="136">
        <f t="shared" si="78"/>
        <v>442.23081760828836</v>
      </c>
      <c r="B5012" s="134">
        <v>10.234109999999999</v>
      </c>
      <c r="C5012" s="134">
        <v>-75.468609999999998</v>
      </c>
      <c r="D5012" t="s">
        <v>13173</v>
      </c>
      <c r="E5012" t="s">
        <v>892</v>
      </c>
      <c r="F5012" t="s">
        <v>877</v>
      </c>
      <c r="G5012" t="s">
        <v>13158</v>
      </c>
      <c r="H5012" t="s">
        <v>290</v>
      </c>
      <c r="I5012">
        <v>63.456200000000003</v>
      </c>
      <c r="J5012" t="s">
        <v>894</v>
      </c>
      <c r="K5012" t="s">
        <v>879</v>
      </c>
      <c r="L5012" t="s">
        <v>13174</v>
      </c>
      <c r="M5012" t="s">
        <v>1482</v>
      </c>
      <c r="N5012" t="s">
        <v>1482</v>
      </c>
    </row>
    <row r="5013" spans="1:14" x14ac:dyDescent="0.3">
      <c r="A5013" s="136">
        <f t="shared" si="78"/>
        <v>442.46223506774515</v>
      </c>
      <c r="B5013" s="134">
        <v>10.2895</v>
      </c>
      <c r="C5013" s="134">
        <v>-75.398499999999999</v>
      </c>
      <c r="D5013" t="s">
        <v>13232</v>
      </c>
      <c r="E5013" t="s">
        <v>883</v>
      </c>
      <c r="F5013" t="s">
        <v>877</v>
      </c>
      <c r="G5013" t="s">
        <v>13233</v>
      </c>
      <c r="H5013" t="s">
        <v>290</v>
      </c>
      <c r="I5013">
        <v>12.117599999999999</v>
      </c>
      <c r="J5013" t="s">
        <v>894</v>
      </c>
      <c r="L5013" t="s">
        <v>2784</v>
      </c>
      <c r="M5013" t="s">
        <v>12976</v>
      </c>
      <c r="N5013" t="s">
        <v>12976</v>
      </c>
    </row>
    <row r="5014" spans="1:14" x14ac:dyDescent="0.3">
      <c r="A5014" s="136">
        <f t="shared" si="78"/>
        <v>442.48483858656795</v>
      </c>
      <c r="B5014" s="134">
        <v>10.3</v>
      </c>
      <c r="C5014" s="134">
        <v>-75.384500000000003</v>
      </c>
      <c r="D5014" t="s">
        <v>13249</v>
      </c>
      <c r="E5014" t="s">
        <v>883</v>
      </c>
      <c r="F5014" t="s">
        <v>877</v>
      </c>
      <c r="G5014" t="s">
        <v>13235</v>
      </c>
      <c r="H5014" t="s">
        <v>290</v>
      </c>
      <c r="I5014">
        <v>247.18559999999999</v>
      </c>
      <c r="J5014" t="s">
        <v>889</v>
      </c>
      <c r="L5014" t="s">
        <v>2784</v>
      </c>
      <c r="M5014" t="s">
        <v>12976</v>
      </c>
      <c r="N5014" t="s">
        <v>12976</v>
      </c>
    </row>
    <row r="5015" spans="1:14" x14ac:dyDescent="0.3">
      <c r="A5015" s="136">
        <f t="shared" si="78"/>
        <v>442.59808771906842</v>
      </c>
      <c r="B5015" s="134">
        <v>10.57175</v>
      </c>
      <c r="C5015" s="134">
        <v>-74.95917</v>
      </c>
      <c r="D5015" t="s">
        <v>13479</v>
      </c>
      <c r="E5015" t="s">
        <v>892</v>
      </c>
      <c r="F5015" t="s">
        <v>877</v>
      </c>
      <c r="G5015" t="s">
        <v>8116</v>
      </c>
      <c r="H5015" t="s">
        <v>289</v>
      </c>
      <c r="I5015">
        <v>567.11239999999998</v>
      </c>
      <c r="J5015" t="s">
        <v>889</v>
      </c>
      <c r="K5015" t="s">
        <v>879</v>
      </c>
      <c r="L5015" t="s">
        <v>1281</v>
      </c>
      <c r="M5015" t="s">
        <v>899</v>
      </c>
      <c r="N5015" t="s">
        <v>899</v>
      </c>
    </row>
    <row r="5016" spans="1:14" x14ac:dyDescent="0.3">
      <c r="A5016" s="136">
        <f t="shared" si="78"/>
        <v>442.68623504219585</v>
      </c>
      <c r="B5016" s="134">
        <v>10.22767</v>
      </c>
      <c r="C5016" s="134">
        <v>-75.483670000000004</v>
      </c>
      <c r="D5016" t="s">
        <v>13171</v>
      </c>
      <c r="E5016" t="s">
        <v>892</v>
      </c>
      <c r="F5016" t="s">
        <v>926</v>
      </c>
      <c r="G5016" t="s">
        <v>13172</v>
      </c>
      <c r="H5016" t="s">
        <v>290</v>
      </c>
      <c r="I5016">
        <v>426.18189999999998</v>
      </c>
      <c r="J5016" t="s">
        <v>889</v>
      </c>
      <c r="K5016" t="s">
        <v>879</v>
      </c>
      <c r="L5016" t="s">
        <v>942</v>
      </c>
      <c r="M5016" t="s">
        <v>906</v>
      </c>
      <c r="N5016" t="s">
        <v>906</v>
      </c>
    </row>
    <row r="5017" spans="1:14" x14ac:dyDescent="0.3">
      <c r="A5017" s="136">
        <f t="shared" si="78"/>
        <v>442.7310055976539</v>
      </c>
      <c r="B5017" s="134">
        <v>10.23536</v>
      </c>
      <c r="C5017" s="134">
        <v>-75.474400000000003</v>
      </c>
      <c r="D5017" t="s">
        <v>13178</v>
      </c>
      <c r="E5017" t="s">
        <v>892</v>
      </c>
      <c r="F5017" t="s">
        <v>877</v>
      </c>
      <c r="G5017" t="s">
        <v>13158</v>
      </c>
      <c r="H5017" t="s">
        <v>290</v>
      </c>
      <c r="I5017">
        <v>43.331800000000001</v>
      </c>
      <c r="J5017" t="s">
        <v>894</v>
      </c>
      <c r="K5017" t="s">
        <v>879</v>
      </c>
      <c r="L5017" t="s">
        <v>13179</v>
      </c>
      <c r="M5017" t="s">
        <v>1689</v>
      </c>
      <c r="N5017" t="s">
        <v>1689</v>
      </c>
    </row>
    <row r="5018" spans="1:14" x14ac:dyDescent="0.3">
      <c r="A5018" s="136">
        <f t="shared" si="78"/>
        <v>442.74437583343217</v>
      </c>
      <c r="B5018" s="134">
        <v>10.25352</v>
      </c>
      <c r="C5018" s="134">
        <v>-75.450890000000001</v>
      </c>
      <c r="D5018" t="s">
        <v>13198</v>
      </c>
      <c r="E5018" t="s">
        <v>876</v>
      </c>
      <c r="F5018" t="s">
        <v>877</v>
      </c>
      <c r="G5018" t="s">
        <v>13158</v>
      </c>
      <c r="H5018" t="s">
        <v>290</v>
      </c>
      <c r="I5018">
        <v>51.542499999999997</v>
      </c>
      <c r="J5018" t="s">
        <v>894</v>
      </c>
      <c r="K5018" t="s">
        <v>879</v>
      </c>
      <c r="L5018" t="s">
        <v>13199</v>
      </c>
      <c r="M5018" t="s">
        <v>881</v>
      </c>
      <c r="N5018" t="s">
        <v>881</v>
      </c>
    </row>
    <row r="5019" spans="1:14" x14ac:dyDescent="0.3">
      <c r="A5019" s="136">
        <f t="shared" si="78"/>
        <v>442.87036386849167</v>
      </c>
      <c r="B5019" s="134">
        <v>10.240349999999999</v>
      </c>
      <c r="C5019" s="134">
        <v>-75.469989999999996</v>
      </c>
      <c r="D5019" t="s">
        <v>13193</v>
      </c>
      <c r="E5019" t="s">
        <v>892</v>
      </c>
      <c r="F5019" t="s">
        <v>877</v>
      </c>
      <c r="G5019" t="s">
        <v>13158</v>
      </c>
      <c r="H5019" t="s">
        <v>290</v>
      </c>
      <c r="I5019">
        <v>60.432299999999998</v>
      </c>
      <c r="J5019" t="s">
        <v>894</v>
      </c>
      <c r="K5019" t="s">
        <v>879</v>
      </c>
      <c r="L5019" t="s">
        <v>13179</v>
      </c>
      <c r="M5019" t="s">
        <v>1689</v>
      </c>
      <c r="N5019" t="s">
        <v>1689</v>
      </c>
    </row>
    <row r="5020" spans="1:14" x14ac:dyDescent="0.3">
      <c r="A5020" s="136">
        <f t="shared" si="78"/>
        <v>442.99008748966617</v>
      </c>
      <c r="B5020" s="134">
        <v>11.07194</v>
      </c>
      <c r="C5020" s="134">
        <v>-72.777889999999999</v>
      </c>
      <c r="D5020" t="s">
        <v>13988</v>
      </c>
      <c r="E5020" t="s">
        <v>892</v>
      </c>
      <c r="F5020" t="s">
        <v>877</v>
      </c>
      <c r="G5020" t="s">
        <v>13989</v>
      </c>
      <c r="H5020" t="s">
        <v>13738</v>
      </c>
      <c r="I5020">
        <v>1097.4339</v>
      </c>
      <c r="J5020" t="s">
        <v>889</v>
      </c>
      <c r="K5020" t="s">
        <v>879</v>
      </c>
      <c r="L5020" t="s">
        <v>13990</v>
      </c>
      <c r="M5020" t="s">
        <v>906</v>
      </c>
      <c r="N5020" t="s">
        <v>906</v>
      </c>
    </row>
    <row r="5021" spans="1:14" x14ac:dyDescent="0.3">
      <c r="A5021" s="136">
        <f t="shared" si="78"/>
        <v>442.99795978701599</v>
      </c>
      <c r="B5021" s="134">
        <v>10.28764</v>
      </c>
      <c r="C5021" s="134">
        <v>-75.409189999999995</v>
      </c>
      <c r="D5021" t="s">
        <v>13230</v>
      </c>
      <c r="E5021" t="s">
        <v>892</v>
      </c>
      <c r="F5021" t="s">
        <v>926</v>
      </c>
      <c r="G5021" t="s">
        <v>13231</v>
      </c>
      <c r="H5021" t="s">
        <v>290</v>
      </c>
      <c r="I5021">
        <v>262.39769999999999</v>
      </c>
      <c r="J5021" t="s">
        <v>889</v>
      </c>
      <c r="K5021" t="s">
        <v>879</v>
      </c>
      <c r="L5021" t="s">
        <v>1794</v>
      </c>
      <c r="M5021" t="s">
        <v>906</v>
      </c>
      <c r="N5021" t="s">
        <v>906</v>
      </c>
    </row>
    <row r="5022" spans="1:14" x14ac:dyDescent="0.3">
      <c r="A5022" s="136">
        <f t="shared" si="78"/>
        <v>443.07780910785459</v>
      </c>
      <c r="B5022" s="134">
        <v>10.259499999999999</v>
      </c>
      <c r="C5022" s="134">
        <v>-75.447999999999993</v>
      </c>
      <c r="D5022" t="s">
        <v>13203</v>
      </c>
      <c r="E5022" t="s">
        <v>883</v>
      </c>
      <c r="F5022" t="s">
        <v>877</v>
      </c>
      <c r="G5022" t="s">
        <v>13158</v>
      </c>
      <c r="H5022" t="s">
        <v>290</v>
      </c>
      <c r="I5022">
        <v>41.206499999999998</v>
      </c>
      <c r="J5022" t="s">
        <v>894</v>
      </c>
      <c r="L5022" t="s">
        <v>13204</v>
      </c>
      <c r="M5022" t="s">
        <v>1019</v>
      </c>
      <c r="N5022" t="s">
        <v>1019</v>
      </c>
    </row>
    <row r="5023" spans="1:14" x14ac:dyDescent="0.3">
      <c r="A5023" s="136">
        <f t="shared" si="78"/>
        <v>443.46338138316571</v>
      </c>
      <c r="B5023" s="134">
        <v>10.298069999999999</v>
      </c>
      <c r="C5023" s="134">
        <v>-75.40213</v>
      </c>
      <c r="D5023" t="s">
        <v>13240</v>
      </c>
      <c r="E5023" t="s">
        <v>892</v>
      </c>
      <c r="F5023" t="s">
        <v>877</v>
      </c>
      <c r="G5023" t="s">
        <v>13233</v>
      </c>
      <c r="H5023" t="s">
        <v>290</v>
      </c>
      <c r="I5023">
        <v>155.0958</v>
      </c>
      <c r="J5023" t="s">
        <v>889</v>
      </c>
      <c r="K5023" t="s">
        <v>879</v>
      </c>
      <c r="L5023" t="s">
        <v>1794</v>
      </c>
      <c r="M5023" t="s">
        <v>13241</v>
      </c>
      <c r="N5023" t="s">
        <v>13241</v>
      </c>
    </row>
    <row r="5024" spans="1:14" x14ac:dyDescent="0.3">
      <c r="A5024" s="136">
        <f t="shared" si="78"/>
        <v>443.47413697651683</v>
      </c>
      <c r="B5024" s="134">
        <v>7.8804999999999996</v>
      </c>
      <c r="C5024" s="134">
        <v>-76.942999999999998</v>
      </c>
      <c r="D5024" t="s">
        <v>11744</v>
      </c>
      <c r="E5024" t="s">
        <v>883</v>
      </c>
      <c r="F5024" t="s">
        <v>884</v>
      </c>
      <c r="G5024" t="s">
        <v>11745</v>
      </c>
      <c r="H5024" t="s">
        <v>5767</v>
      </c>
      <c r="I5024">
        <v>6502.05</v>
      </c>
      <c r="L5024" t="s">
        <v>2758</v>
      </c>
      <c r="M5024" t="s">
        <v>887</v>
      </c>
      <c r="N5024" t="s">
        <v>887</v>
      </c>
    </row>
    <row r="5025" spans="1:14" x14ac:dyDescent="0.3">
      <c r="A5025" s="136">
        <f t="shared" si="78"/>
        <v>443.53486328933792</v>
      </c>
      <c r="B5025" s="134">
        <v>4.4874999999999998</v>
      </c>
      <c r="C5025" s="134">
        <v>-76.034499999999994</v>
      </c>
      <c r="D5025" t="s">
        <v>1904</v>
      </c>
      <c r="E5025" t="s">
        <v>883</v>
      </c>
      <c r="F5025" t="s">
        <v>877</v>
      </c>
      <c r="G5025" t="s">
        <v>1842</v>
      </c>
      <c r="H5025" t="s">
        <v>1321</v>
      </c>
      <c r="I5025">
        <v>149.90350000000001</v>
      </c>
      <c r="J5025" t="s">
        <v>894</v>
      </c>
      <c r="L5025" t="s">
        <v>1042</v>
      </c>
      <c r="M5025" t="s">
        <v>1905</v>
      </c>
      <c r="N5025" t="s">
        <v>1905</v>
      </c>
    </row>
    <row r="5026" spans="1:14" x14ac:dyDescent="0.3">
      <c r="A5026" s="136">
        <f t="shared" si="78"/>
        <v>443.61148592314731</v>
      </c>
      <c r="B5026" s="134">
        <v>3.7705000000000002</v>
      </c>
      <c r="C5026" s="134">
        <v>-75.216499999999996</v>
      </c>
      <c r="D5026" t="s">
        <v>1243</v>
      </c>
      <c r="E5026" t="s">
        <v>883</v>
      </c>
      <c r="F5026" t="s">
        <v>877</v>
      </c>
      <c r="G5026" t="s">
        <v>1162</v>
      </c>
      <c r="H5026" t="s">
        <v>307</v>
      </c>
      <c r="I5026">
        <v>130.1885</v>
      </c>
      <c r="J5026" t="s">
        <v>894</v>
      </c>
      <c r="L5026" t="s">
        <v>1180</v>
      </c>
      <c r="M5026" t="s">
        <v>1173</v>
      </c>
      <c r="N5026" t="s">
        <v>1173</v>
      </c>
    </row>
    <row r="5027" spans="1:14" x14ac:dyDescent="0.3">
      <c r="A5027" s="136">
        <f t="shared" si="78"/>
        <v>443.80848804793425</v>
      </c>
      <c r="B5027" s="134">
        <v>10.31223</v>
      </c>
      <c r="C5027" s="134">
        <v>-75.388040000000004</v>
      </c>
      <c r="D5027" t="s">
        <v>13267</v>
      </c>
      <c r="E5027" t="s">
        <v>892</v>
      </c>
      <c r="F5027" t="s">
        <v>877</v>
      </c>
      <c r="G5027" t="s">
        <v>13233</v>
      </c>
      <c r="H5027" t="s">
        <v>290</v>
      </c>
      <c r="I5027">
        <v>1.2551000000000001</v>
      </c>
      <c r="J5027" t="s">
        <v>894</v>
      </c>
      <c r="K5027" t="s">
        <v>1058</v>
      </c>
      <c r="L5027" t="s">
        <v>2784</v>
      </c>
      <c r="M5027" t="s">
        <v>931</v>
      </c>
      <c r="N5027" t="s">
        <v>931</v>
      </c>
    </row>
    <row r="5028" spans="1:14" x14ac:dyDescent="0.3">
      <c r="A5028" s="136">
        <f t="shared" si="78"/>
        <v>443.81244149376033</v>
      </c>
      <c r="B5028" s="134">
        <v>5.3920000000000003</v>
      </c>
      <c r="C5028" s="134">
        <v>-69.367500000000007</v>
      </c>
      <c r="D5028" t="s">
        <v>13194</v>
      </c>
      <c r="E5028" t="s">
        <v>892</v>
      </c>
      <c r="F5028" t="s">
        <v>1214</v>
      </c>
      <c r="G5028" t="s">
        <v>13195</v>
      </c>
      <c r="H5028" t="s">
        <v>286</v>
      </c>
      <c r="I5028">
        <v>89.685299999999998</v>
      </c>
      <c r="J5028" t="s">
        <v>986</v>
      </c>
      <c r="K5028" t="s">
        <v>879</v>
      </c>
      <c r="L5028" t="s">
        <v>13196</v>
      </c>
      <c r="M5028" t="s">
        <v>1019</v>
      </c>
      <c r="N5028" t="s">
        <v>1019</v>
      </c>
    </row>
    <row r="5029" spans="1:14" x14ac:dyDescent="0.3">
      <c r="A5029" s="136">
        <f t="shared" si="78"/>
        <v>443.89681651647226</v>
      </c>
      <c r="B5029" s="134">
        <v>10.281779999999999</v>
      </c>
      <c r="C5029" s="134">
        <v>-75.430710000000005</v>
      </c>
      <c r="D5029" t="s">
        <v>13224</v>
      </c>
      <c r="E5029" t="s">
        <v>892</v>
      </c>
      <c r="F5029" t="s">
        <v>926</v>
      </c>
      <c r="G5029" t="s">
        <v>13158</v>
      </c>
      <c r="H5029" t="s">
        <v>290</v>
      </c>
      <c r="I5029">
        <v>999.6173</v>
      </c>
      <c r="J5029" t="s">
        <v>889</v>
      </c>
      <c r="K5029" t="s">
        <v>879</v>
      </c>
      <c r="L5029" t="s">
        <v>1794</v>
      </c>
      <c r="M5029" t="s">
        <v>906</v>
      </c>
      <c r="N5029" t="s">
        <v>906</v>
      </c>
    </row>
    <row r="5030" spans="1:14" x14ac:dyDescent="0.3">
      <c r="A5030" s="136">
        <f t="shared" si="78"/>
        <v>443.95564731400054</v>
      </c>
      <c r="B5030" s="134">
        <v>10.30734</v>
      </c>
      <c r="C5030" s="134">
        <v>-75.397009999999995</v>
      </c>
      <c r="D5030" t="s">
        <v>13257</v>
      </c>
      <c r="E5030" t="s">
        <v>892</v>
      </c>
      <c r="F5030" t="s">
        <v>1944</v>
      </c>
      <c r="G5030" t="s">
        <v>13233</v>
      </c>
      <c r="H5030" t="s">
        <v>290</v>
      </c>
      <c r="I5030">
        <v>29.8505</v>
      </c>
      <c r="J5030" t="s">
        <v>894</v>
      </c>
      <c r="K5030" t="s">
        <v>879</v>
      </c>
      <c r="L5030" t="s">
        <v>13258</v>
      </c>
      <c r="M5030" t="s">
        <v>949</v>
      </c>
      <c r="N5030" t="s">
        <v>949</v>
      </c>
    </row>
    <row r="5031" spans="1:14" x14ac:dyDescent="0.3">
      <c r="A5031" s="136">
        <f t="shared" si="78"/>
        <v>444.05528338317532</v>
      </c>
      <c r="B5031" s="134">
        <v>10.321910000000001</v>
      </c>
      <c r="C5031" s="134">
        <v>-75.378479999999996</v>
      </c>
      <c r="D5031" t="s">
        <v>13281</v>
      </c>
      <c r="E5031" t="s">
        <v>892</v>
      </c>
      <c r="F5031" t="s">
        <v>926</v>
      </c>
      <c r="G5031" t="s">
        <v>13233</v>
      </c>
      <c r="H5031" t="s">
        <v>290</v>
      </c>
      <c r="I5031">
        <v>358.36329999999998</v>
      </c>
      <c r="J5031" t="s">
        <v>889</v>
      </c>
      <c r="K5031" t="s">
        <v>879</v>
      </c>
      <c r="L5031" t="s">
        <v>7578</v>
      </c>
      <c r="M5031" t="s">
        <v>13282</v>
      </c>
      <c r="N5031" t="s">
        <v>13282</v>
      </c>
    </row>
    <row r="5032" spans="1:14" x14ac:dyDescent="0.3">
      <c r="A5032" s="136">
        <f t="shared" si="78"/>
        <v>444.0688061336146</v>
      </c>
      <c r="B5032" s="134">
        <v>10.302</v>
      </c>
      <c r="C5032" s="134">
        <v>-75.406030000000001</v>
      </c>
      <c r="D5032" t="s">
        <v>13251</v>
      </c>
      <c r="E5032" t="s">
        <v>892</v>
      </c>
      <c r="F5032" t="s">
        <v>877</v>
      </c>
      <c r="G5032" t="s">
        <v>13231</v>
      </c>
      <c r="H5032" t="s">
        <v>290</v>
      </c>
      <c r="I5032">
        <v>421.17320000000001</v>
      </c>
      <c r="J5032" t="s">
        <v>889</v>
      </c>
      <c r="K5032" t="s">
        <v>1058</v>
      </c>
      <c r="L5032" t="s">
        <v>2784</v>
      </c>
      <c r="M5032" t="s">
        <v>931</v>
      </c>
      <c r="N5032" t="s">
        <v>931</v>
      </c>
    </row>
    <row r="5033" spans="1:14" x14ac:dyDescent="0.3">
      <c r="A5033" s="136">
        <f t="shared" si="78"/>
        <v>444.13113315990364</v>
      </c>
      <c r="B5033" s="134">
        <v>10.31298</v>
      </c>
      <c r="C5033" s="134">
        <v>-75.391970000000001</v>
      </c>
      <c r="D5033" t="s">
        <v>13268</v>
      </c>
      <c r="E5033" t="s">
        <v>892</v>
      </c>
      <c r="F5033" t="s">
        <v>926</v>
      </c>
      <c r="G5033" t="s">
        <v>13233</v>
      </c>
      <c r="H5033" t="s">
        <v>290</v>
      </c>
      <c r="I5033">
        <v>73.955500000000001</v>
      </c>
      <c r="J5033" t="s">
        <v>894</v>
      </c>
      <c r="K5033" t="s">
        <v>879</v>
      </c>
      <c r="L5033" t="s">
        <v>13269</v>
      </c>
      <c r="M5033" t="s">
        <v>906</v>
      </c>
      <c r="N5033" t="s">
        <v>906</v>
      </c>
    </row>
    <row r="5034" spans="1:14" x14ac:dyDescent="0.3">
      <c r="A5034" s="136">
        <f t="shared" si="78"/>
        <v>444.19735732575379</v>
      </c>
      <c r="B5034" s="134">
        <v>10.27136</v>
      </c>
      <c r="C5034" s="134">
        <v>-75.449110000000005</v>
      </c>
      <c r="D5034" t="s">
        <v>13208</v>
      </c>
      <c r="E5034" t="s">
        <v>892</v>
      </c>
      <c r="F5034" t="s">
        <v>877</v>
      </c>
      <c r="G5034" t="s">
        <v>13158</v>
      </c>
      <c r="H5034" t="s">
        <v>290</v>
      </c>
      <c r="I5034">
        <v>324.60750000000002</v>
      </c>
      <c r="J5034" t="s">
        <v>889</v>
      </c>
      <c r="K5034" t="s">
        <v>879</v>
      </c>
      <c r="L5034" t="s">
        <v>13209</v>
      </c>
      <c r="M5034" t="s">
        <v>949</v>
      </c>
      <c r="N5034" t="s">
        <v>949</v>
      </c>
    </row>
    <row r="5035" spans="1:14" x14ac:dyDescent="0.3">
      <c r="A5035" s="136">
        <f t="shared" si="78"/>
        <v>444.20256043858569</v>
      </c>
      <c r="B5035" s="134">
        <v>10.346439999999999</v>
      </c>
      <c r="C5035" s="134">
        <v>-75.346419999999995</v>
      </c>
      <c r="D5035" t="s">
        <v>13302</v>
      </c>
      <c r="E5035" t="s">
        <v>892</v>
      </c>
      <c r="F5035" t="s">
        <v>877</v>
      </c>
      <c r="G5035" t="s">
        <v>13233</v>
      </c>
      <c r="H5035" t="s">
        <v>290</v>
      </c>
      <c r="I5035">
        <v>736.65509999999995</v>
      </c>
      <c r="J5035" t="s">
        <v>894</v>
      </c>
      <c r="K5035" t="s">
        <v>903</v>
      </c>
      <c r="L5035" t="s">
        <v>4152</v>
      </c>
      <c r="M5035" t="s">
        <v>906</v>
      </c>
      <c r="N5035" t="s">
        <v>906</v>
      </c>
    </row>
    <row r="5036" spans="1:14" x14ac:dyDescent="0.3">
      <c r="A5036" s="136">
        <f t="shared" si="78"/>
        <v>444.2747984093395</v>
      </c>
      <c r="B5036" s="134">
        <v>10.343999999999999</v>
      </c>
      <c r="C5036" s="134">
        <v>-75.350999999999999</v>
      </c>
      <c r="D5036" t="s">
        <v>13300</v>
      </c>
      <c r="E5036" t="s">
        <v>883</v>
      </c>
      <c r="F5036" t="s">
        <v>877</v>
      </c>
      <c r="G5036" t="s">
        <v>13233</v>
      </c>
      <c r="H5036" t="s">
        <v>290</v>
      </c>
      <c r="I5036">
        <v>1514.3669</v>
      </c>
      <c r="J5036" t="s">
        <v>889</v>
      </c>
      <c r="L5036" t="s">
        <v>2784</v>
      </c>
      <c r="M5036" t="s">
        <v>13215</v>
      </c>
      <c r="N5036" t="s">
        <v>13215</v>
      </c>
    </row>
    <row r="5037" spans="1:14" x14ac:dyDescent="0.3">
      <c r="A5037" s="136">
        <f t="shared" si="78"/>
        <v>444.30143778016969</v>
      </c>
      <c r="B5037" s="134">
        <v>10.31095</v>
      </c>
      <c r="C5037" s="134">
        <v>-75.397369999999995</v>
      </c>
      <c r="D5037" t="s">
        <v>13265</v>
      </c>
      <c r="E5037" t="s">
        <v>892</v>
      </c>
      <c r="F5037" t="s">
        <v>877</v>
      </c>
      <c r="G5037" t="s">
        <v>13233</v>
      </c>
      <c r="H5037" t="s">
        <v>290</v>
      </c>
      <c r="I5037">
        <v>24.121700000000001</v>
      </c>
      <c r="J5037" t="s">
        <v>894</v>
      </c>
      <c r="K5037" t="s">
        <v>879</v>
      </c>
      <c r="L5037" t="s">
        <v>13266</v>
      </c>
      <c r="M5037" t="s">
        <v>1482</v>
      </c>
      <c r="N5037" t="s">
        <v>1482</v>
      </c>
    </row>
    <row r="5038" spans="1:14" x14ac:dyDescent="0.3">
      <c r="A5038" s="136">
        <f t="shared" si="78"/>
        <v>444.42799533366025</v>
      </c>
      <c r="B5038" s="134">
        <v>10.308009999999999</v>
      </c>
      <c r="C5038" s="134">
        <v>-75.403329999999997</v>
      </c>
      <c r="D5038" t="s">
        <v>13259</v>
      </c>
      <c r="E5038" t="s">
        <v>892</v>
      </c>
      <c r="F5038" t="s">
        <v>893</v>
      </c>
      <c r="G5038" t="s">
        <v>13233</v>
      </c>
      <c r="H5038" t="s">
        <v>290</v>
      </c>
      <c r="I5038">
        <v>49.348300000000002</v>
      </c>
      <c r="J5038" t="s">
        <v>889</v>
      </c>
      <c r="K5038" t="s">
        <v>879</v>
      </c>
      <c r="L5038" t="s">
        <v>13260</v>
      </c>
      <c r="M5038" t="s">
        <v>13261</v>
      </c>
      <c r="N5038" t="s">
        <v>13261</v>
      </c>
    </row>
    <row r="5039" spans="1:14" x14ac:dyDescent="0.3">
      <c r="A5039" s="136">
        <f t="shared" si="78"/>
        <v>444.6534346121673</v>
      </c>
      <c r="B5039" s="134">
        <v>10.625999999999999</v>
      </c>
      <c r="C5039" s="134">
        <v>-74.897499999999994</v>
      </c>
      <c r="D5039" t="s">
        <v>13546</v>
      </c>
      <c r="E5039" t="s">
        <v>892</v>
      </c>
      <c r="F5039" t="s">
        <v>877</v>
      </c>
      <c r="G5039" t="s">
        <v>8116</v>
      </c>
      <c r="H5039" t="s">
        <v>289</v>
      </c>
      <c r="I5039">
        <v>3144.0702999999999</v>
      </c>
      <c r="J5039" t="s">
        <v>889</v>
      </c>
      <c r="K5039" t="s">
        <v>903</v>
      </c>
      <c r="L5039" t="s">
        <v>1794</v>
      </c>
      <c r="M5039" t="s">
        <v>3535</v>
      </c>
      <c r="N5039" t="s">
        <v>3535</v>
      </c>
    </row>
    <row r="5040" spans="1:14" x14ac:dyDescent="0.3">
      <c r="A5040" s="136">
        <f t="shared" si="78"/>
        <v>444.72995433105143</v>
      </c>
      <c r="B5040" s="134">
        <v>10.321440000000001</v>
      </c>
      <c r="C5040" s="134">
        <v>-75.389539999999997</v>
      </c>
      <c r="D5040" t="s">
        <v>13279</v>
      </c>
      <c r="E5040" t="s">
        <v>892</v>
      </c>
      <c r="F5040" t="s">
        <v>877</v>
      </c>
      <c r="G5040" t="s">
        <v>13233</v>
      </c>
      <c r="H5040" t="s">
        <v>290</v>
      </c>
      <c r="I5040">
        <v>48.0319</v>
      </c>
      <c r="J5040" t="s">
        <v>889</v>
      </c>
      <c r="K5040" t="s">
        <v>879</v>
      </c>
      <c r="L5040" t="s">
        <v>13280</v>
      </c>
      <c r="M5040" t="s">
        <v>906</v>
      </c>
      <c r="N5040" t="s">
        <v>906</v>
      </c>
    </row>
    <row r="5041" spans="1:14" x14ac:dyDescent="0.3">
      <c r="A5041" s="136">
        <f t="shared" si="78"/>
        <v>444.84344343832669</v>
      </c>
      <c r="B5041" s="134">
        <v>10.372</v>
      </c>
      <c r="C5041" s="134">
        <v>-75.319999999999993</v>
      </c>
      <c r="D5041" t="s">
        <v>13346</v>
      </c>
      <c r="E5041" t="s">
        <v>883</v>
      </c>
      <c r="F5041" t="s">
        <v>877</v>
      </c>
      <c r="G5041" t="s">
        <v>13233</v>
      </c>
      <c r="H5041" t="s">
        <v>290</v>
      </c>
      <c r="I5041">
        <v>434.86470000000003</v>
      </c>
      <c r="J5041" t="s">
        <v>889</v>
      </c>
      <c r="L5041" t="s">
        <v>13159</v>
      </c>
      <c r="M5041" t="s">
        <v>13347</v>
      </c>
      <c r="N5041" t="s">
        <v>13347</v>
      </c>
    </row>
    <row r="5042" spans="1:14" x14ac:dyDescent="0.3">
      <c r="A5042" s="136">
        <f t="shared" si="78"/>
        <v>444.90631450630036</v>
      </c>
      <c r="B5042" s="134">
        <v>10.26089</v>
      </c>
      <c r="C5042" s="134">
        <v>-75.473479999999995</v>
      </c>
      <c r="D5042" t="s">
        <v>13205</v>
      </c>
      <c r="E5042" t="s">
        <v>892</v>
      </c>
      <c r="F5042" t="s">
        <v>877</v>
      </c>
      <c r="G5042" t="s">
        <v>13172</v>
      </c>
      <c r="H5042" t="s">
        <v>290</v>
      </c>
      <c r="I5042">
        <v>987.75599999999997</v>
      </c>
      <c r="J5042" t="s">
        <v>889</v>
      </c>
      <c r="K5042" t="s">
        <v>879</v>
      </c>
      <c r="L5042" t="s">
        <v>942</v>
      </c>
      <c r="M5042" t="s">
        <v>5414</v>
      </c>
      <c r="N5042" t="s">
        <v>5414</v>
      </c>
    </row>
    <row r="5043" spans="1:14" x14ac:dyDescent="0.3">
      <c r="A5043" s="136">
        <f t="shared" si="78"/>
        <v>445.18341460055422</v>
      </c>
      <c r="B5043" s="134">
        <v>3.7679900000000002</v>
      </c>
      <c r="C5043" s="134">
        <v>-75.238309999999998</v>
      </c>
      <c r="D5043" t="s">
        <v>1236</v>
      </c>
      <c r="E5043" t="s">
        <v>876</v>
      </c>
      <c r="F5043" t="s">
        <v>926</v>
      </c>
      <c r="G5043" t="s">
        <v>1162</v>
      </c>
      <c r="H5043" t="s">
        <v>307</v>
      </c>
      <c r="I5043">
        <v>726.39599999999996</v>
      </c>
      <c r="J5043" t="s">
        <v>889</v>
      </c>
      <c r="K5043" t="s">
        <v>879</v>
      </c>
      <c r="L5043" t="s">
        <v>1234</v>
      </c>
      <c r="M5043" t="s">
        <v>881</v>
      </c>
      <c r="N5043" t="s">
        <v>881</v>
      </c>
    </row>
    <row r="5044" spans="1:14" x14ac:dyDescent="0.3">
      <c r="A5044" s="136">
        <f t="shared" si="78"/>
        <v>445.35885839530465</v>
      </c>
      <c r="B5044" s="134">
        <v>5.2619999999999996</v>
      </c>
      <c r="C5044" s="134">
        <v>-76.581999999999994</v>
      </c>
      <c r="D5044" t="s">
        <v>4984</v>
      </c>
      <c r="E5044" t="s">
        <v>883</v>
      </c>
      <c r="F5044" t="s">
        <v>963</v>
      </c>
      <c r="G5044" t="s">
        <v>4985</v>
      </c>
      <c r="H5044" t="s">
        <v>295</v>
      </c>
      <c r="I5044">
        <v>801.09649999999999</v>
      </c>
      <c r="L5044" t="s">
        <v>4986</v>
      </c>
      <c r="M5044" t="s">
        <v>4987</v>
      </c>
      <c r="N5044" t="s">
        <v>4987</v>
      </c>
    </row>
    <row r="5045" spans="1:14" x14ac:dyDescent="0.3">
      <c r="A5045" s="136">
        <f t="shared" si="78"/>
        <v>445.408894146737</v>
      </c>
      <c r="B5045" s="134">
        <v>10.279680000000001</v>
      </c>
      <c r="C5045" s="134">
        <v>-75.456280000000007</v>
      </c>
      <c r="D5045" t="s">
        <v>13221</v>
      </c>
      <c r="E5045" t="s">
        <v>892</v>
      </c>
      <c r="F5045" t="s">
        <v>926</v>
      </c>
      <c r="G5045" t="s">
        <v>13158</v>
      </c>
      <c r="H5045" t="s">
        <v>290</v>
      </c>
      <c r="I5045">
        <v>299.89010000000002</v>
      </c>
      <c r="J5045" t="s">
        <v>889</v>
      </c>
      <c r="K5045" t="s">
        <v>879</v>
      </c>
      <c r="L5045" t="s">
        <v>1794</v>
      </c>
      <c r="M5045" t="s">
        <v>906</v>
      </c>
      <c r="N5045" t="s">
        <v>906</v>
      </c>
    </row>
    <row r="5046" spans="1:14" x14ac:dyDescent="0.3">
      <c r="A5046" s="136">
        <f t="shared" si="78"/>
        <v>445.41535294438057</v>
      </c>
      <c r="B5046" s="134">
        <v>10.254</v>
      </c>
      <c r="C5046" s="134">
        <v>-75.489999999999995</v>
      </c>
      <c r="D5046" t="s">
        <v>13200</v>
      </c>
      <c r="E5046" t="s">
        <v>883</v>
      </c>
      <c r="F5046" t="s">
        <v>877</v>
      </c>
      <c r="G5046" t="s">
        <v>13172</v>
      </c>
      <c r="H5046" t="s">
        <v>290</v>
      </c>
      <c r="I5046">
        <v>278.77199999999999</v>
      </c>
      <c r="J5046" t="s">
        <v>889</v>
      </c>
      <c r="L5046" t="s">
        <v>2784</v>
      </c>
      <c r="M5046" t="s">
        <v>12976</v>
      </c>
      <c r="N5046" t="s">
        <v>12976</v>
      </c>
    </row>
    <row r="5047" spans="1:14" x14ac:dyDescent="0.3">
      <c r="A5047" s="136">
        <f t="shared" si="78"/>
        <v>445.50350396479894</v>
      </c>
      <c r="B5047" s="134">
        <v>10.5365</v>
      </c>
      <c r="C5047" s="134">
        <v>-75.073999999999998</v>
      </c>
      <c r="D5047" t="s">
        <v>13425</v>
      </c>
      <c r="E5047" t="s">
        <v>892</v>
      </c>
      <c r="F5047" t="s">
        <v>877</v>
      </c>
      <c r="G5047" t="s">
        <v>13419</v>
      </c>
      <c r="H5047" t="s">
        <v>289</v>
      </c>
      <c r="I5047">
        <v>1343.4102</v>
      </c>
      <c r="J5047" t="s">
        <v>889</v>
      </c>
      <c r="K5047" t="s">
        <v>903</v>
      </c>
      <c r="L5047" t="s">
        <v>4152</v>
      </c>
      <c r="M5047" t="s">
        <v>887</v>
      </c>
      <c r="N5047" t="s">
        <v>887</v>
      </c>
    </row>
    <row r="5048" spans="1:14" x14ac:dyDescent="0.3">
      <c r="A5048" s="136">
        <f t="shared" si="78"/>
        <v>445.733370157217</v>
      </c>
      <c r="B5048" s="134">
        <v>10.337</v>
      </c>
      <c r="C5048" s="134">
        <v>-75.383499999999998</v>
      </c>
      <c r="D5048" t="s">
        <v>13291</v>
      </c>
      <c r="E5048" t="s">
        <v>883</v>
      </c>
      <c r="F5048" t="s">
        <v>877</v>
      </c>
      <c r="G5048" t="s">
        <v>13233</v>
      </c>
      <c r="H5048" t="s">
        <v>290</v>
      </c>
      <c r="I5048">
        <v>63.000900000000001</v>
      </c>
      <c r="J5048" t="s">
        <v>894</v>
      </c>
      <c r="L5048" t="s">
        <v>4152</v>
      </c>
      <c r="M5048" t="s">
        <v>6710</v>
      </c>
      <c r="N5048" t="s">
        <v>6710</v>
      </c>
    </row>
    <row r="5049" spans="1:14" x14ac:dyDescent="0.3">
      <c r="A5049" s="136">
        <f t="shared" si="78"/>
        <v>445.756209657216</v>
      </c>
      <c r="B5049" s="134">
        <v>10.30907</v>
      </c>
      <c r="C5049" s="134">
        <v>-75.422169999999994</v>
      </c>
      <c r="D5049" t="s">
        <v>13264</v>
      </c>
      <c r="E5049" t="s">
        <v>892</v>
      </c>
      <c r="F5049" t="s">
        <v>877</v>
      </c>
      <c r="G5049" t="s">
        <v>13231</v>
      </c>
      <c r="H5049" t="s">
        <v>290</v>
      </c>
      <c r="I5049">
        <v>681.35519999999997</v>
      </c>
      <c r="J5049" t="s">
        <v>889</v>
      </c>
      <c r="K5049" t="s">
        <v>879</v>
      </c>
      <c r="L5049" t="s">
        <v>1794</v>
      </c>
      <c r="M5049" t="s">
        <v>1718</v>
      </c>
      <c r="N5049" t="s">
        <v>1718</v>
      </c>
    </row>
    <row r="5050" spans="1:14" x14ac:dyDescent="0.3">
      <c r="A5050" s="136">
        <f t="shared" si="78"/>
        <v>445.77522809179692</v>
      </c>
      <c r="B5050" s="134">
        <v>10.63974</v>
      </c>
      <c r="C5050" s="134">
        <v>-74.893090000000001</v>
      </c>
      <c r="D5050" t="s">
        <v>13560</v>
      </c>
      <c r="E5050" t="s">
        <v>892</v>
      </c>
      <c r="F5050" t="s">
        <v>877</v>
      </c>
      <c r="G5050" t="s">
        <v>8116</v>
      </c>
      <c r="H5050" t="s">
        <v>289</v>
      </c>
      <c r="I5050">
        <v>929.22450000000003</v>
      </c>
      <c r="J5050" t="s">
        <v>889</v>
      </c>
      <c r="K5050" t="s">
        <v>879</v>
      </c>
      <c r="L5050" t="s">
        <v>1794</v>
      </c>
      <c r="M5050" t="s">
        <v>906</v>
      </c>
      <c r="N5050" t="s">
        <v>906</v>
      </c>
    </row>
    <row r="5051" spans="1:14" x14ac:dyDescent="0.3">
      <c r="A5051" s="136">
        <f t="shared" si="78"/>
        <v>445.84098604574785</v>
      </c>
      <c r="B5051" s="134">
        <v>3.1720000000000002</v>
      </c>
      <c r="C5051" s="134">
        <v>-73.835999999999999</v>
      </c>
      <c r="D5051" t="s">
        <v>5574</v>
      </c>
      <c r="E5051" t="s">
        <v>883</v>
      </c>
      <c r="F5051" t="s">
        <v>877</v>
      </c>
      <c r="G5051" t="s">
        <v>5575</v>
      </c>
      <c r="H5051" t="s">
        <v>302</v>
      </c>
      <c r="I5051">
        <v>96.962100000000007</v>
      </c>
      <c r="J5051" t="s">
        <v>894</v>
      </c>
      <c r="L5051" t="s">
        <v>5072</v>
      </c>
      <c r="M5051" t="s">
        <v>1173</v>
      </c>
      <c r="N5051" t="s">
        <v>1173</v>
      </c>
    </row>
    <row r="5052" spans="1:14" x14ac:dyDescent="0.3">
      <c r="A5052" s="136">
        <f t="shared" si="78"/>
        <v>445.88002456952296</v>
      </c>
      <c r="B5052" s="134">
        <v>10.36392</v>
      </c>
      <c r="C5052" s="134">
        <v>-75.347949999999997</v>
      </c>
      <c r="D5052" t="s">
        <v>13329</v>
      </c>
      <c r="E5052" t="s">
        <v>892</v>
      </c>
      <c r="F5052" t="s">
        <v>877</v>
      </c>
      <c r="G5052" t="s">
        <v>13233</v>
      </c>
      <c r="H5052" t="s">
        <v>290</v>
      </c>
      <c r="I5052">
        <v>48.985799999999998</v>
      </c>
      <c r="J5052" t="s">
        <v>894</v>
      </c>
      <c r="K5052" t="s">
        <v>879</v>
      </c>
      <c r="L5052" t="s">
        <v>13330</v>
      </c>
      <c r="M5052" t="s">
        <v>1689</v>
      </c>
      <c r="N5052" t="s">
        <v>1689</v>
      </c>
    </row>
    <row r="5053" spans="1:14" x14ac:dyDescent="0.3">
      <c r="A5053" s="136">
        <f t="shared" si="78"/>
        <v>445.99612504116897</v>
      </c>
      <c r="B5053" s="134">
        <v>10.302199999999999</v>
      </c>
      <c r="C5053" s="134">
        <v>-75.435090000000002</v>
      </c>
      <c r="D5053" t="s">
        <v>13252</v>
      </c>
      <c r="E5053" t="s">
        <v>892</v>
      </c>
      <c r="F5053" t="s">
        <v>877</v>
      </c>
      <c r="G5053" t="s">
        <v>13231</v>
      </c>
      <c r="H5053" t="s">
        <v>290</v>
      </c>
      <c r="I5053">
        <v>13.661799999999999</v>
      </c>
      <c r="J5053" t="s">
        <v>894</v>
      </c>
      <c r="K5053" t="s">
        <v>879</v>
      </c>
      <c r="L5053" t="s">
        <v>13253</v>
      </c>
      <c r="M5053" t="s">
        <v>13254</v>
      </c>
      <c r="N5053" t="s">
        <v>13254</v>
      </c>
    </row>
    <row r="5054" spans="1:14" x14ac:dyDescent="0.3">
      <c r="A5054" s="136">
        <f t="shared" si="78"/>
        <v>446.01453022409527</v>
      </c>
      <c r="B5054" s="134">
        <v>5.2539999999999996</v>
      </c>
      <c r="C5054" s="134">
        <v>-76.584500000000006</v>
      </c>
      <c r="D5054" t="s">
        <v>4965</v>
      </c>
      <c r="E5054" t="s">
        <v>892</v>
      </c>
      <c r="F5054" t="s">
        <v>877</v>
      </c>
      <c r="G5054" t="s">
        <v>4966</v>
      </c>
      <c r="H5054" t="s">
        <v>295</v>
      </c>
      <c r="I5054">
        <v>36.861199999999997</v>
      </c>
      <c r="J5054" t="s">
        <v>894</v>
      </c>
      <c r="K5054" t="s">
        <v>879</v>
      </c>
      <c r="L5054" t="s">
        <v>4967</v>
      </c>
      <c r="M5054" t="s">
        <v>4968</v>
      </c>
      <c r="N5054" t="s">
        <v>4968</v>
      </c>
    </row>
    <row r="5055" spans="1:14" x14ac:dyDescent="0.3">
      <c r="A5055" s="136">
        <f t="shared" si="78"/>
        <v>446.02267705662581</v>
      </c>
      <c r="B5055" s="134">
        <v>10.54156</v>
      </c>
      <c r="C5055" s="134">
        <v>-75.074650000000005</v>
      </c>
      <c r="D5055" t="s">
        <v>13435</v>
      </c>
      <c r="E5055" t="s">
        <v>892</v>
      </c>
      <c r="F5055" t="s">
        <v>926</v>
      </c>
      <c r="G5055" t="s">
        <v>13419</v>
      </c>
      <c r="H5055" t="s">
        <v>289</v>
      </c>
      <c r="I5055">
        <v>21.986599999999999</v>
      </c>
      <c r="J5055" t="s">
        <v>894</v>
      </c>
      <c r="K5055" t="s">
        <v>879</v>
      </c>
      <c r="L5055" t="s">
        <v>13436</v>
      </c>
      <c r="M5055" t="s">
        <v>949</v>
      </c>
      <c r="N5055" t="s">
        <v>949</v>
      </c>
    </row>
    <row r="5056" spans="1:14" x14ac:dyDescent="0.3">
      <c r="A5056" s="136">
        <f t="shared" si="78"/>
        <v>446.02692215866381</v>
      </c>
      <c r="B5056" s="134">
        <v>8.0534999999999997</v>
      </c>
      <c r="C5056" s="134">
        <v>-76.9285</v>
      </c>
      <c r="D5056" t="s">
        <v>11866</v>
      </c>
      <c r="E5056" t="s">
        <v>883</v>
      </c>
      <c r="F5056" t="s">
        <v>884</v>
      </c>
      <c r="G5056" t="s">
        <v>11745</v>
      </c>
      <c r="H5056" t="s">
        <v>5767</v>
      </c>
      <c r="I5056">
        <v>7493.4845999999998</v>
      </c>
      <c r="L5056" t="s">
        <v>2758</v>
      </c>
      <c r="M5056" t="s">
        <v>887</v>
      </c>
      <c r="N5056" t="s">
        <v>887</v>
      </c>
    </row>
    <row r="5057" spans="1:14" x14ac:dyDescent="0.3">
      <c r="A5057" s="136">
        <f t="shared" si="78"/>
        <v>446.0725232657125</v>
      </c>
      <c r="B5057" s="134">
        <v>3.76797</v>
      </c>
      <c r="C5057" s="134">
        <v>-75.252679999999998</v>
      </c>
      <c r="D5057" t="s">
        <v>1233</v>
      </c>
      <c r="E5057" t="s">
        <v>892</v>
      </c>
      <c r="F5057" t="s">
        <v>926</v>
      </c>
      <c r="G5057" t="s">
        <v>1162</v>
      </c>
      <c r="H5057" t="s">
        <v>307</v>
      </c>
      <c r="I5057">
        <v>1266.6842999999999</v>
      </c>
      <c r="J5057" t="s">
        <v>889</v>
      </c>
      <c r="K5057" t="s">
        <v>879</v>
      </c>
      <c r="L5057" t="s">
        <v>1234</v>
      </c>
      <c r="M5057" t="s">
        <v>957</v>
      </c>
      <c r="N5057" t="s">
        <v>957</v>
      </c>
    </row>
    <row r="5058" spans="1:14" x14ac:dyDescent="0.3">
      <c r="A5058" s="136">
        <f t="shared" ref="A5058:A5121" si="79">6371*ACOS(SIN(RADIANS(LAT))*SIN(RADIANS(B5058))+COS(RADIANS(LAT))*COS(RADIANS(B5058))*COS(RADIANS(C5058-LONG)))</f>
        <v>446.61690280928332</v>
      </c>
      <c r="B5058" s="134">
        <v>10.282999999999999</v>
      </c>
      <c r="C5058" s="134">
        <v>-75.47</v>
      </c>
      <c r="D5058" t="s">
        <v>13227</v>
      </c>
      <c r="E5058" t="s">
        <v>883</v>
      </c>
      <c r="F5058" t="s">
        <v>877</v>
      </c>
      <c r="G5058" t="s">
        <v>13172</v>
      </c>
      <c r="H5058" t="s">
        <v>290</v>
      </c>
      <c r="I5058">
        <v>89.681100000000001</v>
      </c>
      <c r="J5058" t="s">
        <v>894</v>
      </c>
      <c r="L5058" t="s">
        <v>2784</v>
      </c>
      <c r="M5058" t="s">
        <v>13215</v>
      </c>
      <c r="N5058" t="s">
        <v>13215</v>
      </c>
    </row>
    <row r="5059" spans="1:14" x14ac:dyDescent="0.3">
      <c r="A5059" s="136">
        <f t="shared" si="79"/>
        <v>446.70235638493995</v>
      </c>
      <c r="B5059" s="134">
        <v>10.30822</v>
      </c>
      <c r="C5059" s="134">
        <v>-75.437700000000007</v>
      </c>
      <c r="D5059" t="s">
        <v>13262</v>
      </c>
      <c r="E5059" t="s">
        <v>892</v>
      </c>
      <c r="F5059" t="s">
        <v>926</v>
      </c>
      <c r="G5059" t="s">
        <v>13263</v>
      </c>
      <c r="H5059" t="s">
        <v>290</v>
      </c>
      <c r="I5059">
        <v>159.6711</v>
      </c>
      <c r="J5059" t="s">
        <v>889</v>
      </c>
      <c r="K5059" t="s">
        <v>879</v>
      </c>
      <c r="L5059" t="s">
        <v>1794</v>
      </c>
      <c r="M5059" t="s">
        <v>906</v>
      </c>
      <c r="N5059" t="s">
        <v>906</v>
      </c>
    </row>
    <row r="5060" spans="1:14" x14ac:dyDescent="0.3">
      <c r="A5060" s="136">
        <f t="shared" si="79"/>
        <v>446.70498581253025</v>
      </c>
      <c r="B5060" s="134">
        <v>10.650370000000001</v>
      </c>
      <c r="C5060" s="134">
        <v>-74.89085</v>
      </c>
      <c r="D5060" t="s">
        <v>13582</v>
      </c>
      <c r="E5060" t="s">
        <v>892</v>
      </c>
      <c r="F5060" t="s">
        <v>926</v>
      </c>
      <c r="G5060" t="s">
        <v>8116</v>
      </c>
      <c r="H5060" t="s">
        <v>289</v>
      </c>
      <c r="I5060">
        <v>70.048599999999993</v>
      </c>
      <c r="J5060" t="s">
        <v>894</v>
      </c>
      <c r="K5060" t="s">
        <v>879</v>
      </c>
      <c r="L5060" t="s">
        <v>1281</v>
      </c>
      <c r="M5060" t="s">
        <v>906</v>
      </c>
      <c r="N5060" t="s">
        <v>906</v>
      </c>
    </row>
    <row r="5061" spans="1:14" x14ac:dyDescent="0.3">
      <c r="A5061" s="136">
        <f t="shared" si="79"/>
        <v>446.87189377164623</v>
      </c>
      <c r="B5061" s="134">
        <v>4.5374999999999996</v>
      </c>
      <c r="C5061" s="134">
        <v>-76.116500000000002</v>
      </c>
      <c r="D5061" t="s">
        <v>2132</v>
      </c>
      <c r="E5061" t="s">
        <v>883</v>
      </c>
      <c r="F5061" t="s">
        <v>981</v>
      </c>
      <c r="G5061" t="s">
        <v>2092</v>
      </c>
      <c r="H5061" t="s">
        <v>1321</v>
      </c>
      <c r="I5061">
        <v>11.0594</v>
      </c>
      <c r="J5061" t="s">
        <v>894</v>
      </c>
      <c r="L5061" t="s">
        <v>2133</v>
      </c>
      <c r="M5061" t="s">
        <v>931</v>
      </c>
      <c r="N5061" t="s">
        <v>931</v>
      </c>
    </row>
    <row r="5062" spans="1:14" x14ac:dyDescent="0.3">
      <c r="A5062" s="136">
        <f t="shared" si="79"/>
        <v>446.8823005812859</v>
      </c>
      <c r="B5062" s="134">
        <v>3.1595</v>
      </c>
      <c r="C5062" s="134">
        <v>-73.822000000000003</v>
      </c>
      <c r="D5062" t="s">
        <v>5637</v>
      </c>
      <c r="E5062" t="s">
        <v>883</v>
      </c>
      <c r="F5062" t="s">
        <v>884</v>
      </c>
      <c r="G5062" t="s">
        <v>5575</v>
      </c>
      <c r="H5062" t="s">
        <v>302</v>
      </c>
      <c r="I5062">
        <v>33.139099999999999</v>
      </c>
      <c r="L5062" t="s">
        <v>5638</v>
      </c>
      <c r="M5062" t="s">
        <v>957</v>
      </c>
      <c r="N5062" t="s">
        <v>957</v>
      </c>
    </row>
    <row r="5063" spans="1:14" x14ac:dyDescent="0.3">
      <c r="A5063" s="136">
        <f t="shared" si="79"/>
        <v>447.00783223238216</v>
      </c>
      <c r="B5063" s="134">
        <v>10.301</v>
      </c>
      <c r="C5063" s="134">
        <v>-75.451999999999998</v>
      </c>
      <c r="D5063" t="s">
        <v>13250</v>
      </c>
      <c r="E5063" t="s">
        <v>883</v>
      </c>
      <c r="F5063" t="s">
        <v>877</v>
      </c>
      <c r="G5063" t="s">
        <v>13172</v>
      </c>
      <c r="H5063" t="s">
        <v>290</v>
      </c>
      <c r="I5063">
        <v>269.02120000000002</v>
      </c>
      <c r="J5063" t="s">
        <v>889</v>
      </c>
      <c r="L5063" t="s">
        <v>2784</v>
      </c>
      <c r="M5063" t="s">
        <v>13215</v>
      </c>
      <c r="N5063" t="s">
        <v>13215</v>
      </c>
    </row>
    <row r="5064" spans="1:14" x14ac:dyDescent="0.3">
      <c r="A5064" s="136">
        <f t="shared" si="79"/>
        <v>447.10922475766085</v>
      </c>
      <c r="B5064" s="134">
        <v>10.355359999999999</v>
      </c>
      <c r="C5064" s="134">
        <v>-75.379249999999999</v>
      </c>
      <c r="D5064" t="s">
        <v>13315</v>
      </c>
      <c r="E5064" t="s">
        <v>892</v>
      </c>
      <c r="F5064" t="s">
        <v>877</v>
      </c>
      <c r="G5064" t="s">
        <v>13233</v>
      </c>
      <c r="H5064" t="s">
        <v>290</v>
      </c>
      <c r="I5064">
        <v>299.52050000000003</v>
      </c>
      <c r="J5064" t="s">
        <v>889</v>
      </c>
      <c r="K5064" t="s">
        <v>903</v>
      </c>
      <c r="L5064" t="s">
        <v>13316</v>
      </c>
      <c r="M5064" t="s">
        <v>949</v>
      </c>
      <c r="N5064" t="s">
        <v>949</v>
      </c>
    </row>
    <row r="5065" spans="1:14" x14ac:dyDescent="0.3">
      <c r="A5065" s="136">
        <f t="shared" si="79"/>
        <v>447.13114081854667</v>
      </c>
      <c r="B5065" s="134">
        <v>10.34131</v>
      </c>
      <c r="C5065" s="134">
        <v>-75.39913</v>
      </c>
      <c r="D5065" t="s">
        <v>13299</v>
      </c>
      <c r="E5065" t="s">
        <v>892</v>
      </c>
      <c r="F5065" t="s">
        <v>877</v>
      </c>
      <c r="G5065" t="s">
        <v>13233</v>
      </c>
      <c r="H5065" t="s">
        <v>290</v>
      </c>
      <c r="I5065">
        <v>338.9307</v>
      </c>
      <c r="J5065" t="s">
        <v>889</v>
      </c>
      <c r="K5065" t="s">
        <v>879</v>
      </c>
      <c r="L5065" t="s">
        <v>13159</v>
      </c>
      <c r="M5065" t="s">
        <v>949</v>
      </c>
      <c r="N5065" t="s">
        <v>949</v>
      </c>
    </row>
    <row r="5066" spans="1:14" x14ac:dyDescent="0.3">
      <c r="A5066" s="136">
        <f t="shared" si="79"/>
        <v>447.18813962149932</v>
      </c>
      <c r="B5066" s="134">
        <v>10.711550000000001</v>
      </c>
      <c r="C5066" s="134">
        <v>-74.778220000000005</v>
      </c>
      <c r="D5066" t="s">
        <v>13627</v>
      </c>
      <c r="E5066" t="s">
        <v>892</v>
      </c>
      <c r="F5066" t="s">
        <v>877</v>
      </c>
      <c r="G5066" t="s">
        <v>13628</v>
      </c>
      <c r="H5066" t="s">
        <v>289</v>
      </c>
      <c r="I5066">
        <v>196.3288</v>
      </c>
      <c r="J5066" t="s">
        <v>889</v>
      </c>
      <c r="K5066" t="s">
        <v>903</v>
      </c>
      <c r="L5066" t="s">
        <v>13629</v>
      </c>
      <c r="M5066" t="s">
        <v>949</v>
      </c>
      <c r="N5066" t="s">
        <v>949</v>
      </c>
    </row>
    <row r="5067" spans="1:14" x14ac:dyDescent="0.3">
      <c r="A5067" s="136">
        <f t="shared" si="79"/>
        <v>447.19224901802897</v>
      </c>
      <c r="B5067" s="134">
        <v>10.339740000000001</v>
      </c>
      <c r="C5067" s="134">
        <v>-75.402240000000006</v>
      </c>
      <c r="D5067" t="s">
        <v>13297</v>
      </c>
      <c r="E5067" t="s">
        <v>892</v>
      </c>
      <c r="F5067" t="s">
        <v>896</v>
      </c>
      <c r="G5067" t="s">
        <v>13233</v>
      </c>
      <c r="H5067" t="s">
        <v>290</v>
      </c>
      <c r="I5067">
        <v>63.089399999999998</v>
      </c>
      <c r="J5067" t="s">
        <v>894</v>
      </c>
      <c r="K5067" t="s">
        <v>903</v>
      </c>
      <c r="L5067" t="s">
        <v>13298</v>
      </c>
      <c r="M5067" t="s">
        <v>949</v>
      </c>
      <c r="N5067" t="s">
        <v>949</v>
      </c>
    </row>
    <row r="5068" spans="1:14" x14ac:dyDescent="0.3">
      <c r="A5068" s="136">
        <f t="shared" si="79"/>
        <v>447.19531433598672</v>
      </c>
      <c r="B5068" s="134">
        <v>10.55062</v>
      </c>
      <c r="C5068" s="134">
        <v>-75.08014</v>
      </c>
      <c r="D5068" t="s">
        <v>13445</v>
      </c>
      <c r="E5068" t="s">
        <v>892</v>
      </c>
      <c r="F5068" t="s">
        <v>926</v>
      </c>
      <c r="G5068" t="s">
        <v>13419</v>
      </c>
      <c r="H5068" t="s">
        <v>289</v>
      </c>
      <c r="I5068">
        <v>115.4302</v>
      </c>
      <c r="J5068" t="s">
        <v>894</v>
      </c>
      <c r="K5068" t="s">
        <v>879</v>
      </c>
      <c r="L5068" t="s">
        <v>13446</v>
      </c>
      <c r="M5068" t="s">
        <v>899</v>
      </c>
      <c r="N5068" t="s">
        <v>899</v>
      </c>
    </row>
    <row r="5069" spans="1:14" x14ac:dyDescent="0.3">
      <c r="A5069" s="136">
        <f t="shared" si="79"/>
        <v>447.29981352506724</v>
      </c>
      <c r="B5069" s="134">
        <v>10.38026</v>
      </c>
      <c r="C5069" s="134">
        <v>-75.347009999999997</v>
      </c>
      <c r="D5069" t="s">
        <v>13355</v>
      </c>
      <c r="E5069" t="s">
        <v>892</v>
      </c>
      <c r="F5069" t="s">
        <v>877</v>
      </c>
      <c r="G5069" t="s">
        <v>13233</v>
      </c>
      <c r="H5069" t="s">
        <v>290</v>
      </c>
      <c r="I5069">
        <v>875.78539999999998</v>
      </c>
      <c r="J5069" t="s">
        <v>894</v>
      </c>
      <c r="K5069" t="s">
        <v>879</v>
      </c>
      <c r="L5069" t="s">
        <v>13356</v>
      </c>
      <c r="M5069" t="s">
        <v>906</v>
      </c>
      <c r="N5069" t="s">
        <v>906</v>
      </c>
    </row>
    <row r="5070" spans="1:14" x14ac:dyDescent="0.3">
      <c r="A5070" s="136">
        <f t="shared" si="79"/>
        <v>447.43937874463865</v>
      </c>
      <c r="B5070" s="134">
        <v>4.5140000000000002</v>
      </c>
      <c r="C5070" s="134">
        <v>-76.103499999999997</v>
      </c>
      <c r="D5070" t="s">
        <v>2091</v>
      </c>
      <c r="E5070" t="s">
        <v>968</v>
      </c>
      <c r="F5070" t="s">
        <v>981</v>
      </c>
      <c r="G5070" t="s">
        <v>2092</v>
      </c>
      <c r="H5070" t="s">
        <v>1321</v>
      </c>
      <c r="I5070">
        <v>11.0595</v>
      </c>
      <c r="J5070" t="s">
        <v>894</v>
      </c>
      <c r="L5070" t="s">
        <v>2093</v>
      </c>
      <c r="M5070" t="s">
        <v>931</v>
      </c>
      <c r="N5070" t="s">
        <v>931</v>
      </c>
    </row>
    <row r="5071" spans="1:14" x14ac:dyDescent="0.3">
      <c r="A5071" s="136">
        <f t="shared" si="79"/>
        <v>447.52286836909866</v>
      </c>
      <c r="B5071" s="134">
        <v>10.281499999999999</v>
      </c>
      <c r="C5071" s="134">
        <v>-75.485500000000002</v>
      </c>
      <c r="D5071" t="s">
        <v>13225</v>
      </c>
      <c r="E5071" t="s">
        <v>883</v>
      </c>
      <c r="F5071" t="s">
        <v>877</v>
      </c>
      <c r="G5071" t="s">
        <v>13172</v>
      </c>
      <c r="H5071" t="s">
        <v>290</v>
      </c>
      <c r="I5071">
        <v>26.662700000000001</v>
      </c>
      <c r="J5071" t="s">
        <v>894</v>
      </c>
      <c r="L5071" t="s">
        <v>2784</v>
      </c>
      <c r="M5071" t="s">
        <v>13226</v>
      </c>
      <c r="N5071" t="s">
        <v>13226</v>
      </c>
    </row>
    <row r="5072" spans="1:14" x14ac:dyDescent="0.3">
      <c r="A5072" s="136">
        <f t="shared" si="79"/>
        <v>447.53239735166568</v>
      </c>
      <c r="B5072" s="134">
        <v>3.8019500000000002</v>
      </c>
      <c r="C5072" s="134">
        <v>-75.325559999999996</v>
      </c>
      <c r="D5072" t="s">
        <v>1164</v>
      </c>
      <c r="E5072" t="s">
        <v>892</v>
      </c>
      <c r="F5072" t="s">
        <v>877</v>
      </c>
      <c r="G5072" t="s">
        <v>1165</v>
      </c>
      <c r="H5072" t="s">
        <v>307</v>
      </c>
      <c r="I5072">
        <v>5.9134000000000002</v>
      </c>
      <c r="J5072" t="s">
        <v>894</v>
      </c>
      <c r="K5072" t="s">
        <v>879</v>
      </c>
      <c r="L5072" t="s">
        <v>1166</v>
      </c>
      <c r="M5072" t="s">
        <v>957</v>
      </c>
      <c r="N5072" t="s">
        <v>957</v>
      </c>
    </row>
    <row r="5073" spans="1:14" x14ac:dyDescent="0.3">
      <c r="A5073" s="136">
        <f t="shared" si="79"/>
        <v>447.55606832867721</v>
      </c>
      <c r="B5073" s="134">
        <v>4.5092400000000001</v>
      </c>
      <c r="C5073" s="134">
        <v>-76.100859999999997</v>
      </c>
      <c r="D5073" t="s">
        <v>2075</v>
      </c>
      <c r="E5073" t="s">
        <v>876</v>
      </c>
      <c r="F5073" t="s">
        <v>877</v>
      </c>
      <c r="G5073" t="s">
        <v>2076</v>
      </c>
      <c r="H5073" t="s">
        <v>1321</v>
      </c>
      <c r="I5073">
        <v>18.771000000000001</v>
      </c>
      <c r="J5073" t="s">
        <v>894</v>
      </c>
      <c r="K5073" t="s">
        <v>879</v>
      </c>
      <c r="L5073" t="s">
        <v>2077</v>
      </c>
      <c r="M5073" t="s">
        <v>949</v>
      </c>
      <c r="N5073" t="s">
        <v>949</v>
      </c>
    </row>
    <row r="5074" spans="1:14" x14ac:dyDescent="0.3">
      <c r="A5074" s="136">
        <f t="shared" si="79"/>
        <v>447.56040897055232</v>
      </c>
      <c r="B5074" s="134">
        <v>10.55514</v>
      </c>
      <c r="C5074" s="134">
        <v>-75.078959999999995</v>
      </c>
      <c r="D5074" t="s">
        <v>13455</v>
      </c>
      <c r="E5074" t="s">
        <v>892</v>
      </c>
      <c r="F5074" t="s">
        <v>877</v>
      </c>
      <c r="G5074" t="s">
        <v>13419</v>
      </c>
      <c r="H5074" t="s">
        <v>289</v>
      </c>
      <c r="I5074">
        <v>16.296299999999999</v>
      </c>
      <c r="J5074" t="s">
        <v>894</v>
      </c>
      <c r="K5074" t="s">
        <v>879</v>
      </c>
      <c r="L5074" t="s">
        <v>13456</v>
      </c>
      <c r="M5074" t="s">
        <v>989</v>
      </c>
      <c r="N5074" t="s">
        <v>989</v>
      </c>
    </row>
    <row r="5075" spans="1:14" x14ac:dyDescent="0.3">
      <c r="A5075" s="136">
        <f t="shared" si="79"/>
        <v>447.72566955297435</v>
      </c>
      <c r="B5075" s="134">
        <v>10.29766</v>
      </c>
      <c r="C5075" s="134">
        <v>-75.467250000000007</v>
      </c>
      <c r="D5075" t="s">
        <v>13242</v>
      </c>
      <c r="E5075" t="s">
        <v>892</v>
      </c>
      <c r="F5075" t="s">
        <v>877</v>
      </c>
      <c r="G5075" t="s">
        <v>13158</v>
      </c>
      <c r="H5075" t="s">
        <v>290</v>
      </c>
      <c r="I5075">
        <v>440.74160000000001</v>
      </c>
      <c r="J5075" t="s">
        <v>889</v>
      </c>
      <c r="K5075" t="s">
        <v>879</v>
      </c>
      <c r="L5075" t="s">
        <v>1794</v>
      </c>
      <c r="M5075" t="s">
        <v>906</v>
      </c>
      <c r="N5075" t="s">
        <v>906</v>
      </c>
    </row>
    <row r="5076" spans="1:14" x14ac:dyDescent="0.3">
      <c r="A5076" s="136">
        <f t="shared" si="79"/>
        <v>447.73059151676705</v>
      </c>
      <c r="B5076" s="134">
        <v>10.6615</v>
      </c>
      <c r="C5076" s="134">
        <v>-74.889499999999998</v>
      </c>
      <c r="D5076" t="s">
        <v>13590</v>
      </c>
      <c r="E5076" t="s">
        <v>892</v>
      </c>
      <c r="F5076" t="s">
        <v>1214</v>
      </c>
      <c r="G5076" t="s">
        <v>8116</v>
      </c>
      <c r="H5076" t="s">
        <v>289</v>
      </c>
      <c r="I5076">
        <v>55.639699999999998</v>
      </c>
      <c r="L5076" t="s">
        <v>13125</v>
      </c>
      <c r="M5076" t="s">
        <v>1019</v>
      </c>
      <c r="N5076" t="s">
        <v>1019</v>
      </c>
    </row>
    <row r="5077" spans="1:14" x14ac:dyDescent="0.3">
      <c r="A5077" s="136">
        <f t="shared" si="79"/>
        <v>447.78771965296994</v>
      </c>
      <c r="B5077" s="134">
        <v>10.27562</v>
      </c>
      <c r="C5077" s="134">
        <v>-75.497110000000006</v>
      </c>
      <c r="D5077" t="s">
        <v>13216</v>
      </c>
      <c r="E5077" t="s">
        <v>892</v>
      </c>
      <c r="F5077" t="s">
        <v>877</v>
      </c>
      <c r="G5077" t="s">
        <v>13172</v>
      </c>
      <c r="H5077" t="s">
        <v>290</v>
      </c>
      <c r="I5077">
        <v>205.01599999999999</v>
      </c>
      <c r="J5077" t="s">
        <v>894</v>
      </c>
      <c r="K5077" t="s">
        <v>879</v>
      </c>
      <c r="L5077" t="s">
        <v>13217</v>
      </c>
      <c r="M5077" t="s">
        <v>3310</v>
      </c>
      <c r="N5077" t="s">
        <v>3310</v>
      </c>
    </row>
    <row r="5078" spans="1:14" x14ac:dyDescent="0.3">
      <c r="A5078" s="136">
        <f t="shared" si="79"/>
        <v>447.8136138469622</v>
      </c>
      <c r="B5078" s="134">
        <v>10.289</v>
      </c>
      <c r="C5078" s="134">
        <v>-75.48</v>
      </c>
      <c r="D5078" t="s">
        <v>13236</v>
      </c>
      <c r="E5078" t="s">
        <v>883</v>
      </c>
      <c r="F5078" t="s">
        <v>877</v>
      </c>
      <c r="G5078" t="s">
        <v>13172</v>
      </c>
      <c r="H5078" t="s">
        <v>290</v>
      </c>
      <c r="I5078">
        <v>103.0125</v>
      </c>
      <c r="J5078" t="s">
        <v>889</v>
      </c>
      <c r="L5078" t="s">
        <v>2784</v>
      </c>
      <c r="M5078" t="s">
        <v>12976</v>
      </c>
      <c r="N5078" t="s">
        <v>12976</v>
      </c>
    </row>
    <row r="5079" spans="1:14" x14ac:dyDescent="0.3">
      <c r="A5079" s="136">
        <f t="shared" si="79"/>
        <v>447.86168138246126</v>
      </c>
      <c r="B5079" s="134">
        <v>10.371</v>
      </c>
      <c r="C5079" s="134">
        <v>-75.369</v>
      </c>
      <c r="D5079" t="s">
        <v>13344</v>
      </c>
      <c r="E5079" t="s">
        <v>883</v>
      </c>
      <c r="F5079" t="s">
        <v>877</v>
      </c>
      <c r="G5079" t="s">
        <v>13233</v>
      </c>
      <c r="H5079" t="s">
        <v>290</v>
      </c>
      <c r="I5079">
        <v>371.90019999999998</v>
      </c>
      <c r="J5079" t="s">
        <v>889</v>
      </c>
      <c r="L5079" t="s">
        <v>4152</v>
      </c>
      <c r="M5079" t="s">
        <v>906</v>
      </c>
      <c r="N5079" t="s">
        <v>906</v>
      </c>
    </row>
    <row r="5080" spans="1:14" x14ac:dyDescent="0.3">
      <c r="A5080" s="136">
        <f t="shared" si="79"/>
        <v>447.92823665901795</v>
      </c>
      <c r="B5080" s="134">
        <v>10.5533</v>
      </c>
      <c r="C5080" s="134">
        <v>-75.088629999999995</v>
      </c>
      <c r="D5080" t="s">
        <v>13452</v>
      </c>
      <c r="E5080" t="s">
        <v>892</v>
      </c>
      <c r="F5080" t="s">
        <v>877</v>
      </c>
      <c r="G5080" t="s">
        <v>13419</v>
      </c>
      <c r="H5080" t="s">
        <v>289</v>
      </c>
      <c r="I5080">
        <v>135.7756</v>
      </c>
      <c r="J5080" t="s">
        <v>894</v>
      </c>
      <c r="K5080" t="s">
        <v>879</v>
      </c>
      <c r="L5080" t="s">
        <v>13453</v>
      </c>
      <c r="M5080" t="s">
        <v>1019</v>
      </c>
      <c r="N5080" t="s">
        <v>1019</v>
      </c>
    </row>
    <row r="5081" spans="1:14" x14ac:dyDescent="0.3">
      <c r="A5081" s="136">
        <f t="shared" si="79"/>
        <v>447.93273524192745</v>
      </c>
      <c r="B5081" s="134">
        <v>3.7990499999999998</v>
      </c>
      <c r="C5081" s="134">
        <v>-75.327699999999993</v>
      </c>
      <c r="D5081" t="s">
        <v>1179</v>
      </c>
      <c r="E5081" t="s">
        <v>892</v>
      </c>
      <c r="F5081" t="s">
        <v>877</v>
      </c>
      <c r="G5081" t="s">
        <v>1165</v>
      </c>
      <c r="H5081" t="s">
        <v>307</v>
      </c>
      <c r="I5081">
        <v>22.819800000000001</v>
      </c>
      <c r="J5081" t="s">
        <v>889</v>
      </c>
      <c r="K5081" t="s">
        <v>903</v>
      </c>
      <c r="L5081" t="s">
        <v>1180</v>
      </c>
      <c r="M5081" t="s">
        <v>899</v>
      </c>
      <c r="N5081" t="s">
        <v>899</v>
      </c>
    </row>
    <row r="5082" spans="1:14" x14ac:dyDescent="0.3">
      <c r="A5082" s="136">
        <f t="shared" si="79"/>
        <v>447.96103405225978</v>
      </c>
      <c r="B5082" s="134">
        <v>10.35328</v>
      </c>
      <c r="C5082" s="134">
        <v>-75.39537</v>
      </c>
      <c r="D5082" t="s">
        <v>13308</v>
      </c>
      <c r="E5082" t="s">
        <v>892</v>
      </c>
      <c r="F5082" t="s">
        <v>896</v>
      </c>
      <c r="G5082" t="s">
        <v>13233</v>
      </c>
      <c r="H5082" t="s">
        <v>290</v>
      </c>
      <c r="I5082">
        <v>30.317699999999999</v>
      </c>
      <c r="J5082" t="s">
        <v>894</v>
      </c>
      <c r="K5082" t="s">
        <v>903</v>
      </c>
      <c r="L5082" t="s">
        <v>13309</v>
      </c>
      <c r="M5082" t="s">
        <v>1252</v>
      </c>
      <c r="N5082" t="s">
        <v>1252</v>
      </c>
    </row>
    <row r="5083" spans="1:14" x14ac:dyDescent="0.3">
      <c r="A5083" s="136">
        <f t="shared" si="79"/>
        <v>447.97910805951614</v>
      </c>
      <c r="B5083" s="134">
        <v>3.8005</v>
      </c>
      <c r="C5083" s="134">
        <v>-75.330500000000001</v>
      </c>
      <c r="D5083" t="s">
        <v>1171</v>
      </c>
      <c r="E5083" t="s">
        <v>883</v>
      </c>
      <c r="F5083" t="s">
        <v>877</v>
      </c>
      <c r="G5083" t="s">
        <v>1165</v>
      </c>
      <c r="H5083" t="s">
        <v>307</v>
      </c>
      <c r="I5083">
        <v>13.511799999999999</v>
      </c>
      <c r="J5083" t="s">
        <v>894</v>
      </c>
      <c r="L5083" t="s">
        <v>1172</v>
      </c>
      <c r="M5083" t="s">
        <v>1173</v>
      </c>
      <c r="N5083" t="s">
        <v>1173</v>
      </c>
    </row>
    <row r="5084" spans="1:14" x14ac:dyDescent="0.3">
      <c r="A5084" s="136">
        <f t="shared" si="79"/>
        <v>448.0717156735198</v>
      </c>
      <c r="B5084" s="134">
        <v>10.56049</v>
      </c>
      <c r="C5084" s="134">
        <v>-75.078969999999998</v>
      </c>
      <c r="D5084" t="s">
        <v>13465</v>
      </c>
      <c r="E5084" t="s">
        <v>892</v>
      </c>
      <c r="F5084" t="s">
        <v>926</v>
      </c>
      <c r="G5084" t="s">
        <v>13419</v>
      </c>
      <c r="H5084" t="s">
        <v>289</v>
      </c>
      <c r="I5084">
        <v>58.0182</v>
      </c>
      <c r="J5084" t="s">
        <v>889</v>
      </c>
      <c r="K5084" t="s">
        <v>879</v>
      </c>
      <c r="L5084" t="s">
        <v>942</v>
      </c>
      <c r="M5084" t="s">
        <v>899</v>
      </c>
      <c r="N5084" t="s">
        <v>899</v>
      </c>
    </row>
    <row r="5085" spans="1:14" x14ac:dyDescent="0.3">
      <c r="A5085" s="136">
        <f t="shared" si="79"/>
        <v>448.11528089876714</v>
      </c>
      <c r="B5085" s="134">
        <v>10.37832</v>
      </c>
      <c r="C5085" s="134">
        <v>-75.362610000000004</v>
      </c>
      <c r="D5085" t="s">
        <v>13353</v>
      </c>
      <c r="E5085" t="s">
        <v>892</v>
      </c>
      <c r="F5085" t="s">
        <v>877</v>
      </c>
      <c r="G5085" t="s">
        <v>13233</v>
      </c>
      <c r="H5085" t="s">
        <v>290</v>
      </c>
      <c r="I5085">
        <v>34.981499999999997</v>
      </c>
      <c r="J5085" t="s">
        <v>894</v>
      </c>
      <c r="K5085" t="s">
        <v>879</v>
      </c>
      <c r="L5085" t="s">
        <v>13330</v>
      </c>
      <c r="M5085" t="s">
        <v>1689</v>
      </c>
      <c r="N5085" t="s">
        <v>1689</v>
      </c>
    </row>
    <row r="5086" spans="1:14" x14ac:dyDescent="0.3">
      <c r="A5086" s="136">
        <f t="shared" si="79"/>
        <v>448.17160601596174</v>
      </c>
      <c r="B5086" s="134">
        <v>10.358599999999999</v>
      </c>
      <c r="C5086" s="134">
        <v>-75.391229999999993</v>
      </c>
      <c r="D5086" t="s">
        <v>13324</v>
      </c>
      <c r="E5086" t="s">
        <v>892</v>
      </c>
      <c r="F5086" t="s">
        <v>877</v>
      </c>
      <c r="G5086" t="s">
        <v>13233</v>
      </c>
      <c r="H5086" t="s">
        <v>290</v>
      </c>
      <c r="I5086">
        <v>6.5004999999999997</v>
      </c>
      <c r="J5086" t="s">
        <v>894</v>
      </c>
      <c r="K5086" t="s">
        <v>903</v>
      </c>
      <c r="L5086" t="s">
        <v>13316</v>
      </c>
      <c r="M5086" t="s">
        <v>949</v>
      </c>
      <c r="N5086" t="s">
        <v>949</v>
      </c>
    </row>
    <row r="5087" spans="1:14" x14ac:dyDescent="0.3">
      <c r="A5087" s="136">
        <f t="shared" si="79"/>
        <v>448.18356646609249</v>
      </c>
      <c r="B5087" s="134">
        <v>4.3040000000000003</v>
      </c>
      <c r="C5087" s="134">
        <v>-75.923000000000002</v>
      </c>
      <c r="D5087" t="s">
        <v>1541</v>
      </c>
      <c r="E5087" t="s">
        <v>883</v>
      </c>
      <c r="F5087" t="s">
        <v>877</v>
      </c>
      <c r="G5087" t="s">
        <v>1390</v>
      </c>
      <c r="H5087" t="s">
        <v>1321</v>
      </c>
      <c r="I5087">
        <v>36.862900000000003</v>
      </c>
      <c r="J5087" t="s">
        <v>894</v>
      </c>
      <c r="L5087" t="s">
        <v>1542</v>
      </c>
      <c r="M5087" t="s">
        <v>1543</v>
      </c>
      <c r="N5087" t="s">
        <v>1543</v>
      </c>
    </row>
    <row r="5088" spans="1:14" x14ac:dyDescent="0.3">
      <c r="A5088" s="136">
        <f t="shared" si="79"/>
        <v>448.18549848339165</v>
      </c>
      <c r="B5088" s="134">
        <v>5.6600200000000003</v>
      </c>
      <c r="C5088" s="134">
        <v>-76.789850000000001</v>
      </c>
      <c r="D5088" t="s">
        <v>6678</v>
      </c>
      <c r="E5088" t="s">
        <v>876</v>
      </c>
      <c r="F5088" t="s">
        <v>877</v>
      </c>
      <c r="G5088" t="s">
        <v>6489</v>
      </c>
      <c r="H5088" t="s">
        <v>295</v>
      </c>
      <c r="I5088">
        <v>1847.5758000000001</v>
      </c>
      <c r="J5088" t="s">
        <v>889</v>
      </c>
      <c r="K5088" t="s">
        <v>903</v>
      </c>
      <c r="L5088" t="s">
        <v>4937</v>
      </c>
      <c r="M5088" t="s">
        <v>881</v>
      </c>
      <c r="N5088" t="s">
        <v>881</v>
      </c>
    </row>
    <row r="5089" spans="1:14" x14ac:dyDescent="0.3">
      <c r="A5089" s="136">
        <f t="shared" si="79"/>
        <v>448.19261820544835</v>
      </c>
      <c r="B5089" s="134">
        <v>10.352410000000001</v>
      </c>
      <c r="C5089" s="134">
        <v>-75.40016</v>
      </c>
      <c r="D5089" t="s">
        <v>13307</v>
      </c>
      <c r="E5089" t="s">
        <v>892</v>
      </c>
      <c r="F5089" t="s">
        <v>877</v>
      </c>
      <c r="G5089" t="s">
        <v>13233</v>
      </c>
      <c r="H5089" t="s">
        <v>290</v>
      </c>
      <c r="I5089">
        <v>86.957599999999999</v>
      </c>
      <c r="J5089" t="s">
        <v>1069</v>
      </c>
      <c r="K5089" t="s">
        <v>879</v>
      </c>
      <c r="L5089" t="s">
        <v>13159</v>
      </c>
      <c r="M5089" t="s">
        <v>906</v>
      </c>
      <c r="N5089" t="s">
        <v>906</v>
      </c>
    </row>
    <row r="5090" spans="1:14" x14ac:dyDescent="0.3">
      <c r="A5090" s="136">
        <f t="shared" si="79"/>
        <v>448.31926293895839</v>
      </c>
      <c r="B5090" s="134">
        <v>10.32319</v>
      </c>
      <c r="C5090" s="134">
        <v>-75.442070000000001</v>
      </c>
      <c r="D5090" t="s">
        <v>13283</v>
      </c>
      <c r="E5090" t="s">
        <v>892</v>
      </c>
      <c r="F5090" t="s">
        <v>877</v>
      </c>
      <c r="G5090" t="s">
        <v>13284</v>
      </c>
      <c r="H5090" t="s">
        <v>290</v>
      </c>
      <c r="I5090">
        <v>463.99579999999997</v>
      </c>
      <c r="J5090" t="s">
        <v>1069</v>
      </c>
      <c r="K5090" t="s">
        <v>879</v>
      </c>
      <c r="L5090" t="s">
        <v>1794</v>
      </c>
      <c r="M5090" t="s">
        <v>906</v>
      </c>
      <c r="N5090" t="s">
        <v>906</v>
      </c>
    </row>
    <row r="5091" spans="1:14" x14ac:dyDescent="0.3">
      <c r="A5091" s="136">
        <f t="shared" si="79"/>
        <v>448.31965671999438</v>
      </c>
      <c r="B5091" s="134">
        <v>10.7225</v>
      </c>
      <c r="C5091" s="134">
        <v>-74.778999999999996</v>
      </c>
      <c r="D5091" t="s">
        <v>13654</v>
      </c>
      <c r="E5091" t="s">
        <v>883</v>
      </c>
      <c r="F5091" t="s">
        <v>877</v>
      </c>
      <c r="G5091" t="s">
        <v>13628</v>
      </c>
      <c r="H5091" t="s">
        <v>289</v>
      </c>
      <c r="I5091">
        <v>148.7285</v>
      </c>
      <c r="J5091" t="s">
        <v>894</v>
      </c>
      <c r="L5091" t="s">
        <v>13655</v>
      </c>
      <c r="M5091" t="s">
        <v>1410</v>
      </c>
      <c r="N5091" t="s">
        <v>1410</v>
      </c>
    </row>
    <row r="5092" spans="1:14" x14ac:dyDescent="0.3">
      <c r="A5092" s="136">
        <f t="shared" si="79"/>
        <v>448.33746978772518</v>
      </c>
      <c r="B5092" s="134">
        <v>10.5395</v>
      </c>
      <c r="C5092" s="134">
        <v>-75.119</v>
      </c>
      <c r="D5092" t="s">
        <v>13426</v>
      </c>
      <c r="E5092" t="s">
        <v>892</v>
      </c>
      <c r="F5092" t="s">
        <v>877</v>
      </c>
      <c r="G5092" t="s">
        <v>13419</v>
      </c>
      <c r="H5092" t="s">
        <v>289</v>
      </c>
      <c r="I5092">
        <v>140.40129999999999</v>
      </c>
      <c r="J5092" t="s">
        <v>894</v>
      </c>
      <c r="K5092" t="s">
        <v>903</v>
      </c>
      <c r="L5092" t="s">
        <v>13427</v>
      </c>
      <c r="M5092" t="s">
        <v>899</v>
      </c>
      <c r="N5092" t="s">
        <v>899</v>
      </c>
    </row>
    <row r="5093" spans="1:14" x14ac:dyDescent="0.3">
      <c r="A5093" s="136">
        <f t="shared" si="79"/>
        <v>448.45801940465486</v>
      </c>
      <c r="B5093" s="134">
        <v>10.3597</v>
      </c>
      <c r="C5093" s="134">
        <v>-75.394139999999993</v>
      </c>
      <c r="D5093" t="s">
        <v>13326</v>
      </c>
      <c r="E5093" t="s">
        <v>892</v>
      </c>
      <c r="F5093" t="s">
        <v>877</v>
      </c>
      <c r="G5093" t="s">
        <v>13233</v>
      </c>
      <c r="H5093" t="s">
        <v>290</v>
      </c>
      <c r="I5093">
        <v>6.1752000000000002</v>
      </c>
      <c r="J5093" t="s">
        <v>894</v>
      </c>
      <c r="K5093" t="s">
        <v>879</v>
      </c>
      <c r="L5093" t="s">
        <v>13159</v>
      </c>
      <c r="M5093" t="s">
        <v>1689</v>
      </c>
      <c r="N5093" t="s">
        <v>1689</v>
      </c>
    </row>
    <row r="5094" spans="1:14" x14ac:dyDescent="0.3">
      <c r="A5094" s="136">
        <f t="shared" si="79"/>
        <v>448.5505472872095</v>
      </c>
      <c r="B5094" s="134">
        <v>10.71489</v>
      </c>
      <c r="C5094" s="134">
        <v>-74.799570000000003</v>
      </c>
      <c r="D5094" t="s">
        <v>13632</v>
      </c>
      <c r="E5094" t="s">
        <v>892</v>
      </c>
      <c r="F5094" t="s">
        <v>877</v>
      </c>
      <c r="G5094" t="s">
        <v>13628</v>
      </c>
      <c r="H5094" t="s">
        <v>289</v>
      </c>
      <c r="I5094">
        <v>158.1559</v>
      </c>
      <c r="J5094" t="s">
        <v>894</v>
      </c>
      <c r="K5094" t="s">
        <v>1058</v>
      </c>
      <c r="L5094" t="s">
        <v>13633</v>
      </c>
      <c r="M5094" t="s">
        <v>949</v>
      </c>
      <c r="N5094" t="s">
        <v>949</v>
      </c>
    </row>
    <row r="5095" spans="1:14" x14ac:dyDescent="0.3">
      <c r="A5095" s="136">
        <f t="shared" si="79"/>
        <v>448.58549507132369</v>
      </c>
      <c r="B5095" s="134">
        <v>11.107810000000001</v>
      </c>
      <c r="C5095" s="134">
        <v>-72.588369999999998</v>
      </c>
      <c r="D5095" t="s">
        <v>14017</v>
      </c>
      <c r="E5095" t="s">
        <v>892</v>
      </c>
      <c r="F5095" t="s">
        <v>3126</v>
      </c>
      <c r="G5095" t="s">
        <v>14018</v>
      </c>
      <c r="H5095" t="s">
        <v>13738</v>
      </c>
      <c r="I5095">
        <v>25357.572899999999</v>
      </c>
      <c r="K5095" t="s">
        <v>879</v>
      </c>
      <c r="L5095" t="s">
        <v>14019</v>
      </c>
      <c r="M5095" t="s">
        <v>4689</v>
      </c>
      <c r="N5095" t="s">
        <v>4689</v>
      </c>
    </row>
    <row r="5096" spans="1:14" x14ac:dyDescent="0.3">
      <c r="A5096" s="136">
        <f t="shared" si="79"/>
        <v>448.60829523186857</v>
      </c>
      <c r="B5096" s="134">
        <v>10.53054</v>
      </c>
      <c r="C5096" s="134">
        <v>-75.138530000000003</v>
      </c>
      <c r="D5096" t="s">
        <v>13418</v>
      </c>
      <c r="E5096" t="s">
        <v>892</v>
      </c>
      <c r="F5096" t="s">
        <v>877</v>
      </c>
      <c r="G5096" t="s">
        <v>13419</v>
      </c>
      <c r="H5096" t="s">
        <v>289</v>
      </c>
      <c r="I5096">
        <v>196.99539999999999</v>
      </c>
      <c r="J5096" t="s">
        <v>889</v>
      </c>
      <c r="K5096" t="s">
        <v>879</v>
      </c>
      <c r="L5096" t="s">
        <v>13420</v>
      </c>
      <c r="M5096" t="s">
        <v>1252</v>
      </c>
      <c r="N5096" t="s">
        <v>1252</v>
      </c>
    </row>
    <row r="5097" spans="1:14" x14ac:dyDescent="0.3">
      <c r="A5097" s="136">
        <f t="shared" si="79"/>
        <v>448.65568503023405</v>
      </c>
      <c r="B5097" s="134">
        <v>10.372</v>
      </c>
      <c r="C5097" s="134">
        <v>-75.38</v>
      </c>
      <c r="D5097" t="s">
        <v>13345</v>
      </c>
      <c r="E5097" t="s">
        <v>883</v>
      </c>
      <c r="F5097" t="s">
        <v>877</v>
      </c>
      <c r="G5097" t="s">
        <v>13233</v>
      </c>
      <c r="H5097" t="s">
        <v>290</v>
      </c>
      <c r="I5097">
        <v>3.6341999999999999</v>
      </c>
      <c r="J5097" t="s">
        <v>894</v>
      </c>
      <c r="L5097" t="s">
        <v>4152</v>
      </c>
      <c r="M5097" t="s">
        <v>6710</v>
      </c>
      <c r="N5097" t="s">
        <v>6710</v>
      </c>
    </row>
    <row r="5098" spans="1:14" x14ac:dyDescent="0.3">
      <c r="A5098" s="136">
        <f t="shared" si="79"/>
        <v>448.66173167493213</v>
      </c>
      <c r="B5098" s="134">
        <v>10.33353</v>
      </c>
      <c r="C5098" s="134">
        <v>-75.433279999999996</v>
      </c>
      <c r="D5098" t="s">
        <v>13289</v>
      </c>
      <c r="E5098" t="s">
        <v>892</v>
      </c>
      <c r="F5098" t="s">
        <v>877</v>
      </c>
      <c r="G5098" t="s">
        <v>13233</v>
      </c>
      <c r="H5098" t="s">
        <v>290</v>
      </c>
      <c r="I5098">
        <v>144.67089999999999</v>
      </c>
      <c r="J5098" t="s">
        <v>889</v>
      </c>
      <c r="K5098" t="s">
        <v>879</v>
      </c>
      <c r="L5098" t="s">
        <v>13288</v>
      </c>
      <c r="M5098" t="s">
        <v>1689</v>
      </c>
      <c r="N5098" t="s">
        <v>1689</v>
      </c>
    </row>
    <row r="5099" spans="1:14" x14ac:dyDescent="0.3">
      <c r="A5099" s="136">
        <f t="shared" si="79"/>
        <v>448.69973221464613</v>
      </c>
      <c r="B5099" s="134">
        <v>10.36477</v>
      </c>
      <c r="C5099" s="134">
        <v>-75.390820000000005</v>
      </c>
      <c r="D5099" t="s">
        <v>13334</v>
      </c>
      <c r="E5099" t="s">
        <v>892</v>
      </c>
      <c r="F5099" t="s">
        <v>877</v>
      </c>
      <c r="G5099" t="s">
        <v>13233</v>
      </c>
      <c r="H5099" t="s">
        <v>290</v>
      </c>
      <c r="I5099">
        <v>28.898199999999999</v>
      </c>
      <c r="J5099" t="s">
        <v>889</v>
      </c>
      <c r="K5099" t="s">
        <v>879</v>
      </c>
      <c r="L5099" t="s">
        <v>13335</v>
      </c>
      <c r="M5099" t="s">
        <v>13254</v>
      </c>
      <c r="N5099" t="s">
        <v>13254</v>
      </c>
    </row>
    <row r="5100" spans="1:14" x14ac:dyDescent="0.3">
      <c r="A5100" s="136">
        <f t="shared" si="79"/>
        <v>448.72926278735372</v>
      </c>
      <c r="B5100" s="134">
        <v>10.359120000000001</v>
      </c>
      <c r="C5100" s="134">
        <v>-75.399150000000006</v>
      </c>
      <c r="D5100" t="s">
        <v>13325</v>
      </c>
      <c r="E5100" t="s">
        <v>892</v>
      </c>
      <c r="F5100" t="s">
        <v>877</v>
      </c>
      <c r="G5100" t="s">
        <v>13233</v>
      </c>
      <c r="H5100" t="s">
        <v>290</v>
      </c>
      <c r="I5100">
        <v>8.5965000000000007</v>
      </c>
      <c r="J5100" t="s">
        <v>894</v>
      </c>
      <c r="K5100" t="s">
        <v>879</v>
      </c>
      <c r="L5100" t="s">
        <v>13159</v>
      </c>
      <c r="M5100" t="s">
        <v>1689</v>
      </c>
      <c r="N5100" t="s">
        <v>1689</v>
      </c>
    </row>
    <row r="5101" spans="1:14" x14ac:dyDescent="0.3">
      <c r="A5101" s="136">
        <f t="shared" si="79"/>
        <v>448.73565041045441</v>
      </c>
      <c r="B5101" s="134">
        <v>10.729469999999999</v>
      </c>
      <c r="C5101" s="134">
        <v>-74.773120000000006</v>
      </c>
      <c r="D5101" t="s">
        <v>13662</v>
      </c>
      <c r="E5101" t="s">
        <v>892</v>
      </c>
      <c r="F5101" t="s">
        <v>877</v>
      </c>
      <c r="G5101" t="s">
        <v>13628</v>
      </c>
      <c r="H5101" t="s">
        <v>289</v>
      </c>
      <c r="I5101">
        <v>46.543500000000002</v>
      </c>
      <c r="J5101" t="s">
        <v>894</v>
      </c>
      <c r="K5101" t="s">
        <v>879</v>
      </c>
      <c r="L5101" t="s">
        <v>13663</v>
      </c>
      <c r="M5101" t="s">
        <v>887</v>
      </c>
      <c r="N5101" t="s">
        <v>887</v>
      </c>
    </row>
    <row r="5102" spans="1:14" x14ac:dyDescent="0.3">
      <c r="A5102" s="136">
        <f t="shared" si="79"/>
        <v>448.77482615802523</v>
      </c>
      <c r="B5102" s="134">
        <v>10.372170000000001</v>
      </c>
      <c r="C5102" s="134">
        <v>-75.381619999999998</v>
      </c>
      <c r="D5102" t="s">
        <v>13348</v>
      </c>
      <c r="E5102" t="s">
        <v>892</v>
      </c>
      <c r="F5102" t="s">
        <v>877</v>
      </c>
      <c r="G5102" t="s">
        <v>13233</v>
      </c>
      <c r="H5102" t="s">
        <v>290</v>
      </c>
      <c r="I5102">
        <v>10.8254</v>
      </c>
      <c r="J5102" t="s">
        <v>894</v>
      </c>
      <c r="K5102" t="s">
        <v>879</v>
      </c>
      <c r="L5102" t="s">
        <v>2784</v>
      </c>
      <c r="M5102" t="s">
        <v>931</v>
      </c>
      <c r="N5102" t="s">
        <v>931</v>
      </c>
    </row>
    <row r="5103" spans="1:14" x14ac:dyDescent="0.3">
      <c r="A5103" s="136">
        <f t="shared" si="79"/>
        <v>448.80734590464851</v>
      </c>
      <c r="B5103" s="134">
        <v>10.717499999999999</v>
      </c>
      <c r="C5103" s="134">
        <v>-74.799499999999995</v>
      </c>
      <c r="D5103" t="s">
        <v>13644</v>
      </c>
      <c r="E5103" t="s">
        <v>883</v>
      </c>
      <c r="F5103" t="s">
        <v>877</v>
      </c>
      <c r="G5103" t="s">
        <v>13645</v>
      </c>
      <c r="H5103" t="s">
        <v>289</v>
      </c>
      <c r="I5103">
        <v>247.88849999999999</v>
      </c>
      <c r="J5103" t="s">
        <v>889</v>
      </c>
      <c r="L5103" t="s">
        <v>13646</v>
      </c>
      <c r="M5103" t="s">
        <v>887</v>
      </c>
      <c r="N5103" t="s">
        <v>887</v>
      </c>
    </row>
    <row r="5104" spans="1:14" x14ac:dyDescent="0.3">
      <c r="A5104" s="136">
        <f t="shared" si="79"/>
        <v>448.80780576505236</v>
      </c>
      <c r="B5104" s="134">
        <v>10.3619</v>
      </c>
      <c r="C5104" s="134">
        <v>-75.396500000000003</v>
      </c>
      <c r="D5104" t="s">
        <v>13327</v>
      </c>
      <c r="E5104" t="s">
        <v>892</v>
      </c>
      <c r="F5104" t="s">
        <v>926</v>
      </c>
      <c r="G5104" t="s">
        <v>13233</v>
      </c>
      <c r="H5104" t="s">
        <v>290</v>
      </c>
      <c r="I5104">
        <v>8.8328000000000007</v>
      </c>
      <c r="J5104" t="s">
        <v>889</v>
      </c>
      <c r="K5104" t="s">
        <v>879</v>
      </c>
      <c r="L5104" t="s">
        <v>13316</v>
      </c>
      <c r="M5104" t="s">
        <v>13261</v>
      </c>
      <c r="N5104" t="s">
        <v>13261</v>
      </c>
    </row>
    <row r="5105" spans="1:14" x14ac:dyDescent="0.3">
      <c r="A5105" s="136">
        <f t="shared" si="79"/>
        <v>448.83944965245075</v>
      </c>
      <c r="B5105" s="134">
        <v>10.37828</v>
      </c>
      <c r="C5105" s="134">
        <v>-75.374020000000002</v>
      </c>
      <c r="D5105" t="s">
        <v>13352</v>
      </c>
      <c r="E5105" t="s">
        <v>892</v>
      </c>
      <c r="F5105" t="s">
        <v>926</v>
      </c>
      <c r="G5105" t="s">
        <v>13233</v>
      </c>
      <c r="H5105" t="s">
        <v>290</v>
      </c>
      <c r="I5105">
        <v>260.99220000000003</v>
      </c>
      <c r="J5105" t="s">
        <v>894</v>
      </c>
      <c r="K5105" t="s">
        <v>879</v>
      </c>
      <c r="L5105" t="s">
        <v>5411</v>
      </c>
      <c r="M5105" t="s">
        <v>3950</v>
      </c>
      <c r="N5105" t="s">
        <v>3950</v>
      </c>
    </row>
    <row r="5106" spans="1:14" x14ac:dyDescent="0.3">
      <c r="A5106" s="136">
        <f t="shared" si="79"/>
        <v>448.98651810193593</v>
      </c>
      <c r="B5106" s="134">
        <v>10.3155</v>
      </c>
      <c r="C5106" s="134">
        <v>-75.462500000000006</v>
      </c>
      <c r="D5106" t="s">
        <v>13273</v>
      </c>
      <c r="E5106" t="s">
        <v>883</v>
      </c>
      <c r="F5106" t="s">
        <v>877</v>
      </c>
      <c r="G5106" t="s">
        <v>13263</v>
      </c>
      <c r="H5106" t="s">
        <v>290</v>
      </c>
      <c r="I5106">
        <v>334.4495</v>
      </c>
      <c r="J5106" t="s">
        <v>889</v>
      </c>
      <c r="L5106" t="s">
        <v>13274</v>
      </c>
      <c r="M5106" t="s">
        <v>1019</v>
      </c>
      <c r="N5106" t="s">
        <v>1019</v>
      </c>
    </row>
    <row r="5107" spans="1:14" x14ac:dyDescent="0.3">
      <c r="A5107" s="136">
        <f t="shared" si="79"/>
        <v>449.00317134548868</v>
      </c>
      <c r="B5107" s="134">
        <v>10.375500000000001</v>
      </c>
      <c r="C5107" s="134">
        <v>-75.380499999999998</v>
      </c>
      <c r="D5107" t="s">
        <v>13349</v>
      </c>
      <c r="E5107" t="s">
        <v>883</v>
      </c>
      <c r="F5107" t="s">
        <v>877</v>
      </c>
      <c r="G5107" t="s">
        <v>13233</v>
      </c>
      <c r="H5107" t="s">
        <v>290</v>
      </c>
      <c r="I5107">
        <v>9.6912000000000003</v>
      </c>
      <c r="J5107" t="s">
        <v>894</v>
      </c>
      <c r="L5107" t="s">
        <v>2784</v>
      </c>
      <c r="M5107" t="s">
        <v>13215</v>
      </c>
      <c r="N5107" t="s">
        <v>13215</v>
      </c>
    </row>
    <row r="5108" spans="1:14" x14ac:dyDescent="0.3">
      <c r="A5108" s="136">
        <f t="shared" si="79"/>
        <v>449.01413471838532</v>
      </c>
      <c r="B5108" s="134">
        <v>10.733499999999999</v>
      </c>
      <c r="C5108" s="134">
        <v>-74.770499999999998</v>
      </c>
      <c r="D5108" t="s">
        <v>13670</v>
      </c>
      <c r="E5108" t="s">
        <v>883</v>
      </c>
      <c r="F5108" t="s">
        <v>963</v>
      </c>
      <c r="G5108" t="s">
        <v>13628</v>
      </c>
      <c r="H5108" t="s">
        <v>289</v>
      </c>
      <c r="I5108">
        <v>15.7186</v>
      </c>
      <c r="L5108" t="s">
        <v>13671</v>
      </c>
      <c r="M5108" t="s">
        <v>1019</v>
      </c>
      <c r="N5108" t="s">
        <v>1019</v>
      </c>
    </row>
    <row r="5109" spans="1:14" x14ac:dyDescent="0.3">
      <c r="A5109" s="136">
        <f t="shared" si="79"/>
        <v>449.01878564512026</v>
      </c>
      <c r="B5109" s="134">
        <v>10.5595</v>
      </c>
      <c r="C5109" s="134">
        <v>-75.097499999999997</v>
      </c>
      <c r="D5109" t="s">
        <v>13462</v>
      </c>
      <c r="E5109" t="s">
        <v>883</v>
      </c>
      <c r="F5109" t="s">
        <v>877</v>
      </c>
      <c r="G5109" t="s">
        <v>13419</v>
      </c>
      <c r="H5109" t="s">
        <v>289</v>
      </c>
      <c r="I5109">
        <v>157.33189999999999</v>
      </c>
      <c r="J5109" t="s">
        <v>889</v>
      </c>
      <c r="L5109" t="s">
        <v>13463</v>
      </c>
      <c r="M5109" t="s">
        <v>13464</v>
      </c>
      <c r="N5109" t="s">
        <v>13464</v>
      </c>
    </row>
    <row r="5110" spans="1:14" x14ac:dyDescent="0.3">
      <c r="A5110" s="136">
        <f t="shared" si="79"/>
        <v>449.05405520003671</v>
      </c>
      <c r="B5110" s="134">
        <v>4.3639999999999999</v>
      </c>
      <c r="C5110" s="134">
        <v>-75.990499999999997</v>
      </c>
      <c r="D5110" t="s">
        <v>1738</v>
      </c>
      <c r="E5110" t="s">
        <v>883</v>
      </c>
      <c r="F5110" t="s">
        <v>877</v>
      </c>
      <c r="G5110" t="s">
        <v>1736</v>
      </c>
      <c r="H5110" t="s">
        <v>1321</v>
      </c>
      <c r="I5110">
        <v>105.67829999999999</v>
      </c>
      <c r="J5110" t="s">
        <v>894</v>
      </c>
      <c r="L5110" t="s">
        <v>1739</v>
      </c>
      <c r="M5110" t="s">
        <v>957</v>
      </c>
      <c r="N5110" t="s">
        <v>957</v>
      </c>
    </row>
    <row r="5111" spans="1:14" x14ac:dyDescent="0.3">
      <c r="A5111" s="136">
        <f t="shared" si="79"/>
        <v>449.07518376413918</v>
      </c>
      <c r="B5111" s="134">
        <v>10.36464</v>
      </c>
      <c r="C5111" s="134">
        <v>-75.396829999999994</v>
      </c>
      <c r="D5111" t="s">
        <v>13333</v>
      </c>
      <c r="E5111" t="s">
        <v>892</v>
      </c>
      <c r="F5111" t="s">
        <v>926</v>
      </c>
      <c r="G5111" t="s">
        <v>13233</v>
      </c>
      <c r="H5111" t="s">
        <v>290</v>
      </c>
      <c r="I5111">
        <v>665.43060000000003</v>
      </c>
      <c r="J5111" t="s">
        <v>889</v>
      </c>
      <c r="K5111" t="s">
        <v>879</v>
      </c>
      <c r="L5111" t="s">
        <v>2784</v>
      </c>
      <c r="M5111" t="s">
        <v>1689</v>
      </c>
      <c r="N5111" t="s">
        <v>1689</v>
      </c>
    </row>
    <row r="5112" spans="1:14" x14ac:dyDescent="0.3">
      <c r="A5112" s="136">
        <f t="shared" si="79"/>
        <v>449.10088276459402</v>
      </c>
      <c r="B5112" s="134">
        <v>10.294499999999999</v>
      </c>
      <c r="C5112" s="134">
        <v>-75.492000000000004</v>
      </c>
      <c r="D5112" t="s">
        <v>13239</v>
      </c>
      <c r="E5112" t="s">
        <v>892</v>
      </c>
      <c r="F5112" t="s">
        <v>877</v>
      </c>
      <c r="G5112" t="s">
        <v>13187</v>
      </c>
      <c r="H5112" t="s">
        <v>290</v>
      </c>
      <c r="I5112">
        <v>475.06540000000001</v>
      </c>
      <c r="J5112" t="s">
        <v>889</v>
      </c>
      <c r="K5112" t="s">
        <v>903</v>
      </c>
      <c r="L5112" t="s">
        <v>2784</v>
      </c>
      <c r="M5112" t="s">
        <v>12976</v>
      </c>
      <c r="N5112" t="s">
        <v>12976</v>
      </c>
    </row>
    <row r="5113" spans="1:14" x14ac:dyDescent="0.3">
      <c r="A5113" s="136">
        <f t="shared" si="79"/>
        <v>449.11448298845801</v>
      </c>
      <c r="B5113" s="134">
        <v>10.33216</v>
      </c>
      <c r="C5113" s="134">
        <v>-75.442040000000006</v>
      </c>
      <c r="D5113" t="s">
        <v>13287</v>
      </c>
      <c r="E5113" t="s">
        <v>892</v>
      </c>
      <c r="F5113" t="s">
        <v>877</v>
      </c>
      <c r="G5113" t="s">
        <v>13233</v>
      </c>
      <c r="H5113" t="s">
        <v>290</v>
      </c>
      <c r="I5113">
        <v>10.494199999999999</v>
      </c>
      <c r="J5113" t="s">
        <v>894</v>
      </c>
      <c r="K5113" t="s">
        <v>879</v>
      </c>
      <c r="L5113" t="s">
        <v>13288</v>
      </c>
      <c r="M5113" t="s">
        <v>906</v>
      </c>
      <c r="N5113" t="s">
        <v>906</v>
      </c>
    </row>
    <row r="5114" spans="1:14" x14ac:dyDescent="0.3">
      <c r="A5114" s="136">
        <f t="shared" si="79"/>
        <v>449.15304570202039</v>
      </c>
      <c r="B5114" s="134">
        <v>10.56823</v>
      </c>
      <c r="C5114" s="134">
        <v>-75.085080000000005</v>
      </c>
      <c r="D5114" t="s">
        <v>13475</v>
      </c>
      <c r="E5114" t="s">
        <v>892</v>
      </c>
      <c r="F5114" t="s">
        <v>926</v>
      </c>
      <c r="G5114" t="s">
        <v>13419</v>
      </c>
      <c r="H5114" t="s">
        <v>289</v>
      </c>
      <c r="I5114">
        <v>40.185699999999997</v>
      </c>
      <c r="J5114" t="s">
        <v>889</v>
      </c>
      <c r="K5114" t="s">
        <v>879</v>
      </c>
      <c r="L5114" t="s">
        <v>13436</v>
      </c>
      <c r="M5114" t="s">
        <v>887</v>
      </c>
      <c r="N5114" t="s">
        <v>887</v>
      </c>
    </row>
    <row r="5115" spans="1:14" x14ac:dyDescent="0.3">
      <c r="A5115" s="136">
        <f t="shared" si="79"/>
        <v>449.17790798801394</v>
      </c>
      <c r="B5115" s="134">
        <v>10.234830000000001</v>
      </c>
      <c r="C5115" s="134">
        <v>-75.569419999999994</v>
      </c>
      <c r="D5115" t="s">
        <v>13186</v>
      </c>
      <c r="E5115" t="s">
        <v>876</v>
      </c>
      <c r="F5115" t="s">
        <v>877</v>
      </c>
      <c r="G5115" t="s">
        <v>13187</v>
      </c>
      <c r="H5115" t="s">
        <v>290</v>
      </c>
      <c r="I5115">
        <v>50.497199999999999</v>
      </c>
      <c r="J5115" t="s">
        <v>894</v>
      </c>
      <c r="K5115" t="s">
        <v>879</v>
      </c>
      <c r="L5115" t="s">
        <v>13188</v>
      </c>
      <c r="M5115" t="s">
        <v>906</v>
      </c>
      <c r="N5115" t="s">
        <v>906</v>
      </c>
    </row>
    <row r="5116" spans="1:14" x14ac:dyDescent="0.3">
      <c r="A5116" s="136">
        <f t="shared" si="79"/>
        <v>449.19808099483959</v>
      </c>
      <c r="B5116" s="134">
        <v>10.430999999999999</v>
      </c>
      <c r="C5116" s="134">
        <v>-75.3035</v>
      </c>
      <c r="D5116" t="s">
        <v>13391</v>
      </c>
      <c r="E5116" t="s">
        <v>883</v>
      </c>
      <c r="F5116" t="s">
        <v>877</v>
      </c>
      <c r="G5116" t="s">
        <v>13392</v>
      </c>
      <c r="H5116" t="s">
        <v>290</v>
      </c>
      <c r="I5116">
        <v>2070.9195</v>
      </c>
      <c r="J5116" t="s">
        <v>889</v>
      </c>
      <c r="L5116" t="s">
        <v>2784</v>
      </c>
      <c r="M5116" t="s">
        <v>5161</v>
      </c>
      <c r="N5116" t="s">
        <v>5161</v>
      </c>
    </row>
    <row r="5117" spans="1:14" x14ac:dyDescent="0.3">
      <c r="A5117" s="136">
        <f t="shared" si="79"/>
        <v>449.20231792780231</v>
      </c>
      <c r="B5117" s="134">
        <v>10.554</v>
      </c>
      <c r="C5117" s="134">
        <v>-75.11</v>
      </c>
      <c r="D5117" t="s">
        <v>13451</v>
      </c>
      <c r="E5117" t="s">
        <v>892</v>
      </c>
      <c r="F5117" t="s">
        <v>877</v>
      </c>
      <c r="G5117" t="s">
        <v>13419</v>
      </c>
      <c r="H5117" t="s">
        <v>289</v>
      </c>
      <c r="I5117">
        <v>436.90690000000001</v>
      </c>
      <c r="J5117" t="s">
        <v>889</v>
      </c>
      <c r="K5117" t="s">
        <v>903</v>
      </c>
      <c r="L5117" t="s">
        <v>942</v>
      </c>
      <c r="M5117" t="s">
        <v>1019</v>
      </c>
      <c r="N5117" t="s">
        <v>1019</v>
      </c>
    </row>
    <row r="5118" spans="1:14" x14ac:dyDescent="0.3">
      <c r="A5118" s="136">
        <f t="shared" si="79"/>
        <v>449.26618722255444</v>
      </c>
      <c r="B5118" s="134">
        <v>10.376939999999999</v>
      </c>
      <c r="C5118" s="134">
        <v>-75.382580000000004</v>
      </c>
      <c r="D5118" t="s">
        <v>13350</v>
      </c>
      <c r="E5118" t="s">
        <v>892</v>
      </c>
      <c r="F5118" t="s">
        <v>877</v>
      </c>
      <c r="G5118" t="s">
        <v>13233</v>
      </c>
      <c r="H5118" t="s">
        <v>290</v>
      </c>
      <c r="I5118">
        <v>8.5305</v>
      </c>
      <c r="J5118" t="s">
        <v>894</v>
      </c>
      <c r="K5118" t="s">
        <v>879</v>
      </c>
      <c r="L5118" t="s">
        <v>13330</v>
      </c>
      <c r="M5118" t="s">
        <v>1252</v>
      </c>
      <c r="N5118" t="s">
        <v>1252</v>
      </c>
    </row>
    <row r="5119" spans="1:14" x14ac:dyDescent="0.3">
      <c r="A5119" s="136">
        <f t="shared" si="79"/>
        <v>449.34489905776826</v>
      </c>
      <c r="B5119" s="134">
        <v>10.567259999999999</v>
      </c>
      <c r="C5119" s="134">
        <v>-75.090149999999994</v>
      </c>
      <c r="D5119" t="s">
        <v>13473</v>
      </c>
      <c r="E5119" t="s">
        <v>892</v>
      </c>
      <c r="F5119" t="s">
        <v>877</v>
      </c>
      <c r="G5119" t="s">
        <v>13419</v>
      </c>
      <c r="H5119" t="s">
        <v>289</v>
      </c>
      <c r="I5119">
        <v>87.167199999999994</v>
      </c>
      <c r="J5119" t="s">
        <v>894</v>
      </c>
      <c r="K5119" t="s">
        <v>879</v>
      </c>
      <c r="L5119" t="s">
        <v>13463</v>
      </c>
      <c r="M5119" t="s">
        <v>989</v>
      </c>
      <c r="N5119" t="s">
        <v>989</v>
      </c>
    </row>
    <row r="5120" spans="1:14" x14ac:dyDescent="0.3">
      <c r="A5120" s="136">
        <f t="shared" si="79"/>
        <v>449.36329523989087</v>
      </c>
      <c r="B5120" s="134">
        <v>10.728529999999999</v>
      </c>
      <c r="C5120" s="134">
        <v>-74.788200000000003</v>
      </c>
      <c r="D5120" t="s">
        <v>13659</v>
      </c>
      <c r="E5120" t="s">
        <v>892</v>
      </c>
      <c r="F5120" t="s">
        <v>877</v>
      </c>
      <c r="G5120" t="s">
        <v>13660</v>
      </c>
      <c r="H5120" t="s">
        <v>289</v>
      </c>
      <c r="I5120">
        <v>50.999299999999998</v>
      </c>
      <c r="J5120" t="s">
        <v>894</v>
      </c>
      <c r="K5120" t="s">
        <v>879</v>
      </c>
      <c r="L5120" t="s">
        <v>13661</v>
      </c>
      <c r="M5120" t="s">
        <v>887</v>
      </c>
      <c r="N5120" t="s">
        <v>887</v>
      </c>
    </row>
    <row r="5121" spans="1:14" x14ac:dyDescent="0.3">
      <c r="A5121" s="136">
        <f t="shared" si="79"/>
        <v>449.38368070147237</v>
      </c>
      <c r="B5121" s="134">
        <v>10.33893</v>
      </c>
      <c r="C5121" s="134">
        <v>-75.436959999999999</v>
      </c>
      <c r="D5121" t="s">
        <v>13296</v>
      </c>
      <c r="E5121" t="s">
        <v>892</v>
      </c>
      <c r="F5121" t="s">
        <v>877</v>
      </c>
      <c r="G5121" t="s">
        <v>13233</v>
      </c>
      <c r="H5121" t="s">
        <v>290</v>
      </c>
      <c r="I5121">
        <v>38.176600000000001</v>
      </c>
      <c r="J5121" t="s">
        <v>894</v>
      </c>
      <c r="K5121" t="s">
        <v>879</v>
      </c>
      <c r="L5121" t="s">
        <v>13288</v>
      </c>
      <c r="M5121" t="s">
        <v>989</v>
      </c>
      <c r="N5121" t="s">
        <v>989</v>
      </c>
    </row>
    <row r="5122" spans="1:14" x14ac:dyDescent="0.3">
      <c r="A5122" s="136">
        <f t="shared" ref="A5122:A5185" si="80">6371*ACOS(SIN(RADIANS(LAT))*SIN(RADIANS(B5122))+COS(RADIANS(LAT))*COS(RADIANS(B5122))*COS(RADIANS(C5122-LONG)))</f>
        <v>449.41282121216244</v>
      </c>
      <c r="B5122" s="134">
        <v>10.731999999999999</v>
      </c>
      <c r="C5122" s="134">
        <v>-74.781999999999996</v>
      </c>
      <c r="D5122" t="s">
        <v>13666</v>
      </c>
      <c r="E5122" t="s">
        <v>883</v>
      </c>
      <c r="F5122" t="s">
        <v>877</v>
      </c>
      <c r="G5122" t="s">
        <v>13660</v>
      </c>
      <c r="H5122" t="s">
        <v>289</v>
      </c>
      <c r="I5122">
        <v>169.28030000000001</v>
      </c>
      <c r="J5122" t="s">
        <v>889</v>
      </c>
      <c r="L5122" t="s">
        <v>13667</v>
      </c>
      <c r="M5122" t="s">
        <v>887</v>
      </c>
      <c r="N5122" t="s">
        <v>887</v>
      </c>
    </row>
    <row r="5123" spans="1:14" x14ac:dyDescent="0.3">
      <c r="A5123" s="136">
        <f t="shared" si="80"/>
        <v>449.49744705923268</v>
      </c>
      <c r="B5123" s="134">
        <v>10.336370000000001</v>
      </c>
      <c r="C5123" s="134">
        <v>-75.442170000000004</v>
      </c>
      <c r="D5123" t="s">
        <v>13290</v>
      </c>
      <c r="E5123" t="s">
        <v>876</v>
      </c>
      <c r="F5123" t="s">
        <v>877</v>
      </c>
      <c r="G5123" t="s">
        <v>13233</v>
      </c>
      <c r="H5123" t="s">
        <v>290</v>
      </c>
      <c r="I5123">
        <v>3.0384000000000002</v>
      </c>
      <c r="J5123" t="s">
        <v>894</v>
      </c>
      <c r="K5123" t="s">
        <v>879</v>
      </c>
      <c r="L5123" t="s">
        <v>13288</v>
      </c>
      <c r="M5123" t="s">
        <v>881</v>
      </c>
      <c r="N5123" t="s">
        <v>881</v>
      </c>
    </row>
    <row r="5124" spans="1:14" x14ac:dyDescent="0.3">
      <c r="A5124" s="136">
        <f t="shared" si="80"/>
        <v>449.52360292941904</v>
      </c>
      <c r="B5124" s="134">
        <v>10.7225</v>
      </c>
      <c r="C5124" s="134">
        <v>-74.804000000000002</v>
      </c>
      <c r="D5124" t="s">
        <v>13652</v>
      </c>
      <c r="E5124" t="s">
        <v>892</v>
      </c>
      <c r="F5124" t="s">
        <v>877</v>
      </c>
      <c r="G5124" t="s">
        <v>13645</v>
      </c>
      <c r="H5124" t="s">
        <v>289</v>
      </c>
      <c r="I5124">
        <v>435.31459999999998</v>
      </c>
      <c r="J5124" t="s">
        <v>889</v>
      </c>
      <c r="K5124" t="s">
        <v>903</v>
      </c>
      <c r="L5124" t="s">
        <v>13653</v>
      </c>
      <c r="M5124" t="s">
        <v>1019</v>
      </c>
      <c r="N5124" t="s">
        <v>1019</v>
      </c>
    </row>
    <row r="5125" spans="1:14" x14ac:dyDescent="0.3">
      <c r="A5125" s="136">
        <f t="shared" si="80"/>
        <v>449.6711717173855</v>
      </c>
      <c r="B5125" s="134">
        <v>10.35323</v>
      </c>
      <c r="C5125" s="134">
        <v>-75.421819999999997</v>
      </c>
      <c r="D5125" t="s">
        <v>13310</v>
      </c>
      <c r="E5125" t="s">
        <v>892</v>
      </c>
      <c r="F5125" t="s">
        <v>926</v>
      </c>
      <c r="G5125" t="s">
        <v>13233</v>
      </c>
      <c r="H5125" t="s">
        <v>290</v>
      </c>
      <c r="I5125">
        <v>424.04520000000002</v>
      </c>
      <c r="J5125" t="s">
        <v>889</v>
      </c>
      <c r="K5125" t="s">
        <v>879</v>
      </c>
      <c r="L5125" t="s">
        <v>13311</v>
      </c>
      <c r="M5125" t="s">
        <v>1689</v>
      </c>
      <c r="N5125" t="s">
        <v>1689</v>
      </c>
    </row>
    <row r="5126" spans="1:14" x14ac:dyDescent="0.3">
      <c r="A5126" s="136">
        <f t="shared" si="80"/>
        <v>449.67800611911508</v>
      </c>
      <c r="B5126" s="134">
        <v>8.641</v>
      </c>
      <c r="C5126" s="134">
        <v>-76.771500000000003</v>
      </c>
      <c r="D5126" t="s">
        <v>12487</v>
      </c>
      <c r="E5126" t="s">
        <v>883</v>
      </c>
      <c r="F5126" t="s">
        <v>877</v>
      </c>
      <c r="G5126" t="s">
        <v>12187</v>
      </c>
      <c r="H5126" t="s">
        <v>288</v>
      </c>
      <c r="I5126">
        <v>949.55399999999997</v>
      </c>
      <c r="J5126" t="s">
        <v>889</v>
      </c>
      <c r="L5126" t="s">
        <v>12488</v>
      </c>
      <c r="M5126" t="s">
        <v>9332</v>
      </c>
      <c r="N5126" t="s">
        <v>9332</v>
      </c>
    </row>
    <row r="5127" spans="1:14" x14ac:dyDescent="0.3">
      <c r="A5127" s="136">
        <f t="shared" si="80"/>
        <v>449.85142215498229</v>
      </c>
      <c r="B5127" s="134">
        <v>10.3895</v>
      </c>
      <c r="C5127" s="134">
        <v>-75.373999999999995</v>
      </c>
      <c r="D5127" t="s">
        <v>13361</v>
      </c>
      <c r="E5127" t="s">
        <v>883</v>
      </c>
      <c r="F5127" t="s">
        <v>877</v>
      </c>
      <c r="G5127" t="s">
        <v>13233</v>
      </c>
      <c r="H5127" t="s">
        <v>290</v>
      </c>
      <c r="I5127">
        <v>152.62880000000001</v>
      </c>
      <c r="J5127" t="s">
        <v>889</v>
      </c>
      <c r="L5127" t="s">
        <v>2784</v>
      </c>
      <c r="M5127" t="s">
        <v>13215</v>
      </c>
      <c r="N5127" t="s">
        <v>13215</v>
      </c>
    </row>
    <row r="5128" spans="1:14" x14ac:dyDescent="0.3">
      <c r="A5128" s="136">
        <f t="shared" si="80"/>
        <v>449.95179588191291</v>
      </c>
      <c r="B5128" s="134">
        <v>10.57409</v>
      </c>
      <c r="C5128" s="134">
        <v>-75.089349999999996</v>
      </c>
      <c r="D5128" t="s">
        <v>13477</v>
      </c>
      <c r="E5128" t="s">
        <v>892</v>
      </c>
      <c r="F5128" t="s">
        <v>877</v>
      </c>
      <c r="G5128" t="s">
        <v>13419</v>
      </c>
      <c r="H5128" t="s">
        <v>289</v>
      </c>
      <c r="I5128">
        <v>100.1173</v>
      </c>
      <c r="J5128" t="s">
        <v>889</v>
      </c>
      <c r="K5128" t="s">
        <v>879</v>
      </c>
      <c r="L5128" t="s">
        <v>13478</v>
      </c>
      <c r="M5128" t="s">
        <v>1252</v>
      </c>
      <c r="N5128" t="s">
        <v>1252</v>
      </c>
    </row>
    <row r="5129" spans="1:14" x14ac:dyDescent="0.3">
      <c r="A5129" s="136">
        <f t="shared" si="80"/>
        <v>449.96464333355368</v>
      </c>
      <c r="B5129" s="134">
        <v>10.36472</v>
      </c>
      <c r="C5129" s="134">
        <v>-75.410489999999996</v>
      </c>
      <c r="D5129" t="s">
        <v>13336</v>
      </c>
      <c r="E5129" t="s">
        <v>892</v>
      </c>
      <c r="F5129" t="s">
        <v>877</v>
      </c>
      <c r="G5129" t="s">
        <v>13233</v>
      </c>
      <c r="H5129" t="s">
        <v>290</v>
      </c>
      <c r="I5129">
        <v>5.33E-2</v>
      </c>
      <c r="J5129" t="s">
        <v>894</v>
      </c>
      <c r="K5129" t="s">
        <v>1058</v>
      </c>
      <c r="L5129" t="s">
        <v>2784</v>
      </c>
      <c r="M5129" t="s">
        <v>931</v>
      </c>
      <c r="N5129" t="s">
        <v>931</v>
      </c>
    </row>
    <row r="5130" spans="1:14" x14ac:dyDescent="0.3">
      <c r="A5130" s="136">
        <f t="shared" si="80"/>
        <v>449.97568328738043</v>
      </c>
      <c r="B5130" s="134">
        <v>4.42347</v>
      </c>
      <c r="C5130" s="134">
        <v>-76.055499999999995</v>
      </c>
      <c r="D5130" t="s">
        <v>1892</v>
      </c>
      <c r="E5130" t="s">
        <v>892</v>
      </c>
      <c r="F5130" t="s">
        <v>877</v>
      </c>
      <c r="G5130" t="s">
        <v>1736</v>
      </c>
      <c r="H5130" t="s">
        <v>1321</v>
      </c>
      <c r="I5130">
        <v>34.5075</v>
      </c>
      <c r="J5130" t="s">
        <v>889</v>
      </c>
      <c r="K5130" t="s">
        <v>879</v>
      </c>
      <c r="L5130" t="s">
        <v>1893</v>
      </c>
      <c r="M5130" t="s">
        <v>949</v>
      </c>
      <c r="N5130" t="s">
        <v>949</v>
      </c>
    </row>
    <row r="5131" spans="1:14" x14ac:dyDescent="0.3">
      <c r="A5131" s="136">
        <f t="shared" si="80"/>
        <v>449.9942716064258</v>
      </c>
      <c r="B5131" s="134">
        <v>10.337400000000001</v>
      </c>
      <c r="C5131" s="134">
        <v>-75.448340000000002</v>
      </c>
      <c r="D5131" t="s">
        <v>13294</v>
      </c>
      <c r="E5131" t="s">
        <v>892</v>
      </c>
      <c r="F5131" t="s">
        <v>877</v>
      </c>
      <c r="G5131" t="s">
        <v>13233</v>
      </c>
      <c r="H5131" t="s">
        <v>290</v>
      </c>
      <c r="I5131">
        <v>44.712600000000002</v>
      </c>
      <c r="J5131" t="s">
        <v>894</v>
      </c>
      <c r="K5131" t="s">
        <v>879</v>
      </c>
      <c r="L5131" t="s">
        <v>13295</v>
      </c>
      <c r="M5131" t="s">
        <v>906</v>
      </c>
      <c r="N5131" t="s">
        <v>906</v>
      </c>
    </row>
    <row r="5132" spans="1:14" x14ac:dyDescent="0.3">
      <c r="A5132" s="136">
        <f t="shared" si="80"/>
        <v>450.04583567841638</v>
      </c>
      <c r="B5132" s="134">
        <v>10.553000000000001</v>
      </c>
      <c r="C5132" s="134">
        <v>-75.126499999999993</v>
      </c>
      <c r="D5132" t="s">
        <v>13449</v>
      </c>
      <c r="E5132" t="s">
        <v>883</v>
      </c>
      <c r="F5132" t="s">
        <v>877</v>
      </c>
      <c r="G5132" t="s">
        <v>13419</v>
      </c>
      <c r="H5132" t="s">
        <v>289</v>
      </c>
      <c r="I5132">
        <v>117.4012</v>
      </c>
      <c r="J5132" t="s">
        <v>894</v>
      </c>
      <c r="L5132" t="s">
        <v>13450</v>
      </c>
      <c r="M5132" t="s">
        <v>899</v>
      </c>
      <c r="N5132" t="s">
        <v>899</v>
      </c>
    </row>
    <row r="5133" spans="1:14" x14ac:dyDescent="0.3">
      <c r="A5133" s="136">
        <f t="shared" si="80"/>
        <v>450.09040296848474</v>
      </c>
      <c r="B5133" s="134">
        <v>4.3535000000000004</v>
      </c>
      <c r="C5133" s="134">
        <v>-75.993499999999997</v>
      </c>
      <c r="D5133" t="s">
        <v>1735</v>
      </c>
      <c r="E5133" t="s">
        <v>892</v>
      </c>
      <c r="F5133" t="s">
        <v>1214</v>
      </c>
      <c r="G5133" t="s">
        <v>1736</v>
      </c>
      <c r="H5133" t="s">
        <v>1321</v>
      </c>
      <c r="I5133">
        <v>15.9749</v>
      </c>
      <c r="J5133" t="s">
        <v>986</v>
      </c>
      <c r="K5133" t="s">
        <v>879</v>
      </c>
      <c r="L5133" t="s">
        <v>1737</v>
      </c>
      <c r="M5133" t="s">
        <v>1686</v>
      </c>
      <c r="N5133" t="s">
        <v>1686</v>
      </c>
    </row>
    <row r="5134" spans="1:14" x14ac:dyDescent="0.3">
      <c r="A5134" s="136">
        <f t="shared" si="80"/>
        <v>450.23371149119578</v>
      </c>
      <c r="B5134" s="134">
        <v>10.367050000000001</v>
      </c>
      <c r="C5134" s="134">
        <v>-75.411420000000007</v>
      </c>
      <c r="D5134" t="s">
        <v>13338</v>
      </c>
      <c r="E5134" t="s">
        <v>892</v>
      </c>
      <c r="F5134" t="s">
        <v>896</v>
      </c>
      <c r="G5134" t="s">
        <v>13233</v>
      </c>
      <c r="H5134" t="s">
        <v>290</v>
      </c>
      <c r="I5134">
        <v>18.9925</v>
      </c>
      <c r="J5134" t="s">
        <v>894</v>
      </c>
      <c r="K5134" t="s">
        <v>903</v>
      </c>
      <c r="L5134" t="s">
        <v>13339</v>
      </c>
      <c r="M5134" t="s">
        <v>906</v>
      </c>
      <c r="N5134" t="s">
        <v>906</v>
      </c>
    </row>
    <row r="5135" spans="1:14" x14ac:dyDescent="0.3">
      <c r="A5135" s="136">
        <f t="shared" si="80"/>
        <v>450.23420760316418</v>
      </c>
      <c r="B5135" s="134">
        <v>10.36266</v>
      </c>
      <c r="C5135" s="134">
        <v>-75.417500000000004</v>
      </c>
      <c r="D5135" t="s">
        <v>13328</v>
      </c>
      <c r="E5135" t="s">
        <v>892</v>
      </c>
      <c r="F5135" t="s">
        <v>877</v>
      </c>
      <c r="G5135" t="s">
        <v>13233</v>
      </c>
      <c r="H5135" t="s">
        <v>290</v>
      </c>
      <c r="I5135">
        <v>2.6551999999999998</v>
      </c>
      <c r="J5135" t="s">
        <v>894</v>
      </c>
      <c r="K5135" t="s">
        <v>903</v>
      </c>
      <c r="L5135" t="s">
        <v>2784</v>
      </c>
      <c r="M5135" t="s">
        <v>931</v>
      </c>
      <c r="N5135" t="s">
        <v>931</v>
      </c>
    </row>
    <row r="5136" spans="1:14" x14ac:dyDescent="0.3">
      <c r="A5136" s="136">
        <f t="shared" si="80"/>
        <v>450.42400845956047</v>
      </c>
      <c r="B5136" s="134">
        <v>10.55317</v>
      </c>
      <c r="C5136" s="134">
        <v>-75.132840000000002</v>
      </c>
      <c r="D5136" t="s">
        <v>13447</v>
      </c>
      <c r="E5136" t="s">
        <v>892</v>
      </c>
      <c r="F5136" t="s">
        <v>877</v>
      </c>
      <c r="G5136" t="s">
        <v>13419</v>
      </c>
      <c r="H5136" t="s">
        <v>289</v>
      </c>
      <c r="I5136">
        <v>195.48990000000001</v>
      </c>
      <c r="J5136" t="s">
        <v>889</v>
      </c>
      <c r="K5136" t="s">
        <v>879</v>
      </c>
      <c r="L5136" t="s">
        <v>13448</v>
      </c>
      <c r="M5136" t="s">
        <v>899</v>
      </c>
      <c r="N5136" t="s">
        <v>899</v>
      </c>
    </row>
    <row r="5137" spans="1:14" x14ac:dyDescent="0.3">
      <c r="A5137" s="136">
        <f t="shared" si="80"/>
        <v>450.47139982523657</v>
      </c>
      <c r="B5137" s="134">
        <v>10.365410000000001</v>
      </c>
      <c r="C5137" s="134">
        <v>-75.417360000000002</v>
      </c>
      <c r="D5137" t="s">
        <v>13337</v>
      </c>
      <c r="E5137" t="s">
        <v>892</v>
      </c>
      <c r="F5137" t="s">
        <v>877</v>
      </c>
      <c r="G5137" t="s">
        <v>13233</v>
      </c>
      <c r="H5137" t="s">
        <v>290</v>
      </c>
      <c r="I5137">
        <v>57.303199999999997</v>
      </c>
      <c r="J5137" t="s">
        <v>889</v>
      </c>
      <c r="K5137" t="s">
        <v>879</v>
      </c>
      <c r="L5137" t="s">
        <v>13159</v>
      </c>
      <c r="M5137" t="s">
        <v>931</v>
      </c>
      <c r="N5137" t="s">
        <v>931</v>
      </c>
    </row>
    <row r="5138" spans="1:14" x14ac:dyDescent="0.3">
      <c r="A5138" s="136">
        <f t="shared" si="80"/>
        <v>450.48914943859859</v>
      </c>
      <c r="B5138" s="134">
        <v>10.74478</v>
      </c>
      <c r="C5138" s="134">
        <v>-74.777770000000004</v>
      </c>
      <c r="D5138" t="s">
        <v>13681</v>
      </c>
      <c r="E5138" t="s">
        <v>892</v>
      </c>
      <c r="F5138" t="s">
        <v>877</v>
      </c>
      <c r="G5138" t="s">
        <v>13660</v>
      </c>
      <c r="H5138" t="s">
        <v>289</v>
      </c>
      <c r="I5138">
        <v>399.67919999999998</v>
      </c>
      <c r="J5138" t="s">
        <v>1069</v>
      </c>
      <c r="K5138" t="s">
        <v>879</v>
      </c>
      <c r="L5138" t="s">
        <v>13682</v>
      </c>
      <c r="M5138" t="s">
        <v>887</v>
      </c>
      <c r="N5138" t="s">
        <v>887</v>
      </c>
    </row>
    <row r="5139" spans="1:14" x14ac:dyDescent="0.3">
      <c r="A5139" s="136">
        <f t="shared" si="80"/>
        <v>450.589826562979</v>
      </c>
      <c r="B5139" s="134">
        <v>5.2530000000000001</v>
      </c>
      <c r="C5139" s="134">
        <v>-76.630499999999998</v>
      </c>
      <c r="D5139" t="s">
        <v>5107</v>
      </c>
      <c r="E5139" t="s">
        <v>883</v>
      </c>
      <c r="F5139" t="s">
        <v>963</v>
      </c>
      <c r="G5139" t="s">
        <v>5108</v>
      </c>
      <c r="H5139" t="s">
        <v>295</v>
      </c>
      <c r="I5139">
        <v>5286.4489000000003</v>
      </c>
      <c r="L5139" t="s">
        <v>5109</v>
      </c>
      <c r="M5139" t="s">
        <v>4987</v>
      </c>
      <c r="N5139" t="s">
        <v>4987</v>
      </c>
    </row>
    <row r="5140" spans="1:14" x14ac:dyDescent="0.3">
      <c r="A5140" s="136">
        <f t="shared" si="80"/>
        <v>450.63934449192891</v>
      </c>
      <c r="B5140" s="134">
        <v>4.2086699999999997</v>
      </c>
      <c r="C5140" s="134">
        <v>-75.859470000000002</v>
      </c>
      <c r="D5140" t="s">
        <v>1418</v>
      </c>
      <c r="E5140" t="s">
        <v>892</v>
      </c>
      <c r="F5140" t="s">
        <v>877</v>
      </c>
      <c r="G5140" t="s">
        <v>1419</v>
      </c>
      <c r="H5140" t="s">
        <v>1321</v>
      </c>
      <c r="I5140">
        <v>9.0024999999999995</v>
      </c>
      <c r="J5140" t="s">
        <v>894</v>
      </c>
      <c r="K5140" t="s">
        <v>879</v>
      </c>
      <c r="L5140" t="s">
        <v>1203</v>
      </c>
      <c r="M5140" t="s">
        <v>949</v>
      </c>
      <c r="N5140" t="s">
        <v>949</v>
      </c>
    </row>
    <row r="5141" spans="1:14" x14ac:dyDescent="0.3">
      <c r="A5141" s="136">
        <f t="shared" si="80"/>
        <v>450.65945597987917</v>
      </c>
      <c r="B5141" s="134">
        <v>10.4145</v>
      </c>
      <c r="C5141" s="134">
        <v>-75.350999999999999</v>
      </c>
      <c r="D5141" t="s">
        <v>13373</v>
      </c>
      <c r="E5141" t="s">
        <v>883</v>
      </c>
      <c r="F5141" t="s">
        <v>877</v>
      </c>
      <c r="G5141" t="s">
        <v>13360</v>
      </c>
      <c r="H5141" t="s">
        <v>290</v>
      </c>
      <c r="I5141">
        <v>101.7413</v>
      </c>
      <c r="J5141" t="s">
        <v>894</v>
      </c>
      <c r="L5141" t="s">
        <v>13374</v>
      </c>
      <c r="M5141" t="s">
        <v>1019</v>
      </c>
      <c r="N5141" t="s">
        <v>1019</v>
      </c>
    </row>
    <row r="5142" spans="1:14" x14ac:dyDescent="0.3">
      <c r="A5142" s="136">
        <f t="shared" si="80"/>
        <v>450.85309788420608</v>
      </c>
      <c r="B5142" s="134">
        <v>10.396000000000001</v>
      </c>
      <c r="C5142" s="134">
        <v>-75.380499999999998</v>
      </c>
      <c r="D5142" t="s">
        <v>13364</v>
      </c>
      <c r="E5142" t="s">
        <v>883</v>
      </c>
      <c r="F5142" t="s">
        <v>877</v>
      </c>
      <c r="G5142" t="s">
        <v>13360</v>
      </c>
      <c r="H5142" t="s">
        <v>290</v>
      </c>
      <c r="I5142">
        <v>673.48969999999997</v>
      </c>
      <c r="J5142" t="s">
        <v>889</v>
      </c>
      <c r="L5142" t="s">
        <v>2784</v>
      </c>
      <c r="M5142" t="s">
        <v>3535</v>
      </c>
      <c r="N5142" t="s">
        <v>3535</v>
      </c>
    </row>
    <row r="5143" spans="1:14" x14ac:dyDescent="0.3">
      <c r="A5143" s="136">
        <f t="shared" si="80"/>
        <v>450.87490402340006</v>
      </c>
      <c r="B5143" s="134">
        <v>10.58174</v>
      </c>
      <c r="C5143" s="134">
        <v>-75.092789999999994</v>
      </c>
      <c r="D5143" t="s">
        <v>13485</v>
      </c>
      <c r="E5143" t="s">
        <v>892</v>
      </c>
      <c r="F5143" t="s">
        <v>877</v>
      </c>
      <c r="G5143" t="s">
        <v>13419</v>
      </c>
      <c r="H5143" t="s">
        <v>289</v>
      </c>
      <c r="I5143">
        <v>99.94</v>
      </c>
      <c r="J5143" t="s">
        <v>889</v>
      </c>
      <c r="K5143" t="s">
        <v>879</v>
      </c>
      <c r="L5143" t="s">
        <v>13486</v>
      </c>
      <c r="M5143" t="s">
        <v>899</v>
      </c>
      <c r="N5143" t="s">
        <v>899</v>
      </c>
    </row>
    <row r="5144" spans="1:14" x14ac:dyDescent="0.3">
      <c r="A5144" s="136">
        <f t="shared" si="80"/>
        <v>450.89590637202787</v>
      </c>
      <c r="B5144" s="134">
        <v>3.24</v>
      </c>
      <c r="C5144" s="134">
        <v>-74.265500000000003</v>
      </c>
      <c r="D5144" t="s">
        <v>4072</v>
      </c>
      <c r="E5144" t="s">
        <v>883</v>
      </c>
      <c r="F5144" t="s">
        <v>877</v>
      </c>
      <c r="G5144" t="s">
        <v>4073</v>
      </c>
      <c r="H5144" t="s">
        <v>302</v>
      </c>
      <c r="I5144">
        <v>82.251099999999994</v>
      </c>
      <c r="J5144" t="s">
        <v>894</v>
      </c>
      <c r="L5144" t="s">
        <v>4074</v>
      </c>
      <c r="M5144" t="s">
        <v>957</v>
      </c>
      <c r="N5144" t="s">
        <v>957</v>
      </c>
    </row>
    <row r="5145" spans="1:14" x14ac:dyDescent="0.3">
      <c r="A5145" s="136">
        <f t="shared" si="80"/>
        <v>450.90547714819002</v>
      </c>
      <c r="B5145" s="134">
        <v>3.7326700000000002</v>
      </c>
      <c r="C5145" s="134">
        <v>-75.278130000000004</v>
      </c>
      <c r="D5145" t="s">
        <v>1271</v>
      </c>
      <c r="E5145" t="s">
        <v>892</v>
      </c>
      <c r="F5145" t="s">
        <v>926</v>
      </c>
      <c r="G5145" t="s">
        <v>1272</v>
      </c>
      <c r="H5145" t="s">
        <v>307</v>
      </c>
      <c r="I5145">
        <v>90.817999999999998</v>
      </c>
      <c r="J5145" t="s">
        <v>894</v>
      </c>
      <c r="K5145" t="s">
        <v>879</v>
      </c>
      <c r="L5145" t="s">
        <v>1273</v>
      </c>
      <c r="M5145" t="s">
        <v>899</v>
      </c>
      <c r="N5145" t="s">
        <v>899</v>
      </c>
    </row>
    <row r="5146" spans="1:14" x14ac:dyDescent="0.3">
      <c r="A5146" s="136">
        <f t="shared" si="80"/>
        <v>451.02123449047662</v>
      </c>
      <c r="B5146" s="134">
        <v>10.7445</v>
      </c>
      <c r="C5146" s="134">
        <v>-74.789500000000004</v>
      </c>
      <c r="D5146" t="s">
        <v>13680</v>
      </c>
      <c r="E5146" t="s">
        <v>892</v>
      </c>
      <c r="F5146" t="s">
        <v>877</v>
      </c>
      <c r="G5146" t="s">
        <v>13645</v>
      </c>
      <c r="H5146" t="s">
        <v>289</v>
      </c>
      <c r="I5146">
        <v>66.500399999999999</v>
      </c>
      <c r="J5146" t="s">
        <v>894</v>
      </c>
      <c r="K5146" t="s">
        <v>903</v>
      </c>
      <c r="L5146" t="s">
        <v>13633</v>
      </c>
      <c r="M5146" t="s">
        <v>887</v>
      </c>
      <c r="N5146" t="s">
        <v>887</v>
      </c>
    </row>
    <row r="5147" spans="1:14" x14ac:dyDescent="0.3">
      <c r="A5147" s="136">
        <f t="shared" si="80"/>
        <v>451.16608913734109</v>
      </c>
      <c r="B5147" s="134">
        <v>7.9284999999999997</v>
      </c>
      <c r="C5147" s="134">
        <v>-77.004499999999993</v>
      </c>
      <c r="D5147" t="s">
        <v>11796</v>
      </c>
      <c r="E5147" t="s">
        <v>883</v>
      </c>
      <c r="F5147" t="s">
        <v>884</v>
      </c>
      <c r="G5147" t="s">
        <v>11745</v>
      </c>
      <c r="H5147" t="s">
        <v>5767</v>
      </c>
      <c r="I5147">
        <v>5441.6644999999999</v>
      </c>
      <c r="L5147" t="s">
        <v>2758</v>
      </c>
      <c r="M5147" t="s">
        <v>887</v>
      </c>
      <c r="N5147" t="s">
        <v>887</v>
      </c>
    </row>
    <row r="5148" spans="1:14" x14ac:dyDescent="0.3">
      <c r="A5148" s="136">
        <f t="shared" si="80"/>
        <v>451.20032398985865</v>
      </c>
      <c r="B5148" s="134">
        <v>10.36753</v>
      </c>
      <c r="C5148" s="134">
        <v>-75.425669999999997</v>
      </c>
      <c r="D5148" t="s">
        <v>13340</v>
      </c>
      <c r="E5148" t="s">
        <v>892</v>
      </c>
      <c r="F5148" t="s">
        <v>877</v>
      </c>
      <c r="G5148" t="s">
        <v>13233</v>
      </c>
      <c r="H5148" t="s">
        <v>290</v>
      </c>
      <c r="I5148">
        <v>70.048100000000005</v>
      </c>
      <c r="J5148" t="s">
        <v>894</v>
      </c>
      <c r="K5148" t="s">
        <v>1058</v>
      </c>
      <c r="L5148" t="s">
        <v>2784</v>
      </c>
      <c r="M5148" t="s">
        <v>13341</v>
      </c>
      <c r="N5148" t="s">
        <v>13341</v>
      </c>
    </row>
    <row r="5149" spans="1:14" x14ac:dyDescent="0.3">
      <c r="A5149" s="136">
        <f t="shared" si="80"/>
        <v>451.24360010675952</v>
      </c>
      <c r="B5149" s="134">
        <v>10.7394</v>
      </c>
      <c r="C5149" s="134">
        <v>-74.804720000000003</v>
      </c>
      <c r="D5149" t="s">
        <v>13672</v>
      </c>
      <c r="E5149" t="s">
        <v>892</v>
      </c>
      <c r="F5149" t="s">
        <v>877</v>
      </c>
      <c r="G5149" t="s">
        <v>13645</v>
      </c>
      <c r="H5149" t="s">
        <v>289</v>
      </c>
      <c r="I5149">
        <v>589.15980000000002</v>
      </c>
      <c r="J5149" t="s">
        <v>889</v>
      </c>
      <c r="K5149" t="s">
        <v>879</v>
      </c>
      <c r="L5149" t="s">
        <v>13673</v>
      </c>
      <c r="M5149" t="s">
        <v>887</v>
      </c>
      <c r="N5149" t="s">
        <v>887</v>
      </c>
    </row>
    <row r="5150" spans="1:14" x14ac:dyDescent="0.3">
      <c r="A5150" s="136">
        <f t="shared" si="80"/>
        <v>451.38980111241329</v>
      </c>
      <c r="B5150" s="134">
        <v>10.38557</v>
      </c>
      <c r="C5150" s="134">
        <v>-75.403559999999999</v>
      </c>
      <c r="D5150" t="s">
        <v>13359</v>
      </c>
      <c r="E5150" t="s">
        <v>892</v>
      </c>
      <c r="F5150" t="s">
        <v>877</v>
      </c>
      <c r="G5150" t="s">
        <v>13360</v>
      </c>
      <c r="H5150" t="s">
        <v>290</v>
      </c>
      <c r="I5150">
        <v>705.96709999999996</v>
      </c>
      <c r="J5150" t="s">
        <v>889</v>
      </c>
      <c r="K5150" t="s">
        <v>879</v>
      </c>
      <c r="L5150" t="s">
        <v>2784</v>
      </c>
      <c r="M5150" t="s">
        <v>906</v>
      </c>
      <c r="N5150" t="s">
        <v>906</v>
      </c>
    </row>
    <row r="5151" spans="1:14" x14ac:dyDescent="0.3">
      <c r="A5151" s="136">
        <f t="shared" si="80"/>
        <v>451.47349007088485</v>
      </c>
      <c r="B5151" s="134">
        <v>3.1114999999999999</v>
      </c>
      <c r="C5151" s="134">
        <v>-73.793000000000006</v>
      </c>
      <c r="D5151" t="s">
        <v>5898</v>
      </c>
      <c r="E5151" t="s">
        <v>883</v>
      </c>
      <c r="F5151" t="s">
        <v>877</v>
      </c>
      <c r="G5151" t="s">
        <v>5575</v>
      </c>
      <c r="H5151" t="s">
        <v>302</v>
      </c>
      <c r="I5151">
        <v>52.778700000000001</v>
      </c>
      <c r="J5151" t="s">
        <v>894</v>
      </c>
      <c r="L5151" t="s">
        <v>5899</v>
      </c>
      <c r="M5151" t="s">
        <v>1173</v>
      </c>
      <c r="N5151" t="s">
        <v>1173</v>
      </c>
    </row>
    <row r="5152" spans="1:14" x14ac:dyDescent="0.3">
      <c r="A5152" s="136">
        <f t="shared" si="80"/>
        <v>451.53644443724454</v>
      </c>
      <c r="B5152" s="134">
        <v>10.730499999999999</v>
      </c>
      <c r="C5152" s="134">
        <v>-74.828999999999994</v>
      </c>
      <c r="D5152" t="s">
        <v>13656</v>
      </c>
      <c r="E5152" t="s">
        <v>892</v>
      </c>
      <c r="F5152" t="s">
        <v>877</v>
      </c>
      <c r="G5152" t="s">
        <v>13645</v>
      </c>
      <c r="H5152" t="s">
        <v>289</v>
      </c>
      <c r="I5152">
        <v>767.85400000000004</v>
      </c>
      <c r="J5152" t="s">
        <v>889</v>
      </c>
      <c r="K5152" t="s">
        <v>903</v>
      </c>
      <c r="L5152" t="s">
        <v>4152</v>
      </c>
      <c r="M5152" t="s">
        <v>887</v>
      </c>
      <c r="N5152" t="s">
        <v>887</v>
      </c>
    </row>
    <row r="5153" spans="1:14" x14ac:dyDescent="0.3">
      <c r="A5153" s="136">
        <f t="shared" si="80"/>
        <v>451.67468247194853</v>
      </c>
      <c r="B5153" s="134">
        <v>10.55763</v>
      </c>
      <c r="C5153" s="134">
        <v>-75.147300000000001</v>
      </c>
      <c r="D5153" t="s">
        <v>13454</v>
      </c>
      <c r="E5153" t="s">
        <v>892</v>
      </c>
      <c r="F5153" t="s">
        <v>877</v>
      </c>
      <c r="G5153" t="s">
        <v>13419</v>
      </c>
      <c r="H5153" t="s">
        <v>289</v>
      </c>
      <c r="I5153">
        <v>179.94450000000001</v>
      </c>
      <c r="J5153" t="s">
        <v>889</v>
      </c>
      <c r="K5153" t="s">
        <v>879</v>
      </c>
      <c r="L5153" t="s">
        <v>13209</v>
      </c>
      <c r="M5153" t="s">
        <v>899</v>
      </c>
      <c r="N5153" t="s">
        <v>899</v>
      </c>
    </row>
    <row r="5154" spans="1:14" x14ac:dyDescent="0.3">
      <c r="A5154" s="136">
        <f t="shared" si="80"/>
        <v>451.70242341383596</v>
      </c>
      <c r="B5154" s="134">
        <v>3.7749999999999999</v>
      </c>
      <c r="C5154" s="134">
        <v>-75.352500000000006</v>
      </c>
      <c r="D5154" t="s">
        <v>1207</v>
      </c>
      <c r="E5154" t="s">
        <v>883</v>
      </c>
      <c r="F5154" t="s">
        <v>877</v>
      </c>
      <c r="G5154" t="s">
        <v>1208</v>
      </c>
      <c r="H5154" t="s">
        <v>307</v>
      </c>
      <c r="I5154">
        <v>1692.7127</v>
      </c>
      <c r="J5154" t="s">
        <v>889</v>
      </c>
      <c r="L5154" t="s">
        <v>1085</v>
      </c>
      <c r="M5154" t="s">
        <v>1086</v>
      </c>
      <c r="N5154" t="s">
        <v>1086</v>
      </c>
    </row>
    <row r="5155" spans="1:14" x14ac:dyDescent="0.3">
      <c r="A5155" s="136">
        <f t="shared" si="80"/>
        <v>451.99134891396739</v>
      </c>
      <c r="B5155" s="134">
        <v>3.1044999999999998</v>
      </c>
      <c r="C5155" s="134">
        <v>-73.781499999999994</v>
      </c>
      <c r="D5155" t="s">
        <v>5979</v>
      </c>
      <c r="E5155" t="s">
        <v>883</v>
      </c>
      <c r="F5155" t="s">
        <v>877</v>
      </c>
      <c r="G5155" t="s">
        <v>5575</v>
      </c>
      <c r="H5155" t="s">
        <v>302</v>
      </c>
      <c r="I5155">
        <v>163.24629999999999</v>
      </c>
      <c r="J5155" t="s">
        <v>889</v>
      </c>
      <c r="L5155" t="s">
        <v>5980</v>
      </c>
      <c r="M5155" t="s">
        <v>1019</v>
      </c>
      <c r="N5155" t="s">
        <v>1019</v>
      </c>
    </row>
    <row r="5156" spans="1:14" x14ac:dyDescent="0.3">
      <c r="A5156" s="136">
        <f t="shared" si="80"/>
        <v>452.0027584137427</v>
      </c>
      <c r="B5156" s="134">
        <v>10.571249999999999</v>
      </c>
      <c r="C5156" s="134">
        <v>-75.130449999999996</v>
      </c>
      <c r="D5156" t="s">
        <v>13476</v>
      </c>
      <c r="E5156" t="s">
        <v>892</v>
      </c>
      <c r="F5156" t="s">
        <v>877</v>
      </c>
      <c r="G5156" t="s">
        <v>13419</v>
      </c>
      <c r="H5156" t="s">
        <v>289</v>
      </c>
      <c r="I5156">
        <v>299.82760000000002</v>
      </c>
      <c r="J5156" t="s">
        <v>889</v>
      </c>
      <c r="K5156" t="s">
        <v>879</v>
      </c>
      <c r="L5156" t="s">
        <v>13448</v>
      </c>
      <c r="M5156" t="s">
        <v>899</v>
      </c>
      <c r="N5156" t="s">
        <v>899</v>
      </c>
    </row>
    <row r="5157" spans="1:14" x14ac:dyDescent="0.3">
      <c r="A5157" s="136">
        <f t="shared" si="80"/>
        <v>452.06870658854461</v>
      </c>
      <c r="B5157" s="134">
        <v>3.1034999999999999</v>
      </c>
      <c r="C5157" s="134">
        <v>-73.78</v>
      </c>
      <c r="D5157" t="s">
        <v>5987</v>
      </c>
      <c r="E5157" t="s">
        <v>883</v>
      </c>
      <c r="F5157" t="s">
        <v>877</v>
      </c>
      <c r="G5157" t="s">
        <v>5575</v>
      </c>
      <c r="H5157" t="s">
        <v>302</v>
      </c>
      <c r="I5157">
        <v>122.7411</v>
      </c>
      <c r="J5157" t="s">
        <v>894</v>
      </c>
      <c r="L5157" t="s">
        <v>5988</v>
      </c>
      <c r="M5157" t="s">
        <v>957</v>
      </c>
      <c r="N5157" t="s">
        <v>957</v>
      </c>
    </row>
    <row r="5158" spans="1:14" x14ac:dyDescent="0.3">
      <c r="A5158" s="136">
        <f t="shared" si="80"/>
        <v>452.29655695602753</v>
      </c>
      <c r="B5158" s="134">
        <v>3.7814999999999999</v>
      </c>
      <c r="C5158" s="134">
        <v>-75.370999999999995</v>
      </c>
      <c r="D5158" t="s">
        <v>1198</v>
      </c>
      <c r="E5158" t="s">
        <v>892</v>
      </c>
      <c r="F5158" t="s">
        <v>1199</v>
      </c>
      <c r="G5158" t="s">
        <v>1165</v>
      </c>
      <c r="H5158" t="s">
        <v>307</v>
      </c>
      <c r="I5158">
        <v>61.421900000000001</v>
      </c>
      <c r="J5158" t="s">
        <v>894</v>
      </c>
      <c r="K5158" t="s">
        <v>879</v>
      </c>
      <c r="L5158" t="s">
        <v>1200</v>
      </c>
      <c r="M5158" t="s">
        <v>1117</v>
      </c>
      <c r="N5158" t="s">
        <v>1117</v>
      </c>
    </row>
    <row r="5159" spans="1:14" x14ac:dyDescent="0.3">
      <c r="A5159" s="136">
        <f t="shared" si="80"/>
        <v>452.44263002573945</v>
      </c>
      <c r="B5159" s="134">
        <v>10.757999999999999</v>
      </c>
      <c r="C5159" s="134">
        <v>-74.790999999999997</v>
      </c>
      <c r="D5159" t="s">
        <v>13697</v>
      </c>
      <c r="E5159" t="s">
        <v>883</v>
      </c>
      <c r="F5159" t="s">
        <v>963</v>
      </c>
      <c r="G5159" t="s">
        <v>13645</v>
      </c>
      <c r="H5159" t="s">
        <v>289</v>
      </c>
      <c r="I5159">
        <v>103.9781</v>
      </c>
      <c r="L5159" t="s">
        <v>13698</v>
      </c>
      <c r="M5159" t="s">
        <v>1019</v>
      </c>
      <c r="N5159" t="s">
        <v>1019</v>
      </c>
    </row>
    <row r="5160" spans="1:14" x14ac:dyDescent="0.3">
      <c r="A5160" s="136">
        <f t="shared" si="80"/>
        <v>452.44848890459321</v>
      </c>
      <c r="B5160" s="134">
        <v>3.0979999999999999</v>
      </c>
      <c r="C5160" s="134">
        <v>-73.769499999999994</v>
      </c>
      <c r="D5160" t="s">
        <v>6033</v>
      </c>
      <c r="E5160" t="s">
        <v>883</v>
      </c>
      <c r="F5160" t="s">
        <v>877</v>
      </c>
      <c r="G5160" t="s">
        <v>5575</v>
      </c>
      <c r="H5160" t="s">
        <v>302</v>
      </c>
      <c r="I5160">
        <v>33.140099999999997</v>
      </c>
      <c r="J5160" t="s">
        <v>894</v>
      </c>
      <c r="L5160" t="s">
        <v>5899</v>
      </c>
      <c r="M5160" t="s">
        <v>1173</v>
      </c>
      <c r="N5160" t="s">
        <v>1173</v>
      </c>
    </row>
    <row r="5161" spans="1:14" x14ac:dyDescent="0.3">
      <c r="A5161" s="136">
        <f t="shared" si="80"/>
        <v>452.68396509800181</v>
      </c>
      <c r="B5161" s="134">
        <v>3.5910000000000002</v>
      </c>
      <c r="C5161" s="134">
        <v>-75.082999999999998</v>
      </c>
      <c r="D5161" t="s">
        <v>1656</v>
      </c>
      <c r="E5161" t="s">
        <v>883</v>
      </c>
      <c r="F5161" t="s">
        <v>877</v>
      </c>
      <c r="G5161" t="s">
        <v>1516</v>
      </c>
      <c r="H5161" t="s">
        <v>307</v>
      </c>
      <c r="I5161">
        <v>840.10050000000001</v>
      </c>
      <c r="J5161" t="s">
        <v>889</v>
      </c>
      <c r="L5161" t="s">
        <v>1657</v>
      </c>
      <c r="M5161" t="s">
        <v>1019</v>
      </c>
      <c r="N5161" t="s">
        <v>1019</v>
      </c>
    </row>
    <row r="5162" spans="1:14" x14ac:dyDescent="0.3">
      <c r="A5162" s="136">
        <f t="shared" si="80"/>
        <v>452.69394744878787</v>
      </c>
      <c r="B5162" s="134">
        <v>10.381410000000001</v>
      </c>
      <c r="C5162" s="134">
        <v>-75.429540000000003</v>
      </c>
      <c r="D5162" t="s">
        <v>13357</v>
      </c>
      <c r="E5162" t="s">
        <v>892</v>
      </c>
      <c r="F5162" t="s">
        <v>877</v>
      </c>
      <c r="G5162" t="s">
        <v>13233</v>
      </c>
      <c r="H5162" t="s">
        <v>290</v>
      </c>
      <c r="I5162">
        <v>286.0908</v>
      </c>
      <c r="J5162" t="s">
        <v>889</v>
      </c>
      <c r="K5162" t="s">
        <v>879</v>
      </c>
      <c r="L5162" t="s">
        <v>13358</v>
      </c>
      <c r="M5162" t="s">
        <v>887</v>
      </c>
      <c r="N5162" t="s">
        <v>887</v>
      </c>
    </row>
    <row r="5163" spans="1:14" x14ac:dyDescent="0.3">
      <c r="A5163" s="136">
        <f t="shared" si="80"/>
        <v>452.85742580284142</v>
      </c>
      <c r="B5163" s="134">
        <v>10.99188</v>
      </c>
      <c r="C5163" s="134">
        <v>-74.194860000000006</v>
      </c>
      <c r="D5163" t="s">
        <v>13873</v>
      </c>
      <c r="E5163" t="s">
        <v>892</v>
      </c>
      <c r="F5163" t="s">
        <v>877</v>
      </c>
      <c r="G5163" t="s">
        <v>13635</v>
      </c>
      <c r="H5163" t="s">
        <v>301</v>
      </c>
      <c r="I5163">
        <v>10.863200000000001</v>
      </c>
      <c r="J5163" t="s">
        <v>889</v>
      </c>
      <c r="K5163" t="s">
        <v>879</v>
      </c>
      <c r="L5163" t="s">
        <v>13874</v>
      </c>
      <c r="M5163" t="s">
        <v>906</v>
      </c>
      <c r="N5163" t="s">
        <v>906</v>
      </c>
    </row>
    <row r="5164" spans="1:14" x14ac:dyDescent="0.3">
      <c r="A5164" s="136">
        <f t="shared" si="80"/>
        <v>452.92253777276585</v>
      </c>
      <c r="B5164" s="134">
        <v>10.990500000000001</v>
      </c>
      <c r="C5164" s="134">
        <v>-74.201499999999996</v>
      </c>
      <c r="D5164" t="s">
        <v>13869</v>
      </c>
      <c r="E5164" t="s">
        <v>883</v>
      </c>
      <c r="F5164" t="s">
        <v>981</v>
      </c>
      <c r="G5164" t="s">
        <v>13635</v>
      </c>
      <c r="H5164" t="s">
        <v>301</v>
      </c>
      <c r="I5164">
        <v>7.2450000000000001</v>
      </c>
      <c r="J5164" t="s">
        <v>894</v>
      </c>
      <c r="L5164" t="s">
        <v>13870</v>
      </c>
      <c r="M5164" t="s">
        <v>906</v>
      </c>
      <c r="N5164" t="s">
        <v>906</v>
      </c>
    </row>
    <row r="5165" spans="1:14" x14ac:dyDescent="0.3">
      <c r="A5165" s="136">
        <f t="shared" si="80"/>
        <v>452.97638304459406</v>
      </c>
      <c r="B5165" s="134">
        <v>3.0924999999999998</v>
      </c>
      <c r="C5165" s="134">
        <v>-73.766000000000005</v>
      </c>
      <c r="D5165" t="s">
        <v>6058</v>
      </c>
      <c r="E5165" t="s">
        <v>883</v>
      </c>
      <c r="F5165" t="s">
        <v>884</v>
      </c>
      <c r="G5165" t="s">
        <v>5575</v>
      </c>
      <c r="H5165" t="s">
        <v>302</v>
      </c>
      <c r="I5165">
        <v>34.367699999999999</v>
      </c>
      <c r="L5165" t="s">
        <v>6059</v>
      </c>
      <c r="M5165" t="s">
        <v>957</v>
      </c>
      <c r="N5165" t="s">
        <v>957</v>
      </c>
    </row>
    <row r="5166" spans="1:14" x14ac:dyDescent="0.3">
      <c r="A5166" s="136">
        <f t="shared" si="80"/>
        <v>452.99565618326272</v>
      </c>
      <c r="B5166" s="134">
        <v>10.991809999999999</v>
      </c>
      <c r="C5166" s="134">
        <v>-74.199430000000007</v>
      </c>
      <c r="D5166" t="s">
        <v>13871</v>
      </c>
      <c r="E5166" t="s">
        <v>892</v>
      </c>
      <c r="F5166" t="s">
        <v>877</v>
      </c>
      <c r="G5166" t="s">
        <v>13635</v>
      </c>
      <c r="H5166" t="s">
        <v>301</v>
      </c>
      <c r="I5166">
        <v>16.8552</v>
      </c>
      <c r="J5166" t="s">
        <v>889</v>
      </c>
      <c r="K5166" t="s">
        <v>879</v>
      </c>
      <c r="L5166" t="s">
        <v>13872</v>
      </c>
      <c r="M5166" t="s">
        <v>1689</v>
      </c>
      <c r="N5166" t="s">
        <v>1689</v>
      </c>
    </row>
    <row r="5167" spans="1:14" x14ac:dyDescent="0.3">
      <c r="A5167" s="136">
        <f t="shared" si="80"/>
        <v>453.09044957242617</v>
      </c>
      <c r="B5167" s="134">
        <v>10.763999999999999</v>
      </c>
      <c r="C5167" s="134">
        <v>-74.792000000000002</v>
      </c>
      <c r="D5167" t="s">
        <v>13706</v>
      </c>
      <c r="E5167" t="s">
        <v>892</v>
      </c>
      <c r="F5167" t="s">
        <v>877</v>
      </c>
      <c r="G5167" t="s">
        <v>13645</v>
      </c>
      <c r="H5167" t="s">
        <v>289</v>
      </c>
      <c r="I5167">
        <v>111.2298</v>
      </c>
      <c r="J5167" t="s">
        <v>894</v>
      </c>
      <c r="K5167" t="s">
        <v>903</v>
      </c>
      <c r="L5167" t="s">
        <v>13633</v>
      </c>
      <c r="M5167" t="s">
        <v>1019</v>
      </c>
      <c r="N5167" t="s">
        <v>1019</v>
      </c>
    </row>
    <row r="5168" spans="1:14" x14ac:dyDescent="0.3">
      <c r="A5168" s="136">
        <f t="shared" si="80"/>
        <v>453.10499140495057</v>
      </c>
      <c r="B5168" s="134">
        <v>4.1659699999999997</v>
      </c>
      <c r="C5168" s="134">
        <v>-75.847340000000003</v>
      </c>
      <c r="D5168" t="s">
        <v>1389</v>
      </c>
      <c r="E5168" t="s">
        <v>892</v>
      </c>
      <c r="F5168" t="s">
        <v>877</v>
      </c>
      <c r="G5168" t="s">
        <v>1390</v>
      </c>
      <c r="H5168" t="s">
        <v>1321</v>
      </c>
      <c r="I5168">
        <v>4.0517000000000003</v>
      </c>
      <c r="J5168" t="s">
        <v>894</v>
      </c>
      <c r="K5168" t="s">
        <v>879</v>
      </c>
      <c r="L5168" t="s">
        <v>1203</v>
      </c>
      <c r="M5168" t="s">
        <v>949</v>
      </c>
      <c r="N5168" t="s">
        <v>949</v>
      </c>
    </row>
    <row r="5169" spans="1:14" x14ac:dyDescent="0.3">
      <c r="A5169" s="136">
        <f t="shared" si="80"/>
        <v>453.27332513260586</v>
      </c>
      <c r="B5169" s="134">
        <v>10.994999999999999</v>
      </c>
      <c r="C5169" s="134">
        <v>-74.197500000000005</v>
      </c>
      <c r="D5169" t="s">
        <v>13877</v>
      </c>
      <c r="E5169" t="s">
        <v>883</v>
      </c>
      <c r="F5169" t="s">
        <v>877</v>
      </c>
      <c r="G5169" t="s">
        <v>13635</v>
      </c>
      <c r="H5169" t="s">
        <v>301</v>
      </c>
      <c r="I5169">
        <v>92.9756</v>
      </c>
      <c r="J5169" t="s">
        <v>894</v>
      </c>
      <c r="L5169" t="s">
        <v>13878</v>
      </c>
      <c r="M5169" t="s">
        <v>931</v>
      </c>
      <c r="N5169" t="s">
        <v>931</v>
      </c>
    </row>
    <row r="5170" spans="1:14" x14ac:dyDescent="0.3">
      <c r="A5170" s="136">
        <f t="shared" si="80"/>
        <v>453.34203649767102</v>
      </c>
      <c r="B5170" s="134">
        <v>3.0855000000000001</v>
      </c>
      <c r="C5170" s="134">
        <v>-73.746499999999997</v>
      </c>
      <c r="D5170" t="s">
        <v>6143</v>
      </c>
      <c r="E5170" t="s">
        <v>883</v>
      </c>
      <c r="F5170" t="s">
        <v>877</v>
      </c>
      <c r="G5170" t="s">
        <v>5575</v>
      </c>
      <c r="H5170" t="s">
        <v>302</v>
      </c>
      <c r="I5170">
        <v>316.67239999999998</v>
      </c>
      <c r="J5170" t="s">
        <v>889</v>
      </c>
      <c r="L5170" t="s">
        <v>6144</v>
      </c>
      <c r="M5170" t="s">
        <v>957</v>
      </c>
      <c r="N5170" t="s">
        <v>957</v>
      </c>
    </row>
    <row r="5171" spans="1:14" x14ac:dyDescent="0.3">
      <c r="A5171" s="136">
        <f t="shared" si="80"/>
        <v>453.52928008868338</v>
      </c>
      <c r="B5171" s="134">
        <v>10.766</v>
      </c>
      <c r="C5171" s="134">
        <v>-74.796999999999997</v>
      </c>
      <c r="D5171" t="s">
        <v>13710</v>
      </c>
      <c r="E5171" t="s">
        <v>883</v>
      </c>
      <c r="F5171" t="s">
        <v>877</v>
      </c>
      <c r="G5171" t="s">
        <v>13708</v>
      </c>
      <c r="H5171" t="s">
        <v>289</v>
      </c>
      <c r="I5171">
        <v>174.0994</v>
      </c>
      <c r="J5171" t="s">
        <v>889</v>
      </c>
      <c r="L5171" t="s">
        <v>2784</v>
      </c>
      <c r="M5171" t="s">
        <v>1879</v>
      </c>
      <c r="N5171" t="s">
        <v>1879</v>
      </c>
    </row>
    <row r="5172" spans="1:14" x14ac:dyDescent="0.3">
      <c r="A5172" s="136">
        <f t="shared" si="80"/>
        <v>453.55009892642124</v>
      </c>
      <c r="B5172" s="134">
        <v>10.9955</v>
      </c>
      <c r="C5172" s="134">
        <v>-74.204499999999996</v>
      </c>
      <c r="D5172" t="s">
        <v>13875</v>
      </c>
      <c r="E5172" t="s">
        <v>883</v>
      </c>
      <c r="F5172" t="s">
        <v>877</v>
      </c>
      <c r="G5172" t="s">
        <v>13635</v>
      </c>
      <c r="H5172" t="s">
        <v>301</v>
      </c>
      <c r="I5172">
        <v>16.904800000000002</v>
      </c>
      <c r="J5172" t="s">
        <v>894</v>
      </c>
      <c r="L5172" t="s">
        <v>13876</v>
      </c>
      <c r="M5172" t="s">
        <v>3535</v>
      </c>
      <c r="N5172" t="s">
        <v>3535</v>
      </c>
    </row>
    <row r="5173" spans="1:14" x14ac:dyDescent="0.3">
      <c r="A5173" s="136">
        <f t="shared" si="80"/>
        <v>453.64696011360189</v>
      </c>
      <c r="B5173" s="134">
        <v>3.2134999999999998</v>
      </c>
      <c r="C5173" s="134">
        <v>-74.263999999999996</v>
      </c>
      <c r="D5173" t="s">
        <v>4118</v>
      </c>
      <c r="E5173" t="s">
        <v>892</v>
      </c>
      <c r="F5173" t="s">
        <v>1214</v>
      </c>
      <c r="G5173" t="s">
        <v>4073</v>
      </c>
      <c r="H5173" t="s">
        <v>302</v>
      </c>
      <c r="I5173">
        <v>142.4083</v>
      </c>
      <c r="L5173" t="s">
        <v>3867</v>
      </c>
      <c r="M5173" t="s">
        <v>957</v>
      </c>
      <c r="N5173" t="s">
        <v>957</v>
      </c>
    </row>
    <row r="5174" spans="1:14" x14ac:dyDescent="0.3">
      <c r="A5174" s="136">
        <f t="shared" si="80"/>
        <v>453.65210767490379</v>
      </c>
      <c r="B5174" s="134">
        <v>10.6555</v>
      </c>
      <c r="C5174" s="134">
        <v>-75.013999999999996</v>
      </c>
      <c r="D5174" t="s">
        <v>13579</v>
      </c>
      <c r="E5174" t="s">
        <v>892</v>
      </c>
      <c r="F5174" t="s">
        <v>1214</v>
      </c>
      <c r="G5174" t="s">
        <v>8116</v>
      </c>
      <c r="H5174" t="s">
        <v>289</v>
      </c>
      <c r="I5174">
        <v>60.487400000000001</v>
      </c>
      <c r="L5174" t="s">
        <v>13125</v>
      </c>
      <c r="M5174" t="s">
        <v>1019</v>
      </c>
      <c r="N5174" t="s">
        <v>1019</v>
      </c>
    </row>
    <row r="5175" spans="1:14" x14ac:dyDescent="0.3">
      <c r="A5175" s="136">
        <f t="shared" si="80"/>
        <v>453.8492869009745</v>
      </c>
      <c r="B5175" s="134">
        <v>4.4132499999999997</v>
      </c>
      <c r="C5175" s="134">
        <v>-76.093010000000007</v>
      </c>
      <c r="D5175" t="s">
        <v>1979</v>
      </c>
      <c r="E5175" t="s">
        <v>892</v>
      </c>
      <c r="F5175" t="s">
        <v>877</v>
      </c>
      <c r="G5175" t="s">
        <v>1980</v>
      </c>
      <c r="H5175" t="s">
        <v>1321</v>
      </c>
      <c r="I5175">
        <v>1.3019000000000001</v>
      </c>
      <c r="J5175" t="s">
        <v>894</v>
      </c>
      <c r="K5175" t="s">
        <v>879</v>
      </c>
      <c r="L5175" t="s">
        <v>1981</v>
      </c>
      <c r="M5175" t="s">
        <v>949</v>
      </c>
      <c r="N5175" t="s">
        <v>949</v>
      </c>
    </row>
    <row r="5176" spans="1:14" x14ac:dyDescent="0.3">
      <c r="A5176" s="136">
        <f t="shared" si="80"/>
        <v>453.90903569176021</v>
      </c>
      <c r="B5176" s="134">
        <v>10.587999999999999</v>
      </c>
      <c r="C5176" s="134">
        <v>-75.135999999999996</v>
      </c>
      <c r="D5176" t="s">
        <v>13490</v>
      </c>
      <c r="E5176" t="s">
        <v>883</v>
      </c>
      <c r="F5176" t="s">
        <v>877</v>
      </c>
      <c r="G5176" t="s">
        <v>13481</v>
      </c>
      <c r="H5176" t="s">
        <v>289</v>
      </c>
      <c r="I5176">
        <v>401.7869</v>
      </c>
      <c r="J5176" t="s">
        <v>889</v>
      </c>
      <c r="L5176" t="s">
        <v>13491</v>
      </c>
      <c r="M5176" t="s">
        <v>899</v>
      </c>
      <c r="N5176" t="s">
        <v>899</v>
      </c>
    </row>
    <row r="5177" spans="1:14" x14ac:dyDescent="0.3">
      <c r="A5177" s="136">
        <f t="shared" si="80"/>
        <v>453.93840213515847</v>
      </c>
      <c r="B5177" s="134">
        <v>10.766500000000001</v>
      </c>
      <c r="C5177" s="134">
        <v>-74.804500000000004</v>
      </c>
      <c r="D5177" t="s">
        <v>13707</v>
      </c>
      <c r="E5177" t="s">
        <v>892</v>
      </c>
      <c r="F5177" t="s">
        <v>877</v>
      </c>
      <c r="G5177" t="s">
        <v>13708</v>
      </c>
      <c r="H5177" t="s">
        <v>289</v>
      </c>
      <c r="I5177">
        <v>390.51990000000001</v>
      </c>
      <c r="J5177" t="s">
        <v>889</v>
      </c>
      <c r="K5177" t="s">
        <v>903</v>
      </c>
      <c r="L5177" t="s">
        <v>13709</v>
      </c>
      <c r="M5177" t="s">
        <v>899</v>
      </c>
      <c r="N5177" t="s">
        <v>899</v>
      </c>
    </row>
    <row r="5178" spans="1:14" x14ac:dyDescent="0.3">
      <c r="A5178" s="136">
        <f t="shared" si="80"/>
        <v>453.99902418786729</v>
      </c>
      <c r="B5178" s="134">
        <v>10.595499999999999</v>
      </c>
      <c r="C5178" s="134">
        <v>-75.125</v>
      </c>
      <c r="D5178" t="s">
        <v>13495</v>
      </c>
      <c r="E5178" t="s">
        <v>883</v>
      </c>
      <c r="F5178" t="s">
        <v>877</v>
      </c>
      <c r="G5178" t="s">
        <v>13481</v>
      </c>
      <c r="H5178" t="s">
        <v>289</v>
      </c>
      <c r="I5178">
        <v>121.0147</v>
      </c>
      <c r="J5178" t="s">
        <v>894</v>
      </c>
      <c r="L5178" t="s">
        <v>2439</v>
      </c>
      <c r="M5178" t="s">
        <v>1718</v>
      </c>
      <c r="N5178" t="s">
        <v>1718</v>
      </c>
    </row>
    <row r="5179" spans="1:14" x14ac:dyDescent="0.3">
      <c r="A5179" s="136">
        <f t="shared" si="80"/>
        <v>454.00961026769227</v>
      </c>
      <c r="B5179" s="134">
        <v>11.005789999999999</v>
      </c>
      <c r="C5179" s="134">
        <v>-74.184489999999997</v>
      </c>
      <c r="D5179" t="s">
        <v>13879</v>
      </c>
      <c r="E5179" t="s">
        <v>892</v>
      </c>
      <c r="F5179" t="s">
        <v>877</v>
      </c>
      <c r="G5179" t="s">
        <v>13635</v>
      </c>
      <c r="H5179" t="s">
        <v>301</v>
      </c>
      <c r="I5179">
        <v>47.822299999999998</v>
      </c>
      <c r="J5179" t="s">
        <v>889</v>
      </c>
      <c r="K5179" t="s">
        <v>879</v>
      </c>
      <c r="L5179" t="s">
        <v>13874</v>
      </c>
      <c r="M5179" t="s">
        <v>1689</v>
      </c>
      <c r="N5179" t="s">
        <v>1689</v>
      </c>
    </row>
    <row r="5180" spans="1:14" x14ac:dyDescent="0.3">
      <c r="A5180" s="136">
        <f t="shared" si="80"/>
        <v>454.02482596753185</v>
      </c>
      <c r="B5180" s="134">
        <v>11.162649999999999</v>
      </c>
      <c r="C5180" s="134">
        <v>-72.650689999999997</v>
      </c>
      <c r="D5180" t="s">
        <v>14026</v>
      </c>
      <c r="E5180" t="s">
        <v>892</v>
      </c>
      <c r="F5180" t="s">
        <v>877</v>
      </c>
      <c r="G5180" t="s">
        <v>14027</v>
      </c>
      <c r="H5180" t="s">
        <v>13738</v>
      </c>
      <c r="I5180">
        <v>1411.8834999999999</v>
      </c>
      <c r="J5180" t="s">
        <v>889</v>
      </c>
      <c r="K5180" t="s">
        <v>879</v>
      </c>
      <c r="L5180" t="s">
        <v>13943</v>
      </c>
      <c r="M5180" t="s">
        <v>8867</v>
      </c>
      <c r="N5180" t="s">
        <v>8867</v>
      </c>
    </row>
    <row r="5181" spans="1:14" x14ac:dyDescent="0.3">
      <c r="A5181" s="136">
        <f t="shared" si="80"/>
        <v>454.05419102899054</v>
      </c>
      <c r="B5181" s="134">
        <v>10.775600000000001</v>
      </c>
      <c r="C5181" s="134">
        <v>-74.787859999999995</v>
      </c>
      <c r="D5181" t="s">
        <v>13723</v>
      </c>
      <c r="E5181" t="s">
        <v>892</v>
      </c>
      <c r="F5181" t="s">
        <v>877</v>
      </c>
      <c r="G5181" t="s">
        <v>13708</v>
      </c>
      <c r="H5181" t="s">
        <v>289</v>
      </c>
      <c r="I5181">
        <v>59.952399999999997</v>
      </c>
      <c r="J5181" t="s">
        <v>894</v>
      </c>
      <c r="K5181" t="s">
        <v>879</v>
      </c>
      <c r="L5181" t="s">
        <v>13724</v>
      </c>
      <c r="M5181" t="s">
        <v>887</v>
      </c>
      <c r="N5181" t="s">
        <v>887</v>
      </c>
    </row>
    <row r="5182" spans="1:14" x14ac:dyDescent="0.3">
      <c r="A5182" s="136">
        <f t="shared" si="80"/>
        <v>454.06034973105761</v>
      </c>
      <c r="B5182" s="134">
        <v>5.1885000000000003</v>
      </c>
      <c r="C5182" s="134">
        <v>-76.632000000000005</v>
      </c>
      <c r="D5182" t="s">
        <v>4934</v>
      </c>
      <c r="E5182" t="s">
        <v>892</v>
      </c>
      <c r="F5182" t="s">
        <v>877</v>
      </c>
      <c r="G5182" t="s">
        <v>4883</v>
      </c>
      <c r="H5182" t="s">
        <v>295</v>
      </c>
      <c r="I5182">
        <v>664.86810000000003</v>
      </c>
      <c r="J5182" t="s">
        <v>889</v>
      </c>
      <c r="K5182" t="s">
        <v>903</v>
      </c>
      <c r="L5182" t="s">
        <v>4884</v>
      </c>
      <c r="M5182" t="s">
        <v>4446</v>
      </c>
      <c r="N5182" t="s">
        <v>4446</v>
      </c>
    </row>
    <row r="5183" spans="1:14" x14ac:dyDescent="0.3">
      <c r="A5183" s="136">
        <f t="shared" si="80"/>
        <v>454.07230520565849</v>
      </c>
      <c r="B5183" s="134">
        <v>10.593</v>
      </c>
      <c r="C5183" s="134">
        <v>-75.130499999999998</v>
      </c>
      <c r="D5183" t="s">
        <v>13493</v>
      </c>
      <c r="E5183" t="s">
        <v>883</v>
      </c>
      <c r="F5183" t="s">
        <v>877</v>
      </c>
      <c r="G5183" t="s">
        <v>13481</v>
      </c>
      <c r="H5183" t="s">
        <v>289</v>
      </c>
      <c r="I5183">
        <v>48.4069</v>
      </c>
      <c r="J5183" t="s">
        <v>894</v>
      </c>
      <c r="L5183" t="s">
        <v>13494</v>
      </c>
      <c r="M5183" t="s">
        <v>1019</v>
      </c>
      <c r="N5183" t="s">
        <v>1019</v>
      </c>
    </row>
    <row r="5184" spans="1:14" x14ac:dyDescent="0.3">
      <c r="A5184" s="136">
        <f t="shared" si="80"/>
        <v>454.43738487476986</v>
      </c>
      <c r="B5184" s="134">
        <v>10.60369</v>
      </c>
      <c r="C5184" s="134">
        <v>-75.118939999999995</v>
      </c>
      <c r="D5184" t="s">
        <v>13509</v>
      </c>
      <c r="E5184" t="s">
        <v>892</v>
      </c>
      <c r="F5184" t="s">
        <v>877</v>
      </c>
      <c r="G5184" t="s">
        <v>13481</v>
      </c>
      <c r="H5184" t="s">
        <v>289</v>
      </c>
      <c r="I5184">
        <v>5.8712</v>
      </c>
      <c r="J5184" t="s">
        <v>894</v>
      </c>
      <c r="K5184" t="s">
        <v>879</v>
      </c>
      <c r="L5184" t="s">
        <v>13510</v>
      </c>
      <c r="M5184" t="s">
        <v>906</v>
      </c>
      <c r="N5184" t="s">
        <v>906</v>
      </c>
    </row>
    <row r="5185" spans="1:14" x14ac:dyDescent="0.3">
      <c r="A5185" s="136">
        <f t="shared" si="80"/>
        <v>454.4601715070151</v>
      </c>
      <c r="B5185" s="134">
        <v>3.24</v>
      </c>
      <c r="C5185" s="134">
        <v>-74.365499999999997</v>
      </c>
      <c r="D5185" t="s">
        <v>3866</v>
      </c>
      <c r="E5185" t="s">
        <v>892</v>
      </c>
      <c r="F5185" t="s">
        <v>1214</v>
      </c>
      <c r="G5185" t="s">
        <v>3508</v>
      </c>
      <c r="H5185" t="s">
        <v>302</v>
      </c>
      <c r="I5185">
        <v>67.525000000000006</v>
      </c>
      <c r="L5185" t="s">
        <v>3867</v>
      </c>
      <c r="M5185" t="s">
        <v>957</v>
      </c>
      <c r="N5185" t="s">
        <v>957</v>
      </c>
    </row>
    <row r="5186" spans="1:14" x14ac:dyDescent="0.3">
      <c r="A5186" s="136">
        <f t="shared" ref="A5186:A5249" si="81">6371*ACOS(SIN(RADIANS(LAT))*SIN(RADIANS(B5186))+COS(RADIANS(LAT))*COS(RADIANS(B5186))*COS(RADIANS(C5186-LONG)))</f>
        <v>454.52457574175986</v>
      </c>
      <c r="B5186" s="134">
        <v>10.60477</v>
      </c>
      <c r="C5186" s="134">
        <v>-75.118660000000006</v>
      </c>
      <c r="D5186" t="s">
        <v>13511</v>
      </c>
      <c r="E5186" t="s">
        <v>892</v>
      </c>
      <c r="F5186" t="s">
        <v>877</v>
      </c>
      <c r="G5186" t="s">
        <v>13497</v>
      </c>
      <c r="H5186" t="s">
        <v>289</v>
      </c>
      <c r="I5186">
        <v>3.5893999999999999</v>
      </c>
      <c r="J5186" t="s">
        <v>894</v>
      </c>
      <c r="K5186" t="s">
        <v>879</v>
      </c>
      <c r="L5186" t="s">
        <v>13510</v>
      </c>
      <c r="M5186" t="s">
        <v>9590</v>
      </c>
      <c r="N5186" t="s">
        <v>9590</v>
      </c>
    </row>
    <row r="5187" spans="1:14" x14ac:dyDescent="0.3">
      <c r="A5187" s="136">
        <f t="shared" si="81"/>
        <v>454.58356464738659</v>
      </c>
      <c r="B5187" s="134">
        <v>11.008039999999999</v>
      </c>
      <c r="C5187" s="134">
        <v>-74.195080000000004</v>
      </c>
      <c r="D5187" t="s">
        <v>13882</v>
      </c>
      <c r="E5187" t="s">
        <v>892</v>
      </c>
      <c r="F5187" t="s">
        <v>877</v>
      </c>
      <c r="G5187" t="s">
        <v>13635</v>
      </c>
      <c r="H5187" t="s">
        <v>301</v>
      </c>
      <c r="I5187">
        <v>299.77229999999997</v>
      </c>
      <c r="J5187" t="s">
        <v>889</v>
      </c>
      <c r="K5187" t="s">
        <v>879</v>
      </c>
      <c r="L5187" t="s">
        <v>13883</v>
      </c>
      <c r="M5187" t="s">
        <v>5249</v>
      </c>
      <c r="N5187" t="s">
        <v>5249</v>
      </c>
    </row>
    <row r="5188" spans="1:14" x14ac:dyDescent="0.3">
      <c r="A5188" s="136">
        <f t="shared" si="81"/>
        <v>454.5837180340157</v>
      </c>
      <c r="B5188" s="134">
        <v>11.0078</v>
      </c>
      <c r="C5188" s="134">
        <v>-74.195890000000006</v>
      </c>
      <c r="D5188" t="s">
        <v>13880</v>
      </c>
      <c r="E5188" t="s">
        <v>892</v>
      </c>
      <c r="F5188" t="s">
        <v>926</v>
      </c>
      <c r="G5188" t="s">
        <v>13635</v>
      </c>
      <c r="H5188" t="s">
        <v>301</v>
      </c>
      <c r="I5188">
        <v>33.945300000000003</v>
      </c>
      <c r="J5188" t="s">
        <v>889</v>
      </c>
      <c r="K5188" t="s">
        <v>879</v>
      </c>
      <c r="L5188" t="s">
        <v>13881</v>
      </c>
      <c r="M5188" t="s">
        <v>906</v>
      </c>
      <c r="N5188" t="s">
        <v>906</v>
      </c>
    </row>
    <row r="5189" spans="1:14" x14ac:dyDescent="0.3">
      <c r="A5189" s="136">
        <f t="shared" si="81"/>
        <v>454.58965026288917</v>
      </c>
      <c r="B5189" s="134">
        <v>11.013</v>
      </c>
      <c r="C5189" s="134">
        <v>-74.1785</v>
      </c>
      <c r="D5189" t="s">
        <v>13888</v>
      </c>
      <c r="E5189" t="s">
        <v>892</v>
      </c>
      <c r="F5189" t="s">
        <v>877</v>
      </c>
      <c r="G5189" t="s">
        <v>13635</v>
      </c>
      <c r="H5189" t="s">
        <v>301</v>
      </c>
      <c r="I5189">
        <v>89.346999999999994</v>
      </c>
      <c r="J5189" t="s">
        <v>986</v>
      </c>
      <c r="K5189" t="s">
        <v>879</v>
      </c>
      <c r="L5189" t="s">
        <v>13889</v>
      </c>
      <c r="M5189" t="s">
        <v>1252</v>
      </c>
      <c r="N5189" t="s">
        <v>1252</v>
      </c>
    </row>
    <row r="5190" spans="1:14" x14ac:dyDescent="0.3">
      <c r="A5190" s="136">
        <f t="shared" si="81"/>
        <v>454.63029331653922</v>
      </c>
      <c r="B5190" s="134">
        <v>11.012499999999999</v>
      </c>
      <c r="C5190" s="134">
        <v>-74.1815</v>
      </c>
      <c r="D5190" t="s">
        <v>13885</v>
      </c>
      <c r="E5190" t="s">
        <v>883</v>
      </c>
      <c r="F5190" t="s">
        <v>877</v>
      </c>
      <c r="G5190" t="s">
        <v>13635</v>
      </c>
      <c r="H5190" t="s">
        <v>301</v>
      </c>
      <c r="I5190">
        <v>24.1479</v>
      </c>
      <c r="J5190" t="s">
        <v>894</v>
      </c>
      <c r="L5190" t="s">
        <v>13874</v>
      </c>
      <c r="M5190" t="s">
        <v>3535</v>
      </c>
      <c r="N5190" t="s">
        <v>3535</v>
      </c>
    </row>
    <row r="5191" spans="1:14" x14ac:dyDescent="0.3">
      <c r="A5191" s="136">
        <f t="shared" si="81"/>
        <v>454.7059635231023</v>
      </c>
      <c r="B5191" s="134">
        <v>4.3506900000000002</v>
      </c>
      <c r="C5191" s="134">
        <v>-76.047389999999993</v>
      </c>
      <c r="D5191" t="s">
        <v>1834</v>
      </c>
      <c r="E5191" t="s">
        <v>892</v>
      </c>
      <c r="F5191" t="s">
        <v>877</v>
      </c>
      <c r="G5191" t="s">
        <v>1736</v>
      </c>
      <c r="H5191" t="s">
        <v>1321</v>
      </c>
      <c r="I5191">
        <v>26.168199999999999</v>
      </c>
      <c r="J5191" t="s">
        <v>889</v>
      </c>
      <c r="K5191" t="s">
        <v>879</v>
      </c>
      <c r="L5191" t="s">
        <v>1467</v>
      </c>
      <c r="M5191" t="s">
        <v>1270</v>
      </c>
      <c r="N5191" t="s">
        <v>1270</v>
      </c>
    </row>
    <row r="5192" spans="1:14" x14ac:dyDescent="0.3">
      <c r="A5192" s="136">
        <f t="shared" si="81"/>
        <v>454.80073895979746</v>
      </c>
      <c r="B5192" s="134">
        <v>5.1725000000000003</v>
      </c>
      <c r="C5192" s="134">
        <v>-76.631</v>
      </c>
      <c r="D5192" t="s">
        <v>4882</v>
      </c>
      <c r="E5192" t="s">
        <v>892</v>
      </c>
      <c r="F5192" t="s">
        <v>877</v>
      </c>
      <c r="G5192" t="s">
        <v>4883</v>
      </c>
      <c r="H5192" t="s">
        <v>295</v>
      </c>
      <c r="I5192">
        <v>199.09620000000001</v>
      </c>
      <c r="J5192" t="s">
        <v>889</v>
      </c>
      <c r="K5192" t="s">
        <v>903</v>
      </c>
      <c r="L5192" t="s">
        <v>4884</v>
      </c>
      <c r="M5192" t="s">
        <v>4446</v>
      </c>
      <c r="N5192" t="s">
        <v>4446</v>
      </c>
    </row>
    <row r="5193" spans="1:14" x14ac:dyDescent="0.3">
      <c r="A5193" s="136">
        <f t="shared" si="81"/>
        <v>454.81562352912829</v>
      </c>
      <c r="B5193" s="134">
        <v>11.01122</v>
      </c>
      <c r="C5193" s="134">
        <v>-74.191720000000004</v>
      </c>
      <c r="D5193" t="s">
        <v>13884</v>
      </c>
      <c r="E5193" t="s">
        <v>892</v>
      </c>
      <c r="F5193" t="s">
        <v>877</v>
      </c>
      <c r="G5193" t="s">
        <v>13635</v>
      </c>
      <c r="H5193" t="s">
        <v>301</v>
      </c>
      <c r="I5193">
        <v>65.941800000000001</v>
      </c>
      <c r="J5193" t="s">
        <v>889</v>
      </c>
      <c r="K5193" t="s">
        <v>879</v>
      </c>
      <c r="L5193" t="s">
        <v>13872</v>
      </c>
      <c r="M5193" t="s">
        <v>1689</v>
      </c>
      <c r="N5193" t="s">
        <v>1689</v>
      </c>
    </row>
    <row r="5194" spans="1:14" x14ac:dyDescent="0.3">
      <c r="A5194" s="136">
        <f t="shared" si="81"/>
        <v>454.93039315911301</v>
      </c>
      <c r="B5194" s="134">
        <v>10.612679999999999</v>
      </c>
      <c r="C5194" s="134">
        <v>-75.112449999999995</v>
      </c>
      <c r="D5194" t="s">
        <v>13522</v>
      </c>
      <c r="E5194" t="s">
        <v>892</v>
      </c>
      <c r="F5194" t="s">
        <v>877</v>
      </c>
      <c r="G5194" t="s">
        <v>13497</v>
      </c>
      <c r="H5194" t="s">
        <v>289</v>
      </c>
      <c r="I5194">
        <v>20.591100000000001</v>
      </c>
      <c r="J5194" t="s">
        <v>889</v>
      </c>
      <c r="K5194" t="s">
        <v>879</v>
      </c>
      <c r="L5194" t="s">
        <v>13523</v>
      </c>
      <c r="M5194" t="s">
        <v>9590</v>
      </c>
      <c r="N5194" t="s">
        <v>9590</v>
      </c>
    </row>
    <row r="5195" spans="1:14" x14ac:dyDescent="0.3">
      <c r="A5195" s="136">
        <f t="shared" si="81"/>
        <v>454.94918634358362</v>
      </c>
      <c r="B5195" s="134">
        <v>3.2195</v>
      </c>
      <c r="C5195" s="134">
        <v>-74.319500000000005</v>
      </c>
      <c r="D5195" t="s">
        <v>3970</v>
      </c>
      <c r="E5195" t="s">
        <v>892</v>
      </c>
      <c r="F5195" t="s">
        <v>877</v>
      </c>
      <c r="G5195" t="s">
        <v>3508</v>
      </c>
      <c r="H5195" t="s">
        <v>302</v>
      </c>
      <c r="I5195">
        <v>197.66059999999999</v>
      </c>
      <c r="J5195" t="s">
        <v>889</v>
      </c>
      <c r="K5195" t="s">
        <v>903</v>
      </c>
      <c r="L5195" t="s">
        <v>3509</v>
      </c>
      <c r="M5195" t="s">
        <v>3971</v>
      </c>
      <c r="N5195" t="s">
        <v>3971</v>
      </c>
    </row>
    <row r="5196" spans="1:14" x14ac:dyDescent="0.3">
      <c r="A5196" s="136">
        <f t="shared" si="81"/>
        <v>454.95927327300086</v>
      </c>
      <c r="B5196" s="134">
        <v>11.015000000000001</v>
      </c>
      <c r="C5196" s="134">
        <v>-74.183499999999995</v>
      </c>
      <c r="D5196" t="s">
        <v>13890</v>
      </c>
      <c r="E5196" t="s">
        <v>968</v>
      </c>
      <c r="F5196" t="s">
        <v>877</v>
      </c>
      <c r="G5196" t="s">
        <v>13635</v>
      </c>
      <c r="H5196" t="s">
        <v>301</v>
      </c>
      <c r="I5196">
        <v>2.4148000000000001</v>
      </c>
      <c r="J5196" t="s">
        <v>894</v>
      </c>
      <c r="L5196" t="s">
        <v>13891</v>
      </c>
      <c r="M5196" t="s">
        <v>5161</v>
      </c>
      <c r="N5196" t="s">
        <v>5161</v>
      </c>
    </row>
    <row r="5197" spans="1:14" x14ac:dyDescent="0.3">
      <c r="A5197" s="136">
        <f t="shared" si="81"/>
        <v>454.99074552065275</v>
      </c>
      <c r="B5197" s="134">
        <v>3.2284999999999999</v>
      </c>
      <c r="C5197" s="134">
        <v>-74.346999999999994</v>
      </c>
      <c r="D5197" t="s">
        <v>3914</v>
      </c>
      <c r="E5197" t="s">
        <v>883</v>
      </c>
      <c r="F5197" t="s">
        <v>877</v>
      </c>
      <c r="G5197" t="s">
        <v>3508</v>
      </c>
      <c r="H5197" t="s">
        <v>302</v>
      </c>
      <c r="I5197">
        <v>117.8612</v>
      </c>
      <c r="J5197" t="s">
        <v>894</v>
      </c>
      <c r="L5197" t="s">
        <v>3915</v>
      </c>
      <c r="M5197" t="s">
        <v>957</v>
      </c>
      <c r="N5197" t="s">
        <v>957</v>
      </c>
    </row>
    <row r="5198" spans="1:14" x14ac:dyDescent="0.3">
      <c r="A5198" s="136">
        <f t="shared" si="81"/>
        <v>455.04376519672979</v>
      </c>
      <c r="B5198" s="134">
        <v>10.611140000000001</v>
      </c>
      <c r="C5198" s="134">
        <v>-75.117090000000005</v>
      </c>
      <c r="D5198" t="s">
        <v>13520</v>
      </c>
      <c r="E5198" t="s">
        <v>883</v>
      </c>
      <c r="F5198" t="s">
        <v>926</v>
      </c>
      <c r="G5198" t="s">
        <v>13481</v>
      </c>
      <c r="H5198" t="s">
        <v>289</v>
      </c>
      <c r="I5198">
        <v>184.80430000000001</v>
      </c>
      <c r="K5198" t="s">
        <v>879</v>
      </c>
      <c r="L5198" t="s">
        <v>13458</v>
      </c>
      <c r="M5198" t="s">
        <v>8072</v>
      </c>
      <c r="N5198" t="s">
        <v>8072</v>
      </c>
    </row>
    <row r="5199" spans="1:14" x14ac:dyDescent="0.3">
      <c r="A5199" s="136">
        <f t="shared" si="81"/>
        <v>455.04807852178436</v>
      </c>
      <c r="B5199" s="134">
        <v>3.2240000000000002</v>
      </c>
      <c r="C5199" s="134">
        <v>-74.335499999999996</v>
      </c>
      <c r="D5199" t="s">
        <v>3939</v>
      </c>
      <c r="E5199" t="s">
        <v>883</v>
      </c>
      <c r="F5199" t="s">
        <v>877</v>
      </c>
      <c r="G5199" t="s">
        <v>3508</v>
      </c>
      <c r="H5199" t="s">
        <v>302</v>
      </c>
      <c r="I5199">
        <v>137.50399999999999</v>
      </c>
      <c r="J5199" t="s">
        <v>894</v>
      </c>
      <c r="L5199" t="s">
        <v>3509</v>
      </c>
      <c r="M5199" t="s">
        <v>1173</v>
      </c>
      <c r="N5199" t="s">
        <v>1173</v>
      </c>
    </row>
    <row r="5200" spans="1:14" x14ac:dyDescent="0.3">
      <c r="A5200" s="136">
        <f t="shared" si="81"/>
        <v>455.16014657581326</v>
      </c>
      <c r="B5200" s="134">
        <v>11.18425</v>
      </c>
      <c r="C5200" s="134">
        <v>-72.836889999999997</v>
      </c>
      <c r="D5200" t="s">
        <v>14016</v>
      </c>
      <c r="E5200" t="s">
        <v>892</v>
      </c>
      <c r="F5200" t="s">
        <v>877</v>
      </c>
      <c r="G5200" t="s">
        <v>14004</v>
      </c>
      <c r="H5200" t="s">
        <v>13738</v>
      </c>
      <c r="I5200">
        <v>149.69460000000001</v>
      </c>
      <c r="J5200" t="s">
        <v>889</v>
      </c>
      <c r="K5200" t="s">
        <v>879</v>
      </c>
      <c r="L5200" t="s">
        <v>2560</v>
      </c>
      <c r="M5200" t="s">
        <v>899</v>
      </c>
      <c r="N5200" t="s">
        <v>899</v>
      </c>
    </row>
    <row r="5201" spans="1:14" x14ac:dyDescent="0.3">
      <c r="A5201" s="136">
        <f t="shared" si="81"/>
        <v>455.24576236596926</v>
      </c>
      <c r="B5201" s="134">
        <v>10.608000000000001</v>
      </c>
      <c r="C5201" s="134">
        <v>-75.126000000000005</v>
      </c>
      <c r="D5201" t="s">
        <v>13514</v>
      </c>
      <c r="E5201" t="s">
        <v>883</v>
      </c>
      <c r="F5201" t="s">
        <v>877</v>
      </c>
      <c r="G5201" t="s">
        <v>13497</v>
      </c>
      <c r="H5201" t="s">
        <v>289</v>
      </c>
      <c r="I5201">
        <v>36.303100000000001</v>
      </c>
      <c r="J5201" t="s">
        <v>894</v>
      </c>
      <c r="L5201" t="s">
        <v>2784</v>
      </c>
      <c r="M5201" t="s">
        <v>13226</v>
      </c>
      <c r="N5201" t="s">
        <v>13226</v>
      </c>
    </row>
    <row r="5202" spans="1:14" x14ac:dyDescent="0.3">
      <c r="A5202" s="136">
        <f t="shared" si="81"/>
        <v>455.36159976428837</v>
      </c>
      <c r="B5202" s="134">
        <v>10.790570000000001</v>
      </c>
      <c r="C5202" s="134">
        <v>-74.783799999999999</v>
      </c>
      <c r="D5202" t="s">
        <v>13731</v>
      </c>
      <c r="E5202" t="s">
        <v>892</v>
      </c>
      <c r="F5202" t="s">
        <v>877</v>
      </c>
      <c r="G5202" t="s">
        <v>13732</v>
      </c>
      <c r="H5202" t="s">
        <v>289</v>
      </c>
      <c r="I5202">
        <v>1803.2212</v>
      </c>
      <c r="J5202" t="s">
        <v>889</v>
      </c>
      <c r="K5202" t="s">
        <v>879</v>
      </c>
      <c r="L5202" t="s">
        <v>1042</v>
      </c>
      <c r="M5202" t="s">
        <v>887</v>
      </c>
      <c r="N5202" t="s">
        <v>887</v>
      </c>
    </row>
    <row r="5203" spans="1:14" x14ac:dyDescent="0.3">
      <c r="A5203" s="136">
        <f t="shared" si="81"/>
        <v>455.36496798493619</v>
      </c>
      <c r="B5203" s="134">
        <v>11.1815</v>
      </c>
      <c r="C5203" s="134">
        <v>-72.744500000000002</v>
      </c>
      <c r="D5203" t="s">
        <v>14020</v>
      </c>
      <c r="E5203" t="s">
        <v>883</v>
      </c>
      <c r="F5203" t="s">
        <v>963</v>
      </c>
      <c r="G5203" t="s">
        <v>14004</v>
      </c>
      <c r="H5203" t="s">
        <v>13738</v>
      </c>
      <c r="I5203">
        <v>51.868400000000001</v>
      </c>
      <c r="L5203" t="s">
        <v>14021</v>
      </c>
      <c r="M5203" t="s">
        <v>1019</v>
      </c>
      <c r="N5203" t="s">
        <v>1019</v>
      </c>
    </row>
    <row r="5204" spans="1:14" x14ac:dyDescent="0.3">
      <c r="A5204" s="136">
        <f t="shared" si="81"/>
        <v>455.66018279334992</v>
      </c>
      <c r="B5204" s="134">
        <v>10.608499999999999</v>
      </c>
      <c r="C5204" s="134">
        <v>-75.132499999999993</v>
      </c>
      <c r="D5204" t="s">
        <v>13515</v>
      </c>
      <c r="E5204" t="s">
        <v>883</v>
      </c>
      <c r="F5204" t="s">
        <v>877</v>
      </c>
      <c r="G5204" t="s">
        <v>13497</v>
      </c>
      <c r="H5204" t="s">
        <v>289</v>
      </c>
      <c r="I5204">
        <v>75.026799999999994</v>
      </c>
      <c r="J5204" t="s">
        <v>894</v>
      </c>
      <c r="L5204" t="s">
        <v>2784</v>
      </c>
      <c r="M5204" t="s">
        <v>5161</v>
      </c>
      <c r="N5204" t="s">
        <v>5161</v>
      </c>
    </row>
    <row r="5205" spans="1:14" x14ac:dyDescent="0.3">
      <c r="A5205" s="136">
        <f t="shared" si="81"/>
        <v>455.69637152982938</v>
      </c>
      <c r="B5205" s="134">
        <v>10.622439999999999</v>
      </c>
      <c r="C5205" s="134">
        <v>-75.109480000000005</v>
      </c>
      <c r="D5205" t="s">
        <v>13531</v>
      </c>
      <c r="E5205" t="s">
        <v>892</v>
      </c>
      <c r="F5205" t="s">
        <v>877</v>
      </c>
      <c r="G5205" t="s">
        <v>13497</v>
      </c>
      <c r="H5205" t="s">
        <v>289</v>
      </c>
      <c r="I5205">
        <v>34.038699999999999</v>
      </c>
      <c r="J5205" t="s">
        <v>894</v>
      </c>
      <c r="K5205" t="s">
        <v>879</v>
      </c>
      <c r="L5205" t="s">
        <v>13532</v>
      </c>
      <c r="M5205" t="s">
        <v>9590</v>
      </c>
      <c r="N5205" t="s">
        <v>9590</v>
      </c>
    </row>
    <row r="5206" spans="1:14" x14ac:dyDescent="0.3">
      <c r="A5206" s="136">
        <f t="shared" si="81"/>
        <v>455.70541111923768</v>
      </c>
      <c r="B5206" s="134">
        <v>3.2025000000000001</v>
      </c>
      <c r="C5206" s="134">
        <v>-74.290000000000006</v>
      </c>
      <c r="D5206" t="s">
        <v>4089</v>
      </c>
      <c r="E5206" t="s">
        <v>883</v>
      </c>
      <c r="F5206" t="s">
        <v>877</v>
      </c>
      <c r="G5206" t="s">
        <v>3508</v>
      </c>
      <c r="H5206" t="s">
        <v>302</v>
      </c>
      <c r="I5206">
        <v>342.52589999999998</v>
      </c>
      <c r="J5206" t="s">
        <v>889</v>
      </c>
      <c r="L5206" t="s">
        <v>4090</v>
      </c>
      <c r="M5206" t="s">
        <v>957</v>
      </c>
      <c r="N5206" t="s">
        <v>957</v>
      </c>
    </row>
    <row r="5207" spans="1:14" x14ac:dyDescent="0.3">
      <c r="A5207" s="136">
        <f t="shared" si="81"/>
        <v>455.88821336025819</v>
      </c>
      <c r="B5207" s="134">
        <v>10.622059999999999</v>
      </c>
      <c r="C5207" s="134">
        <v>-75.113560000000007</v>
      </c>
      <c r="D5207" t="s">
        <v>13530</v>
      </c>
      <c r="E5207" t="s">
        <v>892</v>
      </c>
      <c r="F5207" t="s">
        <v>926</v>
      </c>
      <c r="G5207" t="s">
        <v>13481</v>
      </c>
      <c r="H5207" t="s">
        <v>289</v>
      </c>
      <c r="I5207">
        <v>522.31979999999999</v>
      </c>
      <c r="J5207" t="s">
        <v>889</v>
      </c>
      <c r="K5207" t="s">
        <v>879</v>
      </c>
      <c r="L5207" t="s">
        <v>1281</v>
      </c>
      <c r="M5207" t="s">
        <v>906</v>
      </c>
      <c r="N5207" t="s">
        <v>906</v>
      </c>
    </row>
    <row r="5208" spans="1:14" x14ac:dyDescent="0.3">
      <c r="A5208" s="136">
        <f t="shared" si="81"/>
        <v>455.89587068342672</v>
      </c>
      <c r="B5208" s="134">
        <v>4.4000000000000004</v>
      </c>
      <c r="C5208" s="134">
        <v>-76.105909999999994</v>
      </c>
      <c r="D5208" t="s">
        <v>2002</v>
      </c>
      <c r="E5208" t="s">
        <v>892</v>
      </c>
      <c r="F5208" t="s">
        <v>877</v>
      </c>
      <c r="G5208" t="s">
        <v>1980</v>
      </c>
      <c r="H5208" t="s">
        <v>1321</v>
      </c>
      <c r="I5208">
        <v>4.7675999999999998</v>
      </c>
      <c r="J5208" t="s">
        <v>889</v>
      </c>
      <c r="K5208" t="s">
        <v>879</v>
      </c>
      <c r="L5208" t="s">
        <v>2003</v>
      </c>
      <c r="M5208" t="s">
        <v>949</v>
      </c>
      <c r="N5208" t="s">
        <v>949</v>
      </c>
    </row>
    <row r="5209" spans="1:14" x14ac:dyDescent="0.3">
      <c r="A5209" s="136">
        <f t="shared" si="81"/>
        <v>455.95753048585209</v>
      </c>
      <c r="B5209" s="134">
        <v>3.7559999999999998</v>
      </c>
      <c r="C5209" s="134">
        <v>-75.391999999999996</v>
      </c>
      <c r="D5209" t="s">
        <v>1235</v>
      </c>
      <c r="E5209" t="s">
        <v>883</v>
      </c>
      <c r="F5209" t="s">
        <v>877</v>
      </c>
      <c r="G5209" t="s">
        <v>1165</v>
      </c>
      <c r="H5209" t="s">
        <v>307</v>
      </c>
      <c r="I5209">
        <v>2819.4812999999999</v>
      </c>
      <c r="J5209" t="s">
        <v>889</v>
      </c>
      <c r="L5209" t="s">
        <v>1085</v>
      </c>
      <c r="M5209" t="s">
        <v>1086</v>
      </c>
      <c r="N5209" t="s">
        <v>1086</v>
      </c>
    </row>
    <row r="5210" spans="1:14" x14ac:dyDescent="0.3">
      <c r="A5210" s="136">
        <f t="shared" si="81"/>
        <v>455.97257004915843</v>
      </c>
      <c r="B5210" s="134">
        <v>8.0444999999999993</v>
      </c>
      <c r="C5210" s="134">
        <v>-77.023499999999999</v>
      </c>
      <c r="D5210" t="s">
        <v>11904</v>
      </c>
      <c r="E5210" t="s">
        <v>883</v>
      </c>
      <c r="F5210" t="s">
        <v>877</v>
      </c>
      <c r="G5210" t="s">
        <v>11745</v>
      </c>
      <c r="H5210" t="s">
        <v>5767</v>
      </c>
      <c r="I5210">
        <v>6008.3247000000001</v>
      </c>
      <c r="J5210" t="s">
        <v>1069</v>
      </c>
      <c r="L5210" t="s">
        <v>2659</v>
      </c>
      <c r="M5210" t="s">
        <v>4586</v>
      </c>
      <c r="N5210" t="s">
        <v>4586</v>
      </c>
    </row>
    <row r="5211" spans="1:14" x14ac:dyDescent="0.3">
      <c r="A5211" s="136">
        <f t="shared" si="81"/>
        <v>455.98719417041184</v>
      </c>
      <c r="B5211" s="134">
        <v>11.02628</v>
      </c>
      <c r="C5211" s="134">
        <v>-74.177940000000007</v>
      </c>
      <c r="D5211" t="s">
        <v>13895</v>
      </c>
      <c r="E5211" t="s">
        <v>892</v>
      </c>
      <c r="F5211" t="s">
        <v>877</v>
      </c>
      <c r="G5211" t="s">
        <v>13635</v>
      </c>
      <c r="H5211" t="s">
        <v>301</v>
      </c>
      <c r="I5211">
        <v>16.326799999999999</v>
      </c>
      <c r="J5211" t="s">
        <v>894</v>
      </c>
      <c r="K5211" t="s">
        <v>879</v>
      </c>
      <c r="L5211" t="s">
        <v>13896</v>
      </c>
      <c r="M5211" t="s">
        <v>1879</v>
      </c>
      <c r="N5211" t="s">
        <v>1879</v>
      </c>
    </row>
    <row r="5212" spans="1:14" x14ac:dyDescent="0.3">
      <c r="A5212" s="136">
        <f t="shared" si="81"/>
        <v>456.09449272119173</v>
      </c>
      <c r="B5212" s="134">
        <v>11.1625</v>
      </c>
      <c r="C5212" s="134">
        <v>-72.471000000000004</v>
      </c>
      <c r="D5212" t="s">
        <v>14033</v>
      </c>
      <c r="E5212" t="s">
        <v>883</v>
      </c>
      <c r="F5212" t="s">
        <v>884</v>
      </c>
      <c r="G5212" t="s">
        <v>9314</v>
      </c>
      <c r="H5212" t="s">
        <v>13738</v>
      </c>
      <c r="I5212">
        <v>144.76730000000001</v>
      </c>
      <c r="L5212" t="s">
        <v>14034</v>
      </c>
      <c r="M5212" t="s">
        <v>1686</v>
      </c>
      <c r="N5212" t="s">
        <v>1686</v>
      </c>
    </row>
    <row r="5213" spans="1:14" x14ac:dyDescent="0.3">
      <c r="A5213" s="136">
        <f t="shared" si="81"/>
        <v>456.25919788637299</v>
      </c>
      <c r="B5213" s="134">
        <v>3.69</v>
      </c>
      <c r="C5213" s="134">
        <v>-75.301000000000002</v>
      </c>
      <c r="D5213" t="s">
        <v>1349</v>
      </c>
      <c r="E5213" t="s">
        <v>883</v>
      </c>
      <c r="F5213" t="s">
        <v>877</v>
      </c>
      <c r="G5213" t="s">
        <v>1350</v>
      </c>
      <c r="H5213" t="s">
        <v>307</v>
      </c>
      <c r="I5213">
        <v>131.4435</v>
      </c>
      <c r="J5213" t="s">
        <v>894</v>
      </c>
      <c r="L5213" t="s">
        <v>1166</v>
      </c>
      <c r="M5213" t="s">
        <v>1173</v>
      </c>
      <c r="N5213" t="s">
        <v>1173</v>
      </c>
    </row>
    <row r="5214" spans="1:14" x14ac:dyDescent="0.3">
      <c r="A5214" s="136">
        <f t="shared" si="81"/>
        <v>456.26428543540618</v>
      </c>
      <c r="B5214" s="134">
        <v>10.62886</v>
      </c>
      <c r="C5214" s="134">
        <v>-75.10866</v>
      </c>
      <c r="D5214" t="s">
        <v>13541</v>
      </c>
      <c r="E5214" t="s">
        <v>892</v>
      </c>
      <c r="F5214" t="s">
        <v>877</v>
      </c>
      <c r="G5214" t="s">
        <v>13497</v>
      </c>
      <c r="H5214" t="s">
        <v>289</v>
      </c>
      <c r="I5214">
        <v>7.3879000000000001</v>
      </c>
      <c r="J5214" t="s">
        <v>894</v>
      </c>
      <c r="K5214" t="s">
        <v>879</v>
      </c>
      <c r="L5214" t="s">
        <v>13542</v>
      </c>
      <c r="M5214" t="s">
        <v>1689</v>
      </c>
      <c r="N5214" t="s">
        <v>1689</v>
      </c>
    </row>
    <row r="5215" spans="1:14" x14ac:dyDescent="0.3">
      <c r="A5215" s="136">
        <f t="shared" si="81"/>
        <v>456.4793028662113</v>
      </c>
      <c r="B5215" s="134">
        <v>11.01886</v>
      </c>
      <c r="C5215" s="134">
        <v>-74.218410000000006</v>
      </c>
      <c r="D5215" t="s">
        <v>13886</v>
      </c>
      <c r="E5215" t="s">
        <v>892</v>
      </c>
      <c r="F5215" t="s">
        <v>877</v>
      </c>
      <c r="G5215" t="s">
        <v>13635</v>
      </c>
      <c r="H5215" t="s">
        <v>301</v>
      </c>
      <c r="I5215">
        <v>93.221699999999998</v>
      </c>
      <c r="J5215" t="s">
        <v>889</v>
      </c>
      <c r="K5215" t="s">
        <v>879</v>
      </c>
      <c r="L5215" t="s">
        <v>13887</v>
      </c>
      <c r="M5215" t="s">
        <v>989</v>
      </c>
      <c r="N5215" t="s">
        <v>989</v>
      </c>
    </row>
    <row r="5216" spans="1:14" x14ac:dyDescent="0.3">
      <c r="A5216" s="136">
        <f t="shared" si="81"/>
        <v>456.64868119053421</v>
      </c>
      <c r="B5216" s="134">
        <v>11.032439999999999</v>
      </c>
      <c r="C5216" s="134">
        <v>-74.178100000000001</v>
      </c>
      <c r="D5216" t="s">
        <v>13897</v>
      </c>
      <c r="E5216" t="s">
        <v>892</v>
      </c>
      <c r="F5216" t="s">
        <v>877</v>
      </c>
      <c r="G5216" t="s">
        <v>13635</v>
      </c>
      <c r="H5216" t="s">
        <v>301</v>
      </c>
      <c r="I5216">
        <v>712.23159999999996</v>
      </c>
      <c r="J5216" t="s">
        <v>889</v>
      </c>
      <c r="K5216" t="s">
        <v>879</v>
      </c>
      <c r="L5216" t="s">
        <v>13896</v>
      </c>
      <c r="M5216" t="s">
        <v>10947</v>
      </c>
      <c r="N5216" t="s">
        <v>10947</v>
      </c>
    </row>
    <row r="5217" spans="1:14" x14ac:dyDescent="0.3">
      <c r="A5217" s="136">
        <f t="shared" si="81"/>
        <v>456.71754934337878</v>
      </c>
      <c r="B5217" s="134">
        <v>5.1835000000000004</v>
      </c>
      <c r="C5217" s="134">
        <v>-76.656499999999994</v>
      </c>
      <c r="D5217" t="s">
        <v>5014</v>
      </c>
      <c r="E5217" t="s">
        <v>892</v>
      </c>
      <c r="F5217" t="s">
        <v>877</v>
      </c>
      <c r="G5217" t="s">
        <v>4883</v>
      </c>
      <c r="H5217" t="s">
        <v>295</v>
      </c>
      <c r="I5217">
        <v>374.85610000000003</v>
      </c>
      <c r="J5217" t="s">
        <v>889</v>
      </c>
      <c r="K5217" t="s">
        <v>903</v>
      </c>
      <c r="L5217" t="s">
        <v>4884</v>
      </c>
      <c r="M5217" t="s">
        <v>2691</v>
      </c>
      <c r="N5217" t="s">
        <v>2691</v>
      </c>
    </row>
    <row r="5218" spans="1:14" x14ac:dyDescent="0.3">
      <c r="A5218" s="136">
        <f t="shared" si="81"/>
        <v>456.75079484359793</v>
      </c>
      <c r="B5218" s="134">
        <v>5.2074999999999996</v>
      </c>
      <c r="C5218" s="134">
        <v>-76.669499999999999</v>
      </c>
      <c r="D5218" t="s">
        <v>5123</v>
      </c>
      <c r="E5218" t="s">
        <v>883</v>
      </c>
      <c r="F5218" t="s">
        <v>884</v>
      </c>
      <c r="G5218" t="s">
        <v>5116</v>
      </c>
      <c r="H5218" t="s">
        <v>295</v>
      </c>
      <c r="I5218">
        <v>1044.6880000000001</v>
      </c>
      <c r="L5218" t="s">
        <v>2758</v>
      </c>
      <c r="M5218" t="s">
        <v>887</v>
      </c>
      <c r="N5218" t="s">
        <v>887</v>
      </c>
    </row>
    <row r="5219" spans="1:14" x14ac:dyDescent="0.3">
      <c r="A5219" s="136">
        <f t="shared" si="81"/>
        <v>457.08032438629431</v>
      </c>
      <c r="B5219" s="134">
        <v>10.63738</v>
      </c>
      <c r="C5219" s="134">
        <v>-75.108680000000007</v>
      </c>
      <c r="D5219" t="s">
        <v>13547</v>
      </c>
      <c r="E5219" t="s">
        <v>892</v>
      </c>
      <c r="F5219" t="s">
        <v>877</v>
      </c>
      <c r="G5219" t="s">
        <v>13497</v>
      </c>
      <c r="H5219" t="s">
        <v>289</v>
      </c>
      <c r="I5219">
        <v>6.4683000000000002</v>
      </c>
      <c r="J5219" t="s">
        <v>894</v>
      </c>
      <c r="K5219" t="s">
        <v>879</v>
      </c>
      <c r="L5219" t="s">
        <v>13548</v>
      </c>
      <c r="M5219" t="s">
        <v>1689</v>
      </c>
      <c r="N5219" t="s">
        <v>1689</v>
      </c>
    </row>
    <row r="5220" spans="1:14" x14ac:dyDescent="0.3">
      <c r="A5220" s="136">
        <f t="shared" si="81"/>
        <v>457.20642359645461</v>
      </c>
      <c r="B5220" s="134">
        <v>4.2965</v>
      </c>
      <c r="C5220" s="134">
        <v>-76.028000000000006</v>
      </c>
      <c r="D5220" t="s">
        <v>1792</v>
      </c>
      <c r="E5220" t="s">
        <v>883</v>
      </c>
      <c r="F5220" t="s">
        <v>877</v>
      </c>
      <c r="G5220" t="s">
        <v>1793</v>
      </c>
      <c r="H5220" t="s">
        <v>1321</v>
      </c>
      <c r="I5220">
        <v>97.091999999999999</v>
      </c>
      <c r="J5220" t="s">
        <v>894</v>
      </c>
      <c r="L5220" t="s">
        <v>1794</v>
      </c>
      <c r="M5220" t="s">
        <v>1019</v>
      </c>
      <c r="N5220" t="s">
        <v>1019</v>
      </c>
    </row>
    <row r="5221" spans="1:14" x14ac:dyDescent="0.3">
      <c r="A5221" s="136">
        <f t="shared" si="81"/>
        <v>457.36056568682244</v>
      </c>
      <c r="B5221" s="134">
        <v>3.1804999999999999</v>
      </c>
      <c r="C5221" s="134">
        <v>-74.270499999999998</v>
      </c>
      <c r="D5221" t="s">
        <v>4170</v>
      </c>
      <c r="E5221" t="s">
        <v>892</v>
      </c>
      <c r="F5221" t="s">
        <v>1214</v>
      </c>
      <c r="G5221" t="s">
        <v>3508</v>
      </c>
      <c r="H5221" t="s">
        <v>302</v>
      </c>
      <c r="I5221">
        <v>119.087</v>
      </c>
      <c r="L5221" t="s">
        <v>4171</v>
      </c>
      <c r="M5221" t="s">
        <v>957</v>
      </c>
      <c r="N5221" t="s">
        <v>957</v>
      </c>
    </row>
    <row r="5222" spans="1:14" x14ac:dyDescent="0.3">
      <c r="A5222" s="136">
        <f t="shared" si="81"/>
        <v>457.45004274859031</v>
      </c>
      <c r="B5222" s="134">
        <v>10.632</v>
      </c>
      <c r="C5222" s="134">
        <v>-75.124499999999998</v>
      </c>
      <c r="D5222" t="s">
        <v>13544</v>
      </c>
      <c r="E5222" t="s">
        <v>892</v>
      </c>
      <c r="F5222" t="s">
        <v>877</v>
      </c>
      <c r="G5222" t="s">
        <v>13497</v>
      </c>
      <c r="H5222" t="s">
        <v>289</v>
      </c>
      <c r="I5222">
        <v>492.47179999999997</v>
      </c>
      <c r="J5222" t="s">
        <v>889</v>
      </c>
      <c r="K5222" t="s">
        <v>903</v>
      </c>
      <c r="L5222" t="s">
        <v>2784</v>
      </c>
      <c r="M5222" t="s">
        <v>1689</v>
      </c>
      <c r="N5222" t="s">
        <v>1689</v>
      </c>
    </row>
    <row r="5223" spans="1:14" x14ac:dyDescent="0.3">
      <c r="A5223" s="136">
        <f t="shared" si="81"/>
        <v>457.49012034128333</v>
      </c>
      <c r="B5223" s="134">
        <v>10.640470000000001</v>
      </c>
      <c r="C5223" s="134">
        <v>-75.110730000000004</v>
      </c>
      <c r="D5223" t="s">
        <v>13549</v>
      </c>
      <c r="E5223" t="s">
        <v>892</v>
      </c>
      <c r="F5223" t="s">
        <v>893</v>
      </c>
      <c r="G5223" t="s">
        <v>13497</v>
      </c>
      <c r="H5223" t="s">
        <v>289</v>
      </c>
      <c r="I5223">
        <v>73.150700000000001</v>
      </c>
      <c r="J5223" t="s">
        <v>889</v>
      </c>
      <c r="K5223" t="s">
        <v>879</v>
      </c>
      <c r="L5223" t="s">
        <v>1281</v>
      </c>
      <c r="M5223" t="s">
        <v>906</v>
      </c>
      <c r="N5223" t="s">
        <v>906</v>
      </c>
    </row>
    <row r="5224" spans="1:14" x14ac:dyDescent="0.3">
      <c r="A5224" s="136">
        <f t="shared" si="81"/>
        <v>457.49209487162426</v>
      </c>
      <c r="B5224" s="134">
        <v>10.8157</v>
      </c>
      <c r="C5224" s="134">
        <v>-74.775480000000002</v>
      </c>
      <c r="D5224" t="s">
        <v>13749</v>
      </c>
      <c r="E5224" t="s">
        <v>892</v>
      </c>
      <c r="F5224" t="s">
        <v>877</v>
      </c>
      <c r="G5224" t="s">
        <v>13750</v>
      </c>
      <c r="H5224" t="s">
        <v>289</v>
      </c>
      <c r="I5224">
        <v>246.4468</v>
      </c>
      <c r="J5224" t="s">
        <v>889</v>
      </c>
      <c r="K5224" t="s">
        <v>879</v>
      </c>
      <c r="L5224" t="s">
        <v>13751</v>
      </c>
      <c r="M5224" t="s">
        <v>887</v>
      </c>
      <c r="N5224" t="s">
        <v>887</v>
      </c>
    </row>
    <row r="5225" spans="1:14" x14ac:dyDescent="0.3">
      <c r="A5225" s="136">
        <f t="shared" si="81"/>
        <v>457.50960421933058</v>
      </c>
      <c r="B5225" s="134">
        <v>11.208500000000001</v>
      </c>
      <c r="C5225" s="134">
        <v>-72.985500000000002</v>
      </c>
      <c r="D5225" t="s">
        <v>14003</v>
      </c>
      <c r="E5225" t="s">
        <v>883</v>
      </c>
      <c r="F5225" t="s">
        <v>877</v>
      </c>
      <c r="G5225" t="s">
        <v>14004</v>
      </c>
      <c r="H5225" t="s">
        <v>13738</v>
      </c>
      <c r="I5225">
        <v>782.77639999999997</v>
      </c>
      <c r="J5225" t="s">
        <v>889</v>
      </c>
      <c r="L5225" t="s">
        <v>14005</v>
      </c>
      <c r="M5225" t="s">
        <v>1759</v>
      </c>
      <c r="N5225" t="s">
        <v>1759</v>
      </c>
    </row>
    <row r="5226" spans="1:14" x14ac:dyDescent="0.3">
      <c r="A5226" s="136">
        <f t="shared" si="81"/>
        <v>457.72495424580052</v>
      </c>
      <c r="B5226" s="134">
        <v>4.8685</v>
      </c>
      <c r="C5226" s="134">
        <v>-76.481499999999997</v>
      </c>
      <c r="D5226" t="s">
        <v>3785</v>
      </c>
      <c r="E5226" t="s">
        <v>883</v>
      </c>
      <c r="F5226" t="s">
        <v>877</v>
      </c>
      <c r="G5226" t="s">
        <v>3786</v>
      </c>
      <c r="H5226" t="s">
        <v>295</v>
      </c>
      <c r="I5226">
        <v>9943.7999999999993</v>
      </c>
      <c r="J5226" t="s">
        <v>1069</v>
      </c>
      <c r="L5226" t="s">
        <v>3787</v>
      </c>
      <c r="M5226" t="s">
        <v>3788</v>
      </c>
      <c r="N5226" t="s">
        <v>3788</v>
      </c>
    </row>
    <row r="5227" spans="1:14" x14ac:dyDescent="0.3">
      <c r="A5227" s="136">
        <f t="shared" si="81"/>
        <v>457.7892581769749</v>
      </c>
      <c r="B5227" s="134">
        <v>5.1594600000000002</v>
      </c>
      <c r="C5227" s="134">
        <v>-76.654600000000002</v>
      </c>
      <c r="D5227" t="s">
        <v>4931</v>
      </c>
      <c r="E5227" t="s">
        <v>892</v>
      </c>
      <c r="F5227" t="s">
        <v>877</v>
      </c>
      <c r="G5227" t="s">
        <v>4883</v>
      </c>
      <c r="H5227" t="s">
        <v>295</v>
      </c>
      <c r="I5227">
        <v>1207.7963</v>
      </c>
      <c r="J5227" t="s">
        <v>894</v>
      </c>
      <c r="K5227" t="s">
        <v>879</v>
      </c>
      <c r="L5227" t="s">
        <v>4932</v>
      </c>
      <c r="M5227" t="s">
        <v>4933</v>
      </c>
      <c r="N5227" t="s">
        <v>4933</v>
      </c>
    </row>
    <row r="5228" spans="1:14" x14ac:dyDescent="0.3">
      <c r="A5228" s="136">
        <f t="shared" si="81"/>
        <v>457.99460954255932</v>
      </c>
      <c r="B5228" s="134">
        <v>11.209720000000001</v>
      </c>
      <c r="C5228" s="134">
        <v>-73.162930000000003</v>
      </c>
      <c r="D5228" t="s">
        <v>13991</v>
      </c>
      <c r="E5228" t="s">
        <v>892</v>
      </c>
      <c r="F5228" t="s">
        <v>877</v>
      </c>
      <c r="G5228" t="s">
        <v>13992</v>
      </c>
      <c r="H5228" t="s">
        <v>13738</v>
      </c>
      <c r="I5228">
        <v>185.47219999999999</v>
      </c>
      <c r="J5228" t="s">
        <v>889</v>
      </c>
      <c r="K5228" t="s">
        <v>879</v>
      </c>
      <c r="L5228" t="s">
        <v>13993</v>
      </c>
      <c r="M5228" t="s">
        <v>13994</v>
      </c>
      <c r="N5228" t="s">
        <v>13994</v>
      </c>
    </row>
    <row r="5229" spans="1:14" x14ac:dyDescent="0.3">
      <c r="A5229" s="136">
        <f t="shared" si="81"/>
        <v>458.01586437092061</v>
      </c>
      <c r="B5229" s="134">
        <v>10.646330000000001</v>
      </c>
      <c r="C5229" s="134">
        <v>-75.110100000000003</v>
      </c>
      <c r="D5229" t="s">
        <v>13553</v>
      </c>
      <c r="E5229" t="s">
        <v>892</v>
      </c>
      <c r="F5229" t="s">
        <v>896</v>
      </c>
      <c r="G5229" t="s">
        <v>13497</v>
      </c>
      <c r="H5229" t="s">
        <v>289</v>
      </c>
      <c r="I5229">
        <v>89.482699999999994</v>
      </c>
      <c r="J5229" t="s">
        <v>894</v>
      </c>
      <c r="K5229" t="s">
        <v>879</v>
      </c>
      <c r="L5229" t="s">
        <v>1281</v>
      </c>
      <c r="M5229" t="s">
        <v>906</v>
      </c>
      <c r="N5229" t="s">
        <v>906</v>
      </c>
    </row>
    <row r="5230" spans="1:14" x14ac:dyDescent="0.3">
      <c r="A5230" s="136">
        <f t="shared" si="81"/>
        <v>458.05308631255014</v>
      </c>
      <c r="B5230" s="134">
        <v>10.628</v>
      </c>
      <c r="C5230" s="134">
        <v>-75.141999999999996</v>
      </c>
      <c r="D5230" t="s">
        <v>13540</v>
      </c>
      <c r="E5230" t="s">
        <v>883</v>
      </c>
      <c r="F5230" t="s">
        <v>877</v>
      </c>
      <c r="G5230" t="s">
        <v>13497</v>
      </c>
      <c r="H5230" t="s">
        <v>289</v>
      </c>
      <c r="I5230">
        <v>468.28899999999999</v>
      </c>
      <c r="J5230" t="s">
        <v>889</v>
      </c>
      <c r="L5230" t="s">
        <v>2784</v>
      </c>
      <c r="M5230" t="s">
        <v>12976</v>
      </c>
      <c r="N5230" t="s">
        <v>12976</v>
      </c>
    </row>
    <row r="5231" spans="1:14" x14ac:dyDescent="0.3">
      <c r="A5231" s="136">
        <f t="shared" si="81"/>
        <v>458.13669834527724</v>
      </c>
      <c r="B5231" s="134">
        <v>10.643599999999999</v>
      </c>
      <c r="C5231" s="134">
        <v>-75.116960000000006</v>
      </c>
      <c r="D5231" t="s">
        <v>13551</v>
      </c>
      <c r="E5231" t="s">
        <v>892</v>
      </c>
      <c r="F5231" t="s">
        <v>877</v>
      </c>
      <c r="G5231" t="s">
        <v>13497</v>
      </c>
      <c r="H5231" t="s">
        <v>289</v>
      </c>
      <c r="I5231">
        <v>4.3026999999999997</v>
      </c>
      <c r="J5231" t="s">
        <v>889</v>
      </c>
      <c r="K5231" t="s">
        <v>879</v>
      </c>
      <c r="L5231" t="s">
        <v>1281</v>
      </c>
      <c r="M5231" t="s">
        <v>7202</v>
      </c>
      <c r="N5231" t="s">
        <v>7202</v>
      </c>
    </row>
    <row r="5232" spans="1:14" x14ac:dyDescent="0.3">
      <c r="A5232" s="136">
        <f t="shared" si="81"/>
        <v>458.1937267356297</v>
      </c>
      <c r="B5232" s="134">
        <v>10.634499999999999</v>
      </c>
      <c r="C5232" s="134">
        <v>-75.133499999999998</v>
      </c>
      <c r="D5232" t="s">
        <v>13545</v>
      </c>
      <c r="E5232" t="s">
        <v>883</v>
      </c>
      <c r="F5232" t="s">
        <v>877</v>
      </c>
      <c r="G5232" t="s">
        <v>13497</v>
      </c>
      <c r="H5232" t="s">
        <v>289</v>
      </c>
      <c r="I5232">
        <v>102.851</v>
      </c>
      <c r="J5232" t="s">
        <v>894</v>
      </c>
      <c r="L5232" t="s">
        <v>2784</v>
      </c>
      <c r="M5232" t="s">
        <v>12976</v>
      </c>
      <c r="N5232" t="s">
        <v>12976</v>
      </c>
    </row>
    <row r="5233" spans="1:14" x14ac:dyDescent="0.3">
      <c r="A5233" s="136">
        <f t="shared" si="81"/>
        <v>458.39298006546051</v>
      </c>
      <c r="B5233" s="134">
        <v>11.044</v>
      </c>
      <c r="C5233" s="134">
        <v>-74.194500000000005</v>
      </c>
      <c r="D5233" t="s">
        <v>13902</v>
      </c>
      <c r="E5233" t="s">
        <v>883</v>
      </c>
      <c r="F5233" t="s">
        <v>877</v>
      </c>
      <c r="G5233" t="s">
        <v>13635</v>
      </c>
      <c r="H5233" t="s">
        <v>301</v>
      </c>
      <c r="I5233">
        <v>39.840299999999999</v>
      </c>
      <c r="J5233" t="s">
        <v>894</v>
      </c>
      <c r="L5233" t="s">
        <v>3777</v>
      </c>
      <c r="M5233" t="s">
        <v>1019</v>
      </c>
      <c r="N5233" t="s">
        <v>1019</v>
      </c>
    </row>
    <row r="5234" spans="1:14" x14ac:dyDescent="0.3">
      <c r="A5234" s="136">
        <f t="shared" si="81"/>
        <v>458.4335502734433</v>
      </c>
      <c r="B5234" s="134">
        <v>10.6835</v>
      </c>
      <c r="C5234" s="134">
        <v>-75.052499999999995</v>
      </c>
      <c r="D5234" t="s">
        <v>13606</v>
      </c>
      <c r="E5234" t="s">
        <v>883</v>
      </c>
      <c r="F5234" t="s">
        <v>981</v>
      </c>
      <c r="G5234" t="s">
        <v>8116</v>
      </c>
      <c r="H5234" t="s">
        <v>289</v>
      </c>
      <c r="I5234">
        <v>97.985500000000002</v>
      </c>
      <c r="J5234" t="s">
        <v>894</v>
      </c>
      <c r="L5234" t="s">
        <v>13607</v>
      </c>
      <c r="M5234" t="s">
        <v>957</v>
      </c>
      <c r="N5234" t="s">
        <v>957</v>
      </c>
    </row>
    <row r="5235" spans="1:14" x14ac:dyDescent="0.3">
      <c r="A5235" s="136">
        <f t="shared" si="81"/>
        <v>458.43681790463205</v>
      </c>
      <c r="B5235" s="134">
        <v>10.5825</v>
      </c>
      <c r="C5235" s="134">
        <v>-75.223500000000001</v>
      </c>
      <c r="D5235" t="s">
        <v>13480</v>
      </c>
      <c r="E5235" t="s">
        <v>883</v>
      </c>
      <c r="F5235" t="s">
        <v>877</v>
      </c>
      <c r="G5235" t="s">
        <v>13481</v>
      </c>
      <c r="H5235" t="s">
        <v>289</v>
      </c>
      <c r="I5235">
        <v>1008.2317</v>
      </c>
      <c r="J5235" t="s">
        <v>889</v>
      </c>
      <c r="L5235" t="s">
        <v>2784</v>
      </c>
      <c r="M5235" t="s">
        <v>1410</v>
      </c>
      <c r="N5235" t="s">
        <v>1410</v>
      </c>
    </row>
    <row r="5236" spans="1:14" x14ac:dyDescent="0.3">
      <c r="A5236" s="136">
        <f t="shared" si="81"/>
        <v>458.45414171080591</v>
      </c>
      <c r="B5236" s="134">
        <v>11.051</v>
      </c>
      <c r="C5236" s="134">
        <v>-74.172499999999999</v>
      </c>
      <c r="D5236" t="s">
        <v>13903</v>
      </c>
      <c r="E5236" t="s">
        <v>883</v>
      </c>
      <c r="F5236" t="s">
        <v>877</v>
      </c>
      <c r="G5236" t="s">
        <v>13635</v>
      </c>
      <c r="H5236" t="s">
        <v>301</v>
      </c>
      <c r="I5236">
        <v>187.12119999999999</v>
      </c>
      <c r="J5236" t="s">
        <v>889</v>
      </c>
      <c r="L5236" t="s">
        <v>3777</v>
      </c>
      <c r="M5236" t="s">
        <v>1019</v>
      </c>
      <c r="N5236" t="s">
        <v>1019</v>
      </c>
    </row>
    <row r="5237" spans="1:14" x14ac:dyDescent="0.3">
      <c r="A5237" s="136">
        <f t="shared" si="81"/>
        <v>458.67874767212868</v>
      </c>
      <c r="B5237" s="134">
        <v>4.4298500000000001</v>
      </c>
      <c r="C5237" s="134">
        <v>-76.164910000000006</v>
      </c>
      <c r="D5237" t="s">
        <v>2144</v>
      </c>
      <c r="E5237" t="s">
        <v>892</v>
      </c>
      <c r="F5237" t="s">
        <v>877</v>
      </c>
      <c r="G5237" t="s">
        <v>2065</v>
      </c>
      <c r="H5237" t="s">
        <v>1321</v>
      </c>
      <c r="I5237">
        <v>335.40249999999997</v>
      </c>
      <c r="J5237" t="s">
        <v>889</v>
      </c>
      <c r="K5237" t="s">
        <v>879</v>
      </c>
      <c r="L5237" t="s">
        <v>2145</v>
      </c>
      <c r="M5237" t="s">
        <v>1252</v>
      </c>
      <c r="N5237" t="s">
        <v>1252</v>
      </c>
    </row>
    <row r="5238" spans="1:14" x14ac:dyDescent="0.3">
      <c r="A5238" s="136">
        <f t="shared" si="81"/>
        <v>458.78750949071758</v>
      </c>
      <c r="B5238" s="134">
        <v>11.22</v>
      </c>
      <c r="C5238" s="134">
        <v>-72.988</v>
      </c>
      <c r="D5238" t="s">
        <v>14011</v>
      </c>
      <c r="E5238" t="s">
        <v>883</v>
      </c>
      <c r="F5238" t="s">
        <v>877</v>
      </c>
      <c r="G5238" t="s">
        <v>14004</v>
      </c>
      <c r="H5238" t="s">
        <v>13738</v>
      </c>
      <c r="I5238">
        <v>349.76069999999999</v>
      </c>
      <c r="J5238" t="s">
        <v>889</v>
      </c>
      <c r="L5238" t="s">
        <v>14005</v>
      </c>
      <c r="M5238" t="s">
        <v>957</v>
      </c>
      <c r="N5238" t="s">
        <v>957</v>
      </c>
    </row>
    <row r="5239" spans="1:14" x14ac:dyDescent="0.3">
      <c r="A5239" s="136">
        <f t="shared" si="81"/>
        <v>458.83073813995816</v>
      </c>
      <c r="B5239" s="134">
        <v>11.220370000000001</v>
      </c>
      <c r="C5239" s="134">
        <v>-73.016369999999995</v>
      </c>
      <c r="D5239" t="s">
        <v>14006</v>
      </c>
      <c r="E5239" t="s">
        <v>892</v>
      </c>
      <c r="F5239" t="s">
        <v>877</v>
      </c>
      <c r="G5239" t="s">
        <v>14004</v>
      </c>
      <c r="H5239" t="s">
        <v>13738</v>
      </c>
      <c r="I5239">
        <v>52.494700000000002</v>
      </c>
      <c r="J5239" t="s">
        <v>894</v>
      </c>
      <c r="K5239" t="s">
        <v>879</v>
      </c>
      <c r="L5239" t="s">
        <v>14007</v>
      </c>
      <c r="M5239" t="s">
        <v>899</v>
      </c>
      <c r="N5239" t="s">
        <v>899</v>
      </c>
    </row>
    <row r="5240" spans="1:14" x14ac:dyDescent="0.3">
      <c r="A5240" s="136">
        <f t="shared" si="81"/>
        <v>458.97691067238469</v>
      </c>
      <c r="B5240" s="134">
        <v>10.513</v>
      </c>
      <c r="C5240" s="134">
        <v>-75.34</v>
      </c>
      <c r="D5240" t="s">
        <v>13411</v>
      </c>
      <c r="E5240" t="s">
        <v>883</v>
      </c>
      <c r="F5240" t="s">
        <v>877</v>
      </c>
      <c r="G5240" t="s">
        <v>13412</v>
      </c>
      <c r="H5240" t="s">
        <v>290</v>
      </c>
      <c r="I5240">
        <v>4140.9062999999996</v>
      </c>
      <c r="J5240" t="s">
        <v>889</v>
      </c>
      <c r="L5240" t="s">
        <v>2784</v>
      </c>
      <c r="M5240" t="s">
        <v>1543</v>
      </c>
      <c r="N5240" t="s">
        <v>1543</v>
      </c>
    </row>
    <row r="5241" spans="1:14" x14ac:dyDescent="0.3">
      <c r="A5241" s="136">
        <f t="shared" si="81"/>
        <v>459.01217264334048</v>
      </c>
      <c r="B5241" s="134">
        <v>5.1893000000000002</v>
      </c>
      <c r="C5241" s="134">
        <v>-76.682990000000004</v>
      </c>
      <c r="D5241" t="s">
        <v>5115</v>
      </c>
      <c r="E5241" t="s">
        <v>892</v>
      </c>
      <c r="F5241" t="s">
        <v>877</v>
      </c>
      <c r="G5241" t="s">
        <v>5116</v>
      </c>
      <c r="H5241" t="s">
        <v>295</v>
      </c>
      <c r="I5241">
        <v>382.2704</v>
      </c>
      <c r="J5241" t="s">
        <v>889</v>
      </c>
      <c r="K5241" t="s">
        <v>879</v>
      </c>
      <c r="L5241" t="s">
        <v>4932</v>
      </c>
      <c r="M5241" t="s">
        <v>5117</v>
      </c>
      <c r="N5241" t="s">
        <v>5117</v>
      </c>
    </row>
    <row r="5242" spans="1:14" x14ac:dyDescent="0.3">
      <c r="A5242" s="136">
        <f t="shared" si="81"/>
        <v>459.03323630708655</v>
      </c>
      <c r="B5242" s="134">
        <v>10.57</v>
      </c>
      <c r="C5242" s="134">
        <v>-75.253500000000003</v>
      </c>
      <c r="D5242" t="s">
        <v>13471</v>
      </c>
      <c r="E5242" t="s">
        <v>892</v>
      </c>
      <c r="F5242" t="s">
        <v>1214</v>
      </c>
      <c r="G5242" t="s">
        <v>13472</v>
      </c>
      <c r="H5242" t="s">
        <v>290</v>
      </c>
      <c r="I5242">
        <v>623.38130000000001</v>
      </c>
      <c r="L5242" t="s">
        <v>13125</v>
      </c>
      <c r="M5242" t="s">
        <v>1019</v>
      </c>
      <c r="N5242" t="s">
        <v>1019</v>
      </c>
    </row>
    <row r="5243" spans="1:14" x14ac:dyDescent="0.3">
      <c r="A5243" s="136">
        <f t="shared" si="81"/>
        <v>459.07406951716604</v>
      </c>
      <c r="B5243" s="134">
        <v>10.599500000000001</v>
      </c>
      <c r="C5243" s="134">
        <v>-75.206999999999994</v>
      </c>
      <c r="D5243" t="s">
        <v>13496</v>
      </c>
      <c r="E5243" t="s">
        <v>968</v>
      </c>
      <c r="F5243" t="s">
        <v>877</v>
      </c>
      <c r="G5243" t="s">
        <v>13497</v>
      </c>
      <c r="H5243" t="s">
        <v>289</v>
      </c>
      <c r="I5243">
        <v>346.13510000000002</v>
      </c>
      <c r="J5243" t="s">
        <v>889</v>
      </c>
      <c r="L5243" t="s">
        <v>13498</v>
      </c>
      <c r="M5243" t="s">
        <v>1019</v>
      </c>
      <c r="N5243" t="s">
        <v>1019</v>
      </c>
    </row>
    <row r="5244" spans="1:14" x14ac:dyDescent="0.3">
      <c r="A5244" s="136">
        <f t="shared" si="81"/>
        <v>459.10233388365083</v>
      </c>
      <c r="B5244" s="134">
        <v>10.584820000000001</v>
      </c>
      <c r="C5244" s="134">
        <v>-75.231139999999996</v>
      </c>
      <c r="D5244" t="s">
        <v>13482</v>
      </c>
      <c r="E5244" t="s">
        <v>892</v>
      </c>
      <c r="F5244" t="s">
        <v>877</v>
      </c>
      <c r="G5244" t="s">
        <v>13483</v>
      </c>
      <c r="H5244" t="s">
        <v>13379</v>
      </c>
      <c r="I5244">
        <v>100.04730000000001</v>
      </c>
      <c r="J5244" t="s">
        <v>894</v>
      </c>
      <c r="K5244" t="s">
        <v>879</v>
      </c>
      <c r="L5244" t="s">
        <v>13484</v>
      </c>
      <c r="M5244" t="s">
        <v>925</v>
      </c>
      <c r="N5244" t="s">
        <v>925</v>
      </c>
    </row>
    <row r="5245" spans="1:14" x14ac:dyDescent="0.3">
      <c r="A5245" s="136">
        <f t="shared" si="81"/>
        <v>459.20323057479629</v>
      </c>
      <c r="B5245" s="134">
        <v>4.4364999999999997</v>
      </c>
      <c r="C5245" s="134">
        <v>-69.822000000000003</v>
      </c>
      <c r="D5245" t="s">
        <v>12998</v>
      </c>
      <c r="E5245" t="s">
        <v>883</v>
      </c>
      <c r="F5245" t="s">
        <v>981</v>
      </c>
      <c r="G5245" t="s">
        <v>12147</v>
      </c>
      <c r="H5245" t="s">
        <v>286</v>
      </c>
      <c r="I5245">
        <v>99.559899999999999</v>
      </c>
      <c r="J5245" t="s">
        <v>889</v>
      </c>
      <c r="L5245" t="s">
        <v>12999</v>
      </c>
      <c r="M5245" t="s">
        <v>1597</v>
      </c>
      <c r="N5245" t="s">
        <v>1597</v>
      </c>
    </row>
    <row r="5246" spans="1:14" x14ac:dyDescent="0.3">
      <c r="A5246" s="136">
        <f t="shared" si="81"/>
        <v>459.25900759198765</v>
      </c>
      <c r="B5246" s="134">
        <v>10.6585</v>
      </c>
      <c r="C5246" s="134">
        <v>-75.111500000000007</v>
      </c>
      <c r="D5246" t="s">
        <v>13573</v>
      </c>
      <c r="E5246" t="s">
        <v>908</v>
      </c>
      <c r="F5246" t="s">
        <v>877</v>
      </c>
      <c r="G5246" t="s">
        <v>13497</v>
      </c>
      <c r="H5246" t="s">
        <v>289</v>
      </c>
      <c r="I5246">
        <v>527.50930000000005</v>
      </c>
      <c r="J5246" t="s">
        <v>889</v>
      </c>
      <c r="K5246" t="s">
        <v>903</v>
      </c>
      <c r="L5246" t="s">
        <v>2784</v>
      </c>
      <c r="M5246" t="s">
        <v>12976</v>
      </c>
      <c r="N5246" t="s">
        <v>12976</v>
      </c>
    </row>
    <row r="5247" spans="1:14" x14ac:dyDescent="0.3">
      <c r="A5247" s="136">
        <f t="shared" si="81"/>
        <v>459.48499711667324</v>
      </c>
      <c r="B5247" s="134">
        <v>5.1669999999999998</v>
      </c>
      <c r="C5247" s="134">
        <v>-76.676000000000002</v>
      </c>
      <c r="D5247" t="s">
        <v>5040</v>
      </c>
      <c r="E5247" t="s">
        <v>883</v>
      </c>
      <c r="F5247" t="s">
        <v>877</v>
      </c>
      <c r="G5247" t="s">
        <v>4883</v>
      </c>
      <c r="H5247" t="s">
        <v>295</v>
      </c>
      <c r="I5247">
        <v>307.28059999999999</v>
      </c>
      <c r="J5247" t="s">
        <v>889</v>
      </c>
      <c r="L5247" t="s">
        <v>2650</v>
      </c>
      <c r="M5247" t="s">
        <v>3303</v>
      </c>
      <c r="N5247" t="s">
        <v>3303</v>
      </c>
    </row>
    <row r="5248" spans="1:14" x14ac:dyDescent="0.3">
      <c r="A5248" s="136">
        <f t="shared" si="81"/>
        <v>459.5039990252132</v>
      </c>
      <c r="B5248" s="134">
        <v>3.242</v>
      </c>
      <c r="C5248" s="134">
        <v>-74.501999999999995</v>
      </c>
      <c r="D5248" t="s">
        <v>3507</v>
      </c>
      <c r="E5248" t="s">
        <v>883</v>
      </c>
      <c r="F5248" t="s">
        <v>877</v>
      </c>
      <c r="G5248" t="s">
        <v>3508</v>
      </c>
      <c r="H5248" t="s">
        <v>302</v>
      </c>
      <c r="I5248">
        <v>142.43279999999999</v>
      </c>
      <c r="J5248" t="s">
        <v>894</v>
      </c>
      <c r="L5248" t="s">
        <v>3509</v>
      </c>
      <c r="M5248" t="s">
        <v>3443</v>
      </c>
      <c r="N5248" t="s">
        <v>3443</v>
      </c>
    </row>
    <row r="5249" spans="1:14" x14ac:dyDescent="0.3">
      <c r="A5249" s="136">
        <f t="shared" si="81"/>
        <v>459.62328750793586</v>
      </c>
      <c r="B5249" s="134">
        <v>11.227499999999999</v>
      </c>
      <c r="C5249" s="134">
        <v>-72.983000000000004</v>
      </c>
      <c r="D5249" t="s">
        <v>14012</v>
      </c>
      <c r="E5249" t="s">
        <v>883</v>
      </c>
      <c r="F5249" t="s">
        <v>877</v>
      </c>
      <c r="G5249" t="s">
        <v>14004</v>
      </c>
      <c r="H5249" t="s">
        <v>13738</v>
      </c>
      <c r="I5249">
        <v>27.738700000000001</v>
      </c>
      <c r="J5249" t="s">
        <v>894</v>
      </c>
      <c r="L5249" t="s">
        <v>13677</v>
      </c>
      <c r="M5249" t="s">
        <v>899</v>
      </c>
      <c r="N5249" t="s">
        <v>899</v>
      </c>
    </row>
    <row r="5250" spans="1:14" x14ac:dyDescent="0.3">
      <c r="A5250" s="136">
        <f t="shared" ref="A5250:A5313" si="82">6371*ACOS(SIN(RADIANS(LAT))*SIN(RADIANS(B5250))+COS(RADIANS(LAT))*COS(RADIANS(B5250))*COS(RADIANS(C5250-LONG)))</f>
        <v>459.62432638002838</v>
      </c>
      <c r="B5250" s="134">
        <v>4.3900199999999998</v>
      </c>
      <c r="C5250" s="134">
        <v>-76.141810000000007</v>
      </c>
      <c r="D5250" t="s">
        <v>2064</v>
      </c>
      <c r="E5250" t="s">
        <v>892</v>
      </c>
      <c r="F5250" t="s">
        <v>877</v>
      </c>
      <c r="G5250" t="s">
        <v>2065</v>
      </c>
      <c r="H5250" t="s">
        <v>1321</v>
      </c>
      <c r="I5250">
        <v>46.961500000000001</v>
      </c>
      <c r="J5250" t="s">
        <v>894</v>
      </c>
      <c r="K5250" t="s">
        <v>879</v>
      </c>
      <c r="L5250" t="s">
        <v>2066</v>
      </c>
      <c r="M5250" t="s">
        <v>949</v>
      </c>
      <c r="N5250" t="s">
        <v>949</v>
      </c>
    </row>
    <row r="5251" spans="1:14" x14ac:dyDescent="0.3">
      <c r="A5251" s="136">
        <f t="shared" si="82"/>
        <v>459.62994836704297</v>
      </c>
      <c r="B5251" s="134">
        <v>3.044</v>
      </c>
      <c r="C5251" s="134">
        <v>-73.829499999999996</v>
      </c>
      <c r="D5251" t="s">
        <v>5957</v>
      </c>
      <c r="E5251" t="s">
        <v>883</v>
      </c>
      <c r="F5251" t="s">
        <v>877</v>
      </c>
      <c r="G5251" t="s">
        <v>5575</v>
      </c>
      <c r="H5251" t="s">
        <v>302</v>
      </c>
      <c r="I5251">
        <v>110.47580000000001</v>
      </c>
      <c r="J5251" t="s">
        <v>894</v>
      </c>
      <c r="L5251" t="s">
        <v>5958</v>
      </c>
      <c r="M5251" t="s">
        <v>1173</v>
      </c>
      <c r="N5251" t="s">
        <v>1173</v>
      </c>
    </row>
    <row r="5252" spans="1:14" x14ac:dyDescent="0.3">
      <c r="A5252" s="136">
        <f t="shared" si="82"/>
        <v>459.66100838253487</v>
      </c>
      <c r="B5252" s="134">
        <v>10.8125</v>
      </c>
      <c r="C5252" s="134">
        <v>-74.828000000000003</v>
      </c>
      <c r="D5252" t="s">
        <v>13741</v>
      </c>
      <c r="E5252" t="s">
        <v>883</v>
      </c>
      <c r="F5252" t="s">
        <v>877</v>
      </c>
      <c r="G5252" t="s">
        <v>13742</v>
      </c>
      <c r="H5252" t="s">
        <v>289</v>
      </c>
      <c r="I5252">
        <v>1997.0758000000001</v>
      </c>
      <c r="J5252" t="s">
        <v>889</v>
      </c>
      <c r="L5252" t="s">
        <v>4152</v>
      </c>
      <c r="M5252" t="s">
        <v>887</v>
      </c>
      <c r="N5252" t="s">
        <v>887</v>
      </c>
    </row>
    <row r="5253" spans="1:14" x14ac:dyDescent="0.3">
      <c r="A5253" s="136">
        <f t="shared" si="82"/>
        <v>459.69768430945294</v>
      </c>
      <c r="B5253" s="134">
        <v>10.6625</v>
      </c>
      <c r="C5253" s="134">
        <v>-75.112499999999997</v>
      </c>
      <c r="D5253" t="s">
        <v>13583</v>
      </c>
      <c r="E5253" t="s">
        <v>883</v>
      </c>
      <c r="F5253" t="s">
        <v>963</v>
      </c>
      <c r="G5253" t="s">
        <v>13497</v>
      </c>
      <c r="H5253" t="s">
        <v>289</v>
      </c>
      <c r="I5253">
        <v>62.9133</v>
      </c>
      <c r="L5253" t="s">
        <v>13584</v>
      </c>
      <c r="M5253" t="s">
        <v>1019</v>
      </c>
      <c r="N5253" t="s">
        <v>1019</v>
      </c>
    </row>
    <row r="5254" spans="1:14" x14ac:dyDescent="0.3">
      <c r="A5254" s="136">
        <f t="shared" si="82"/>
        <v>459.76128971629095</v>
      </c>
      <c r="B5254" s="134">
        <v>3.3809999999999998</v>
      </c>
      <c r="C5254" s="134">
        <v>-74.826499999999996</v>
      </c>
      <c r="D5254" t="s">
        <v>2437</v>
      </c>
      <c r="E5254" t="s">
        <v>883</v>
      </c>
      <c r="F5254" t="s">
        <v>877</v>
      </c>
      <c r="G5254" t="s">
        <v>2438</v>
      </c>
      <c r="H5254" t="s">
        <v>1937</v>
      </c>
      <c r="I5254">
        <v>189.1285</v>
      </c>
      <c r="J5254" t="s">
        <v>889</v>
      </c>
      <c r="L5254" t="s">
        <v>2439</v>
      </c>
      <c r="M5254" t="s">
        <v>2440</v>
      </c>
      <c r="N5254" t="s">
        <v>2440</v>
      </c>
    </row>
    <row r="5255" spans="1:14" x14ac:dyDescent="0.3">
      <c r="A5255" s="136">
        <f t="shared" si="82"/>
        <v>459.84657532417975</v>
      </c>
      <c r="B5255" s="134">
        <v>11.2265</v>
      </c>
      <c r="C5255" s="134">
        <v>-73.16</v>
      </c>
      <c r="D5255" t="s">
        <v>14001</v>
      </c>
      <c r="E5255" t="s">
        <v>883</v>
      </c>
      <c r="F5255" t="s">
        <v>877</v>
      </c>
      <c r="G5255" t="s">
        <v>13992</v>
      </c>
      <c r="H5255" t="s">
        <v>13738</v>
      </c>
      <c r="I5255">
        <v>90.452799999999996</v>
      </c>
      <c r="J5255" t="s">
        <v>894</v>
      </c>
      <c r="L5255" t="s">
        <v>14002</v>
      </c>
      <c r="M5255" t="s">
        <v>5230</v>
      </c>
      <c r="N5255" t="s">
        <v>5230</v>
      </c>
    </row>
    <row r="5256" spans="1:14" x14ac:dyDescent="0.3">
      <c r="A5256" s="136">
        <f t="shared" si="82"/>
        <v>459.8530466176901</v>
      </c>
      <c r="B5256" s="134">
        <v>3.3679999999999999</v>
      </c>
      <c r="C5256" s="134">
        <v>-74.801500000000004</v>
      </c>
      <c r="D5256" t="s">
        <v>2492</v>
      </c>
      <c r="E5256" t="s">
        <v>892</v>
      </c>
      <c r="F5256" t="s">
        <v>1214</v>
      </c>
      <c r="G5256" t="s">
        <v>2493</v>
      </c>
      <c r="H5256" t="s">
        <v>300</v>
      </c>
      <c r="I5256">
        <v>9.8247</v>
      </c>
      <c r="L5256" t="s">
        <v>2494</v>
      </c>
      <c r="M5256" t="s">
        <v>957</v>
      </c>
      <c r="N5256" t="s">
        <v>957</v>
      </c>
    </row>
    <row r="5257" spans="1:14" x14ac:dyDescent="0.3">
      <c r="A5257" s="136">
        <f t="shared" si="82"/>
        <v>459.90311092138035</v>
      </c>
      <c r="B5257" s="134">
        <v>11.224970000000001</v>
      </c>
      <c r="C5257" s="134">
        <v>-73.206969999999998</v>
      </c>
      <c r="D5257" t="s">
        <v>13997</v>
      </c>
      <c r="E5257" t="s">
        <v>892</v>
      </c>
      <c r="F5257" t="s">
        <v>877</v>
      </c>
      <c r="G5257" t="s">
        <v>13967</v>
      </c>
      <c r="H5257" t="s">
        <v>13738</v>
      </c>
      <c r="I5257">
        <v>27.656500000000001</v>
      </c>
      <c r="J5257" t="s">
        <v>889</v>
      </c>
      <c r="K5257" t="s">
        <v>879</v>
      </c>
      <c r="L5257" t="s">
        <v>13996</v>
      </c>
      <c r="M5257" t="s">
        <v>1019</v>
      </c>
      <c r="N5257" t="s">
        <v>1019</v>
      </c>
    </row>
    <row r="5258" spans="1:14" x14ac:dyDescent="0.3">
      <c r="A5258" s="136">
        <f t="shared" si="82"/>
        <v>459.91205647630341</v>
      </c>
      <c r="B5258" s="134">
        <v>11.225</v>
      </c>
      <c r="C5258" s="134">
        <v>-73.207999999999998</v>
      </c>
      <c r="D5258" t="s">
        <v>13995</v>
      </c>
      <c r="E5258" t="s">
        <v>892</v>
      </c>
      <c r="F5258" t="s">
        <v>877</v>
      </c>
      <c r="G5258" t="s">
        <v>13967</v>
      </c>
      <c r="H5258" t="s">
        <v>13738</v>
      </c>
      <c r="I5258">
        <v>428.1508</v>
      </c>
      <c r="J5258" t="s">
        <v>889</v>
      </c>
      <c r="K5258" t="s">
        <v>903</v>
      </c>
      <c r="L5258" t="s">
        <v>13996</v>
      </c>
      <c r="M5258" t="s">
        <v>1019</v>
      </c>
      <c r="N5258" t="s">
        <v>1019</v>
      </c>
    </row>
    <row r="5259" spans="1:14" x14ac:dyDescent="0.3">
      <c r="A5259" s="136">
        <f t="shared" si="82"/>
        <v>459.92670960001453</v>
      </c>
      <c r="B5259" s="134">
        <v>3.0383599999999999</v>
      </c>
      <c r="C5259" s="134">
        <v>-73.815010000000001</v>
      </c>
      <c r="D5259" t="s">
        <v>6018</v>
      </c>
      <c r="E5259" t="s">
        <v>892</v>
      </c>
      <c r="F5259" t="s">
        <v>877</v>
      </c>
      <c r="G5259" t="s">
        <v>5575</v>
      </c>
      <c r="H5259" t="s">
        <v>302</v>
      </c>
      <c r="I5259">
        <v>739.14750000000004</v>
      </c>
      <c r="J5259" t="s">
        <v>889</v>
      </c>
      <c r="K5259" t="s">
        <v>879</v>
      </c>
      <c r="L5259" t="s">
        <v>6019</v>
      </c>
      <c r="M5259" t="s">
        <v>939</v>
      </c>
      <c r="N5259" t="s">
        <v>939</v>
      </c>
    </row>
    <row r="5260" spans="1:14" x14ac:dyDescent="0.3">
      <c r="A5260" s="136">
        <f t="shared" si="82"/>
        <v>459.94051735651732</v>
      </c>
      <c r="B5260" s="134">
        <v>7.9470000000000001</v>
      </c>
      <c r="C5260" s="134">
        <v>-77.081999999999994</v>
      </c>
      <c r="D5260" t="s">
        <v>11835</v>
      </c>
      <c r="E5260" t="s">
        <v>883</v>
      </c>
      <c r="F5260" t="s">
        <v>877</v>
      </c>
      <c r="G5260" t="s">
        <v>11836</v>
      </c>
      <c r="H5260" t="s">
        <v>295</v>
      </c>
      <c r="I5260">
        <v>2918.1754000000001</v>
      </c>
      <c r="J5260" t="s">
        <v>889</v>
      </c>
      <c r="L5260" t="s">
        <v>2659</v>
      </c>
      <c r="M5260" t="s">
        <v>11837</v>
      </c>
      <c r="N5260" t="s">
        <v>11837</v>
      </c>
    </row>
    <row r="5261" spans="1:14" x14ac:dyDescent="0.3">
      <c r="A5261" s="136">
        <f t="shared" si="82"/>
        <v>460.09689687298942</v>
      </c>
      <c r="B5261" s="134">
        <v>11.231780000000001</v>
      </c>
      <c r="C5261" s="134">
        <v>-72.989760000000004</v>
      </c>
      <c r="D5261" t="s">
        <v>14013</v>
      </c>
      <c r="E5261" t="s">
        <v>892</v>
      </c>
      <c r="F5261" t="s">
        <v>877</v>
      </c>
      <c r="G5261" t="s">
        <v>14004</v>
      </c>
      <c r="H5261" t="s">
        <v>13738</v>
      </c>
      <c r="I5261">
        <v>34.6599</v>
      </c>
      <c r="J5261" t="s">
        <v>889</v>
      </c>
      <c r="K5261" t="s">
        <v>879</v>
      </c>
      <c r="L5261" t="s">
        <v>1467</v>
      </c>
      <c r="M5261" t="s">
        <v>899</v>
      </c>
      <c r="N5261" t="s">
        <v>899</v>
      </c>
    </row>
    <row r="5262" spans="1:14" x14ac:dyDescent="0.3">
      <c r="A5262" s="136">
        <f t="shared" si="82"/>
        <v>460.12204865538945</v>
      </c>
      <c r="B5262" s="134">
        <v>4.3760000000000003</v>
      </c>
      <c r="C5262" s="134">
        <v>-76.135499999999993</v>
      </c>
      <c r="D5262" t="s">
        <v>2032</v>
      </c>
      <c r="E5262" t="s">
        <v>883</v>
      </c>
      <c r="F5262" t="s">
        <v>963</v>
      </c>
      <c r="G5262" t="s">
        <v>1980</v>
      </c>
      <c r="H5262" t="s">
        <v>1321</v>
      </c>
      <c r="I5262">
        <v>138.89169999999999</v>
      </c>
      <c r="L5262" t="s">
        <v>2033</v>
      </c>
      <c r="M5262" t="s">
        <v>1019</v>
      </c>
      <c r="N5262" t="s">
        <v>1019</v>
      </c>
    </row>
    <row r="5263" spans="1:14" x14ac:dyDescent="0.3">
      <c r="A5263" s="136">
        <f t="shared" si="82"/>
        <v>460.2017402987903</v>
      </c>
      <c r="B5263" s="134">
        <v>10.66691</v>
      </c>
      <c r="C5263" s="134">
        <v>-75.113969999999995</v>
      </c>
      <c r="D5263" t="s">
        <v>13588</v>
      </c>
      <c r="E5263" t="s">
        <v>892</v>
      </c>
      <c r="F5263" t="s">
        <v>877</v>
      </c>
      <c r="G5263" t="s">
        <v>13497</v>
      </c>
      <c r="H5263" t="s">
        <v>289</v>
      </c>
      <c r="I5263">
        <v>66.505799999999994</v>
      </c>
      <c r="J5263" t="s">
        <v>894</v>
      </c>
      <c r="K5263" t="s">
        <v>879</v>
      </c>
      <c r="L5263" t="s">
        <v>13589</v>
      </c>
      <c r="M5263" t="s">
        <v>931</v>
      </c>
      <c r="N5263" t="s">
        <v>931</v>
      </c>
    </row>
    <row r="5264" spans="1:14" x14ac:dyDescent="0.3">
      <c r="A5264" s="136">
        <f t="shared" si="82"/>
        <v>460.22805657811307</v>
      </c>
      <c r="B5264" s="134">
        <v>3.2284999999999999</v>
      </c>
      <c r="C5264" s="134">
        <v>-74.484999999999999</v>
      </c>
      <c r="D5264" t="s">
        <v>3588</v>
      </c>
      <c r="E5264" t="s">
        <v>883</v>
      </c>
      <c r="F5264" t="s">
        <v>877</v>
      </c>
      <c r="G5264" t="s">
        <v>3508</v>
      </c>
      <c r="H5264" t="s">
        <v>302</v>
      </c>
      <c r="I5264">
        <v>78.583500000000001</v>
      </c>
      <c r="J5264" t="s">
        <v>894</v>
      </c>
      <c r="L5264" t="s">
        <v>3509</v>
      </c>
      <c r="M5264" t="s">
        <v>957</v>
      </c>
      <c r="N5264" t="s">
        <v>957</v>
      </c>
    </row>
    <row r="5265" spans="1:14" x14ac:dyDescent="0.3">
      <c r="A5265" s="136">
        <f t="shared" si="82"/>
        <v>460.41136294274975</v>
      </c>
      <c r="B5265" s="134">
        <v>11.212999999999999</v>
      </c>
      <c r="C5265" s="134">
        <v>-73.427499999999995</v>
      </c>
      <c r="D5265" t="s">
        <v>13971</v>
      </c>
      <c r="E5265" t="s">
        <v>883</v>
      </c>
      <c r="F5265" t="s">
        <v>877</v>
      </c>
      <c r="G5265" t="s">
        <v>13967</v>
      </c>
      <c r="H5265" t="s">
        <v>13738</v>
      </c>
      <c r="I5265">
        <v>71.163200000000003</v>
      </c>
      <c r="J5265" t="s">
        <v>894</v>
      </c>
      <c r="L5265" t="s">
        <v>13972</v>
      </c>
      <c r="M5265" t="s">
        <v>1019</v>
      </c>
      <c r="N5265" t="s">
        <v>1019</v>
      </c>
    </row>
    <row r="5266" spans="1:14" x14ac:dyDescent="0.3">
      <c r="A5266" s="136">
        <f t="shared" si="82"/>
        <v>460.42639104758337</v>
      </c>
      <c r="B5266" s="134">
        <v>3.5510000000000002</v>
      </c>
      <c r="C5266" s="134">
        <v>-75.152000000000001</v>
      </c>
      <c r="D5266" t="s">
        <v>1671</v>
      </c>
      <c r="E5266" t="s">
        <v>883</v>
      </c>
      <c r="F5266" t="s">
        <v>963</v>
      </c>
      <c r="G5266" t="s">
        <v>1516</v>
      </c>
      <c r="H5266" t="s">
        <v>307</v>
      </c>
      <c r="I5266">
        <v>168.28800000000001</v>
      </c>
      <c r="L5266" t="s">
        <v>1672</v>
      </c>
      <c r="M5266" t="s">
        <v>1673</v>
      </c>
      <c r="N5266" t="s">
        <v>1673</v>
      </c>
    </row>
    <row r="5267" spans="1:14" x14ac:dyDescent="0.3">
      <c r="A5267" s="136">
        <f t="shared" si="82"/>
        <v>460.53690799669334</v>
      </c>
      <c r="B5267" s="134">
        <v>10.65954</v>
      </c>
      <c r="C5267" s="134">
        <v>-75.132660000000001</v>
      </c>
      <c r="D5267" t="s">
        <v>13574</v>
      </c>
      <c r="E5267" t="s">
        <v>892</v>
      </c>
      <c r="F5267" t="s">
        <v>877</v>
      </c>
      <c r="G5267" t="s">
        <v>13497</v>
      </c>
      <c r="H5267" t="s">
        <v>289</v>
      </c>
      <c r="I5267">
        <v>557.14</v>
      </c>
      <c r="J5267" t="s">
        <v>889</v>
      </c>
      <c r="K5267" t="s">
        <v>879</v>
      </c>
      <c r="L5267" t="s">
        <v>13575</v>
      </c>
      <c r="M5267" t="s">
        <v>989</v>
      </c>
      <c r="N5267" t="s">
        <v>989</v>
      </c>
    </row>
    <row r="5268" spans="1:14" x14ac:dyDescent="0.3">
      <c r="A5268" s="136">
        <f t="shared" si="82"/>
        <v>460.73510076448082</v>
      </c>
      <c r="B5268" s="134">
        <v>3.3490000000000002</v>
      </c>
      <c r="C5268" s="134">
        <v>-74.78</v>
      </c>
      <c r="D5268" t="s">
        <v>2552</v>
      </c>
      <c r="E5268" t="s">
        <v>892</v>
      </c>
      <c r="F5268" t="s">
        <v>1214</v>
      </c>
      <c r="G5268" t="s">
        <v>2493</v>
      </c>
      <c r="H5268" t="s">
        <v>300</v>
      </c>
      <c r="I5268">
        <v>4.9123000000000001</v>
      </c>
      <c r="L5268" t="s">
        <v>2494</v>
      </c>
      <c r="M5268" t="s">
        <v>931</v>
      </c>
      <c r="N5268" t="s">
        <v>931</v>
      </c>
    </row>
    <row r="5269" spans="1:14" x14ac:dyDescent="0.3">
      <c r="A5269" s="136">
        <f t="shared" si="82"/>
        <v>460.80056514192813</v>
      </c>
      <c r="B5269" s="134">
        <v>10.50854</v>
      </c>
      <c r="C5269" s="134">
        <v>-75.376059999999995</v>
      </c>
      <c r="D5269" t="s">
        <v>13405</v>
      </c>
      <c r="E5269" t="s">
        <v>892</v>
      </c>
      <c r="F5269" t="s">
        <v>877</v>
      </c>
      <c r="G5269" t="s">
        <v>9262</v>
      </c>
      <c r="H5269" t="s">
        <v>290</v>
      </c>
      <c r="I5269">
        <v>21.414400000000001</v>
      </c>
      <c r="J5269" t="s">
        <v>894</v>
      </c>
      <c r="K5269" t="s">
        <v>879</v>
      </c>
      <c r="L5269" t="s">
        <v>13406</v>
      </c>
      <c r="M5269" t="s">
        <v>899</v>
      </c>
      <c r="N5269" t="s">
        <v>899</v>
      </c>
    </row>
    <row r="5270" spans="1:14" x14ac:dyDescent="0.3">
      <c r="A5270" s="136">
        <f t="shared" si="82"/>
        <v>460.94510067003318</v>
      </c>
      <c r="B5270" s="134">
        <v>11.238</v>
      </c>
      <c r="C5270" s="134">
        <v>-72.889499999999998</v>
      </c>
      <c r="D5270" t="s">
        <v>14022</v>
      </c>
      <c r="E5270" t="s">
        <v>892</v>
      </c>
      <c r="F5270" t="s">
        <v>1214</v>
      </c>
      <c r="G5270" t="s">
        <v>14004</v>
      </c>
      <c r="H5270" t="s">
        <v>13738</v>
      </c>
      <c r="I5270">
        <v>21.707899999999999</v>
      </c>
      <c r="L5270" t="s">
        <v>14023</v>
      </c>
      <c r="M5270" t="s">
        <v>1019</v>
      </c>
      <c r="N5270" t="s">
        <v>1019</v>
      </c>
    </row>
    <row r="5271" spans="1:14" x14ac:dyDescent="0.3">
      <c r="A5271" s="136">
        <f t="shared" si="82"/>
        <v>461.07781665023975</v>
      </c>
      <c r="B5271" s="134">
        <v>11.221</v>
      </c>
      <c r="C5271" s="134">
        <v>-73.407499999999999</v>
      </c>
      <c r="D5271" t="s">
        <v>13981</v>
      </c>
      <c r="E5271" t="s">
        <v>892</v>
      </c>
      <c r="F5271" t="s">
        <v>877</v>
      </c>
      <c r="G5271" t="s">
        <v>13967</v>
      </c>
      <c r="H5271" t="s">
        <v>13738</v>
      </c>
      <c r="I5271">
        <v>674.21</v>
      </c>
      <c r="J5271" t="s">
        <v>889</v>
      </c>
      <c r="K5271" t="s">
        <v>903</v>
      </c>
      <c r="L5271" t="s">
        <v>13982</v>
      </c>
      <c r="M5271" t="s">
        <v>1718</v>
      </c>
      <c r="N5271" t="s">
        <v>1718</v>
      </c>
    </row>
    <row r="5272" spans="1:14" x14ac:dyDescent="0.3">
      <c r="A5272" s="136">
        <f t="shared" si="82"/>
        <v>461.25020017261704</v>
      </c>
      <c r="B5272" s="134">
        <v>8.1234999999999999</v>
      </c>
      <c r="C5272" s="134">
        <v>-77.0535</v>
      </c>
      <c r="D5272" t="s">
        <v>11997</v>
      </c>
      <c r="E5272" t="s">
        <v>883</v>
      </c>
      <c r="F5272" t="s">
        <v>877</v>
      </c>
      <c r="G5272" t="s">
        <v>11836</v>
      </c>
      <c r="H5272" t="s">
        <v>295</v>
      </c>
      <c r="I5272">
        <v>2601.1527000000001</v>
      </c>
      <c r="J5272" t="s">
        <v>889</v>
      </c>
      <c r="L5272" t="s">
        <v>3787</v>
      </c>
      <c r="M5272" t="s">
        <v>4586</v>
      </c>
      <c r="N5272" t="s">
        <v>4586</v>
      </c>
    </row>
    <row r="5273" spans="1:14" x14ac:dyDescent="0.3">
      <c r="A5273" s="136">
        <f t="shared" si="82"/>
        <v>461.25821944650875</v>
      </c>
      <c r="B5273" s="134">
        <v>10.657500000000001</v>
      </c>
      <c r="C5273" s="134">
        <v>-75.149000000000001</v>
      </c>
      <c r="D5273" t="s">
        <v>13565</v>
      </c>
      <c r="E5273" t="s">
        <v>892</v>
      </c>
      <c r="F5273" t="s">
        <v>1214</v>
      </c>
      <c r="G5273" t="s">
        <v>13497</v>
      </c>
      <c r="H5273" t="s">
        <v>289</v>
      </c>
      <c r="I5273">
        <v>47.187899999999999</v>
      </c>
      <c r="L5273" t="s">
        <v>13125</v>
      </c>
      <c r="M5273" t="s">
        <v>1019</v>
      </c>
      <c r="N5273" t="s">
        <v>1019</v>
      </c>
    </row>
    <row r="5274" spans="1:14" x14ac:dyDescent="0.3">
      <c r="A5274" s="136">
        <f t="shared" si="82"/>
        <v>461.4538151364527</v>
      </c>
      <c r="B5274" s="134">
        <v>10.609870000000001</v>
      </c>
      <c r="C5274" s="134">
        <v>-75.231120000000004</v>
      </c>
      <c r="D5274" t="s">
        <v>13513</v>
      </c>
      <c r="E5274" t="s">
        <v>892</v>
      </c>
      <c r="F5274" t="s">
        <v>877</v>
      </c>
      <c r="G5274" t="s">
        <v>13483</v>
      </c>
      <c r="H5274" t="s">
        <v>13379</v>
      </c>
      <c r="I5274">
        <v>408.50259999999997</v>
      </c>
      <c r="J5274" t="s">
        <v>889</v>
      </c>
      <c r="K5274" t="s">
        <v>1058</v>
      </c>
      <c r="L5274" t="s">
        <v>1281</v>
      </c>
      <c r="M5274" t="s">
        <v>1252</v>
      </c>
      <c r="N5274" t="s">
        <v>1252</v>
      </c>
    </row>
    <row r="5275" spans="1:14" x14ac:dyDescent="0.3">
      <c r="A5275" s="136">
        <f t="shared" si="82"/>
        <v>461.45550303100111</v>
      </c>
      <c r="B5275" s="134">
        <v>11.2425</v>
      </c>
      <c r="C5275" s="134">
        <v>-72.885999999999996</v>
      </c>
      <c r="D5275" t="s">
        <v>14024</v>
      </c>
      <c r="E5275" t="s">
        <v>883</v>
      </c>
      <c r="F5275" t="s">
        <v>877</v>
      </c>
      <c r="G5275" t="s">
        <v>14004</v>
      </c>
      <c r="H5275" t="s">
        <v>13738</v>
      </c>
      <c r="I5275">
        <v>149.541</v>
      </c>
      <c r="J5275" t="s">
        <v>894</v>
      </c>
      <c r="L5275" t="s">
        <v>14025</v>
      </c>
      <c r="M5275" t="s">
        <v>1019</v>
      </c>
      <c r="N5275" t="s">
        <v>1019</v>
      </c>
    </row>
    <row r="5276" spans="1:14" x14ac:dyDescent="0.3">
      <c r="A5276" s="136">
        <f t="shared" si="82"/>
        <v>461.50765067990062</v>
      </c>
      <c r="B5276" s="134">
        <v>10.67446</v>
      </c>
      <c r="C5276" s="134">
        <v>-75.124470000000002</v>
      </c>
      <c r="D5276" t="s">
        <v>13593</v>
      </c>
      <c r="E5276" t="s">
        <v>892</v>
      </c>
      <c r="F5276" t="s">
        <v>877</v>
      </c>
      <c r="G5276" t="s">
        <v>13497</v>
      </c>
      <c r="H5276" t="s">
        <v>289</v>
      </c>
      <c r="I5276">
        <v>77.450800000000001</v>
      </c>
      <c r="J5276" t="s">
        <v>894</v>
      </c>
      <c r="K5276" t="s">
        <v>1058</v>
      </c>
      <c r="L5276" t="s">
        <v>1281</v>
      </c>
      <c r="M5276" t="s">
        <v>1270</v>
      </c>
      <c r="N5276" t="s">
        <v>1270</v>
      </c>
    </row>
    <row r="5277" spans="1:14" x14ac:dyDescent="0.3">
      <c r="A5277" s="136">
        <f t="shared" si="82"/>
        <v>461.83400623785326</v>
      </c>
      <c r="B5277" s="134">
        <v>10.648630000000001</v>
      </c>
      <c r="C5277" s="134">
        <v>-75.174120000000002</v>
      </c>
      <c r="D5277" t="s">
        <v>13555</v>
      </c>
      <c r="E5277" t="s">
        <v>892</v>
      </c>
      <c r="F5277" t="s">
        <v>877</v>
      </c>
      <c r="G5277" t="s">
        <v>13497</v>
      </c>
      <c r="H5277" t="s">
        <v>289</v>
      </c>
      <c r="I5277">
        <v>482.10169999999999</v>
      </c>
      <c r="J5277" t="s">
        <v>889</v>
      </c>
      <c r="K5277" t="s">
        <v>879</v>
      </c>
      <c r="L5277" t="s">
        <v>13209</v>
      </c>
      <c r="M5277" t="s">
        <v>1482</v>
      </c>
      <c r="N5277" t="s">
        <v>1482</v>
      </c>
    </row>
    <row r="5278" spans="1:14" x14ac:dyDescent="0.3">
      <c r="A5278" s="136">
        <f t="shared" si="82"/>
        <v>461.90949457674964</v>
      </c>
      <c r="B5278" s="134">
        <v>10.62177</v>
      </c>
      <c r="C5278" s="134">
        <v>-75.219700000000003</v>
      </c>
      <c r="D5278" t="s">
        <v>13528</v>
      </c>
      <c r="E5278" t="s">
        <v>892</v>
      </c>
      <c r="F5278" t="s">
        <v>926</v>
      </c>
      <c r="G5278" t="s">
        <v>13483</v>
      </c>
      <c r="H5278" t="s">
        <v>13379</v>
      </c>
      <c r="I5278">
        <v>252.8689</v>
      </c>
      <c r="J5278" t="s">
        <v>889</v>
      </c>
      <c r="K5278" t="s">
        <v>879</v>
      </c>
      <c r="L5278" t="s">
        <v>13529</v>
      </c>
      <c r="M5278" t="s">
        <v>899</v>
      </c>
      <c r="N5278" t="s">
        <v>899</v>
      </c>
    </row>
    <row r="5279" spans="1:14" x14ac:dyDescent="0.3">
      <c r="A5279" s="136">
        <f t="shared" si="82"/>
        <v>462.12390809667158</v>
      </c>
      <c r="B5279" s="134">
        <v>11.2485</v>
      </c>
      <c r="C5279" s="134">
        <v>-72.885499999999993</v>
      </c>
      <c r="D5279" t="s">
        <v>14028</v>
      </c>
      <c r="E5279" t="s">
        <v>892</v>
      </c>
      <c r="F5279" t="s">
        <v>877</v>
      </c>
      <c r="G5279" t="s">
        <v>14004</v>
      </c>
      <c r="H5279" t="s">
        <v>13738</v>
      </c>
      <c r="I5279">
        <v>98.887600000000006</v>
      </c>
      <c r="J5279" t="s">
        <v>894</v>
      </c>
      <c r="K5279" t="s">
        <v>903</v>
      </c>
      <c r="L5279" t="s">
        <v>14029</v>
      </c>
      <c r="M5279" t="s">
        <v>5161</v>
      </c>
      <c r="N5279" t="s">
        <v>5161</v>
      </c>
    </row>
    <row r="5280" spans="1:14" x14ac:dyDescent="0.3">
      <c r="A5280" s="136">
        <f t="shared" si="82"/>
        <v>462.3866380937281</v>
      </c>
      <c r="B5280" s="134">
        <v>5.2038599999999997</v>
      </c>
      <c r="C5280" s="134">
        <v>-76.724919999999997</v>
      </c>
      <c r="D5280" t="s">
        <v>5252</v>
      </c>
      <c r="E5280" t="s">
        <v>892</v>
      </c>
      <c r="F5280" t="s">
        <v>877</v>
      </c>
      <c r="G5280" t="s">
        <v>4883</v>
      </c>
      <c r="H5280" t="s">
        <v>295</v>
      </c>
      <c r="I5280">
        <v>2261.8627000000001</v>
      </c>
      <c r="J5280" t="s">
        <v>889</v>
      </c>
      <c r="K5280" t="s">
        <v>1058</v>
      </c>
      <c r="L5280" t="s">
        <v>4932</v>
      </c>
      <c r="M5280" t="s">
        <v>4933</v>
      </c>
      <c r="N5280" t="s">
        <v>4933</v>
      </c>
    </row>
    <row r="5281" spans="1:14" x14ac:dyDescent="0.3">
      <c r="A5281" s="136">
        <f t="shared" si="82"/>
        <v>462.58047891633316</v>
      </c>
      <c r="B5281" s="134">
        <v>11.224500000000001</v>
      </c>
      <c r="C5281" s="134">
        <v>-73.501499999999993</v>
      </c>
      <c r="D5281" t="s">
        <v>13966</v>
      </c>
      <c r="E5281" t="s">
        <v>883</v>
      </c>
      <c r="F5281" t="s">
        <v>877</v>
      </c>
      <c r="G5281" t="s">
        <v>13967</v>
      </c>
      <c r="H5281" t="s">
        <v>13738</v>
      </c>
      <c r="I5281">
        <v>51.863900000000001</v>
      </c>
      <c r="J5281" t="s">
        <v>894</v>
      </c>
      <c r="L5281" t="s">
        <v>13968</v>
      </c>
      <c r="M5281" t="s">
        <v>957</v>
      </c>
      <c r="N5281" t="s">
        <v>957</v>
      </c>
    </row>
    <row r="5282" spans="1:14" x14ac:dyDescent="0.3">
      <c r="A5282" s="136">
        <f t="shared" si="82"/>
        <v>462.70153777917693</v>
      </c>
      <c r="B5282" s="134">
        <v>3.6715</v>
      </c>
      <c r="C5282" s="134">
        <v>-75.376999999999995</v>
      </c>
      <c r="D5282" t="s">
        <v>1381</v>
      </c>
      <c r="E5282" t="s">
        <v>883</v>
      </c>
      <c r="F5282" t="s">
        <v>877</v>
      </c>
      <c r="G5282" t="s">
        <v>1165</v>
      </c>
      <c r="H5282" t="s">
        <v>307</v>
      </c>
      <c r="I5282">
        <v>875.99300000000005</v>
      </c>
      <c r="J5282" t="s">
        <v>889</v>
      </c>
      <c r="L5282" t="s">
        <v>1382</v>
      </c>
      <c r="M5282" t="s">
        <v>1173</v>
      </c>
      <c r="N5282" t="s">
        <v>1173</v>
      </c>
    </row>
    <row r="5283" spans="1:14" x14ac:dyDescent="0.3">
      <c r="A5283" s="136">
        <f t="shared" si="82"/>
        <v>462.74929968861807</v>
      </c>
      <c r="B5283" s="134">
        <v>10.544</v>
      </c>
      <c r="C5283" s="134">
        <v>-75.355000000000004</v>
      </c>
      <c r="D5283" t="s">
        <v>13428</v>
      </c>
      <c r="E5283" t="s">
        <v>892</v>
      </c>
      <c r="F5283" t="s">
        <v>877</v>
      </c>
      <c r="G5283" t="s">
        <v>13429</v>
      </c>
      <c r="H5283" t="s">
        <v>290</v>
      </c>
      <c r="I5283">
        <v>33.900199999999998</v>
      </c>
      <c r="J5283" t="s">
        <v>894</v>
      </c>
      <c r="K5283" t="s">
        <v>903</v>
      </c>
      <c r="L5283" t="s">
        <v>13430</v>
      </c>
      <c r="M5283" t="s">
        <v>1410</v>
      </c>
      <c r="N5283" t="s">
        <v>1410</v>
      </c>
    </row>
    <row r="5284" spans="1:14" x14ac:dyDescent="0.3">
      <c r="A5284" s="136">
        <f t="shared" si="82"/>
        <v>462.81639071747139</v>
      </c>
      <c r="B5284" s="134">
        <v>3.6675</v>
      </c>
      <c r="C5284" s="134">
        <v>-75.373000000000005</v>
      </c>
      <c r="D5284" t="s">
        <v>1393</v>
      </c>
      <c r="E5284" t="s">
        <v>883</v>
      </c>
      <c r="F5284" t="s">
        <v>981</v>
      </c>
      <c r="G5284" t="s">
        <v>1165</v>
      </c>
      <c r="H5284" t="s">
        <v>307</v>
      </c>
      <c r="I5284">
        <v>99.516400000000004</v>
      </c>
      <c r="J5284" t="s">
        <v>894</v>
      </c>
      <c r="L5284" t="s">
        <v>1394</v>
      </c>
      <c r="M5284" t="s">
        <v>1395</v>
      </c>
      <c r="N5284" t="s">
        <v>1395</v>
      </c>
    </row>
    <row r="5285" spans="1:14" x14ac:dyDescent="0.3">
      <c r="A5285" s="136">
        <f t="shared" si="82"/>
        <v>462.94452679141534</v>
      </c>
      <c r="B5285" s="134">
        <v>7.508</v>
      </c>
      <c r="C5285" s="134">
        <v>-77.176000000000002</v>
      </c>
      <c r="D5285" t="s">
        <v>11444</v>
      </c>
      <c r="E5285" t="s">
        <v>883</v>
      </c>
      <c r="F5285" t="s">
        <v>877</v>
      </c>
      <c r="G5285" t="s">
        <v>10666</v>
      </c>
      <c r="H5285" t="s">
        <v>295</v>
      </c>
      <c r="I5285">
        <v>4143.3249999999998</v>
      </c>
      <c r="J5285" t="s">
        <v>889</v>
      </c>
      <c r="L5285" t="s">
        <v>2659</v>
      </c>
      <c r="M5285" t="s">
        <v>3225</v>
      </c>
      <c r="N5285" t="s">
        <v>3225</v>
      </c>
    </row>
    <row r="5286" spans="1:14" x14ac:dyDescent="0.3">
      <c r="A5286" s="136">
        <f t="shared" si="82"/>
        <v>463.20807923995829</v>
      </c>
      <c r="B5286" s="134">
        <v>11.230119999999999</v>
      </c>
      <c r="C5286" s="134">
        <v>-73.502049999999997</v>
      </c>
      <c r="D5286" t="s">
        <v>13970</v>
      </c>
      <c r="E5286" t="s">
        <v>892</v>
      </c>
      <c r="F5286" t="s">
        <v>877</v>
      </c>
      <c r="G5286" t="s">
        <v>13967</v>
      </c>
      <c r="H5286" t="s">
        <v>13738</v>
      </c>
      <c r="I5286">
        <v>93.170500000000004</v>
      </c>
      <c r="J5286" t="s">
        <v>894</v>
      </c>
      <c r="K5286" t="s">
        <v>879</v>
      </c>
      <c r="L5286" t="s">
        <v>13968</v>
      </c>
      <c r="M5286" t="s">
        <v>957</v>
      </c>
      <c r="N5286" t="s">
        <v>957</v>
      </c>
    </row>
    <row r="5287" spans="1:14" x14ac:dyDescent="0.3">
      <c r="A5287" s="136">
        <f t="shared" si="82"/>
        <v>463.23106140702862</v>
      </c>
      <c r="B5287" s="134">
        <v>3.7486700000000002</v>
      </c>
      <c r="C5287" s="134">
        <v>-75.493549999999999</v>
      </c>
      <c r="D5287" t="s">
        <v>1274</v>
      </c>
      <c r="E5287" t="s">
        <v>892</v>
      </c>
      <c r="F5287" t="s">
        <v>877</v>
      </c>
      <c r="G5287" t="s">
        <v>1165</v>
      </c>
      <c r="H5287" t="s">
        <v>307</v>
      </c>
      <c r="I5287">
        <v>20.035699999999999</v>
      </c>
      <c r="J5287" t="s">
        <v>889</v>
      </c>
      <c r="K5287" t="s">
        <v>879</v>
      </c>
      <c r="L5287" t="s">
        <v>1275</v>
      </c>
      <c r="M5287" t="s">
        <v>931</v>
      </c>
      <c r="N5287" t="s">
        <v>931</v>
      </c>
    </row>
    <row r="5288" spans="1:14" x14ac:dyDescent="0.3">
      <c r="A5288" s="136">
        <f t="shared" si="82"/>
        <v>463.36228787079079</v>
      </c>
      <c r="B5288" s="134">
        <v>10.65921</v>
      </c>
      <c r="C5288" s="134">
        <v>-75.183329999999998</v>
      </c>
      <c r="D5288" t="s">
        <v>13566</v>
      </c>
      <c r="E5288" t="s">
        <v>892</v>
      </c>
      <c r="F5288" t="s">
        <v>877</v>
      </c>
      <c r="G5288" t="s">
        <v>13497</v>
      </c>
      <c r="H5288" t="s">
        <v>289</v>
      </c>
      <c r="I5288">
        <v>795.16980000000001</v>
      </c>
      <c r="J5288" t="s">
        <v>889</v>
      </c>
      <c r="K5288" t="s">
        <v>879</v>
      </c>
      <c r="L5288" t="s">
        <v>13209</v>
      </c>
      <c r="M5288" t="s">
        <v>949</v>
      </c>
      <c r="N5288" t="s">
        <v>949</v>
      </c>
    </row>
    <row r="5289" spans="1:14" x14ac:dyDescent="0.3">
      <c r="A5289" s="136">
        <f t="shared" si="82"/>
        <v>463.59994914560116</v>
      </c>
      <c r="B5289" s="134">
        <v>10.5395</v>
      </c>
      <c r="C5289" s="134">
        <v>-75.375500000000002</v>
      </c>
      <c r="D5289" t="s">
        <v>13423</v>
      </c>
      <c r="E5289" t="s">
        <v>883</v>
      </c>
      <c r="F5289" t="s">
        <v>877</v>
      </c>
      <c r="G5289" t="s">
        <v>13422</v>
      </c>
      <c r="H5289" t="s">
        <v>290</v>
      </c>
      <c r="I5289">
        <v>139.2371</v>
      </c>
      <c r="J5289" t="s">
        <v>894</v>
      </c>
      <c r="L5289" t="s">
        <v>13424</v>
      </c>
      <c r="M5289" t="s">
        <v>1410</v>
      </c>
      <c r="N5289" t="s">
        <v>1410</v>
      </c>
    </row>
    <row r="5290" spans="1:14" x14ac:dyDescent="0.3">
      <c r="A5290" s="136">
        <f t="shared" si="82"/>
        <v>463.74535678062591</v>
      </c>
      <c r="B5290" s="134">
        <v>11.263769999999999</v>
      </c>
      <c r="C5290" s="134">
        <v>-73.083799999999997</v>
      </c>
      <c r="D5290" t="s">
        <v>14014</v>
      </c>
      <c r="E5290" t="s">
        <v>892</v>
      </c>
      <c r="F5290" t="s">
        <v>877</v>
      </c>
      <c r="G5290" t="s">
        <v>13992</v>
      </c>
      <c r="H5290" t="s">
        <v>13738</v>
      </c>
      <c r="I5290">
        <v>9366.7091999999993</v>
      </c>
      <c r="J5290" t="s">
        <v>894</v>
      </c>
      <c r="K5290" t="s">
        <v>879</v>
      </c>
      <c r="L5290" t="s">
        <v>14015</v>
      </c>
      <c r="M5290" t="s">
        <v>1019</v>
      </c>
      <c r="N5290" t="s">
        <v>1019</v>
      </c>
    </row>
    <row r="5291" spans="1:14" x14ac:dyDescent="0.3">
      <c r="A5291" s="136">
        <f t="shared" si="82"/>
        <v>463.76893138584273</v>
      </c>
      <c r="B5291" s="134">
        <v>10.567</v>
      </c>
      <c r="C5291" s="134">
        <v>-75.337000000000003</v>
      </c>
      <c r="D5291" t="s">
        <v>13468</v>
      </c>
      <c r="E5291" t="s">
        <v>883</v>
      </c>
      <c r="F5291" t="s">
        <v>877</v>
      </c>
      <c r="G5291" t="s">
        <v>13429</v>
      </c>
      <c r="H5291" t="s">
        <v>290</v>
      </c>
      <c r="I5291">
        <v>121.0599</v>
      </c>
      <c r="J5291" t="s">
        <v>894</v>
      </c>
      <c r="L5291" t="s">
        <v>13469</v>
      </c>
      <c r="M5291" t="s">
        <v>1019</v>
      </c>
      <c r="N5291" t="s">
        <v>1019</v>
      </c>
    </row>
    <row r="5292" spans="1:14" x14ac:dyDescent="0.3">
      <c r="A5292" s="136">
        <f t="shared" si="82"/>
        <v>463.83793341203216</v>
      </c>
      <c r="B5292" s="134">
        <v>10.536809999999999</v>
      </c>
      <c r="C5292" s="134">
        <v>-75.383319999999998</v>
      </c>
      <c r="D5292" t="s">
        <v>13421</v>
      </c>
      <c r="E5292" t="s">
        <v>892</v>
      </c>
      <c r="F5292" t="s">
        <v>877</v>
      </c>
      <c r="G5292" t="s">
        <v>13422</v>
      </c>
      <c r="H5292" t="s">
        <v>290</v>
      </c>
      <c r="I5292">
        <v>1104.2322999999999</v>
      </c>
      <c r="J5292" t="s">
        <v>889</v>
      </c>
      <c r="K5292" t="s">
        <v>879</v>
      </c>
      <c r="L5292" t="s">
        <v>13209</v>
      </c>
      <c r="M5292" t="s">
        <v>1482</v>
      </c>
      <c r="N5292" t="s">
        <v>1482</v>
      </c>
    </row>
    <row r="5293" spans="1:14" x14ac:dyDescent="0.3">
      <c r="A5293" s="136">
        <f t="shared" si="82"/>
        <v>463.8805212440505</v>
      </c>
      <c r="B5293" s="134">
        <v>10.833</v>
      </c>
      <c r="C5293" s="134">
        <v>-74.873000000000005</v>
      </c>
      <c r="D5293" t="s">
        <v>13755</v>
      </c>
      <c r="E5293" t="s">
        <v>883</v>
      </c>
      <c r="F5293" t="s">
        <v>877</v>
      </c>
      <c r="G5293" t="s">
        <v>13756</v>
      </c>
      <c r="H5293" t="s">
        <v>289</v>
      </c>
      <c r="I5293">
        <v>1925.7285999999999</v>
      </c>
      <c r="J5293" t="s">
        <v>889</v>
      </c>
      <c r="L5293" t="s">
        <v>13757</v>
      </c>
      <c r="M5293" t="s">
        <v>1019</v>
      </c>
      <c r="N5293" t="s">
        <v>1019</v>
      </c>
    </row>
    <row r="5294" spans="1:14" x14ac:dyDescent="0.3">
      <c r="A5294" s="136">
        <f t="shared" si="82"/>
        <v>464.14466371081642</v>
      </c>
      <c r="B5294" s="134">
        <v>3.6435</v>
      </c>
      <c r="C5294" s="134">
        <v>-75.358999999999995</v>
      </c>
      <c r="D5294" t="s">
        <v>1429</v>
      </c>
      <c r="E5294" t="s">
        <v>883</v>
      </c>
      <c r="F5294" t="s">
        <v>877</v>
      </c>
      <c r="G5294" t="s">
        <v>1430</v>
      </c>
      <c r="H5294" t="s">
        <v>307</v>
      </c>
      <c r="I5294">
        <v>106.88890000000001</v>
      </c>
      <c r="J5294" t="s">
        <v>894</v>
      </c>
      <c r="L5294" t="s">
        <v>1431</v>
      </c>
      <c r="M5294" t="s">
        <v>1173</v>
      </c>
      <c r="N5294" t="s">
        <v>1173</v>
      </c>
    </row>
    <row r="5295" spans="1:14" x14ac:dyDescent="0.3">
      <c r="A5295" s="136">
        <f t="shared" si="82"/>
        <v>464.15128865623029</v>
      </c>
      <c r="B5295" s="134">
        <v>3.1070000000000002</v>
      </c>
      <c r="C5295" s="134">
        <v>-74.240499999999997</v>
      </c>
      <c r="D5295" t="s">
        <v>4477</v>
      </c>
      <c r="E5295" t="s">
        <v>883</v>
      </c>
      <c r="F5295" t="s">
        <v>877</v>
      </c>
      <c r="G5295" t="s">
        <v>4073</v>
      </c>
      <c r="H5295" t="s">
        <v>302</v>
      </c>
      <c r="I5295">
        <v>263.97039999999998</v>
      </c>
      <c r="J5295" t="s">
        <v>889</v>
      </c>
      <c r="L5295" t="s">
        <v>3777</v>
      </c>
      <c r="M5295" t="s">
        <v>1173</v>
      </c>
      <c r="N5295" t="s">
        <v>1173</v>
      </c>
    </row>
    <row r="5296" spans="1:14" x14ac:dyDescent="0.3">
      <c r="A5296" s="136">
        <f t="shared" si="82"/>
        <v>464.31024194473531</v>
      </c>
      <c r="B5296" s="134">
        <v>4.5759999999999996</v>
      </c>
      <c r="C5296" s="134">
        <v>-76.347999999999999</v>
      </c>
      <c r="D5296" t="s">
        <v>2744</v>
      </c>
      <c r="E5296" t="s">
        <v>883</v>
      </c>
      <c r="F5296" t="s">
        <v>877</v>
      </c>
      <c r="G5296" t="s">
        <v>2745</v>
      </c>
      <c r="H5296" t="s">
        <v>2746</v>
      </c>
      <c r="I5296">
        <v>1144.5029</v>
      </c>
      <c r="J5296" t="s">
        <v>889</v>
      </c>
      <c r="L5296" t="s">
        <v>2659</v>
      </c>
      <c r="M5296" t="s">
        <v>1909</v>
      </c>
      <c r="N5296" t="s">
        <v>1909</v>
      </c>
    </row>
    <row r="5297" spans="1:14" x14ac:dyDescent="0.3">
      <c r="A5297" s="136">
        <f t="shared" si="82"/>
        <v>464.3602027096598</v>
      </c>
      <c r="B5297" s="134">
        <v>10.554500000000001</v>
      </c>
      <c r="C5297" s="134">
        <v>-75.365499999999997</v>
      </c>
      <c r="D5297" t="s">
        <v>13440</v>
      </c>
      <c r="E5297" t="s">
        <v>883</v>
      </c>
      <c r="F5297" t="s">
        <v>884</v>
      </c>
      <c r="G5297" t="s">
        <v>13441</v>
      </c>
      <c r="H5297" t="s">
        <v>290</v>
      </c>
      <c r="I5297">
        <v>481.85809999999998</v>
      </c>
      <c r="L5297" t="s">
        <v>886</v>
      </c>
      <c r="M5297" t="s">
        <v>887</v>
      </c>
      <c r="N5297" t="s">
        <v>887</v>
      </c>
    </row>
    <row r="5298" spans="1:14" x14ac:dyDescent="0.3">
      <c r="A5298" s="136">
        <f t="shared" si="82"/>
        <v>464.42569932523702</v>
      </c>
      <c r="B5298" s="134">
        <v>10.512269999999999</v>
      </c>
      <c r="C5298" s="134">
        <v>-75.428460000000001</v>
      </c>
      <c r="D5298" t="s">
        <v>13409</v>
      </c>
      <c r="E5298" t="s">
        <v>892</v>
      </c>
      <c r="F5298" t="s">
        <v>877</v>
      </c>
      <c r="G5298" t="s">
        <v>13410</v>
      </c>
      <c r="H5298" t="s">
        <v>290</v>
      </c>
      <c r="I5298">
        <v>999.61779999999999</v>
      </c>
      <c r="J5298" t="s">
        <v>889</v>
      </c>
      <c r="K5298" t="s">
        <v>879</v>
      </c>
      <c r="L5298" t="s">
        <v>1794</v>
      </c>
      <c r="M5298" t="s">
        <v>906</v>
      </c>
      <c r="N5298" t="s">
        <v>906</v>
      </c>
    </row>
    <row r="5299" spans="1:14" x14ac:dyDescent="0.3">
      <c r="A5299" s="136">
        <f t="shared" si="82"/>
        <v>464.56796844993954</v>
      </c>
      <c r="B5299" s="134">
        <v>10.83014</v>
      </c>
      <c r="C5299" s="134">
        <v>-74.892859999999999</v>
      </c>
      <c r="D5299" t="s">
        <v>13752</v>
      </c>
      <c r="E5299" t="s">
        <v>892</v>
      </c>
      <c r="F5299" t="s">
        <v>877</v>
      </c>
      <c r="G5299" t="s">
        <v>13753</v>
      </c>
      <c r="H5299" t="s">
        <v>289</v>
      </c>
      <c r="I5299">
        <v>143.38210000000001</v>
      </c>
      <c r="J5299" t="s">
        <v>894</v>
      </c>
      <c r="K5299" t="s">
        <v>903</v>
      </c>
      <c r="L5299" t="s">
        <v>13754</v>
      </c>
      <c r="M5299" t="s">
        <v>3058</v>
      </c>
      <c r="N5299" t="s">
        <v>3058</v>
      </c>
    </row>
    <row r="5300" spans="1:14" x14ac:dyDescent="0.3">
      <c r="A5300" s="136">
        <f t="shared" si="82"/>
        <v>464.62679589934129</v>
      </c>
      <c r="B5300" s="134">
        <v>11.272</v>
      </c>
      <c r="C5300" s="134">
        <v>-72.932000000000002</v>
      </c>
      <c r="D5300" t="s">
        <v>14030</v>
      </c>
      <c r="E5300" t="s">
        <v>883</v>
      </c>
      <c r="F5300" t="s">
        <v>877</v>
      </c>
      <c r="G5300" t="s">
        <v>14004</v>
      </c>
      <c r="H5300" t="s">
        <v>13738</v>
      </c>
      <c r="I5300">
        <v>737.98090000000002</v>
      </c>
      <c r="J5300" t="s">
        <v>889</v>
      </c>
      <c r="L5300" t="s">
        <v>14005</v>
      </c>
      <c r="M5300" t="s">
        <v>1019</v>
      </c>
      <c r="N5300" t="s">
        <v>1019</v>
      </c>
    </row>
    <row r="5301" spans="1:14" x14ac:dyDescent="0.3">
      <c r="A5301" s="136">
        <f t="shared" si="82"/>
        <v>464.71717619772261</v>
      </c>
      <c r="B5301" s="134">
        <v>11.243499999999999</v>
      </c>
      <c r="C5301" s="134">
        <v>-73.504499999999993</v>
      </c>
      <c r="D5301" t="s">
        <v>13980</v>
      </c>
      <c r="E5301" t="s">
        <v>892</v>
      </c>
      <c r="F5301" t="s">
        <v>877</v>
      </c>
      <c r="G5301" t="s">
        <v>13967</v>
      </c>
      <c r="H5301" t="s">
        <v>13738</v>
      </c>
      <c r="I5301">
        <v>24.121099999999998</v>
      </c>
      <c r="J5301" t="s">
        <v>894</v>
      </c>
      <c r="K5301" t="s">
        <v>903</v>
      </c>
      <c r="L5301" t="s">
        <v>13968</v>
      </c>
      <c r="M5301" t="s">
        <v>1173</v>
      </c>
      <c r="N5301" t="s">
        <v>1173</v>
      </c>
    </row>
    <row r="5302" spans="1:14" x14ac:dyDescent="0.3">
      <c r="A5302" s="136">
        <f t="shared" si="82"/>
        <v>464.92878816113864</v>
      </c>
      <c r="B5302" s="134">
        <v>11.273999999999999</v>
      </c>
      <c r="C5302" s="134">
        <v>-72.896000000000001</v>
      </c>
      <c r="D5302" t="s">
        <v>14031</v>
      </c>
      <c r="E5302" t="s">
        <v>883</v>
      </c>
      <c r="F5302" t="s">
        <v>877</v>
      </c>
      <c r="G5302" t="s">
        <v>14004</v>
      </c>
      <c r="H5302" t="s">
        <v>13738</v>
      </c>
      <c r="I5302">
        <v>142.2901</v>
      </c>
      <c r="J5302" t="s">
        <v>894</v>
      </c>
      <c r="L5302" t="s">
        <v>14032</v>
      </c>
      <c r="M5302" t="s">
        <v>1019</v>
      </c>
      <c r="N5302" t="s">
        <v>1019</v>
      </c>
    </row>
    <row r="5303" spans="1:14" x14ac:dyDescent="0.3">
      <c r="A5303" s="136">
        <f t="shared" si="82"/>
        <v>465.01411280681401</v>
      </c>
      <c r="B5303" s="134">
        <v>10.839</v>
      </c>
      <c r="C5303" s="134">
        <v>-74.884</v>
      </c>
      <c r="D5303" t="s">
        <v>13765</v>
      </c>
      <c r="E5303" t="s">
        <v>892</v>
      </c>
      <c r="F5303" t="s">
        <v>877</v>
      </c>
      <c r="G5303" t="s">
        <v>13753</v>
      </c>
      <c r="H5303" t="s">
        <v>289</v>
      </c>
      <c r="I5303">
        <v>117.25879999999999</v>
      </c>
      <c r="J5303" t="s">
        <v>986</v>
      </c>
      <c r="K5303" t="s">
        <v>879</v>
      </c>
      <c r="L5303" t="s">
        <v>13766</v>
      </c>
      <c r="M5303" t="s">
        <v>1019</v>
      </c>
      <c r="N5303" t="s">
        <v>1019</v>
      </c>
    </row>
    <row r="5304" spans="1:14" x14ac:dyDescent="0.3">
      <c r="A5304" s="136">
        <f t="shared" si="82"/>
        <v>466.19673641764382</v>
      </c>
      <c r="B5304" s="134">
        <v>11.113009999999999</v>
      </c>
      <c r="C5304" s="134">
        <v>-74.208969999999994</v>
      </c>
      <c r="D5304" t="s">
        <v>13908</v>
      </c>
      <c r="E5304" t="s">
        <v>892</v>
      </c>
      <c r="F5304" t="s">
        <v>877</v>
      </c>
      <c r="G5304" t="s">
        <v>260</v>
      </c>
      <c r="H5304" t="s">
        <v>301</v>
      </c>
      <c r="I5304">
        <v>119.80589999999999</v>
      </c>
      <c r="J5304" t="s">
        <v>889</v>
      </c>
      <c r="K5304" t="s">
        <v>879</v>
      </c>
      <c r="L5304" t="s">
        <v>13909</v>
      </c>
      <c r="M5304" t="s">
        <v>1019</v>
      </c>
      <c r="N5304" t="s">
        <v>1019</v>
      </c>
    </row>
    <row r="5305" spans="1:14" x14ac:dyDescent="0.3">
      <c r="A5305" s="136">
        <f t="shared" si="82"/>
        <v>466.29327064310536</v>
      </c>
      <c r="B5305" s="134">
        <v>3.7398799999999999</v>
      </c>
      <c r="C5305" s="134">
        <v>-75.527959999999993</v>
      </c>
      <c r="D5305" t="s">
        <v>1306</v>
      </c>
      <c r="E5305" t="s">
        <v>892</v>
      </c>
      <c r="F5305" t="s">
        <v>877</v>
      </c>
      <c r="G5305" t="s">
        <v>1165</v>
      </c>
      <c r="H5305" t="s">
        <v>307</v>
      </c>
      <c r="I5305">
        <v>7.6403999999999996</v>
      </c>
      <c r="J5305" t="s">
        <v>894</v>
      </c>
      <c r="K5305" t="s">
        <v>879</v>
      </c>
      <c r="L5305" t="s">
        <v>1307</v>
      </c>
      <c r="M5305" t="s">
        <v>931</v>
      </c>
      <c r="N5305" t="s">
        <v>931</v>
      </c>
    </row>
    <row r="5306" spans="1:14" x14ac:dyDescent="0.3">
      <c r="A5306" s="136">
        <f t="shared" si="82"/>
        <v>466.33701372688944</v>
      </c>
      <c r="B5306" s="134">
        <v>4.5960000000000001</v>
      </c>
      <c r="C5306" s="134">
        <v>-76.385999999999996</v>
      </c>
      <c r="D5306" t="s">
        <v>2882</v>
      </c>
      <c r="E5306" t="s">
        <v>883</v>
      </c>
      <c r="F5306" t="s">
        <v>877</v>
      </c>
      <c r="G5306" t="s">
        <v>2858</v>
      </c>
      <c r="H5306" t="s">
        <v>295</v>
      </c>
      <c r="I5306">
        <v>899.91279999999995</v>
      </c>
      <c r="J5306" t="s">
        <v>889</v>
      </c>
      <c r="L5306" t="s">
        <v>2859</v>
      </c>
      <c r="M5306" t="s">
        <v>2860</v>
      </c>
      <c r="N5306" t="s">
        <v>2860</v>
      </c>
    </row>
    <row r="5307" spans="1:14" x14ac:dyDescent="0.3">
      <c r="A5307" s="136">
        <f t="shared" si="82"/>
        <v>466.36625959642765</v>
      </c>
      <c r="B5307" s="134">
        <v>10.602220000000001</v>
      </c>
      <c r="C5307" s="134">
        <v>-75.326030000000003</v>
      </c>
      <c r="D5307" t="s">
        <v>13499</v>
      </c>
      <c r="E5307" t="s">
        <v>876</v>
      </c>
      <c r="F5307" t="s">
        <v>877</v>
      </c>
      <c r="G5307" t="s">
        <v>13472</v>
      </c>
      <c r="H5307" t="s">
        <v>290</v>
      </c>
      <c r="I5307">
        <v>293.31689999999998</v>
      </c>
      <c r="J5307" t="s">
        <v>889</v>
      </c>
      <c r="K5307" t="s">
        <v>879</v>
      </c>
      <c r="L5307" t="s">
        <v>13500</v>
      </c>
      <c r="M5307" t="s">
        <v>1991</v>
      </c>
      <c r="N5307" t="s">
        <v>1991</v>
      </c>
    </row>
    <row r="5308" spans="1:14" x14ac:dyDescent="0.3">
      <c r="A5308" s="136">
        <f t="shared" si="82"/>
        <v>466.62105128443318</v>
      </c>
      <c r="B5308" s="134">
        <v>4.3233499999999996</v>
      </c>
      <c r="C5308" s="134">
        <v>-76.167119999999997</v>
      </c>
      <c r="D5308" t="s">
        <v>2094</v>
      </c>
      <c r="E5308" t="s">
        <v>892</v>
      </c>
      <c r="F5308" t="s">
        <v>877</v>
      </c>
      <c r="G5308" t="s">
        <v>2095</v>
      </c>
      <c r="H5308" t="s">
        <v>1321</v>
      </c>
      <c r="I5308">
        <v>40.096499999999999</v>
      </c>
      <c r="J5308" t="s">
        <v>894</v>
      </c>
      <c r="K5308" t="s">
        <v>879</v>
      </c>
      <c r="L5308" t="s">
        <v>2096</v>
      </c>
      <c r="M5308" t="s">
        <v>949</v>
      </c>
      <c r="N5308" t="s">
        <v>949</v>
      </c>
    </row>
    <row r="5309" spans="1:14" x14ac:dyDescent="0.3">
      <c r="A5309" s="136">
        <f t="shared" si="82"/>
        <v>466.63803493773111</v>
      </c>
      <c r="B5309" s="134">
        <v>3.081</v>
      </c>
      <c r="C5309" s="134">
        <v>-74.231999999999999</v>
      </c>
      <c r="D5309" t="s">
        <v>4560</v>
      </c>
      <c r="E5309" t="s">
        <v>892</v>
      </c>
      <c r="F5309" t="s">
        <v>1214</v>
      </c>
      <c r="G5309" t="s">
        <v>4073</v>
      </c>
      <c r="H5309" t="s">
        <v>302</v>
      </c>
      <c r="I5309">
        <v>54.022300000000001</v>
      </c>
      <c r="J5309" t="s">
        <v>986</v>
      </c>
      <c r="K5309" t="s">
        <v>879</v>
      </c>
      <c r="L5309" t="s">
        <v>4561</v>
      </c>
      <c r="M5309" t="s">
        <v>1686</v>
      </c>
      <c r="N5309" t="s">
        <v>1686</v>
      </c>
    </row>
    <row r="5310" spans="1:14" x14ac:dyDescent="0.3">
      <c r="A5310" s="136">
        <f t="shared" si="82"/>
        <v>466.7721446453196</v>
      </c>
      <c r="B5310" s="134">
        <v>10.554500000000001</v>
      </c>
      <c r="C5310" s="134">
        <v>-75.404499999999999</v>
      </c>
      <c r="D5310" t="s">
        <v>13444</v>
      </c>
      <c r="E5310" t="s">
        <v>883</v>
      </c>
      <c r="F5310" t="s">
        <v>877</v>
      </c>
      <c r="G5310" t="s">
        <v>13187</v>
      </c>
      <c r="H5310" t="s">
        <v>290</v>
      </c>
      <c r="I5310">
        <v>1279.7723000000001</v>
      </c>
      <c r="J5310" t="s">
        <v>889</v>
      </c>
      <c r="L5310" t="s">
        <v>3960</v>
      </c>
      <c r="M5310" t="s">
        <v>1019</v>
      </c>
      <c r="N5310" t="s">
        <v>1019</v>
      </c>
    </row>
    <row r="5311" spans="1:14" x14ac:dyDescent="0.3">
      <c r="A5311" s="136">
        <f t="shared" si="82"/>
        <v>466.85654276890369</v>
      </c>
      <c r="B5311" s="134">
        <v>10.659000000000001</v>
      </c>
      <c r="C5311" s="134">
        <v>-75.244500000000002</v>
      </c>
      <c r="D5311" t="s">
        <v>13563</v>
      </c>
      <c r="E5311" t="s">
        <v>883</v>
      </c>
      <c r="F5311" t="s">
        <v>963</v>
      </c>
      <c r="G5311" t="s">
        <v>13483</v>
      </c>
      <c r="H5311" t="s">
        <v>13379</v>
      </c>
      <c r="I5311">
        <v>33.882599999999996</v>
      </c>
      <c r="L5311" t="s">
        <v>13564</v>
      </c>
      <c r="M5311" t="s">
        <v>1019</v>
      </c>
      <c r="N5311" t="s">
        <v>1019</v>
      </c>
    </row>
    <row r="5312" spans="1:14" x14ac:dyDescent="0.3">
      <c r="A5312" s="136">
        <f t="shared" si="82"/>
        <v>467.10986517133688</v>
      </c>
      <c r="B5312" s="134">
        <v>10.803000000000001</v>
      </c>
      <c r="C5312" s="134">
        <v>-74.996499999999997</v>
      </c>
      <c r="D5312" t="s">
        <v>13728</v>
      </c>
      <c r="E5312" t="s">
        <v>883</v>
      </c>
      <c r="F5312" t="s">
        <v>963</v>
      </c>
      <c r="G5312" t="s">
        <v>13729</v>
      </c>
      <c r="H5312" t="s">
        <v>289</v>
      </c>
      <c r="I5312">
        <v>183.7911</v>
      </c>
      <c r="L5312" t="s">
        <v>13730</v>
      </c>
      <c r="M5312" t="s">
        <v>1019</v>
      </c>
      <c r="N5312" t="s">
        <v>1019</v>
      </c>
    </row>
    <row r="5313" spans="1:14" x14ac:dyDescent="0.3">
      <c r="A5313" s="136">
        <f t="shared" si="82"/>
        <v>467.17226829605556</v>
      </c>
      <c r="B5313" s="134">
        <v>10.66123</v>
      </c>
      <c r="C5313" s="134">
        <v>-75.246319999999997</v>
      </c>
      <c r="D5313" t="s">
        <v>13570</v>
      </c>
      <c r="E5313" t="s">
        <v>876</v>
      </c>
      <c r="F5313" t="s">
        <v>877</v>
      </c>
      <c r="G5313" t="s">
        <v>13483</v>
      </c>
      <c r="H5313" t="s">
        <v>13379</v>
      </c>
      <c r="I5313">
        <v>279.85980000000001</v>
      </c>
      <c r="K5313" t="s">
        <v>1058</v>
      </c>
      <c r="L5313" t="s">
        <v>1794</v>
      </c>
      <c r="M5313" t="s">
        <v>881</v>
      </c>
      <c r="N5313" t="s">
        <v>881</v>
      </c>
    </row>
    <row r="5314" spans="1:14" x14ac:dyDescent="0.3">
      <c r="A5314" s="136">
        <f t="shared" ref="A5314:A5377" si="83">6371*ACOS(SIN(RADIANS(LAT))*SIN(RADIANS(B5314))+COS(RADIANS(LAT))*COS(RADIANS(B5314))*COS(RADIANS(C5314-LONG)))</f>
        <v>467.2445882070204</v>
      </c>
      <c r="B5314" s="134">
        <v>4.5114999999999998</v>
      </c>
      <c r="C5314" s="134">
        <v>-76.331500000000005</v>
      </c>
      <c r="D5314" t="s">
        <v>2657</v>
      </c>
      <c r="E5314" t="s">
        <v>883</v>
      </c>
      <c r="F5314" t="s">
        <v>877</v>
      </c>
      <c r="G5314" t="s">
        <v>2658</v>
      </c>
      <c r="H5314" t="s">
        <v>1321</v>
      </c>
      <c r="I5314">
        <v>1691.6405999999999</v>
      </c>
      <c r="J5314" t="s">
        <v>889</v>
      </c>
      <c r="L5314" t="s">
        <v>2659</v>
      </c>
      <c r="M5314" t="s">
        <v>1909</v>
      </c>
      <c r="N5314" t="s">
        <v>1909</v>
      </c>
    </row>
    <row r="5315" spans="1:14" x14ac:dyDescent="0.3">
      <c r="A5315" s="136">
        <f t="shared" si="83"/>
        <v>467.2589959599884</v>
      </c>
      <c r="B5315" s="134">
        <v>10.57291</v>
      </c>
      <c r="C5315" s="134">
        <v>-75.385109999999997</v>
      </c>
      <c r="D5315" t="s">
        <v>13474</v>
      </c>
      <c r="E5315" t="s">
        <v>892</v>
      </c>
      <c r="F5315" t="s">
        <v>877</v>
      </c>
      <c r="G5315" t="s">
        <v>13441</v>
      </c>
      <c r="H5315" t="s">
        <v>290</v>
      </c>
      <c r="I5315">
        <v>1020.3277</v>
      </c>
      <c r="J5315" t="s">
        <v>889</v>
      </c>
      <c r="K5315" t="s">
        <v>879</v>
      </c>
      <c r="L5315" t="s">
        <v>13209</v>
      </c>
      <c r="M5315" t="s">
        <v>899</v>
      </c>
      <c r="N5315" t="s">
        <v>899</v>
      </c>
    </row>
    <row r="5316" spans="1:14" x14ac:dyDescent="0.3">
      <c r="A5316" s="136">
        <f t="shared" si="83"/>
        <v>467.37239144767852</v>
      </c>
      <c r="B5316" s="134">
        <v>10.8605</v>
      </c>
      <c r="C5316" s="134">
        <v>-74.888499999999993</v>
      </c>
      <c r="D5316" t="s">
        <v>13779</v>
      </c>
      <c r="E5316" t="s">
        <v>883</v>
      </c>
      <c r="F5316" t="s">
        <v>877</v>
      </c>
      <c r="G5316" t="s">
        <v>13780</v>
      </c>
      <c r="H5316" t="s">
        <v>289</v>
      </c>
      <c r="I5316">
        <v>1353.8117999999999</v>
      </c>
      <c r="J5316" t="s">
        <v>889</v>
      </c>
      <c r="L5316" t="s">
        <v>13757</v>
      </c>
      <c r="M5316" t="s">
        <v>1019</v>
      </c>
      <c r="N5316" t="s">
        <v>1019</v>
      </c>
    </row>
    <row r="5317" spans="1:14" x14ac:dyDescent="0.3">
      <c r="A5317" s="136">
        <f t="shared" si="83"/>
        <v>467.52512886988143</v>
      </c>
      <c r="B5317" s="134">
        <v>2.97376</v>
      </c>
      <c r="C5317" s="134">
        <v>-73.840410000000006</v>
      </c>
      <c r="D5317" t="s">
        <v>6099</v>
      </c>
      <c r="E5317" t="s">
        <v>892</v>
      </c>
      <c r="F5317" t="s">
        <v>877</v>
      </c>
      <c r="G5317" t="s">
        <v>5575</v>
      </c>
      <c r="H5317" t="s">
        <v>302</v>
      </c>
      <c r="I5317">
        <v>252.0932</v>
      </c>
      <c r="J5317" t="s">
        <v>889</v>
      </c>
      <c r="K5317" t="s">
        <v>879</v>
      </c>
      <c r="L5317" t="s">
        <v>6019</v>
      </c>
      <c r="M5317" t="s">
        <v>939</v>
      </c>
      <c r="N5317" t="s">
        <v>939</v>
      </c>
    </row>
    <row r="5318" spans="1:14" x14ac:dyDescent="0.3">
      <c r="A5318" s="136">
        <f t="shared" si="83"/>
        <v>467.58129541008464</v>
      </c>
      <c r="B5318" s="134">
        <v>4.3499999999999996</v>
      </c>
      <c r="C5318" s="134">
        <v>-76.201999999999998</v>
      </c>
      <c r="D5318" t="s">
        <v>2227</v>
      </c>
      <c r="E5318" t="s">
        <v>883</v>
      </c>
      <c r="F5318" t="s">
        <v>877</v>
      </c>
      <c r="G5318" t="s">
        <v>290</v>
      </c>
      <c r="H5318" t="s">
        <v>1321</v>
      </c>
      <c r="I5318">
        <v>272.90980000000002</v>
      </c>
      <c r="J5318" t="s">
        <v>889</v>
      </c>
      <c r="L5318" t="s">
        <v>2228</v>
      </c>
      <c r="M5318" t="s">
        <v>2229</v>
      </c>
      <c r="N5318" t="s">
        <v>2229</v>
      </c>
    </row>
    <row r="5319" spans="1:14" x14ac:dyDescent="0.3">
      <c r="A5319" s="136">
        <f t="shared" si="83"/>
        <v>467.65537717737146</v>
      </c>
      <c r="B5319" s="134">
        <v>4.4119400000000004</v>
      </c>
      <c r="C5319" s="134">
        <v>-76.255610000000004</v>
      </c>
      <c r="D5319" t="s">
        <v>2417</v>
      </c>
      <c r="E5319" t="s">
        <v>892</v>
      </c>
      <c r="F5319" t="s">
        <v>877</v>
      </c>
      <c r="G5319" t="s">
        <v>290</v>
      </c>
      <c r="H5319" t="s">
        <v>1321</v>
      </c>
      <c r="I5319">
        <v>2.2532000000000001</v>
      </c>
      <c r="J5319" t="s">
        <v>894</v>
      </c>
      <c r="K5319" t="s">
        <v>879</v>
      </c>
      <c r="L5319" t="s">
        <v>1203</v>
      </c>
      <c r="M5319" t="s">
        <v>949</v>
      </c>
      <c r="N5319" t="s">
        <v>949</v>
      </c>
    </row>
    <row r="5320" spans="1:14" x14ac:dyDescent="0.3">
      <c r="A5320" s="136">
        <f t="shared" si="83"/>
        <v>467.75329095635573</v>
      </c>
      <c r="B5320" s="134">
        <v>3.06887</v>
      </c>
      <c r="C5320" s="134">
        <v>-74.226569999999995</v>
      </c>
      <c r="D5320" t="s">
        <v>4633</v>
      </c>
      <c r="E5320" t="s">
        <v>892</v>
      </c>
      <c r="F5320" t="s">
        <v>877</v>
      </c>
      <c r="G5320" t="s">
        <v>4073</v>
      </c>
      <c r="H5320" t="s">
        <v>302</v>
      </c>
      <c r="I5320">
        <v>99.884500000000003</v>
      </c>
      <c r="J5320" t="s">
        <v>894</v>
      </c>
      <c r="K5320" t="s">
        <v>879</v>
      </c>
      <c r="L5320" t="s">
        <v>4634</v>
      </c>
      <c r="M5320" t="s">
        <v>1117</v>
      </c>
      <c r="N5320" t="s">
        <v>1117</v>
      </c>
    </row>
    <row r="5321" spans="1:14" x14ac:dyDescent="0.3">
      <c r="A5321" s="136">
        <f t="shared" si="83"/>
        <v>467.79864489787423</v>
      </c>
      <c r="B5321" s="134">
        <v>10.8095</v>
      </c>
      <c r="C5321" s="134">
        <v>-74.997500000000002</v>
      </c>
      <c r="D5321" t="s">
        <v>13736</v>
      </c>
      <c r="E5321" t="s">
        <v>883</v>
      </c>
      <c r="F5321" t="s">
        <v>877</v>
      </c>
      <c r="G5321" t="s">
        <v>13737</v>
      </c>
      <c r="H5321" t="s">
        <v>289</v>
      </c>
      <c r="I5321">
        <v>2958.7629999999999</v>
      </c>
      <c r="J5321" t="s">
        <v>889</v>
      </c>
      <c r="L5321" t="s">
        <v>2784</v>
      </c>
      <c r="M5321" t="s">
        <v>5161</v>
      </c>
      <c r="N5321" t="s">
        <v>5161</v>
      </c>
    </row>
    <row r="5322" spans="1:14" x14ac:dyDescent="0.3">
      <c r="A5322" s="136">
        <f t="shared" si="83"/>
        <v>467.82544488976333</v>
      </c>
      <c r="B5322" s="134">
        <v>10.881500000000001</v>
      </c>
      <c r="C5322" s="134">
        <v>-74.854500000000002</v>
      </c>
      <c r="D5322" t="s">
        <v>13786</v>
      </c>
      <c r="E5322" t="s">
        <v>883</v>
      </c>
      <c r="F5322" t="s">
        <v>877</v>
      </c>
      <c r="G5322" t="s">
        <v>13787</v>
      </c>
      <c r="H5322" t="s">
        <v>289</v>
      </c>
      <c r="I5322">
        <v>1704.1776</v>
      </c>
      <c r="J5322" t="s">
        <v>889</v>
      </c>
      <c r="L5322" t="s">
        <v>13778</v>
      </c>
      <c r="M5322" t="s">
        <v>906</v>
      </c>
      <c r="N5322" t="s">
        <v>906</v>
      </c>
    </row>
    <row r="5323" spans="1:14" x14ac:dyDescent="0.3">
      <c r="A5323" s="136">
        <f t="shared" si="83"/>
        <v>467.82947127582992</v>
      </c>
      <c r="B5323" s="134">
        <v>10.8085</v>
      </c>
      <c r="C5323" s="134">
        <v>-75</v>
      </c>
      <c r="D5323" t="s">
        <v>13734</v>
      </c>
      <c r="E5323" t="s">
        <v>892</v>
      </c>
      <c r="F5323" t="s">
        <v>877</v>
      </c>
      <c r="G5323" t="s">
        <v>13735</v>
      </c>
      <c r="H5323" t="s">
        <v>289</v>
      </c>
      <c r="I5323">
        <v>700.08579999999995</v>
      </c>
      <c r="J5323" t="s">
        <v>889</v>
      </c>
      <c r="K5323" t="s">
        <v>903</v>
      </c>
      <c r="L5323" t="s">
        <v>2784</v>
      </c>
      <c r="M5323" t="s">
        <v>899</v>
      </c>
      <c r="N5323" t="s">
        <v>899</v>
      </c>
    </row>
    <row r="5324" spans="1:14" x14ac:dyDescent="0.3">
      <c r="A5324" s="136">
        <f t="shared" si="83"/>
        <v>467.83029967262303</v>
      </c>
      <c r="B5324" s="134">
        <v>10.843260000000001</v>
      </c>
      <c r="C5324" s="134">
        <v>-74.932500000000005</v>
      </c>
      <c r="D5324" t="s">
        <v>13767</v>
      </c>
      <c r="E5324" t="s">
        <v>892</v>
      </c>
      <c r="F5324" t="s">
        <v>877</v>
      </c>
      <c r="G5324" t="s">
        <v>13753</v>
      </c>
      <c r="H5324" t="s">
        <v>289</v>
      </c>
      <c r="I5324">
        <v>48.965600000000002</v>
      </c>
      <c r="J5324" t="s">
        <v>894</v>
      </c>
      <c r="K5324" t="s">
        <v>903</v>
      </c>
      <c r="L5324" t="s">
        <v>13768</v>
      </c>
      <c r="M5324" t="s">
        <v>1326</v>
      </c>
      <c r="N5324" t="s">
        <v>1326</v>
      </c>
    </row>
    <row r="5325" spans="1:14" x14ac:dyDescent="0.3">
      <c r="A5325" s="136">
        <f t="shared" si="83"/>
        <v>467.912314156631</v>
      </c>
      <c r="B5325" s="134">
        <v>10.545540000000001</v>
      </c>
      <c r="C5325" s="134">
        <v>-75.435810000000004</v>
      </c>
      <c r="D5325" t="s">
        <v>13434</v>
      </c>
      <c r="E5325" t="s">
        <v>892</v>
      </c>
      <c r="F5325" t="s">
        <v>877</v>
      </c>
      <c r="G5325" t="s">
        <v>13187</v>
      </c>
      <c r="H5325" t="s">
        <v>290</v>
      </c>
      <c r="I5325">
        <v>359.13589999999999</v>
      </c>
      <c r="J5325" t="s">
        <v>889</v>
      </c>
      <c r="K5325" t="s">
        <v>879</v>
      </c>
      <c r="L5325" t="s">
        <v>13209</v>
      </c>
      <c r="M5325" t="s">
        <v>899</v>
      </c>
      <c r="N5325" t="s">
        <v>899</v>
      </c>
    </row>
    <row r="5326" spans="1:14" x14ac:dyDescent="0.3">
      <c r="A5326" s="136">
        <f t="shared" si="83"/>
        <v>467.91870488908154</v>
      </c>
      <c r="B5326" s="134">
        <v>10.51201</v>
      </c>
      <c r="C5326" s="134">
        <v>-75.483739999999997</v>
      </c>
      <c r="D5326" t="s">
        <v>13413</v>
      </c>
      <c r="E5326" t="s">
        <v>892</v>
      </c>
      <c r="F5326" t="s">
        <v>896</v>
      </c>
      <c r="G5326" t="s">
        <v>13187</v>
      </c>
      <c r="H5326" t="s">
        <v>290</v>
      </c>
      <c r="I5326">
        <v>347.89210000000003</v>
      </c>
      <c r="J5326" t="s">
        <v>889</v>
      </c>
      <c r="K5326" t="s">
        <v>879</v>
      </c>
      <c r="L5326" t="s">
        <v>942</v>
      </c>
      <c r="M5326" t="s">
        <v>906</v>
      </c>
      <c r="N5326" t="s">
        <v>906</v>
      </c>
    </row>
    <row r="5327" spans="1:14" x14ac:dyDescent="0.3">
      <c r="A5327" s="136">
        <f t="shared" si="83"/>
        <v>467.97972341504942</v>
      </c>
      <c r="B5327" s="134">
        <v>10.8575</v>
      </c>
      <c r="C5327" s="134">
        <v>-74.906999999999996</v>
      </c>
      <c r="D5327" t="s">
        <v>13772</v>
      </c>
      <c r="E5327" t="s">
        <v>892</v>
      </c>
      <c r="F5327" t="s">
        <v>1214</v>
      </c>
      <c r="G5327" t="s">
        <v>13773</v>
      </c>
      <c r="H5327" t="s">
        <v>289</v>
      </c>
      <c r="I5327">
        <v>74.946399999999997</v>
      </c>
      <c r="L5327" t="s">
        <v>13125</v>
      </c>
      <c r="M5327" t="s">
        <v>1019</v>
      </c>
      <c r="N5327" t="s">
        <v>1019</v>
      </c>
    </row>
    <row r="5328" spans="1:14" x14ac:dyDescent="0.3">
      <c r="A5328" s="136">
        <f t="shared" si="83"/>
        <v>468.25599190618777</v>
      </c>
      <c r="B5328" s="134">
        <v>3.6324999999999998</v>
      </c>
      <c r="C5328" s="134">
        <v>-75.408500000000004</v>
      </c>
      <c r="D5328" t="s">
        <v>1449</v>
      </c>
      <c r="E5328" t="s">
        <v>883</v>
      </c>
      <c r="F5328" t="s">
        <v>877</v>
      </c>
      <c r="G5328" t="s">
        <v>1165</v>
      </c>
      <c r="H5328" t="s">
        <v>307</v>
      </c>
      <c r="I5328">
        <v>1132.8716999999999</v>
      </c>
      <c r="J5328" t="s">
        <v>889</v>
      </c>
      <c r="L5328" t="s">
        <v>1450</v>
      </c>
      <c r="M5328" t="s">
        <v>1451</v>
      </c>
      <c r="N5328" t="s">
        <v>1451</v>
      </c>
    </row>
    <row r="5329" spans="1:14" x14ac:dyDescent="0.3">
      <c r="A5329" s="136">
        <f t="shared" si="83"/>
        <v>468.46197077908516</v>
      </c>
      <c r="B5329" s="134">
        <v>4.3049999999999997</v>
      </c>
      <c r="C5329" s="134">
        <v>-76.173000000000002</v>
      </c>
      <c r="D5329" t="s">
        <v>2101</v>
      </c>
      <c r="E5329" t="s">
        <v>883</v>
      </c>
      <c r="F5329" t="s">
        <v>877</v>
      </c>
      <c r="G5329" t="s">
        <v>2102</v>
      </c>
      <c r="H5329" t="s">
        <v>1321</v>
      </c>
      <c r="I5329">
        <v>31.962700000000002</v>
      </c>
      <c r="J5329" t="s">
        <v>894</v>
      </c>
      <c r="L5329" t="s">
        <v>2103</v>
      </c>
      <c r="M5329" t="s">
        <v>957</v>
      </c>
      <c r="N5329" t="s">
        <v>957</v>
      </c>
    </row>
    <row r="5330" spans="1:14" x14ac:dyDescent="0.3">
      <c r="A5330" s="136">
        <f t="shared" si="83"/>
        <v>468.50189971907861</v>
      </c>
      <c r="B5330" s="134">
        <v>10.63007</v>
      </c>
      <c r="C5330" s="134">
        <v>-75.318470000000005</v>
      </c>
      <c r="D5330" t="s">
        <v>13535</v>
      </c>
      <c r="E5330" t="s">
        <v>892</v>
      </c>
      <c r="F5330" t="s">
        <v>877</v>
      </c>
      <c r="G5330" t="s">
        <v>13536</v>
      </c>
      <c r="H5330" t="s">
        <v>290</v>
      </c>
      <c r="I5330">
        <v>159.3365</v>
      </c>
      <c r="J5330" t="s">
        <v>889</v>
      </c>
      <c r="K5330" t="s">
        <v>903</v>
      </c>
      <c r="L5330" t="s">
        <v>13537</v>
      </c>
      <c r="M5330" t="s">
        <v>13538</v>
      </c>
      <c r="N5330" t="s">
        <v>13538</v>
      </c>
    </row>
    <row r="5331" spans="1:14" x14ac:dyDescent="0.3">
      <c r="A5331" s="136">
        <f t="shared" si="83"/>
        <v>468.55867909474046</v>
      </c>
      <c r="B5331" s="134">
        <v>10.6585</v>
      </c>
      <c r="C5331" s="134">
        <v>-75.274500000000003</v>
      </c>
      <c r="D5331" t="s">
        <v>13561</v>
      </c>
      <c r="E5331" t="s">
        <v>883</v>
      </c>
      <c r="F5331" t="s">
        <v>877</v>
      </c>
      <c r="G5331" t="s">
        <v>13507</v>
      </c>
      <c r="H5331" t="s">
        <v>290</v>
      </c>
      <c r="I5331">
        <v>163.36920000000001</v>
      </c>
      <c r="J5331" t="s">
        <v>889</v>
      </c>
      <c r="L5331" t="s">
        <v>13562</v>
      </c>
      <c r="M5331" t="s">
        <v>931</v>
      </c>
      <c r="N5331" t="s">
        <v>931</v>
      </c>
    </row>
    <row r="5332" spans="1:14" x14ac:dyDescent="0.3">
      <c r="A5332" s="136">
        <f t="shared" si="83"/>
        <v>468.59641015584447</v>
      </c>
      <c r="B5332" s="134">
        <v>11.285500000000001</v>
      </c>
      <c r="C5332" s="134">
        <v>-72.5565</v>
      </c>
      <c r="D5332" t="s">
        <v>14036</v>
      </c>
      <c r="E5332" t="s">
        <v>883</v>
      </c>
      <c r="F5332" t="s">
        <v>884</v>
      </c>
      <c r="G5332" t="s">
        <v>9314</v>
      </c>
      <c r="H5332" t="s">
        <v>13738</v>
      </c>
      <c r="I5332">
        <v>683.72500000000002</v>
      </c>
      <c r="L5332" t="s">
        <v>14037</v>
      </c>
      <c r="M5332" t="s">
        <v>1759</v>
      </c>
      <c r="N5332" t="s">
        <v>1759</v>
      </c>
    </row>
    <row r="5333" spans="1:14" x14ac:dyDescent="0.3">
      <c r="A5333" s="136">
        <f t="shared" si="83"/>
        <v>468.59815454773974</v>
      </c>
      <c r="B5333" s="134">
        <v>10.861499999999999</v>
      </c>
      <c r="C5333" s="134">
        <v>-74.911500000000004</v>
      </c>
      <c r="D5333" t="s">
        <v>13774</v>
      </c>
      <c r="E5333" t="s">
        <v>883</v>
      </c>
      <c r="F5333" t="s">
        <v>877</v>
      </c>
      <c r="G5333" t="s">
        <v>13773</v>
      </c>
      <c r="H5333" t="s">
        <v>289</v>
      </c>
      <c r="I5333">
        <v>111.2103</v>
      </c>
      <c r="J5333" t="s">
        <v>894</v>
      </c>
      <c r="L5333" t="s">
        <v>13775</v>
      </c>
      <c r="M5333" t="s">
        <v>1019</v>
      </c>
      <c r="N5333" t="s">
        <v>1019</v>
      </c>
    </row>
    <row r="5334" spans="1:14" x14ac:dyDescent="0.3">
      <c r="A5334" s="136">
        <f t="shared" si="83"/>
        <v>468.72096423705631</v>
      </c>
      <c r="B5334" s="134">
        <v>10.78434</v>
      </c>
      <c r="C5334" s="134">
        <v>-75.062100000000001</v>
      </c>
      <c r="D5334" t="s">
        <v>13711</v>
      </c>
      <c r="E5334" t="s">
        <v>892</v>
      </c>
      <c r="F5334" t="s">
        <v>877</v>
      </c>
      <c r="G5334" t="s">
        <v>13712</v>
      </c>
      <c r="H5334" t="s">
        <v>289</v>
      </c>
      <c r="I5334">
        <v>201.6328</v>
      </c>
      <c r="J5334" t="s">
        <v>889</v>
      </c>
      <c r="K5334" t="s">
        <v>879</v>
      </c>
      <c r="L5334" t="s">
        <v>8776</v>
      </c>
      <c r="M5334" t="s">
        <v>1718</v>
      </c>
      <c r="N5334" t="s">
        <v>1718</v>
      </c>
    </row>
    <row r="5335" spans="1:14" x14ac:dyDescent="0.3">
      <c r="A5335" s="136">
        <f t="shared" si="83"/>
        <v>468.74622904277402</v>
      </c>
      <c r="B5335" s="134">
        <v>10.862</v>
      </c>
      <c r="C5335" s="134">
        <v>-74.913499999999999</v>
      </c>
      <c r="D5335" t="s">
        <v>13776</v>
      </c>
      <c r="E5335" t="s">
        <v>883</v>
      </c>
      <c r="F5335" t="s">
        <v>877</v>
      </c>
      <c r="G5335" t="s">
        <v>13777</v>
      </c>
      <c r="H5335" t="s">
        <v>289</v>
      </c>
      <c r="I5335">
        <v>1286.1736000000001</v>
      </c>
      <c r="J5335" t="s">
        <v>889</v>
      </c>
      <c r="L5335" t="s">
        <v>13778</v>
      </c>
      <c r="M5335" t="s">
        <v>906</v>
      </c>
      <c r="N5335" t="s">
        <v>906</v>
      </c>
    </row>
    <row r="5336" spans="1:14" x14ac:dyDescent="0.3">
      <c r="A5336" s="136">
        <f t="shared" si="83"/>
        <v>469.12182500890066</v>
      </c>
      <c r="B5336" s="134">
        <v>10.888</v>
      </c>
      <c r="C5336" s="134">
        <v>-74.867999999999995</v>
      </c>
      <c r="D5336" t="s">
        <v>13791</v>
      </c>
      <c r="E5336" t="s">
        <v>883</v>
      </c>
      <c r="F5336" t="s">
        <v>877</v>
      </c>
      <c r="G5336" t="s">
        <v>13773</v>
      </c>
      <c r="H5336" t="s">
        <v>289</v>
      </c>
      <c r="I5336">
        <v>154.70599999999999</v>
      </c>
      <c r="J5336" t="s">
        <v>889</v>
      </c>
      <c r="L5336" t="s">
        <v>13792</v>
      </c>
      <c r="M5336" t="s">
        <v>1019</v>
      </c>
      <c r="N5336" t="s">
        <v>1019</v>
      </c>
    </row>
    <row r="5337" spans="1:14" x14ac:dyDescent="0.3">
      <c r="A5337" s="136">
        <f t="shared" si="83"/>
        <v>469.1626085571159</v>
      </c>
      <c r="B5337" s="134">
        <v>10.6615</v>
      </c>
      <c r="C5337" s="134">
        <v>-75.28</v>
      </c>
      <c r="D5337" t="s">
        <v>13569</v>
      </c>
      <c r="E5337" t="s">
        <v>883</v>
      </c>
      <c r="F5337" t="s">
        <v>877</v>
      </c>
      <c r="G5337" t="s">
        <v>13507</v>
      </c>
      <c r="H5337" t="s">
        <v>290</v>
      </c>
      <c r="I5337">
        <v>156.10730000000001</v>
      </c>
      <c r="J5337" t="s">
        <v>889</v>
      </c>
      <c r="L5337" t="s">
        <v>13562</v>
      </c>
      <c r="M5337" t="s">
        <v>931</v>
      </c>
      <c r="N5337" t="s">
        <v>931</v>
      </c>
    </row>
    <row r="5338" spans="1:14" x14ac:dyDescent="0.3">
      <c r="A5338" s="136">
        <f t="shared" si="83"/>
        <v>469.16559148031274</v>
      </c>
      <c r="B5338" s="134">
        <v>11.249499999999999</v>
      </c>
      <c r="C5338" s="134">
        <v>-72.258499999999998</v>
      </c>
      <c r="D5338" t="s">
        <v>14042</v>
      </c>
      <c r="E5338" t="s">
        <v>883</v>
      </c>
      <c r="F5338" t="s">
        <v>877</v>
      </c>
      <c r="G5338" t="s">
        <v>14043</v>
      </c>
      <c r="H5338" t="s">
        <v>13738</v>
      </c>
      <c r="I5338">
        <v>8838.5005999999994</v>
      </c>
      <c r="J5338" t="s">
        <v>1069</v>
      </c>
      <c r="L5338" t="s">
        <v>2659</v>
      </c>
      <c r="M5338" t="s">
        <v>5794</v>
      </c>
      <c r="N5338" t="s">
        <v>5794</v>
      </c>
    </row>
    <row r="5339" spans="1:14" x14ac:dyDescent="0.3">
      <c r="A5339" s="136">
        <f t="shared" si="83"/>
        <v>469.20132032386982</v>
      </c>
      <c r="B5339" s="134">
        <v>10.898239999999999</v>
      </c>
      <c r="C5339" s="134">
        <v>-74.848230000000001</v>
      </c>
      <c r="D5339" t="s">
        <v>13795</v>
      </c>
      <c r="E5339" t="s">
        <v>892</v>
      </c>
      <c r="F5339" t="s">
        <v>877</v>
      </c>
      <c r="G5339" t="s">
        <v>13773</v>
      </c>
      <c r="H5339" t="s">
        <v>289</v>
      </c>
      <c r="I5339">
        <v>3.6198000000000001</v>
      </c>
      <c r="J5339" t="s">
        <v>894</v>
      </c>
      <c r="K5339" t="s">
        <v>879</v>
      </c>
      <c r="L5339" t="s">
        <v>13796</v>
      </c>
      <c r="M5339" t="s">
        <v>887</v>
      </c>
      <c r="N5339" t="s">
        <v>887</v>
      </c>
    </row>
    <row r="5340" spans="1:14" x14ac:dyDescent="0.3">
      <c r="A5340" s="136">
        <f t="shared" si="83"/>
        <v>469.29962472409539</v>
      </c>
      <c r="B5340" s="134">
        <v>7.9935</v>
      </c>
      <c r="C5340" s="134">
        <v>-77.159000000000006</v>
      </c>
      <c r="D5340" t="s">
        <v>11919</v>
      </c>
      <c r="E5340" t="s">
        <v>883</v>
      </c>
      <c r="F5340" t="s">
        <v>884</v>
      </c>
      <c r="G5340" t="s">
        <v>11836</v>
      </c>
      <c r="H5340" t="s">
        <v>295</v>
      </c>
      <c r="I5340">
        <v>3607.1500999999998</v>
      </c>
      <c r="L5340" t="s">
        <v>886</v>
      </c>
      <c r="M5340" t="s">
        <v>887</v>
      </c>
      <c r="N5340" t="s">
        <v>887</v>
      </c>
    </row>
    <row r="5341" spans="1:14" x14ac:dyDescent="0.3">
      <c r="A5341" s="136">
        <f t="shared" si="83"/>
        <v>469.55894953932051</v>
      </c>
      <c r="B5341" s="134">
        <v>10.56189</v>
      </c>
      <c r="C5341" s="134">
        <v>-75.438329999999993</v>
      </c>
      <c r="D5341" t="s">
        <v>13457</v>
      </c>
      <c r="E5341" t="s">
        <v>892</v>
      </c>
      <c r="F5341" t="s">
        <v>877</v>
      </c>
      <c r="G5341" t="s">
        <v>13187</v>
      </c>
      <c r="H5341" t="s">
        <v>290</v>
      </c>
      <c r="I5341">
        <v>711.4425</v>
      </c>
      <c r="J5341" t="s">
        <v>889</v>
      </c>
      <c r="K5341" t="s">
        <v>879</v>
      </c>
      <c r="L5341" t="s">
        <v>13458</v>
      </c>
      <c r="M5341" t="s">
        <v>1019</v>
      </c>
      <c r="N5341" t="s">
        <v>1019</v>
      </c>
    </row>
    <row r="5342" spans="1:14" x14ac:dyDescent="0.3">
      <c r="A5342" s="136">
        <f t="shared" si="83"/>
        <v>469.73911939110263</v>
      </c>
      <c r="B5342" s="134">
        <v>10.61561</v>
      </c>
      <c r="C5342" s="134">
        <v>-75.361310000000003</v>
      </c>
      <c r="D5342" t="s">
        <v>13521</v>
      </c>
      <c r="E5342" t="s">
        <v>892</v>
      </c>
      <c r="F5342" t="s">
        <v>877</v>
      </c>
      <c r="G5342" t="s">
        <v>13441</v>
      </c>
      <c r="H5342" t="s">
        <v>290</v>
      </c>
      <c r="I5342">
        <v>1068.327</v>
      </c>
      <c r="J5342" t="s">
        <v>894</v>
      </c>
      <c r="K5342" t="s">
        <v>879</v>
      </c>
      <c r="L5342" t="s">
        <v>13209</v>
      </c>
      <c r="M5342" t="s">
        <v>1019</v>
      </c>
      <c r="N5342" t="s">
        <v>1019</v>
      </c>
    </row>
    <row r="5343" spans="1:14" x14ac:dyDescent="0.3">
      <c r="A5343" s="136">
        <f t="shared" si="83"/>
        <v>469.9707489864781</v>
      </c>
      <c r="B5343" s="134">
        <v>11.247</v>
      </c>
      <c r="C5343" s="134">
        <v>-73.795000000000002</v>
      </c>
      <c r="D5343" t="s">
        <v>13953</v>
      </c>
      <c r="E5343" t="s">
        <v>883</v>
      </c>
      <c r="F5343" t="s">
        <v>877</v>
      </c>
      <c r="G5343" t="s">
        <v>260</v>
      </c>
      <c r="H5343" t="s">
        <v>301</v>
      </c>
      <c r="I5343">
        <v>19.2988</v>
      </c>
      <c r="J5343" t="s">
        <v>894</v>
      </c>
      <c r="L5343" t="s">
        <v>13951</v>
      </c>
      <c r="M5343" t="s">
        <v>1689</v>
      </c>
      <c r="N5343" t="s">
        <v>1689</v>
      </c>
    </row>
    <row r="5344" spans="1:14" x14ac:dyDescent="0.3">
      <c r="A5344" s="136">
        <f t="shared" si="83"/>
        <v>470.16114821868842</v>
      </c>
      <c r="B5344" s="134">
        <v>5.1319499999999998</v>
      </c>
      <c r="C5344" s="134">
        <v>-76.766450000000006</v>
      </c>
      <c r="D5344" t="s">
        <v>5212</v>
      </c>
      <c r="E5344" t="s">
        <v>892</v>
      </c>
      <c r="F5344" t="s">
        <v>877</v>
      </c>
      <c r="G5344" t="s">
        <v>5213</v>
      </c>
      <c r="H5344" t="s">
        <v>295</v>
      </c>
      <c r="I5344">
        <v>3543.6365000000001</v>
      </c>
      <c r="J5344" t="s">
        <v>889</v>
      </c>
      <c r="K5344" t="s">
        <v>1058</v>
      </c>
      <c r="L5344" t="s">
        <v>4932</v>
      </c>
      <c r="M5344" t="s">
        <v>4933</v>
      </c>
      <c r="N5344" t="s">
        <v>4933</v>
      </c>
    </row>
    <row r="5345" spans="1:14" x14ac:dyDescent="0.3">
      <c r="A5345" s="136">
        <f t="shared" si="83"/>
        <v>470.37911897111155</v>
      </c>
      <c r="B5345" s="134">
        <v>11.246</v>
      </c>
      <c r="C5345" s="134">
        <v>-73.819999999999993</v>
      </c>
      <c r="D5345" t="s">
        <v>13950</v>
      </c>
      <c r="E5345" t="s">
        <v>883</v>
      </c>
      <c r="F5345" t="s">
        <v>877</v>
      </c>
      <c r="G5345" t="s">
        <v>260</v>
      </c>
      <c r="H5345" t="s">
        <v>301</v>
      </c>
      <c r="I5345">
        <v>56.691200000000002</v>
      </c>
      <c r="J5345" t="s">
        <v>894</v>
      </c>
      <c r="L5345" t="s">
        <v>13951</v>
      </c>
      <c r="M5345" t="s">
        <v>957</v>
      </c>
      <c r="N5345" t="s">
        <v>957</v>
      </c>
    </row>
    <row r="5346" spans="1:14" x14ac:dyDescent="0.3">
      <c r="A5346" s="136">
        <f t="shared" si="83"/>
        <v>470.61768359509733</v>
      </c>
      <c r="B5346" s="134">
        <v>10.602499999999999</v>
      </c>
      <c r="C5346" s="134">
        <v>-75.395499999999998</v>
      </c>
      <c r="D5346" t="s">
        <v>13501</v>
      </c>
      <c r="E5346" t="s">
        <v>892</v>
      </c>
      <c r="F5346" t="s">
        <v>877</v>
      </c>
      <c r="G5346" t="s">
        <v>13187</v>
      </c>
      <c r="H5346" t="s">
        <v>290</v>
      </c>
      <c r="I5346">
        <v>514.48180000000002</v>
      </c>
      <c r="J5346" t="s">
        <v>889</v>
      </c>
      <c r="K5346" t="s">
        <v>903</v>
      </c>
      <c r="L5346" t="s">
        <v>2784</v>
      </c>
      <c r="M5346" t="s">
        <v>12976</v>
      </c>
      <c r="N5346" t="s">
        <v>12976</v>
      </c>
    </row>
    <row r="5347" spans="1:14" x14ac:dyDescent="0.3">
      <c r="A5347" s="136">
        <f t="shared" si="83"/>
        <v>470.84755639526401</v>
      </c>
      <c r="B5347" s="134">
        <v>11.24985</v>
      </c>
      <c r="C5347" s="134">
        <v>-73.822299999999998</v>
      </c>
      <c r="D5347" t="s">
        <v>13952</v>
      </c>
      <c r="E5347" t="s">
        <v>892</v>
      </c>
      <c r="F5347" t="s">
        <v>877</v>
      </c>
      <c r="G5347" t="s">
        <v>260</v>
      </c>
      <c r="H5347" t="s">
        <v>301</v>
      </c>
      <c r="I5347">
        <v>1.9906999999999999</v>
      </c>
      <c r="J5347" t="s">
        <v>894</v>
      </c>
      <c r="K5347" t="s">
        <v>879</v>
      </c>
      <c r="L5347" t="s">
        <v>13951</v>
      </c>
      <c r="M5347" t="s">
        <v>899</v>
      </c>
      <c r="N5347" t="s">
        <v>899</v>
      </c>
    </row>
    <row r="5348" spans="1:14" x14ac:dyDescent="0.3">
      <c r="A5348" s="136">
        <f t="shared" si="83"/>
        <v>470.8868734884017</v>
      </c>
      <c r="B5348" s="134">
        <v>11.24579</v>
      </c>
      <c r="C5348" s="134">
        <v>-73.844890000000007</v>
      </c>
      <c r="D5348" t="s">
        <v>13948</v>
      </c>
      <c r="E5348" t="s">
        <v>892</v>
      </c>
      <c r="F5348" t="s">
        <v>877</v>
      </c>
      <c r="G5348" t="s">
        <v>260</v>
      </c>
      <c r="H5348" t="s">
        <v>301</v>
      </c>
      <c r="I5348">
        <v>11.606999999999999</v>
      </c>
      <c r="J5348" t="s">
        <v>894</v>
      </c>
      <c r="K5348" t="s">
        <v>879</v>
      </c>
      <c r="L5348" t="s">
        <v>13949</v>
      </c>
      <c r="M5348" t="s">
        <v>957</v>
      </c>
      <c r="N5348" t="s">
        <v>957</v>
      </c>
    </row>
    <row r="5349" spans="1:14" x14ac:dyDescent="0.3">
      <c r="A5349" s="136">
        <f t="shared" si="83"/>
        <v>471.00538139651746</v>
      </c>
      <c r="B5349" s="134">
        <v>10.58827</v>
      </c>
      <c r="C5349" s="134">
        <v>-75.422910000000002</v>
      </c>
      <c r="D5349" t="s">
        <v>13487</v>
      </c>
      <c r="E5349" t="s">
        <v>892</v>
      </c>
      <c r="F5349" t="s">
        <v>877</v>
      </c>
      <c r="G5349" t="s">
        <v>13187</v>
      </c>
      <c r="H5349" t="s">
        <v>290</v>
      </c>
      <c r="I5349">
        <v>1153.4038</v>
      </c>
      <c r="J5349" t="s">
        <v>889</v>
      </c>
      <c r="K5349" t="s">
        <v>879</v>
      </c>
      <c r="L5349" t="s">
        <v>13488</v>
      </c>
      <c r="M5349" t="s">
        <v>1252</v>
      </c>
      <c r="N5349" t="s">
        <v>1252</v>
      </c>
    </row>
    <row r="5350" spans="1:14" x14ac:dyDescent="0.3">
      <c r="A5350" s="136">
        <f t="shared" si="83"/>
        <v>471.03670258660242</v>
      </c>
      <c r="B5350" s="134">
        <v>10.66451</v>
      </c>
      <c r="C5350" s="134">
        <v>-75.307040000000001</v>
      </c>
      <c r="D5350" t="s">
        <v>13581</v>
      </c>
      <c r="E5350" t="s">
        <v>892</v>
      </c>
      <c r="F5350" t="s">
        <v>877</v>
      </c>
      <c r="G5350" t="s">
        <v>13187</v>
      </c>
      <c r="H5350" t="s">
        <v>290</v>
      </c>
      <c r="I5350">
        <v>57.854300000000002</v>
      </c>
      <c r="J5350" t="s">
        <v>894</v>
      </c>
      <c r="K5350" t="s">
        <v>879</v>
      </c>
      <c r="L5350" t="s">
        <v>13572</v>
      </c>
      <c r="M5350" t="s">
        <v>899</v>
      </c>
      <c r="N5350" t="s">
        <v>899</v>
      </c>
    </row>
    <row r="5351" spans="1:14" x14ac:dyDescent="0.3">
      <c r="A5351" s="136">
        <f t="shared" si="83"/>
        <v>471.20477096018163</v>
      </c>
      <c r="B5351" s="134">
        <v>10.669700000000001</v>
      </c>
      <c r="C5351" s="134">
        <v>-75.301659999999998</v>
      </c>
      <c r="D5351" t="s">
        <v>13585</v>
      </c>
      <c r="E5351" t="s">
        <v>892</v>
      </c>
      <c r="F5351" t="s">
        <v>877</v>
      </c>
      <c r="G5351" t="s">
        <v>13536</v>
      </c>
      <c r="H5351" t="s">
        <v>290</v>
      </c>
      <c r="I5351">
        <v>389.40230000000003</v>
      </c>
      <c r="J5351" t="s">
        <v>894</v>
      </c>
      <c r="K5351" t="s">
        <v>879</v>
      </c>
      <c r="L5351" t="s">
        <v>13586</v>
      </c>
      <c r="M5351" t="s">
        <v>899</v>
      </c>
      <c r="N5351" t="s">
        <v>899</v>
      </c>
    </row>
    <row r="5352" spans="1:14" x14ac:dyDescent="0.3">
      <c r="A5352" s="136">
        <f t="shared" si="83"/>
        <v>471.24073226733788</v>
      </c>
      <c r="B5352" s="134">
        <v>11.163500000000001</v>
      </c>
      <c r="C5352" s="134">
        <v>-74.197999999999993</v>
      </c>
      <c r="D5352" t="s">
        <v>13913</v>
      </c>
      <c r="E5352" t="s">
        <v>883</v>
      </c>
      <c r="F5352" t="s">
        <v>877</v>
      </c>
      <c r="G5352" t="s">
        <v>260</v>
      </c>
      <c r="H5352" t="s">
        <v>301</v>
      </c>
      <c r="I5352">
        <v>293.25400000000002</v>
      </c>
      <c r="J5352" t="s">
        <v>889</v>
      </c>
      <c r="L5352" t="s">
        <v>13914</v>
      </c>
      <c r="M5352" t="s">
        <v>1019</v>
      </c>
      <c r="N5352" t="s">
        <v>1019</v>
      </c>
    </row>
    <row r="5353" spans="1:14" x14ac:dyDescent="0.3">
      <c r="A5353" s="136">
        <f t="shared" si="83"/>
        <v>471.26475953385807</v>
      </c>
      <c r="B5353" s="134">
        <v>10.662599999999999</v>
      </c>
      <c r="C5353" s="134">
        <v>-75.313910000000007</v>
      </c>
      <c r="D5353" t="s">
        <v>13571</v>
      </c>
      <c r="E5353" t="s">
        <v>892</v>
      </c>
      <c r="F5353" t="s">
        <v>877</v>
      </c>
      <c r="G5353" t="s">
        <v>13187</v>
      </c>
      <c r="H5353" t="s">
        <v>290</v>
      </c>
      <c r="I5353">
        <v>84.751499999999993</v>
      </c>
      <c r="J5353" t="s">
        <v>889</v>
      </c>
      <c r="K5353" t="s">
        <v>879</v>
      </c>
      <c r="L5353" t="s">
        <v>13572</v>
      </c>
      <c r="M5353" t="s">
        <v>899</v>
      </c>
      <c r="N5353" t="s">
        <v>899</v>
      </c>
    </row>
    <row r="5354" spans="1:14" x14ac:dyDescent="0.3">
      <c r="A5354" s="136">
        <f t="shared" si="83"/>
        <v>471.39970542889142</v>
      </c>
      <c r="B5354" s="134">
        <v>4.0404999999999998</v>
      </c>
      <c r="C5354" s="134">
        <v>-75.954499999999996</v>
      </c>
      <c r="D5354" t="s">
        <v>1601</v>
      </c>
      <c r="E5354" t="s">
        <v>883</v>
      </c>
      <c r="F5354" t="s">
        <v>1214</v>
      </c>
      <c r="G5354" t="s">
        <v>1602</v>
      </c>
      <c r="H5354" t="s">
        <v>1321</v>
      </c>
      <c r="I5354">
        <v>9.8338999999999999</v>
      </c>
      <c r="L5354" t="s">
        <v>1603</v>
      </c>
      <c r="M5354" t="s">
        <v>1019</v>
      </c>
      <c r="N5354" t="s">
        <v>1019</v>
      </c>
    </row>
    <row r="5355" spans="1:14" x14ac:dyDescent="0.3">
      <c r="A5355" s="136">
        <f t="shared" si="83"/>
        <v>471.45909768764858</v>
      </c>
      <c r="B5355" s="134">
        <v>10.66324</v>
      </c>
      <c r="C5355" s="134">
        <v>-75.316180000000003</v>
      </c>
      <c r="D5355" t="s">
        <v>13576</v>
      </c>
      <c r="E5355" t="s">
        <v>892</v>
      </c>
      <c r="F5355" t="s">
        <v>877</v>
      </c>
      <c r="G5355" t="s">
        <v>13187</v>
      </c>
      <c r="H5355" t="s">
        <v>290</v>
      </c>
      <c r="I5355">
        <v>81.784300000000002</v>
      </c>
      <c r="J5355" t="s">
        <v>889</v>
      </c>
      <c r="K5355" t="s">
        <v>879</v>
      </c>
      <c r="L5355" t="s">
        <v>13577</v>
      </c>
      <c r="M5355" t="s">
        <v>1482</v>
      </c>
      <c r="N5355" t="s">
        <v>1482</v>
      </c>
    </row>
    <row r="5356" spans="1:14" x14ac:dyDescent="0.3">
      <c r="A5356" s="136">
        <f t="shared" si="83"/>
        <v>471.50097712760197</v>
      </c>
      <c r="B5356" s="134">
        <v>10.59361</v>
      </c>
      <c r="C5356" s="134">
        <v>-75.423019999999994</v>
      </c>
      <c r="D5356" t="s">
        <v>13492</v>
      </c>
      <c r="E5356" t="s">
        <v>876</v>
      </c>
      <c r="F5356" t="s">
        <v>877</v>
      </c>
      <c r="G5356" t="s">
        <v>13187</v>
      </c>
      <c r="H5356" t="s">
        <v>290</v>
      </c>
      <c r="I5356">
        <v>95.329499999999996</v>
      </c>
      <c r="J5356" t="s">
        <v>894</v>
      </c>
      <c r="K5356" t="s">
        <v>879</v>
      </c>
      <c r="L5356" t="s">
        <v>13209</v>
      </c>
      <c r="M5356" t="s">
        <v>949</v>
      </c>
      <c r="N5356" t="s">
        <v>949</v>
      </c>
    </row>
    <row r="5357" spans="1:14" x14ac:dyDescent="0.3">
      <c r="A5357" s="136">
        <f t="shared" si="83"/>
        <v>471.55265012828619</v>
      </c>
      <c r="B5357" s="134">
        <v>10.671060000000001</v>
      </c>
      <c r="C5357" s="134">
        <v>-75.305400000000006</v>
      </c>
      <c r="D5357" t="s">
        <v>13587</v>
      </c>
      <c r="E5357" t="s">
        <v>892</v>
      </c>
      <c r="F5357" t="s">
        <v>877</v>
      </c>
      <c r="G5357" t="s">
        <v>13187</v>
      </c>
      <c r="H5357" t="s">
        <v>290</v>
      </c>
      <c r="I5357">
        <v>43.451900000000002</v>
      </c>
      <c r="J5357" t="s">
        <v>894</v>
      </c>
      <c r="K5357" t="s">
        <v>879</v>
      </c>
      <c r="L5357" t="s">
        <v>13586</v>
      </c>
      <c r="M5357" t="s">
        <v>899</v>
      </c>
      <c r="N5357" t="s">
        <v>899</v>
      </c>
    </row>
    <row r="5358" spans="1:14" x14ac:dyDescent="0.3">
      <c r="A5358" s="136">
        <f t="shared" si="83"/>
        <v>471.65291824404812</v>
      </c>
      <c r="B5358" s="134">
        <v>11.165570000000001</v>
      </c>
      <c r="C5358" s="134">
        <v>-74.204229999999995</v>
      </c>
      <c r="D5358" t="s">
        <v>13915</v>
      </c>
      <c r="E5358" t="s">
        <v>892</v>
      </c>
      <c r="F5358" t="s">
        <v>926</v>
      </c>
      <c r="G5358" t="s">
        <v>260</v>
      </c>
      <c r="H5358" t="s">
        <v>301</v>
      </c>
      <c r="I5358">
        <v>40.101700000000001</v>
      </c>
      <c r="J5358" t="s">
        <v>889</v>
      </c>
      <c r="K5358" t="s">
        <v>879</v>
      </c>
      <c r="L5358" t="s">
        <v>13916</v>
      </c>
      <c r="M5358" t="s">
        <v>1019</v>
      </c>
      <c r="N5358" t="s">
        <v>1019</v>
      </c>
    </row>
    <row r="5359" spans="1:14" x14ac:dyDescent="0.3">
      <c r="A5359" s="136">
        <f t="shared" si="83"/>
        <v>471.69763240584018</v>
      </c>
      <c r="B5359" s="134">
        <v>4.5389999999999997</v>
      </c>
      <c r="C5359" s="134">
        <v>-76.403499999999994</v>
      </c>
      <c r="D5359" t="s">
        <v>2866</v>
      </c>
      <c r="E5359" t="s">
        <v>883</v>
      </c>
      <c r="F5359" t="s">
        <v>877</v>
      </c>
      <c r="G5359" t="s">
        <v>2745</v>
      </c>
      <c r="H5359" t="s">
        <v>2746</v>
      </c>
      <c r="I5359">
        <v>2193.4805999999999</v>
      </c>
      <c r="J5359" t="s">
        <v>889</v>
      </c>
      <c r="L5359" t="s">
        <v>2659</v>
      </c>
      <c r="M5359" t="s">
        <v>1158</v>
      </c>
      <c r="N5359" t="s">
        <v>1158</v>
      </c>
    </row>
    <row r="5360" spans="1:14" x14ac:dyDescent="0.3">
      <c r="A5360" s="136">
        <f t="shared" si="83"/>
        <v>471.73438920244706</v>
      </c>
      <c r="B5360" s="134">
        <v>10.820499999999999</v>
      </c>
      <c r="C5360" s="134">
        <v>-75.052499999999995</v>
      </c>
      <c r="D5360" t="s">
        <v>13739</v>
      </c>
      <c r="E5360" t="s">
        <v>883</v>
      </c>
      <c r="F5360" t="s">
        <v>877</v>
      </c>
      <c r="G5360" t="s">
        <v>13712</v>
      </c>
      <c r="H5360" t="s">
        <v>289</v>
      </c>
      <c r="I5360">
        <v>126.9622</v>
      </c>
      <c r="J5360" t="s">
        <v>894</v>
      </c>
      <c r="L5360" t="s">
        <v>13740</v>
      </c>
      <c r="M5360" t="s">
        <v>1019</v>
      </c>
      <c r="N5360" t="s">
        <v>1019</v>
      </c>
    </row>
    <row r="5361" spans="1:14" x14ac:dyDescent="0.3">
      <c r="A5361" s="136">
        <f t="shared" si="83"/>
        <v>471.75318712982317</v>
      </c>
      <c r="B5361" s="134">
        <v>10.6509</v>
      </c>
      <c r="C5361" s="134">
        <v>-75.340419999999995</v>
      </c>
      <c r="D5361" t="s">
        <v>13554</v>
      </c>
      <c r="E5361" t="s">
        <v>892</v>
      </c>
      <c r="F5361" t="s">
        <v>877</v>
      </c>
      <c r="G5361" t="s">
        <v>13187</v>
      </c>
      <c r="H5361" t="s">
        <v>290</v>
      </c>
      <c r="I5361">
        <v>1045.2235000000001</v>
      </c>
      <c r="J5361" t="s">
        <v>889</v>
      </c>
      <c r="K5361" t="s">
        <v>879</v>
      </c>
      <c r="L5361" t="s">
        <v>1281</v>
      </c>
      <c r="M5361" t="s">
        <v>1270</v>
      </c>
      <c r="N5361" t="s">
        <v>1270</v>
      </c>
    </row>
    <row r="5362" spans="1:14" x14ac:dyDescent="0.3">
      <c r="A5362" s="136">
        <f t="shared" si="83"/>
        <v>471.80798927665558</v>
      </c>
      <c r="B5362" s="134">
        <v>11.167260000000001</v>
      </c>
      <c r="C5362" s="134">
        <v>-74.203410000000005</v>
      </c>
      <c r="D5362" t="s">
        <v>13917</v>
      </c>
      <c r="E5362" t="s">
        <v>892</v>
      </c>
      <c r="F5362" t="s">
        <v>877</v>
      </c>
      <c r="G5362" t="s">
        <v>260</v>
      </c>
      <c r="H5362" t="s">
        <v>301</v>
      </c>
      <c r="I5362">
        <v>59.085099999999997</v>
      </c>
      <c r="J5362" t="s">
        <v>894</v>
      </c>
      <c r="K5362" t="s">
        <v>879</v>
      </c>
      <c r="L5362" t="s">
        <v>13916</v>
      </c>
      <c r="M5362" t="s">
        <v>1019</v>
      </c>
      <c r="N5362" t="s">
        <v>1019</v>
      </c>
    </row>
    <row r="5363" spans="1:14" x14ac:dyDescent="0.3">
      <c r="A5363" s="136">
        <f t="shared" si="83"/>
        <v>471.81760697452364</v>
      </c>
      <c r="B5363" s="134">
        <v>3.4289999999999998</v>
      </c>
      <c r="C5363" s="134">
        <v>-75.147000000000006</v>
      </c>
      <c r="D5363" t="s">
        <v>1922</v>
      </c>
      <c r="E5363" t="s">
        <v>883</v>
      </c>
      <c r="F5363" t="s">
        <v>877</v>
      </c>
      <c r="G5363" t="s">
        <v>1923</v>
      </c>
      <c r="H5363" t="s">
        <v>300</v>
      </c>
      <c r="I5363">
        <v>92.139499999999998</v>
      </c>
      <c r="J5363" t="s">
        <v>894</v>
      </c>
      <c r="L5363" t="s">
        <v>1186</v>
      </c>
      <c r="M5363" t="s">
        <v>1173</v>
      </c>
      <c r="N5363" t="s">
        <v>1173</v>
      </c>
    </row>
    <row r="5364" spans="1:14" x14ac:dyDescent="0.3">
      <c r="A5364" s="136">
        <f t="shared" si="83"/>
        <v>472.09062351352026</v>
      </c>
      <c r="B5364" s="134">
        <v>10.627129999999999</v>
      </c>
      <c r="C5364" s="134">
        <v>-75.382480000000001</v>
      </c>
      <c r="D5364" t="s">
        <v>13533</v>
      </c>
      <c r="E5364" t="s">
        <v>892</v>
      </c>
      <c r="F5364" t="s">
        <v>877</v>
      </c>
      <c r="G5364" t="s">
        <v>13187</v>
      </c>
      <c r="H5364" t="s">
        <v>290</v>
      </c>
      <c r="I5364">
        <v>32.3035</v>
      </c>
      <c r="J5364" t="s">
        <v>889</v>
      </c>
      <c r="K5364" t="s">
        <v>879</v>
      </c>
      <c r="L5364" t="s">
        <v>13534</v>
      </c>
      <c r="M5364" t="s">
        <v>1019</v>
      </c>
      <c r="N5364" t="s">
        <v>1019</v>
      </c>
    </row>
    <row r="5365" spans="1:14" x14ac:dyDescent="0.3">
      <c r="A5365" s="136">
        <f t="shared" si="83"/>
        <v>472.13174300281366</v>
      </c>
      <c r="B5365" s="134">
        <v>10.678290000000001</v>
      </c>
      <c r="C5365" s="134">
        <v>-75.303740000000005</v>
      </c>
      <c r="D5365" t="s">
        <v>13594</v>
      </c>
      <c r="E5365" t="s">
        <v>892</v>
      </c>
      <c r="F5365" t="s">
        <v>926</v>
      </c>
      <c r="G5365" t="s">
        <v>13187</v>
      </c>
      <c r="H5365" t="s">
        <v>290</v>
      </c>
      <c r="I5365">
        <v>180.2946</v>
      </c>
      <c r="J5365" t="s">
        <v>889</v>
      </c>
      <c r="K5365" t="s">
        <v>879</v>
      </c>
      <c r="L5365" t="s">
        <v>13586</v>
      </c>
      <c r="M5365" t="s">
        <v>899</v>
      </c>
      <c r="N5365" t="s">
        <v>899</v>
      </c>
    </row>
    <row r="5366" spans="1:14" x14ac:dyDescent="0.3">
      <c r="A5366" s="136">
        <f t="shared" si="83"/>
        <v>472.19749067701179</v>
      </c>
      <c r="B5366" s="134">
        <v>10.614000000000001</v>
      </c>
      <c r="C5366" s="134">
        <v>-75.403999999999996</v>
      </c>
      <c r="D5366" t="s">
        <v>13518</v>
      </c>
      <c r="E5366" t="s">
        <v>883</v>
      </c>
      <c r="F5366" t="s">
        <v>877</v>
      </c>
      <c r="G5366" t="s">
        <v>13187</v>
      </c>
      <c r="H5366" t="s">
        <v>290</v>
      </c>
      <c r="I5366">
        <v>67.789400000000001</v>
      </c>
      <c r="J5366" t="s">
        <v>894</v>
      </c>
      <c r="L5366" t="s">
        <v>5645</v>
      </c>
      <c r="M5366" t="s">
        <v>1597</v>
      </c>
      <c r="N5366" t="s">
        <v>1597</v>
      </c>
    </row>
    <row r="5367" spans="1:14" x14ac:dyDescent="0.3">
      <c r="A5367" s="136">
        <f t="shared" si="83"/>
        <v>472.31874848676199</v>
      </c>
      <c r="B5367" s="134">
        <v>8.2364999999999995</v>
      </c>
      <c r="C5367" s="134">
        <v>-77.127499999999998</v>
      </c>
      <c r="D5367" t="s">
        <v>12163</v>
      </c>
      <c r="E5367" t="s">
        <v>883</v>
      </c>
      <c r="F5367" t="s">
        <v>877</v>
      </c>
      <c r="G5367" t="s">
        <v>11836</v>
      </c>
      <c r="H5367" t="s">
        <v>295</v>
      </c>
      <c r="I5367">
        <v>3169.6014</v>
      </c>
      <c r="J5367" t="s">
        <v>889</v>
      </c>
      <c r="L5367" t="s">
        <v>2659</v>
      </c>
      <c r="M5367" t="s">
        <v>11837</v>
      </c>
      <c r="N5367" t="s">
        <v>11837</v>
      </c>
    </row>
    <row r="5368" spans="1:14" x14ac:dyDescent="0.3">
      <c r="A5368" s="136">
        <f t="shared" si="83"/>
        <v>472.32190093950732</v>
      </c>
      <c r="B5368" s="134">
        <v>10.67815</v>
      </c>
      <c r="C5368" s="134">
        <v>-75.307190000000006</v>
      </c>
      <c r="D5368" t="s">
        <v>13591</v>
      </c>
      <c r="E5368" t="s">
        <v>892</v>
      </c>
      <c r="F5368" t="s">
        <v>877</v>
      </c>
      <c r="G5368" t="s">
        <v>13187</v>
      </c>
      <c r="H5368" t="s">
        <v>290</v>
      </c>
      <c r="I5368">
        <v>68.527299999999997</v>
      </c>
      <c r="J5368" t="s">
        <v>986</v>
      </c>
      <c r="K5368" t="s">
        <v>879</v>
      </c>
      <c r="L5368" t="s">
        <v>13592</v>
      </c>
      <c r="M5368" t="s">
        <v>899</v>
      </c>
      <c r="N5368" t="s">
        <v>899</v>
      </c>
    </row>
    <row r="5369" spans="1:14" x14ac:dyDescent="0.3">
      <c r="A5369" s="136">
        <f t="shared" si="83"/>
        <v>472.47750143476861</v>
      </c>
      <c r="B5369" s="134">
        <v>11.321</v>
      </c>
      <c r="C5369" s="134">
        <v>-72.560500000000005</v>
      </c>
      <c r="D5369" t="s">
        <v>14041</v>
      </c>
      <c r="E5369" t="s">
        <v>883</v>
      </c>
      <c r="F5369" t="s">
        <v>877</v>
      </c>
      <c r="G5369" t="s">
        <v>9314</v>
      </c>
      <c r="H5369" t="s">
        <v>13738</v>
      </c>
      <c r="I5369">
        <v>177.2405</v>
      </c>
      <c r="J5369" t="s">
        <v>889</v>
      </c>
      <c r="L5369" t="s">
        <v>6581</v>
      </c>
      <c r="M5369" t="s">
        <v>4045</v>
      </c>
      <c r="N5369" t="s">
        <v>4045</v>
      </c>
    </row>
    <row r="5370" spans="1:14" x14ac:dyDescent="0.3">
      <c r="A5370" s="136">
        <f t="shared" si="83"/>
        <v>472.51977772414108</v>
      </c>
      <c r="B5370" s="134">
        <v>10.6225</v>
      </c>
      <c r="C5370" s="134">
        <v>-75.396500000000003</v>
      </c>
      <c r="D5370" t="s">
        <v>13526</v>
      </c>
      <c r="E5370" t="s">
        <v>883</v>
      </c>
      <c r="F5370" t="s">
        <v>877</v>
      </c>
      <c r="G5370" t="s">
        <v>13187</v>
      </c>
      <c r="H5370" t="s">
        <v>290</v>
      </c>
      <c r="I5370">
        <v>745.65800000000002</v>
      </c>
      <c r="J5370" t="s">
        <v>889</v>
      </c>
      <c r="L5370" t="s">
        <v>2784</v>
      </c>
      <c r="M5370" t="s">
        <v>7202</v>
      </c>
      <c r="N5370" t="s">
        <v>7202</v>
      </c>
    </row>
    <row r="5371" spans="1:14" x14ac:dyDescent="0.3">
      <c r="A5371" s="136">
        <f t="shared" si="83"/>
        <v>472.66792604451757</v>
      </c>
      <c r="B5371" s="134">
        <v>3.419</v>
      </c>
      <c r="C5371" s="134">
        <v>-75.144999999999996</v>
      </c>
      <c r="D5371" t="s">
        <v>1958</v>
      </c>
      <c r="E5371" t="s">
        <v>883</v>
      </c>
      <c r="F5371" t="s">
        <v>877</v>
      </c>
      <c r="G5371" t="s">
        <v>1936</v>
      </c>
      <c r="H5371" t="s">
        <v>1937</v>
      </c>
      <c r="I5371">
        <v>377.16059999999999</v>
      </c>
      <c r="J5371" t="s">
        <v>889</v>
      </c>
      <c r="L5371" t="s">
        <v>1959</v>
      </c>
      <c r="M5371" t="s">
        <v>1759</v>
      </c>
      <c r="N5371" t="s">
        <v>1759</v>
      </c>
    </row>
    <row r="5372" spans="1:14" x14ac:dyDescent="0.3">
      <c r="A5372" s="136">
        <f t="shared" si="83"/>
        <v>472.67976117651909</v>
      </c>
      <c r="B5372" s="134">
        <v>11.18003</v>
      </c>
      <c r="C5372" s="134">
        <v>-74.187299999999993</v>
      </c>
      <c r="D5372" t="s">
        <v>13919</v>
      </c>
      <c r="E5372" t="s">
        <v>892</v>
      </c>
      <c r="F5372" t="s">
        <v>877</v>
      </c>
      <c r="G5372" t="s">
        <v>260</v>
      </c>
      <c r="H5372" t="s">
        <v>301</v>
      </c>
      <c r="I5372">
        <v>385.0412</v>
      </c>
      <c r="J5372" t="s">
        <v>889</v>
      </c>
      <c r="K5372" t="s">
        <v>879</v>
      </c>
      <c r="L5372" t="s">
        <v>13920</v>
      </c>
      <c r="M5372" t="s">
        <v>931</v>
      </c>
      <c r="N5372" t="s">
        <v>931</v>
      </c>
    </row>
    <row r="5373" spans="1:14" x14ac:dyDescent="0.3">
      <c r="A5373" s="136">
        <f t="shared" si="83"/>
        <v>472.75084617069672</v>
      </c>
      <c r="B5373" s="134">
        <v>2.9275000000000002</v>
      </c>
      <c r="C5373" s="134">
        <v>-72.150000000000006</v>
      </c>
      <c r="D5373" t="s">
        <v>10613</v>
      </c>
      <c r="E5373" t="s">
        <v>883</v>
      </c>
      <c r="F5373" t="s">
        <v>877</v>
      </c>
      <c r="G5373" t="s">
        <v>10614</v>
      </c>
      <c r="H5373" t="s">
        <v>302</v>
      </c>
      <c r="I5373">
        <v>356.01799999999997</v>
      </c>
      <c r="J5373" t="s">
        <v>889</v>
      </c>
      <c r="L5373" t="s">
        <v>10615</v>
      </c>
      <c r="M5373" t="s">
        <v>957</v>
      </c>
      <c r="N5373" t="s">
        <v>957</v>
      </c>
    </row>
    <row r="5374" spans="1:14" x14ac:dyDescent="0.3">
      <c r="A5374" s="136">
        <f t="shared" si="83"/>
        <v>472.88888644109323</v>
      </c>
      <c r="B5374" s="134">
        <v>8.0775000000000006</v>
      </c>
      <c r="C5374" s="134">
        <v>-77.173500000000004</v>
      </c>
      <c r="D5374" t="s">
        <v>12003</v>
      </c>
      <c r="E5374" t="s">
        <v>883</v>
      </c>
      <c r="F5374" t="s">
        <v>877</v>
      </c>
      <c r="G5374" t="s">
        <v>11836</v>
      </c>
      <c r="H5374" t="s">
        <v>295</v>
      </c>
      <c r="I5374">
        <v>6626.2335999999996</v>
      </c>
      <c r="J5374" t="s">
        <v>1069</v>
      </c>
      <c r="L5374" t="s">
        <v>2659</v>
      </c>
      <c r="M5374" t="s">
        <v>2026</v>
      </c>
      <c r="N5374" t="s">
        <v>2026</v>
      </c>
    </row>
    <row r="5375" spans="1:14" x14ac:dyDescent="0.3">
      <c r="A5375" s="136">
        <f t="shared" si="83"/>
        <v>473.02384362708261</v>
      </c>
      <c r="B5375" s="134">
        <v>3.42109</v>
      </c>
      <c r="C5375" s="134">
        <v>-75.154989999999998</v>
      </c>
      <c r="D5375" t="s">
        <v>1935</v>
      </c>
      <c r="E5375" t="s">
        <v>892</v>
      </c>
      <c r="F5375" t="s">
        <v>877</v>
      </c>
      <c r="G5375" t="s">
        <v>1936</v>
      </c>
      <c r="H5375" t="s">
        <v>1937</v>
      </c>
      <c r="I5375">
        <v>1924.3027</v>
      </c>
      <c r="J5375" t="s">
        <v>889</v>
      </c>
      <c r="K5375" t="s">
        <v>879</v>
      </c>
      <c r="L5375" t="s">
        <v>1938</v>
      </c>
      <c r="M5375" t="s">
        <v>1107</v>
      </c>
      <c r="N5375" t="s">
        <v>1107</v>
      </c>
    </row>
    <row r="5376" spans="1:14" x14ac:dyDescent="0.3">
      <c r="A5376" s="136">
        <f t="shared" si="83"/>
        <v>473.04937794640438</v>
      </c>
      <c r="B5376" s="134">
        <v>10.6904</v>
      </c>
      <c r="C5376" s="134">
        <v>-75.300039999999996</v>
      </c>
      <c r="D5376" t="s">
        <v>13608</v>
      </c>
      <c r="E5376" t="s">
        <v>892</v>
      </c>
      <c r="F5376" t="s">
        <v>877</v>
      </c>
      <c r="G5376" t="s">
        <v>13536</v>
      </c>
      <c r="H5376" t="s">
        <v>290</v>
      </c>
      <c r="I5376">
        <v>236.60560000000001</v>
      </c>
      <c r="J5376" t="s">
        <v>889</v>
      </c>
      <c r="K5376" t="s">
        <v>879</v>
      </c>
      <c r="L5376" t="s">
        <v>13209</v>
      </c>
      <c r="M5376" t="s">
        <v>899</v>
      </c>
      <c r="N5376" t="s">
        <v>899</v>
      </c>
    </row>
    <row r="5377" spans="1:14" x14ac:dyDescent="0.3">
      <c r="A5377" s="136">
        <f t="shared" si="83"/>
        <v>473.08133047622027</v>
      </c>
      <c r="B5377" s="134">
        <v>2.9247999999999998</v>
      </c>
      <c r="C5377" s="134">
        <v>-73.850409999999997</v>
      </c>
      <c r="D5377" t="s">
        <v>6182</v>
      </c>
      <c r="E5377" t="s">
        <v>892</v>
      </c>
      <c r="F5377" t="s">
        <v>877</v>
      </c>
      <c r="G5377" t="s">
        <v>5575</v>
      </c>
      <c r="H5377" t="s">
        <v>302</v>
      </c>
      <c r="I5377">
        <v>131.21719999999999</v>
      </c>
      <c r="J5377" t="s">
        <v>894</v>
      </c>
      <c r="K5377" t="s">
        <v>879</v>
      </c>
      <c r="L5377" t="s">
        <v>6019</v>
      </c>
      <c r="M5377" t="s">
        <v>939</v>
      </c>
      <c r="N5377" t="s">
        <v>939</v>
      </c>
    </row>
    <row r="5378" spans="1:14" x14ac:dyDescent="0.3">
      <c r="A5378" s="136">
        <f t="shared" ref="A5378:A5441" si="84">6371*ACOS(SIN(RADIANS(LAT))*SIN(RADIANS(B5378))+COS(RADIANS(LAT))*COS(RADIANS(B5378))*COS(RADIANS(C5378-LONG)))</f>
        <v>473.19229792909169</v>
      </c>
      <c r="B5378" s="134">
        <v>10.679119999999999</v>
      </c>
      <c r="C5378" s="134">
        <v>-75.320390000000003</v>
      </c>
      <c r="D5378" t="s">
        <v>13595</v>
      </c>
      <c r="E5378" t="s">
        <v>892</v>
      </c>
      <c r="F5378" t="s">
        <v>926</v>
      </c>
      <c r="G5378" t="s">
        <v>13187</v>
      </c>
      <c r="H5378" t="s">
        <v>290</v>
      </c>
      <c r="I5378">
        <v>269.87740000000002</v>
      </c>
      <c r="J5378" t="s">
        <v>889</v>
      </c>
      <c r="K5378" t="s">
        <v>879</v>
      </c>
      <c r="L5378" t="s">
        <v>13596</v>
      </c>
      <c r="M5378" t="s">
        <v>1718</v>
      </c>
      <c r="N5378" t="s">
        <v>1718</v>
      </c>
    </row>
    <row r="5379" spans="1:14" x14ac:dyDescent="0.3">
      <c r="A5379" s="136">
        <f t="shared" si="84"/>
        <v>473.27398070794465</v>
      </c>
      <c r="B5379" s="134">
        <v>8.2579999999999991</v>
      </c>
      <c r="C5379" s="134">
        <v>-77.130499999999998</v>
      </c>
      <c r="D5379" t="s">
        <v>12185</v>
      </c>
      <c r="E5379" t="s">
        <v>883</v>
      </c>
      <c r="F5379" t="s">
        <v>877</v>
      </c>
      <c r="G5379" t="s">
        <v>12186</v>
      </c>
      <c r="H5379" t="s">
        <v>295</v>
      </c>
      <c r="I5379">
        <v>4424.9912999999997</v>
      </c>
      <c r="J5379" t="s">
        <v>889</v>
      </c>
      <c r="L5379" t="s">
        <v>2659</v>
      </c>
      <c r="M5379" t="s">
        <v>2026</v>
      </c>
      <c r="N5379" t="s">
        <v>2026</v>
      </c>
    </row>
    <row r="5380" spans="1:14" x14ac:dyDescent="0.3">
      <c r="A5380" s="136">
        <f t="shared" si="84"/>
        <v>473.27600226174127</v>
      </c>
      <c r="B5380" s="134">
        <v>10.664</v>
      </c>
      <c r="C5380" s="134">
        <v>-75.345500000000001</v>
      </c>
      <c r="D5380" t="s">
        <v>13578</v>
      </c>
      <c r="E5380" t="s">
        <v>892</v>
      </c>
      <c r="F5380" t="s">
        <v>877</v>
      </c>
      <c r="G5380" t="s">
        <v>13187</v>
      </c>
      <c r="H5380" t="s">
        <v>290</v>
      </c>
      <c r="I5380">
        <v>908.8886</v>
      </c>
      <c r="J5380" t="s">
        <v>889</v>
      </c>
      <c r="K5380" t="s">
        <v>903</v>
      </c>
      <c r="L5380" t="s">
        <v>4152</v>
      </c>
      <c r="M5380" t="s">
        <v>887</v>
      </c>
      <c r="N5380" t="s">
        <v>887</v>
      </c>
    </row>
    <row r="5381" spans="1:14" x14ac:dyDescent="0.3">
      <c r="A5381" s="136">
        <f t="shared" si="84"/>
        <v>473.46563051921294</v>
      </c>
      <c r="B5381" s="134">
        <v>10.61</v>
      </c>
      <c r="C5381" s="134">
        <v>-75.430499999999995</v>
      </c>
      <c r="D5381" t="s">
        <v>13512</v>
      </c>
      <c r="E5381" t="s">
        <v>883</v>
      </c>
      <c r="F5381" t="s">
        <v>877</v>
      </c>
      <c r="G5381" t="s">
        <v>13187</v>
      </c>
      <c r="H5381" t="s">
        <v>290</v>
      </c>
      <c r="I5381">
        <v>512.08370000000002</v>
      </c>
      <c r="J5381" t="s">
        <v>889</v>
      </c>
      <c r="L5381" t="s">
        <v>2784</v>
      </c>
      <c r="M5381" t="s">
        <v>13215</v>
      </c>
      <c r="N5381" t="s">
        <v>13215</v>
      </c>
    </row>
    <row r="5382" spans="1:14" x14ac:dyDescent="0.3">
      <c r="A5382" s="136">
        <f t="shared" si="84"/>
        <v>473.46573975328624</v>
      </c>
      <c r="B5382" s="134">
        <v>11.193160000000001</v>
      </c>
      <c r="C5382" s="134">
        <v>-74.166700000000006</v>
      </c>
      <c r="D5382" t="s">
        <v>13923</v>
      </c>
      <c r="E5382" t="s">
        <v>892</v>
      </c>
      <c r="F5382" t="s">
        <v>926</v>
      </c>
      <c r="G5382" t="s">
        <v>260</v>
      </c>
      <c r="H5382" t="s">
        <v>301</v>
      </c>
      <c r="I5382">
        <v>39.956499999999998</v>
      </c>
      <c r="J5382" t="s">
        <v>889</v>
      </c>
      <c r="K5382" t="s">
        <v>879</v>
      </c>
      <c r="L5382" t="s">
        <v>13924</v>
      </c>
      <c r="M5382" t="s">
        <v>899</v>
      </c>
      <c r="N5382" t="s">
        <v>899</v>
      </c>
    </row>
    <row r="5383" spans="1:14" x14ac:dyDescent="0.3">
      <c r="A5383" s="136">
        <f t="shared" si="84"/>
        <v>473.48570966598203</v>
      </c>
      <c r="B5383" s="134">
        <v>10.68079</v>
      </c>
      <c r="C5383" s="134">
        <v>-75.322710000000001</v>
      </c>
      <c r="D5383" t="s">
        <v>13597</v>
      </c>
      <c r="E5383" t="s">
        <v>892</v>
      </c>
      <c r="F5383" t="s">
        <v>926</v>
      </c>
      <c r="G5383" t="s">
        <v>13187</v>
      </c>
      <c r="H5383" t="s">
        <v>290</v>
      </c>
      <c r="I5383">
        <v>18.6297</v>
      </c>
      <c r="J5383" t="s">
        <v>889</v>
      </c>
      <c r="K5383" t="s">
        <v>879</v>
      </c>
      <c r="L5383" t="s">
        <v>13598</v>
      </c>
      <c r="M5383" t="s">
        <v>899</v>
      </c>
      <c r="N5383" t="s">
        <v>899</v>
      </c>
    </row>
    <row r="5384" spans="1:14" x14ac:dyDescent="0.3">
      <c r="A5384" s="136">
        <f t="shared" si="84"/>
        <v>473.59798484610587</v>
      </c>
      <c r="B5384" s="134">
        <v>11.189410000000001</v>
      </c>
      <c r="C5384" s="134">
        <v>-74.184520000000006</v>
      </c>
      <c r="D5384" t="s">
        <v>13921</v>
      </c>
      <c r="E5384" t="s">
        <v>892</v>
      </c>
      <c r="F5384" t="s">
        <v>877</v>
      </c>
      <c r="G5384" t="s">
        <v>260</v>
      </c>
      <c r="H5384" t="s">
        <v>301</v>
      </c>
      <c r="I5384">
        <v>20.101800000000001</v>
      </c>
      <c r="J5384" t="s">
        <v>889</v>
      </c>
      <c r="K5384" t="s">
        <v>879</v>
      </c>
      <c r="L5384" t="s">
        <v>13922</v>
      </c>
      <c r="M5384" t="s">
        <v>989</v>
      </c>
      <c r="N5384" t="s">
        <v>989</v>
      </c>
    </row>
    <row r="5385" spans="1:14" x14ac:dyDescent="0.3">
      <c r="A5385" s="136">
        <f t="shared" si="84"/>
        <v>473.67645630553659</v>
      </c>
      <c r="B5385" s="134">
        <v>10.6045</v>
      </c>
      <c r="C5385" s="134">
        <v>-75.441999999999993</v>
      </c>
      <c r="D5385" t="s">
        <v>13505</v>
      </c>
      <c r="E5385" t="s">
        <v>883</v>
      </c>
      <c r="F5385" t="s">
        <v>877</v>
      </c>
      <c r="G5385" t="s">
        <v>13187</v>
      </c>
      <c r="H5385" t="s">
        <v>290</v>
      </c>
      <c r="I5385">
        <v>42.372199999999999</v>
      </c>
      <c r="J5385" t="s">
        <v>894</v>
      </c>
      <c r="L5385" t="s">
        <v>2784</v>
      </c>
      <c r="M5385" t="s">
        <v>13506</v>
      </c>
      <c r="N5385" t="s">
        <v>13506</v>
      </c>
    </row>
    <row r="5386" spans="1:14" x14ac:dyDescent="0.3">
      <c r="A5386" s="136">
        <f t="shared" si="84"/>
        <v>473.71257513412615</v>
      </c>
      <c r="B5386" s="134">
        <v>10.645</v>
      </c>
      <c r="C5386" s="134">
        <v>-75.382000000000005</v>
      </c>
      <c r="D5386" t="s">
        <v>13550</v>
      </c>
      <c r="E5386" t="s">
        <v>883</v>
      </c>
      <c r="F5386" t="s">
        <v>884</v>
      </c>
      <c r="G5386" t="s">
        <v>13187</v>
      </c>
      <c r="H5386" t="s">
        <v>290</v>
      </c>
      <c r="I5386">
        <v>656.02149999999995</v>
      </c>
      <c r="L5386" t="s">
        <v>886</v>
      </c>
      <c r="M5386" t="s">
        <v>887</v>
      </c>
      <c r="N5386" t="s">
        <v>887</v>
      </c>
    </row>
    <row r="5387" spans="1:14" x14ac:dyDescent="0.3">
      <c r="A5387" s="136">
        <f t="shared" si="84"/>
        <v>473.72929536734614</v>
      </c>
      <c r="B5387" s="134">
        <v>8.3025000000000002</v>
      </c>
      <c r="C5387" s="134">
        <v>-77.122</v>
      </c>
      <c r="D5387" t="s">
        <v>12246</v>
      </c>
      <c r="E5387" t="s">
        <v>883</v>
      </c>
      <c r="F5387" t="s">
        <v>877</v>
      </c>
      <c r="G5387" t="s">
        <v>11836</v>
      </c>
      <c r="H5387" t="s">
        <v>295</v>
      </c>
      <c r="I5387">
        <v>7.3357000000000001</v>
      </c>
      <c r="J5387" t="s">
        <v>894</v>
      </c>
      <c r="L5387" t="s">
        <v>12247</v>
      </c>
      <c r="M5387" t="s">
        <v>2691</v>
      </c>
      <c r="N5387" t="s">
        <v>2691</v>
      </c>
    </row>
    <row r="5388" spans="1:14" x14ac:dyDescent="0.3">
      <c r="A5388" s="136">
        <f t="shared" si="84"/>
        <v>473.80401603407034</v>
      </c>
      <c r="B5388" s="134">
        <v>11.199</v>
      </c>
      <c r="C5388" s="134">
        <v>-74.156999999999996</v>
      </c>
      <c r="D5388" t="s">
        <v>13929</v>
      </c>
      <c r="E5388" t="s">
        <v>883</v>
      </c>
      <c r="F5388" t="s">
        <v>963</v>
      </c>
      <c r="G5388" t="s">
        <v>260</v>
      </c>
      <c r="H5388" t="s">
        <v>301</v>
      </c>
      <c r="I5388">
        <v>38.611899999999999</v>
      </c>
      <c r="L5388" t="s">
        <v>13930</v>
      </c>
      <c r="M5388" t="s">
        <v>1673</v>
      </c>
      <c r="N5388" t="s">
        <v>1673</v>
      </c>
    </row>
    <row r="5389" spans="1:14" x14ac:dyDescent="0.3">
      <c r="A5389" s="136">
        <f t="shared" si="84"/>
        <v>473.91850941707611</v>
      </c>
      <c r="B5389" s="134">
        <v>11.195499999999999</v>
      </c>
      <c r="C5389" s="134">
        <v>-74.173500000000004</v>
      </c>
      <c r="D5389" t="s">
        <v>13927</v>
      </c>
      <c r="E5389" t="s">
        <v>883</v>
      </c>
      <c r="F5389" t="s">
        <v>877</v>
      </c>
      <c r="G5389" t="s">
        <v>260</v>
      </c>
      <c r="H5389" t="s">
        <v>301</v>
      </c>
      <c r="I5389">
        <v>47.059399999999997</v>
      </c>
      <c r="J5389" t="s">
        <v>894</v>
      </c>
      <c r="L5389" t="s">
        <v>13031</v>
      </c>
      <c r="M5389" t="s">
        <v>1019</v>
      </c>
      <c r="N5389" t="s">
        <v>1019</v>
      </c>
    </row>
    <row r="5390" spans="1:14" x14ac:dyDescent="0.3">
      <c r="A5390" s="136">
        <f t="shared" si="84"/>
        <v>473.9707881979399</v>
      </c>
      <c r="B5390" s="134">
        <v>10.6145</v>
      </c>
      <c r="C5390" s="134">
        <v>-75.432000000000002</v>
      </c>
      <c r="D5390" t="s">
        <v>13519</v>
      </c>
      <c r="E5390" t="s">
        <v>892</v>
      </c>
      <c r="F5390" t="s">
        <v>877</v>
      </c>
      <c r="G5390" t="s">
        <v>13187</v>
      </c>
      <c r="H5390" t="s">
        <v>290</v>
      </c>
      <c r="I5390">
        <v>2.4211999999999998</v>
      </c>
      <c r="J5390" t="s">
        <v>894</v>
      </c>
      <c r="K5390" t="s">
        <v>903</v>
      </c>
      <c r="L5390" t="s">
        <v>4152</v>
      </c>
      <c r="M5390" t="s">
        <v>906</v>
      </c>
      <c r="N5390" t="s">
        <v>906</v>
      </c>
    </row>
    <row r="5391" spans="1:14" x14ac:dyDescent="0.3">
      <c r="A5391" s="136">
        <f t="shared" si="84"/>
        <v>474.03540381849143</v>
      </c>
      <c r="B5391" s="134">
        <v>3.4415</v>
      </c>
      <c r="C5391" s="134">
        <v>-75.207499999999996</v>
      </c>
      <c r="D5391" t="s">
        <v>1866</v>
      </c>
      <c r="E5391" t="s">
        <v>883</v>
      </c>
      <c r="F5391" t="s">
        <v>877</v>
      </c>
      <c r="G5391" t="s">
        <v>1516</v>
      </c>
      <c r="H5391" t="s">
        <v>307</v>
      </c>
      <c r="I5391">
        <v>684.33590000000004</v>
      </c>
      <c r="J5391" t="s">
        <v>889</v>
      </c>
      <c r="L5391" t="s">
        <v>1867</v>
      </c>
      <c r="M5391" t="s">
        <v>1019</v>
      </c>
      <c r="N5391" t="s">
        <v>1019</v>
      </c>
    </row>
    <row r="5392" spans="1:14" x14ac:dyDescent="0.3">
      <c r="A5392" s="136">
        <f t="shared" si="84"/>
        <v>474.36532532604303</v>
      </c>
      <c r="B5392" s="134">
        <v>4.5865</v>
      </c>
      <c r="C5392" s="134">
        <v>-76.468999999999994</v>
      </c>
      <c r="D5392" t="s">
        <v>3129</v>
      </c>
      <c r="E5392" t="s">
        <v>883</v>
      </c>
      <c r="F5392" t="s">
        <v>963</v>
      </c>
      <c r="G5392" t="s">
        <v>2858</v>
      </c>
      <c r="H5392" t="s">
        <v>295</v>
      </c>
      <c r="I5392">
        <v>2092.7982999999999</v>
      </c>
      <c r="L5392" t="s">
        <v>3130</v>
      </c>
      <c r="M5392" t="s">
        <v>1673</v>
      </c>
      <c r="N5392" t="s">
        <v>1673</v>
      </c>
    </row>
    <row r="5393" spans="1:14" x14ac:dyDescent="0.3">
      <c r="A5393" s="136">
        <f t="shared" si="84"/>
        <v>474.46717778684905</v>
      </c>
      <c r="B5393" s="134">
        <v>10.635</v>
      </c>
      <c r="C5393" s="134">
        <v>-75.409499999999994</v>
      </c>
      <c r="D5393" t="s">
        <v>13543</v>
      </c>
      <c r="E5393" t="s">
        <v>883</v>
      </c>
      <c r="F5393" t="s">
        <v>877</v>
      </c>
      <c r="G5393" t="s">
        <v>13187</v>
      </c>
      <c r="H5393" t="s">
        <v>290</v>
      </c>
      <c r="I5393">
        <v>600.39589999999998</v>
      </c>
      <c r="J5393" t="s">
        <v>889</v>
      </c>
      <c r="L5393" t="s">
        <v>2784</v>
      </c>
      <c r="M5393" t="s">
        <v>13215</v>
      </c>
      <c r="N5393" t="s">
        <v>13215</v>
      </c>
    </row>
    <row r="5394" spans="1:14" x14ac:dyDescent="0.3">
      <c r="A5394" s="136">
        <f t="shared" si="84"/>
        <v>474.55507936047314</v>
      </c>
      <c r="B5394" s="134">
        <v>10.830500000000001</v>
      </c>
      <c r="C5394" s="134">
        <v>-75.087500000000006</v>
      </c>
      <c r="D5394" t="s">
        <v>13745</v>
      </c>
      <c r="E5394" t="s">
        <v>883</v>
      </c>
      <c r="F5394" t="s">
        <v>877</v>
      </c>
      <c r="G5394" t="s">
        <v>13712</v>
      </c>
      <c r="H5394" t="s">
        <v>289</v>
      </c>
      <c r="I5394">
        <v>1556.2238</v>
      </c>
      <c r="J5394" t="s">
        <v>889</v>
      </c>
      <c r="L5394" t="s">
        <v>13746</v>
      </c>
      <c r="M5394" t="s">
        <v>1019</v>
      </c>
      <c r="N5394" t="s">
        <v>1019</v>
      </c>
    </row>
    <row r="5395" spans="1:14" x14ac:dyDescent="0.3">
      <c r="A5395" s="136">
        <f t="shared" si="84"/>
        <v>474.55666673448968</v>
      </c>
      <c r="B5395" s="134">
        <v>10.6835</v>
      </c>
      <c r="C5395" s="134">
        <v>-75.336500000000001</v>
      </c>
      <c r="D5395" t="s">
        <v>13601</v>
      </c>
      <c r="E5395" t="s">
        <v>883</v>
      </c>
      <c r="F5395" t="s">
        <v>877</v>
      </c>
      <c r="G5395" t="s">
        <v>13187</v>
      </c>
      <c r="H5395" t="s">
        <v>290</v>
      </c>
      <c r="I5395">
        <v>60.507199999999997</v>
      </c>
      <c r="J5395" t="s">
        <v>894</v>
      </c>
      <c r="L5395" t="s">
        <v>13602</v>
      </c>
      <c r="M5395" t="s">
        <v>1019</v>
      </c>
      <c r="N5395" t="s">
        <v>1019</v>
      </c>
    </row>
    <row r="5396" spans="1:14" x14ac:dyDescent="0.3">
      <c r="A5396" s="136">
        <f t="shared" si="84"/>
        <v>474.63080794916283</v>
      </c>
      <c r="B5396" s="134">
        <v>10.619</v>
      </c>
      <c r="C5396" s="134">
        <v>-75.436000000000007</v>
      </c>
      <c r="D5396" t="s">
        <v>13524</v>
      </c>
      <c r="E5396" t="s">
        <v>892</v>
      </c>
      <c r="F5396" t="s">
        <v>877</v>
      </c>
      <c r="G5396" t="s">
        <v>13187</v>
      </c>
      <c r="H5396" t="s">
        <v>290</v>
      </c>
      <c r="I5396">
        <v>330.48500000000001</v>
      </c>
      <c r="J5396" t="s">
        <v>889</v>
      </c>
      <c r="K5396" t="s">
        <v>903</v>
      </c>
      <c r="L5396" t="s">
        <v>4152</v>
      </c>
      <c r="M5396" t="s">
        <v>887</v>
      </c>
      <c r="N5396" t="s">
        <v>887</v>
      </c>
    </row>
    <row r="5397" spans="1:14" x14ac:dyDescent="0.3">
      <c r="A5397" s="136">
        <f t="shared" si="84"/>
        <v>474.79334709363172</v>
      </c>
      <c r="B5397" s="134">
        <v>3.4205000000000001</v>
      </c>
      <c r="C5397" s="134">
        <v>-75.185500000000005</v>
      </c>
      <c r="D5397" t="s">
        <v>1918</v>
      </c>
      <c r="E5397" t="s">
        <v>883</v>
      </c>
      <c r="F5397" t="s">
        <v>877</v>
      </c>
      <c r="G5397" t="s">
        <v>1516</v>
      </c>
      <c r="H5397" t="s">
        <v>307</v>
      </c>
      <c r="I5397">
        <v>254.31979999999999</v>
      </c>
      <c r="J5397" t="s">
        <v>889</v>
      </c>
      <c r="L5397" t="s">
        <v>1919</v>
      </c>
      <c r="M5397" t="s">
        <v>1019</v>
      </c>
      <c r="N5397" t="s">
        <v>1019</v>
      </c>
    </row>
    <row r="5398" spans="1:14" x14ac:dyDescent="0.3">
      <c r="A5398" s="136">
        <f t="shared" si="84"/>
        <v>474.86177254826418</v>
      </c>
      <c r="B5398" s="134">
        <v>4.5045000000000002</v>
      </c>
      <c r="C5398" s="134">
        <v>-76.412999999999997</v>
      </c>
      <c r="D5398" t="s">
        <v>2857</v>
      </c>
      <c r="E5398" t="s">
        <v>883</v>
      </c>
      <c r="F5398" t="s">
        <v>877</v>
      </c>
      <c r="G5398" t="s">
        <v>2858</v>
      </c>
      <c r="H5398" t="s">
        <v>295</v>
      </c>
      <c r="I5398">
        <v>66.399000000000001</v>
      </c>
      <c r="J5398" t="s">
        <v>894</v>
      </c>
      <c r="L5398" t="s">
        <v>2859</v>
      </c>
      <c r="M5398" t="s">
        <v>2860</v>
      </c>
      <c r="N5398" t="s">
        <v>2860</v>
      </c>
    </row>
    <row r="5399" spans="1:14" x14ac:dyDescent="0.3">
      <c r="A5399" s="136">
        <f t="shared" si="84"/>
        <v>474.91090772029787</v>
      </c>
      <c r="B5399" s="134">
        <v>10.651109999999999</v>
      </c>
      <c r="C5399" s="134">
        <v>-75.392430000000004</v>
      </c>
      <c r="D5399" t="s">
        <v>13556</v>
      </c>
      <c r="E5399" t="s">
        <v>892</v>
      </c>
      <c r="F5399" t="s">
        <v>877</v>
      </c>
      <c r="G5399" t="s">
        <v>13187</v>
      </c>
      <c r="H5399" t="s">
        <v>290</v>
      </c>
      <c r="I5399">
        <v>48.863500000000002</v>
      </c>
      <c r="J5399" t="s">
        <v>894</v>
      </c>
      <c r="K5399" t="s">
        <v>879</v>
      </c>
      <c r="L5399" t="s">
        <v>13557</v>
      </c>
      <c r="M5399" t="s">
        <v>1718</v>
      </c>
      <c r="N5399" t="s">
        <v>1718</v>
      </c>
    </row>
    <row r="5400" spans="1:14" x14ac:dyDescent="0.3">
      <c r="A5400" s="136">
        <f t="shared" si="84"/>
        <v>475.01192814126307</v>
      </c>
      <c r="B5400" s="134">
        <v>10.878</v>
      </c>
      <c r="C5400" s="134">
        <v>-75.007000000000005</v>
      </c>
      <c r="D5400" t="s">
        <v>13783</v>
      </c>
      <c r="E5400" t="s">
        <v>883</v>
      </c>
      <c r="F5400" t="s">
        <v>877</v>
      </c>
      <c r="G5400" t="s">
        <v>13769</v>
      </c>
      <c r="H5400" t="s">
        <v>289</v>
      </c>
      <c r="I5400">
        <v>1606.6061</v>
      </c>
      <c r="J5400" t="s">
        <v>889</v>
      </c>
      <c r="L5400" t="s">
        <v>4152</v>
      </c>
      <c r="M5400" t="s">
        <v>13784</v>
      </c>
      <c r="N5400" t="s">
        <v>13784</v>
      </c>
    </row>
    <row r="5401" spans="1:14" x14ac:dyDescent="0.3">
      <c r="A5401" s="136">
        <f t="shared" si="84"/>
        <v>475.01359091517679</v>
      </c>
      <c r="B5401" s="134">
        <v>10.613</v>
      </c>
      <c r="C5401" s="134">
        <v>-75.450999999999993</v>
      </c>
      <c r="D5401" t="s">
        <v>13516</v>
      </c>
      <c r="E5401" t="s">
        <v>883</v>
      </c>
      <c r="F5401" t="s">
        <v>877</v>
      </c>
      <c r="G5401" t="s">
        <v>13187</v>
      </c>
      <c r="H5401" t="s">
        <v>290</v>
      </c>
      <c r="I5401">
        <v>30.2654</v>
      </c>
      <c r="J5401" t="s">
        <v>894</v>
      </c>
      <c r="L5401" t="s">
        <v>13517</v>
      </c>
      <c r="M5401" t="s">
        <v>8072</v>
      </c>
      <c r="N5401" t="s">
        <v>8072</v>
      </c>
    </row>
    <row r="5402" spans="1:14" x14ac:dyDescent="0.3">
      <c r="A5402" s="136">
        <f t="shared" si="84"/>
        <v>475.01408062346633</v>
      </c>
      <c r="B5402" s="134">
        <v>10.93807</v>
      </c>
      <c r="C5402" s="134">
        <v>-74.886570000000006</v>
      </c>
      <c r="D5402" t="s">
        <v>13805</v>
      </c>
      <c r="E5402" t="s">
        <v>892</v>
      </c>
      <c r="F5402" t="s">
        <v>877</v>
      </c>
      <c r="G5402" t="s">
        <v>13773</v>
      </c>
      <c r="H5402" t="s">
        <v>289</v>
      </c>
      <c r="I5402">
        <v>109.9198</v>
      </c>
      <c r="J5402" t="s">
        <v>889</v>
      </c>
      <c r="K5402" t="s">
        <v>879</v>
      </c>
      <c r="L5402" t="s">
        <v>13806</v>
      </c>
      <c r="M5402" t="s">
        <v>1754</v>
      </c>
      <c r="N5402" t="s">
        <v>1754</v>
      </c>
    </row>
    <row r="5403" spans="1:14" x14ac:dyDescent="0.3">
      <c r="A5403" s="136">
        <f t="shared" si="84"/>
        <v>475.07532932314274</v>
      </c>
      <c r="B5403" s="134">
        <v>10.6225</v>
      </c>
      <c r="C5403" s="134">
        <v>-75.438000000000002</v>
      </c>
      <c r="D5403" t="s">
        <v>13527</v>
      </c>
      <c r="E5403" t="s">
        <v>968</v>
      </c>
      <c r="F5403" t="s">
        <v>877</v>
      </c>
      <c r="G5403" t="s">
        <v>13187</v>
      </c>
      <c r="H5403" t="s">
        <v>290</v>
      </c>
      <c r="I5403">
        <v>26.632300000000001</v>
      </c>
      <c r="J5403" t="s">
        <v>894</v>
      </c>
      <c r="L5403" t="s">
        <v>13517</v>
      </c>
      <c r="M5403" t="s">
        <v>8072</v>
      </c>
      <c r="N5403" t="s">
        <v>8072</v>
      </c>
    </row>
    <row r="5404" spans="1:14" x14ac:dyDescent="0.3">
      <c r="A5404" s="136">
        <f t="shared" si="84"/>
        <v>475.18556047005177</v>
      </c>
      <c r="B5404" s="134">
        <v>10.84714</v>
      </c>
      <c r="C5404" s="134">
        <v>-75.068759999999997</v>
      </c>
      <c r="D5404" t="s">
        <v>13761</v>
      </c>
      <c r="E5404" t="s">
        <v>892</v>
      </c>
      <c r="F5404" t="s">
        <v>926</v>
      </c>
      <c r="G5404" t="s">
        <v>13712</v>
      </c>
      <c r="H5404" t="s">
        <v>289</v>
      </c>
      <c r="I5404">
        <v>62.461500000000001</v>
      </c>
      <c r="J5404" t="s">
        <v>894</v>
      </c>
      <c r="K5404" t="s">
        <v>879</v>
      </c>
      <c r="L5404" t="s">
        <v>13762</v>
      </c>
      <c r="M5404" t="s">
        <v>3637</v>
      </c>
      <c r="N5404" t="s">
        <v>3637</v>
      </c>
    </row>
    <row r="5405" spans="1:14" x14ac:dyDescent="0.3">
      <c r="A5405" s="136">
        <f t="shared" si="84"/>
        <v>475.44236019908578</v>
      </c>
      <c r="B5405" s="134">
        <v>11.2</v>
      </c>
      <c r="C5405" s="134">
        <v>-74.207999999999998</v>
      </c>
      <c r="D5405" t="s">
        <v>13925</v>
      </c>
      <c r="E5405" t="s">
        <v>883</v>
      </c>
      <c r="F5405" t="s">
        <v>963</v>
      </c>
      <c r="G5405" t="s">
        <v>260</v>
      </c>
      <c r="H5405" t="s">
        <v>301</v>
      </c>
      <c r="I5405">
        <v>63.953200000000002</v>
      </c>
      <c r="J5405" t="s">
        <v>986</v>
      </c>
      <c r="L5405" t="s">
        <v>13926</v>
      </c>
      <c r="M5405" t="s">
        <v>1673</v>
      </c>
      <c r="N5405" t="s">
        <v>1673</v>
      </c>
    </row>
    <row r="5406" spans="1:14" x14ac:dyDescent="0.3">
      <c r="A5406" s="136">
        <f t="shared" si="84"/>
        <v>475.48449992276443</v>
      </c>
      <c r="B5406" s="134">
        <v>10.63</v>
      </c>
      <c r="C5406" s="134">
        <v>-75.433499999999995</v>
      </c>
      <c r="D5406" t="s">
        <v>13539</v>
      </c>
      <c r="E5406" t="s">
        <v>892</v>
      </c>
      <c r="F5406" t="s">
        <v>877</v>
      </c>
      <c r="G5406" t="s">
        <v>13187</v>
      </c>
      <c r="H5406" t="s">
        <v>290</v>
      </c>
      <c r="I5406">
        <v>12.1052</v>
      </c>
      <c r="J5406" t="s">
        <v>894</v>
      </c>
      <c r="K5406" t="s">
        <v>903</v>
      </c>
      <c r="L5406" t="s">
        <v>4152</v>
      </c>
      <c r="M5406" t="s">
        <v>887</v>
      </c>
      <c r="N5406" t="s">
        <v>887</v>
      </c>
    </row>
    <row r="5407" spans="1:14" x14ac:dyDescent="0.3">
      <c r="A5407" s="136">
        <f t="shared" si="84"/>
        <v>475.61124331722414</v>
      </c>
      <c r="B5407" s="134">
        <v>2.9904999999999999</v>
      </c>
      <c r="C5407" s="134">
        <v>-74.210999999999999</v>
      </c>
      <c r="D5407" t="s">
        <v>4916</v>
      </c>
      <c r="E5407" t="s">
        <v>883</v>
      </c>
      <c r="F5407" t="s">
        <v>981</v>
      </c>
      <c r="G5407" t="s">
        <v>4073</v>
      </c>
      <c r="H5407" t="s">
        <v>302</v>
      </c>
      <c r="I5407">
        <v>99.456599999999995</v>
      </c>
      <c r="J5407" t="s">
        <v>889</v>
      </c>
      <c r="L5407" t="s">
        <v>4917</v>
      </c>
      <c r="M5407" t="s">
        <v>957</v>
      </c>
      <c r="N5407" t="s">
        <v>957</v>
      </c>
    </row>
    <row r="5408" spans="1:14" x14ac:dyDescent="0.3">
      <c r="A5408" s="136">
        <f t="shared" si="84"/>
        <v>475.62051886470897</v>
      </c>
      <c r="B5408" s="134">
        <v>10.621</v>
      </c>
      <c r="C5408" s="134">
        <v>-75.448999999999998</v>
      </c>
      <c r="D5408" t="s">
        <v>13525</v>
      </c>
      <c r="E5408" t="s">
        <v>968</v>
      </c>
      <c r="F5408" t="s">
        <v>877</v>
      </c>
      <c r="G5408" t="s">
        <v>13187</v>
      </c>
      <c r="H5408" t="s">
        <v>290</v>
      </c>
      <c r="I5408">
        <v>15.7376</v>
      </c>
      <c r="J5408" t="s">
        <v>894</v>
      </c>
      <c r="L5408" t="s">
        <v>4152</v>
      </c>
      <c r="M5408" t="s">
        <v>887</v>
      </c>
      <c r="N5408" t="s">
        <v>887</v>
      </c>
    </row>
    <row r="5409" spans="1:14" x14ac:dyDescent="0.3">
      <c r="A5409" s="136">
        <f t="shared" si="84"/>
        <v>475.76105403833498</v>
      </c>
      <c r="B5409" s="134">
        <v>4.9770000000000003</v>
      </c>
      <c r="C5409" s="134">
        <v>-76.738500000000002</v>
      </c>
      <c r="D5409" t="s">
        <v>4791</v>
      </c>
      <c r="E5409" t="s">
        <v>883</v>
      </c>
      <c r="F5409" t="s">
        <v>877</v>
      </c>
      <c r="G5409" t="s">
        <v>4792</v>
      </c>
      <c r="H5409" t="s">
        <v>295</v>
      </c>
      <c r="I5409">
        <v>1619.4513999999999</v>
      </c>
      <c r="J5409" t="s">
        <v>889</v>
      </c>
      <c r="L5409" t="s">
        <v>1606</v>
      </c>
      <c r="M5409" t="s">
        <v>4793</v>
      </c>
      <c r="N5409" t="s">
        <v>4793</v>
      </c>
    </row>
    <row r="5410" spans="1:14" x14ac:dyDescent="0.3">
      <c r="A5410" s="136">
        <f t="shared" si="84"/>
        <v>475.85024736028066</v>
      </c>
      <c r="B5410" s="134">
        <v>3.5505</v>
      </c>
      <c r="C5410" s="134">
        <v>-75.409499999999994</v>
      </c>
      <c r="D5410" t="s">
        <v>1604</v>
      </c>
      <c r="E5410" t="s">
        <v>883</v>
      </c>
      <c r="F5410" t="s">
        <v>877</v>
      </c>
      <c r="G5410" t="s">
        <v>1605</v>
      </c>
      <c r="H5410" t="s">
        <v>307</v>
      </c>
      <c r="I5410">
        <v>95.848100000000002</v>
      </c>
      <c r="J5410" t="s">
        <v>894</v>
      </c>
      <c r="L5410" t="s">
        <v>1606</v>
      </c>
      <c r="M5410" t="s">
        <v>1607</v>
      </c>
      <c r="N5410" t="s">
        <v>1607</v>
      </c>
    </row>
    <row r="5411" spans="1:14" x14ac:dyDescent="0.3">
      <c r="A5411" s="136">
        <f t="shared" si="84"/>
        <v>475.89197405711758</v>
      </c>
      <c r="B5411" s="134">
        <v>11.205500000000001</v>
      </c>
      <c r="C5411" s="134">
        <v>-74.203500000000005</v>
      </c>
      <c r="D5411" t="s">
        <v>13928</v>
      </c>
      <c r="E5411" t="s">
        <v>883</v>
      </c>
      <c r="F5411" t="s">
        <v>884</v>
      </c>
      <c r="G5411" t="s">
        <v>260</v>
      </c>
      <c r="H5411" t="s">
        <v>301</v>
      </c>
      <c r="I5411">
        <v>130.3169</v>
      </c>
      <c r="L5411" t="s">
        <v>4224</v>
      </c>
      <c r="M5411" t="s">
        <v>887</v>
      </c>
      <c r="N5411" t="s">
        <v>887</v>
      </c>
    </row>
    <row r="5412" spans="1:14" x14ac:dyDescent="0.3">
      <c r="A5412" s="136">
        <f t="shared" si="84"/>
        <v>475.98041315868517</v>
      </c>
      <c r="B5412" s="134">
        <v>4.17767</v>
      </c>
      <c r="C5412" s="134">
        <v>-76.14837</v>
      </c>
      <c r="D5412" t="s">
        <v>2009</v>
      </c>
      <c r="E5412" t="s">
        <v>892</v>
      </c>
      <c r="F5412" t="s">
        <v>877</v>
      </c>
      <c r="G5412" t="s">
        <v>1881</v>
      </c>
      <c r="H5412" t="s">
        <v>1321</v>
      </c>
      <c r="I5412">
        <v>88.526499999999999</v>
      </c>
      <c r="J5412" t="s">
        <v>894</v>
      </c>
      <c r="K5412" t="s">
        <v>879</v>
      </c>
      <c r="L5412" t="s">
        <v>1997</v>
      </c>
      <c r="M5412" t="s">
        <v>1252</v>
      </c>
      <c r="N5412" t="s">
        <v>1252</v>
      </c>
    </row>
    <row r="5413" spans="1:14" x14ac:dyDescent="0.3">
      <c r="A5413" s="136">
        <f t="shared" si="84"/>
        <v>476.04748942567448</v>
      </c>
      <c r="B5413" s="134">
        <v>8.2055000000000007</v>
      </c>
      <c r="C5413" s="134">
        <v>-77.171000000000006</v>
      </c>
      <c r="D5413" t="s">
        <v>12153</v>
      </c>
      <c r="E5413" t="s">
        <v>883</v>
      </c>
      <c r="F5413" t="s">
        <v>877</v>
      </c>
      <c r="G5413" t="s">
        <v>11836</v>
      </c>
      <c r="H5413" t="s">
        <v>295</v>
      </c>
      <c r="I5413">
        <v>374.25749999999999</v>
      </c>
      <c r="J5413" t="s">
        <v>889</v>
      </c>
      <c r="L5413" t="s">
        <v>2659</v>
      </c>
      <c r="M5413" t="s">
        <v>2026</v>
      </c>
      <c r="N5413" t="s">
        <v>2026</v>
      </c>
    </row>
    <row r="5414" spans="1:14" x14ac:dyDescent="0.3">
      <c r="A5414" s="136">
        <f t="shared" si="84"/>
        <v>476.10971317760925</v>
      </c>
      <c r="B5414" s="134">
        <v>11.20919</v>
      </c>
      <c r="C5414" s="134">
        <v>-74.197699999999998</v>
      </c>
      <c r="D5414" t="s">
        <v>13931</v>
      </c>
      <c r="E5414" t="s">
        <v>892</v>
      </c>
      <c r="F5414" t="s">
        <v>877</v>
      </c>
      <c r="G5414" t="s">
        <v>260</v>
      </c>
      <c r="H5414" t="s">
        <v>301</v>
      </c>
      <c r="I5414">
        <v>14.0426</v>
      </c>
      <c r="J5414" t="s">
        <v>889</v>
      </c>
      <c r="K5414" t="s">
        <v>879</v>
      </c>
      <c r="L5414" t="s">
        <v>13932</v>
      </c>
      <c r="M5414" t="s">
        <v>989</v>
      </c>
      <c r="N5414" t="s">
        <v>989</v>
      </c>
    </row>
    <row r="5415" spans="1:14" x14ac:dyDescent="0.3">
      <c r="A5415" s="136">
        <f t="shared" si="84"/>
        <v>476.14811932610417</v>
      </c>
      <c r="B5415" s="134">
        <v>11.2255</v>
      </c>
      <c r="C5415" s="134">
        <v>-74.14</v>
      </c>
      <c r="D5415" t="s">
        <v>13934</v>
      </c>
      <c r="E5415" t="s">
        <v>883</v>
      </c>
      <c r="F5415" t="s">
        <v>963</v>
      </c>
      <c r="G5415" t="s">
        <v>260</v>
      </c>
      <c r="H5415" t="s">
        <v>301</v>
      </c>
      <c r="I5415">
        <v>241.30029999999999</v>
      </c>
      <c r="L5415" t="s">
        <v>13935</v>
      </c>
      <c r="M5415" t="s">
        <v>2303</v>
      </c>
      <c r="N5415" t="s">
        <v>2303</v>
      </c>
    </row>
    <row r="5416" spans="1:14" x14ac:dyDescent="0.3">
      <c r="A5416" s="136">
        <f t="shared" si="84"/>
        <v>476.39575571421796</v>
      </c>
      <c r="B5416" s="134">
        <v>11.211029999999999</v>
      </c>
      <c r="C5416" s="134">
        <v>-74.200649999999996</v>
      </c>
      <c r="D5416" t="s">
        <v>13933</v>
      </c>
      <c r="E5416" t="s">
        <v>892</v>
      </c>
      <c r="F5416" t="s">
        <v>877</v>
      </c>
      <c r="G5416" t="s">
        <v>260</v>
      </c>
      <c r="H5416" t="s">
        <v>301</v>
      </c>
      <c r="I5416">
        <v>43.808900000000001</v>
      </c>
      <c r="J5416" t="s">
        <v>889</v>
      </c>
      <c r="K5416" t="s">
        <v>879</v>
      </c>
      <c r="L5416" t="s">
        <v>13932</v>
      </c>
      <c r="M5416" t="s">
        <v>989</v>
      </c>
      <c r="N5416" t="s">
        <v>989</v>
      </c>
    </row>
    <row r="5417" spans="1:14" x14ac:dyDescent="0.3">
      <c r="A5417" s="136">
        <f t="shared" si="84"/>
        <v>476.39622206747151</v>
      </c>
      <c r="B5417" s="134">
        <v>4.1626700000000003</v>
      </c>
      <c r="C5417" s="134">
        <v>-76.139390000000006</v>
      </c>
      <c r="D5417" t="s">
        <v>1996</v>
      </c>
      <c r="E5417" t="s">
        <v>892</v>
      </c>
      <c r="F5417" t="s">
        <v>877</v>
      </c>
      <c r="G5417" t="s">
        <v>1881</v>
      </c>
      <c r="H5417" t="s">
        <v>1321</v>
      </c>
      <c r="I5417">
        <v>61.690199999999997</v>
      </c>
      <c r="J5417" t="s">
        <v>894</v>
      </c>
      <c r="K5417" t="s">
        <v>879</v>
      </c>
      <c r="L5417" t="s">
        <v>1997</v>
      </c>
      <c r="M5417" t="s">
        <v>1252</v>
      </c>
      <c r="N5417" t="s">
        <v>1252</v>
      </c>
    </row>
    <row r="5418" spans="1:14" x14ac:dyDescent="0.3">
      <c r="A5418" s="136">
        <f t="shared" si="84"/>
        <v>476.64829768716152</v>
      </c>
      <c r="B5418" s="134">
        <v>4.1142899999999996</v>
      </c>
      <c r="C5418" s="134">
        <v>-76.096109999999996</v>
      </c>
      <c r="D5418" t="s">
        <v>1880</v>
      </c>
      <c r="E5418" t="s">
        <v>892</v>
      </c>
      <c r="F5418" t="s">
        <v>877</v>
      </c>
      <c r="G5418" t="s">
        <v>1881</v>
      </c>
      <c r="H5418" t="s">
        <v>1321</v>
      </c>
      <c r="I5418">
        <v>89.497299999999996</v>
      </c>
      <c r="J5418" t="s">
        <v>889</v>
      </c>
      <c r="K5418" t="s">
        <v>879</v>
      </c>
      <c r="L5418" t="s">
        <v>914</v>
      </c>
      <c r="M5418" t="s">
        <v>1270</v>
      </c>
      <c r="N5418" t="s">
        <v>1270</v>
      </c>
    </row>
    <row r="5419" spans="1:14" x14ac:dyDescent="0.3">
      <c r="A5419" s="136">
        <f t="shared" si="84"/>
        <v>476.77532092230086</v>
      </c>
      <c r="B5419" s="134">
        <v>4.1402999999999999</v>
      </c>
      <c r="C5419" s="134">
        <v>-76.122820000000004</v>
      </c>
      <c r="D5419" t="s">
        <v>1946</v>
      </c>
      <c r="E5419" t="s">
        <v>892</v>
      </c>
      <c r="F5419" t="s">
        <v>1214</v>
      </c>
      <c r="G5419" t="s">
        <v>1881</v>
      </c>
      <c r="H5419" t="s">
        <v>1321</v>
      </c>
      <c r="I5419">
        <v>186.76769999999999</v>
      </c>
      <c r="J5419" t="s">
        <v>986</v>
      </c>
      <c r="K5419" t="s">
        <v>879</v>
      </c>
      <c r="L5419" t="s">
        <v>1947</v>
      </c>
      <c r="M5419" t="s">
        <v>949</v>
      </c>
      <c r="N5419" t="s">
        <v>949</v>
      </c>
    </row>
    <row r="5420" spans="1:14" x14ac:dyDescent="0.3">
      <c r="A5420" s="136">
        <f t="shared" si="84"/>
        <v>477.17080433980044</v>
      </c>
      <c r="B5420" s="134">
        <v>10.879770000000001</v>
      </c>
      <c r="C5420" s="134">
        <v>-75.045670000000001</v>
      </c>
      <c r="D5420" t="s">
        <v>13781</v>
      </c>
      <c r="E5420" t="s">
        <v>892</v>
      </c>
      <c r="F5420" t="s">
        <v>877</v>
      </c>
      <c r="G5420" t="s">
        <v>13769</v>
      </c>
      <c r="H5420" t="s">
        <v>289</v>
      </c>
      <c r="I5420">
        <v>507.88029999999998</v>
      </c>
      <c r="J5420" t="s">
        <v>1069</v>
      </c>
      <c r="K5420" t="s">
        <v>879</v>
      </c>
      <c r="L5420" t="s">
        <v>13782</v>
      </c>
      <c r="M5420" t="s">
        <v>1270</v>
      </c>
      <c r="N5420" t="s">
        <v>1270</v>
      </c>
    </row>
    <row r="5421" spans="1:14" x14ac:dyDescent="0.3">
      <c r="A5421" s="136">
        <f t="shared" si="84"/>
        <v>477.46005835047629</v>
      </c>
      <c r="B5421" s="134">
        <v>2.8835000000000002</v>
      </c>
      <c r="C5421" s="134">
        <v>-72.153999999999996</v>
      </c>
      <c r="D5421" t="s">
        <v>10644</v>
      </c>
      <c r="E5421" t="s">
        <v>883</v>
      </c>
      <c r="F5421" t="s">
        <v>877</v>
      </c>
      <c r="G5421" t="s">
        <v>10590</v>
      </c>
      <c r="H5421" t="s">
        <v>9653</v>
      </c>
      <c r="I5421">
        <v>578.2441</v>
      </c>
      <c r="J5421" t="s">
        <v>889</v>
      </c>
      <c r="L5421" t="s">
        <v>10615</v>
      </c>
      <c r="M5421" t="s">
        <v>1173</v>
      </c>
      <c r="N5421" t="s">
        <v>1173</v>
      </c>
    </row>
    <row r="5422" spans="1:14" x14ac:dyDescent="0.3">
      <c r="A5422" s="136">
        <f t="shared" si="84"/>
        <v>477.61384361717643</v>
      </c>
      <c r="B5422" s="134">
        <v>10.910880000000001</v>
      </c>
      <c r="C5422" s="134">
        <v>-74.994429999999994</v>
      </c>
      <c r="D5422" t="s">
        <v>13798</v>
      </c>
      <c r="E5422" t="s">
        <v>892</v>
      </c>
      <c r="F5422" t="s">
        <v>926</v>
      </c>
      <c r="G5422" t="s">
        <v>13785</v>
      </c>
      <c r="H5422" t="s">
        <v>289</v>
      </c>
      <c r="I5422">
        <v>1448.0248999999999</v>
      </c>
      <c r="J5422" t="s">
        <v>889</v>
      </c>
      <c r="K5422" t="s">
        <v>879</v>
      </c>
      <c r="L5422" t="s">
        <v>1794</v>
      </c>
      <c r="M5422" t="s">
        <v>906</v>
      </c>
      <c r="N5422" t="s">
        <v>906</v>
      </c>
    </row>
    <row r="5423" spans="1:14" x14ac:dyDescent="0.3">
      <c r="A5423" s="136">
        <f t="shared" si="84"/>
        <v>477.62244242883258</v>
      </c>
      <c r="B5423" s="134">
        <v>3.3995000000000002</v>
      </c>
      <c r="C5423" s="134">
        <v>-75.2</v>
      </c>
      <c r="D5423" t="s">
        <v>1968</v>
      </c>
      <c r="E5423" t="s">
        <v>908</v>
      </c>
      <c r="F5423" t="s">
        <v>877</v>
      </c>
      <c r="G5423" t="s">
        <v>1951</v>
      </c>
      <c r="H5423" t="s">
        <v>1937</v>
      </c>
      <c r="I5423">
        <v>109.34990000000001</v>
      </c>
      <c r="J5423" t="s">
        <v>894</v>
      </c>
      <c r="L5423" t="s">
        <v>1186</v>
      </c>
      <c r="M5423" t="s">
        <v>957</v>
      </c>
      <c r="N5423" t="s">
        <v>957</v>
      </c>
    </row>
    <row r="5424" spans="1:14" x14ac:dyDescent="0.3">
      <c r="A5424" s="136">
        <f t="shared" si="84"/>
        <v>477.69067712406394</v>
      </c>
      <c r="B5424" s="134">
        <v>3.4049999999999998</v>
      </c>
      <c r="C5424" s="134">
        <v>-75.210499999999996</v>
      </c>
      <c r="D5424" t="s">
        <v>1950</v>
      </c>
      <c r="E5424" t="s">
        <v>968</v>
      </c>
      <c r="F5424" t="s">
        <v>877</v>
      </c>
      <c r="G5424" t="s">
        <v>1951</v>
      </c>
      <c r="H5424" t="s">
        <v>1937</v>
      </c>
      <c r="I5424">
        <v>684.36530000000005</v>
      </c>
      <c r="J5424" t="s">
        <v>889</v>
      </c>
      <c r="L5424" t="s">
        <v>1952</v>
      </c>
      <c r="M5424" t="s">
        <v>1953</v>
      </c>
      <c r="N5424" t="s">
        <v>1953</v>
      </c>
    </row>
    <row r="5425" spans="1:14" x14ac:dyDescent="0.3">
      <c r="A5425" s="136">
        <f t="shared" si="84"/>
        <v>478.54371073870755</v>
      </c>
      <c r="B5425" s="134">
        <v>2.8660000000000001</v>
      </c>
      <c r="C5425" s="134">
        <v>-72.192999999999998</v>
      </c>
      <c r="D5425" t="s">
        <v>10593</v>
      </c>
      <c r="E5425" t="s">
        <v>883</v>
      </c>
      <c r="F5425" t="s">
        <v>877</v>
      </c>
      <c r="G5425" t="s">
        <v>10590</v>
      </c>
      <c r="H5425" t="s">
        <v>9653</v>
      </c>
      <c r="I5425">
        <v>142.4111</v>
      </c>
      <c r="J5425" t="s">
        <v>894</v>
      </c>
      <c r="L5425" t="s">
        <v>4409</v>
      </c>
      <c r="M5425" t="s">
        <v>957</v>
      </c>
      <c r="N5425" t="s">
        <v>957</v>
      </c>
    </row>
    <row r="5426" spans="1:14" x14ac:dyDescent="0.3">
      <c r="A5426" s="136">
        <f t="shared" si="84"/>
        <v>478.74380479862845</v>
      </c>
      <c r="B5426" s="134">
        <v>3.5234999999999999</v>
      </c>
      <c r="C5426" s="134">
        <v>-75.415999999999997</v>
      </c>
      <c r="D5426" t="s">
        <v>1664</v>
      </c>
      <c r="E5426" t="s">
        <v>883</v>
      </c>
      <c r="F5426" t="s">
        <v>877</v>
      </c>
      <c r="G5426" t="s">
        <v>1430</v>
      </c>
      <c r="H5426" t="s">
        <v>307</v>
      </c>
      <c r="I5426">
        <v>647.61099999999999</v>
      </c>
      <c r="J5426" t="s">
        <v>889</v>
      </c>
      <c r="L5426" t="s">
        <v>1431</v>
      </c>
      <c r="M5426" t="s">
        <v>1173</v>
      </c>
      <c r="N5426" t="s">
        <v>1173</v>
      </c>
    </row>
    <row r="5427" spans="1:14" x14ac:dyDescent="0.3">
      <c r="A5427" s="136">
        <f t="shared" si="84"/>
        <v>478.76110765687588</v>
      </c>
      <c r="B5427" s="134">
        <v>8.3079999999999998</v>
      </c>
      <c r="C5427" s="134">
        <v>-77.168000000000006</v>
      </c>
      <c r="D5427" t="s">
        <v>12283</v>
      </c>
      <c r="E5427" t="s">
        <v>883</v>
      </c>
      <c r="F5427" t="s">
        <v>877</v>
      </c>
      <c r="G5427" t="s">
        <v>12186</v>
      </c>
      <c r="H5427" t="s">
        <v>295</v>
      </c>
      <c r="I5427">
        <v>1349.9275</v>
      </c>
      <c r="J5427" t="s">
        <v>889</v>
      </c>
      <c r="L5427" t="s">
        <v>12247</v>
      </c>
      <c r="M5427" t="s">
        <v>2691</v>
      </c>
      <c r="N5427" t="s">
        <v>2691</v>
      </c>
    </row>
    <row r="5428" spans="1:14" x14ac:dyDescent="0.3">
      <c r="A5428" s="136">
        <f t="shared" si="84"/>
        <v>478.78795159539214</v>
      </c>
      <c r="B5428" s="134">
        <v>10.7865</v>
      </c>
      <c r="C5428" s="134">
        <v>-75.242000000000004</v>
      </c>
      <c r="D5428" t="s">
        <v>13704</v>
      </c>
      <c r="E5428" t="s">
        <v>968</v>
      </c>
      <c r="F5428" t="s">
        <v>877</v>
      </c>
      <c r="G5428" t="s">
        <v>13507</v>
      </c>
      <c r="H5428" t="s">
        <v>290</v>
      </c>
      <c r="I5428">
        <v>113.7015</v>
      </c>
      <c r="J5428" t="s">
        <v>894</v>
      </c>
      <c r="L5428" t="s">
        <v>13705</v>
      </c>
      <c r="M5428" t="s">
        <v>899</v>
      </c>
      <c r="N5428" t="s">
        <v>899</v>
      </c>
    </row>
    <row r="5429" spans="1:14" x14ac:dyDescent="0.3">
      <c r="A5429" s="136">
        <f t="shared" si="84"/>
        <v>478.79101665335071</v>
      </c>
      <c r="B5429" s="134">
        <v>8.3755000000000006</v>
      </c>
      <c r="C5429" s="134">
        <v>-77.147999999999996</v>
      </c>
      <c r="D5429" t="s">
        <v>12358</v>
      </c>
      <c r="E5429" t="s">
        <v>883</v>
      </c>
      <c r="F5429" t="s">
        <v>877</v>
      </c>
      <c r="G5429" t="s">
        <v>12288</v>
      </c>
      <c r="H5429" t="s">
        <v>295</v>
      </c>
      <c r="I5429">
        <v>634.44970000000001</v>
      </c>
      <c r="J5429" t="s">
        <v>889</v>
      </c>
      <c r="L5429" t="s">
        <v>2659</v>
      </c>
      <c r="M5429" t="s">
        <v>3758</v>
      </c>
      <c r="N5429" t="s">
        <v>3758</v>
      </c>
    </row>
    <row r="5430" spans="1:14" x14ac:dyDescent="0.3">
      <c r="A5430" s="136">
        <f t="shared" si="84"/>
        <v>479.35825251753607</v>
      </c>
      <c r="B5430" s="134">
        <v>10.9275</v>
      </c>
      <c r="C5430" s="134">
        <v>-74.996499999999997</v>
      </c>
      <c r="D5430" t="s">
        <v>13803</v>
      </c>
      <c r="E5430" t="s">
        <v>883</v>
      </c>
      <c r="F5430" t="s">
        <v>877</v>
      </c>
      <c r="G5430" t="s">
        <v>13785</v>
      </c>
      <c r="H5430" t="s">
        <v>289</v>
      </c>
      <c r="I5430">
        <v>1328.3074999999999</v>
      </c>
      <c r="J5430" t="s">
        <v>889</v>
      </c>
      <c r="L5430" t="s">
        <v>13804</v>
      </c>
      <c r="M5430" t="s">
        <v>6710</v>
      </c>
      <c r="N5430" t="s">
        <v>6710</v>
      </c>
    </row>
    <row r="5431" spans="1:14" x14ac:dyDescent="0.3">
      <c r="A5431" s="136">
        <f t="shared" si="84"/>
        <v>479.38473672069904</v>
      </c>
      <c r="B5431" s="134">
        <v>3.5289999999999999</v>
      </c>
      <c r="C5431" s="134">
        <v>-75.4345</v>
      </c>
      <c r="D5431" t="s">
        <v>1663</v>
      </c>
      <c r="E5431" t="s">
        <v>883</v>
      </c>
      <c r="F5431" t="s">
        <v>877</v>
      </c>
      <c r="G5431" t="s">
        <v>1165</v>
      </c>
      <c r="H5431" t="s">
        <v>307</v>
      </c>
      <c r="I5431">
        <v>121.66030000000001</v>
      </c>
      <c r="J5431" t="s">
        <v>894</v>
      </c>
      <c r="L5431" t="s">
        <v>1431</v>
      </c>
      <c r="M5431" t="s">
        <v>931</v>
      </c>
      <c r="N5431" t="s">
        <v>931</v>
      </c>
    </row>
    <row r="5432" spans="1:14" x14ac:dyDescent="0.3">
      <c r="A5432" s="136">
        <f t="shared" si="84"/>
        <v>479.43104583586359</v>
      </c>
      <c r="B5432" s="134">
        <v>10.972</v>
      </c>
      <c r="C5432" s="134">
        <v>-74.908000000000001</v>
      </c>
      <c r="D5432" t="s">
        <v>13817</v>
      </c>
      <c r="E5432" t="s">
        <v>892</v>
      </c>
      <c r="F5432" t="s">
        <v>877</v>
      </c>
      <c r="G5432" t="s">
        <v>13811</v>
      </c>
      <c r="H5432" t="s">
        <v>289</v>
      </c>
      <c r="I5432">
        <v>134.12739999999999</v>
      </c>
      <c r="J5432" t="s">
        <v>894</v>
      </c>
      <c r="K5432" t="s">
        <v>903</v>
      </c>
      <c r="L5432" t="s">
        <v>4152</v>
      </c>
      <c r="M5432" t="s">
        <v>1019</v>
      </c>
      <c r="N5432" t="s">
        <v>1019</v>
      </c>
    </row>
    <row r="5433" spans="1:14" x14ac:dyDescent="0.3">
      <c r="A5433" s="136">
        <f t="shared" si="84"/>
        <v>479.43820008103052</v>
      </c>
      <c r="B5433" s="134">
        <v>11.25352</v>
      </c>
      <c r="C5433" s="134">
        <v>-74.149889999999999</v>
      </c>
      <c r="D5433" t="s">
        <v>13940</v>
      </c>
      <c r="E5433" t="s">
        <v>892</v>
      </c>
      <c r="F5433" t="s">
        <v>877</v>
      </c>
      <c r="G5433" t="s">
        <v>260</v>
      </c>
      <c r="H5433" t="s">
        <v>301</v>
      </c>
      <c r="I5433">
        <v>178.06809999999999</v>
      </c>
      <c r="J5433" t="s">
        <v>889</v>
      </c>
      <c r="K5433" t="s">
        <v>879</v>
      </c>
      <c r="L5433" t="s">
        <v>13941</v>
      </c>
      <c r="M5433" t="s">
        <v>989</v>
      </c>
      <c r="N5433" t="s">
        <v>989</v>
      </c>
    </row>
    <row r="5434" spans="1:14" x14ac:dyDescent="0.3">
      <c r="A5434" s="136">
        <f t="shared" si="84"/>
        <v>479.58172757304067</v>
      </c>
      <c r="B5434" s="134">
        <v>10.984</v>
      </c>
      <c r="C5434" s="134">
        <v>-74.885999999999996</v>
      </c>
      <c r="D5434" t="s">
        <v>13827</v>
      </c>
      <c r="E5434" t="s">
        <v>892</v>
      </c>
      <c r="F5434" t="s">
        <v>877</v>
      </c>
      <c r="G5434" t="s">
        <v>13820</v>
      </c>
      <c r="H5434" t="s">
        <v>289</v>
      </c>
      <c r="I5434">
        <v>19.3325</v>
      </c>
      <c r="J5434" t="s">
        <v>894</v>
      </c>
      <c r="K5434" t="s">
        <v>903</v>
      </c>
      <c r="L5434" t="s">
        <v>13808</v>
      </c>
      <c r="M5434" t="s">
        <v>906</v>
      </c>
      <c r="N5434" t="s">
        <v>906</v>
      </c>
    </row>
    <row r="5435" spans="1:14" x14ac:dyDescent="0.3">
      <c r="A5435" s="136">
        <f t="shared" si="84"/>
        <v>479.67365141682257</v>
      </c>
      <c r="B5435" s="134">
        <v>3.3644500000000002</v>
      </c>
      <c r="C5435" s="134">
        <v>-75.176580000000001</v>
      </c>
      <c r="D5435" t="s">
        <v>2046</v>
      </c>
      <c r="E5435" t="s">
        <v>892</v>
      </c>
      <c r="F5435" t="s">
        <v>877</v>
      </c>
      <c r="G5435" t="s">
        <v>2047</v>
      </c>
      <c r="H5435" t="s">
        <v>1937</v>
      </c>
      <c r="I5435">
        <v>1077.4640999999999</v>
      </c>
      <c r="J5435" t="s">
        <v>894</v>
      </c>
      <c r="K5435" t="s">
        <v>879</v>
      </c>
      <c r="L5435" t="s">
        <v>1938</v>
      </c>
      <c r="M5435" t="s">
        <v>1107</v>
      </c>
      <c r="N5435" t="s">
        <v>1107</v>
      </c>
    </row>
    <row r="5436" spans="1:14" x14ac:dyDescent="0.3">
      <c r="A5436" s="136">
        <f t="shared" si="84"/>
        <v>479.7020071786074</v>
      </c>
      <c r="B5436" s="134">
        <v>10.98779</v>
      </c>
      <c r="C5436" s="134">
        <v>-74.880520000000004</v>
      </c>
      <c r="D5436" t="s">
        <v>13835</v>
      </c>
      <c r="E5436" t="s">
        <v>892</v>
      </c>
      <c r="F5436" t="s">
        <v>877</v>
      </c>
      <c r="G5436" t="s">
        <v>13811</v>
      </c>
      <c r="H5436" t="s">
        <v>289</v>
      </c>
      <c r="I5436">
        <v>836.11900000000003</v>
      </c>
      <c r="J5436" t="s">
        <v>889</v>
      </c>
      <c r="K5436" t="s">
        <v>879</v>
      </c>
      <c r="L5436" t="s">
        <v>13836</v>
      </c>
      <c r="M5436" t="s">
        <v>3718</v>
      </c>
      <c r="N5436" t="s">
        <v>3718</v>
      </c>
    </row>
    <row r="5437" spans="1:14" x14ac:dyDescent="0.3">
      <c r="A5437" s="136">
        <f t="shared" si="84"/>
        <v>479.99854764764979</v>
      </c>
      <c r="B5437" s="134">
        <v>11.26601</v>
      </c>
      <c r="C5437" s="134">
        <v>-74.122559999999993</v>
      </c>
      <c r="D5437" t="s">
        <v>13946</v>
      </c>
      <c r="E5437" t="s">
        <v>892</v>
      </c>
      <c r="F5437" t="s">
        <v>877</v>
      </c>
      <c r="G5437" t="s">
        <v>260</v>
      </c>
      <c r="H5437" t="s">
        <v>301</v>
      </c>
      <c r="I5437">
        <v>45.170099999999998</v>
      </c>
      <c r="J5437" t="s">
        <v>894</v>
      </c>
      <c r="K5437" t="s">
        <v>879</v>
      </c>
      <c r="L5437" t="s">
        <v>13947</v>
      </c>
      <c r="M5437" t="s">
        <v>1482</v>
      </c>
      <c r="N5437" t="s">
        <v>1482</v>
      </c>
    </row>
    <row r="5438" spans="1:14" x14ac:dyDescent="0.3">
      <c r="A5438" s="136">
        <f t="shared" si="84"/>
        <v>480.03241811218419</v>
      </c>
      <c r="B5438" s="134">
        <v>10.9785</v>
      </c>
      <c r="C5438" s="134">
        <v>-74.906999999999996</v>
      </c>
      <c r="D5438" t="s">
        <v>13819</v>
      </c>
      <c r="E5438" t="s">
        <v>883</v>
      </c>
      <c r="F5438" t="s">
        <v>877</v>
      </c>
      <c r="G5438" t="s">
        <v>13820</v>
      </c>
      <c r="H5438" t="s">
        <v>289</v>
      </c>
      <c r="I5438">
        <v>19.333300000000001</v>
      </c>
      <c r="J5438" t="s">
        <v>894</v>
      </c>
      <c r="L5438" t="s">
        <v>4152</v>
      </c>
      <c r="M5438" t="s">
        <v>6710</v>
      </c>
      <c r="N5438" t="s">
        <v>6710</v>
      </c>
    </row>
    <row r="5439" spans="1:14" x14ac:dyDescent="0.3">
      <c r="A5439" s="136">
        <f t="shared" si="84"/>
        <v>480.23226060165246</v>
      </c>
      <c r="B5439" s="134">
        <v>10.980499999999999</v>
      </c>
      <c r="C5439" s="134">
        <v>-74.906999999999996</v>
      </c>
      <c r="D5439" t="s">
        <v>13821</v>
      </c>
      <c r="E5439" t="s">
        <v>883</v>
      </c>
      <c r="F5439" t="s">
        <v>877</v>
      </c>
      <c r="G5439" t="s">
        <v>13811</v>
      </c>
      <c r="H5439" t="s">
        <v>289</v>
      </c>
      <c r="I5439">
        <v>345.5779</v>
      </c>
      <c r="J5439" t="s">
        <v>894</v>
      </c>
      <c r="L5439" t="s">
        <v>4152</v>
      </c>
      <c r="M5439" t="s">
        <v>5161</v>
      </c>
      <c r="N5439" t="s">
        <v>5161</v>
      </c>
    </row>
    <row r="5440" spans="1:14" x14ac:dyDescent="0.3">
      <c r="A5440" s="136">
        <f t="shared" si="84"/>
        <v>480.39851303781955</v>
      </c>
      <c r="B5440" s="134">
        <v>10.962999999999999</v>
      </c>
      <c r="C5440" s="134">
        <v>-74.9465</v>
      </c>
      <c r="D5440" t="s">
        <v>13809</v>
      </c>
      <c r="E5440" t="s">
        <v>883</v>
      </c>
      <c r="F5440" t="s">
        <v>877</v>
      </c>
      <c r="G5440" t="s">
        <v>13810</v>
      </c>
      <c r="H5440" t="s">
        <v>289</v>
      </c>
      <c r="I5440">
        <v>368.5804</v>
      </c>
      <c r="J5440" t="s">
        <v>889</v>
      </c>
      <c r="L5440" t="s">
        <v>3960</v>
      </c>
      <c r="M5440" t="s">
        <v>1410</v>
      </c>
      <c r="N5440" t="s">
        <v>1410</v>
      </c>
    </row>
    <row r="5441" spans="1:14" x14ac:dyDescent="0.3">
      <c r="A5441" s="136">
        <f t="shared" si="84"/>
        <v>480.4935936177709</v>
      </c>
      <c r="B5441" s="134">
        <v>10.990500000000001</v>
      </c>
      <c r="C5441" s="134">
        <v>-74.891499999999994</v>
      </c>
      <c r="D5441" t="s">
        <v>13838</v>
      </c>
      <c r="E5441" t="s">
        <v>892</v>
      </c>
      <c r="F5441" t="s">
        <v>877</v>
      </c>
      <c r="G5441" t="s">
        <v>13811</v>
      </c>
      <c r="H5441" t="s">
        <v>289</v>
      </c>
      <c r="I5441">
        <v>79.745500000000007</v>
      </c>
      <c r="J5441" t="s">
        <v>894</v>
      </c>
      <c r="K5441" t="s">
        <v>903</v>
      </c>
      <c r="L5441" t="s">
        <v>2472</v>
      </c>
      <c r="M5441" t="s">
        <v>3535</v>
      </c>
      <c r="N5441" t="s">
        <v>3535</v>
      </c>
    </row>
    <row r="5442" spans="1:14" x14ac:dyDescent="0.3">
      <c r="A5442" s="136">
        <f t="shared" ref="A5442:A5505" si="85">6371*ACOS(SIN(RADIANS(LAT))*SIN(RADIANS(B5442))+COS(RADIANS(LAT))*COS(RADIANS(B5442))*COS(RADIANS(C5442-LONG)))</f>
        <v>480.61991114516894</v>
      </c>
      <c r="B5442" s="134">
        <v>11.007</v>
      </c>
      <c r="C5442" s="134">
        <v>-74.858999999999995</v>
      </c>
      <c r="D5442" t="s">
        <v>13858</v>
      </c>
      <c r="E5442" t="s">
        <v>883</v>
      </c>
      <c r="F5442" t="s">
        <v>877</v>
      </c>
      <c r="G5442" t="s">
        <v>13823</v>
      </c>
      <c r="H5442" t="s">
        <v>289</v>
      </c>
      <c r="I5442">
        <v>329.82479999999998</v>
      </c>
      <c r="J5442" t="s">
        <v>889</v>
      </c>
      <c r="L5442" t="s">
        <v>4152</v>
      </c>
      <c r="M5442" t="s">
        <v>906</v>
      </c>
      <c r="N5442" t="s">
        <v>906</v>
      </c>
    </row>
    <row r="5443" spans="1:14" x14ac:dyDescent="0.3">
      <c r="A5443" s="136">
        <f t="shared" si="85"/>
        <v>480.63238201847531</v>
      </c>
      <c r="B5443" s="134">
        <v>8.3689999999999998</v>
      </c>
      <c r="C5443" s="134">
        <v>-77.167500000000004</v>
      </c>
      <c r="D5443" t="s">
        <v>12361</v>
      </c>
      <c r="E5443" t="s">
        <v>883</v>
      </c>
      <c r="F5443" t="s">
        <v>877</v>
      </c>
      <c r="G5443" t="s">
        <v>12288</v>
      </c>
      <c r="H5443" t="s">
        <v>295</v>
      </c>
      <c r="I5443">
        <v>1836.2831000000001</v>
      </c>
      <c r="J5443" t="s">
        <v>889</v>
      </c>
      <c r="L5443" t="s">
        <v>3787</v>
      </c>
      <c r="M5443" t="s">
        <v>9332</v>
      </c>
      <c r="N5443" t="s">
        <v>9332</v>
      </c>
    </row>
    <row r="5444" spans="1:14" x14ac:dyDescent="0.3">
      <c r="A5444" s="136">
        <f t="shared" si="85"/>
        <v>480.65979968003404</v>
      </c>
      <c r="B5444" s="134">
        <v>11.260770000000001</v>
      </c>
      <c r="C5444" s="134">
        <v>-74.165189999999996</v>
      </c>
      <c r="D5444" t="s">
        <v>13942</v>
      </c>
      <c r="E5444" t="s">
        <v>892</v>
      </c>
      <c r="F5444" t="s">
        <v>877</v>
      </c>
      <c r="G5444" t="s">
        <v>260</v>
      </c>
      <c r="H5444" t="s">
        <v>301</v>
      </c>
      <c r="I5444">
        <v>120.6112</v>
      </c>
      <c r="J5444" t="s">
        <v>889</v>
      </c>
      <c r="K5444" t="s">
        <v>879</v>
      </c>
      <c r="L5444" t="s">
        <v>13943</v>
      </c>
      <c r="M5444" t="s">
        <v>989</v>
      </c>
      <c r="N5444" t="s">
        <v>989</v>
      </c>
    </row>
    <row r="5445" spans="1:14" x14ac:dyDescent="0.3">
      <c r="A5445" s="136">
        <f t="shared" si="85"/>
        <v>480.7084552050743</v>
      </c>
      <c r="B5445" s="134">
        <v>10.902900000000001</v>
      </c>
      <c r="C5445" s="134">
        <v>-75.070250000000001</v>
      </c>
      <c r="D5445" t="s">
        <v>13793</v>
      </c>
      <c r="E5445" t="s">
        <v>876</v>
      </c>
      <c r="F5445" t="s">
        <v>926</v>
      </c>
      <c r="H5445" t="s">
        <v>7920</v>
      </c>
      <c r="I5445">
        <v>1679.5003999999999</v>
      </c>
      <c r="J5445" t="s">
        <v>889</v>
      </c>
      <c r="K5445" t="s">
        <v>879</v>
      </c>
      <c r="L5445" t="s">
        <v>13794</v>
      </c>
      <c r="M5445" t="s">
        <v>881</v>
      </c>
      <c r="N5445" t="s">
        <v>881</v>
      </c>
    </row>
    <row r="5446" spans="1:14" x14ac:dyDescent="0.3">
      <c r="A5446" s="136">
        <f t="shared" si="85"/>
        <v>480.75056112524067</v>
      </c>
      <c r="B5446" s="134">
        <v>3.5135000000000001</v>
      </c>
      <c r="C5446" s="134">
        <v>-75.433499999999995</v>
      </c>
      <c r="D5446" t="s">
        <v>1704</v>
      </c>
      <c r="E5446" t="s">
        <v>883</v>
      </c>
      <c r="F5446" t="s">
        <v>877</v>
      </c>
      <c r="G5446" t="s">
        <v>1430</v>
      </c>
      <c r="H5446" t="s">
        <v>307</v>
      </c>
      <c r="I5446">
        <v>384.64909999999998</v>
      </c>
      <c r="J5446" t="s">
        <v>889</v>
      </c>
      <c r="L5446" t="s">
        <v>1431</v>
      </c>
      <c r="M5446" t="s">
        <v>931</v>
      </c>
      <c r="N5446" t="s">
        <v>931</v>
      </c>
    </row>
    <row r="5447" spans="1:14" x14ac:dyDescent="0.3">
      <c r="A5447" s="136">
        <f t="shared" si="85"/>
        <v>480.80821334115643</v>
      </c>
      <c r="B5447" s="134">
        <v>10.9725</v>
      </c>
      <c r="C5447" s="134">
        <v>-74.935500000000005</v>
      </c>
      <c r="D5447" t="s">
        <v>13814</v>
      </c>
      <c r="E5447" t="s">
        <v>883</v>
      </c>
      <c r="F5447" t="s">
        <v>877</v>
      </c>
      <c r="G5447" t="s">
        <v>13810</v>
      </c>
      <c r="H5447" t="s">
        <v>289</v>
      </c>
      <c r="I5447">
        <v>346.80849999999998</v>
      </c>
      <c r="J5447" t="s">
        <v>889</v>
      </c>
      <c r="L5447" t="s">
        <v>2784</v>
      </c>
      <c r="M5447" t="s">
        <v>13215</v>
      </c>
      <c r="N5447" t="s">
        <v>13215</v>
      </c>
    </row>
    <row r="5448" spans="1:14" x14ac:dyDescent="0.3">
      <c r="A5448" s="136">
        <f t="shared" si="85"/>
        <v>480.8521190805987</v>
      </c>
      <c r="B5448" s="134">
        <v>10.97865</v>
      </c>
      <c r="C5448" s="134">
        <v>-74.923739999999995</v>
      </c>
      <c r="D5448" t="s">
        <v>13818</v>
      </c>
      <c r="E5448" t="s">
        <v>892</v>
      </c>
      <c r="F5448" t="s">
        <v>877</v>
      </c>
      <c r="G5448" t="s">
        <v>13810</v>
      </c>
      <c r="H5448" t="s">
        <v>289</v>
      </c>
      <c r="I5448">
        <v>135.7105</v>
      </c>
      <c r="J5448" t="s">
        <v>1069</v>
      </c>
      <c r="K5448" t="s">
        <v>879</v>
      </c>
      <c r="L5448" t="s">
        <v>1794</v>
      </c>
      <c r="M5448" t="s">
        <v>906</v>
      </c>
      <c r="N5448" t="s">
        <v>906</v>
      </c>
    </row>
    <row r="5449" spans="1:14" x14ac:dyDescent="0.3">
      <c r="A5449" s="136">
        <f t="shared" si="85"/>
        <v>480.90197924809826</v>
      </c>
      <c r="B5449" s="134">
        <v>4.2038000000000002</v>
      </c>
      <c r="C5449" s="134">
        <v>-76.23272</v>
      </c>
      <c r="D5449" t="s">
        <v>2253</v>
      </c>
      <c r="E5449" t="s">
        <v>892</v>
      </c>
      <c r="F5449" t="s">
        <v>877</v>
      </c>
      <c r="G5449" t="s">
        <v>2254</v>
      </c>
      <c r="H5449" t="s">
        <v>1321</v>
      </c>
      <c r="I5449">
        <v>37.840000000000003</v>
      </c>
      <c r="J5449" t="s">
        <v>889</v>
      </c>
      <c r="K5449" t="s">
        <v>879</v>
      </c>
      <c r="L5449" t="s">
        <v>2255</v>
      </c>
      <c r="M5449" t="s">
        <v>949</v>
      </c>
      <c r="N5449" t="s">
        <v>949</v>
      </c>
    </row>
    <row r="5450" spans="1:14" x14ac:dyDescent="0.3">
      <c r="A5450" s="136">
        <f t="shared" si="85"/>
        <v>480.97645476541629</v>
      </c>
      <c r="B5450" s="134">
        <v>10.992000000000001</v>
      </c>
      <c r="C5450" s="134">
        <v>-74.898499999999999</v>
      </c>
      <c r="D5450" t="s">
        <v>13839</v>
      </c>
      <c r="E5450" t="s">
        <v>883</v>
      </c>
      <c r="F5450" t="s">
        <v>877</v>
      </c>
      <c r="G5450" t="s">
        <v>13820</v>
      </c>
      <c r="H5450" t="s">
        <v>289</v>
      </c>
      <c r="I5450">
        <v>65.246399999999994</v>
      </c>
      <c r="J5450" t="s">
        <v>894</v>
      </c>
      <c r="L5450" t="s">
        <v>4152</v>
      </c>
      <c r="M5450" t="s">
        <v>13226</v>
      </c>
      <c r="N5450" t="s">
        <v>13226</v>
      </c>
    </row>
    <row r="5451" spans="1:14" x14ac:dyDescent="0.3">
      <c r="A5451" s="136">
        <f t="shared" si="85"/>
        <v>481.01851810829197</v>
      </c>
      <c r="B5451" s="134">
        <v>10.9825</v>
      </c>
      <c r="C5451" s="134">
        <v>-74.919219999999996</v>
      </c>
      <c r="D5451" t="s">
        <v>13824</v>
      </c>
      <c r="E5451" t="s">
        <v>876</v>
      </c>
      <c r="F5451" t="s">
        <v>877</v>
      </c>
      <c r="G5451" t="s">
        <v>13820</v>
      </c>
      <c r="H5451" t="s">
        <v>289</v>
      </c>
      <c r="I5451">
        <v>8.48E-2</v>
      </c>
      <c r="J5451" t="s">
        <v>894</v>
      </c>
      <c r="K5451" t="s">
        <v>1058</v>
      </c>
      <c r="L5451" t="s">
        <v>1794</v>
      </c>
      <c r="M5451" t="s">
        <v>881</v>
      </c>
      <c r="N5451" t="s">
        <v>881</v>
      </c>
    </row>
    <row r="5452" spans="1:14" x14ac:dyDescent="0.3">
      <c r="A5452" s="136">
        <f t="shared" si="85"/>
        <v>481.29500918343621</v>
      </c>
      <c r="B5452" s="134">
        <v>11.024900000000001</v>
      </c>
      <c r="C5452" s="134">
        <v>-74.834649999999996</v>
      </c>
      <c r="D5452" t="s">
        <v>13865</v>
      </c>
      <c r="E5452" t="s">
        <v>876</v>
      </c>
      <c r="F5452" t="s">
        <v>926</v>
      </c>
      <c r="G5452" t="s">
        <v>13811</v>
      </c>
      <c r="H5452" t="s">
        <v>289</v>
      </c>
      <c r="I5452">
        <v>441.32679999999999</v>
      </c>
      <c r="J5452" t="s">
        <v>889</v>
      </c>
      <c r="K5452" t="s">
        <v>879</v>
      </c>
      <c r="L5452" t="s">
        <v>1794</v>
      </c>
      <c r="M5452" t="s">
        <v>13866</v>
      </c>
      <c r="N5452" t="s">
        <v>13866</v>
      </c>
    </row>
    <row r="5453" spans="1:14" x14ac:dyDescent="0.3">
      <c r="A5453" s="136">
        <f t="shared" si="85"/>
        <v>481.31942910260693</v>
      </c>
      <c r="B5453" s="134">
        <v>10.981999999999999</v>
      </c>
      <c r="C5453" s="134">
        <v>-74.926500000000004</v>
      </c>
      <c r="D5453" t="s">
        <v>13822</v>
      </c>
      <c r="E5453" t="s">
        <v>883</v>
      </c>
      <c r="F5453" t="s">
        <v>877</v>
      </c>
      <c r="G5453" t="s">
        <v>13820</v>
      </c>
      <c r="H5453" t="s">
        <v>289</v>
      </c>
      <c r="I5453">
        <v>14.5002</v>
      </c>
      <c r="J5453" t="s">
        <v>894</v>
      </c>
      <c r="L5453" t="s">
        <v>2784</v>
      </c>
      <c r="M5453" t="s">
        <v>13215</v>
      </c>
      <c r="N5453" t="s">
        <v>13215</v>
      </c>
    </row>
    <row r="5454" spans="1:14" x14ac:dyDescent="0.3">
      <c r="A5454" s="136">
        <f t="shared" si="85"/>
        <v>481.3773517697656</v>
      </c>
      <c r="B5454" s="134">
        <v>10.991</v>
      </c>
      <c r="C5454" s="134">
        <v>-74.909000000000006</v>
      </c>
      <c r="D5454" t="s">
        <v>13837</v>
      </c>
      <c r="E5454" t="s">
        <v>883</v>
      </c>
      <c r="F5454" t="s">
        <v>877</v>
      </c>
      <c r="G5454" t="s">
        <v>13820</v>
      </c>
      <c r="H5454" t="s">
        <v>289</v>
      </c>
      <c r="I5454">
        <v>14.4994</v>
      </c>
      <c r="J5454" t="s">
        <v>894</v>
      </c>
      <c r="L5454" t="s">
        <v>4152</v>
      </c>
      <c r="M5454" t="s">
        <v>906</v>
      </c>
      <c r="N5454" t="s">
        <v>906</v>
      </c>
    </row>
    <row r="5455" spans="1:14" x14ac:dyDescent="0.3">
      <c r="A5455" s="136">
        <f t="shared" si="85"/>
        <v>481.50707013254839</v>
      </c>
      <c r="B5455" s="134">
        <v>10.987500000000001</v>
      </c>
      <c r="C5455" s="134">
        <v>-74.918999999999997</v>
      </c>
      <c r="D5455" t="s">
        <v>13828</v>
      </c>
      <c r="E5455" t="s">
        <v>883</v>
      </c>
      <c r="F5455" t="s">
        <v>963</v>
      </c>
      <c r="G5455" t="s">
        <v>13820</v>
      </c>
      <c r="H5455" t="s">
        <v>289</v>
      </c>
      <c r="I5455">
        <v>4.8331999999999997</v>
      </c>
      <c r="L5455" t="s">
        <v>13829</v>
      </c>
      <c r="M5455" t="s">
        <v>7202</v>
      </c>
      <c r="N5455" t="s">
        <v>7202</v>
      </c>
    </row>
    <row r="5456" spans="1:14" x14ac:dyDescent="0.3">
      <c r="A5456" s="136">
        <f t="shared" si="85"/>
        <v>481.57441983318716</v>
      </c>
      <c r="B5456" s="134">
        <v>11.002000000000001</v>
      </c>
      <c r="C5456" s="134">
        <v>-74.89</v>
      </c>
      <c r="D5456" t="s">
        <v>13847</v>
      </c>
      <c r="E5456" t="s">
        <v>883</v>
      </c>
      <c r="F5456" t="s">
        <v>877</v>
      </c>
      <c r="G5456" t="s">
        <v>13820</v>
      </c>
      <c r="H5456" t="s">
        <v>289</v>
      </c>
      <c r="I5456">
        <v>50.744999999999997</v>
      </c>
      <c r="J5456" t="s">
        <v>894</v>
      </c>
      <c r="L5456" t="s">
        <v>13848</v>
      </c>
      <c r="M5456" t="s">
        <v>3535</v>
      </c>
      <c r="N5456" t="s">
        <v>3535</v>
      </c>
    </row>
    <row r="5457" spans="1:14" x14ac:dyDescent="0.3">
      <c r="A5457" s="136">
        <f t="shared" si="85"/>
        <v>481.77562162860062</v>
      </c>
      <c r="B5457" s="134">
        <v>10.98967</v>
      </c>
      <c r="C5457" s="134">
        <v>-74.920079999999999</v>
      </c>
      <c r="D5457" t="s">
        <v>13834</v>
      </c>
      <c r="E5457" t="s">
        <v>876</v>
      </c>
      <c r="F5457" t="s">
        <v>877</v>
      </c>
      <c r="G5457" t="s">
        <v>13820</v>
      </c>
      <c r="H5457" t="s">
        <v>289</v>
      </c>
      <c r="I5457">
        <v>2.3845999999999998</v>
      </c>
      <c r="J5457" t="s">
        <v>894</v>
      </c>
      <c r="K5457" t="s">
        <v>1058</v>
      </c>
      <c r="L5457" t="s">
        <v>1794</v>
      </c>
      <c r="M5457" t="s">
        <v>1459</v>
      </c>
      <c r="N5457" t="s">
        <v>1459</v>
      </c>
    </row>
    <row r="5458" spans="1:14" x14ac:dyDescent="0.3">
      <c r="A5458" s="136">
        <f t="shared" si="85"/>
        <v>481.85464305734661</v>
      </c>
      <c r="B5458" s="134">
        <v>2.8330000000000002</v>
      </c>
      <c r="C5458" s="134">
        <v>-72.207499999999996</v>
      </c>
      <c r="D5458" t="s">
        <v>10589</v>
      </c>
      <c r="E5458" t="s">
        <v>883</v>
      </c>
      <c r="F5458" t="s">
        <v>877</v>
      </c>
      <c r="G5458" t="s">
        <v>10590</v>
      </c>
      <c r="H5458" t="s">
        <v>9653</v>
      </c>
      <c r="I5458">
        <v>155.91900000000001</v>
      </c>
      <c r="J5458" t="s">
        <v>889</v>
      </c>
      <c r="L5458" t="s">
        <v>4409</v>
      </c>
      <c r="M5458" t="s">
        <v>957</v>
      </c>
      <c r="N5458" t="s">
        <v>957</v>
      </c>
    </row>
    <row r="5459" spans="1:14" x14ac:dyDescent="0.3">
      <c r="A5459" s="136">
        <f t="shared" si="85"/>
        <v>481.95578970559592</v>
      </c>
      <c r="B5459" s="134">
        <v>10.9505</v>
      </c>
      <c r="C5459" s="134">
        <v>-75.003</v>
      </c>
      <c r="D5459" t="s">
        <v>13807</v>
      </c>
      <c r="E5459" t="s">
        <v>883</v>
      </c>
      <c r="F5459" t="s">
        <v>877</v>
      </c>
      <c r="G5459" t="s">
        <v>13785</v>
      </c>
      <c r="H5459" t="s">
        <v>289</v>
      </c>
      <c r="I5459">
        <v>149.86349999999999</v>
      </c>
      <c r="J5459" t="s">
        <v>894</v>
      </c>
      <c r="L5459" t="s">
        <v>13808</v>
      </c>
      <c r="M5459" t="s">
        <v>887</v>
      </c>
      <c r="N5459" t="s">
        <v>887</v>
      </c>
    </row>
    <row r="5460" spans="1:14" x14ac:dyDescent="0.3">
      <c r="A5460" s="136">
        <f t="shared" si="85"/>
        <v>482.35815939635251</v>
      </c>
      <c r="B5460" s="134">
        <v>11.007630000000001</v>
      </c>
      <c r="C5460" s="134">
        <v>-74.894639999999995</v>
      </c>
      <c r="D5460" t="s">
        <v>13851</v>
      </c>
      <c r="E5460" t="s">
        <v>892</v>
      </c>
      <c r="F5460" t="s">
        <v>926</v>
      </c>
      <c r="G5460" t="s">
        <v>13820</v>
      </c>
      <c r="H5460" t="s">
        <v>289</v>
      </c>
      <c r="I5460">
        <v>58.283700000000003</v>
      </c>
      <c r="J5460" t="s">
        <v>889</v>
      </c>
      <c r="K5460" t="s">
        <v>879</v>
      </c>
      <c r="L5460" t="s">
        <v>13852</v>
      </c>
      <c r="M5460" t="s">
        <v>8867</v>
      </c>
      <c r="N5460" t="s">
        <v>8867</v>
      </c>
    </row>
    <row r="5461" spans="1:14" x14ac:dyDescent="0.3">
      <c r="A5461" s="136">
        <f t="shared" si="85"/>
        <v>482.42955902946721</v>
      </c>
      <c r="B5461" s="134">
        <v>10.9895</v>
      </c>
      <c r="C5461" s="134">
        <v>-74.933999999999997</v>
      </c>
      <c r="D5461" t="s">
        <v>13830</v>
      </c>
      <c r="E5461" t="s">
        <v>883</v>
      </c>
      <c r="F5461" t="s">
        <v>877</v>
      </c>
      <c r="G5461" t="s">
        <v>13820</v>
      </c>
      <c r="H5461" t="s">
        <v>289</v>
      </c>
      <c r="I5461">
        <v>299.66739999999999</v>
      </c>
      <c r="J5461" t="s">
        <v>889</v>
      </c>
      <c r="L5461" t="s">
        <v>4152</v>
      </c>
      <c r="M5461" t="s">
        <v>13226</v>
      </c>
      <c r="N5461" t="s">
        <v>13226</v>
      </c>
    </row>
    <row r="5462" spans="1:14" x14ac:dyDescent="0.3">
      <c r="A5462" s="136">
        <f t="shared" si="85"/>
        <v>482.49376189108557</v>
      </c>
      <c r="B5462" s="134">
        <v>10.975020000000001</v>
      </c>
      <c r="C5462" s="134">
        <v>-74.964889999999997</v>
      </c>
      <c r="D5462" t="s">
        <v>13815</v>
      </c>
      <c r="E5462" t="s">
        <v>892</v>
      </c>
      <c r="F5462" t="s">
        <v>877</v>
      </c>
      <c r="G5462" t="s">
        <v>13810</v>
      </c>
      <c r="H5462" t="s">
        <v>289</v>
      </c>
      <c r="I5462">
        <v>123.17789999999999</v>
      </c>
      <c r="J5462" t="s">
        <v>894</v>
      </c>
      <c r="K5462" t="s">
        <v>879</v>
      </c>
      <c r="L5462" t="s">
        <v>13816</v>
      </c>
      <c r="M5462" t="s">
        <v>899</v>
      </c>
      <c r="N5462" t="s">
        <v>899</v>
      </c>
    </row>
    <row r="5463" spans="1:14" x14ac:dyDescent="0.3">
      <c r="A5463" s="136">
        <f t="shared" si="85"/>
        <v>482.56006118843209</v>
      </c>
      <c r="B5463" s="134">
        <v>10.973420000000001</v>
      </c>
      <c r="C5463" s="134">
        <v>-74.969470000000001</v>
      </c>
      <c r="D5463" t="s">
        <v>13812</v>
      </c>
      <c r="E5463" t="s">
        <v>892</v>
      </c>
      <c r="F5463" t="s">
        <v>877</v>
      </c>
      <c r="G5463" t="s">
        <v>13785</v>
      </c>
      <c r="H5463" t="s">
        <v>289</v>
      </c>
      <c r="I5463">
        <v>25.982299999999999</v>
      </c>
      <c r="J5463" t="s">
        <v>1069</v>
      </c>
      <c r="K5463" t="s">
        <v>879</v>
      </c>
      <c r="L5463" t="s">
        <v>13813</v>
      </c>
      <c r="M5463" t="s">
        <v>906</v>
      </c>
      <c r="N5463" t="s">
        <v>906</v>
      </c>
    </row>
    <row r="5464" spans="1:14" x14ac:dyDescent="0.3">
      <c r="A5464" s="136">
        <f t="shared" si="85"/>
        <v>482.68311881826025</v>
      </c>
      <c r="B5464" s="134">
        <v>11.000579999999999</v>
      </c>
      <c r="C5464" s="134">
        <v>-74.91628</v>
      </c>
      <c r="D5464" t="s">
        <v>13841</v>
      </c>
      <c r="E5464" t="s">
        <v>892</v>
      </c>
      <c r="F5464" t="s">
        <v>926</v>
      </c>
      <c r="G5464" t="s">
        <v>13820</v>
      </c>
      <c r="H5464" t="s">
        <v>289</v>
      </c>
      <c r="I5464">
        <v>963.29830000000004</v>
      </c>
      <c r="J5464" t="s">
        <v>889</v>
      </c>
      <c r="K5464" t="s">
        <v>879</v>
      </c>
      <c r="L5464" t="s">
        <v>1794</v>
      </c>
      <c r="M5464" t="s">
        <v>13842</v>
      </c>
      <c r="N5464" t="s">
        <v>13842</v>
      </c>
    </row>
    <row r="5465" spans="1:14" x14ac:dyDescent="0.3">
      <c r="A5465" s="136">
        <f t="shared" si="85"/>
        <v>482.897999068388</v>
      </c>
      <c r="B5465" s="134">
        <v>4.0884999999999998</v>
      </c>
      <c r="C5465" s="134">
        <v>-76.149500000000003</v>
      </c>
      <c r="D5465" t="s">
        <v>2016</v>
      </c>
      <c r="E5465" t="s">
        <v>883</v>
      </c>
      <c r="F5465" t="s">
        <v>877</v>
      </c>
      <c r="G5465" t="s">
        <v>1602</v>
      </c>
      <c r="H5465" t="s">
        <v>1321</v>
      </c>
      <c r="I5465">
        <v>20.903400000000001</v>
      </c>
      <c r="J5465" t="s">
        <v>894</v>
      </c>
      <c r="L5465" t="s">
        <v>2017</v>
      </c>
      <c r="M5465" t="s">
        <v>989</v>
      </c>
      <c r="N5465" t="s">
        <v>989</v>
      </c>
    </row>
    <row r="5466" spans="1:14" x14ac:dyDescent="0.3">
      <c r="A5466" s="136">
        <f t="shared" si="85"/>
        <v>483.20781964294463</v>
      </c>
      <c r="B5466" s="134">
        <v>10.990500000000001</v>
      </c>
      <c r="C5466" s="134">
        <v>-74.947999999999993</v>
      </c>
      <c r="D5466" t="s">
        <v>13831</v>
      </c>
      <c r="E5466" t="s">
        <v>883</v>
      </c>
      <c r="F5466" t="s">
        <v>877</v>
      </c>
      <c r="G5466" t="s">
        <v>13810</v>
      </c>
      <c r="H5466" t="s">
        <v>289</v>
      </c>
      <c r="I5466">
        <v>577.59040000000005</v>
      </c>
      <c r="J5466" t="s">
        <v>889</v>
      </c>
      <c r="L5466" t="s">
        <v>2784</v>
      </c>
      <c r="M5466" t="s">
        <v>12976</v>
      </c>
      <c r="N5466" t="s">
        <v>12976</v>
      </c>
    </row>
    <row r="5467" spans="1:14" x14ac:dyDescent="0.3">
      <c r="A5467" s="136">
        <f t="shared" si="85"/>
        <v>483.38228608359231</v>
      </c>
      <c r="B5467" s="134">
        <v>4.3285</v>
      </c>
      <c r="C5467" s="134">
        <v>-76.370500000000007</v>
      </c>
      <c r="D5467" t="s">
        <v>2635</v>
      </c>
      <c r="E5467" t="s">
        <v>883</v>
      </c>
      <c r="F5467" t="s">
        <v>877</v>
      </c>
      <c r="G5467" t="s">
        <v>2636</v>
      </c>
      <c r="H5467" t="s">
        <v>1321</v>
      </c>
      <c r="I5467">
        <v>4904.3828999999996</v>
      </c>
      <c r="J5467" t="s">
        <v>889</v>
      </c>
      <c r="L5467" t="s">
        <v>2637</v>
      </c>
      <c r="M5467" t="s">
        <v>1158</v>
      </c>
      <c r="N5467" t="s">
        <v>1158</v>
      </c>
    </row>
    <row r="5468" spans="1:14" x14ac:dyDescent="0.3">
      <c r="A5468" s="136">
        <f t="shared" si="85"/>
        <v>483.66792501793867</v>
      </c>
      <c r="B5468" s="134">
        <v>4.0831999999999997</v>
      </c>
      <c r="C5468" s="134">
        <v>-76.154020000000003</v>
      </c>
      <c r="D5468" t="s">
        <v>2022</v>
      </c>
      <c r="E5468" t="s">
        <v>892</v>
      </c>
      <c r="F5468" t="s">
        <v>877</v>
      </c>
      <c r="G5468" t="s">
        <v>1602</v>
      </c>
      <c r="H5468" t="s">
        <v>1321</v>
      </c>
      <c r="I5468">
        <v>47.575800000000001</v>
      </c>
      <c r="J5468" t="s">
        <v>894</v>
      </c>
      <c r="K5468" t="s">
        <v>879</v>
      </c>
      <c r="L5468" t="s">
        <v>2023</v>
      </c>
      <c r="M5468" t="s">
        <v>949</v>
      </c>
      <c r="N5468" t="s">
        <v>949</v>
      </c>
    </row>
    <row r="5469" spans="1:14" x14ac:dyDescent="0.3">
      <c r="A5469" s="136">
        <f t="shared" si="85"/>
        <v>483.67755548430125</v>
      </c>
      <c r="B5469" s="134">
        <v>8.3505000000000003</v>
      </c>
      <c r="C5469" s="134">
        <v>-77.201999999999998</v>
      </c>
      <c r="D5469" t="s">
        <v>12356</v>
      </c>
      <c r="E5469" t="s">
        <v>883</v>
      </c>
      <c r="F5469" t="s">
        <v>877</v>
      </c>
      <c r="G5469" t="s">
        <v>12288</v>
      </c>
      <c r="H5469" t="s">
        <v>295</v>
      </c>
      <c r="I5469">
        <v>1859.7575999999999</v>
      </c>
      <c r="J5469" t="s">
        <v>889</v>
      </c>
      <c r="L5469" t="s">
        <v>3787</v>
      </c>
      <c r="M5469" t="s">
        <v>4586</v>
      </c>
      <c r="N5469" t="s">
        <v>4586</v>
      </c>
    </row>
    <row r="5470" spans="1:14" x14ac:dyDescent="0.3">
      <c r="A5470" s="136">
        <f t="shared" si="85"/>
        <v>483.70838085281781</v>
      </c>
      <c r="B5470" s="134">
        <v>8.2949999999999999</v>
      </c>
      <c r="C5470" s="134">
        <v>-77.218500000000006</v>
      </c>
      <c r="D5470" t="s">
        <v>12287</v>
      </c>
      <c r="E5470" t="s">
        <v>968</v>
      </c>
      <c r="F5470" t="s">
        <v>877</v>
      </c>
      <c r="G5470" t="s">
        <v>12288</v>
      </c>
      <c r="H5470" t="s">
        <v>295</v>
      </c>
      <c r="I5470">
        <v>122.2936</v>
      </c>
      <c r="J5470" t="s">
        <v>894</v>
      </c>
      <c r="L5470" t="s">
        <v>2659</v>
      </c>
      <c r="M5470" t="s">
        <v>11837</v>
      </c>
      <c r="N5470" t="s">
        <v>11837</v>
      </c>
    </row>
    <row r="5471" spans="1:14" x14ac:dyDescent="0.3">
      <c r="A5471" s="136">
        <f t="shared" si="85"/>
        <v>483.76496067607781</v>
      </c>
      <c r="B5471" s="134">
        <v>3.532</v>
      </c>
      <c r="C5471" s="134">
        <v>-75.508499999999998</v>
      </c>
      <c r="D5471" t="s">
        <v>1687</v>
      </c>
      <c r="E5471" t="s">
        <v>883</v>
      </c>
      <c r="F5471" t="s">
        <v>877</v>
      </c>
      <c r="G5471" t="s">
        <v>1165</v>
      </c>
      <c r="H5471" t="s">
        <v>307</v>
      </c>
      <c r="I5471">
        <v>922.99969999999996</v>
      </c>
      <c r="J5471" t="s">
        <v>889</v>
      </c>
      <c r="L5471" t="s">
        <v>1688</v>
      </c>
      <c r="M5471" t="s">
        <v>1689</v>
      </c>
      <c r="N5471" t="s">
        <v>1689</v>
      </c>
    </row>
    <row r="5472" spans="1:14" x14ac:dyDescent="0.3">
      <c r="A5472" s="136">
        <f t="shared" si="85"/>
        <v>483.81772342294607</v>
      </c>
      <c r="B5472" s="134">
        <v>3.4910000000000001</v>
      </c>
      <c r="C5472" s="134">
        <v>-75.4495</v>
      </c>
      <c r="D5472" t="s">
        <v>1772</v>
      </c>
      <c r="E5472" t="s">
        <v>883</v>
      </c>
      <c r="F5472" t="s">
        <v>877</v>
      </c>
      <c r="G5472" t="s">
        <v>1165</v>
      </c>
      <c r="H5472" t="s">
        <v>307</v>
      </c>
      <c r="I5472">
        <v>23.3504</v>
      </c>
      <c r="J5472" t="s">
        <v>894</v>
      </c>
      <c r="L5472" t="s">
        <v>1606</v>
      </c>
      <c r="M5472" t="s">
        <v>1773</v>
      </c>
      <c r="N5472" t="s">
        <v>1773</v>
      </c>
    </row>
    <row r="5473" spans="1:14" x14ac:dyDescent="0.3">
      <c r="A5473" s="136">
        <f t="shared" si="85"/>
        <v>483.99919245285071</v>
      </c>
      <c r="B5473" s="134">
        <v>11.01112</v>
      </c>
      <c r="C5473" s="134">
        <v>-74.921769999999995</v>
      </c>
      <c r="D5473" t="s">
        <v>13856</v>
      </c>
      <c r="E5473" t="s">
        <v>892</v>
      </c>
      <c r="F5473" t="s">
        <v>877</v>
      </c>
      <c r="G5473" t="s">
        <v>13820</v>
      </c>
      <c r="H5473" t="s">
        <v>289</v>
      </c>
      <c r="I5473">
        <v>16.7637</v>
      </c>
      <c r="J5473" t="s">
        <v>894</v>
      </c>
      <c r="K5473" t="s">
        <v>879</v>
      </c>
      <c r="L5473" t="s">
        <v>13857</v>
      </c>
      <c r="M5473" t="s">
        <v>906</v>
      </c>
      <c r="N5473" t="s">
        <v>906</v>
      </c>
    </row>
    <row r="5474" spans="1:14" x14ac:dyDescent="0.3">
      <c r="A5474" s="136">
        <f t="shared" si="85"/>
        <v>484.03812086021651</v>
      </c>
      <c r="B5474" s="134">
        <v>11.009</v>
      </c>
      <c r="C5474" s="134">
        <v>-74.927000000000007</v>
      </c>
      <c r="D5474" t="s">
        <v>13849</v>
      </c>
      <c r="E5474" t="s">
        <v>883</v>
      </c>
      <c r="F5474" t="s">
        <v>963</v>
      </c>
      <c r="G5474" t="s">
        <v>13820</v>
      </c>
      <c r="H5474" t="s">
        <v>289</v>
      </c>
      <c r="I5474">
        <v>6.0411999999999999</v>
      </c>
      <c r="L5474" t="s">
        <v>13850</v>
      </c>
      <c r="M5474" t="s">
        <v>1019</v>
      </c>
      <c r="N5474" t="s">
        <v>1019</v>
      </c>
    </row>
    <row r="5475" spans="1:14" x14ac:dyDescent="0.3">
      <c r="A5475" s="136">
        <f t="shared" si="85"/>
        <v>484.10867249243086</v>
      </c>
      <c r="B5475" s="134">
        <v>11.01107</v>
      </c>
      <c r="C5475" s="134">
        <v>-74.924160000000001</v>
      </c>
      <c r="D5475" t="s">
        <v>13854</v>
      </c>
      <c r="E5475" t="s">
        <v>892</v>
      </c>
      <c r="F5475" t="s">
        <v>877</v>
      </c>
      <c r="G5475" t="s">
        <v>13820</v>
      </c>
      <c r="H5475" t="s">
        <v>289</v>
      </c>
      <c r="I5475">
        <v>17.1799</v>
      </c>
      <c r="J5475" t="s">
        <v>894</v>
      </c>
      <c r="K5475" t="s">
        <v>879</v>
      </c>
      <c r="L5475" t="s">
        <v>13855</v>
      </c>
      <c r="M5475" t="s">
        <v>1252</v>
      </c>
      <c r="N5475" t="s">
        <v>1252</v>
      </c>
    </row>
    <row r="5476" spans="1:14" x14ac:dyDescent="0.3">
      <c r="A5476" s="136">
        <f t="shared" si="85"/>
        <v>484.20912246471488</v>
      </c>
      <c r="B5476" s="134">
        <v>11.0025</v>
      </c>
      <c r="C5476" s="134">
        <v>-74.944000000000003</v>
      </c>
      <c r="D5476" t="s">
        <v>13843</v>
      </c>
      <c r="E5476" t="s">
        <v>883</v>
      </c>
      <c r="F5476" t="s">
        <v>877</v>
      </c>
      <c r="G5476" t="s">
        <v>13820</v>
      </c>
      <c r="H5476" t="s">
        <v>289</v>
      </c>
      <c r="I5476">
        <v>62.830800000000004</v>
      </c>
      <c r="J5476" t="s">
        <v>894</v>
      </c>
      <c r="L5476" t="s">
        <v>13844</v>
      </c>
      <c r="M5476" t="s">
        <v>906</v>
      </c>
      <c r="N5476" t="s">
        <v>906</v>
      </c>
    </row>
    <row r="5477" spans="1:14" x14ac:dyDescent="0.3">
      <c r="A5477" s="136">
        <f t="shared" si="85"/>
        <v>484.28393497672113</v>
      </c>
      <c r="B5477" s="134">
        <v>11.0105</v>
      </c>
      <c r="C5477" s="134">
        <v>-74.929000000000002</v>
      </c>
      <c r="D5477" t="s">
        <v>13853</v>
      </c>
      <c r="E5477" t="s">
        <v>883</v>
      </c>
      <c r="F5477" t="s">
        <v>877</v>
      </c>
      <c r="G5477" t="s">
        <v>13820</v>
      </c>
      <c r="H5477" t="s">
        <v>289</v>
      </c>
      <c r="I5477">
        <v>15.707000000000001</v>
      </c>
      <c r="J5477" t="s">
        <v>894</v>
      </c>
      <c r="L5477" t="s">
        <v>2784</v>
      </c>
      <c r="M5477" t="s">
        <v>13215</v>
      </c>
      <c r="N5477" t="s">
        <v>13215</v>
      </c>
    </row>
    <row r="5478" spans="1:14" x14ac:dyDescent="0.3">
      <c r="A5478" s="136">
        <f t="shared" si="85"/>
        <v>484.57181245775405</v>
      </c>
      <c r="B5478" s="134">
        <v>3.5234999999999999</v>
      </c>
      <c r="C5478" s="134">
        <v>-75.509</v>
      </c>
      <c r="D5478" t="s">
        <v>1712</v>
      </c>
      <c r="E5478" t="s">
        <v>883</v>
      </c>
      <c r="F5478" t="s">
        <v>877</v>
      </c>
      <c r="G5478" t="s">
        <v>1165</v>
      </c>
      <c r="H5478" t="s">
        <v>307</v>
      </c>
      <c r="I5478">
        <v>475.64499999999998</v>
      </c>
      <c r="J5478" t="s">
        <v>889</v>
      </c>
      <c r="L5478" t="s">
        <v>1688</v>
      </c>
      <c r="M5478" t="s">
        <v>1689</v>
      </c>
      <c r="N5478" t="s">
        <v>1689</v>
      </c>
    </row>
    <row r="5479" spans="1:14" x14ac:dyDescent="0.3">
      <c r="A5479" s="136">
        <f t="shared" si="85"/>
        <v>484.64356542603173</v>
      </c>
      <c r="B5479" s="134">
        <v>11.016500000000001</v>
      </c>
      <c r="C5479" s="134">
        <v>-74.924000000000007</v>
      </c>
      <c r="D5479" t="s">
        <v>13861</v>
      </c>
      <c r="E5479" t="s">
        <v>892</v>
      </c>
      <c r="F5479" t="s">
        <v>877</v>
      </c>
      <c r="G5479" t="s">
        <v>13820</v>
      </c>
      <c r="H5479" t="s">
        <v>289</v>
      </c>
      <c r="I5479">
        <v>123.2364</v>
      </c>
      <c r="J5479" t="s">
        <v>894</v>
      </c>
      <c r="K5479" t="s">
        <v>903</v>
      </c>
      <c r="L5479" t="s">
        <v>2784</v>
      </c>
      <c r="M5479" t="s">
        <v>3535</v>
      </c>
      <c r="N5479" t="s">
        <v>3535</v>
      </c>
    </row>
    <row r="5480" spans="1:14" x14ac:dyDescent="0.3">
      <c r="A5480" s="136">
        <f t="shared" si="85"/>
        <v>484.84377670327888</v>
      </c>
      <c r="B5480" s="134">
        <v>11.033440000000001</v>
      </c>
      <c r="C5480" s="134">
        <v>-74.892480000000006</v>
      </c>
      <c r="D5480" t="s">
        <v>13867</v>
      </c>
      <c r="E5480" t="s">
        <v>892</v>
      </c>
      <c r="F5480" t="s">
        <v>877</v>
      </c>
      <c r="G5480" t="s">
        <v>13820</v>
      </c>
      <c r="H5480" t="s">
        <v>289</v>
      </c>
      <c r="I5480">
        <v>117.85</v>
      </c>
      <c r="J5480" t="s">
        <v>889</v>
      </c>
      <c r="K5480" t="s">
        <v>879</v>
      </c>
      <c r="L5480" t="s">
        <v>13868</v>
      </c>
      <c r="M5480" t="s">
        <v>1879</v>
      </c>
      <c r="N5480" t="s">
        <v>1879</v>
      </c>
    </row>
    <row r="5481" spans="1:14" x14ac:dyDescent="0.3">
      <c r="A5481" s="136">
        <f t="shared" si="85"/>
        <v>485.21879575971695</v>
      </c>
      <c r="B5481" s="134">
        <v>8.3789999999999996</v>
      </c>
      <c r="C5481" s="134">
        <v>-77.207999999999998</v>
      </c>
      <c r="D5481" t="s">
        <v>12383</v>
      </c>
      <c r="E5481" t="s">
        <v>883</v>
      </c>
      <c r="F5481" t="s">
        <v>877</v>
      </c>
      <c r="G5481" t="s">
        <v>12288</v>
      </c>
      <c r="H5481" t="s">
        <v>295</v>
      </c>
      <c r="I5481">
        <v>1811.9782</v>
      </c>
      <c r="J5481" t="s">
        <v>889</v>
      </c>
      <c r="L5481" t="s">
        <v>3787</v>
      </c>
      <c r="M5481" t="s">
        <v>4586</v>
      </c>
      <c r="N5481" t="s">
        <v>4586</v>
      </c>
    </row>
    <row r="5482" spans="1:14" x14ac:dyDescent="0.3">
      <c r="A5482" s="136">
        <f t="shared" si="85"/>
        <v>485.34794617066626</v>
      </c>
      <c r="B5482" s="134">
        <v>8.4039999999999999</v>
      </c>
      <c r="C5482" s="134">
        <v>-77.201499999999996</v>
      </c>
      <c r="D5482" t="s">
        <v>12406</v>
      </c>
      <c r="E5482" t="s">
        <v>883</v>
      </c>
      <c r="F5482" t="s">
        <v>877</v>
      </c>
      <c r="G5482" t="s">
        <v>12186</v>
      </c>
      <c r="H5482" t="s">
        <v>295</v>
      </c>
      <c r="I5482">
        <v>8312.2502000000004</v>
      </c>
      <c r="J5482" t="s">
        <v>1069</v>
      </c>
      <c r="L5482" t="s">
        <v>2659</v>
      </c>
      <c r="M5482" t="s">
        <v>2026</v>
      </c>
      <c r="N5482" t="s">
        <v>2026</v>
      </c>
    </row>
    <row r="5483" spans="1:14" x14ac:dyDescent="0.3">
      <c r="A5483" s="136">
        <f t="shared" si="85"/>
        <v>485.79448430887385</v>
      </c>
      <c r="B5483" s="134">
        <v>2.7989999999999999</v>
      </c>
      <c r="C5483" s="134">
        <v>-72.1965</v>
      </c>
      <c r="D5483" t="s">
        <v>10632</v>
      </c>
      <c r="E5483" t="s">
        <v>883</v>
      </c>
      <c r="F5483" t="s">
        <v>877</v>
      </c>
      <c r="G5483" t="s">
        <v>10614</v>
      </c>
      <c r="H5483" t="s">
        <v>302</v>
      </c>
      <c r="I5483">
        <v>147.3304</v>
      </c>
      <c r="J5483" t="s">
        <v>894</v>
      </c>
      <c r="L5483" t="s">
        <v>4409</v>
      </c>
      <c r="M5483" t="s">
        <v>957</v>
      </c>
      <c r="N5483" t="s">
        <v>957</v>
      </c>
    </row>
    <row r="5484" spans="1:14" x14ac:dyDescent="0.3">
      <c r="A5484" s="136">
        <f t="shared" si="85"/>
        <v>487.08102016245965</v>
      </c>
      <c r="B5484" s="134">
        <v>4.0815000000000001</v>
      </c>
      <c r="C5484" s="134">
        <v>-76.194999999999993</v>
      </c>
      <c r="D5484" t="s">
        <v>2121</v>
      </c>
      <c r="E5484" t="s">
        <v>892</v>
      </c>
      <c r="F5484" t="s">
        <v>1214</v>
      </c>
      <c r="G5484" t="s">
        <v>1602</v>
      </c>
      <c r="H5484" t="s">
        <v>1321</v>
      </c>
      <c r="I5484">
        <v>22.135200000000001</v>
      </c>
      <c r="L5484" t="s">
        <v>1603</v>
      </c>
      <c r="M5484" t="s">
        <v>957</v>
      </c>
      <c r="N5484" t="s">
        <v>957</v>
      </c>
    </row>
    <row r="5485" spans="1:14" x14ac:dyDescent="0.3">
      <c r="A5485" s="136">
        <f t="shared" si="85"/>
        <v>487.73289565450239</v>
      </c>
      <c r="B5485" s="134">
        <v>4.2564099999999998</v>
      </c>
      <c r="C5485" s="134">
        <v>-76.360969999999995</v>
      </c>
      <c r="D5485" t="s">
        <v>2600</v>
      </c>
      <c r="E5485" t="s">
        <v>892</v>
      </c>
      <c r="F5485" t="s">
        <v>877</v>
      </c>
      <c r="G5485" t="s">
        <v>2601</v>
      </c>
      <c r="H5485" t="s">
        <v>1321</v>
      </c>
      <c r="I5485">
        <v>5.6094999999999997</v>
      </c>
      <c r="J5485" t="s">
        <v>894</v>
      </c>
      <c r="K5485" t="s">
        <v>879</v>
      </c>
      <c r="L5485" t="s">
        <v>1203</v>
      </c>
      <c r="M5485" t="s">
        <v>949</v>
      </c>
      <c r="N5485" t="s">
        <v>949</v>
      </c>
    </row>
    <row r="5486" spans="1:14" x14ac:dyDescent="0.3">
      <c r="A5486" s="136">
        <f t="shared" si="85"/>
        <v>487.73720133877993</v>
      </c>
      <c r="B5486" s="134">
        <v>3.3780000000000001</v>
      </c>
      <c r="C5486" s="134">
        <v>-75.34</v>
      </c>
      <c r="D5486" t="s">
        <v>1985</v>
      </c>
      <c r="E5486" t="s">
        <v>883</v>
      </c>
      <c r="F5486" t="s">
        <v>877</v>
      </c>
      <c r="G5486" t="s">
        <v>1986</v>
      </c>
      <c r="H5486" t="s">
        <v>300</v>
      </c>
      <c r="I5486">
        <v>1184.6773000000001</v>
      </c>
      <c r="J5486" t="s">
        <v>889</v>
      </c>
      <c r="L5486" t="s">
        <v>1186</v>
      </c>
      <c r="M5486" t="s">
        <v>931</v>
      </c>
      <c r="N5486" t="s">
        <v>931</v>
      </c>
    </row>
    <row r="5487" spans="1:14" x14ac:dyDescent="0.3">
      <c r="A5487" s="136">
        <f t="shared" si="85"/>
        <v>487.89303817733719</v>
      </c>
      <c r="B5487" s="134">
        <v>3.4754999999999998</v>
      </c>
      <c r="C5487" s="134">
        <v>-75.492000000000004</v>
      </c>
      <c r="D5487" t="s">
        <v>1810</v>
      </c>
      <c r="E5487" t="s">
        <v>883</v>
      </c>
      <c r="F5487" t="s">
        <v>877</v>
      </c>
      <c r="G5487" t="s">
        <v>1430</v>
      </c>
      <c r="H5487" t="s">
        <v>307</v>
      </c>
      <c r="I5487">
        <v>308.49810000000002</v>
      </c>
      <c r="J5487" t="s">
        <v>889</v>
      </c>
      <c r="L5487" t="s">
        <v>1811</v>
      </c>
      <c r="M5487" t="s">
        <v>957</v>
      </c>
      <c r="N5487" t="s">
        <v>957</v>
      </c>
    </row>
    <row r="5488" spans="1:14" x14ac:dyDescent="0.3">
      <c r="A5488" s="136">
        <f t="shared" si="85"/>
        <v>487.97920877287117</v>
      </c>
      <c r="B5488" s="134">
        <v>4.1681900000000001</v>
      </c>
      <c r="C5488" s="134">
        <v>-76.286450000000002</v>
      </c>
      <c r="D5488" t="s">
        <v>2402</v>
      </c>
      <c r="E5488" t="s">
        <v>892</v>
      </c>
      <c r="F5488" t="s">
        <v>877</v>
      </c>
      <c r="G5488" t="s">
        <v>2403</v>
      </c>
      <c r="H5488" t="s">
        <v>1321</v>
      </c>
      <c r="I5488">
        <v>20.045200000000001</v>
      </c>
      <c r="J5488" t="s">
        <v>894</v>
      </c>
      <c r="K5488" t="s">
        <v>879</v>
      </c>
      <c r="L5488" t="s">
        <v>2404</v>
      </c>
      <c r="M5488" t="s">
        <v>949</v>
      </c>
      <c r="N5488" t="s">
        <v>949</v>
      </c>
    </row>
    <row r="5489" spans="1:14" x14ac:dyDescent="0.3">
      <c r="A5489" s="136">
        <f t="shared" si="85"/>
        <v>487.98054361427904</v>
      </c>
      <c r="B5489" s="134">
        <v>3.3205</v>
      </c>
      <c r="C5489" s="134">
        <v>-75.249499999999998</v>
      </c>
      <c r="D5489" t="s">
        <v>2125</v>
      </c>
      <c r="E5489" t="s">
        <v>883</v>
      </c>
      <c r="F5489" t="s">
        <v>877</v>
      </c>
      <c r="G5489" t="s">
        <v>1986</v>
      </c>
      <c r="H5489" t="s">
        <v>300</v>
      </c>
      <c r="I5489">
        <v>1306.2539999999999</v>
      </c>
      <c r="J5489" t="s">
        <v>889</v>
      </c>
      <c r="L5489" t="s">
        <v>2126</v>
      </c>
      <c r="M5489" t="s">
        <v>1086</v>
      </c>
      <c r="N5489" t="s">
        <v>1086</v>
      </c>
    </row>
    <row r="5490" spans="1:14" x14ac:dyDescent="0.3">
      <c r="A5490" s="136">
        <f t="shared" si="85"/>
        <v>488.69154253164521</v>
      </c>
      <c r="B5490" s="134">
        <v>4.0449999999999999</v>
      </c>
      <c r="C5490" s="134">
        <v>-76.180000000000007</v>
      </c>
      <c r="D5490" t="s">
        <v>2107</v>
      </c>
      <c r="E5490" t="s">
        <v>883</v>
      </c>
      <c r="F5490" t="s">
        <v>877</v>
      </c>
      <c r="G5490" t="s">
        <v>1602</v>
      </c>
      <c r="H5490" t="s">
        <v>1321</v>
      </c>
      <c r="I5490">
        <v>104.5283</v>
      </c>
      <c r="J5490" t="s">
        <v>894</v>
      </c>
      <c r="L5490" t="s">
        <v>2108</v>
      </c>
      <c r="M5490" t="s">
        <v>957</v>
      </c>
      <c r="N5490" t="s">
        <v>957</v>
      </c>
    </row>
    <row r="5491" spans="1:14" x14ac:dyDescent="0.3">
      <c r="A5491" s="136">
        <f t="shared" si="85"/>
        <v>489.73673720242715</v>
      </c>
      <c r="B5491" s="134">
        <v>3.4746999999999999</v>
      </c>
      <c r="C5491" s="134">
        <v>-75.520169999999993</v>
      </c>
      <c r="D5491" t="s">
        <v>1821</v>
      </c>
      <c r="E5491" t="s">
        <v>892</v>
      </c>
      <c r="F5491" t="s">
        <v>877</v>
      </c>
      <c r="G5491" t="s">
        <v>1430</v>
      </c>
      <c r="H5491" t="s">
        <v>307</v>
      </c>
      <c r="I5491">
        <v>315.75920000000002</v>
      </c>
      <c r="J5491" t="s">
        <v>889</v>
      </c>
      <c r="K5491" t="s">
        <v>879</v>
      </c>
      <c r="L5491" t="s">
        <v>914</v>
      </c>
      <c r="M5491" t="s">
        <v>1107</v>
      </c>
      <c r="N5491" t="s">
        <v>1107</v>
      </c>
    </row>
    <row r="5492" spans="1:14" x14ac:dyDescent="0.3">
      <c r="A5492" s="136">
        <f t="shared" si="85"/>
        <v>490.08250486868872</v>
      </c>
      <c r="B5492" s="134">
        <v>4.1219999999999999</v>
      </c>
      <c r="C5492" s="134">
        <v>-76.27</v>
      </c>
      <c r="D5492" t="s">
        <v>2358</v>
      </c>
      <c r="E5492" t="s">
        <v>883</v>
      </c>
      <c r="F5492" t="s">
        <v>877</v>
      </c>
      <c r="G5492" t="s">
        <v>2359</v>
      </c>
      <c r="H5492" t="s">
        <v>1321</v>
      </c>
      <c r="I5492">
        <v>260.7296</v>
      </c>
      <c r="J5492" t="s">
        <v>889</v>
      </c>
      <c r="L5492" t="s">
        <v>2168</v>
      </c>
      <c r="M5492" t="s">
        <v>1008</v>
      </c>
      <c r="N5492" t="s">
        <v>1008</v>
      </c>
    </row>
    <row r="5493" spans="1:14" x14ac:dyDescent="0.3">
      <c r="A5493" s="136">
        <f t="shared" si="85"/>
        <v>490.12588077981661</v>
      </c>
      <c r="B5493" s="134">
        <v>4.1601100000000004</v>
      </c>
      <c r="C5493" s="134">
        <v>-76.305189999999996</v>
      </c>
      <c r="D5493" t="s">
        <v>2465</v>
      </c>
      <c r="E5493" t="s">
        <v>892</v>
      </c>
      <c r="F5493" t="s">
        <v>877</v>
      </c>
      <c r="G5493" t="s">
        <v>2403</v>
      </c>
      <c r="H5493" t="s">
        <v>1321</v>
      </c>
      <c r="I5493">
        <v>184.6628</v>
      </c>
      <c r="J5493" t="s">
        <v>889</v>
      </c>
      <c r="K5493" t="s">
        <v>879</v>
      </c>
      <c r="L5493" t="s">
        <v>2168</v>
      </c>
      <c r="M5493" t="s">
        <v>1597</v>
      </c>
      <c r="N5493" t="s">
        <v>1597</v>
      </c>
    </row>
    <row r="5494" spans="1:14" x14ac:dyDescent="0.3">
      <c r="A5494" s="136">
        <f t="shared" si="85"/>
        <v>491.32221996051157</v>
      </c>
      <c r="B5494" s="134">
        <v>8.4879999999999995</v>
      </c>
      <c r="C5494" s="134">
        <v>-77.231499999999997</v>
      </c>
      <c r="D5494" t="s">
        <v>12504</v>
      </c>
      <c r="E5494" t="s">
        <v>883</v>
      </c>
      <c r="F5494" t="s">
        <v>877</v>
      </c>
      <c r="G5494" t="s">
        <v>12288</v>
      </c>
      <c r="H5494" t="s">
        <v>295</v>
      </c>
      <c r="I5494">
        <v>4533.3361000000004</v>
      </c>
      <c r="J5494" t="s">
        <v>889</v>
      </c>
      <c r="L5494" t="s">
        <v>3787</v>
      </c>
      <c r="M5494" t="s">
        <v>4586</v>
      </c>
      <c r="N5494" t="s">
        <v>4586</v>
      </c>
    </row>
    <row r="5495" spans="1:14" x14ac:dyDescent="0.3">
      <c r="A5495" s="136">
        <f t="shared" si="85"/>
        <v>491.69358924906521</v>
      </c>
      <c r="B5495" s="134">
        <v>4.1604999999999999</v>
      </c>
      <c r="C5495" s="134">
        <v>-76.3245</v>
      </c>
      <c r="D5495" t="s">
        <v>2495</v>
      </c>
      <c r="E5495" t="s">
        <v>883</v>
      </c>
      <c r="F5495" t="s">
        <v>877</v>
      </c>
      <c r="G5495" t="s">
        <v>2403</v>
      </c>
      <c r="H5495" t="s">
        <v>1321</v>
      </c>
      <c r="I5495">
        <v>143.90190000000001</v>
      </c>
      <c r="J5495" t="s">
        <v>894</v>
      </c>
      <c r="L5495" t="s">
        <v>2168</v>
      </c>
      <c r="M5495" t="s">
        <v>1019</v>
      </c>
      <c r="N5495" t="s">
        <v>1019</v>
      </c>
    </row>
    <row r="5496" spans="1:14" x14ac:dyDescent="0.3">
      <c r="A5496" s="136">
        <f t="shared" si="85"/>
        <v>492.23002644219281</v>
      </c>
      <c r="B5496" s="134">
        <v>3.266</v>
      </c>
      <c r="C5496" s="134">
        <v>-75.231999999999999</v>
      </c>
      <c r="D5496" t="s">
        <v>2318</v>
      </c>
      <c r="E5496" t="s">
        <v>883</v>
      </c>
      <c r="F5496" t="s">
        <v>877</v>
      </c>
      <c r="G5496" t="s">
        <v>2319</v>
      </c>
      <c r="H5496" t="s">
        <v>300</v>
      </c>
      <c r="I5496">
        <v>983.10270000000003</v>
      </c>
      <c r="J5496" t="s">
        <v>889</v>
      </c>
      <c r="L5496" t="s">
        <v>2320</v>
      </c>
      <c r="M5496" t="s">
        <v>1965</v>
      </c>
      <c r="N5496" t="s">
        <v>1965</v>
      </c>
    </row>
    <row r="5497" spans="1:14" x14ac:dyDescent="0.3">
      <c r="A5497" s="136">
        <f t="shared" si="85"/>
        <v>492.68496132360747</v>
      </c>
      <c r="B5497" s="134">
        <v>4.1160300000000003</v>
      </c>
      <c r="C5497" s="134">
        <v>-76.296329999999998</v>
      </c>
      <c r="D5497" t="s">
        <v>2444</v>
      </c>
      <c r="E5497" t="s">
        <v>892</v>
      </c>
      <c r="F5497" t="s">
        <v>877</v>
      </c>
      <c r="G5497" t="s">
        <v>2359</v>
      </c>
      <c r="H5497" t="s">
        <v>1321</v>
      </c>
      <c r="I5497">
        <v>8.4329000000000001</v>
      </c>
      <c r="J5497" t="s">
        <v>894</v>
      </c>
      <c r="K5497" t="s">
        <v>879</v>
      </c>
      <c r="L5497" t="s">
        <v>2108</v>
      </c>
      <c r="M5497" t="s">
        <v>949</v>
      </c>
      <c r="N5497" t="s">
        <v>949</v>
      </c>
    </row>
    <row r="5498" spans="1:14" x14ac:dyDescent="0.3">
      <c r="A5498" s="136">
        <f t="shared" si="85"/>
        <v>492.7106759111474</v>
      </c>
      <c r="B5498" s="134">
        <v>3.4634999999999998</v>
      </c>
      <c r="C5498" s="134">
        <v>-75.551000000000002</v>
      </c>
      <c r="D5498" t="s">
        <v>1840</v>
      </c>
      <c r="E5498" t="s">
        <v>892</v>
      </c>
      <c r="F5498" t="s">
        <v>1214</v>
      </c>
      <c r="G5498" t="s">
        <v>1430</v>
      </c>
      <c r="H5498" t="s">
        <v>307</v>
      </c>
      <c r="I5498">
        <v>234.77629999999999</v>
      </c>
      <c r="J5498" t="s">
        <v>986</v>
      </c>
      <c r="K5498" t="s">
        <v>879</v>
      </c>
      <c r="L5498" t="s">
        <v>1841</v>
      </c>
      <c r="M5498" t="s">
        <v>957</v>
      </c>
      <c r="N5498" t="s">
        <v>957</v>
      </c>
    </row>
    <row r="5499" spans="1:14" x14ac:dyDescent="0.3">
      <c r="A5499" s="136">
        <f t="shared" si="85"/>
        <v>492.89159467692025</v>
      </c>
      <c r="B5499" s="134">
        <v>8.4224999999999994</v>
      </c>
      <c r="C5499" s="134">
        <v>-77.267499999999998</v>
      </c>
      <c r="D5499" t="s">
        <v>12450</v>
      </c>
      <c r="E5499" t="s">
        <v>883</v>
      </c>
      <c r="F5499" t="s">
        <v>877</v>
      </c>
      <c r="G5499" t="s">
        <v>12288</v>
      </c>
      <c r="H5499" t="s">
        <v>295</v>
      </c>
      <c r="I5499">
        <v>129.60550000000001</v>
      </c>
      <c r="J5499" t="s">
        <v>894</v>
      </c>
      <c r="L5499" t="s">
        <v>2659</v>
      </c>
      <c r="M5499" t="s">
        <v>3758</v>
      </c>
      <c r="N5499" t="s">
        <v>3758</v>
      </c>
    </row>
    <row r="5500" spans="1:14" x14ac:dyDescent="0.3">
      <c r="A5500" s="136">
        <f t="shared" si="85"/>
        <v>493.01489167586647</v>
      </c>
      <c r="B5500" s="134">
        <v>4.1139999999999999</v>
      </c>
      <c r="C5500" s="134">
        <v>-76.298500000000004</v>
      </c>
      <c r="D5500" t="s">
        <v>2445</v>
      </c>
      <c r="E5500" t="s">
        <v>883</v>
      </c>
      <c r="F5500" t="s">
        <v>877</v>
      </c>
      <c r="G5500" t="s">
        <v>2359</v>
      </c>
      <c r="H5500" t="s">
        <v>1321</v>
      </c>
      <c r="I5500">
        <v>6.1497000000000002</v>
      </c>
      <c r="J5500" t="s">
        <v>894</v>
      </c>
      <c r="L5500" t="s">
        <v>2446</v>
      </c>
      <c r="M5500" t="s">
        <v>1173</v>
      </c>
      <c r="N5500" t="s">
        <v>1173</v>
      </c>
    </row>
    <row r="5501" spans="1:14" x14ac:dyDescent="0.3">
      <c r="A5501" s="136">
        <f t="shared" si="85"/>
        <v>493.11419763020035</v>
      </c>
      <c r="B5501" s="134">
        <v>3.2654999999999998</v>
      </c>
      <c r="C5501" s="134">
        <v>-75.247</v>
      </c>
      <c r="D5501" t="s">
        <v>2313</v>
      </c>
      <c r="E5501" t="s">
        <v>883</v>
      </c>
      <c r="F5501" t="s">
        <v>877</v>
      </c>
      <c r="G5501" t="s">
        <v>1986</v>
      </c>
      <c r="H5501" t="s">
        <v>300</v>
      </c>
      <c r="I5501">
        <v>89.709100000000007</v>
      </c>
      <c r="J5501" t="s">
        <v>894</v>
      </c>
      <c r="L5501" t="s">
        <v>2314</v>
      </c>
      <c r="M5501" t="s">
        <v>1879</v>
      </c>
      <c r="N5501" t="s">
        <v>1879</v>
      </c>
    </row>
    <row r="5502" spans="1:14" x14ac:dyDescent="0.3">
      <c r="A5502" s="136">
        <f t="shared" si="85"/>
        <v>493.17526532623356</v>
      </c>
      <c r="B5502" s="134">
        <v>4.1135000000000002</v>
      </c>
      <c r="C5502" s="134">
        <v>-76.3</v>
      </c>
      <c r="D5502" t="s">
        <v>2454</v>
      </c>
      <c r="E5502" t="s">
        <v>883</v>
      </c>
      <c r="F5502" t="s">
        <v>963</v>
      </c>
      <c r="G5502" t="s">
        <v>2359</v>
      </c>
      <c r="H5502" t="s">
        <v>1321</v>
      </c>
      <c r="I5502">
        <v>13.529299999999999</v>
      </c>
      <c r="L5502" t="s">
        <v>2455</v>
      </c>
      <c r="M5502" t="s">
        <v>1019</v>
      </c>
      <c r="N5502" t="s">
        <v>1019</v>
      </c>
    </row>
    <row r="5503" spans="1:14" x14ac:dyDescent="0.3">
      <c r="A5503" s="136">
        <f t="shared" si="85"/>
        <v>493.54826279898208</v>
      </c>
      <c r="B5503" s="134">
        <v>8.4328199999999995</v>
      </c>
      <c r="C5503" s="134">
        <v>-77.270520000000005</v>
      </c>
      <c r="D5503" t="s">
        <v>12459</v>
      </c>
      <c r="E5503" t="s">
        <v>892</v>
      </c>
      <c r="F5503" t="s">
        <v>877</v>
      </c>
      <c r="G5503" t="s">
        <v>12288</v>
      </c>
      <c r="H5503" t="s">
        <v>295</v>
      </c>
      <c r="I5503">
        <v>3.2366000000000001</v>
      </c>
      <c r="J5503" t="s">
        <v>894</v>
      </c>
      <c r="K5503" t="s">
        <v>1058</v>
      </c>
      <c r="L5503" t="s">
        <v>12460</v>
      </c>
      <c r="M5503" t="s">
        <v>12461</v>
      </c>
      <c r="N5503" t="s">
        <v>12461</v>
      </c>
    </row>
    <row r="5504" spans="1:14" x14ac:dyDescent="0.3">
      <c r="A5504" s="136">
        <f t="shared" si="85"/>
        <v>493.58383073564676</v>
      </c>
      <c r="B5504" s="134">
        <v>3.3085</v>
      </c>
      <c r="C5504" s="134">
        <v>-75.327500000000001</v>
      </c>
      <c r="D5504" t="s">
        <v>2138</v>
      </c>
      <c r="E5504" t="s">
        <v>883</v>
      </c>
      <c r="F5504" t="s">
        <v>877</v>
      </c>
      <c r="G5504" t="s">
        <v>1986</v>
      </c>
      <c r="H5504" t="s">
        <v>300</v>
      </c>
      <c r="I5504">
        <v>393.27300000000002</v>
      </c>
      <c r="J5504" t="s">
        <v>889</v>
      </c>
      <c r="L5504" t="s">
        <v>2139</v>
      </c>
      <c r="M5504" t="s">
        <v>2140</v>
      </c>
      <c r="N5504" t="s">
        <v>2140</v>
      </c>
    </row>
    <row r="5505" spans="1:14" x14ac:dyDescent="0.3">
      <c r="A5505" s="136">
        <f t="shared" si="85"/>
        <v>493.71600616288703</v>
      </c>
      <c r="B5505" s="134">
        <v>3.391</v>
      </c>
      <c r="C5505" s="134">
        <v>-75.459999999999994</v>
      </c>
      <c r="D5505" t="s">
        <v>1972</v>
      </c>
      <c r="E5505" t="s">
        <v>883</v>
      </c>
      <c r="F5505" t="s">
        <v>884</v>
      </c>
      <c r="G5505" t="s">
        <v>1605</v>
      </c>
      <c r="H5505" t="s">
        <v>307</v>
      </c>
      <c r="I5505">
        <v>9.8329000000000004</v>
      </c>
      <c r="L5505" t="s">
        <v>1973</v>
      </c>
      <c r="M5505" t="s">
        <v>1974</v>
      </c>
      <c r="N5505" t="s">
        <v>1974</v>
      </c>
    </row>
    <row r="5506" spans="1:14" x14ac:dyDescent="0.3">
      <c r="A5506" s="136">
        <f t="shared" ref="A5506:A5569" si="86">6371*ACOS(SIN(RADIANS(LAT))*SIN(RADIANS(B5506))+COS(RADIANS(LAT))*COS(RADIANS(B5506))*COS(RADIANS(C5506-LONG)))</f>
        <v>494.24411218548732</v>
      </c>
      <c r="B5506" s="134">
        <v>3.3839999999999999</v>
      </c>
      <c r="C5506" s="134">
        <v>-75.457999999999998</v>
      </c>
      <c r="D5506" t="s">
        <v>1992</v>
      </c>
      <c r="E5506" t="s">
        <v>968</v>
      </c>
      <c r="F5506" t="s">
        <v>877</v>
      </c>
      <c r="G5506" t="s">
        <v>1993</v>
      </c>
      <c r="H5506" t="s">
        <v>1937</v>
      </c>
      <c r="I5506">
        <v>1928.4621999999999</v>
      </c>
      <c r="J5506" t="s">
        <v>889</v>
      </c>
      <c r="L5506" t="s">
        <v>1994</v>
      </c>
      <c r="M5506" t="s">
        <v>1995</v>
      </c>
      <c r="N5506" t="s">
        <v>1995</v>
      </c>
    </row>
    <row r="5507" spans="1:14" x14ac:dyDescent="0.3">
      <c r="A5507" s="136">
        <f t="shared" si="86"/>
        <v>495.37280568356988</v>
      </c>
      <c r="B5507" s="134">
        <v>3.4569999999999999</v>
      </c>
      <c r="C5507" s="134">
        <v>-75.583500000000001</v>
      </c>
      <c r="D5507" t="s">
        <v>1872</v>
      </c>
      <c r="E5507" t="s">
        <v>883</v>
      </c>
      <c r="F5507" t="s">
        <v>877</v>
      </c>
      <c r="G5507" t="s">
        <v>1873</v>
      </c>
      <c r="H5507" t="s">
        <v>307</v>
      </c>
      <c r="I5507">
        <v>162.2628</v>
      </c>
      <c r="J5507" t="s">
        <v>889</v>
      </c>
      <c r="L5507" t="s">
        <v>1172</v>
      </c>
      <c r="M5507" t="s">
        <v>957</v>
      </c>
      <c r="N5507" t="s">
        <v>957</v>
      </c>
    </row>
    <row r="5508" spans="1:14" x14ac:dyDescent="0.3">
      <c r="A5508" s="136">
        <f t="shared" si="86"/>
        <v>495.450321997738</v>
      </c>
      <c r="B5508" s="134">
        <v>3.2466300000000001</v>
      </c>
      <c r="C5508" s="134">
        <v>-75.256360000000001</v>
      </c>
      <c r="D5508" t="s">
        <v>2376</v>
      </c>
      <c r="E5508" t="s">
        <v>892</v>
      </c>
      <c r="F5508" t="s">
        <v>1214</v>
      </c>
      <c r="G5508" t="s">
        <v>1986</v>
      </c>
      <c r="H5508" t="s">
        <v>300</v>
      </c>
      <c r="I5508">
        <v>99.024900000000002</v>
      </c>
      <c r="J5508" t="s">
        <v>986</v>
      </c>
      <c r="K5508" t="s">
        <v>903</v>
      </c>
      <c r="L5508" t="s">
        <v>2377</v>
      </c>
      <c r="M5508" t="s">
        <v>949</v>
      </c>
      <c r="N5508" t="s">
        <v>949</v>
      </c>
    </row>
    <row r="5509" spans="1:14" x14ac:dyDescent="0.3">
      <c r="A5509" s="136">
        <f t="shared" si="86"/>
        <v>495.45608738350296</v>
      </c>
      <c r="B5509" s="134">
        <v>2.66662</v>
      </c>
      <c r="C5509" s="134">
        <v>-72.495829999999998</v>
      </c>
      <c r="D5509" t="s">
        <v>10194</v>
      </c>
      <c r="E5509" t="s">
        <v>892</v>
      </c>
      <c r="F5509" t="s">
        <v>1214</v>
      </c>
      <c r="G5509" t="s">
        <v>9561</v>
      </c>
      <c r="H5509" t="s">
        <v>299</v>
      </c>
      <c r="I5509">
        <v>3.2997999999999998</v>
      </c>
      <c r="J5509" t="s">
        <v>986</v>
      </c>
      <c r="K5509" t="s">
        <v>879</v>
      </c>
      <c r="L5509" t="s">
        <v>10195</v>
      </c>
      <c r="M5509" t="s">
        <v>949</v>
      </c>
      <c r="N5509" t="s">
        <v>949</v>
      </c>
    </row>
    <row r="5510" spans="1:14" x14ac:dyDescent="0.3">
      <c r="A5510" s="136">
        <f t="shared" si="86"/>
        <v>495.56680943494194</v>
      </c>
      <c r="B5510" s="134">
        <v>3.9966200000000001</v>
      </c>
      <c r="C5510" s="134">
        <v>-76.219309999999993</v>
      </c>
      <c r="D5510" t="s">
        <v>2264</v>
      </c>
      <c r="E5510" t="s">
        <v>876</v>
      </c>
      <c r="F5510" t="s">
        <v>877</v>
      </c>
      <c r="G5510" t="s">
        <v>2265</v>
      </c>
      <c r="H5510" t="s">
        <v>1321</v>
      </c>
      <c r="I5510">
        <v>7.7645</v>
      </c>
      <c r="J5510" t="s">
        <v>894</v>
      </c>
      <c r="K5510" t="s">
        <v>879</v>
      </c>
      <c r="L5510" t="s">
        <v>2266</v>
      </c>
      <c r="M5510" t="s">
        <v>949</v>
      </c>
      <c r="N5510" t="s">
        <v>949</v>
      </c>
    </row>
    <row r="5511" spans="1:14" x14ac:dyDescent="0.3">
      <c r="A5511" s="136">
        <f t="shared" si="86"/>
        <v>495.90546949764394</v>
      </c>
      <c r="B5511" s="134">
        <v>8.4469999999999992</v>
      </c>
      <c r="C5511" s="134">
        <v>-77.288499999999999</v>
      </c>
      <c r="D5511" t="s">
        <v>12491</v>
      </c>
      <c r="E5511" t="s">
        <v>883</v>
      </c>
      <c r="F5511" t="s">
        <v>877</v>
      </c>
      <c r="G5511" t="s">
        <v>12288</v>
      </c>
      <c r="H5511" t="s">
        <v>295</v>
      </c>
      <c r="I5511">
        <v>1238.5666000000001</v>
      </c>
      <c r="J5511" t="s">
        <v>889</v>
      </c>
      <c r="L5511" t="s">
        <v>12460</v>
      </c>
      <c r="M5511" t="s">
        <v>12492</v>
      </c>
      <c r="N5511" t="s">
        <v>12492</v>
      </c>
    </row>
    <row r="5512" spans="1:14" x14ac:dyDescent="0.3">
      <c r="A5512" s="136">
        <f t="shared" si="86"/>
        <v>496.31889622065353</v>
      </c>
      <c r="B5512" s="134">
        <v>3.448</v>
      </c>
      <c r="C5512" s="134">
        <v>-75.585499999999996</v>
      </c>
      <c r="D5512" t="s">
        <v>1894</v>
      </c>
      <c r="E5512" t="s">
        <v>883</v>
      </c>
      <c r="F5512" t="s">
        <v>877</v>
      </c>
      <c r="G5512" t="s">
        <v>1895</v>
      </c>
      <c r="H5512" t="s">
        <v>307</v>
      </c>
      <c r="I5512">
        <v>87.278999999999996</v>
      </c>
      <c r="J5512" t="s">
        <v>894</v>
      </c>
      <c r="L5512" t="s">
        <v>1180</v>
      </c>
      <c r="M5512" t="s">
        <v>957</v>
      </c>
      <c r="N5512" t="s">
        <v>957</v>
      </c>
    </row>
    <row r="5513" spans="1:14" x14ac:dyDescent="0.3">
      <c r="A5513" s="136">
        <f t="shared" si="86"/>
        <v>497.07416728572969</v>
      </c>
      <c r="B5513" s="134">
        <v>3.4544999999999999</v>
      </c>
      <c r="C5513" s="134">
        <v>-75.606499999999997</v>
      </c>
      <c r="D5513" t="s">
        <v>1896</v>
      </c>
      <c r="E5513" t="s">
        <v>883</v>
      </c>
      <c r="F5513" t="s">
        <v>877</v>
      </c>
      <c r="G5513" t="s">
        <v>1895</v>
      </c>
      <c r="H5513" t="s">
        <v>307</v>
      </c>
      <c r="I5513">
        <v>253.23910000000001</v>
      </c>
      <c r="J5513" t="s">
        <v>889</v>
      </c>
      <c r="L5513" t="s">
        <v>1180</v>
      </c>
      <c r="M5513" t="s">
        <v>1173</v>
      </c>
      <c r="N5513" t="s">
        <v>1173</v>
      </c>
    </row>
    <row r="5514" spans="1:14" x14ac:dyDescent="0.3">
      <c r="A5514" s="136">
        <f t="shared" si="86"/>
        <v>497.41314318862123</v>
      </c>
      <c r="B5514" s="134">
        <v>8.5205000000000002</v>
      </c>
      <c r="C5514" s="134">
        <v>-77.278999999999996</v>
      </c>
      <c r="D5514" t="s">
        <v>12567</v>
      </c>
      <c r="E5514" t="s">
        <v>883</v>
      </c>
      <c r="F5514" t="s">
        <v>884</v>
      </c>
      <c r="G5514" t="s">
        <v>12288</v>
      </c>
      <c r="H5514" t="s">
        <v>295</v>
      </c>
      <c r="I5514">
        <v>78.235500000000002</v>
      </c>
      <c r="L5514" t="s">
        <v>12568</v>
      </c>
      <c r="M5514" t="s">
        <v>4446</v>
      </c>
      <c r="N5514" t="s">
        <v>4446</v>
      </c>
    </row>
    <row r="5515" spans="1:14" x14ac:dyDescent="0.3">
      <c r="A5515" s="136">
        <f t="shared" si="86"/>
        <v>498.19404647343384</v>
      </c>
      <c r="B5515" s="134">
        <v>3.4329999999999998</v>
      </c>
      <c r="C5515" s="134">
        <v>-75.593500000000006</v>
      </c>
      <c r="D5515" t="s">
        <v>1939</v>
      </c>
      <c r="E5515" t="s">
        <v>883</v>
      </c>
      <c r="F5515" t="s">
        <v>877</v>
      </c>
      <c r="G5515" t="s">
        <v>1605</v>
      </c>
      <c r="H5515" t="s">
        <v>307</v>
      </c>
      <c r="I5515">
        <v>398.29899999999998</v>
      </c>
      <c r="J5515" t="s">
        <v>889</v>
      </c>
      <c r="L5515" t="s">
        <v>1166</v>
      </c>
      <c r="M5515" t="s">
        <v>1173</v>
      </c>
      <c r="N5515" t="s">
        <v>1173</v>
      </c>
    </row>
    <row r="5516" spans="1:14" x14ac:dyDescent="0.3">
      <c r="A5516" s="136">
        <f t="shared" si="86"/>
        <v>498.25842091893998</v>
      </c>
      <c r="B5516" s="134">
        <v>3.2265000000000001</v>
      </c>
      <c r="C5516" s="134">
        <v>-75.272000000000006</v>
      </c>
      <c r="D5516" t="s">
        <v>2426</v>
      </c>
      <c r="E5516" t="s">
        <v>892</v>
      </c>
      <c r="F5516" t="s">
        <v>1214</v>
      </c>
      <c r="G5516" t="s">
        <v>1986</v>
      </c>
      <c r="H5516" t="s">
        <v>300</v>
      </c>
      <c r="I5516">
        <v>14.7478</v>
      </c>
      <c r="L5516" t="s">
        <v>2427</v>
      </c>
      <c r="M5516" t="s">
        <v>957</v>
      </c>
      <c r="N5516" t="s">
        <v>957</v>
      </c>
    </row>
    <row r="5517" spans="1:14" x14ac:dyDescent="0.3">
      <c r="A5517" s="136">
        <f t="shared" si="86"/>
        <v>498.6908526173703</v>
      </c>
      <c r="B5517" s="134">
        <v>2.6190000000000002</v>
      </c>
      <c r="C5517" s="134">
        <v>-72.701999999999998</v>
      </c>
      <c r="D5517" t="s">
        <v>9847</v>
      </c>
      <c r="E5517" t="s">
        <v>892</v>
      </c>
      <c r="F5517" t="s">
        <v>877</v>
      </c>
      <c r="G5517" t="s">
        <v>9652</v>
      </c>
      <c r="H5517" t="s">
        <v>9653</v>
      </c>
      <c r="I5517">
        <v>108.0397</v>
      </c>
      <c r="J5517" t="s">
        <v>894</v>
      </c>
      <c r="K5517" t="s">
        <v>903</v>
      </c>
      <c r="L5517" t="s">
        <v>4409</v>
      </c>
      <c r="M5517" t="s">
        <v>957</v>
      </c>
      <c r="N5517" t="s">
        <v>957</v>
      </c>
    </row>
    <row r="5518" spans="1:14" x14ac:dyDescent="0.3">
      <c r="A5518" s="136">
        <f t="shared" si="86"/>
        <v>498.74290053120046</v>
      </c>
      <c r="B5518" s="134">
        <v>2.62</v>
      </c>
      <c r="C5518" s="134">
        <v>-72.680499999999995</v>
      </c>
      <c r="D5518" t="s">
        <v>9901</v>
      </c>
      <c r="E5518" t="s">
        <v>892</v>
      </c>
      <c r="F5518" t="s">
        <v>877</v>
      </c>
      <c r="G5518" t="s">
        <v>9652</v>
      </c>
      <c r="H5518" t="s">
        <v>9653</v>
      </c>
      <c r="I5518">
        <v>364.63440000000003</v>
      </c>
      <c r="J5518" t="s">
        <v>889</v>
      </c>
      <c r="K5518" t="s">
        <v>903</v>
      </c>
      <c r="L5518" t="s">
        <v>8006</v>
      </c>
      <c r="M5518" t="s">
        <v>957</v>
      </c>
      <c r="N5518" t="s">
        <v>957</v>
      </c>
    </row>
    <row r="5519" spans="1:14" x14ac:dyDescent="0.3">
      <c r="A5519" s="136">
        <f t="shared" si="86"/>
        <v>499.29084325676075</v>
      </c>
      <c r="B5519" s="134">
        <v>3.1964999999999999</v>
      </c>
      <c r="C5519" s="134">
        <v>-75.238500000000002</v>
      </c>
      <c r="D5519" t="s">
        <v>2504</v>
      </c>
      <c r="E5519" t="s">
        <v>883</v>
      </c>
      <c r="F5519" t="s">
        <v>877</v>
      </c>
      <c r="G5519" t="s">
        <v>2319</v>
      </c>
      <c r="H5519" t="s">
        <v>300</v>
      </c>
      <c r="I5519">
        <v>556.71759999999995</v>
      </c>
      <c r="J5519" t="s">
        <v>889</v>
      </c>
      <c r="L5519" t="s">
        <v>2314</v>
      </c>
      <c r="M5519" t="s">
        <v>2505</v>
      </c>
      <c r="N5519" t="s">
        <v>2505</v>
      </c>
    </row>
    <row r="5520" spans="1:14" x14ac:dyDescent="0.3">
      <c r="A5520" s="136">
        <f t="shared" si="86"/>
        <v>499.50941714332862</v>
      </c>
      <c r="B5520" s="134">
        <v>2.6176200000000001</v>
      </c>
      <c r="C5520" s="134">
        <v>-72.621780000000001</v>
      </c>
      <c r="D5520" t="s">
        <v>10025</v>
      </c>
      <c r="E5520" t="s">
        <v>892</v>
      </c>
      <c r="F5520" t="s">
        <v>877</v>
      </c>
      <c r="G5520" t="s">
        <v>9652</v>
      </c>
      <c r="H5520" t="s">
        <v>9653</v>
      </c>
      <c r="I5520">
        <v>113.7723</v>
      </c>
      <c r="J5520" t="s">
        <v>894</v>
      </c>
      <c r="K5520" t="s">
        <v>879</v>
      </c>
      <c r="L5520" t="s">
        <v>10026</v>
      </c>
      <c r="M5520" t="s">
        <v>899</v>
      </c>
      <c r="N5520" t="s">
        <v>899</v>
      </c>
    </row>
    <row r="5521" spans="1:14" x14ac:dyDescent="0.3">
      <c r="A5521" s="136">
        <f t="shared" si="86"/>
        <v>499.54098244213674</v>
      </c>
      <c r="B5521" s="134">
        <v>8.4695</v>
      </c>
      <c r="C5521" s="134">
        <v>-77.316000000000003</v>
      </c>
      <c r="D5521" t="s">
        <v>12524</v>
      </c>
      <c r="E5521" t="s">
        <v>883</v>
      </c>
      <c r="F5521" t="s">
        <v>877</v>
      </c>
      <c r="G5521" t="s">
        <v>12288</v>
      </c>
      <c r="H5521" t="s">
        <v>295</v>
      </c>
      <c r="I5521">
        <v>338.69</v>
      </c>
      <c r="J5521" t="s">
        <v>889</v>
      </c>
      <c r="L5521" t="s">
        <v>12525</v>
      </c>
      <c r="M5521" t="s">
        <v>12492</v>
      </c>
      <c r="N5521" t="s">
        <v>12492</v>
      </c>
    </row>
    <row r="5522" spans="1:14" x14ac:dyDescent="0.3">
      <c r="A5522" s="136">
        <f t="shared" si="86"/>
        <v>499.65067924954786</v>
      </c>
      <c r="B5522" s="134">
        <v>2.6179999999999999</v>
      </c>
      <c r="C5522" s="134">
        <v>-72.602500000000006</v>
      </c>
      <c r="D5522" t="s">
        <v>10067</v>
      </c>
      <c r="E5522" t="s">
        <v>892</v>
      </c>
      <c r="F5522" t="s">
        <v>877</v>
      </c>
      <c r="G5522" t="s">
        <v>9652</v>
      </c>
      <c r="H5522" t="s">
        <v>9653</v>
      </c>
      <c r="I5522">
        <v>251.68899999999999</v>
      </c>
      <c r="J5522" t="s">
        <v>889</v>
      </c>
      <c r="K5522" t="s">
        <v>903</v>
      </c>
      <c r="L5522" t="s">
        <v>10068</v>
      </c>
      <c r="M5522" t="s">
        <v>957</v>
      </c>
      <c r="N5522" t="s">
        <v>957</v>
      </c>
    </row>
    <row r="5523" spans="1:14" x14ac:dyDescent="0.3">
      <c r="A5523" s="136">
        <f t="shared" si="86"/>
        <v>499.77468609484782</v>
      </c>
      <c r="B5523" s="134">
        <v>2.6185</v>
      </c>
      <c r="C5523" s="134">
        <v>-72.584500000000006</v>
      </c>
      <c r="D5523" t="s">
        <v>10099</v>
      </c>
      <c r="E5523" t="s">
        <v>892</v>
      </c>
      <c r="F5523" t="s">
        <v>877</v>
      </c>
      <c r="G5523" t="s">
        <v>9652</v>
      </c>
      <c r="H5523" t="s">
        <v>9653</v>
      </c>
      <c r="I5523">
        <v>476.3682</v>
      </c>
      <c r="J5523" t="s">
        <v>889</v>
      </c>
      <c r="K5523" t="s">
        <v>903</v>
      </c>
      <c r="L5523" t="s">
        <v>5838</v>
      </c>
      <c r="M5523" t="s">
        <v>957</v>
      </c>
      <c r="N5523" t="s">
        <v>957</v>
      </c>
    </row>
    <row r="5524" spans="1:14" x14ac:dyDescent="0.3">
      <c r="A5524" s="136">
        <f t="shared" si="86"/>
        <v>499.82210220029339</v>
      </c>
      <c r="B5524" s="134">
        <v>2.6183200000000002</v>
      </c>
      <c r="C5524" s="134">
        <v>-72.581810000000004</v>
      </c>
      <c r="D5524" t="s">
        <v>10105</v>
      </c>
      <c r="E5524" t="s">
        <v>892</v>
      </c>
      <c r="F5524" t="s">
        <v>877</v>
      </c>
      <c r="G5524" t="s">
        <v>9652</v>
      </c>
      <c r="H5524" t="s">
        <v>9653</v>
      </c>
      <c r="I5524">
        <v>15.861800000000001</v>
      </c>
      <c r="J5524" t="s">
        <v>894</v>
      </c>
      <c r="K5524" t="s">
        <v>879</v>
      </c>
      <c r="L5524" t="s">
        <v>5838</v>
      </c>
      <c r="M5524" t="s">
        <v>899</v>
      </c>
      <c r="N5524" t="s">
        <v>899</v>
      </c>
    </row>
    <row r="5525" spans="1:14" x14ac:dyDescent="0.3">
      <c r="A5525" s="136">
        <f t="shared" si="86"/>
        <v>500.11594018841521</v>
      </c>
      <c r="B5525" s="134">
        <v>2.601</v>
      </c>
      <c r="C5525" s="134">
        <v>-72.795000000000002</v>
      </c>
      <c r="D5525" t="s">
        <v>9651</v>
      </c>
      <c r="E5525" t="s">
        <v>892</v>
      </c>
      <c r="F5525" t="s">
        <v>877</v>
      </c>
      <c r="G5525" t="s">
        <v>9652</v>
      </c>
      <c r="H5525" t="s">
        <v>9653</v>
      </c>
      <c r="I5525">
        <v>126.4552</v>
      </c>
      <c r="J5525" t="s">
        <v>894</v>
      </c>
      <c r="K5525" t="s">
        <v>903</v>
      </c>
      <c r="L5525" t="s">
        <v>4409</v>
      </c>
      <c r="M5525" t="s">
        <v>957</v>
      </c>
      <c r="N5525" t="s">
        <v>957</v>
      </c>
    </row>
    <row r="5526" spans="1:14" x14ac:dyDescent="0.3">
      <c r="A5526" s="136">
        <f t="shared" si="86"/>
        <v>500.84538128678241</v>
      </c>
      <c r="B5526" s="134">
        <v>2.6040000000000001</v>
      </c>
      <c r="C5526" s="134">
        <v>-72.641000000000005</v>
      </c>
      <c r="D5526" t="s">
        <v>9996</v>
      </c>
      <c r="E5526" t="s">
        <v>883</v>
      </c>
      <c r="F5526" t="s">
        <v>877</v>
      </c>
      <c r="G5526" t="s">
        <v>9652</v>
      </c>
      <c r="H5526" t="s">
        <v>9653</v>
      </c>
      <c r="I5526">
        <v>138.73580000000001</v>
      </c>
      <c r="J5526" t="s">
        <v>894</v>
      </c>
      <c r="L5526" t="s">
        <v>6808</v>
      </c>
      <c r="M5526" t="s">
        <v>957</v>
      </c>
      <c r="N5526" t="s">
        <v>957</v>
      </c>
    </row>
    <row r="5527" spans="1:14" x14ac:dyDescent="0.3">
      <c r="A5527" s="136">
        <f t="shared" si="86"/>
        <v>500.86588522220018</v>
      </c>
      <c r="B5527" s="134">
        <v>2.6034999999999999</v>
      </c>
      <c r="C5527" s="134">
        <v>-72.644999999999996</v>
      </c>
      <c r="D5527" t="s">
        <v>9991</v>
      </c>
      <c r="E5527" t="s">
        <v>883</v>
      </c>
      <c r="F5527" t="s">
        <v>877</v>
      </c>
      <c r="G5527" t="s">
        <v>9652</v>
      </c>
      <c r="H5527" t="s">
        <v>9653</v>
      </c>
      <c r="I5527">
        <v>152.2407</v>
      </c>
      <c r="J5527" t="s">
        <v>889</v>
      </c>
      <c r="L5527" t="s">
        <v>6808</v>
      </c>
      <c r="M5527" t="s">
        <v>3443</v>
      </c>
      <c r="N5527" t="s">
        <v>3443</v>
      </c>
    </row>
    <row r="5528" spans="1:14" x14ac:dyDescent="0.3">
      <c r="A5528" s="136">
        <f t="shared" si="86"/>
        <v>500.88327331210598</v>
      </c>
      <c r="B5528" s="134">
        <v>2.5985</v>
      </c>
      <c r="C5528" s="134">
        <v>-72.713499999999996</v>
      </c>
      <c r="D5528" t="s">
        <v>9848</v>
      </c>
      <c r="E5528" t="s">
        <v>892</v>
      </c>
      <c r="F5528" t="s">
        <v>877</v>
      </c>
      <c r="G5528" t="s">
        <v>9652</v>
      </c>
      <c r="H5528" t="s">
        <v>9653</v>
      </c>
      <c r="I5528">
        <v>453.03620000000001</v>
      </c>
      <c r="J5528" t="s">
        <v>889</v>
      </c>
      <c r="K5528" t="s">
        <v>903</v>
      </c>
      <c r="L5528" t="s">
        <v>4409</v>
      </c>
      <c r="M5528" t="s">
        <v>957</v>
      </c>
      <c r="N5528" t="s">
        <v>957</v>
      </c>
    </row>
    <row r="5529" spans="1:14" x14ac:dyDescent="0.3">
      <c r="A5529" s="136">
        <f t="shared" si="86"/>
        <v>500.94186632260988</v>
      </c>
      <c r="B5529" s="134">
        <v>2.6030899999999999</v>
      </c>
      <c r="C5529" s="134">
        <v>-72.641499999999994</v>
      </c>
      <c r="D5529" t="s">
        <v>9997</v>
      </c>
      <c r="E5529" t="s">
        <v>892</v>
      </c>
      <c r="F5529" t="s">
        <v>893</v>
      </c>
      <c r="G5529" t="s">
        <v>9561</v>
      </c>
      <c r="H5529" t="s">
        <v>299</v>
      </c>
      <c r="I5529">
        <v>13.0753</v>
      </c>
      <c r="J5529" t="s">
        <v>894</v>
      </c>
      <c r="K5529" t="s">
        <v>879</v>
      </c>
      <c r="L5529" t="s">
        <v>9998</v>
      </c>
      <c r="M5529" t="s">
        <v>957</v>
      </c>
      <c r="N5529" t="s">
        <v>957</v>
      </c>
    </row>
    <row r="5530" spans="1:14" x14ac:dyDescent="0.3">
      <c r="A5530" s="136">
        <f t="shared" si="86"/>
        <v>501.83359682523428</v>
      </c>
      <c r="B5530" s="134">
        <v>2.5939999999999999</v>
      </c>
      <c r="C5530" s="134">
        <v>-72.655000000000001</v>
      </c>
      <c r="D5530" t="s">
        <v>9979</v>
      </c>
      <c r="E5530" t="s">
        <v>883</v>
      </c>
      <c r="F5530" t="s">
        <v>877</v>
      </c>
      <c r="G5530" t="s">
        <v>9652</v>
      </c>
      <c r="H5530" t="s">
        <v>9653</v>
      </c>
      <c r="I5530">
        <v>610.19550000000004</v>
      </c>
      <c r="J5530" t="s">
        <v>889</v>
      </c>
      <c r="L5530" t="s">
        <v>9980</v>
      </c>
      <c r="M5530" t="s">
        <v>1759</v>
      </c>
      <c r="N5530" t="s">
        <v>1759</v>
      </c>
    </row>
    <row r="5531" spans="1:14" x14ac:dyDescent="0.3">
      <c r="A5531" s="136">
        <f t="shared" si="86"/>
        <v>501.92136044262531</v>
      </c>
      <c r="B5531" s="134">
        <v>2.6164999999999998</v>
      </c>
      <c r="C5531" s="134">
        <v>-72.4255</v>
      </c>
      <c r="D5531" t="s">
        <v>10352</v>
      </c>
      <c r="E5531" t="s">
        <v>892</v>
      </c>
      <c r="F5531" t="s">
        <v>981</v>
      </c>
      <c r="G5531" t="s">
        <v>9561</v>
      </c>
      <c r="H5531" t="s">
        <v>299</v>
      </c>
      <c r="I5531">
        <v>52.796100000000003</v>
      </c>
      <c r="J5531" t="s">
        <v>894</v>
      </c>
      <c r="K5531" t="s">
        <v>903</v>
      </c>
      <c r="L5531" t="s">
        <v>10353</v>
      </c>
      <c r="M5531" t="s">
        <v>931</v>
      </c>
      <c r="N5531" t="s">
        <v>931</v>
      </c>
    </row>
    <row r="5532" spans="1:14" x14ac:dyDescent="0.3">
      <c r="A5532" s="136">
        <f t="shared" si="86"/>
        <v>502.28660138227804</v>
      </c>
      <c r="B5532" s="134">
        <v>2.5950000000000002</v>
      </c>
      <c r="C5532" s="134">
        <v>-72.593500000000006</v>
      </c>
      <c r="D5532" t="s">
        <v>10107</v>
      </c>
      <c r="E5532" t="s">
        <v>883</v>
      </c>
      <c r="F5532" t="s">
        <v>884</v>
      </c>
      <c r="G5532" t="s">
        <v>9652</v>
      </c>
      <c r="H5532" t="s">
        <v>9653</v>
      </c>
      <c r="I5532">
        <v>98.221699999999998</v>
      </c>
      <c r="L5532" t="s">
        <v>10108</v>
      </c>
      <c r="M5532" t="s">
        <v>957</v>
      </c>
      <c r="N5532" t="s">
        <v>957</v>
      </c>
    </row>
    <row r="5533" spans="1:14" x14ac:dyDescent="0.3">
      <c r="A5533" s="136">
        <f t="shared" si="86"/>
        <v>502.38251093572984</v>
      </c>
      <c r="B5533" s="134">
        <v>2.5939999999999999</v>
      </c>
      <c r="C5533" s="134">
        <v>-72.594999999999999</v>
      </c>
      <c r="D5533" t="s">
        <v>10106</v>
      </c>
      <c r="E5533" t="s">
        <v>892</v>
      </c>
      <c r="F5533" t="s">
        <v>877</v>
      </c>
      <c r="G5533" t="s">
        <v>9652</v>
      </c>
      <c r="H5533" t="s">
        <v>9653</v>
      </c>
      <c r="I5533">
        <v>138.73869999999999</v>
      </c>
      <c r="J5533" t="s">
        <v>894</v>
      </c>
      <c r="K5533" t="s">
        <v>903</v>
      </c>
      <c r="L5533" t="s">
        <v>5838</v>
      </c>
      <c r="M5533" t="s">
        <v>957</v>
      </c>
      <c r="N5533" t="s">
        <v>957</v>
      </c>
    </row>
    <row r="5534" spans="1:14" x14ac:dyDescent="0.3">
      <c r="A5534" s="136">
        <f t="shared" si="86"/>
        <v>502.43173703621062</v>
      </c>
      <c r="B5534" s="134">
        <v>2.6139999999999999</v>
      </c>
      <c r="C5534" s="134">
        <v>-72.409000000000006</v>
      </c>
      <c r="D5534" t="s">
        <v>10375</v>
      </c>
      <c r="E5534" t="s">
        <v>892</v>
      </c>
      <c r="F5534" t="s">
        <v>877</v>
      </c>
      <c r="G5534" t="s">
        <v>9561</v>
      </c>
      <c r="H5534" t="s">
        <v>299</v>
      </c>
      <c r="I5534">
        <v>1198.3543999999999</v>
      </c>
      <c r="J5534" t="s">
        <v>889</v>
      </c>
      <c r="K5534" t="s">
        <v>903</v>
      </c>
      <c r="L5534" t="s">
        <v>8006</v>
      </c>
      <c r="M5534" t="s">
        <v>2140</v>
      </c>
      <c r="N5534" t="s">
        <v>2140</v>
      </c>
    </row>
    <row r="5535" spans="1:14" x14ac:dyDescent="0.3">
      <c r="A5535" s="136">
        <f t="shared" si="86"/>
        <v>502.56713125742357</v>
      </c>
      <c r="B5535" s="134">
        <v>2.58</v>
      </c>
      <c r="C5535" s="134">
        <v>-72.772499999999994</v>
      </c>
      <c r="D5535" t="s">
        <v>9747</v>
      </c>
      <c r="E5535" t="s">
        <v>883</v>
      </c>
      <c r="F5535" t="s">
        <v>884</v>
      </c>
      <c r="G5535" t="s">
        <v>9652</v>
      </c>
      <c r="H5535" t="s">
        <v>9653</v>
      </c>
      <c r="I5535">
        <v>60.159500000000001</v>
      </c>
      <c r="L5535" t="s">
        <v>9748</v>
      </c>
      <c r="M5535" t="s">
        <v>1008</v>
      </c>
      <c r="N5535" t="s">
        <v>1008</v>
      </c>
    </row>
    <row r="5536" spans="1:14" x14ac:dyDescent="0.3">
      <c r="A5536" s="136">
        <f t="shared" si="86"/>
        <v>502.5926040153995</v>
      </c>
      <c r="B5536" s="134">
        <v>3.1779999999999999</v>
      </c>
      <c r="C5536" s="134">
        <v>-75.266000000000005</v>
      </c>
      <c r="D5536" t="s">
        <v>2533</v>
      </c>
      <c r="E5536" t="s">
        <v>883</v>
      </c>
      <c r="F5536" t="s">
        <v>877</v>
      </c>
      <c r="G5536" t="s">
        <v>2319</v>
      </c>
      <c r="H5536" t="s">
        <v>300</v>
      </c>
      <c r="I5536">
        <v>202.78960000000001</v>
      </c>
      <c r="J5536" t="s">
        <v>889</v>
      </c>
      <c r="L5536" t="s">
        <v>2314</v>
      </c>
      <c r="M5536" t="s">
        <v>1965</v>
      </c>
      <c r="N5536" t="s">
        <v>1965</v>
      </c>
    </row>
    <row r="5537" spans="1:14" x14ac:dyDescent="0.3">
      <c r="A5537" s="136">
        <f t="shared" si="86"/>
        <v>503.04238328665787</v>
      </c>
      <c r="B5537" s="134">
        <v>8.5559999999999992</v>
      </c>
      <c r="C5537" s="134">
        <v>-77.320999999999998</v>
      </c>
      <c r="D5537" t="s">
        <v>12620</v>
      </c>
      <c r="E5537" t="s">
        <v>883</v>
      </c>
      <c r="F5537" t="s">
        <v>877</v>
      </c>
      <c r="G5537" t="s">
        <v>12288</v>
      </c>
      <c r="H5537" t="s">
        <v>295</v>
      </c>
      <c r="I5537">
        <v>1929.0342000000001</v>
      </c>
      <c r="J5537" t="s">
        <v>889</v>
      </c>
      <c r="L5537" t="s">
        <v>12460</v>
      </c>
      <c r="M5537" t="s">
        <v>12492</v>
      </c>
      <c r="N5537" t="s">
        <v>12492</v>
      </c>
    </row>
    <row r="5538" spans="1:14" x14ac:dyDescent="0.3">
      <c r="A5538" s="136">
        <f t="shared" si="86"/>
        <v>503.11457614921005</v>
      </c>
      <c r="B5538" s="134">
        <v>4.0270000000000001</v>
      </c>
      <c r="C5538" s="134">
        <v>-76.341999999999999</v>
      </c>
      <c r="D5538" t="s">
        <v>2561</v>
      </c>
      <c r="E5538" t="s">
        <v>883</v>
      </c>
      <c r="F5538" t="s">
        <v>877</v>
      </c>
      <c r="G5538" t="s">
        <v>2562</v>
      </c>
      <c r="H5538" t="s">
        <v>1321</v>
      </c>
      <c r="I5538">
        <v>702.42909999999995</v>
      </c>
      <c r="J5538" t="s">
        <v>889</v>
      </c>
      <c r="L5538" t="s">
        <v>2563</v>
      </c>
      <c r="M5538" t="s">
        <v>1803</v>
      </c>
      <c r="N5538" t="s">
        <v>1803</v>
      </c>
    </row>
    <row r="5539" spans="1:14" x14ac:dyDescent="0.3">
      <c r="A5539" s="136">
        <f t="shared" si="86"/>
        <v>504.6375169472434</v>
      </c>
      <c r="B5539" s="134">
        <v>3.8935599999999999</v>
      </c>
      <c r="C5539" s="134">
        <v>-76.232309999999998</v>
      </c>
      <c r="D5539" t="s">
        <v>2368</v>
      </c>
      <c r="E5539" t="s">
        <v>892</v>
      </c>
      <c r="F5539" t="s">
        <v>877</v>
      </c>
      <c r="G5539" t="s">
        <v>2369</v>
      </c>
      <c r="H5539" t="s">
        <v>1321</v>
      </c>
      <c r="I5539">
        <v>3.8374999999999999</v>
      </c>
      <c r="J5539" t="s">
        <v>894</v>
      </c>
      <c r="K5539" t="s">
        <v>903</v>
      </c>
      <c r="L5539" t="s">
        <v>2370</v>
      </c>
      <c r="M5539" t="s">
        <v>949</v>
      </c>
      <c r="N5539" t="s">
        <v>949</v>
      </c>
    </row>
    <row r="5540" spans="1:14" x14ac:dyDescent="0.3">
      <c r="A5540" s="136">
        <f t="shared" si="86"/>
        <v>504.96037890613803</v>
      </c>
      <c r="B5540" s="134">
        <v>3.9289999999999998</v>
      </c>
      <c r="C5540" s="134">
        <v>-76.271500000000003</v>
      </c>
      <c r="D5540" t="s">
        <v>2449</v>
      </c>
      <c r="E5540" t="s">
        <v>883</v>
      </c>
      <c r="F5540" t="s">
        <v>981</v>
      </c>
      <c r="G5540" t="s">
        <v>2369</v>
      </c>
      <c r="H5540" t="s">
        <v>1321</v>
      </c>
      <c r="I5540">
        <v>36.904200000000003</v>
      </c>
      <c r="J5540" t="s">
        <v>894</v>
      </c>
      <c r="L5540" t="s">
        <v>2450</v>
      </c>
      <c r="M5540" t="s">
        <v>1718</v>
      </c>
      <c r="N5540" t="s">
        <v>1718</v>
      </c>
    </row>
    <row r="5541" spans="1:14" x14ac:dyDescent="0.3">
      <c r="A5541" s="136">
        <f t="shared" si="86"/>
        <v>505.03231814672756</v>
      </c>
      <c r="B5541" s="134">
        <v>3.1549999999999998</v>
      </c>
      <c r="C5541" s="134">
        <v>-75.27</v>
      </c>
      <c r="D5541" t="s">
        <v>2598</v>
      </c>
      <c r="E5541" t="s">
        <v>883</v>
      </c>
      <c r="F5541" t="s">
        <v>877</v>
      </c>
      <c r="G5541" t="s">
        <v>2319</v>
      </c>
      <c r="H5541" t="s">
        <v>300</v>
      </c>
      <c r="I5541">
        <v>433.85860000000002</v>
      </c>
      <c r="J5541" t="s">
        <v>889</v>
      </c>
      <c r="L5541" t="s">
        <v>1382</v>
      </c>
      <c r="M5541" t="s">
        <v>1173</v>
      </c>
      <c r="N5541" t="s">
        <v>1173</v>
      </c>
    </row>
    <row r="5542" spans="1:14" x14ac:dyDescent="0.3">
      <c r="A5542" s="136">
        <f t="shared" si="86"/>
        <v>505.99381497447848</v>
      </c>
      <c r="B5542" s="134">
        <v>3.8965000000000001</v>
      </c>
      <c r="C5542" s="134">
        <v>-76.252499999999998</v>
      </c>
      <c r="D5542" t="s">
        <v>2418</v>
      </c>
      <c r="E5542" t="s">
        <v>883</v>
      </c>
      <c r="F5542" t="s">
        <v>981</v>
      </c>
      <c r="G5542" t="s">
        <v>2369</v>
      </c>
      <c r="H5542" t="s">
        <v>1321</v>
      </c>
      <c r="I5542">
        <v>98.411299999999997</v>
      </c>
      <c r="J5542" t="s">
        <v>894</v>
      </c>
      <c r="L5542" t="s">
        <v>2419</v>
      </c>
      <c r="M5542" t="s">
        <v>2420</v>
      </c>
      <c r="N5542" t="s">
        <v>2420</v>
      </c>
    </row>
    <row r="5543" spans="1:14" x14ac:dyDescent="0.3">
      <c r="A5543" s="136">
        <f t="shared" si="86"/>
        <v>506.36765273212234</v>
      </c>
      <c r="B5543" s="134">
        <v>3.0605000000000002</v>
      </c>
      <c r="C5543" s="134">
        <v>-75.122</v>
      </c>
      <c r="D5543" t="s">
        <v>2893</v>
      </c>
      <c r="E5543" t="s">
        <v>892</v>
      </c>
      <c r="F5543" t="s">
        <v>1214</v>
      </c>
      <c r="G5543" t="s">
        <v>2894</v>
      </c>
      <c r="H5543" t="s">
        <v>300</v>
      </c>
      <c r="I5543">
        <v>7.3734999999999999</v>
      </c>
      <c r="J5543" t="s">
        <v>986</v>
      </c>
      <c r="K5543" t="s">
        <v>879</v>
      </c>
      <c r="L5543" t="s">
        <v>2895</v>
      </c>
      <c r="M5543" t="s">
        <v>931</v>
      </c>
      <c r="N5543" t="s">
        <v>931</v>
      </c>
    </row>
    <row r="5544" spans="1:14" x14ac:dyDescent="0.3">
      <c r="A5544" s="136">
        <f t="shared" si="86"/>
        <v>506.37165772486827</v>
      </c>
      <c r="B5544" s="134">
        <v>3.0169999999999999</v>
      </c>
      <c r="C5544" s="134">
        <v>-75.036500000000004</v>
      </c>
      <c r="D5544" t="s">
        <v>3107</v>
      </c>
      <c r="E5544" t="s">
        <v>892</v>
      </c>
      <c r="F5544" t="s">
        <v>1214</v>
      </c>
      <c r="G5544" t="s">
        <v>2894</v>
      </c>
      <c r="H5544" t="s">
        <v>300</v>
      </c>
      <c r="I5544">
        <v>2.4577</v>
      </c>
      <c r="J5544" t="s">
        <v>986</v>
      </c>
      <c r="L5544" t="s">
        <v>2895</v>
      </c>
      <c r="M5544" t="s">
        <v>931</v>
      </c>
      <c r="N5544" t="s">
        <v>931</v>
      </c>
    </row>
    <row r="5545" spans="1:14" x14ac:dyDescent="0.3">
      <c r="A5545" s="136">
        <f t="shared" si="86"/>
        <v>506.56641955927449</v>
      </c>
      <c r="B5545" s="134">
        <v>2.5539999999999998</v>
      </c>
      <c r="C5545" s="134">
        <v>-72.620999999999995</v>
      </c>
      <c r="D5545" t="s">
        <v>10100</v>
      </c>
      <c r="E5545" t="s">
        <v>892</v>
      </c>
      <c r="F5545" t="s">
        <v>1214</v>
      </c>
      <c r="G5545" t="s">
        <v>9561</v>
      </c>
      <c r="H5545" t="s">
        <v>299</v>
      </c>
      <c r="I5545">
        <v>40.517600000000002</v>
      </c>
      <c r="L5545" t="s">
        <v>9733</v>
      </c>
      <c r="M5545" t="s">
        <v>10101</v>
      </c>
      <c r="N5545" t="s">
        <v>10101</v>
      </c>
    </row>
    <row r="5546" spans="1:14" x14ac:dyDescent="0.3">
      <c r="A5546" s="136">
        <f t="shared" si="86"/>
        <v>507.86046541297787</v>
      </c>
      <c r="B5546" s="134">
        <v>8.5640000000000001</v>
      </c>
      <c r="C5546" s="134">
        <v>-77.364500000000007</v>
      </c>
      <c r="D5546" t="s">
        <v>12634</v>
      </c>
      <c r="E5546" t="s">
        <v>883</v>
      </c>
      <c r="F5546" t="s">
        <v>877</v>
      </c>
      <c r="G5546" t="s">
        <v>12288</v>
      </c>
      <c r="H5546" t="s">
        <v>295</v>
      </c>
      <c r="I5546">
        <v>588.03039999999999</v>
      </c>
      <c r="J5546" t="s">
        <v>889</v>
      </c>
      <c r="L5546" t="s">
        <v>12460</v>
      </c>
      <c r="M5546" t="s">
        <v>12492</v>
      </c>
      <c r="N5546" t="s">
        <v>12492</v>
      </c>
    </row>
    <row r="5547" spans="1:14" x14ac:dyDescent="0.3">
      <c r="A5547" s="136">
        <f t="shared" si="86"/>
        <v>507.87408414140555</v>
      </c>
      <c r="B5547" s="134">
        <v>3.3414999999999999</v>
      </c>
      <c r="C5547" s="134">
        <v>-75.614500000000007</v>
      </c>
      <c r="D5547" t="s">
        <v>2176</v>
      </c>
      <c r="E5547" t="s">
        <v>883</v>
      </c>
      <c r="F5547" t="s">
        <v>877</v>
      </c>
      <c r="G5547" t="s">
        <v>1605</v>
      </c>
      <c r="H5547" t="s">
        <v>307</v>
      </c>
      <c r="I5547">
        <v>296.30169999999998</v>
      </c>
      <c r="J5547" t="s">
        <v>889</v>
      </c>
      <c r="L5547" t="s">
        <v>1172</v>
      </c>
      <c r="M5547" t="s">
        <v>1173</v>
      </c>
      <c r="N5547" t="s">
        <v>1173</v>
      </c>
    </row>
    <row r="5548" spans="1:14" x14ac:dyDescent="0.3">
      <c r="A5548" s="136">
        <f t="shared" si="86"/>
        <v>508.70131129809312</v>
      </c>
      <c r="B5548" s="134">
        <v>3.9525000000000001</v>
      </c>
      <c r="C5548" s="134">
        <v>-76.340999999999994</v>
      </c>
      <c r="D5548" t="s">
        <v>2590</v>
      </c>
      <c r="E5548" t="s">
        <v>883</v>
      </c>
      <c r="F5548" t="s">
        <v>877</v>
      </c>
      <c r="G5548" t="s">
        <v>2562</v>
      </c>
      <c r="H5548" t="s">
        <v>1321</v>
      </c>
      <c r="I5548">
        <v>413.37279999999998</v>
      </c>
      <c r="J5548" t="s">
        <v>889</v>
      </c>
      <c r="L5548" t="s">
        <v>2589</v>
      </c>
      <c r="M5548" t="s">
        <v>1019</v>
      </c>
      <c r="N5548" t="s">
        <v>1019</v>
      </c>
    </row>
    <row r="5549" spans="1:14" x14ac:dyDescent="0.3">
      <c r="A5549" s="136">
        <f t="shared" si="86"/>
        <v>509.15411347106186</v>
      </c>
      <c r="B5549" s="134">
        <v>3.1070000000000002</v>
      </c>
      <c r="C5549" s="134">
        <v>-75.260499999999993</v>
      </c>
      <c r="D5549" t="s">
        <v>2704</v>
      </c>
      <c r="E5549" t="s">
        <v>883</v>
      </c>
      <c r="F5549" t="s">
        <v>877</v>
      </c>
      <c r="G5549" t="s">
        <v>2705</v>
      </c>
      <c r="H5549" t="s">
        <v>300</v>
      </c>
      <c r="I5549">
        <v>743.6087</v>
      </c>
      <c r="J5549" t="s">
        <v>889</v>
      </c>
      <c r="L5549" t="s">
        <v>1382</v>
      </c>
      <c r="M5549" t="s">
        <v>1173</v>
      </c>
      <c r="N5549" t="s">
        <v>1173</v>
      </c>
    </row>
    <row r="5550" spans="1:14" x14ac:dyDescent="0.3">
      <c r="A5550" s="136">
        <f t="shared" si="86"/>
        <v>510.20259368919818</v>
      </c>
      <c r="B5550" s="134">
        <v>3.9266899999999998</v>
      </c>
      <c r="C5550" s="134">
        <v>-76.33502</v>
      </c>
      <c r="D5550" t="s">
        <v>2588</v>
      </c>
      <c r="E5550" t="s">
        <v>892</v>
      </c>
      <c r="F5550" t="s">
        <v>877</v>
      </c>
      <c r="G5550" t="s">
        <v>2578</v>
      </c>
      <c r="H5550" t="s">
        <v>1321</v>
      </c>
      <c r="I5550">
        <v>68.110500000000002</v>
      </c>
      <c r="J5550" t="s">
        <v>894</v>
      </c>
      <c r="K5550" t="s">
        <v>879</v>
      </c>
      <c r="L5550" t="s">
        <v>2589</v>
      </c>
      <c r="M5550" t="s">
        <v>949</v>
      </c>
      <c r="N5550" t="s">
        <v>949</v>
      </c>
    </row>
    <row r="5551" spans="1:14" x14ac:dyDescent="0.3">
      <c r="A5551" s="136">
        <f t="shared" si="86"/>
        <v>510.39627888814039</v>
      </c>
      <c r="B5551" s="134">
        <v>3.92</v>
      </c>
      <c r="C5551" s="134">
        <v>-76.331000000000003</v>
      </c>
      <c r="D5551" t="s">
        <v>2577</v>
      </c>
      <c r="E5551" t="s">
        <v>883</v>
      </c>
      <c r="F5551" t="s">
        <v>877</v>
      </c>
      <c r="G5551" t="s">
        <v>2578</v>
      </c>
      <c r="H5551" t="s">
        <v>1321</v>
      </c>
      <c r="I5551">
        <v>44.290900000000001</v>
      </c>
      <c r="J5551" t="s">
        <v>894</v>
      </c>
      <c r="L5551" t="s">
        <v>2563</v>
      </c>
      <c r="M5551" t="s">
        <v>957</v>
      </c>
      <c r="N5551" t="s">
        <v>957</v>
      </c>
    </row>
    <row r="5552" spans="1:14" x14ac:dyDescent="0.3">
      <c r="A5552" s="136">
        <f t="shared" si="86"/>
        <v>510.47622804404119</v>
      </c>
      <c r="B5552" s="134">
        <v>3.92</v>
      </c>
      <c r="C5552" s="134">
        <v>-76.331999999999994</v>
      </c>
      <c r="D5552" t="s">
        <v>2580</v>
      </c>
      <c r="E5552" t="s">
        <v>883</v>
      </c>
      <c r="F5552" t="s">
        <v>877</v>
      </c>
      <c r="G5552" t="s">
        <v>2578</v>
      </c>
      <c r="H5552" t="s">
        <v>1321</v>
      </c>
      <c r="I5552">
        <v>57.824199999999998</v>
      </c>
      <c r="J5552" t="s">
        <v>894</v>
      </c>
      <c r="L5552" t="s">
        <v>2563</v>
      </c>
      <c r="M5552" t="s">
        <v>957</v>
      </c>
      <c r="N5552" t="s">
        <v>957</v>
      </c>
    </row>
    <row r="5553" spans="1:14" x14ac:dyDescent="0.3">
      <c r="A5553" s="136">
        <f t="shared" si="86"/>
        <v>510.83741313362714</v>
      </c>
      <c r="B5553" s="134">
        <v>3.9294099999999998</v>
      </c>
      <c r="C5553" s="134">
        <v>-76.345550000000003</v>
      </c>
      <c r="D5553" t="s">
        <v>2610</v>
      </c>
      <c r="E5553" t="s">
        <v>892</v>
      </c>
      <c r="F5553" t="s">
        <v>877</v>
      </c>
      <c r="G5553" t="s">
        <v>2562</v>
      </c>
      <c r="H5553" t="s">
        <v>1321</v>
      </c>
      <c r="I5553">
        <v>46.367100000000001</v>
      </c>
      <c r="J5553" t="s">
        <v>889</v>
      </c>
      <c r="K5553" t="s">
        <v>879</v>
      </c>
      <c r="L5553" t="s">
        <v>2589</v>
      </c>
      <c r="M5553" t="s">
        <v>949</v>
      </c>
      <c r="N5553" t="s">
        <v>949</v>
      </c>
    </row>
    <row r="5554" spans="1:14" x14ac:dyDescent="0.3">
      <c r="A5554" s="136">
        <f t="shared" si="86"/>
        <v>511.11889738102309</v>
      </c>
      <c r="B5554" s="134">
        <v>3.9184999999999999</v>
      </c>
      <c r="C5554" s="134">
        <v>-76.338589999999996</v>
      </c>
      <c r="D5554" t="s">
        <v>2606</v>
      </c>
      <c r="E5554" t="s">
        <v>892</v>
      </c>
      <c r="F5554" t="s">
        <v>877</v>
      </c>
      <c r="G5554" t="s">
        <v>2578</v>
      </c>
      <c r="H5554" t="s">
        <v>1321</v>
      </c>
      <c r="I5554">
        <v>52.491199999999999</v>
      </c>
      <c r="J5554" t="s">
        <v>894</v>
      </c>
      <c r="K5554" t="s">
        <v>879</v>
      </c>
      <c r="L5554" t="s">
        <v>2589</v>
      </c>
      <c r="M5554" t="s">
        <v>949</v>
      </c>
      <c r="N5554" t="s">
        <v>949</v>
      </c>
    </row>
    <row r="5555" spans="1:14" x14ac:dyDescent="0.3">
      <c r="A5555" s="136">
        <f t="shared" si="86"/>
        <v>511.19735442604673</v>
      </c>
      <c r="B5555" s="134">
        <v>2.5125000000000002</v>
      </c>
      <c r="C5555" s="134">
        <v>-72.617500000000007</v>
      </c>
      <c r="D5555" t="s">
        <v>10150</v>
      </c>
      <c r="E5555" t="s">
        <v>892</v>
      </c>
      <c r="F5555" t="s">
        <v>877</v>
      </c>
      <c r="G5555" t="s">
        <v>9561</v>
      </c>
      <c r="H5555" t="s">
        <v>299</v>
      </c>
      <c r="I5555">
        <v>71.2149</v>
      </c>
      <c r="J5555" t="s">
        <v>894</v>
      </c>
      <c r="K5555" t="s">
        <v>903</v>
      </c>
      <c r="L5555" t="s">
        <v>5838</v>
      </c>
      <c r="M5555" t="s">
        <v>931</v>
      </c>
      <c r="N5555" t="s">
        <v>931</v>
      </c>
    </row>
    <row r="5556" spans="1:14" x14ac:dyDescent="0.3">
      <c r="A5556" s="136">
        <f t="shared" si="86"/>
        <v>511.49146254080392</v>
      </c>
      <c r="B5556" s="134">
        <v>2.5100600000000002</v>
      </c>
      <c r="C5556" s="134">
        <v>-72.614919999999998</v>
      </c>
      <c r="D5556" t="s">
        <v>10155</v>
      </c>
      <c r="E5556" t="s">
        <v>892</v>
      </c>
      <c r="F5556" t="s">
        <v>877</v>
      </c>
      <c r="G5556" t="s">
        <v>9561</v>
      </c>
      <c r="H5556" t="s">
        <v>299</v>
      </c>
      <c r="I5556">
        <v>3.5960000000000001</v>
      </c>
      <c r="J5556" t="s">
        <v>894</v>
      </c>
      <c r="K5556" t="s">
        <v>879</v>
      </c>
      <c r="L5556" t="s">
        <v>5838</v>
      </c>
      <c r="M5556" t="s">
        <v>931</v>
      </c>
      <c r="N5556" t="s">
        <v>931</v>
      </c>
    </row>
    <row r="5557" spans="1:14" x14ac:dyDescent="0.3">
      <c r="A5557" s="136">
        <f t="shared" si="86"/>
        <v>511.49410607524732</v>
      </c>
      <c r="B5557" s="134">
        <v>2.9740000000000002</v>
      </c>
      <c r="C5557" s="134">
        <v>-75.0535</v>
      </c>
      <c r="D5557" t="s">
        <v>3357</v>
      </c>
      <c r="E5557" t="s">
        <v>892</v>
      </c>
      <c r="F5557" t="s">
        <v>1214</v>
      </c>
      <c r="G5557" t="s">
        <v>2894</v>
      </c>
      <c r="H5557" t="s">
        <v>300</v>
      </c>
      <c r="I5557">
        <v>7.3734999999999999</v>
      </c>
      <c r="J5557" t="s">
        <v>986</v>
      </c>
      <c r="L5557" t="s">
        <v>2895</v>
      </c>
      <c r="M5557" t="s">
        <v>931</v>
      </c>
      <c r="N5557" t="s">
        <v>931</v>
      </c>
    </row>
    <row r="5558" spans="1:14" x14ac:dyDescent="0.3">
      <c r="A5558" s="136">
        <f t="shared" si="86"/>
        <v>511.50312529657288</v>
      </c>
      <c r="B5558" s="134">
        <v>2.8885000000000001</v>
      </c>
      <c r="C5558" s="134">
        <v>-71.128</v>
      </c>
      <c r="D5558" t="s">
        <v>12122</v>
      </c>
      <c r="E5558" t="s">
        <v>883</v>
      </c>
      <c r="F5558" t="s">
        <v>884</v>
      </c>
      <c r="G5558" t="s">
        <v>10590</v>
      </c>
      <c r="H5558" t="s">
        <v>9653</v>
      </c>
      <c r="I5558">
        <v>1462.1953000000001</v>
      </c>
      <c r="L5558" t="s">
        <v>12123</v>
      </c>
      <c r="M5558" t="s">
        <v>12124</v>
      </c>
      <c r="N5558" t="s">
        <v>12124</v>
      </c>
    </row>
    <row r="5559" spans="1:14" x14ac:dyDescent="0.3">
      <c r="A5559" s="136">
        <f t="shared" si="86"/>
        <v>511.51853595134156</v>
      </c>
      <c r="B5559" s="134">
        <v>3.0739999999999998</v>
      </c>
      <c r="C5559" s="134">
        <v>-75.245000000000005</v>
      </c>
      <c r="D5559" t="s">
        <v>2788</v>
      </c>
      <c r="E5559" t="s">
        <v>883</v>
      </c>
      <c r="F5559" t="s">
        <v>877</v>
      </c>
      <c r="G5559" t="s">
        <v>2789</v>
      </c>
      <c r="H5559" t="s">
        <v>300</v>
      </c>
      <c r="I5559">
        <v>338.0027</v>
      </c>
      <c r="J5559" t="s">
        <v>889</v>
      </c>
      <c r="L5559" t="s">
        <v>2790</v>
      </c>
      <c r="M5559" t="s">
        <v>2791</v>
      </c>
      <c r="N5559" t="s">
        <v>2791</v>
      </c>
    </row>
    <row r="5560" spans="1:14" x14ac:dyDescent="0.3">
      <c r="A5560" s="136">
        <f t="shared" si="86"/>
        <v>511.91400688208472</v>
      </c>
      <c r="B5560" s="134">
        <v>3.8984800000000002</v>
      </c>
      <c r="C5560" s="134">
        <v>-76.329189999999997</v>
      </c>
      <c r="D5560" t="s">
        <v>2596</v>
      </c>
      <c r="E5560" t="s">
        <v>892</v>
      </c>
      <c r="F5560" t="s">
        <v>877</v>
      </c>
      <c r="G5560" t="s">
        <v>2369</v>
      </c>
      <c r="H5560" t="s">
        <v>1321</v>
      </c>
      <c r="I5560">
        <v>88.951800000000006</v>
      </c>
      <c r="J5560" t="s">
        <v>894</v>
      </c>
      <c r="K5560" t="s">
        <v>879</v>
      </c>
      <c r="L5560" t="s">
        <v>2597</v>
      </c>
      <c r="M5560" t="s">
        <v>1270</v>
      </c>
      <c r="N5560" t="s">
        <v>1270</v>
      </c>
    </row>
    <row r="5561" spans="1:14" x14ac:dyDescent="0.3">
      <c r="A5561" s="136">
        <f t="shared" si="86"/>
        <v>511.93563122271894</v>
      </c>
      <c r="B5561" s="134">
        <v>3.9114499999999999</v>
      </c>
      <c r="C5561" s="134">
        <v>-76.342010000000002</v>
      </c>
      <c r="D5561" t="s">
        <v>2613</v>
      </c>
      <c r="E5561" t="s">
        <v>892</v>
      </c>
      <c r="F5561" t="s">
        <v>877</v>
      </c>
      <c r="G5561" t="s">
        <v>2578</v>
      </c>
      <c r="H5561" t="s">
        <v>1321</v>
      </c>
      <c r="I5561">
        <v>113.7209</v>
      </c>
      <c r="J5561" t="s">
        <v>889</v>
      </c>
      <c r="K5561" t="s">
        <v>879</v>
      </c>
      <c r="L5561" t="s">
        <v>2614</v>
      </c>
      <c r="M5561" t="s">
        <v>1270</v>
      </c>
      <c r="N5561" t="s">
        <v>1270</v>
      </c>
    </row>
    <row r="5562" spans="1:14" x14ac:dyDescent="0.3">
      <c r="A5562" s="136">
        <f t="shared" si="86"/>
        <v>512.22121615686888</v>
      </c>
      <c r="B5562" s="134">
        <v>3.0665</v>
      </c>
      <c r="C5562" s="134">
        <v>-75.244500000000002</v>
      </c>
      <c r="D5562" t="s">
        <v>2812</v>
      </c>
      <c r="E5562" t="s">
        <v>883</v>
      </c>
      <c r="F5562" t="s">
        <v>877</v>
      </c>
      <c r="G5562" t="s">
        <v>2789</v>
      </c>
      <c r="H5562" t="s">
        <v>300</v>
      </c>
      <c r="I5562">
        <v>341.69479999999999</v>
      </c>
      <c r="J5562" t="s">
        <v>889</v>
      </c>
      <c r="L5562" t="s">
        <v>2813</v>
      </c>
      <c r="M5562" t="s">
        <v>1039</v>
      </c>
      <c r="N5562" t="s">
        <v>1039</v>
      </c>
    </row>
    <row r="5563" spans="1:14" x14ac:dyDescent="0.3">
      <c r="A5563" s="136">
        <f t="shared" si="86"/>
        <v>513.3535257188172</v>
      </c>
      <c r="B5563" s="134">
        <v>3.9089499999999999</v>
      </c>
      <c r="C5563" s="134">
        <v>-76.357320000000001</v>
      </c>
      <c r="D5563" t="s">
        <v>2643</v>
      </c>
      <c r="E5563" t="s">
        <v>892</v>
      </c>
      <c r="F5563" t="s">
        <v>926</v>
      </c>
      <c r="G5563" t="s">
        <v>2578</v>
      </c>
      <c r="H5563" t="s">
        <v>1321</v>
      </c>
      <c r="I5563">
        <v>815.97040000000004</v>
      </c>
      <c r="J5563" t="s">
        <v>889</v>
      </c>
      <c r="K5563" t="s">
        <v>879</v>
      </c>
      <c r="L5563" t="s">
        <v>2644</v>
      </c>
      <c r="M5563" t="s">
        <v>1252</v>
      </c>
      <c r="N5563" t="s">
        <v>1252</v>
      </c>
    </row>
    <row r="5564" spans="1:14" x14ac:dyDescent="0.3">
      <c r="A5564" s="136">
        <f t="shared" si="86"/>
        <v>513.87049139102282</v>
      </c>
      <c r="B5564" s="134">
        <v>3.9045000000000001</v>
      </c>
      <c r="C5564" s="134">
        <v>-76.359499999999997</v>
      </c>
      <c r="D5564" t="s">
        <v>2653</v>
      </c>
      <c r="E5564" t="s">
        <v>883</v>
      </c>
      <c r="F5564" t="s">
        <v>963</v>
      </c>
      <c r="G5564" t="s">
        <v>2562</v>
      </c>
      <c r="H5564" t="s">
        <v>1321</v>
      </c>
      <c r="I5564">
        <v>49.215899999999998</v>
      </c>
      <c r="L5564" t="s">
        <v>2654</v>
      </c>
      <c r="M5564" t="s">
        <v>1019</v>
      </c>
      <c r="N5564" t="s">
        <v>1019</v>
      </c>
    </row>
    <row r="5565" spans="1:14" x14ac:dyDescent="0.3">
      <c r="A5565" s="136">
        <f t="shared" si="86"/>
        <v>514.04590987175925</v>
      </c>
      <c r="B5565" s="134">
        <v>4.6254799999999996</v>
      </c>
      <c r="C5565" s="134">
        <v>-76.928899999999999</v>
      </c>
      <c r="D5565" t="s">
        <v>4935</v>
      </c>
      <c r="E5565" t="s">
        <v>876</v>
      </c>
      <c r="F5565" t="s">
        <v>877</v>
      </c>
      <c r="G5565" t="s">
        <v>4936</v>
      </c>
      <c r="H5565" t="s">
        <v>295</v>
      </c>
      <c r="I5565">
        <v>1671.0305000000001</v>
      </c>
      <c r="J5565" t="s">
        <v>889</v>
      </c>
      <c r="K5565" t="s">
        <v>903</v>
      </c>
      <c r="L5565" t="s">
        <v>4937</v>
      </c>
      <c r="M5565" t="s">
        <v>881</v>
      </c>
      <c r="N5565" t="s">
        <v>881</v>
      </c>
    </row>
    <row r="5566" spans="1:14" x14ac:dyDescent="0.3">
      <c r="A5566" s="136">
        <f t="shared" si="86"/>
        <v>514.07272196117913</v>
      </c>
      <c r="B5566" s="134">
        <v>3.9965000000000002</v>
      </c>
      <c r="C5566" s="134">
        <v>-76.447999999999993</v>
      </c>
      <c r="D5566" t="s">
        <v>2831</v>
      </c>
      <c r="E5566" t="s">
        <v>883</v>
      </c>
      <c r="F5566" t="s">
        <v>877</v>
      </c>
      <c r="G5566" t="s">
        <v>2832</v>
      </c>
      <c r="H5566" t="s">
        <v>1321</v>
      </c>
      <c r="I5566">
        <v>34.453699999999998</v>
      </c>
      <c r="J5566" t="s">
        <v>894</v>
      </c>
      <c r="L5566" t="s">
        <v>1203</v>
      </c>
      <c r="M5566" t="s">
        <v>957</v>
      </c>
      <c r="N5566" t="s">
        <v>957</v>
      </c>
    </row>
    <row r="5567" spans="1:14" x14ac:dyDescent="0.3">
      <c r="A5567" s="136">
        <f t="shared" si="86"/>
        <v>514.10035634158805</v>
      </c>
      <c r="B5567" s="134">
        <v>3.8915299999999999</v>
      </c>
      <c r="C5567" s="134">
        <v>-76.349869999999996</v>
      </c>
      <c r="D5567" t="s">
        <v>2641</v>
      </c>
      <c r="E5567" t="s">
        <v>892</v>
      </c>
      <c r="F5567" t="s">
        <v>877</v>
      </c>
      <c r="G5567" t="s">
        <v>2578</v>
      </c>
      <c r="H5567" t="s">
        <v>1321</v>
      </c>
      <c r="I5567">
        <v>33.463900000000002</v>
      </c>
      <c r="J5567" t="s">
        <v>894</v>
      </c>
      <c r="K5567" t="s">
        <v>879</v>
      </c>
      <c r="L5567" t="s">
        <v>2642</v>
      </c>
      <c r="M5567" t="s">
        <v>949</v>
      </c>
      <c r="N5567" t="s">
        <v>949</v>
      </c>
    </row>
    <row r="5568" spans="1:14" x14ac:dyDescent="0.3">
      <c r="A5568" s="136">
        <f t="shared" si="86"/>
        <v>514.15428097651272</v>
      </c>
      <c r="B5568" s="134">
        <v>3.0505</v>
      </c>
      <c r="C5568" s="134">
        <v>-75.251499999999993</v>
      </c>
      <c r="D5568" t="s">
        <v>2871</v>
      </c>
      <c r="E5568" t="s">
        <v>883</v>
      </c>
      <c r="F5568" t="s">
        <v>877</v>
      </c>
      <c r="G5568" t="s">
        <v>2789</v>
      </c>
      <c r="H5568" t="s">
        <v>300</v>
      </c>
      <c r="I5568">
        <v>288.8494</v>
      </c>
      <c r="J5568" t="s">
        <v>889</v>
      </c>
      <c r="L5568" t="s">
        <v>1186</v>
      </c>
      <c r="M5568" t="s">
        <v>1173</v>
      </c>
      <c r="N5568" t="s">
        <v>1173</v>
      </c>
    </row>
    <row r="5569" spans="1:14" x14ac:dyDescent="0.3">
      <c r="A5569" s="136">
        <f t="shared" si="86"/>
        <v>514.37846105319966</v>
      </c>
      <c r="B5569" s="134">
        <v>3.90923</v>
      </c>
      <c r="C5569" s="134">
        <v>-76.370369999999994</v>
      </c>
      <c r="D5569" t="s">
        <v>2671</v>
      </c>
      <c r="E5569" t="s">
        <v>892</v>
      </c>
      <c r="F5569" t="s">
        <v>877</v>
      </c>
      <c r="G5569" t="s">
        <v>2562</v>
      </c>
      <c r="H5569" t="s">
        <v>1321</v>
      </c>
      <c r="I5569">
        <v>8.6998999999999995</v>
      </c>
      <c r="J5569" t="s">
        <v>894</v>
      </c>
      <c r="K5569" t="s">
        <v>879</v>
      </c>
      <c r="L5569" t="s">
        <v>2672</v>
      </c>
      <c r="M5569" t="s">
        <v>1270</v>
      </c>
      <c r="N5569" t="s">
        <v>1270</v>
      </c>
    </row>
    <row r="5570" spans="1:14" x14ac:dyDescent="0.3">
      <c r="A5570" s="136">
        <f t="shared" ref="A5570:A5633" si="87">6371*ACOS(SIN(RADIANS(LAT))*SIN(RADIANS(B5570))+COS(RADIANS(LAT))*COS(RADIANS(B5570))*COS(RADIANS(C5570-LONG)))</f>
        <v>514.66493883033263</v>
      </c>
      <c r="B5570" s="134">
        <v>3.0373000000000001</v>
      </c>
      <c r="C5570" s="134">
        <v>-75.237009999999998</v>
      </c>
      <c r="D5570" t="s">
        <v>2904</v>
      </c>
      <c r="E5570" t="s">
        <v>892</v>
      </c>
      <c r="F5570" t="s">
        <v>877</v>
      </c>
      <c r="G5570" t="s">
        <v>2789</v>
      </c>
      <c r="H5570" t="s">
        <v>300</v>
      </c>
      <c r="I5570">
        <v>64.822199999999995</v>
      </c>
      <c r="J5570" t="s">
        <v>889</v>
      </c>
      <c r="K5570" t="s">
        <v>879</v>
      </c>
      <c r="L5570" t="s">
        <v>2905</v>
      </c>
      <c r="M5570" t="s">
        <v>899</v>
      </c>
      <c r="N5570" t="s">
        <v>899</v>
      </c>
    </row>
    <row r="5571" spans="1:14" x14ac:dyDescent="0.3">
      <c r="A5571" s="136">
        <f t="shared" si="87"/>
        <v>514.7013664643564</v>
      </c>
      <c r="B5571" s="134">
        <v>3.9181499999999998</v>
      </c>
      <c r="C5571" s="134">
        <v>-76.382890000000003</v>
      </c>
      <c r="D5571" t="s">
        <v>2702</v>
      </c>
      <c r="E5571" t="s">
        <v>876</v>
      </c>
      <c r="F5571" t="s">
        <v>877</v>
      </c>
      <c r="G5571" t="s">
        <v>2562</v>
      </c>
      <c r="H5571" t="s">
        <v>1321</v>
      </c>
      <c r="I5571">
        <v>99.7774</v>
      </c>
      <c r="K5571" t="s">
        <v>879</v>
      </c>
      <c r="L5571" t="s">
        <v>2703</v>
      </c>
      <c r="M5571" t="s">
        <v>881</v>
      </c>
      <c r="N5571" t="s">
        <v>881</v>
      </c>
    </row>
    <row r="5572" spans="1:14" x14ac:dyDescent="0.3">
      <c r="A5572" s="136">
        <f t="shared" si="87"/>
        <v>514.80029217439073</v>
      </c>
      <c r="B5572" s="134">
        <v>3.0209999999999999</v>
      </c>
      <c r="C5572" s="134">
        <v>-75.209500000000006</v>
      </c>
      <c r="D5572" t="s">
        <v>2956</v>
      </c>
      <c r="E5572" t="s">
        <v>883</v>
      </c>
      <c r="F5572" t="s">
        <v>877</v>
      </c>
      <c r="G5572" t="s">
        <v>2789</v>
      </c>
      <c r="H5572" t="s">
        <v>300</v>
      </c>
      <c r="I5572">
        <v>269.17500000000001</v>
      </c>
      <c r="J5572" t="s">
        <v>889</v>
      </c>
      <c r="L5572" t="s">
        <v>942</v>
      </c>
      <c r="M5572" t="s">
        <v>957</v>
      </c>
      <c r="N5572" t="s">
        <v>957</v>
      </c>
    </row>
    <row r="5573" spans="1:14" x14ac:dyDescent="0.3">
      <c r="A5573" s="136">
        <f t="shared" si="87"/>
        <v>515.06785432558854</v>
      </c>
      <c r="B5573" s="134">
        <v>3.903</v>
      </c>
      <c r="C5573" s="134">
        <v>-76.373000000000005</v>
      </c>
      <c r="D5573" t="s">
        <v>2680</v>
      </c>
      <c r="E5573" t="s">
        <v>883</v>
      </c>
      <c r="F5573" t="s">
        <v>1214</v>
      </c>
      <c r="G5573" t="s">
        <v>2562</v>
      </c>
      <c r="H5573" t="s">
        <v>1321</v>
      </c>
      <c r="I5573">
        <v>46.756399999999999</v>
      </c>
      <c r="L5573" t="s">
        <v>2681</v>
      </c>
      <c r="M5573" t="s">
        <v>1173</v>
      </c>
      <c r="N5573" t="s">
        <v>1173</v>
      </c>
    </row>
    <row r="5574" spans="1:14" x14ac:dyDescent="0.3">
      <c r="A5574" s="136">
        <f t="shared" si="87"/>
        <v>515.28348001639279</v>
      </c>
      <c r="B5574" s="134">
        <v>3.0030000000000001</v>
      </c>
      <c r="C5574" s="134">
        <v>-75.185000000000002</v>
      </c>
      <c r="D5574" t="s">
        <v>3028</v>
      </c>
      <c r="E5574" t="s">
        <v>883</v>
      </c>
      <c r="F5574" t="s">
        <v>877</v>
      </c>
      <c r="G5574" t="s">
        <v>2789</v>
      </c>
      <c r="H5574" t="s">
        <v>300</v>
      </c>
      <c r="I5574">
        <v>308.50209999999998</v>
      </c>
      <c r="J5574" t="s">
        <v>889</v>
      </c>
      <c r="L5574" t="s">
        <v>3029</v>
      </c>
      <c r="M5574" t="s">
        <v>957</v>
      </c>
      <c r="N5574" t="s">
        <v>957</v>
      </c>
    </row>
    <row r="5575" spans="1:14" x14ac:dyDescent="0.3">
      <c r="A5575" s="136">
        <f t="shared" si="87"/>
        <v>515.51371624239641</v>
      </c>
      <c r="B5575" s="134">
        <v>3.0415000000000001</v>
      </c>
      <c r="C5575" s="134">
        <v>-75.260499999999993</v>
      </c>
      <c r="D5575" t="s">
        <v>2890</v>
      </c>
      <c r="E5575" t="s">
        <v>908</v>
      </c>
      <c r="F5575" t="s">
        <v>877</v>
      </c>
      <c r="G5575" t="s">
        <v>2736</v>
      </c>
      <c r="H5575" t="s">
        <v>300</v>
      </c>
      <c r="I5575">
        <v>195.43860000000001</v>
      </c>
      <c r="J5575" t="s">
        <v>889</v>
      </c>
      <c r="L5575" t="s">
        <v>1382</v>
      </c>
      <c r="M5575" t="s">
        <v>1173</v>
      </c>
      <c r="N5575" t="s">
        <v>1173</v>
      </c>
    </row>
    <row r="5576" spans="1:14" x14ac:dyDescent="0.3">
      <c r="A5576" s="136">
        <f t="shared" si="87"/>
        <v>516.40350623286338</v>
      </c>
      <c r="B5576" s="134">
        <v>4.0001499999999997</v>
      </c>
      <c r="C5576" s="134">
        <v>-76.479609999999994</v>
      </c>
      <c r="D5576" t="s">
        <v>2921</v>
      </c>
      <c r="E5576" t="s">
        <v>892</v>
      </c>
      <c r="F5576" t="s">
        <v>877</v>
      </c>
      <c r="G5576" t="s">
        <v>2832</v>
      </c>
      <c r="H5576" t="s">
        <v>1321</v>
      </c>
      <c r="I5576">
        <v>5.5109000000000004</v>
      </c>
      <c r="J5576" t="s">
        <v>894</v>
      </c>
      <c r="K5576" t="s">
        <v>879</v>
      </c>
      <c r="L5576" t="s">
        <v>1203</v>
      </c>
      <c r="M5576" t="s">
        <v>949</v>
      </c>
      <c r="N5576" t="s">
        <v>949</v>
      </c>
    </row>
    <row r="5577" spans="1:14" x14ac:dyDescent="0.3">
      <c r="A5577" s="136">
        <f t="shared" si="87"/>
        <v>517.0208936494721</v>
      </c>
      <c r="B5577" s="134">
        <v>2.9929999999999999</v>
      </c>
      <c r="C5577" s="134">
        <v>-75.1995</v>
      </c>
      <c r="D5577" t="s">
        <v>3068</v>
      </c>
      <c r="E5577" t="s">
        <v>883</v>
      </c>
      <c r="F5577" t="s">
        <v>981</v>
      </c>
      <c r="G5577" t="s">
        <v>2736</v>
      </c>
      <c r="H5577" t="s">
        <v>300</v>
      </c>
      <c r="I5577">
        <v>49.164999999999999</v>
      </c>
      <c r="J5577" t="s">
        <v>894</v>
      </c>
      <c r="L5577" t="s">
        <v>3069</v>
      </c>
      <c r="M5577" t="s">
        <v>1019</v>
      </c>
      <c r="N5577" t="s">
        <v>1019</v>
      </c>
    </row>
    <row r="5578" spans="1:14" x14ac:dyDescent="0.3">
      <c r="A5578" s="136">
        <f t="shared" si="87"/>
        <v>517.14794682411377</v>
      </c>
      <c r="B5578" s="134">
        <v>3.8050000000000002</v>
      </c>
      <c r="C5578" s="134">
        <v>-76.302999999999997</v>
      </c>
      <c r="D5578" t="s">
        <v>2604</v>
      </c>
      <c r="E5578" t="s">
        <v>883</v>
      </c>
      <c r="F5578" t="s">
        <v>877</v>
      </c>
      <c r="G5578" t="s">
        <v>2369</v>
      </c>
      <c r="H5578" t="s">
        <v>1321</v>
      </c>
      <c r="I5578">
        <v>18.4559</v>
      </c>
      <c r="J5578" t="s">
        <v>894</v>
      </c>
      <c r="L5578" t="s">
        <v>2605</v>
      </c>
      <c r="M5578" t="s">
        <v>1410</v>
      </c>
      <c r="N5578" t="s">
        <v>1410</v>
      </c>
    </row>
    <row r="5579" spans="1:14" x14ac:dyDescent="0.3">
      <c r="A5579" s="136">
        <f t="shared" si="87"/>
        <v>517.61837086100252</v>
      </c>
      <c r="B5579" s="134">
        <v>3.8035000000000001</v>
      </c>
      <c r="C5579" s="134">
        <v>-76.307500000000005</v>
      </c>
      <c r="D5579" t="s">
        <v>2611</v>
      </c>
      <c r="E5579" t="s">
        <v>883</v>
      </c>
      <c r="F5579" t="s">
        <v>877</v>
      </c>
      <c r="G5579" t="s">
        <v>2416</v>
      </c>
      <c r="H5579" t="s">
        <v>1321</v>
      </c>
      <c r="I5579">
        <v>14.764900000000001</v>
      </c>
      <c r="J5579" t="s">
        <v>894</v>
      </c>
      <c r="L5579" t="s">
        <v>2612</v>
      </c>
      <c r="M5579" t="s">
        <v>1173</v>
      </c>
      <c r="N5579" t="s">
        <v>1173</v>
      </c>
    </row>
    <row r="5580" spans="1:14" x14ac:dyDescent="0.3">
      <c r="A5580" s="136">
        <f t="shared" si="87"/>
        <v>517.95399430825285</v>
      </c>
      <c r="B5580" s="134">
        <v>3.8588499999999999</v>
      </c>
      <c r="C5580" s="134">
        <v>-76.366510000000005</v>
      </c>
      <c r="D5580" t="s">
        <v>2700</v>
      </c>
      <c r="E5580" t="s">
        <v>892</v>
      </c>
      <c r="F5580" t="s">
        <v>877</v>
      </c>
      <c r="G5580" t="s">
        <v>2578</v>
      </c>
      <c r="H5580" t="s">
        <v>1321</v>
      </c>
      <c r="I5580">
        <v>22.965900000000001</v>
      </c>
      <c r="J5580" t="s">
        <v>894</v>
      </c>
      <c r="K5580" t="s">
        <v>879</v>
      </c>
      <c r="L5580" t="s">
        <v>2701</v>
      </c>
      <c r="M5580" t="s">
        <v>1270</v>
      </c>
      <c r="N5580" t="s">
        <v>1270</v>
      </c>
    </row>
    <row r="5581" spans="1:14" x14ac:dyDescent="0.3">
      <c r="A5581" s="136">
        <f t="shared" si="87"/>
        <v>518.4283860280475</v>
      </c>
      <c r="B5581" s="134">
        <v>2.919</v>
      </c>
      <c r="C5581" s="134">
        <v>-75.082999999999998</v>
      </c>
      <c r="D5581" t="s">
        <v>3583</v>
      </c>
      <c r="E5581" t="s">
        <v>883</v>
      </c>
      <c r="F5581" t="s">
        <v>877</v>
      </c>
      <c r="G5581" t="s">
        <v>2736</v>
      </c>
      <c r="H5581" t="s">
        <v>300</v>
      </c>
      <c r="I5581">
        <v>81.115099999999998</v>
      </c>
      <c r="J5581" t="s">
        <v>894</v>
      </c>
      <c r="L5581" t="s">
        <v>3584</v>
      </c>
      <c r="M5581" t="s">
        <v>2970</v>
      </c>
      <c r="N5581" t="s">
        <v>2970</v>
      </c>
    </row>
    <row r="5582" spans="1:14" x14ac:dyDescent="0.3">
      <c r="A5582" s="136">
        <f t="shared" si="87"/>
        <v>518.74136830558064</v>
      </c>
      <c r="B5582" s="134">
        <v>3.01248</v>
      </c>
      <c r="C5582" s="134">
        <v>-75.268010000000004</v>
      </c>
      <c r="D5582" t="s">
        <v>2966</v>
      </c>
      <c r="E5582" t="s">
        <v>892</v>
      </c>
      <c r="F5582" t="s">
        <v>877</v>
      </c>
      <c r="G5582" t="s">
        <v>2736</v>
      </c>
      <c r="H5582" t="s">
        <v>300</v>
      </c>
      <c r="I5582">
        <v>986.57159999999999</v>
      </c>
      <c r="J5582" t="s">
        <v>889</v>
      </c>
      <c r="K5582" t="s">
        <v>879</v>
      </c>
      <c r="L5582" t="s">
        <v>2967</v>
      </c>
      <c r="M5582" t="s">
        <v>1107</v>
      </c>
      <c r="N5582" t="s">
        <v>1107</v>
      </c>
    </row>
    <row r="5583" spans="1:14" x14ac:dyDescent="0.3">
      <c r="A5583" s="136">
        <f t="shared" si="87"/>
        <v>518.75396167654424</v>
      </c>
      <c r="B5583" s="134">
        <v>3.0182899999999999</v>
      </c>
      <c r="C5583" s="134">
        <v>-75.278760000000005</v>
      </c>
      <c r="D5583" t="s">
        <v>2945</v>
      </c>
      <c r="E5583" t="s">
        <v>876</v>
      </c>
      <c r="F5583" t="s">
        <v>877</v>
      </c>
      <c r="G5583" t="s">
        <v>2736</v>
      </c>
      <c r="H5583" t="s">
        <v>300</v>
      </c>
      <c r="I5583">
        <v>179.56970000000001</v>
      </c>
      <c r="J5583" t="s">
        <v>889</v>
      </c>
      <c r="K5583" t="s">
        <v>879</v>
      </c>
      <c r="L5583" t="s">
        <v>2946</v>
      </c>
      <c r="M5583" t="s">
        <v>1459</v>
      </c>
      <c r="N5583" t="s">
        <v>1459</v>
      </c>
    </row>
    <row r="5584" spans="1:14" x14ac:dyDescent="0.3">
      <c r="A5584" s="136">
        <f t="shared" si="87"/>
        <v>519.13480250074247</v>
      </c>
      <c r="B5584" s="134">
        <v>2.9937999999999998</v>
      </c>
      <c r="C5584" s="134">
        <v>-75.241200000000006</v>
      </c>
      <c r="D5584" t="s">
        <v>3043</v>
      </c>
      <c r="E5584" t="s">
        <v>892</v>
      </c>
      <c r="F5584" t="s">
        <v>877</v>
      </c>
      <c r="G5584" t="s">
        <v>2736</v>
      </c>
      <c r="H5584" t="s">
        <v>300</v>
      </c>
      <c r="I5584">
        <v>49.976900000000001</v>
      </c>
      <c r="J5584" t="s">
        <v>889</v>
      </c>
      <c r="K5584" t="s">
        <v>879</v>
      </c>
      <c r="L5584" t="s">
        <v>3044</v>
      </c>
      <c r="M5584" t="s">
        <v>1718</v>
      </c>
      <c r="N5584" t="s">
        <v>1718</v>
      </c>
    </row>
    <row r="5585" spans="1:14" x14ac:dyDescent="0.3">
      <c r="A5585" s="136">
        <f t="shared" si="87"/>
        <v>519.2332216014039</v>
      </c>
      <c r="B5585" s="134">
        <v>2.99417</v>
      </c>
      <c r="C5585" s="134">
        <v>-75.243740000000003</v>
      </c>
      <c r="D5585" t="s">
        <v>3036</v>
      </c>
      <c r="E5585" t="s">
        <v>892</v>
      </c>
      <c r="F5585" t="s">
        <v>877</v>
      </c>
      <c r="G5585" t="s">
        <v>2736</v>
      </c>
      <c r="H5585" t="s">
        <v>300</v>
      </c>
      <c r="I5585">
        <v>10.3788</v>
      </c>
      <c r="J5585" t="s">
        <v>894</v>
      </c>
      <c r="K5585" t="s">
        <v>879</v>
      </c>
      <c r="L5585" t="s">
        <v>3037</v>
      </c>
      <c r="M5585" t="s">
        <v>1718</v>
      </c>
      <c r="N5585" t="s">
        <v>1718</v>
      </c>
    </row>
    <row r="5586" spans="1:14" x14ac:dyDescent="0.3">
      <c r="A5586" s="136">
        <f t="shared" si="87"/>
        <v>519.49778531444815</v>
      </c>
      <c r="B5586" s="134">
        <v>3.02725</v>
      </c>
      <c r="C5586" s="134">
        <v>-75.308530000000005</v>
      </c>
      <c r="D5586" t="s">
        <v>2914</v>
      </c>
      <c r="E5586" t="s">
        <v>892</v>
      </c>
      <c r="F5586" t="s">
        <v>877</v>
      </c>
      <c r="G5586" t="s">
        <v>2736</v>
      </c>
      <c r="H5586" t="s">
        <v>300</v>
      </c>
      <c r="I5586">
        <v>625.51149999999996</v>
      </c>
      <c r="J5586" t="s">
        <v>889</v>
      </c>
      <c r="K5586" t="s">
        <v>879</v>
      </c>
      <c r="L5586" t="s">
        <v>2915</v>
      </c>
      <c r="M5586" t="s">
        <v>949</v>
      </c>
      <c r="N5586" t="s">
        <v>949</v>
      </c>
    </row>
    <row r="5587" spans="1:14" x14ac:dyDescent="0.3">
      <c r="A5587" s="136">
        <f t="shared" si="87"/>
        <v>520.88733264784821</v>
      </c>
      <c r="B5587" s="134">
        <v>3.7469999999999999</v>
      </c>
      <c r="C5587" s="134">
        <v>-76.292000000000002</v>
      </c>
      <c r="D5587" t="s">
        <v>2627</v>
      </c>
      <c r="E5587" t="s">
        <v>892</v>
      </c>
      <c r="F5587" t="s">
        <v>877</v>
      </c>
      <c r="G5587" t="s">
        <v>2628</v>
      </c>
      <c r="H5587" t="s">
        <v>1321</v>
      </c>
      <c r="I5587">
        <v>93.514099999999999</v>
      </c>
      <c r="J5587" t="s">
        <v>986</v>
      </c>
      <c r="K5587" t="s">
        <v>879</v>
      </c>
      <c r="L5587" t="s">
        <v>2629</v>
      </c>
      <c r="M5587" t="s">
        <v>1019</v>
      </c>
      <c r="N5587" t="s">
        <v>1019</v>
      </c>
    </row>
    <row r="5588" spans="1:14" x14ac:dyDescent="0.3">
      <c r="A5588" s="136">
        <f t="shared" si="87"/>
        <v>521.34385112263317</v>
      </c>
      <c r="B5588" s="134">
        <v>3.8317299999999999</v>
      </c>
      <c r="C5588" s="134">
        <v>-76.3827</v>
      </c>
      <c r="D5588" t="s">
        <v>2755</v>
      </c>
      <c r="E5588" t="s">
        <v>892</v>
      </c>
      <c r="F5588" t="s">
        <v>877</v>
      </c>
      <c r="G5588" t="s">
        <v>2562</v>
      </c>
      <c r="H5588" t="s">
        <v>1321</v>
      </c>
      <c r="I5588">
        <v>9.9732000000000003</v>
      </c>
      <c r="J5588" t="s">
        <v>894</v>
      </c>
      <c r="K5588" t="s">
        <v>879</v>
      </c>
      <c r="L5588" t="s">
        <v>2756</v>
      </c>
      <c r="M5588" t="s">
        <v>949</v>
      </c>
      <c r="N5588" t="s">
        <v>949</v>
      </c>
    </row>
    <row r="5589" spans="1:14" x14ac:dyDescent="0.3">
      <c r="A5589" s="136">
        <f t="shared" si="87"/>
        <v>521.61830654001778</v>
      </c>
      <c r="B5589" s="134">
        <v>3.8285</v>
      </c>
      <c r="C5589" s="134">
        <v>-76.382999999999996</v>
      </c>
      <c r="D5589" t="s">
        <v>2757</v>
      </c>
      <c r="E5589" t="s">
        <v>883</v>
      </c>
      <c r="F5589" t="s">
        <v>884</v>
      </c>
      <c r="G5589" t="s">
        <v>2562</v>
      </c>
      <c r="H5589" t="s">
        <v>1321</v>
      </c>
      <c r="I5589">
        <v>13.536199999999999</v>
      </c>
      <c r="L5589" t="s">
        <v>2758</v>
      </c>
      <c r="M5589" t="s">
        <v>887</v>
      </c>
      <c r="N5589" t="s">
        <v>887</v>
      </c>
    </row>
    <row r="5590" spans="1:14" x14ac:dyDescent="0.3">
      <c r="A5590" s="136">
        <f t="shared" si="87"/>
        <v>521.69405074458496</v>
      </c>
      <c r="B5590" s="134">
        <v>2.9464999999999999</v>
      </c>
      <c r="C5590" s="134">
        <v>-75.201499999999996</v>
      </c>
      <c r="D5590" t="s">
        <v>3355</v>
      </c>
      <c r="E5590" t="s">
        <v>883</v>
      </c>
      <c r="F5590" t="s">
        <v>877</v>
      </c>
      <c r="G5590" t="s">
        <v>2736</v>
      </c>
      <c r="H5590" t="s">
        <v>300</v>
      </c>
      <c r="I5590">
        <v>13.521000000000001</v>
      </c>
      <c r="J5590" t="s">
        <v>894</v>
      </c>
      <c r="L5590" t="s">
        <v>3356</v>
      </c>
      <c r="M5590" t="s">
        <v>957</v>
      </c>
      <c r="N5590" t="s">
        <v>957</v>
      </c>
    </row>
    <row r="5591" spans="1:14" x14ac:dyDescent="0.3">
      <c r="A5591" s="136">
        <f t="shared" si="87"/>
        <v>521.7682030157082</v>
      </c>
      <c r="B5591" s="134">
        <v>2.9405000000000001</v>
      </c>
      <c r="C5591" s="134">
        <v>-75.191500000000005</v>
      </c>
      <c r="D5591" t="s">
        <v>3409</v>
      </c>
      <c r="E5591" t="s">
        <v>892</v>
      </c>
      <c r="F5591" t="s">
        <v>877</v>
      </c>
      <c r="G5591" t="s">
        <v>2736</v>
      </c>
      <c r="H5591" t="s">
        <v>300</v>
      </c>
      <c r="I5591">
        <v>218.79159999999999</v>
      </c>
      <c r="J5591" t="s">
        <v>986</v>
      </c>
      <c r="K5591" t="s">
        <v>879</v>
      </c>
      <c r="L5591" t="s">
        <v>3410</v>
      </c>
      <c r="M5591" t="s">
        <v>1019</v>
      </c>
      <c r="N5591" t="s">
        <v>1019</v>
      </c>
    </row>
    <row r="5592" spans="1:14" x14ac:dyDescent="0.3">
      <c r="A5592" s="136">
        <f t="shared" si="87"/>
        <v>522.26826497970342</v>
      </c>
      <c r="B5592" s="134">
        <v>2.9993799999999999</v>
      </c>
      <c r="C5592" s="134">
        <v>-75.309790000000007</v>
      </c>
      <c r="D5592" t="s">
        <v>3003</v>
      </c>
      <c r="E5592" t="s">
        <v>892</v>
      </c>
      <c r="F5592" t="s">
        <v>877</v>
      </c>
      <c r="G5592" t="s">
        <v>2736</v>
      </c>
      <c r="H5592" t="s">
        <v>300</v>
      </c>
      <c r="I5592">
        <v>99.956000000000003</v>
      </c>
      <c r="J5592" t="s">
        <v>894</v>
      </c>
      <c r="K5592" t="s">
        <v>903</v>
      </c>
      <c r="L5592" t="s">
        <v>3004</v>
      </c>
      <c r="M5592" t="s">
        <v>3005</v>
      </c>
      <c r="N5592" t="s">
        <v>3005</v>
      </c>
    </row>
    <row r="5593" spans="1:14" x14ac:dyDescent="0.3">
      <c r="A5593" s="136">
        <f t="shared" si="87"/>
        <v>522.33150148221273</v>
      </c>
      <c r="B5593" s="134">
        <v>3.9415</v>
      </c>
      <c r="C5593" s="134">
        <v>-76.498500000000007</v>
      </c>
      <c r="D5593" t="s">
        <v>3011</v>
      </c>
      <c r="E5593" t="s">
        <v>892</v>
      </c>
      <c r="F5593" t="s">
        <v>1214</v>
      </c>
      <c r="G5593" t="s">
        <v>2832</v>
      </c>
      <c r="H5593" t="s">
        <v>1321</v>
      </c>
      <c r="I5593">
        <v>11.0763</v>
      </c>
      <c r="L5593" t="s">
        <v>3012</v>
      </c>
      <c r="M5593" t="s">
        <v>3013</v>
      </c>
      <c r="N5593" t="s">
        <v>3013</v>
      </c>
    </row>
    <row r="5594" spans="1:14" x14ac:dyDescent="0.3">
      <c r="A5594" s="136">
        <f t="shared" si="87"/>
        <v>522.61043293578257</v>
      </c>
      <c r="B5594" s="134">
        <v>2.9809999999999999</v>
      </c>
      <c r="C5594" s="134">
        <v>-75.283000000000001</v>
      </c>
      <c r="D5594" t="s">
        <v>3085</v>
      </c>
      <c r="E5594" t="s">
        <v>883</v>
      </c>
      <c r="F5594" t="s">
        <v>877</v>
      </c>
      <c r="G5594" t="s">
        <v>3062</v>
      </c>
      <c r="H5594" t="s">
        <v>300</v>
      </c>
      <c r="I5594">
        <v>548.25599999999997</v>
      </c>
      <c r="J5594" t="s">
        <v>889</v>
      </c>
      <c r="L5594" t="s">
        <v>3086</v>
      </c>
      <c r="M5594" t="s">
        <v>2791</v>
      </c>
      <c r="N5594" t="s">
        <v>2791</v>
      </c>
    </row>
    <row r="5595" spans="1:14" x14ac:dyDescent="0.3">
      <c r="A5595" s="136">
        <f t="shared" si="87"/>
        <v>522.63003321714177</v>
      </c>
      <c r="B5595" s="134">
        <v>2.9369299999999998</v>
      </c>
      <c r="C5595" s="134">
        <v>-75.201390000000004</v>
      </c>
      <c r="D5595" t="s">
        <v>3414</v>
      </c>
      <c r="E5595" t="s">
        <v>892</v>
      </c>
      <c r="F5595" t="s">
        <v>877</v>
      </c>
      <c r="G5595" t="s">
        <v>2736</v>
      </c>
      <c r="H5595" t="s">
        <v>300</v>
      </c>
      <c r="I5595">
        <v>2.8974000000000002</v>
      </c>
      <c r="J5595" t="s">
        <v>894</v>
      </c>
      <c r="K5595" t="s">
        <v>879</v>
      </c>
      <c r="L5595" t="s">
        <v>3415</v>
      </c>
      <c r="M5595" t="s">
        <v>931</v>
      </c>
      <c r="N5595" t="s">
        <v>931</v>
      </c>
    </row>
    <row r="5596" spans="1:14" x14ac:dyDescent="0.3">
      <c r="A5596" s="136">
        <f t="shared" si="87"/>
        <v>522.83721645847299</v>
      </c>
      <c r="B5596" s="134">
        <v>2.9468100000000002</v>
      </c>
      <c r="C5596" s="134">
        <v>-75.224080000000001</v>
      </c>
      <c r="D5596" t="s">
        <v>3343</v>
      </c>
      <c r="E5596" t="s">
        <v>892</v>
      </c>
      <c r="F5596" t="s">
        <v>877</v>
      </c>
      <c r="G5596" t="s">
        <v>2736</v>
      </c>
      <c r="H5596" t="s">
        <v>300</v>
      </c>
      <c r="I5596">
        <v>80.709900000000005</v>
      </c>
      <c r="J5596" t="s">
        <v>894</v>
      </c>
      <c r="K5596" t="s">
        <v>879</v>
      </c>
      <c r="L5596" t="s">
        <v>3344</v>
      </c>
      <c r="M5596" t="s">
        <v>899</v>
      </c>
      <c r="N5596" t="s">
        <v>899</v>
      </c>
    </row>
    <row r="5597" spans="1:14" x14ac:dyDescent="0.3">
      <c r="A5597" s="136">
        <f t="shared" si="87"/>
        <v>523.09472597325589</v>
      </c>
      <c r="B5597" s="134">
        <v>3.097</v>
      </c>
      <c r="C5597" s="134">
        <v>-75.490499999999997</v>
      </c>
      <c r="D5597" t="s">
        <v>2735</v>
      </c>
      <c r="E5597" t="s">
        <v>883</v>
      </c>
      <c r="F5597" t="s">
        <v>877</v>
      </c>
      <c r="G5597" t="s">
        <v>2736</v>
      </c>
      <c r="H5597" t="s">
        <v>300</v>
      </c>
      <c r="I5597">
        <v>45.492199999999997</v>
      </c>
      <c r="J5597" t="s">
        <v>894</v>
      </c>
      <c r="L5597" t="s">
        <v>2737</v>
      </c>
      <c r="M5597" t="s">
        <v>887</v>
      </c>
      <c r="N5597" t="s">
        <v>887</v>
      </c>
    </row>
    <row r="5598" spans="1:14" x14ac:dyDescent="0.3">
      <c r="A5598" s="136">
        <f t="shared" si="87"/>
        <v>523.42169772620002</v>
      </c>
      <c r="B5598" s="134">
        <v>2.9584999999999999</v>
      </c>
      <c r="C5598" s="134">
        <v>-75.257000000000005</v>
      </c>
      <c r="D5598" t="s">
        <v>3234</v>
      </c>
      <c r="E5598" t="s">
        <v>883</v>
      </c>
      <c r="F5598" t="s">
        <v>877</v>
      </c>
      <c r="G5598" t="s">
        <v>2736</v>
      </c>
      <c r="H5598" t="s">
        <v>300</v>
      </c>
      <c r="I5598">
        <v>267.97800000000001</v>
      </c>
      <c r="J5598" t="s">
        <v>889</v>
      </c>
      <c r="L5598" t="s">
        <v>3235</v>
      </c>
      <c r="M5598" t="s">
        <v>957</v>
      </c>
      <c r="N5598" t="s">
        <v>957</v>
      </c>
    </row>
    <row r="5599" spans="1:14" x14ac:dyDescent="0.3">
      <c r="A5599" s="136">
        <f t="shared" si="87"/>
        <v>523.43951994671852</v>
      </c>
      <c r="B5599" s="134">
        <v>2.9060000000000001</v>
      </c>
      <c r="C5599" s="134">
        <v>-75.157499999999999</v>
      </c>
      <c r="D5599" t="s">
        <v>3579</v>
      </c>
      <c r="E5599" t="s">
        <v>968</v>
      </c>
      <c r="F5599" t="s">
        <v>877</v>
      </c>
      <c r="G5599" t="s">
        <v>2736</v>
      </c>
      <c r="H5599" t="s">
        <v>300</v>
      </c>
      <c r="I5599">
        <v>67.603200000000001</v>
      </c>
      <c r="J5599" t="s">
        <v>894</v>
      </c>
      <c r="L5599" t="s">
        <v>3580</v>
      </c>
      <c r="M5599" t="s">
        <v>906</v>
      </c>
      <c r="N5599" t="s">
        <v>906</v>
      </c>
    </row>
    <row r="5600" spans="1:14" x14ac:dyDescent="0.3">
      <c r="A5600" s="136">
        <f t="shared" si="87"/>
        <v>523.46093426900097</v>
      </c>
      <c r="B5600" s="134">
        <v>2.9275000000000002</v>
      </c>
      <c r="C5600" s="134">
        <v>-75.1995</v>
      </c>
      <c r="D5600" t="s">
        <v>3466</v>
      </c>
      <c r="E5600" t="s">
        <v>883</v>
      </c>
      <c r="F5600" t="s">
        <v>877</v>
      </c>
      <c r="G5600" t="s">
        <v>2736</v>
      </c>
      <c r="H5600" t="s">
        <v>300</v>
      </c>
      <c r="I5600">
        <v>425.30189999999999</v>
      </c>
      <c r="J5600" t="s">
        <v>889</v>
      </c>
      <c r="L5600" t="s">
        <v>3467</v>
      </c>
      <c r="M5600" t="s">
        <v>1019</v>
      </c>
      <c r="N5600" t="s">
        <v>1019</v>
      </c>
    </row>
    <row r="5601" spans="1:14" x14ac:dyDescent="0.3">
      <c r="A5601" s="136">
        <f t="shared" si="87"/>
        <v>523.46789550615972</v>
      </c>
      <c r="B5601" s="134">
        <v>3.6186099999999999</v>
      </c>
      <c r="C5601" s="134">
        <v>-76.189260000000004</v>
      </c>
      <c r="D5601" t="s">
        <v>2556</v>
      </c>
      <c r="E5601" t="s">
        <v>876</v>
      </c>
      <c r="F5601" t="s">
        <v>877</v>
      </c>
      <c r="G5601" t="s">
        <v>2557</v>
      </c>
      <c r="H5601" t="s">
        <v>1321</v>
      </c>
      <c r="I5601">
        <v>28.8764</v>
      </c>
      <c r="J5601" t="s">
        <v>894</v>
      </c>
      <c r="K5601" t="s">
        <v>879</v>
      </c>
      <c r="L5601" t="s">
        <v>2558</v>
      </c>
      <c r="M5601" t="s">
        <v>949</v>
      </c>
      <c r="N5601" t="s">
        <v>949</v>
      </c>
    </row>
    <row r="5602" spans="1:14" x14ac:dyDescent="0.3">
      <c r="A5602" s="136">
        <f t="shared" si="87"/>
        <v>523.51550023887012</v>
      </c>
      <c r="B5602" s="134">
        <v>2.9617800000000001</v>
      </c>
      <c r="C5602" s="134">
        <v>-75.26482</v>
      </c>
      <c r="D5602" t="s">
        <v>3187</v>
      </c>
      <c r="E5602" t="s">
        <v>892</v>
      </c>
      <c r="F5602" t="s">
        <v>877</v>
      </c>
      <c r="G5602" t="s">
        <v>2736</v>
      </c>
      <c r="H5602" t="s">
        <v>300</v>
      </c>
      <c r="I5602">
        <v>1.3409</v>
      </c>
      <c r="J5602" t="s">
        <v>894</v>
      </c>
      <c r="K5602" t="s">
        <v>879</v>
      </c>
      <c r="L5602" t="s">
        <v>3188</v>
      </c>
      <c r="M5602" t="s">
        <v>949</v>
      </c>
      <c r="N5602" t="s">
        <v>949</v>
      </c>
    </row>
    <row r="5603" spans="1:14" x14ac:dyDescent="0.3">
      <c r="A5603" s="136">
        <f t="shared" si="87"/>
        <v>523.52974263078931</v>
      </c>
      <c r="B5603" s="134">
        <v>3.61599</v>
      </c>
      <c r="C5603" s="134">
        <v>-76.187200000000004</v>
      </c>
      <c r="D5603" t="s">
        <v>2553</v>
      </c>
      <c r="E5603" t="s">
        <v>892</v>
      </c>
      <c r="F5603" t="s">
        <v>877</v>
      </c>
      <c r="G5603" t="s">
        <v>2554</v>
      </c>
      <c r="H5603" t="s">
        <v>1321</v>
      </c>
      <c r="I5603">
        <v>6.0286999999999997</v>
      </c>
      <c r="J5603" t="s">
        <v>889</v>
      </c>
      <c r="K5603" t="s">
        <v>879</v>
      </c>
      <c r="L5603" t="s">
        <v>2555</v>
      </c>
      <c r="M5603" t="s">
        <v>1270</v>
      </c>
      <c r="N5603" t="s">
        <v>1270</v>
      </c>
    </row>
    <row r="5604" spans="1:14" x14ac:dyDescent="0.3">
      <c r="A5604" s="136">
        <f t="shared" si="87"/>
        <v>523.67852849408337</v>
      </c>
      <c r="B5604" s="134">
        <v>3.6156600000000001</v>
      </c>
      <c r="C5604" s="134">
        <v>-76.188829999999996</v>
      </c>
      <c r="D5604" t="s">
        <v>2564</v>
      </c>
      <c r="E5604" t="s">
        <v>892</v>
      </c>
      <c r="F5604" t="s">
        <v>893</v>
      </c>
      <c r="G5604" t="s">
        <v>2554</v>
      </c>
      <c r="H5604" t="s">
        <v>1321</v>
      </c>
      <c r="I5604">
        <v>6.0075000000000003</v>
      </c>
      <c r="J5604" t="s">
        <v>894</v>
      </c>
      <c r="K5604" t="s">
        <v>879</v>
      </c>
      <c r="L5604" t="s">
        <v>2565</v>
      </c>
      <c r="M5604" t="s">
        <v>949</v>
      </c>
      <c r="N5604" t="s">
        <v>949</v>
      </c>
    </row>
    <row r="5605" spans="1:14" x14ac:dyDescent="0.3">
      <c r="A5605" s="136">
        <f t="shared" si="87"/>
        <v>523.84140505924847</v>
      </c>
      <c r="B5605" s="134">
        <v>2.9560200000000001</v>
      </c>
      <c r="C5605" s="134">
        <v>-75.260350000000003</v>
      </c>
      <c r="D5605" t="s">
        <v>3245</v>
      </c>
      <c r="E5605" t="s">
        <v>892</v>
      </c>
      <c r="F5605" t="s">
        <v>926</v>
      </c>
      <c r="G5605" t="s">
        <v>2736</v>
      </c>
      <c r="H5605" t="s">
        <v>300</v>
      </c>
      <c r="I5605">
        <v>35.892099999999999</v>
      </c>
      <c r="J5605" t="s">
        <v>889</v>
      </c>
      <c r="K5605" t="s">
        <v>879</v>
      </c>
      <c r="L5605" t="s">
        <v>3246</v>
      </c>
      <c r="M5605" t="s">
        <v>899</v>
      </c>
      <c r="N5605" t="s">
        <v>899</v>
      </c>
    </row>
    <row r="5606" spans="1:14" x14ac:dyDescent="0.3">
      <c r="A5606" s="136">
        <f t="shared" si="87"/>
        <v>524.01504167517339</v>
      </c>
      <c r="B5606" s="134">
        <v>2.9753799999999999</v>
      </c>
      <c r="C5606" s="134">
        <v>-75.298969999999997</v>
      </c>
      <c r="D5606" t="s">
        <v>3103</v>
      </c>
      <c r="E5606" t="s">
        <v>892</v>
      </c>
      <c r="F5606" t="s">
        <v>877</v>
      </c>
      <c r="G5606" t="s">
        <v>3062</v>
      </c>
      <c r="H5606" t="s">
        <v>300</v>
      </c>
      <c r="I5606">
        <v>20.250900000000001</v>
      </c>
      <c r="J5606" t="s">
        <v>889</v>
      </c>
      <c r="K5606" t="s">
        <v>879</v>
      </c>
      <c r="L5606" t="s">
        <v>3104</v>
      </c>
      <c r="M5606" t="s">
        <v>957</v>
      </c>
      <c r="N5606" t="s">
        <v>957</v>
      </c>
    </row>
    <row r="5607" spans="1:14" x14ac:dyDescent="0.3">
      <c r="A5607" s="136">
        <f t="shared" si="87"/>
        <v>524.15243097598375</v>
      </c>
      <c r="B5607" s="134">
        <v>2.8959999999999999</v>
      </c>
      <c r="C5607" s="134">
        <v>-75.152000000000001</v>
      </c>
      <c r="D5607" t="s">
        <v>3618</v>
      </c>
      <c r="E5607" t="s">
        <v>892</v>
      </c>
      <c r="F5607" t="s">
        <v>1214</v>
      </c>
      <c r="G5607" t="s">
        <v>2736</v>
      </c>
      <c r="H5607" t="s">
        <v>300</v>
      </c>
      <c r="I5607">
        <v>71.290700000000001</v>
      </c>
      <c r="L5607" t="s">
        <v>3619</v>
      </c>
      <c r="M5607" t="s">
        <v>957</v>
      </c>
      <c r="N5607" t="s">
        <v>957</v>
      </c>
    </row>
    <row r="5608" spans="1:14" x14ac:dyDescent="0.3">
      <c r="A5608" s="136">
        <f t="shared" si="87"/>
        <v>524.26587153601713</v>
      </c>
      <c r="B5608" s="134">
        <v>2.9845000000000002</v>
      </c>
      <c r="C5608" s="134">
        <v>-75.319999999999993</v>
      </c>
      <c r="D5608" t="s">
        <v>3061</v>
      </c>
      <c r="E5608" t="s">
        <v>883</v>
      </c>
      <c r="F5608" t="s">
        <v>877</v>
      </c>
      <c r="G5608" t="s">
        <v>3062</v>
      </c>
      <c r="H5608" t="s">
        <v>300</v>
      </c>
      <c r="I5608">
        <v>57.779000000000003</v>
      </c>
      <c r="J5608" t="s">
        <v>894</v>
      </c>
      <c r="L5608" t="s">
        <v>3063</v>
      </c>
      <c r="M5608" t="s">
        <v>1410</v>
      </c>
      <c r="N5608" t="s">
        <v>1410</v>
      </c>
    </row>
    <row r="5609" spans="1:14" x14ac:dyDescent="0.3">
      <c r="A5609" s="136">
        <f t="shared" si="87"/>
        <v>524.7153887228867</v>
      </c>
      <c r="B5609" s="134">
        <v>2.9537399999999998</v>
      </c>
      <c r="C5609" s="134">
        <v>-75.272630000000007</v>
      </c>
      <c r="D5609" t="s">
        <v>3255</v>
      </c>
      <c r="E5609" t="s">
        <v>892</v>
      </c>
      <c r="F5609" t="s">
        <v>877</v>
      </c>
      <c r="G5609" t="s">
        <v>2736</v>
      </c>
      <c r="H5609" t="s">
        <v>300</v>
      </c>
      <c r="I5609">
        <v>9.3016000000000005</v>
      </c>
      <c r="J5609" t="s">
        <v>894</v>
      </c>
      <c r="K5609" t="s">
        <v>879</v>
      </c>
      <c r="L5609" t="s">
        <v>3188</v>
      </c>
      <c r="M5609" t="s">
        <v>949</v>
      </c>
      <c r="N5609" t="s">
        <v>949</v>
      </c>
    </row>
    <row r="5610" spans="1:14" x14ac:dyDescent="0.3">
      <c r="A5610" s="136">
        <f t="shared" si="87"/>
        <v>525.29152459734689</v>
      </c>
      <c r="B5610" s="134">
        <v>2.9509699999999999</v>
      </c>
      <c r="C5610" s="134">
        <v>-75.278379999999999</v>
      </c>
      <c r="D5610" t="s">
        <v>3270</v>
      </c>
      <c r="E5610" t="s">
        <v>892</v>
      </c>
      <c r="F5610" t="s">
        <v>877</v>
      </c>
      <c r="G5610" t="s">
        <v>2736</v>
      </c>
      <c r="H5610" t="s">
        <v>300</v>
      </c>
      <c r="I5610">
        <v>13.0345</v>
      </c>
      <c r="J5610" t="s">
        <v>894</v>
      </c>
      <c r="K5610" t="s">
        <v>879</v>
      </c>
      <c r="L5610" t="s">
        <v>3271</v>
      </c>
      <c r="M5610" t="s">
        <v>899</v>
      </c>
      <c r="N5610" t="s">
        <v>899</v>
      </c>
    </row>
    <row r="5611" spans="1:14" x14ac:dyDescent="0.3">
      <c r="A5611" s="136">
        <f t="shared" si="87"/>
        <v>525.2946339904114</v>
      </c>
      <c r="B5611" s="134">
        <v>2.37</v>
      </c>
      <c r="C5611" s="134">
        <v>-72.977999999999994</v>
      </c>
      <c r="D5611" t="s">
        <v>9610</v>
      </c>
      <c r="E5611" t="s">
        <v>892</v>
      </c>
      <c r="F5611" t="s">
        <v>877</v>
      </c>
      <c r="G5611" t="s">
        <v>9561</v>
      </c>
      <c r="H5611" t="s">
        <v>299</v>
      </c>
      <c r="I5611">
        <v>891.46630000000005</v>
      </c>
      <c r="J5611" t="s">
        <v>889</v>
      </c>
      <c r="K5611" t="s">
        <v>903</v>
      </c>
      <c r="L5611" t="s">
        <v>6808</v>
      </c>
      <c r="M5611" t="s">
        <v>4145</v>
      </c>
      <c r="N5611" t="s">
        <v>4145</v>
      </c>
    </row>
    <row r="5612" spans="1:14" x14ac:dyDescent="0.3">
      <c r="A5612" s="136">
        <f t="shared" si="87"/>
        <v>525.70312504642038</v>
      </c>
      <c r="B5612" s="134">
        <v>2.9667500000000002</v>
      </c>
      <c r="C5612" s="134">
        <v>-75.314719999999994</v>
      </c>
      <c r="D5612" t="s">
        <v>3139</v>
      </c>
      <c r="E5612" t="s">
        <v>892</v>
      </c>
      <c r="F5612" t="s">
        <v>877</v>
      </c>
      <c r="G5612" t="s">
        <v>3062</v>
      </c>
      <c r="H5612" t="s">
        <v>300</v>
      </c>
      <c r="I5612">
        <v>41.4375</v>
      </c>
      <c r="J5612" t="s">
        <v>889</v>
      </c>
      <c r="K5612" t="s">
        <v>879</v>
      </c>
      <c r="L5612" t="s">
        <v>3140</v>
      </c>
      <c r="M5612" t="s">
        <v>2393</v>
      </c>
      <c r="N5612" t="s">
        <v>2393</v>
      </c>
    </row>
    <row r="5613" spans="1:14" x14ac:dyDescent="0.3">
      <c r="A5613" s="136">
        <f t="shared" si="87"/>
        <v>526.38247907804123</v>
      </c>
      <c r="B5613" s="134">
        <v>2.3607399999999998</v>
      </c>
      <c r="C5613" s="134">
        <v>-72.925569999999993</v>
      </c>
      <c r="D5613" t="s">
        <v>9732</v>
      </c>
      <c r="E5613" t="s">
        <v>892</v>
      </c>
      <c r="F5613" t="s">
        <v>1214</v>
      </c>
      <c r="G5613" t="s">
        <v>9561</v>
      </c>
      <c r="H5613" t="s">
        <v>299</v>
      </c>
      <c r="I5613">
        <v>29.607199999999999</v>
      </c>
      <c r="J5613" t="s">
        <v>986</v>
      </c>
      <c r="K5613" t="s">
        <v>879</v>
      </c>
      <c r="L5613" t="s">
        <v>9733</v>
      </c>
      <c r="M5613" t="s">
        <v>949</v>
      </c>
      <c r="N5613" t="s">
        <v>949</v>
      </c>
    </row>
    <row r="5614" spans="1:14" x14ac:dyDescent="0.3">
      <c r="A5614" s="136">
        <f t="shared" si="87"/>
        <v>526.9680404379485</v>
      </c>
      <c r="B5614" s="134">
        <v>2.9575</v>
      </c>
      <c r="C5614" s="134">
        <v>-75.3215</v>
      </c>
      <c r="D5614" t="s">
        <v>3199</v>
      </c>
      <c r="E5614" t="s">
        <v>883</v>
      </c>
      <c r="F5614" t="s">
        <v>877</v>
      </c>
      <c r="G5614" t="s">
        <v>2950</v>
      </c>
      <c r="H5614" t="s">
        <v>300</v>
      </c>
      <c r="I5614">
        <v>425.3639</v>
      </c>
      <c r="J5614" t="s">
        <v>889</v>
      </c>
      <c r="L5614" t="s">
        <v>2314</v>
      </c>
      <c r="M5614" t="s">
        <v>1158</v>
      </c>
      <c r="N5614" t="s">
        <v>1158</v>
      </c>
    </row>
    <row r="5615" spans="1:14" x14ac:dyDescent="0.3">
      <c r="A5615" s="136">
        <f t="shared" si="87"/>
        <v>527.08070894068226</v>
      </c>
      <c r="B5615" s="134">
        <v>2.9542899999999999</v>
      </c>
      <c r="C5615" s="134">
        <v>-75.317809999999994</v>
      </c>
      <c r="D5615" t="s">
        <v>3239</v>
      </c>
      <c r="E5615" t="s">
        <v>892</v>
      </c>
      <c r="F5615" t="s">
        <v>877</v>
      </c>
      <c r="G5615" t="s">
        <v>2950</v>
      </c>
      <c r="H5615" t="s">
        <v>300</v>
      </c>
      <c r="I5615">
        <v>62.379199999999997</v>
      </c>
      <c r="J5615" t="s">
        <v>894</v>
      </c>
      <c r="K5615" t="s">
        <v>879</v>
      </c>
      <c r="L5615" t="s">
        <v>3063</v>
      </c>
      <c r="M5615" t="s">
        <v>931</v>
      </c>
      <c r="N5615" t="s">
        <v>931</v>
      </c>
    </row>
    <row r="5616" spans="1:14" x14ac:dyDescent="0.3">
      <c r="A5616" s="136">
        <f t="shared" si="87"/>
        <v>527.29144109750428</v>
      </c>
      <c r="B5616" s="134">
        <v>2.7909999999999999</v>
      </c>
      <c r="C5616" s="134">
        <v>-75</v>
      </c>
      <c r="D5616" t="s">
        <v>4026</v>
      </c>
      <c r="E5616" t="s">
        <v>883</v>
      </c>
      <c r="F5616" t="s">
        <v>877</v>
      </c>
      <c r="G5616" t="s">
        <v>4027</v>
      </c>
      <c r="H5616" t="s">
        <v>230</v>
      </c>
      <c r="I5616">
        <v>487.92189999999999</v>
      </c>
      <c r="J5616" t="s">
        <v>889</v>
      </c>
      <c r="L5616" t="s">
        <v>4028</v>
      </c>
      <c r="M5616" t="s">
        <v>957</v>
      </c>
      <c r="N5616" t="s">
        <v>957</v>
      </c>
    </row>
    <row r="5617" spans="1:14" x14ac:dyDescent="0.3">
      <c r="A5617" s="136">
        <f t="shared" si="87"/>
        <v>527.31750473790339</v>
      </c>
      <c r="B5617" s="134">
        <v>2.9522200000000001</v>
      </c>
      <c r="C5617" s="134">
        <v>-75.318470000000005</v>
      </c>
      <c r="D5617" t="s">
        <v>3251</v>
      </c>
      <c r="E5617" t="s">
        <v>892</v>
      </c>
      <c r="F5617" t="s">
        <v>877</v>
      </c>
      <c r="G5617" t="s">
        <v>2950</v>
      </c>
      <c r="H5617" t="s">
        <v>300</v>
      </c>
      <c r="I5617">
        <v>11.9948</v>
      </c>
      <c r="J5617" t="s">
        <v>889</v>
      </c>
      <c r="K5617" t="s">
        <v>879</v>
      </c>
      <c r="L5617" t="s">
        <v>3063</v>
      </c>
      <c r="M5617" t="s">
        <v>931</v>
      </c>
      <c r="N5617" t="s">
        <v>931</v>
      </c>
    </row>
    <row r="5618" spans="1:14" x14ac:dyDescent="0.3">
      <c r="A5618" s="136">
        <f t="shared" si="87"/>
        <v>527.72299267601045</v>
      </c>
      <c r="B5618" s="134">
        <v>3.0750000000000002</v>
      </c>
      <c r="C5618" s="134">
        <v>-75.534000000000006</v>
      </c>
      <c r="D5618" t="s">
        <v>2814</v>
      </c>
      <c r="E5618" t="s">
        <v>883</v>
      </c>
      <c r="F5618" t="s">
        <v>877</v>
      </c>
      <c r="G5618" t="s">
        <v>2736</v>
      </c>
      <c r="H5618" t="s">
        <v>300</v>
      </c>
      <c r="I5618">
        <v>19.674099999999999</v>
      </c>
      <c r="J5618" t="s">
        <v>894</v>
      </c>
      <c r="L5618" t="s">
        <v>2815</v>
      </c>
      <c r="M5618" t="s">
        <v>887</v>
      </c>
      <c r="N5618" t="s">
        <v>887</v>
      </c>
    </row>
    <row r="5619" spans="1:14" x14ac:dyDescent="0.3">
      <c r="A5619" s="136">
        <f t="shared" si="87"/>
        <v>527.87730002704382</v>
      </c>
      <c r="B5619" s="134">
        <v>3.5737800000000002</v>
      </c>
      <c r="C5619" s="134">
        <v>-76.198840000000004</v>
      </c>
      <c r="D5619" t="s">
        <v>2630</v>
      </c>
      <c r="E5619" t="s">
        <v>892</v>
      </c>
      <c r="F5619" t="s">
        <v>877</v>
      </c>
      <c r="G5619" t="s">
        <v>2554</v>
      </c>
      <c r="H5619" t="s">
        <v>1321</v>
      </c>
      <c r="I5619">
        <v>100.1288</v>
      </c>
      <c r="J5619" t="s">
        <v>894</v>
      </c>
      <c r="K5619" t="s">
        <v>879</v>
      </c>
      <c r="L5619" t="s">
        <v>2631</v>
      </c>
      <c r="M5619" t="s">
        <v>1252</v>
      </c>
      <c r="N5619" t="s">
        <v>1252</v>
      </c>
    </row>
    <row r="5620" spans="1:14" x14ac:dyDescent="0.3">
      <c r="A5620" s="136">
        <f t="shared" si="87"/>
        <v>528.01870161993668</v>
      </c>
      <c r="B5620" s="134">
        <v>2.9394999999999998</v>
      </c>
      <c r="C5620" s="134">
        <v>-75.308499999999995</v>
      </c>
      <c r="D5620" t="s">
        <v>3348</v>
      </c>
      <c r="E5620" t="s">
        <v>883</v>
      </c>
      <c r="F5620" t="s">
        <v>877</v>
      </c>
      <c r="G5620" t="s">
        <v>3062</v>
      </c>
      <c r="H5620" t="s">
        <v>300</v>
      </c>
      <c r="I5620">
        <v>9.8348999999999993</v>
      </c>
      <c r="J5620" t="s">
        <v>894</v>
      </c>
      <c r="L5620" t="s">
        <v>3349</v>
      </c>
      <c r="M5620" t="s">
        <v>957</v>
      </c>
      <c r="N5620" t="s">
        <v>957</v>
      </c>
    </row>
    <row r="5621" spans="1:14" x14ac:dyDescent="0.3">
      <c r="A5621" s="136">
        <f t="shared" si="87"/>
        <v>528.09267501666295</v>
      </c>
      <c r="B5621" s="134">
        <v>2.9363199999999998</v>
      </c>
      <c r="C5621" s="134">
        <v>-75.304100000000005</v>
      </c>
      <c r="D5621" t="s">
        <v>3371</v>
      </c>
      <c r="E5621" t="s">
        <v>892</v>
      </c>
      <c r="F5621" t="s">
        <v>877</v>
      </c>
      <c r="G5621" t="s">
        <v>3062</v>
      </c>
      <c r="H5621" t="s">
        <v>300</v>
      </c>
      <c r="I5621">
        <v>8.8385999999999996</v>
      </c>
      <c r="J5621" t="s">
        <v>894</v>
      </c>
      <c r="K5621" t="s">
        <v>879</v>
      </c>
      <c r="L5621" t="s">
        <v>3044</v>
      </c>
      <c r="M5621" t="s">
        <v>899</v>
      </c>
      <c r="N5621" t="s">
        <v>899</v>
      </c>
    </row>
    <row r="5622" spans="1:14" x14ac:dyDescent="0.3">
      <c r="A5622" s="136">
        <f t="shared" si="87"/>
        <v>528.09630726577291</v>
      </c>
      <c r="B5622" s="134">
        <v>2.3455599999999999</v>
      </c>
      <c r="C5622" s="134">
        <v>-72.911670000000001</v>
      </c>
      <c r="D5622" t="s">
        <v>9779</v>
      </c>
      <c r="E5622" t="s">
        <v>892</v>
      </c>
      <c r="F5622" t="s">
        <v>877</v>
      </c>
      <c r="G5622" t="s">
        <v>9561</v>
      </c>
      <c r="H5622" t="s">
        <v>299</v>
      </c>
      <c r="I5622">
        <v>367.75479999999999</v>
      </c>
      <c r="J5622" t="s">
        <v>889</v>
      </c>
      <c r="K5622" t="s">
        <v>879</v>
      </c>
      <c r="L5622" t="s">
        <v>8006</v>
      </c>
      <c r="M5622" t="s">
        <v>1270</v>
      </c>
      <c r="N5622" t="s">
        <v>1270</v>
      </c>
    </row>
    <row r="5623" spans="1:14" x14ac:dyDescent="0.3">
      <c r="A5623" s="136">
        <f t="shared" si="87"/>
        <v>528.36687777680572</v>
      </c>
      <c r="B5623" s="134">
        <v>2.9340000000000002</v>
      </c>
      <c r="C5623" s="134">
        <v>-75.305000000000007</v>
      </c>
      <c r="D5623" t="s">
        <v>3385</v>
      </c>
      <c r="E5623" t="s">
        <v>883</v>
      </c>
      <c r="F5623" t="s">
        <v>877</v>
      </c>
      <c r="G5623" t="s">
        <v>3062</v>
      </c>
      <c r="H5623" t="s">
        <v>300</v>
      </c>
      <c r="I5623">
        <v>9.8348999999999993</v>
      </c>
      <c r="J5623" t="s">
        <v>894</v>
      </c>
      <c r="L5623" t="s">
        <v>3386</v>
      </c>
      <c r="M5623" t="s">
        <v>1173</v>
      </c>
      <c r="N5623" t="s">
        <v>1173</v>
      </c>
    </row>
    <row r="5624" spans="1:14" x14ac:dyDescent="0.3">
      <c r="A5624" s="136">
        <f t="shared" si="87"/>
        <v>528.66626250412367</v>
      </c>
      <c r="B5624" s="134">
        <v>2.9260000000000002</v>
      </c>
      <c r="C5624" s="134">
        <v>-75.296000000000006</v>
      </c>
      <c r="D5624" t="s">
        <v>3446</v>
      </c>
      <c r="E5624" t="s">
        <v>883</v>
      </c>
      <c r="F5624" t="s">
        <v>877</v>
      </c>
      <c r="G5624" t="s">
        <v>3062</v>
      </c>
      <c r="H5624" t="s">
        <v>300</v>
      </c>
      <c r="I5624">
        <v>44.256999999999998</v>
      </c>
      <c r="J5624" t="s">
        <v>894</v>
      </c>
      <c r="L5624" t="s">
        <v>3447</v>
      </c>
      <c r="M5624" t="s">
        <v>1759</v>
      </c>
      <c r="N5624" t="s">
        <v>1759</v>
      </c>
    </row>
    <row r="5625" spans="1:14" x14ac:dyDescent="0.3">
      <c r="A5625" s="136">
        <f t="shared" si="87"/>
        <v>529.0129516453344</v>
      </c>
      <c r="B5625" s="134">
        <v>2.9260000000000002</v>
      </c>
      <c r="C5625" s="134">
        <v>-75.302499999999995</v>
      </c>
      <c r="D5625" t="s">
        <v>3444</v>
      </c>
      <c r="E5625" t="s">
        <v>883</v>
      </c>
      <c r="F5625" t="s">
        <v>877</v>
      </c>
      <c r="G5625" t="s">
        <v>3062</v>
      </c>
      <c r="H5625" t="s">
        <v>300</v>
      </c>
      <c r="I5625">
        <v>164.73609999999999</v>
      </c>
      <c r="J5625" t="s">
        <v>889</v>
      </c>
      <c r="L5625" t="s">
        <v>3445</v>
      </c>
      <c r="M5625" t="s">
        <v>957</v>
      </c>
      <c r="N5625" t="s">
        <v>957</v>
      </c>
    </row>
    <row r="5626" spans="1:14" x14ac:dyDescent="0.3">
      <c r="A5626" s="136">
        <f t="shared" si="87"/>
        <v>529.26778064201164</v>
      </c>
      <c r="B5626" s="134">
        <v>2.9275000000000002</v>
      </c>
      <c r="C5626" s="134">
        <v>-75.31</v>
      </c>
      <c r="D5626" t="s">
        <v>3424</v>
      </c>
      <c r="E5626" t="s">
        <v>892</v>
      </c>
      <c r="F5626" t="s">
        <v>877</v>
      </c>
      <c r="G5626" t="s">
        <v>2950</v>
      </c>
      <c r="H5626" t="s">
        <v>300</v>
      </c>
      <c r="I5626">
        <v>28.2758</v>
      </c>
      <c r="J5626" t="s">
        <v>894</v>
      </c>
      <c r="K5626" t="s">
        <v>903</v>
      </c>
      <c r="L5626" t="s">
        <v>3425</v>
      </c>
      <c r="M5626" t="s">
        <v>3426</v>
      </c>
      <c r="N5626" t="s">
        <v>3426</v>
      </c>
    </row>
    <row r="5627" spans="1:14" x14ac:dyDescent="0.3">
      <c r="A5627" s="136">
        <f t="shared" si="87"/>
        <v>529.7976689412651</v>
      </c>
      <c r="B5627" s="134">
        <v>2.9184999999999999</v>
      </c>
      <c r="C5627" s="134">
        <v>-75.3035</v>
      </c>
      <c r="D5627" t="s">
        <v>3470</v>
      </c>
      <c r="E5627" t="s">
        <v>892</v>
      </c>
      <c r="F5627" t="s">
        <v>877</v>
      </c>
      <c r="G5627" t="s">
        <v>2950</v>
      </c>
      <c r="H5627" t="s">
        <v>300</v>
      </c>
      <c r="I5627">
        <v>11.064399999999999</v>
      </c>
      <c r="J5627" t="s">
        <v>894</v>
      </c>
      <c r="K5627" t="s">
        <v>903</v>
      </c>
      <c r="L5627" t="s">
        <v>3425</v>
      </c>
      <c r="M5627" t="s">
        <v>1158</v>
      </c>
      <c r="N5627" t="s">
        <v>1158</v>
      </c>
    </row>
    <row r="5628" spans="1:14" x14ac:dyDescent="0.3">
      <c r="A5628" s="136">
        <f t="shared" si="87"/>
        <v>529.96155506665355</v>
      </c>
      <c r="B5628" s="134">
        <v>2.9159999999999999</v>
      </c>
      <c r="C5628" s="134">
        <v>-75.302000000000007</v>
      </c>
      <c r="D5628" t="s">
        <v>3483</v>
      </c>
      <c r="E5628" t="s">
        <v>883</v>
      </c>
      <c r="F5628" t="s">
        <v>877</v>
      </c>
      <c r="G5628" t="s">
        <v>2950</v>
      </c>
      <c r="H5628" t="s">
        <v>300</v>
      </c>
      <c r="I5628">
        <v>20.8995</v>
      </c>
      <c r="J5628" t="s">
        <v>894</v>
      </c>
      <c r="L5628" t="s">
        <v>3447</v>
      </c>
      <c r="M5628" t="s">
        <v>1909</v>
      </c>
      <c r="N5628" t="s">
        <v>1909</v>
      </c>
    </row>
    <row r="5629" spans="1:14" x14ac:dyDescent="0.3">
      <c r="A5629" s="136">
        <f t="shared" si="87"/>
        <v>530.41717990972109</v>
      </c>
      <c r="B5629" s="134">
        <v>11.804500000000001</v>
      </c>
      <c r="C5629" s="134">
        <v>-72.236500000000007</v>
      </c>
      <c r="D5629" t="s">
        <v>14053</v>
      </c>
      <c r="E5629" t="s">
        <v>883</v>
      </c>
      <c r="F5629" t="s">
        <v>877</v>
      </c>
      <c r="G5629" t="s">
        <v>14054</v>
      </c>
      <c r="H5629" t="s">
        <v>13738</v>
      </c>
      <c r="I5629">
        <v>700.62810000000002</v>
      </c>
      <c r="J5629" t="s">
        <v>889</v>
      </c>
      <c r="L5629" t="s">
        <v>971</v>
      </c>
      <c r="M5629" t="s">
        <v>3535</v>
      </c>
      <c r="N5629" t="s">
        <v>3535</v>
      </c>
    </row>
    <row r="5630" spans="1:14" x14ac:dyDescent="0.3">
      <c r="A5630" s="136">
        <f t="shared" si="87"/>
        <v>530.61483748839385</v>
      </c>
      <c r="B5630" s="134">
        <v>3.7370000000000001</v>
      </c>
      <c r="C5630" s="134">
        <v>-76.406499999999994</v>
      </c>
      <c r="D5630" t="s">
        <v>2911</v>
      </c>
      <c r="E5630" t="s">
        <v>883</v>
      </c>
      <c r="F5630" t="s">
        <v>877</v>
      </c>
      <c r="G5630" t="s">
        <v>2912</v>
      </c>
      <c r="H5630" t="s">
        <v>1321</v>
      </c>
      <c r="I5630">
        <v>18.461300000000001</v>
      </c>
      <c r="J5630" t="s">
        <v>894</v>
      </c>
      <c r="L5630" t="s">
        <v>2913</v>
      </c>
      <c r="M5630" t="s">
        <v>1718</v>
      </c>
      <c r="N5630" t="s">
        <v>1718</v>
      </c>
    </row>
    <row r="5631" spans="1:14" x14ac:dyDescent="0.3">
      <c r="A5631" s="136">
        <f t="shared" si="87"/>
        <v>530.66952412353749</v>
      </c>
      <c r="B5631" s="134">
        <v>3.0173000000000001</v>
      </c>
      <c r="C5631" s="134">
        <v>-75.490790000000004</v>
      </c>
      <c r="D5631" t="s">
        <v>2968</v>
      </c>
      <c r="E5631" t="s">
        <v>892</v>
      </c>
      <c r="F5631" t="s">
        <v>877</v>
      </c>
      <c r="G5631" t="s">
        <v>2950</v>
      </c>
      <c r="H5631" t="s">
        <v>300</v>
      </c>
      <c r="I5631">
        <v>7.0023999999999997</v>
      </c>
      <c r="J5631" t="s">
        <v>894</v>
      </c>
      <c r="K5631" t="s">
        <v>879</v>
      </c>
      <c r="L5631" t="s">
        <v>2969</v>
      </c>
      <c r="M5631" t="s">
        <v>2970</v>
      </c>
      <c r="N5631" t="s">
        <v>2970</v>
      </c>
    </row>
    <row r="5632" spans="1:14" x14ac:dyDescent="0.3">
      <c r="A5632" s="136">
        <f t="shared" si="87"/>
        <v>530.89780221294779</v>
      </c>
      <c r="B5632" s="134">
        <v>2.9045000000000001</v>
      </c>
      <c r="C5632" s="134">
        <v>-75.298500000000004</v>
      </c>
      <c r="D5632" t="s">
        <v>3518</v>
      </c>
      <c r="E5632" t="s">
        <v>883</v>
      </c>
      <c r="F5632" t="s">
        <v>877</v>
      </c>
      <c r="G5632" t="s">
        <v>3062</v>
      </c>
      <c r="H5632" t="s">
        <v>300</v>
      </c>
      <c r="I5632">
        <v>83.598399999999998</v>
      </c>
      <c r="J5632" t="s">
        <v>894</v>
      </c>
      <c r="L5632" t="s">
        <v>3519</v>
      </c>
      <c r="M5632" t="s">
        <v>1173</v>
      </c>
      <c r="N5632" t="s">
        <v>1173</v>
      </c>
    </row>
    <row r="5633" spans="1:14" x14ac:dyDescent="0.3">
      <c r="A5633" s="136">
        <f t="shared" si="87"/>
        <v>531.05874475948553</v>
      </c>
      <c r="B5633" s="134">
        <v>3.0255000000000001</v>
      </c>
      <c r="C5633" s="134">
        <v>-75.510999999999996</v>
      </c>
      <c r="D5633" t="s">
        <v>2949</v>
      </c>
      <c r="E5633" t="s">
        <v>883</v>
      </c>
      <c r="F5633" t="s">
        <v>877</v>
      </c>
      <c r="G5633" t="s">
        <v>2950</v>
      </c>
      <c r="H5633" t="s">
        <v>300</v>
      </c>
      <c r="I5633">
        <v>411.93079999999998</v>
      </c>
      <c r="J5633" t="s">
        <v>889</v>
      </c>
      <c r="L5633" t="s">
        <v>2951</v>
      </c>
      <c r="M5633" t="s">
        <v>915</v>
      </c>
      <c r="N5633" t="s">
        <v>915</v>
      </c>
    </row>
    <row r="5634" spans="1:14" x14ac:dyDescent="0.3">
      <c r="A5634" s="136">
        <f t="shared" ref="A5634:A5697" si="88">6371*ACOS(SIN(RADIANS(LAT))*SIN(RADIANS(B5634))+COS(RADIANS(LAT))*COS(RADIANS(B5634))*COS(RADIANS(C5634-LONG)))</f>
        <v>531.16598198154531</v>
      </c>
      <c r="B5634" s="134">
        <v>2.9525000000000001</v>
      </c>
      <c r="C5634" s="134">
        <v>-75.389499999999998</v>
      </c>
      <c r="D5634" t="s">
        <v>3249</v>
      </c>
      <c r="E5634" t="s">
        <v>883</v>
      </c>
      <c r="F5634" t="s">
        <v>877</v>
      </c>
      <c r="G5634" t="s">
        <v>2950</v>
      </c>
      <c r="H5634" t="s">
        <v>300</v>
      </c>
      <c r="I5634">
        <v>296.30829999999997</v>
      </c>
      <c r="J5634" t="s">
        <v>889</v>
      </c>
      <c r="L5634" t="s">
        <v>3250</v>
      </c>
      <c r="M5634" t="s">
        <v>1909</v>
      </c>
      <c r="N5634" t="s">
        <v>1909</v>
      </c>
    </row>
    <row r="5635" spans="1:14" x14ac:dyDescent="0.3">
      <c r="A5635" s="136">
        <f t="shared" si="88"/>
        <v>531.31454123595165</v>
      </c>
      <c r="B5635" s="134">
        <v>3.1179999999999999</v>
      </c>
      <c r="C5635" s="134">
        <v>-75.660499999999999</v>
      </c>
      <c r="D5635" t="s">
        <v>2770</v>
      </c>
      <c r="E5635" t="s">
        <v>883</v>
      </c>
      <c r="F5635" t="s">
        <v>877</v>
      </c>
      <c r="G5635" t="s">
        <v>2771</v>
      </c>
      <c r="H5635" t="s">
        <v>307</v>
      </c>
      <c r="I5635">
        <v>127.9023</v>
      </c>
      <c r="J5635" t="s">
        <v>894</v>
      </c>
      <c r="L5635" t="s">
        <v>1166</v>
      </c>
      <c r="M5635" t="s">
        <v>1173</v>
      </c>
      <c r="N5635" t="s">
        <v>1173</v>
      </c>
    </row>
    <row r="5636" spans="1:14" x14ac:dyDescent="0.3">
      <c r="A5636" s="136">
        <f t="shared" si="88"/>
        <v>531.57628795639573</v>
      </c>
      <c r="B5636" s="134">
        <v>2.9</v>
      </c>
      <c r="C5636" s="134">
        <v>-75.302999999999997</v>
      </c>
      <c r="D5636" t="s">
        <v>3531</v>
      </c>
      <c r="E5636" t="s">
        <v>892</v>
      </c>
      <c r="F5636" t="s">
        <v>877</v>
      </c>
      <c r="G5636" t="s">
        <v>2950</v>
      </c>
      <c r="H5636" t="s">
        <v>300</v>
      </c>
      <c r="I5636">
        <v>92.205100000000002</v>
      </c>
      <c r="J5636" t="s">
        <v>894</v>
      </c>
      <c r="K5636" t="s">
        <v>903</v>
      </c>
      <c r="L5636" t="s">
        <v>3532</v>
      </c>
      <c r="M5636" t="s">
        <v>1019</v>
      </c>
      <c r="N5636" t="s">
        <v>1019</v>
      </c>
    </row>
    <row r="5637" spans="1:14" x14ac:dyDescent="0.3">
      <c r="A5637" s="136">
        <f t="shared" si="88"/>
        <v>531.63843909911009</v>
      </c>
      <c r="B5637" s="134">
        <v>3.7259699999999998</v>
      </c>
      <c r="C5637" s="134">
        <v>-76.408510000000007</v>
      </c>
      <c r="D5637" t="s">
        <v>2932</v>
      </c>
      <c r="E5637" t="s">
        <v>892</v>
      </c>
      <c r="F5637" t="s">
        <v>877</v>
      </c>
      <c r="G5637" t="s">
        <v>2933</v>
      </c>
      <c r="H5637" t="s">
        <v>1321</v>
      </c>
      <c r="I5637">
        <v>41.811199999999999</v>
      </c>
      <c r="J5637" t="s">
        <v>894</v>
      </c>
      <c r="K5637" t="s">
        <v>879</v>
      </c>
      <c r="L5637" t="s">
        <v>2934</v>
      </c>
      <c r="M5637" t="s">
        <v>949</v>
      </c>
      <c r="N5637" t="s">
        <v>949</v>
      </c>
    </row>
    <row r="5638" spans="1:14" x14ac:dyDescent="0.3">
      <c r="A5638" s="136">
        <f t="shared" si="88"/>
        <v>531.73263984519576</v>
      </c>
      <c r="B5638" s="134">
        <v>11.795</v>
      </c>
      <c r="C5638" s="134">
        <v>-72.110500000000002</v>
      </c>
      <c r="D5638" t="s">
        <v>14055</v>
      </c>
      <c r="E5638" t="s">
        <v>883</v>
      </c>
      <c r="F5638" t="s">
        <v>877</v>
      </c>
      <c r="G5638" t="s">
        <v>14054</v>
      </c>
      <c r="H5638" t="s">
        <v>13738</v>
      </c>
      <c r="I5638">
        <v>1795.0803000000001</v>
      </c>
      <c r="J5638" t="s">
        <v>889</v>
      </c>
      <c r="L5638" t="s">
        <v>13677</v>
      </c>
      <c r="M5638" t="s">
        <v>1597</v>
      </c>
      <c r="N5638" t="s">
        <v>1597</v>
      </c>
    </row>
    <row r="5639" spans="1:14" x14ac:dyDescent="0.3">
      <c r="A5639" s="136">
        <f t="shared" si="88"/>
        <v>531.99637506182057</v>
      </c>
      <c r="B5639" s="134">
        <v>3.0065</v>
      </c>
      <c r="C5639" s="134">
        <v>-75.495999999999995</v>
      </c>
      <c r="D5639" t="s">
        <v>3010</v>
      </c>
      <c r="E5639" t="s">
        <v>883</v>
      </c>
      <c r="F5639" t="s">
        <v>877</v>
      </c>
      <c r="G5639" t="s">
        <v>2950</v>
      </c>
      <c r="H5639" t="s">
        <v>300</v>
      </c>
      <c r="I5639">
        <v>15.985200000000001</v>
      </c>
      <c r="J5639" t="s">
        <v>894</v>
      </c>
      <c r="L5639" t="s">
        <v>1688</v>
      </c>
      <c r="M5639" t="s">
        <v>925</v>
      </c>
      <c r="N5639" t="s">
        <v>925</v>
      </c>
    </row>
    <row r="5640" spans="1:14" x14ac:dyDescent="0.3">
      <c r="A5640" s="136">
        <f t="shared" si="88"/>
        <v>533.01143411410771</v>
      </c>
      <c r="B5640" s="134">
        <v>3.7150300000000001</v>
      </c>
      <c r="C5640" s="134">
        <v>-76.415049999999994</v>
      </c>
      <c r="D5640" t="s">
        <v>2957</v>
      </c>
      <c r="E5640" t="s">
        <v>892</v>
      </c>
      <c r="F5640" t="s">
        <v>877</v>
      </c>
      <c r="G5640" t="s">
        <v>2933</v>
      </c>
      <c r="H5640" t="s">
        <v>1321</v>
      </c>
      <c r="I5640">
        <v>48.951700000000002</v>
      </c>
      <c r="J5640" t="s">
        <v>894</v>
      </c>
      <c r="K5640" t="s">
        <v>879</v>
      </c>
      <c r="L5640" t="s">
        <v>2958</v>
      </c>
      <c r="M5640" t="s">
        <v>1252</v>
      </c>
      <c r="N5640" t="s">
        <v>1252</v>
      </c>
    </row>
    <row r="5641" spans="1:14" x14ac:dyDescent="0.3">
      <c r="A5641" s="136">
        <f t="shared" si="88"/>
        <v>533.53494854980102</v>
      </c>
      <c r="B5641" s="134">
        <v>2.8624999999999998</v>
      </c>
      <c r="C5641" s="134">
        <v>-75.270499999999998</v>
      </c>
      <c r="D5641" t="s">
        <v>3697</v>
      </c>
      <c r="E5641" t="s">
        <v>883</v>
      </c>
      <c r="F5641" t="s">
        <v>981</v>
      </c>
      <c r="G5641" t="s">
        <v>3698</v>
      </c>
      <c r="H5641" t="s">
        <v>300</v>
      </c>
      <c r="I5641">
        <v>3.6882000000000001</v>
      </c>
      <c r="J5641" t="s">
        <v>894</v>
      </c>
      <c r="L5641" t="s">
        <v>3699</v>
      </c>
      <c r="M5641" t="s">
        <v>957</v>
      </c>
      <c r="N5641" t="s">
        <v>957</v>
      </c>
    </row>
    <row r="5642" spans="1:14" x14ac:dyDescent="0.3">
      <c r="A5642" s="136">
        <f t="shared" si="88"/>
        <v>533.73944666665977</v>
      </c>
      <c r="B5642" s="134">
        <v>2.9914999999999998</v>
      </c>
      <c r="C5642" s="134">
        <v>-75.501499999999993</v>
      </c>
      <c r="D5642" t="s">
        <v>3074</v>
      </c>
      <c r="E5642" t="s">
        <v>892</v>
      </c>
      <c r="F5642" t="s">
        <v>877</v>
      </c>
      <c r="G5642" t="s">
        <v>2950</v>
      </c>
      <c r="H5642" t="s">
        <v>300</v>
      </c>
      <c r="I5642">
        <v>1.2297</v>
      </c>
      <c r="J5642" t="s">
        <v>894</v>
      </c>
      <c r="K5642" t="s">
        <v>879</v>
      </c>
      <c r="L5642" t="s">
        <v>3075</v>
      </c>
      <c r="M5642" t="s">
        <v>3076</v>
      </c>
      <c r="N5642" t="s">
        <v>3076</v>
      </c>
    </row>
    <row r="5643" spans="1:14" x14ac:dyDescent="0.3">
      <c r="A5643" s="136">
        <f t="shared" si="88"/>
        <v>533.88448808874705</v>
      </c>
      <c r="B5643" s="134">
        <v>2.9929999999999999</v>
      </c>
      <c r="C5643" s="134">
        <v>-75.506500000000003</v>
      </c>
      <c r="D5643" t="s">
        <v>3065</v>
      </c>
      <c r="E5643" t="s">
        <v>883</v>
      </c>
      <c r="F5643" t="s">
        <v>877</v>
      </c>
      <c r="G5643" t="s">
        <v>2950</v>
      </c>
      <c r="H5643" t="s">
        <v>300</v>
      </c>
      <c r="I5643">
        <v>22.134</v>
      </c>
      <c r="J5643" t="s">
        <v>894</v>
      </c>
      <c r="L5643" t="s">
        <v>1688</v>
      </c>
      <c r="M5643" t="s">
        <v>925</v>
      </c>
      <c r="N5643" t="s">
        <v>925</v>
      </c>
    </row>
    <row r="5644" spans="1:14" x14ac:dyDescent="0.3">
      <c r="A5644" s="136">
        <f t="shared" si="88"/>
        <v>534.04881187402589</v>
      </c>
      <c r="B5644" s="134">
        <v>3.5214099999999999</v>
      </c>
      <c r="C5644" s="134">
        <v>-76.22363</v>
      </c>
      <c r="D5644" t="s">
        <v>2751</v>
      </c>
      <c r="E5644" t="s">
        <v>892</v>
      </c>
      <c r="F5644" t="s">
        <v>926</v>
      </c>
      <c r="G5644" t="s">
        <v>2554</v>
      </c>
      <c r="H5644" t="s">
        <v>1321</v>
      </c>
      <c r="I5644">
        <v>12.5936</v>
      </c>
      <c r="J5644" t="s">
        <v>889</v>
      </c>
      <c r="K5644" t="s">
        <v>879</v>
      </c>
      <c r="L5644" t="s">
        <v>2752</v>
      </c>
      <c r="M5644" t="s">
        <v>949</v>
      </c>
      <c r="N5644" t="s">
        <v>949</v>
      </c>
    </row>
    <row r="5645" spans="1:14" x14ac:dyDescent="0.3">
      <c r="A5645" s="136">
        <f t="shared" si="88"/>
        <v>534.13854725153681</v>
      </c>
      <c r="B5645" s="134">
        <v>3.7078000000000002</v>
      </c>
      <c r="C5645" s="134">
        <v>-76.422169999999994</v>
      </c>
      <c r="D5645" t="s">
        <v>2995</v>
      </c>
      <c r="E5645" t="s">
        <v>892</v>
      </c>
      <c r="F5645" t="s">
        <v>877</v>
      </c>
      <c r="G5645" t="s">
        <v>2933</v>
      </c>
      <c r="H5645" t="s">
        <v>1321</v>
      </c>
      <c r="I5645">
        <v>81.061499999999995</v>
      </c>
      <c r="J5645" t="s">
        <v>889</v>
      </c>
      <c r="K5645" t="s">
        <v>879</v>
      </c>
      <c r="L5645" t="s">
        <v>2996</v>
      </c>
      <c r="M5645" t="s">
        <v>949</v>
      </c>
      <c r="N5645" t="s">
        <v>949</v>
      </c>
    </row>
    <row r="5646" spans="1:14" x14ac:dyDescent="0.3">
      <c r="A5646" s="136">
        <f t="shared" si="88"/>
        <v>534.22538084644737</v>
      </c>
      <c r="B5646" s="134">
        <v>2.8547600000000002</v>
      </c>
      <c r="C5646" s="134">
        <v>-75.269170000000003</v>
      </c>
      <c r="D5646" t="s">
        <v>3721</v>
      </c>
      <c r="E5646" t="s">
        <v>892</v>
      </c>
      <c r="F5646" t="s">
        <v>877</v>
      </c>
      <c r="G5646" t="s">
        <v>3698</v>
      </c>
      <c r="H5646" t="s">
        <v>300</v>
      </c>
      <c r="I5646">
        <v>512.92539999999997</v>
      </c>
      <c r="J5646" t="s">
        <v>889</v>
      </c>
      <c r="K5646" t="s">
        <v>879</v>
      </c>
      <c r="L5646" t="s">
        <v>942</v>
      </c>
      <c r="M5646" t="s">
        <v>899</v>
      </c>
      <c r="N5646" t="s">
        <v>899</v>
      </c>
    </row>
    <row r="5647" spans="1:14" x14ac:dyDescent="0.3">
      <c r="A5647" s="136">
        <f t="shared" si="88"/>
        <v>534.26401742696237</v>
      </c>
      <c r="B5647" s="134">
        <v>2.85141</v>
      </c>
      <c r="C5647" s="134">
        <v>-75.263589999999994</v>
      </c>
      <c r="D5647" t="s">
        <v>3732</v>
      </c>
      <c r="E5647" t="s">
        <v>892</v>
      </c>
      <c r="F5647" t="s">
        <v>877</v>
      </c>
      <c r="G5647" t="s">
        <v>3698</v>
      </c>
      <c r="H5647" t="s">
        <v>300</v>
      </c>
      <c r="I5647">
        <v>150.2638</v>
      </c>
      <c r="J5647" t="s">
        <v>894</v>
      </c>
      <c r="K5647" t="s">
        <v>879</v>
      </c>
      <c r="L5647" t="s">
        <v>3733</v>
      </c>
      <c r="M5647" t="s">
        <v>957</v>
      </c>
      <c r="N5647" t="s">
        <v>957</v>
      </c>
    </row>
    <row r="5648" spans="1:14" x14ac:dyDescent="0.3">
      <c r="A5648" s="136">
        <f t="shared" si="88"/>
        <v>534.33156018584202</v>
      </c>
      <c r="B5648" s="134">
        <v>2.8364199999999999</v>
      </c>
      <c r="C5648" s="134">
        <v>-75.236339999999998</v>
      </c>
      <c r="D5648" t="s">
        <v>3781</v>
      </c>
      <c r="E5648" t="s">
        <v>892</v>
      </c>
      <c r="F5648" t="s">
        <v>877</v>
      </c>
      <c r="G5648" t="s">
        <v>3770</v>
      </c>
      <c r="H5648" t="s">
        <v>300</v>
      </c>
      <c r="I5648">
        <v>66.393000000000001</v>
      </c>
      <c r="J5648" t="s">
        <v>894</v>
      </c>
      <c r="K5648" t="s">
        <v>903</v>
      </c>
      <c r="L5648" t="s">
        <v>3782</v>
      </c>
      <c r="M5648" t="s">
        <v>949</v>
      </c>
      <c r="N5648" t="s">
        <v>949</v>
      </c>
    </row>
    <row r="5649" spans="1:14" x14ac:dyDescent="0.3">
      <c r="A5649" s="136">
        <f t="shared" si="88"/>
        <v>534.61959493778852</v>
      </c>
      <c r="B5649" s="134">
        <v>2.8384200000000002</v>
      </c>
      <c r="C5649" s="134">
        <v>-75.245769999999993</v>
      </c>
      <c r="D5649" t="s">
        <v>3774</v>
      </c>
      <c r="E5649" t="s">
        <v>892</v>
      </c>
      <c r="F5649" t="s">
        <v>877</v>
      </c>
      <c r="G5649" t="s">
        <v>3770</v>
      </c>
      <c r="H5649" t="s">
        <v>300</v>
      </c>
      <c r="I5649">
        <v>20.5901</v>
      </c>
      <c r="J5649" t="s">
        <v>889</v>
      </c>
      <c r="K5649" t="s">
        <v>879</v>
      </c>
      <c r="L5649" t="s">
        <v>3775</v>
      </c>
      <c r="M5649" t="s">
        <v>899</v>
      </c>
      <c r="N5649" t="s">
        <v>899</v>
      </c>
    </row>
    <row r="5650" spans="1:14" x14ac:dyDescent="0.3">
      <c r="A5650" s="136">
        <f t="shared" si="88"/>
        <v>534.7697092720374</v>
      </c>
      <c r="B5650" s="134">
        <v>3.5124499999999999</v>
      </c>
      <c r="C5650" s="134">
        <v>-76.223330000000004</v>
      </c>
      <c r="D5650" t="s">
        <v>2767</v>
      </c>
      <c r="E5650" t="s">
        <v>892</v>
      </c>
      <c r="F5650" t="s">
        <v>877</v>
      </c>
      <c r="G5650" t="s">
        <v>2554</v>
      </c>
      <c r="H5650" t="s">
        <v>1321</v>
      </c>
      <c r="I5650">
        <v>22.029699999999998</v>
      </c>
      <c r="J5650" t="s">
        <v>894</v>
      </c>
      <c r="K5650" t="s">
        <v>879</v>
      </c>
      <c r="L5650" t="s">
        <v>2768</v>
      </c>
      <c r="M5650" t="s">
        <v>949</v>
      </c>
      <c r="N5650" t="s">
        <v>949</v>
      </c>
    </row>
    <row r="5651" spans="1:14" x14ac:dyDescent="0.3">
      <c r="A5651" s="136">
        <f t="shared" si="88"/>
        <v>534.8319407830802</v>
      </c>
      <c r="B5651" s="134">
        <v>2.8603100000000001</v>
      </c>
      <c r="C5651" s="134">
        <v>-75.291160000000005</v>
      </c>
      <c r="D5651" t="s">
        <v>3708</v>
      </c>
      <c r="E5651" t="s">
        <v>892</v>
      </c>
      <c r="F5651" t="s">
        <v>877</v>
      </c>
      <c r="G5651" t="s">
        <v>3709</v>
      </c>
      <c r="H5651" t="s">
        <v>300</v>
      </c>
      <c r="I5651">
        <v>491.19810000000001</v>
      </c>
      <c r="J5651" t="s">
        <v>1069</v>
      </c>
      <c r="K5651" t="s">
        <v>879</v>
      </c>
      <c r="L5651" t="s">
        <v>3710</v>
      </c>
      <c r="M5651" t="s">
        <v>1107</v>
      </c>
      <c r="N5651" t="s">
        <v>1107</v>
      </c>
    </row>
    <row r="5652" spans="1:14" x14ac:dyDescent="0.3">
      <c r="A5652" s="136">
        <f t="shared" si="88"/>
        <v>534.83718280426558</v>
      </c>
      <c r="B5652" s="134">
        <v>2.84</v>
      </c>
      <c r="C5652" s="134">
        <v>-75.253</v>
      </c>
      <c r="D5652" t="s">
        <v>3769</v>
      </c>
      <c r="E5652" t="s">
        <v>883</v>
      </c>
      <c r="F5652" t="s">
        <v>981</v>
      </c>
      <c r="G5652" t="s">
        <v>3770</v>
      </c>
      <c r="H5652" t="s">
        <v>300</v>
      </c>
      <c r="I5652">
        <v>23.3582</v>
      </c>
      <c r="J5652" t="s">
        <v>894</v>
      </c>
      <c r="L5652" t="s">
        <v>3771</v>
      </c>
      <c r="M5652" t="s">
        <v>957</v>
      </c>
      <c r="N5652" t="s">
        <v>957</v>
      </c>
    </row>
    <row r="5653" spans="1:14" x14ac:dyDescent="0.3">
      <c r="A5653" s="136">
        <f t="shared" si="88"/>
        <v>535.19959839695821</v>
      </c>
      <c r="B5653" s="134">
        <v>2.8605</v>
      </c>
      <c r="C5653" s="134">
        <v>-75.298500000000004</v>
      </c>
      <c r="D5653" t="s">
        <v>3703</v>
      </c>
      <c r="E5653" t="s">
        <v>883</v>
      </c>
      <c r="F5653" t="s">
        <v>877</v>
      </c>
      <c r="G5653" t="s">
        <v>2950</v>
      </c>
      <c r="H5653" t="s">
        <v>300</v>
      </c>
      <c r="I5653">
        <v>274.16390000000001</v>
      </c>
      <c r="J5653" t="s">
        <v>889</v>
      </c>
      <c r="L5653" t="s">
        <v>3704</v>
      </c>
      <c r="M5653" t="s">
        <v>1019</v>
      </c>
      <c r="N5653" t="s">
        <v>1019</v>
      </c>
    </row>
    <row r="5654" spans="1:14" x14ac:dyDescent="0.3">
      <c r="A5654" s="136">
        <f t="shared" si="88"/>
        <v>535.39068326788617</v>
      </c>
      <c r="B5654" s="134">
        <v>2.83412</v>
      </c>
      <c r="C5654" s="134">
        <v>-75.252510000000001</v>
      </c>
      <c r="D5654" t="s">
        <v>3790</v>
      </c>
      <c r="E5654" t="s">
        <v>892</v>
      </c>
      <c r="F5654" t="s">
        <v>926</v>
      </c>
      <c r="G5654" t="s">
        <v>3770</v>
      </c>
      <c r="H5654" t="s">
        <v>300</v>
      </c>
      <c r="I5654">
        <v>39.481099999999998</v>
      </c>
      <c r="J5654" t="s">
        <v>894</v>
      </c>
      <c r="K5654" t="s">
        <v>879</v>
      </c>
      <c r="L5654" t="s">
        <v>3344</v>
      </c>
      <c r="M5654" t="s">
        <v>899</v>
      </c>
      <c r="N5654" t="s">
        <v>899</v>
      </c>
    </row>
    <row r="5655" spans="1:14" x14ac:dyDescent="0.3">
      <c r="A5655" s="136">
        <f t="shared" si="88"/>
        <v>535.45850368721392</v>
      </c>
      <c r="B5655" s="134">
        <v>3.823</v>
      </c>
      <c r="C5655" s="134">
        <v>-76.55</v>
      </c>
      <c r="D5655" t="s">
        <v>3457</v>
      </c>
      <c r="E5655" t="s">
        <v>968</v>
      </c>
      <c r="F5655" t="s">
        <v>981</v>
      </c>
      <c r="G5655" t="s">
        <v>3458</v>
      </c>
      <c r="H5655" t="s">
        <v>1321</v>
      </c>
      <c r="I5655">
        <v>29.5442</v>
      </c>
      <c r="J5655" t="s">
        <v>894</v>
      </c>
      <c r="L5655" t="s">
        <v>3459</v>
      </c>
      <c r="M5655" t="s">
        <v>1978</v>
      </c>
      <c r="N5655" t="s">
        <v>1978</v>
      </c>
    </row>
    <row r="5656" spans="1:14" x14ac:dyDescent="0.3">
      <c r="A5656" s="136">
        <f t="shared" si="88"/>
        <v>535.52540220316405</v>
      </c>
      <c r="B5656" s="134">
        <v>3.7105000000000001</v>
      </c>
      <c r="C5656" s="134">
        <v>-76.442499999999995</v>
      </c>
      <c r="D5656" t="s">
        <v>3059</v>
      </c>
      <c r="E5656" t="s">
        <v>883</v>
      </c>
      <c r="F5656" t="s">
        <v>877</v>
      </c>
      <c r="G5656" t="s">
        <v>3060</v>
      </c>
      <c r="H5656" t="s">
        <v>1321</v>
      </c>
      <c r="I5656">
        <v>168.6311</v>
      </c>
      <c r="J5656" t="s">
        <v>889</v>
      </c>
      <c r="L5656" t="s">
        <v>1688</v>
      </c>
      <c r="M5656" t="s">
        <v>1978</v>
      </c>
      <c r="N5656" t="s">
        <v>1978</v>
      </c>
    </row>
    <row r="5657" spans="1:14" x14ac:dyDescent="0.3">
      <c r="A5657" s="136">
        <f t="shared" si="88"/>
        <v>535.77417151442535</v>
      </c>
      <c r="B5657" s="134">
        <v>3.50542</v>
      </c>
      <c r="C5657" s="134">
        <v>-76.229029999999995</v>
      </c>
      <c r="D5657" t="s">
        <v>2785</v>
      </c>
      <c r="E5657" t="s">
        <v>892</v>
      </c>
      <c r="F5657" t="s">
        <v>877</v>
      </c>
      <c r="G5657" t="s">
        <v>2554</v>
      </c>
      <c r="H5657" t="s">
        <v>1321</v>
      </c>
      <c r="I5657">
        <v>21.899799999999999</v>
      </c>
      <c r="J5657" t="s">
        <v>894</v>
      </c>
      <c r="K5657" t="s">
        <v>879</v>
      </c>
      <c r="L5657" t="s">
        <v>2786</v>
      </c>
      <c r="M5657" t="s">
        <v>2787</v>
      </c>
      <c r="N5657" t="s">
        <v>2787</v>
      </c>
    </row>
    <row r="5658" spans="1:14" x14ac:dyDescent="0.3">
      <c r="A5658" s="136">
        <f t="shared" si="88"/>
        <v>535.8068334443434</v>
      </c>
      <c r="B5658" s="134">
        <v>3.7074099999999999</v>
      </c>
      <c r="C5658" s="134">
        <v>-76.442999999999998</v>
      </c>
      <c r="D5658" t="s">
        <v>3066</v>
      </c>
      <c r="E5658" t="s">
        <v>892</v>
      </c>
      <c r="F5658" t="s">
        <v>877</v>
      </c>
      <c r="G5658" t="s">
        <v>3060</v>
      </c>
      <c r="H5658" t="s">
        <v>1321</v>
      </c>
      <c r="I5658">
        <v>91.9756</v>
      </c>
      <c r="J5658" t="s">
        <v>894</v>
      </c>
      <c r="K5658" t="s">
        <v>879</v>
      </c>
      <c r="L5658" t="s">
        <v>3067</v>
      </c>
      <c r="M5658" t="s">
        <v>949</v>
      </c>
      <c r="N5658" t="s">
        <v>949</v>
      </c>
    </row>
    <row r="5659" spans="1:14" x14ac:dyDescent="0.3">
      <c r="A5659" s="136">
        <f t="shared" si="88"/>
        <v>536.34999497872911</v>
      </c>
      <c r="B5659" s="134">
        <v>3.6859999999999999</v>
      </c>
      <c r="C5659" s="134">
        <v>-76.4285</v>
      </c>
      <c r="D5659" t="s">
        <v>3048</v>
      </c>
      <c r="E5659" t="s">
        <v>883</v>
      </c>
      <c r="F5659" t="s">
        <v>963</v>
      </c>
      <c r="G5659" t="s">
        <v>3049</v>
      </c>
      <c r="H5659" t="s">
        <v>1321</v>
      </c>
      <c r="I5659">
        <v>59.082000000000001</v>
      </c>
      <c r="L5659" t="s">
        <v>3050</v>
      </c>
      <c r="M5659" t="s">
        <v>1019</v>
      </c>
      <c r="N5659" t="s">
        <v>1019</v>
      </c>
    </row>
    <row r="5660" spans="1:14" x14ac:dyDescent="0.3">
      <c r="A5660" s="136">
        <f t="shared" si="88"/>
        <v>536.80698501542849</v>
      </c>
      <c r="B5660" s="134">
        <v>2.9649999999999999</v>
      </c>
      <c r="C5660" s="134">
        <v>-75.510999999999996</v>
      </c>
      <c r="D5660" t="s">
        <v>3230</v>
      </c>
      <c r="E5660" t="s">
        <v>883</v>
      </c>
      <c r="F5660" t="s">
        <v>877</v>
      </c>
      <c r="G5660" t="s">
        <v>3231</v>
      </c>
      <c r="H5660" t="s">
        <v>300</v>
      </c>
      <c r="I5660">
        <v>29.512899999999998</v>
      </c>
      <c r="J5660" t="s">
        <v>894</v>
      </c>
      <c r="L5660" t="s">
        <v>1688</v>
      </c>
      <c r="M5660" t="s">
        <v>3232</v>
      </c>
      <c r="N5660" t="s">
        <v>3232</v>
      </c>
    </row>
    <row r="5661" spans="1:14" x14ac:dyDescent="0.3">
      <c r="A5661" s="136">
        <f t="shared" si="88"/>
        <v>536.84092865744378</v>
      </c>
      <c r="B5661" s="134">
        <v>2.8159999999999998</v>
      </c>
      <c r="C5661" s="134">
        <v>-75.245999999999995</v>
      </c>
      <c r="D5661" t="s">
        <v>3855</v>
      </c>
      <c r="E5661" t="s">
        <v>883</v>
      </c>
      <c r="F5661" t="s">
        <v>877</v>
      </c>
      <c r="G5661" t="s">
        <v>3770</v>
      </c>
      <c r="H5661" t="s">
        <v>300</v>
      </c>
      <c r="I5661">
        <v>206.5376</v>
      </c>
      <c r="J5661" t="s">
        <v>889</v>
      </c>
      <c r="L5661" t="s">
        <v>3856</v>
      </c>
      <c r="M5661" t="s">
        <v>1173</v>
      </c>
      <c r="N5661" t="s">
        <v>1173</v>
      </c>
    </row>
    <row r="5662" spans="1:14" x14ac:dyDescent="0.3">
      <c r="A5662" s="136">
        <f t="shared" si="88"/>
        <v>536.85984555342577</v>
      </c>
      <c r="B5662" s="134">
        <v>3.7</v>
      </c>
      <c r="C5662" s="134">
        <v>-76.448999999999998</v>
      </c>
      <c r="D5662" t="s">
        <v>3101</v>
      </c>
      <c r="E5662" t="s">
        <v>883</v>
      </c>
      <c r="F5662" t="s">
        <v>963</v>
      </c>
      <c r="G5662" t="s">
        <v>3060</v>
      </c>
      <c r="H5662" t="s">
        <v>1321</v>
      </c>
      <c r="I5662">
        <v>56.622</v>
      </c>
      <c r="L5662" t="s">
        <v>3102</v>
      </c>
      <c r="M5662" t="s">
        <v>1019</v>
      </c>
      <c r="N5662" t="s">
        <v>1019</v>
      </c>
    </row>
    <row r="5663" spans="1:14" x14ac:dyDescent="0.3">
      <c r="A5663" s="136">
        <f t="shared" si="88"/>
        <v>537.00828115182151</v>
      </c>
      <c r="B5663" s="134">
        <v>3.7076600000000002</v>
      </c>
      <c r="C5663" s="134">
        <v>-76.458489999999998</v>
      </c>
      <c r="D5663" t="s">
        <v>3127</v>
      </c>
      <c r="E5663" t="s">
        <v>892</v>
      </c>
      <c r="F5663" t="s">
        <v>877</v>
      </c>
      <c r="G5663" t="s">
        <v>3060</v>
      </c>
      <c r="H5663" t="s">
        <v>1321</v>
      </c>
      <c r="I5663">
        <v>65.114000000000004</v>
      </c>
      <c r="J5663" t="s">
        <v>889</v>
      </c>
      <c r="K5663" t="s">
        <v>879</v>
      </c>
      <c r="L5663" t="s">
        <v>3128</v>
      </c>
      <c r="M5663" t="s">
        <v>906</v>
      </c>
      <c r="N5663" t="s">
        <v>906</v>
      </c>
    </row>
    <row r="5664" spans="1:14" x14ac:dyDescent="0.3">
      <c r="A5664" s="136">
        <f t="shared" si="88"/>
        <v>537.19434487706076</v>
      </c>
      <c r="B5664" s="134">
        <v>3.6855500000000001</v>
      </c>
      <c r="C5664" s="134">
        <v>-76.438820000000007</v>
      </c>
      <c r="D5664" t="s">
        <v>3087</v>
      </c>
      <c r="E5664" t="s">
        <v>892</v>
      </c>
      <c r="F5664" t="s">
        <v>926</v>
      </c>
      <c r="G5664" t="s">
        <v>3088</v>
      </c>
      <c r="H5664" t="s">
        <v>1321</v>
      </c>
      <c r="I5664">
        <v>211.16290000000001</v>
      </c>
      <c r="J5664" t="s">
        <v>894</v>
      </c>
      <c r="K5664" t="s">
        <v>879</v>
      </c>
      <c r="L5664" t="s">
        <v>3089</v>
      </c>
      <c r="M5664" t="s">
        <v>906</v>
      </c>
      <c r="N5664" t="s">
        <v>906</v>
      </c>
    </row>
    <row r="5665" spans="1:14" x14ac:dyDescent="0.3">
      <c r="A5665" s="136">
        <f t="shared" si="88"/>
        <v>537.25409702958473</v>
      </c>
      <c r="B5665" s="134">
        <v>3.6785000000000001</v>
      </c>
      <c r="C5665" s="134">
        <v>-76.432500000000005</v>
      </c>
      <c r="D5665" t="s">
        <v>3082</v>
      </c>
      <c r="E5665" t="s">
        <v>892</v>
      </c>
      <c r="F5665" t="s">
        <v>877</v>
      </c>
      <c r="G5665" t="s">
        <v>3083</v>
      </c>
      <c r="H5665" t="s">
        <v>1321</v>
      </c>
      <c r="I5665">
        <v>1.2309000000000001</v>
      </c>
      <c r="J5665" t="s">
        <v>894</v>
      </c>
      <c r="K5665" t="s">
        <v>903</v>
      </c>
      <c r="L5665" t="s">
        <v>3084</v>
      </c>
      <c r="M5665" t="s">
        <v>957</v>
      </c>
      <c r="N5665" t="s">
        <v>957</v>
      </c>
    </row>
    <row r="5666" spans="1:14" x14ac:dyDescent="0.3">
      <c r="A5666" s="136">
        <f t="shared" si="88"/>
        <v>537.31532835146595</v>
      </c>
      <c r="B5666" s="134">
        <v>2.9159999999999999</v>
      </c>
      <c r="C5666" s="134">
        <v>-75.436999999999998</v>
      </c>
      <c r="D5666" t="s">
        <v>3488</v>
      </c>
      <c r="E5666" t="s">
        <v>883</v>
      </c>
      <c r="F5666" t="s">
        <v>963</v>
      </c>
      <c r="G5666" t="s">
        <v>2950</v>
      </c>
      <c r="H5666" t="s">
        <v>300</v>
      </c>
      <c r="I5666">
        <v>312.32369999999997</v>
      </c>
      <c r="L5666" t="s">
        <v>3489</v>
      </c>
      <c r="M5666" t="s">
        <v>1019</v>
      </c>
      <c r="N5666" t="s">
        <v>1019</v>
      </c>
    </row>
    <row r="5667" spans="1:14" x14ac:dyDescent="0.3">
      <c r="A5667" s="136">
        <f t="shared" si="88"/>
        <v>537.42805391735703</v>
      </c>
      <c r="B5667" s="134">
        <v>2.9285000000000001</v>
      </c>
      <c r="C5667" s="134">
        <v>-75.460499999999996</v>
      </c>
      <c r="D5667" t="s">
        <v>3448</v>
      </c>
      <c r="E5667" t="s">
        <v>883</v>
      </c>
      <c r="F5667" t="s">
        <v>963</v>
      </c>
      <c r="G5667" t="s">
        <v>2950</v>
      </c>
      <c r="H5667" t="s">
        <v>300</v>
      </c>
      <c r="I5667">
        <v>30.741299999999999</v>
      </c>
      <c r="L5667" t="s">
        <v>3449</v>
      </c>
      <c r="M5667" t="s">
        <v>1019</v>
      </c>
      <c r="N5667" t="s">
        <v>1019</v>
      </c>
    </row>
    <row r="5668" spans="1:14" x14ac:dyDescent="0.3">
      <c r="A5668" s="136">
        <f t="shared" si="88"/>
        <v>537.49112913324882</v>
      </c>
      <c r="B5668" s="134">
        <v>3.702</v>
      </c>
      <c r="C5668" s="134">
        <v>-76.459000000000003</v>
      </c>
      <c r="D5668" t="s">
        <v>3143</v>
      </c>
      <c r="E5668" t="s">
        <v>883</v>
      </c>
      <c r="F5668" t="s">
        <v>877</v>
      </c>
      <c r="G5668" t="s">
        <v>3060</v>
      </c>
      <c r="H5668" t="s">
        <v>1321</v>
      </c>
      <c r="I5668">
        <v>14.7712</v>
      </c>
      <c r="J5668" t="s">
        <v>894</v>
      </c>
      <c r="L5668" t="s">
        <v>3144</v>
      </c>
      <c r="M5668" t="s">
        <v>906</v>
      </c>
      <c r="N5668" t="s">
        <v>906</v>
      </c>
    </row>
    <row r="5669" spans="1:14" x14ac:dyDescent="0.3">
      <c r="A5669" s="136">
        <f t="shared" si="88"/>
        <v>537.5571665415423</v>
      </c>
      <c r="B5669" s="134">
        <v>3.4862299999999999</v>
      </c>
      <c r="C5669" s="134">
        <v>-76.231589999999997</v>
      </c>
      <c r="D5669" t="s">
        <v>2838</v>
      </c>
      <c r="E5669" t="s">
        <v>892</v>
      </c>
      <c r="F5669" t="s">
        <v>877</v>
      </c>
      <c r="G5669" t="s">
        <v>2554</v>
      </c>
      <c r="H5669" t="s">
        <v>1321</v>
      </c>
      <c r="I5669">
        <v>29.6035</v>
      </c>
      <c r="J5669" t="s">
        <v>889</v>
      </c>
      <c r="K5669" t="s">
        <v>879</v>
      </c>
      <c r="L5669" t="s">
        <v>2839</v>
      </c>
      <c r="M5669" t="s">
        <v>1252</v>
      </c>
      <c r="N5669" t="s">
        <v>1252</v>
      </c>
    </row>
    <row r="5670" spans="1:14" x14ac:dyDescent="0.3">
      <c r="A5670" s="136">
        <f t="shared" si="88"/>
        <v>537.76742205996106</v>
      </c>
      <c r="B5670" s="134">
        <v>2.8374999999999999</v>
      </c>
      <c r="C5670" s="134">
        <v>-75.304500000000004</v>
      </c>
      <c r="D5670" t="s">
        <v>3763</v>
      </c>
      <c r="E5670" t="s">
        <v>892</v>
      </c>
      <c r="F5670" t="s">
        <v>877</v>
      </c>
      <c r="G5670" t="s">
        <v>3764</v>
      </c>
      <c r="H5670" t="s">
        <v>300</v>
      </c>
      <c r="I5670">
        <v>343.02140000000003</v>
      </c>
      <c r="J5670" t="s">
        <v>889</v>
      </c>
      <c r="K5670" t="s">
        <v>903</v>
      </c>
      <c r="L5670" t="s">
        <v>3765</v>
      </c>
      <c r="M5670" t="s">
        <v>1909</v>
      </c>
      <c r="N5670" t="s">
        <v>1909</v>
      </c>
    </row>
    <row r="5671" spans="1:14" x14ac:dyDescent="0.3">
      <c r="A5671" s="136">
        <f t="shared" si="88"/>
        <v>537.80499586472081</v>
      </c>
      <c r="B5671" s="134">
        <v>3.6995</v>
      </c>
      <c r="C5671" s="134">
        <v>-76.460499999999996</v>
      </c>
      <c r="D5671" t="s">
        <v>3152</v>
      </c>
      <c r="E5671" t="s">
        <v>883</v>
      </c>
      <c r="F5671" t="s">
        <v>877</v>
      </c>
      <c r="G5671" t="s">
        <v>3060</v>
      </c>
      <c r="H5671" t="s">
        <v>1321</v>
      </c>
      <c r="I5671">
        <v>13.5403</v>
      </c>
      <c r="J5671" t="s">
        <v>894</v>
      </c>
      <c r="L5671" t="s">
        <v>3153</v>
      </c>
      <c r="M5671" t="s">
        <v>906</v>
      </c>
      <c r="N5671" t="s">
        <v>906</v>
      </c>
    </row>
    <row r="5672" spans="1:14" x14ac:dyDescent="0.3">
      <c r="A5672" s="136">
        <f t="shared" si="88"/>
        <v>537.84727369406301</v>
      </c>
      <c r="B5672" s="134">
        <v>2.9594999999999998</v>
      </c>
      <c r="C5672" s="134">
        <v>-75.52</v>
      </c>
      <c r="D5672" t="s">
        <v>3281</v>
      </c>
      <c r="E5672" t="s">
        <v>883</v>
      </c>
      <c r="F5672" t="s">
        <v>877</v>
      </c>
      <c r="G5672" t="s">
        <v>3231</v>
      </c>
      <c r="H5672" t="s">
        <v>300</v>
      </c>
      <c r="I5672">
        <v>59.027099999999997</v>
      </c>
      <c r="J5672" t="s">
        <v>894</v>
      </c>
      <c r="L5672" t="s">
        <v>3282</v>
      </c>
      <c r="M5672" t="s">
        <v>915</v>
      </c>
      <c r="N5672" t="s">
        <v>915</v>
      </c>
    </row>
    <row r="5673" spans="1:14" x14ac:dyDescent="0.3">
      <c r="A5673" s="136">
        <f t="shared" si="88"/>
        <v>538.04125001022419</v>
      </c>
      <c r="B5673" s="134">
        <v>3.6989999999999998</v>
      </c>
      <c r="C5673" s="134">
        <v>-76.462999999999994</v>
      </c>
      <c r="D5673" t="s">
        <v>3169</v>
      </c>
      <c r="E5673" t="s">
        <v>883</v>
      </c>
      <c r="F5673" t="s">
        <v>877</v>
      </c>
      <c r="G5673" t="s">
        <v>3060</v>
      </c>
      <c r="H5673" t="s">
        <v>1321</v>
      </c>
      <c r="I5673">
        <v>9.8475999999999999</v>
      </c>
      <c r="J5673" t="s">
        <v>894</v>
      </c>
      <c r="L5673" t="s">
        <v>3167</v>
      </c>
      <c r="M5673" t="s">
        <v>906</v>
      </c>
      <c r="N5673" t="s">
        <v>906</v>
      </c>
    </row>
    <row r="5674" spans="1:14" x14ac:dyDescent="0.3">
      <c r="A5674" s="136">
        <f t="shared" si="88"/>
        <v>538.05029897499207</v>
      </c>
      <c r="B5674" s="134">
        <v>2.7965</v>
      </c>
      <c r="C5674" s="134">
        <v>-75.231999999999999</v>
      </c>
      <c r="D5674" t="s">
        <v>3909</v>
      </c>
      <c r="E5674" t="s">
        <v>883</v>
      </c>
      <c r="F5674" t="s">
        <v>877</v>
      </c>
      <c r="G5674" t="s">
        <v>3770</v>
      </c>
      <c r="H5674" t="s">
        <v>300</v>
      </c>
      <c r="I5674">
        <v>140.15010000000001</v>
      </c>
      <c r="J5674" t="s">
        <v>894</v>
      </c>
      <c r="L5674" t="s">
        <v>1959</v>
      </c>
      <c r="M5674" t="s">
        <v>1173</v>
      </c>
      <c r="N5674" t="s">
        <v>1173</v>
      </c>
    </row>
    <row r="5675" spans="1:14" x14ac:dyDescent="0.3">
      <c r="A5675" s="136">
        <f t="shared" si="88"/>
        <v>538.10106077826742</v>
      </c>
      <c r="B5675" s="134">
        <v>2.786</v>
      </c>
      <c r="C5675" s="134">
        <v>-75.212500000000006</v>
      </c>
      <c r="D5675" t="s">
        <v>3935</v>
      </c>
      <c r="E5675" t="s">
        <v>892</v>
      </c>
      <c r="F5675" t="s">
        <v>1214</v>
      </c>
      <c r="G5675" t="s">
        <v>3770</v>
      </c>
      <c r="H5675" t="s">
        <v>300</v>
      </c>
      <c r="I5675">
        <v>7.3761999999999999</v>
      </c>
      <c r="L5675" t="s">
        <v>3936</v>
      </c>
      <c r="M5675" t="s">
        <v>931</v>
      </c>
      <c r="N5675" t="s">
        <v>931</v>
      </c>
    </row>
    <row r="5676" spans="1:14" x14ac:dyDescent="0.3">
      <c r="A5676" s="136">
        <f t="shared" si="88"/>
        <v>538.1195268694994</v>
      </c>
      <c r="B5676" s="134">
        <v>3.6705000000000001</v>
      </c>
      <c r="C5676" s="134">
        <v>-76.435500000000005</v>
      </c>
      <c r="D5676" t="s">
        <v>3094</v>
      </c>
      <c r="E5676" t="s">
        <v>883</v>
      </c>
      <c r="F5676" t="s">
        <v>877</v>
      </c>
      <c r="G5676" t="s">
        <v>3095</v>
      </c>
      <c r="H5676" t="s">
        <v>1321</v>
      </c>
      <c r="I5676">
        <v>64.007599999999996</v>
      </c>
      <c r="J5676" t="s">
        <v>894</v>
      </c>
      <c r="L5676" t="s">
        <v>3084</v>
      </c>
      <c r="M5676" t="s">
        <v>957</v>
      </c>
      <c r="N5676" t="s">
        <v>957</v>
      </c>
    </row>
    <row r="5677" spans="1:14" x14ac:dyDescent="0.3">
      <c r="A5677" s="136">
        <f t="shared" si="88"/>
        <v>538.15922134447771</v>
      </c>
      <c r="B5677" s="134">
        <v>3.6958500000000001</v>
      </c>
      <c r="C5677" s="134">
        <v>-76.461370000000002</v>
      </c>
      <c r="D5677" t="s">
        <v>3166</v>
      </c>
      <c r="E5677" t="s">
        <v>892</v>
      </c>
      <c r="F5677" t="s">
        <v>877</v>
      </c>
      <c r="G5677" t="s">
        <v>3060</v>
      </c>
      <c r="H5677" t="s">
        <v>1321</v>
      </c>
      <c r="I5677">
        <v>14.027200000000001</v>
      </c>
      <c r="J5677" t="s">
        <v>894</v>
      </c>
      <c r="K5677" t="s">
        <v>879</v>
      </c>
      <c r="L5677" t="s">
        <v>3167</v>
      </c>
      <c r="M5677" t="s">
        <v>906</v>
      </c>
      <c r="N5677" t="s">
        <v>906</v>
      </c>
    </row>
    <row r="5678" spans="1:14" x14ac:dyDescent="0.3">
      <c r="A5678" s="136">
        <f t="shared" si="88"/>
        <v>538.2072958410447</v>
      </c>
      <c r="B5678" s="134">
        <v>3.6807699999999999</v>
      </c>
      <c r="C5678" s="134">
        <v>-76.446939999999998</v>
      </c>
      <c r="D5678" t="s">
        <v>3125</v>
      </c>
      <c r="E5678" t="s">
        <v>892</v>
      </c>
      <c r="F5678" t="s">
        <v>3126</v>
      </c>
      <c r="G5678" t="s">
        <v>3083</v>
      </c>
      <c r="H5678" t="s">
        <v>1321</v>
      </c>
      <c r="I5678">
        <v>25.356300000000001</v>
      </c>
      <c r="J5678" t="s">
        <v>889</v>
      </c>
      <c r="K5678" t="s">
        <v>879</v>
      </c>
      <c r="L5678" t="s">
        <v>1688</v>
      </c>
      <c r="M5678" t="s">
        <v>906</v>
      </c>
      <c r="N5678" t="s">
        <v>906</v>
      </c>
    </row>
    <row r="5679" spans="1:14" x14ac:dyDescent="0.3">
      <c r="A5679" s="136">
        <f t="shared" si="88"/>
        <v>538.31338770799539</v>
      </c>
      <c r="B5679" s="134">
        <v>3.6920000000000002</v>
      </c>
      <c r="C5679" s="134">
        <v>-76.459500000000006</v>
      </c>
      <c r="D5679" t="s">
        <v>3162</v>
      </c>
      <c r="E5679" t="s">
        <v>883</v>
      </c>
      <c r="F5679" t="s">
        <v>877</v>
      </c>
      <c r="G5679" t="s">
        <v>3088</v>
      </c>
      <c r="H5679" t="s">
        <v>1321</v>
      </c>
      <c r="I5679">
        <v>7.3856999999999999</v>
      </c>
      <c r="J5679" t="s">
        <v>894</v>
      </c>
      <c r="L5679" t="s">
        <v>3163</v>
      </c>
      <c r="M5679" t="s">
        <v>906</v>
      </c>
      <c r="N5679" t="s">
        <v>906</v>
      </c>
    </row>
    <row r="5680" spans="1:14" x14ac:dyDescent="0.3">
      <c r="A5680" s="136">
        <f t="shared" si="88"/>
        <v>538.31359696012532</v>
      </c>
      <c r="B5680" s="134">
        <v>3.6924999999999999</v>
      </c>
      <c r="C5680" s="134">
        <v>-76.459999999999994</v>
      </c>
      <c r="D5680" t="s">
        <v>3168</v>
      </c>
      <c r="E5680" t="s">
        <v>883</v>
      </c>
      <c r="F5680" t="s">
        <v>877</v>
      </c>
      <c r="G5680" t="s">
        <v>3088</v>
      </c>
      <c r="H5680" t="s">
        <v>1321</v>
      </c>
      <c r="I5680">
        <v>4.9238</v>
      </c>
      <c r="J5680" t="s">
        <v>894</v>
      </c>
      <c r="L5680" t="s">
        <v>3167</v>
      </c>
      <c r="M5680" t="s">
        <v>906</v>
      </c>
      <c r="N5680" t="s">
        <v>906</v>
      </c>
    </row>
    <row r="5681" spans="1:14" x14ac:dyDescent="0.3">
      <c r="A5681" s="136">
        <f t="shared" si="88"/>
        <v>538.46866251962945</v>
      </c>
      <c r="B5681" s="134">
        <v>3.6815000000000002</v>
      </c>
      <c r="C5681" s="134">
        <v>-76.450999999999993</v>
      </c>
      <c r="D5681" t="s">
        <v>3148</v>
      </c>
      <c r="E5681" t="s">
        <v>883</v>
      </c>
      <c r="F5681" t="s">
        <v>877</v>
      </c>
      <c r="G5681" t="s">
        <v>3083</v>
      </c>
      <c r="H5681" t="s">
        <v>1321</v>
      </c>
      <c r="I5681">
        <v>24.6188</v>
      </c>
      <c r="J5681" t="s">
        <v>894</v>
      </c>
      <c r="L5681" t="s">
        <v>1688</v>
      </c>
      <c r="M5681" t="s">
        <v>954</v>
      </c>
      <c r="N5681" t="s">
        <v>954</v>
      </c>
    </row>
    <row r="5682" spans="1:14" x14ac:dyDescent="0.3">
      <c r="A5682" s="136">
        <f t="shared" si="88"/>
        <v>538.51052991300196</v>
      </c>
      <c r="B5682" s="134">
        <v>3.6924999999999999</v>
      </c>
      <c r="C5682" s="134">
        <v>-76.462500000000006</v>
      </c>
      <c r="D5682" t="s">
        <v>3180</v>
      </c>
      <c r="E5682" t="s">
        <v>883</v>
      </c>
      <c r="F5682" t="s">
        <v>877</v>
      </c>
      <c r="G5682" t="s">
        <v>3088</v>
      </c>
      <c r="H5682" t="s">
        <v>1321</v>
      </c>
      <c r="I5682">
        <v>11.0786</v>
      </c>
      <c r="J5682" t="s">
        <v>894</v>
      </c>
      <c r="L5682" t="s">
        <v>3167</v>
      </c>
      <c r="M5682" t="s">
        <v>906</v>
      </c>
      <c r="N5682" t="s">
        <v>906</v>
      </c>
    </row>
    <row r="5683" spans="1:14" x14ac:dyDescent="0.3">
      <c r="A5683" s="136">
        <f t="shared" si="88"/>
        <v>538.51212390604053</v>
      </c>
      <c r="B5683" s="134">
        <v>3.6783399999999999</v>
      </c>
      <c r="C5683" s="134">
        <v>-76.448390000000003</v>
      </c>
      <c r="D5683" t="s">
        <v>3136</v>
      </c>
      <c r="E5683" t="s">
        <v>892</v>
      </c>
      <c r="F5683" t="s">
        <v>926</v>
      </c>
      <c r="G5683" t="s">
        <v>3083</v>
      </c>
      <c r="H5683" t="s">
        <v>1321</v>
      </c>
      <c r="I5683">
        <v>5.3989000000000003</v>
      </c>
      <c r="J5683" t="s">
        <v>889</v>
      </c>
      <c r="K5683" t="s">
        <v>879</v>
      </c>
      <c r="L5683" t="s">
        <v>1688</v>
      </c>
      <c r="M5683" t="s">
        <v>906</v>
      </c>
      <c r="N5683" t="s">
        <v>906</v>
      </c>
    </row>
    <row r="5684" spans="1:14" x14ac:dyDescent="0.3">
      <c r="A5684" s="136">
        <f t="shared" si="88"/>
        <v>538.57631174947085</v>
      </c>
      <c r="B5684" s="134">
        <v>11.7995</v>
      </c>
      <c r="C5684" s="134">
        <v>-71.834999999999994</v>
      </c>
      <c r="D5684" t="s">
        <v>14059</v>
      </c>
      <c r="E5684" t="s">
        <v>883</v>
      </c>
      <c r="F5684" t="s">
        <v>877</v>
      </c>
      <c r="G5684" t="s">
        <v>14054</v>
      </c>
      <c r="H5684" t="s">
        <v>13738</v>
      </c>
      <c r="I5684">
        <v>173.3938</v>
      </c>
      <c r="J5684" t="s">
        <v>889</v>
      </c>
      <c r="L5684" t="s">
        <v>14060</v>
      </c>
      <c r="M5684" t="s">
        <v>14061</v>
      </c>
      <c r="N5684" t="s">
        <v>14061</v>
      </c>
    </row>
    <row r="5685" spans="1:14" x14ac:dyDescent="0.3">
      <c r="A5685" s="136">
        <f t="shared" si="88"/>
        <v>538.61481293116299</v>
      </c>
      <c r="B5685" s="134">
        <v>3.6943999999999999</v>
      </c>
      <c r="C5685" s="134">
        <v>-76.465710000000001</v>
      </c>
      <c r="D5685" t="s">
        <v>3201</v>
      </c>
      <c r="E5685" t="s">
        <v>892</v>
      </c>
      <c r="F5685" t="s">
        <v>926</v>
      </c>
      <c r="G5685" t="s">
        <v>3088</v>
      </c>
      <c r="H5685" t="s">
        <v>1321</v>
      </c>
      <c r="I5685">
        <v>10.5648</v>
      </c>
      <c r="J5685" t="s">
        <v>894</v>
      </c>
      <c r="K5685" t="s">
        <v>879</v>
      </c>
      <c r="L5685" t="s">
        <v>3167</v>
      </c>
      <c r="M5685" t="s">
        <v>906</v>
      </c>
      <c r="N5685" t="s">
        <v>906</v>
      </c>
    </row>
    <row r="5686" spans="1:14" x14ac:dyDescent="0.3">
      <c r="A5686" s="136">
        <f t="shared" si="88"/>
        <v>538.78508275899844</v>
      </c>
      <c r="B5686" s="134">
        <v>3.69</v>
      </c>
      <c r="C5686" s="134">
        <v>-76.463499999999996</v>
      </c>
      <c r="D5686" t="s">
        <v>3196</v>
      </c>
      <c r="E5686" t="s">
        <v>883</v>
      </c>
      <c r="F5686" t="s">
        <v>963</v>
      </c>
      <c r="G5686" t="s">
        <v>3083</v>
      </c>
      <c r="H5686" t="s">
        <v>1321</v>
      </c>
      <c r="I5686">
        <v>9.8476999999999997</v>
      </c>
      <c r="L5686" t="s">
        <v>3197</v>
      </c>
      <c r="M5686" t="s">
        <v>906</v>
      </c>
      <c r="N5686" t="s">
        <v>906</v>
      </c>
    </row>
    <row r="5687" spans="1:14" x14ac:dyDescent="0.3">
      <c r="A5687" s="136">
        <f t="shared" si="88"/>
        <v>538.81750485661792</v>
      </c>
      <c r="B5687" s="134">
        <v>2.83</v>
      </c>
      <c r="C5687" s="134">
        <v>-75.310500000000005</v>
      </c>
      <c r="D5687" t="s">
        <v>3794</v>
      </c>
      <c r="E5687" t="s">
        <v>883</v>
      </c>
      <c r="F5687" t="s">
        <v>877</v>
      </c>
      <c r="G5687" t="s">
        <v>3764</v>
      </c>
      <c r="H5687" t="s">
        <v>300</v>
      </c>
      <c r="I5687">
        <v>35.655099999999997</v>
      </c>
      <c r="J5687" t="s">
        <v>894</v>
      </c>
      <c r="L5687" t="s">
        <v>3795</v>
      </c>
      <c r="M5687" t="s">
        <v>1909</v>
      </c>
      <c r="N5687" t="s">
        <v>1909</v>
      </c>
    </row>
    <row r="5688" spans="1:14" x14ac:dyDescent="0.3">
      <c r="A5688" s="136">
        <f t="shared" si="88"/>
        <v>538.98265181702845</v>
      </c>
      <c r="B5688" s="134">
        <v>3.4171900000000002</v>
      </c>
      <c r="C5688" s="134">
        <v>-76.171760000000006</v>
      </c>
      <c r="D5688" t="s">
        <v>2825</v>
      </c>
      <c r="E5688" t="s">
        <v>892</v>
      </c>
      <c r="F5688" t="s">
        <v>877</v>
      </c>
      <c r="G5688" t="s">
        <v>2826</v>
      </c>
      <c r="H5688" t="s">
        <v>1321</v>
      </c>
      <c r="I5688">
        <v>342.89960000000002</v>
      </c>
      <c r="J5688" t="s">
        <v>889</v>
      </c>
      <c r="K5688" t="s">
        <v>879</v>
      </c>
      <c r="L5688" t="s">
        <v>2827</v>
      </c>
      <c r="M5688" t="s">
        <v>1252</v>
      </c>
      <c r="N5688" t="s">
        <v>1252</v>
      </c>
    </row>
    <row r="5689" spans="1:14" x14ac:dyDescent="0.3">
      <c r="A5689" s="136">
        <f t="shared" si="88"/>
        <v>539.0205870474075</v>
      </c>
      <c r="B5689" s="134">
        <v>3.68344</v>
      </c>
      <c r="C5689" s="134">
        <v>-76.459959999999995</v>
      </c>
      <c r="D5689" t="s">
        <v>3189</v>
      </c>
      <c r="E5689" t="s">
        <v>892</v>
      </c>
      <c r="F5689" t="s">
        <v>877</v>
      </c>
      <c r="G5689" t="s">
        <v>3083</v>
      </c>
      <c r="H5689" t="s">
        <v>1321</v>
      </c>
      <c r="I5689">
        <v>20.215199999999999</v>
      </c>
      <c r="J5689" t="s">
        <v>894</v>
      </c>
      <c r="K5689" t="s">
        <v>879</v>
      </c>
      <c r="L5689" t="s">
        <v>1794</v>
      </c>
      <c r="M5689" t="s">
        <v>906</v>
      </c>
      <c r="N5689" t="s">
        <v>906</v>
      </c>
    </row>
    <row r="5690" spans="1:14" x14ac:dyDescent="0.3">
      <c r="A5690" s="136">
        <f t="shared" si="88"/>
        <v>539.03551393845191</v>
      </c>
      <c r="B5690" s="134">
        <v>3.68336</v>
      </c>
      <c r="C5690" s="134">
        <v>-76.460070000000002</v>
      </c>
      <c r="D5690" t="s">
        <v>3190</v>
      </c>
      <c r="E5690" t="s">
        <v>892</v>
      </c>
      <c r="F5690" t="s">
        <v>877</v>
      </c>
      <c r="G5690" t="s">
        <v>3088</v>
      </c>
      <c r="H5690" t="s">
        <v>1321</v>
      </c>
      <c r="I5690">
        <v>221.75890000000001</v>
      </c>
      <c r="J5690" t="s">
        <v>894</v>
      </c>
      <c r="K5690" t="s">
        <v>879</v>
      </c>
      <c r="L5690" t="s">
        <v>1794</v>
      </c>
      <c r="M5690" t="s">
        <v>3191</v>
      </c>
      <c r="N5690" t="s">
        <v>3191</v>
      </c>
    </row>
    <row r="5691" spans="1:14" x14ac:dyDescent="0.3">
      <c r="A5691" s="136">
        <f t="shared" si="88"/>
        <v>539.05908775047385</v>
      </c>
      <c r="B5691" s="134">
        <v>3.6859999999999999</v>
      </c>
      <c r="C5691" s="134">
        <v>-76.462999999999994</v>
      </c>
      <c r="D5691" t="s">
        <v>3209</v>
      </c>
      <c r="E5691" t="s">
        <v>883</v>
      </c>
      <c r="F5691" t="s">
        <v>877</v>
      </c>
      <c r="G5691" t="s">
        <v>3083</v>
      </c>
      <c r="H5691" t="s">
        <v>1321</v>
      </c>
      <c r="I5691">
        <v>16.002600000000001</v>
      </c>
      <c r="J5691" t="s">
        <v>894</v>
      </c>
      <c r="L5691" t="s">
        <v>3153</v>
      </c>
      <c r="M5691" t="s">
        <v>906</v>
      </c>
      <c r="N5691" t="s">
        <v>906</v>
      </c>
    </row>
    <row r="5692" spans="1:14" x14ac:dyDescent="0.3">
      <c r="A5692" s="136">
        <f t="shared" si="88"/>
        <v>539.05987646489257</v>
      </c>
      <c r="B5692" s="134">
        <v>3.6880000000000002</v>
      </c>
      <c r="C5692" s="134">
        <v>-76.465000000000003</v>
      </c>
      <c r="D5692" t="s">
        <v>3227</v>
      </c>
      <c r="E5692" t="s">
        <v>968</v>
      </c>
      <c r="F5692" t="s">
        <v>877</v>
      </c>
      <c r="G5692" t="s">
        <v>3083</v>
      </c>
      <c r="H5692" t="s">
        <v>1321</v>
      </c>
      <c r="I5692">
        <v>12.309699999999999</v>
      </c>
      <c r="J5692" t="s">
        <v>894</v>
      </c>
      <c r="L5692" t="s">
        <v>3167</v>
      </c>
      <c r="M5692" t="s">
        <v>906</v>
      </c>
      <c r="N5692" t="s">
        <v>906</v>
      </c>
    </row>
    <row r="5693" spans="1:14" x14ac:dyDescent="0.3">
      <c r="A5693" s="136">
        <f t="shared" si="88"/>
        <v>539.22234032754193</v>
      </c>
      <c r="B5693" s="134">
        <v>3.6955</v>
      </c>
      <c r="C5693" s="134">
        <v>-76.474500000000006</v>
      </c>
      <c r="D5693" t="s">
        <v>3266</v>
      </c>
      <c r="E5693" t="s">
        <v>968</v>
      </c>
      <c r="F5693" t="s">
        <v>877</v>
      </c>
      <c r="G5693" t="s">
        <v>3088</v>
      </c>
      <c r="H5693" t="s">
        <v>1321</v>
      </c>
      <c r="I5693">
        <v>57.856299999999997</v>
      </c>
      <c r="J5693" t="s">
        <v>894</v>
      </c>
      <c r="L5693" t="s">
        <v>3144</v>
      </c>
      <c r="M5693" t="s">
        <v>906</v>
      </c>
      <c r="N5693" t="s">
        <v>906</v>
      </c>
    </row>
    <row r="5694" spans="1:14" x14ac:dyDescent="0.3">
      <c r="A5694" s="136">
        <f t="shared" si="88"/>
        <v>539.31746289694195</v>
      </c>
      <c r="B5694" s="134">
        <v>11.80889</v>
      </c>
      <c r="C5694" s="134">
        <v>-71.845560000000006</v>
      </c>
      <c r="D5694" t="s">
        <v>14062</v>
      </c>
      <c r="E5694" t="s">
        <v>892</v>
      </c>
      <c r="F5694" t="s">
        <v>877</v>
      </c>
      <c r="G5694" t="s">
        <v>14054</v>
      </c>
      <c r="H5694" t="s">
        <v>13738</v>
      </c>
      <c r="I5694">
        <v>53.771599999999999</v>
      </c>
      <c r="J5694" t="s">
        <v>889</v>
      </c>
      <c r="K5694" t="s">
        <v>879</v>
      </c>
      <c r="L5694" t="s">
        <v>14056</v>
      </c>
      <c r="M5694" t="s">
        <v>12000</v>
      </c>
      <c r="N5694" t="s">
        <v>12000</v>
      </c>
    </row>
    <row r="5695" spans="1:14" x14ac:dyDescent="0.3">
      <c r="A5695" s="136">
        <f t="shared" si="88"/>
        <v>539.34236397221537</v>
      </c>
      <c r="B5695" s="134">
        <v>3.6873100000000001</v>
      </c>
      <c r="C5695" s="134">
        <v>-76.4679</v>
      </c>
      <c r="D5695" t="s">
        <v>3247</v>
      </c>
      <c r="E5695" t="s">
        <v>892</v>
      </c>
      <c r="F5695" t="s">
        <v>877</v>
      </c>
      <c r="G5695" t="s">
        <v>3083</v>
      </c>
      <c r="H5695" t="s">
        <v>1321</v>
      </c>
      <c r="I5695">
        <v>8.7939000000000007</v>
      </c>
      <c r="J5695" t="s">
        <v>894</v>
      </c>
      <c r="K5695" t="s">
        <v>879</v>
      </c>
      <c r="L5695" t="s">
        <v>3167</v>
      </c>
      <c r="M5695" t="s">
        <v>906</v>
      </c>
      <c r="N5695" t="s">
        <v>906</v>
      </c>
    </row>
    <row r="5696" spans="1:14" x14ac:dyDescent="0.3">
      <c r="A5696" s="136">
        <f t="shared" si="88"/>
        <v>539.34387069205161</v>
      </c>
      <c r="B5696" s="134">
        <v>3.7837200000000002</v>
      </c>
      <c r="C5696" s="134">
        <v>-76.561139999999995</v>
      </c>
      <c r="D5696" t="s">
        <v>3539</v>
      </c>
      <c r="E5696" t="s">
        <v>892</v>
      </c>
      <c r="F5696" t="s">
        <v>877</v>
      </c>
      <c r="G5696" t="s">
        <v>3458</v>
      </c>
      <c r="H5696" t="s">
        <v>1321</v>
      </c>
      <c r="I5696">
        <v>6.8098000000000001</v>
      </c>
      <c r="J5696" t="s">
        <v>894</v>
      </c>
      <c r="K5696" t="s">
        <v>879</v>
      </c>
      <c r="L5696" t="s">
        <v>1203</v>
      </c>
      <c r="M5696" t="s">
        <v>949</v>
      </c>
      <c r="N5696" t="s">
        <v>949</v>
      </c>
    </row>
    <row r="5697" spans="1:14" x14ac:dyDescent="0.3">
      <c r="A5697" s="136">
        <f t="shared" si="88"/>
        <v>539.38805346935771</v>
      </c>
      <c r="B5697" s="134">
        <v>3.6804999999999999</v>
      </c>
      <c r="C5697" s="134">
        <v>-76.461699999999993</v>
      </c>
      <c r="D5697" t="s">
        <v>3226</v>
      </c>
      <c r="E5697" t="s">
        <v>892</v>
      </c>
      <c r="F5697" t="s">
        <v>3126</v>
      </c>
      <c r="G5697" t="s">
        <v>3083</v>
      </c>
      <c r="H5697" t="s">
        <v>1321</v>
      </c>
      <c r="I5697">
        <v>36.6464</v>
      </c>
      <c r="J5697" t="s">
        <v>889</v>
      </c>
      <c r="K5697" t="s">
        <v>1058</v>
      </c>
      <c r="L5697" t="s">
        <v>1794</v>
      </c>
      <c r="M5697" t="s">
        <v>906</v>
      </c>
      <c r="N5697" t="s">
        <v>906</v>
      </c>
    </row>
    <row r="5698" spans="1:14" x14ac:dyDescent="0.3">
      <c r="A5698" s="136">
        <f t="shared" ref="A5698:A5761" si="89">6371*ACOS(SIN(RADIANS(LAT))*SIN(RADIANS(B5698))+COS(RADIANS(LAT))*COS(RADIANS(B5698))*COS(RADIANS(C5698-LONG)))</f>
        <v>539.41281303622725</v>
      </c>
      <c r="B5698" s="134">
        <v>3.6844999999999999</v>
      </c>
      <c r="C5698" s="134">
        <v>-76.465999999999994</v>
      </c>
      <c r="D5698" t="s">
        <v>3244</v>
      </c>
      <c r="E5698" t="s">
        <v>883</v>
      </c>
      <c r="F5698" t="s">
        <v>877</v>
      </c>
      <c r="G5698" t="s">
        <v>3083</v>
      </c>
      <c r="H5698" t="s">
        <v>1321</v>
      </c>
      <c r="I5698">
        <v>4.9238999999999997</v>
      </c>
      <c r="J5698" t="s">
        <v>894</v>
      </c>
      <c r="L5698" t="s">
        <v>3167</v>
      </c>
      <c r="M5698" t="s">
        <v>906</v>
      </c>
      <c r="N5698" t="s">
        <v>906</v>
      </c>
    </row>
    <row r="5699" spans="1:14" x14ac:dyDescent="0.3">
      <c r="A5699" s="136">
        <f t="shared" si="89"/>
        <v>539.68919999917739</v>
      </c>
      <c r="B5699" s="134">
        <v>3.6859999999999999</v>
      </c>
      <c r="C5699" s="134">
        <v>-76.471000000000004</v>
      </c>
      <c r="D5699" t="s">
        <v>3269</v>
      </c>
      <c r="E5699" t="s">
        <v>883</v>
      </c>
      <c r="F5699" t="s">
        <v>877</v>
      </c>
      <c r="G5699" t="s">
        <v>3083</v>
      </c>
      <c r="H5699" t="s">
        <v>1321</v>
      </c>
      <c r="I5699">
        <v>14.7719</v>
      </c>
      <c r="J5699" t="s">
        <v>894</v>
      </c>
      <c r="L5699" t="s">
        <v>3153</v>
      </c>
      <c r="M5699" t="s">
        <v>906</v>
      </c>
      <c r="N5699" t="s">
        <v>906</v>
      </c>
    </row>
    <row r="5700" spans="1:14" x14ac:dyDescent="0.3">
      <c r="A5700" s="136">
        <f t="shared" si="89"/>
        <v>539.70494636895535</v>
      </c>
      <c r="B5700" s="134">
        <v>3.6825000000000001</v>
      </c>
      <c r="C5700" s="134">
        <v>-76.46772</v>
      </c>
      <c r="D5700" t="s">
        <v>3256</v>
      </c>
      <c r="E5700" t="s">
        <v>892</v>
      </c>
      <c r="F5700" t="s">
        <v>877</v>
      </c>
      <c r="G5700" t="s">
        <v>3083</v>
      </c>
      <c r="H5700" t="s">
        <v>1321</v>
      </c>
      <c r="I5700">
        <v>10.023099999999999</v>
      </c>
      <c r="J5700" t="s">
        <v>894</v>
      </c>
      <c r="K5700" t="s">
        <v>903</v>
      </c>
      <c r="L5700" t="s">
        <v>3167</v>
      </c>
      <c r="M5700" t="s">
        <v>906</v>
      </c>
      <c r="N5700" t="s">
        <v>906</v>
      </c>
    </row>
    <row r="5701" spans="1:14" x14ac:dyDescent="0.3">
      <c r="A5701" s="136">
        <f t="shared" si="89"/>
        <v>539.92175353268544</v>
      </c>
      <c r="B5701" s="134">
        <v>3.6669399999999999</v>
      </c>
      <c r="C5701" s="134">
        <v>-76.454930000000004</v>
      </c>
      <c r="D5701" t="s">
        <v>3215</v>
      </c>
      <c r="E5701" t="s">
        <v>892</v>
      </c>
      <c r="F5701" t="s">
        <v>877</v>
      </c>
      <c r="G5701" t="s">
        <v>3083</v>
      </c>
      <c r="H5701" t="s">
        <v>1321</v>
      </c>
      <c r="I5701">
        <v>127.9021</v>
      </c>
      <c r="J5701" t="s">
        <v>894</v>
      </c>
      <c r="K5701" t="s">
        <v>879</v>
      </c>
      <c r="L5701" t="s">
        <v>1794</v>
      </c>
      <c r="M5701" t="s">
        <v>3216</v>
      </c>
      <c r="N5701" t="s">
        <v>3216</v>
      </c>
    </row>
    <row r="5702" spans="1:14" x14ac:dyDescent="0.3">
      <c r="A5702" s="136">
        <f t="shared" si="89"/>
        <v>540.00717333990599</v>
      </c>
      <c r="B5702" s="134">
        <v>3.6774200000000001</v>
      </c>
      <c r="C5702" s="134">
        <v>-76.466499999999996</v>
      </c>
      <c r="D5702" t="s">
        <v>3263</v>
      </c>
      <c r="E5702" t="s">
        <v>892</v>
      </c>
      <c r="F5702" t="s">
        <v>3126</v>
      </c>
      <c r="G5702" t="s">
        <v>3083</v>
      </c>
      <c r="H5702" t="s">
        <v>1321</v>
      </c>
      <c r="I5702">
        <v>37.267899999999997</v>
      </c>
      <c r="J5702" t="s">
        <v>889</v>
      </c>
      <c r="K5702" t="s">
        <v>879</v>
      </c>
      <c r="L5702" t="s">
        <v>3264</v>
      </c>
      <c r="M5702" t="s">
        <v>906</v>
      </c>
      <c r="N5702" t="s">
        <v>906</v>
      </c>
    </row>
    <row r="5703" spans="1:14" x14ac:dyDescent="0.3">
      <c r="A5703" s="136">
        <f t="shared" si="89"/>
        <v>540.069806037332</v>
      </c>
      <c r="B5703" s="134">
        <v>3.6677499999999998</v>
      </c>
      <c r="C5703" s="134">
        <v>-76.457629999999995</v>
      </c>
      <c r="D5703" t="s">
        <v>3240</v>
      </c>
      <c r="E5703" t="s">
        <v>892</v>
      </c>
      <c r="F5703" t="s">
        <v>877</v>
      </c>
      <c r="G5703" t="s">
        <v>3083</v>
      </c>
      <c r="H5703" t="s">
        <v>1321</v>
      </c>
      <c r="I5703">
        <v>15.7293</v>
      </c>
      <c r="J5703" t="s">
        <v>889</v>
      </c>
      <c r="K5703" t="s">
        <v>879</v>
      </c>
      <c r="L5703" t="s">
        <v>3241</v>
      </c>
      <c r="M5703" t="s">
        <v>906</v>
      </c>
      <c r="N5703" t="s">
        <v>906</v>
      </c>
    </row>
    <row r="5704" spans="1:14" x14ac:dyDescent="0.3">
      <c r="A5704" s="136">
        <f t="shared" si="89"/>
        <v>540.07514177434803</v>
      </c>
      <c r="B5704" s="134">
        <v>3.7745000000000002</v>
      </c>
      <c r="C5704" s="134">
        <v>-76.561499999999995</v>
      </c>
      <c r="D5704" t="s">
        <v>3548</v>
      </c>
      <c r="E5704" t="s">
        <v>883</v>
      </c>
      <c r="F5704" t="s">
        <v>963</v>
      </c>
      <c r="G5704" t="s">
        <v>3458</v>
      </c>
      <c r="H5704" t="s">
        <v>1321</v>
      </c>
      <c r="I5704">
        <v>43.088700000000003</v>
      </c>
      <c r="L5704" t="s">
        <v>3549</v>
      </c>
      <c r="M5704" t="s">
        <v>1019</v>
      </c>
      <c r="N5704" t="s">
        <v>1019</v>
      </c>
    </row>
    <row r="5705" spans="1:14" x14ac:dyDescent="0.3">
      <c r="A5705" s="136">
        <f t="shared" si="89"/>
        <v>540.18479786701141</v>
      </c>
      <c r="B5705" s="134">
        <v>3.6792899999999999</v>
      </c>
      <c r="C5705" s="134">
        <v>-76.470619999999997</v>
      </c>
      <c r="D5705" t="s">
        <v>3288</v>
      </c>
      <c r="E5705" t="s">
        <v>892</v>
      </c>
      <c r="F5705" t="s">
        <v>3126</v>
      </c>
      <c r="G5705" t="s">
        <v>3083</v>
      </c>
      <c r="H5705" t="s">
        <v>1321</v>
      </c>
      <c r="I5705">
        <v>32.776699999999998</v>
      </c>
      <c r="J5705" t="s">
        <v>889</v>
      </c>
      <c r="K5705" t="s">
        <v>879</v>
      </c>
      <c r="L5705" t="s">
        <v>3289</v>
      </c>
      <c r="M5705" t="s">
        <v>906</v>
      </c>
      <c r="N5705" t="s">
        <v>906</v>
      </c>
    </row>
    <row r="5706" spans="1:14" x14ac:dyDescent="0.3">
      <c r="A5706" s="136">
        <f t="shared" si="89"/>
        <v>540.28800575823186</v>
      </c>
      <c r="B5706" s="134">
        <v>3.6737199999999999</v>
      </c>
      <c r="C5706" s="134">
        <v>-76.466380000000001</v>
      </c>
      <c r="D5706" t="s">
        <v>3279</v>
      </c>
      <c r="E5706" t="s">
        <v>892</v>
      </c>
      <c r="F5706" t="s">
        <v>877</v>
      </c>
      <c r="G5706" t="s">
        <v>3083</v>
      </c>
      <c r="H5706" t="s">
        <v>1321</v>
      </c>
      <c r="I5706">
        <v>34.039700000000003</v>
      </c>
      <c r="J5706" t="s">
        <v>894</v>
      </c>
      <c r="K5706" t="s">
        <v>879</v>
      </c>
      <c r="L5706" t="s">
        <v>3280</v>
      </c>
      <c r="M5706" t="s">
        <v>906</v>
      </c>
      <c r="N5706" t="s">
        <v>906</v>
      </c>
    </row>
    <row r="5707" spans="1:14" x14ac:dyDescent="0.3">
      <c r="A5707" s="136">
        <f t="shared" si="89"/>
        <v>540.54955610667741</v>
      </c>
      <c r="B5707" s="134">
        <v>2.7875000000000001</v>
      </c>
      <c r="C5707" s="134">
        <v>-75.263499999999993</v>
      </c>
      <c r="D5707" t="s">
        <v>3923</v>
      </c>
      <c r="E5707" t="s">
        <v>883</v>
      </c>
      <c r="F5707" t="s">
        <v>877</v>
      </c>
      <c r="G5707" t="s">
        <v>3770</v>
      </c>
      <c r="H5707" t="s">
        <v>300</v>
      </c>
      <c r="I5707">
        <v>92.208799999999997</v>
      </c>
      <c r="J5707" t="s">
        <v>894</v>
      </c>
      <c r="L5707" t="s">
        <v>1959</v>
      </c>
      <c r="M5707" t="s">
        <v>957</v>
      </c>
      <c r="N5707" t="s">
        <v>957</v>
      </c>
    </row>
    <row r="5708" spans="1:14" x14ac:dyDescent="0.3">
      <c r="A5708" s="136">
        <f t="shared" si="89"/>
        <v>540.58812145350328</v>
      </c>
      <c r="B5708" s="134">
        <v>3.6722700000000001</v>
      </c>
      <c r="C5708" s="134">
        <v>-76.46875</v>
      </c>
      <c r="D5708" t="s">
        <v>3304</v>
      </c>
      <c r="E5708" t="s">
        <v>892</v>
      </c>
      <c r="F5708" t="s">
        <v>3126</v>
      </c>
      <c r="G5708" t="s">
        <v>3083</v>
      </c>
      <c r="H5708" t="s">
        <v>1321</v>
      </c>
      <c r="I5708">
        <v>30.0488</v>
      </c>
      <c r="J5708" t="s">
        <v>894</v>
      </c>
      <c r="K5708" t="s">
        <v>879</v>
      </c>
      <c r="L5708" t="s">
        <v>3305</v>
      </c>
      <c r="M5708" t="s">
        <v>906</v>
      </c>
      <c r="N5708" t="s">
        <v>906</v>
      </c>
    </row>
    <row r="5709" spans="1:14" x14ac:dyDescent="0.3">
      <c r="A5709" s="136">
        <f t="shared" si="89"/>
        <v>540.6438148474748</v>
      </c>
      <c r="B5709" s="134">
        <v>2.8005399999999998</v>
      </c>
      <c r="C5709" s="134">
        <v>-75.29016</v>
      </c>
      <c r="D5709" t="s">
        <v>3878</v>
      </c>
      <c r="E5709" t="s">
        <v>892</v>
      </c>
      <c r="F5709" t="s">
        <v>877</v>
      </c>
      <c r="G5709" t="s">
        <v>3770</v>
      </c>
      <c r="H5709" t="s">
        <v>300</v>
      </c>
      <c r="I5709">
        <v>45.914299999999997</v>
      </c>
      <c r="J5709" t="s">
        <v>894</v>
      </c>
      <c r="K5709" t="s">
        <v>879</v>
      </c>
      <c r="L5709" t="s">
        <v>3532</v>
      </c>
      <c r="M5709" t="s">
        <v>949</v>
      </c>
      <c r="N5709" t="s">
        <v>949</v>
      </c>
    </row>
    <row r="5710" spans="1:14" x14ac:dyDescent="0.3">
      <c r="A5710" s="136">
        <f t="shared" si="89"/>
        <v>540.80991633266717</v>
      </c>
      <c r="B5710" s="134">
        <v>3.6620699999999999</v>
      </c>
      <c r="C5710" s="134">
        <v>-76.461370000000002</v>
      </c>
      <c r="D5710" t="s">
        <v>3283</v>
      </c>
      <c r="E5710" t="s">
        <v>892</v>
      </c>
      <c r="F5710" t="s">
        <v>877</v>
      </c>
      <c r="G5710" t="s">
        <v>3083</v>
      </c>
      <c r="H5710" t="s">
        <v>1321</v>
      </c>
      <c r="I5710">
        <v>17.320499999999999</v>
      </c>
      <c r="J5710" t="s">
        <v>894</v>
      </c>
      <c r="K5710" t="s">
        <v>879</v>
      </c>
      <c r="L5710" t="s">
        <v>3284</v>
      </c>
      <c r="M5710" t="s">
        <v>906</v>
      </c>
      <c r="N5710" t="s">
        <v>906</v>
      </c>
    </row>
    <row r="5711" spans="1:14" x14ac:dyDescent="0.3">
      <c r="A5711" s="136">
        <f t="shared" si="89"/>
        <v>540.81478981483349</v>
      </c>
      <c r="B5711" s="134">
        <v>3.79088</v>
      </c>
      <c r="C5711" s="134">
        <v>-76.585989999999995</v>
      </c>
      <c r="D5711" t="s">
        <v>3632</v>
      </c>
      <c r="E5711" t="s">
        <v>892</v>
      </c>
      <c r="F5711" t="s">
        <v>877</v>
      </c>
      <c r="G5711" t="s">
        <v>3458</v>
      </c>
      <c r="H5711" t="s">
        <v>1321</v>
      </c>
      <c r="I5711">
        <v>7.0557999999999996</v>
      </c>
      <c r="J5711" t="s">
        <v>894</v>
      </c>
      <c r="K5711" t="s">
        <v>879</v>
      </c>
      <c r="L5711" t="s">
        <v>1203</v>
      </c>
      <c r="M5711" t="s">
        <v>949</v>
      </c>
      <c r="N5711" t="s">
        <v>949</v>
      </c>
    </row>
    <row r="5712" spans="1:14" x14ac:dyDescent="0.3">
      <c r="A5712" s="136">
        <f t="shared" si="89"/>
        <v>540.98233934862424</v>
      </c>
      <c r="B5712" s="134">
        <v>3.6629999999999998</v>
      </c>
      <c r="C5712" s="134">
        <v>-76.464500000000001</v>
      </c>
      <c r="D5712" t="s">
        <v>3296</v>
      </c>
      <c r="E5712" t="s">
        <v>883</v>
      </c>
      <c r="F5712" t="s">
        <v>877</v>
      </c>
      <c r="G5712" t="s">
        <v>3083</v>
      </c>
      <c r="H5712" t="s">
        <v>1321</v>
      </c>
      <c r="I5712">
        <v>45.5471</v>
      </c>
      <c r="J5712" t="s">
        <v>894</v>
      </c>
      <c r="L5712" t="s">
        <v>3297</v>
      </c>
      <c r="M5712" t="s">
        <v>3298</v>
      </c>
      <c r="N5712" t="s">
        <v>3298</v>
      </c>
    </row>
    <row r="5713" spans="1:14" x14ac:dyDescent="0.3">
      <c r="A5713" s="136">
        <f t="shared" si="89"/>
        <v>540.98280340619283</v>
      </c>
      <c r="B5713" s="134">
        <v>3.6716099999999998</v>
      </c>
      <c r="C5713" s="134">
        <v>-76.473110000000005</v>
      </c>
      <c r="D5713" t="s">
        <v>3336</v>
      </c>
      <c r="E5713" t="s">
        <v>892</v>
      </c>
      <c r="F5713" t="s">
        <v>877</v>
      </c>
      <c r="G5713" t="s">
        <v>3083</v>
      </c>
      <c r="H5713" t="s">
        <v>1321</v>
      </c>
      <c r="I5713">
        <v>47.862099999999998</v>
      </c>
      <c r="J5713" t="s">
        <v>889</v>
      </c>
      <c r="K5713" t="s">
        <v>879</v>
      </c>
      <c r="L5713" t="s">
        <v>3337</v>
      </c>
      <c r="M5713" t="s">
        <v>906</v>
      </c>
      <c r="N5713" t="s">
        <v>906</v>
      </c>
    </row>
    <row r="5714" spans="1:14" x14ac:dyDescent="0.3">
      <c r="A5714" s="136">
        <f t="shared" si="89"/>
        <v>541.02203347781506</v>
      </c>
      <c r="B5714" s="134">
        <v>3.6448299999999998</v>
      </c>
      <c r="C5714" s="134">
        <v>-76.446709999999996</v>
      </c>
      <c r="D5714" t="s">
        <v>3237</v>
      </c>
      <c r="E5714" t="s">
        <v>892</v>
      </c>
      <c r="F5714" t="s">
        <v>877</v>
      </c>
      <c r="G5714" t="s">
        <v>3095</v>
      </c>
      <c r="H5714" t="s">
        <v>1321</v>
      </c>
      <c r="I5714">
        <v>61.966500000000003</v>
      </c>
      <c r="J5714" t="s">
        <v>894</v>
      </c>
      <c r="K5714" t="s">
        <v>879</v>
      </c>
      <c r="L5714" t="s">
        <v>3238</v>
      </c>
      <c r="M5714" t="s">
        <v>949</v>
      </c>
      <c r="N5714" t="s">
        <v>949</v>
      </c>
    </row>
    <row r="5715" spans="1:14" x14ac:dyDescent="0.3">
      <c r="A5715" s="136">
        <f t="shared" si="89"/>
        <v>541.71413541020979</v>
      </c>
      <c r="B5715" s="134">
        <v>11.795999999999999</v>
      </c>
      <c r="C5715" s="134">
        <v>-71.706500000000005</v>
      </c>
      <c r="D5715" t="s">
        <v>14064</v>
      </c>
      <c r="E5715" t="s">
        <v>883</v>
      </c>
      <c r="F5715" t="s">
        <v>877</v>
      </c>
      <c r="G5715" t="s">
        <v>14054</v>
      </c>
      <c r="H5715" t="s">
        <v>13738</v>
      </c>
      <c r="I5715">
        <v>9376.0782999999992</v>
      </c>
      <c r="J5715" t="s">
        <v>1069</v>
      </c>
      <c r="L5715" t="s">
        <v>14058</v>
      </c>
      <c r="M5715" t="s">
        <v>1019</v>
      </c>
      <c r="N5715" t="s">
        <v>1019</v>
      </c>
    </row>
    <row r="5716" spans="1:14" x14ac:dyDescent="0.3">
      <c r="A5716" s="136">
        <f t="shared" si="89"/>
        <v>542.01871881999205</v>
      </c>
      <c r="B5716" s="134">
        <v>3.4152900000000002</v>
      </c>
      <c r="C5716" s="134">
        <v>-76.211489999999998</v>
      </c>
      <c r="D5716" t="s">
        <v>2919</v>
      </c>
      <c r="E5716" t="s">
        <v>892</v>
      </c>
      <c r="F5716" t="s">
        <v>877</v>
      </c>
      <c r="G5716" t="s">
        <v>2826</v>
      </c>
      <c r="H5716" t="s">
        <v>1321</v>
      </c>
      <c r="I5716">
        <v>47.982500000000002</v>
      </c>
      <c r="J5716" t="s">
        <v>894</v>
      </c>
      <c r="K5716" t="s">
        <v>879</v>
      </c>
      <c r="L5716" t="s">
        <v>2920</v>
      </c>
      <c r="M5716" t="s">
        <v>949</v>
      </c>
      <c r="N5716" t="s">
        <v>949</v>
      </c>
    </row>
    <row r="5717" spans="1:14" x14ac:dyDescent="0.3">
      <c r="A5717" s="136">
        <f t="shared" si="89"/>
        <v>542.19669579848278</v>
      </c>
      <c r="B5717" s="134">
        <v>3.4162499999999998</v>
      </c>
      <c r="C5717" s="134">
        <v>-76.215050000000005</v>
      </c>
      <c r="D5717" t="s">
        <v>2931</v>
      </c>
      <c r="E5717" t="s">
        <v>892</v>
      </c>
      <c r="F5717" t="s">
        <v>877</v>
      </c>
      <c r="G5717" t="s">
        <v>2826</v>
      </c>
      <c r="H5717" t="s">
        <v>1321</v>
      </c>
      <c r="I5717">
        <v>54.972799999999999</v>
      </c>
      <c r="J5717" t="s">
        <v>894</v>
      </c>
      <c r="K5717" t="s">
        <v>879</v>
      </c>
      <c r="L5717" t="s">
        <v>2920</v>
      </c>
      <c r="M5717" t="s">
        <v>949</v>
      </c>
      <c r="N5717" t="s">
        <v>949</v>
      </c>
    </row>
    <row r="5718" spans="1:14" x14ac:dyDescent="0.3">
      <c r="A5718" s="136">
        <f t="shared" si="89"/>
        <v>542.25201919835285</v>
      </c>
      <c r="B5718" s="134">
        <v>3.6339999999999999</v>
      </c>
      <c r="C5718" s="134">
        <v>-76.451499999999996</v>
      </c>
      <c r="D5718" t="s">
        <v>3306</v>
      </c>
      <c r="E5718" t="s">
        <v>892</v>
      </c>
      <c r="F5718" t="s">
        <v>1199</v>
      </c>
      <c r="G5718" t="s">
        <v>3095</v>
      </c>
      <c r="H5718" t="s">
        <v>1321</v>
      </c>
      <c r="I5718">
        <v>34.4681</v>
      </c>
      <c r="J5718" t="s">
        <v>889</v>
      </c>
      <c r="K5718" t="s">
        <v>879</v>
      </c>
      <c r="L5718" t="s">
        <v>3307</v>
      </c>
      <c r="M5718" t="s">
        <v>3058</v>
      </c>
      <c r="N5718" t="s">
        <v>3058</v>
      </c>
    </row>
    <row r="5719" spans="1:14" x14ac:dyDescent="0.3">
      <c r="A5719" s="136">
        <f t="shared" si="89"/>
        <v>542.67294714255934</v>
      </c>
      <c r="B5719" s="134">
        <v>3.4205999999999999</v>
      </c>
      <c r="C5719" s="134">
        <v>-76.226609999999994</v>
      </c>
      <c r="D5719" t="s">
        <v>2941</v>
      </c>
      <c r="E5719" t="s">
        <v>892</v>
      </c>
      <c r="F5719" t="s">
        <v>877</v>
      </c>
      <c r="G5719" t="s">
        <v>2826</v>
      </c>
      <c r="H5719" t="s">
        <v>1321</v>
      </c>
      <c r="I5719">
        <v>9.7399000000000004</v>
      </c>
      <c r="J5719" t="s">
        <v>894</v>
      </c>
      <c r="K5719" t="s">
        <v>879</v>
      </c>
      <c r="L5719" t="s">
        <v>2920</v>
      </c>
      <c r="M5719" t="s">
        <v>949</v>
      </c>
      <c r="N5719" t="s">
        <v>949</v>
      </c>
    </row>
    <row r="5720" spans="1:14" x14ac:dyDescent="0.3">
      <c r="A5720" s="136">
        <f t="shared" si="89"/>
        <v>542.68688419167654</v>
      </c>
      <c r="B5720" s="134">
        <v>11.881500000000001</v>
      </c>
      <c r="C5720" s="134">
        <v>-72.037499999999994</v>
      </c>
      <c r="D5720" t="s">
        <v>14057</v>
      </c>
      <c r="E5720" t="s">
        <v>883</v>
      </c>
      <c r="F5720" t="s">
        <v>877</v>
      </c>
      <c r="G5720" t="s">
        <v>14054</v>
      </c>
      <c r="H5720" t="s">
        <v>13738</v>
      </c>
      <c r="I5720">
        <v>9337.4012000000002</v>
      </c>
      <c r="J5720" t="s">
        <v>1069</v>
      </c>
      <c r="L5720" t="s">
        <v>14058</v>
      </c>
      <c r="M5720" t="s">
        <v>1019</v>
      </c>
      <c r="N5720" t="s">
        <v>1019</v>
      </c>
    </row>
    <row r="5721" spans="1:14" x14ac:dyDescent="0.3">
      <c r="A5721" s="136">
        <f t="shared" si="89"/>
        <v>543.01284395339439</v>
      </c>
      <c r="B5721" s="134">
        <v>3.6441400000000002</v>
      </c>
      <c r="C5721" s="134">
        <v>-76.471469999999997</v>
      </c>
      <c r="D5721" t="s">
        <v>3399</v>
      </c>
      <c r="E5721" t="s">
        <v>892</v>
      </c>
      <c r="F5721" t="s">
        <v>877</v>
      </c>
      <c r="G5721" t="s">
        <v>3083</v>
      </c>
      <c r="H5721" t="s">
        <v>1321</v>
      </c>
      <c r="I5721">
        <v>434.46850000000001</v>
      </c>
      <c r="J5721" t="s">
        <v>1069</v>
      </c>
      <c r="K5721" t="s">
        <v>879</v>
      </c>
      <c r="L5721" t="s">
        <v>1794</v>
      </c>
      <c r="M5721" t="s">
        <v>1482</v>
      </c>
      <c r="N5721" t="s">
        <v>1482</v>
      </c>
    </row>
    <row r="5722" spans="1:14" x14ac:dyDescent="0.3">
      <c r="A5722" s="136">
        <f t="shared" si="89"/>
        <v>543.06359984633878</v>
      </c>
      <c r="B5722" s="134">
        <v>3.653</v>
      </c>
      <c r="C5722" s="134">
        <v>-76.480999999999995</v>
      </c>
      <c r="D5722" t="s">
        <v>3434</v>
      </c>
      <c r="E5722" t="s">
        <v>883</v>
      </c>
      <c r="F5722" t="s">
        <v>877</v>
      </c>
      <c r="G5722" t="s">
        <v>3083</v>
      </c>
      <c r="H5722" t="s">
        <v>1321</v>
      </c>
      <c r="I5722">
        <v>145.26509999999999</v>
      </c>
      <c r="J5722" t="s">
        <v>894</v>
      </c>
      <c r="L5722" t="s">
        <v>3435</v>
      </c>
      <c r="M5722" t="s">
        <v>989</v>
      </c>
      <c r="N5722" t="s">
        <v>989</v>
      </c>
    </row>
    <row r="5723" spans="1:14" x14ac:dyDescent="0.3">
      <c r="A5723" s="136">
        <f t="shared" si="89"/>
        <v>543.13661207962036</v>
      </c>
      <c r="B5723" s="134">
        <v>2.7938800000000001</v>
      </c>
      <c r="C5723" s="134">
        <v>-75.325360000000003</v>
      </c>
      <c r="D5723" t="s">
        <v>3894</v>
      </c>
      <c r="E5723" t="s">
        <v>892</v>
      </c>
      <c r="F5723" t="s">
        <v>877</v>
      </c>
      <c r="G5723" t="s">
        <v>3764</v>
      </c>
      <c r="H5723" t="s">
        <v>300</v>
      </c>
      <c r="I5723">
        <v>25.639800000000001</v>
      </c>
      <c r="J5723" t="s">
        <v>894</v>
      </c>
      <c r="K5723" t="s">
        <v>903</v>
      </c>
      <c r="L5723" t="s">
        <v>3895</v>
      </c>
      <c r="M5723" t="s">
        <v>949</v>
      </c>
      <c r="N5723" t="s">
        <v>949</v>
      </c>
    </row>
    <row r="5724" spans="1:14" x14ac:dyDescent="0.3">
      <c r="A5724" s="136">
        <f t="shared" si="89"/>
        <v>543.20734980024679</v>
      </c>
      <c r="B5724" s="134">
        <v>2.8475000000000001</v>
      </c>
      <c r="C5724" s="134">
        <v>-75.424000000000007</v>
      </c>
      <c r="D5724" t="s">
        <v>3741</v>
      </c>
      <c r="E5724" t="s">
        <v>883</v>
      </c>
      <c r="F5724" t="s">
        <v>877</v>
      </c>
      <c r="G5724" t="s">
        <v>2950</v>
      </c>
      <c r="H5724" t="s">
        <v>300</v>
      </c>
      <c r="I5724">
        <v>197.977</v>
      </c>
      <c r="J5724" t="s">
        <v>889</v>
      </c>
      <c r="L5724" t="s">
        <v>1438</v>
      </c>
      <c r="M5724" t="s">
        <v>3742</v>
      </c>
      <c r="N5724" t="s">
        <v>3742</v>
      </c>
    </row>
    <row r="5725" spans="1:14" x14ac:dyDescent="0.3">
      <c r="A5725" s="136">
        <f t="shared" si="89"/>
        <v>543.5216752094218</v>
      </c>
      <c r="B5725" s="134">
        <v>6.0724999999999998</v>
      </c>
      <c r="C5725" s="134">
        <v>-68.1875</v>
      </c>
      <c r="D5725" t="s">
        <v>13998</v>
      </c>
      <c r="E5725" t="s">
        <v>892</v>
      </c>
      <c r="F5725" t="s">
        <v>1214</v>
      </c>
      <c r="G5725" t="s">
        <v>13999</v>
      </c>
      <c r="H5725" t="s">
        <v>286</v>
      </c>
      <c r="I5725">
        <v>178.47280000000001</v>
      </c>
      <c r="L5725" t="s">
        <v>14000</v>
      </c>
      <c r="M5725" t="s">
        <v>931</v>
      </c>
      <c r="N5725" t="s">
        <v>931</v>
      </c>
    </row>
    <row r="5726" spans="1:14" x14ac:dyDescent="0.3">
      <c r="A5726" s="136">
        <f t="shared" si="89"/>
        <v>543.90751027378678</v>
      </c>
      <c r="B5726" s="134">
        <v>3.6185</v>
      </c>
      <c r="C5726" s="134">
        <v>-76.456999999999994</v>
      </c>
      <c r="D5726" t="s">
        <v>3380</v>
      </c>
      <c r="E5726" t="s">
        <v>892</v>
      </c>
      <c r="F5726" t="s">
        <v>1199</v>
      </c>
      <c r="G5726" t="s">
        <v>3095</v>
      </c>
      <c r="H5726" t="s">
        <v>1321</v>
      </c>
      <c r="I5726">
        <v>27.082899999999999</v>
      </c>
      <c r="J5726" t="s">
        <v>889</v>
      </c>
      <c r="K5726" t="s">
        <v>879</v>
      </c>
      <c r="L5726" t="s">
        <v>3307</v>
      </c>
      <c r="M5726" t="s">
        <v>1117</v>
      </c>
      <c r="N5726" t="s">
        <v>1117</v>
      </c>
    </row>
    <row r="5727" spans="1:14" x14ac:dyDescent="0.3">
      <c r="A5727" s="136">
        <f t="shared" si="89"/>
        <v>544.62472136540396</v>
      </c>
      <c r="B5727" s="134">
        <v>3.6070000000000002</v>
      </c>
      <c r="C5727" s="134">
        <v>-76.454499999999996</v>
      </c>
      <c r="D5727" t="s">
        <v>3404</v>
      </c>
      <c r="E5727" t="s">
        <v>968</v>
      </c>
      <c r="F5727" t="s">
        <v>877</v>
      </c>
      <c r="G5727" t="s">
        <v>3095</v>
      </c>
      <c r="H5727" t="s">
        <v>1321</v>
      </c>
      <c r="I5727">
        <v>24.621099999999998</v>
      </c>
      <c r="J5727" t="s">
        <v>894</v>
      </c>
      <c r="L5727" t="s">
        <v>3405</v>
      </c>
      <c r="M5727" t="s">
        <v>957</v>
      </c>
      <c r="N5727" t="s">
        <v>957</v>
      </c>
    </row>
    <row r="5728" spans="1:14" x14ac:dyDescent="0.3">
      <c r="A5728" s="136">
        <f t="shared" si="89"/>
        <v>544.76707415544888</v>
      </c>
      <c r="B5728" s="134">
        <v>3.6995200000000001</v>
      </c>
      <c r="C5728" s="134">
        <v>-76.548280000000005</v>
      </c>
      <c r="D5728" t="s">
        <v>3612</v>
      </c>
      <c r="E5728" t="s">
        <v>892</v>
      </c>
      <c r="F5728" t="s">
        <v>877</v>
      </c>
      <c r="G5728" t="s">
        <v>3613</v>
      </c>
      <c r="H5728" t="s">
        <v>1321</v>
      </c>
      <c r="I5728">
        <v>9.9214000000000002</v>
      </c>
      <c r="J5728" t="s">
        <v>894</v>
      </c>
      <c r="K5728" t="s">
        <v>879</v>
      </c>
      <c r="L5728" t="s">
        <v>1203</v>
      </c>
      <c r="M5728" t="s">
        <v>949</v>
      </c>
      <c r="N5728" t="s">
        <v>949</v>
      </c>
    </row>
    <row r="5729" spans="1:14" x14ac:dyDescent="0.3">
      <c r="A5729" s="136">
        <f t="shared" si="89"/>
        <v>544.91227691920017</v>
      </c>
      <c r="B5729" s="134">
        <v>3.63</v>
      </c>
      <c r="C5729" s="134">
        <v>-76.481499999999997</v>
      </c>
      <c r="D5729" t="s">
        <v>3482</v>
      </c>
      <c r="E5729" t="s">
        <v>968</v>
      </c>
      <c r="F5729" t="s">
        <v>877</v>
      </c>
      <c r="G5729" t="s">
        <v>3083</v>
      </c>
      <c r="H5729" t="s">
        <v>1321</v>
      </c>
      <c r="I5729">
        <v>230.2148</v>
      </c>
      <c r="J5729" t="s">
        <v>889</v>
      </c>
      <c r="L5729" t="s">
        <v>1092</v>
      </c>
      <c r="M5729" t="s">
        <v>906</v>
      </c>
      <c r="N5729" t="s">
        <v>906</v>
      </c>
    </row>
    <row r="5730" spans="1:14" x14ac:dyDescent="0.3">
      <c r="A5730" s="136">
        <f t="shared" si="89"/>
        <v>544.98254839620108</v>
      </c>
      <c r="B5730" s="134">
        <v>3.3786499999999999</v>
      </c>
      <c r="C5730" s="134">
        <v>-76.209779999999995</v>
      </c>
      <c r="D5730" t="s">
        <v>2993</v>
      </c>
      <c r="E5730" t="s">
        <v>876</v>
      </c>
      <c r="F5730" t="s">
        <v>877</v>
      </c>
      <c r="G5730" t="s">
        <v>2826</v>
      </c>
      <c r="H5730" t="s">
        <v>1321</v>
      </c>
      <c r="I5730">
        <v>115.90819999999999</v>
      </c>
      <c r="J5730" t="s">
        <v>894</v>
      </c>
      <c r="K5730" t="s">
        <v>879</v>
      </c>
      <c r="L5730" t="s">
        <v>2994</v>
      </c>
      <c r="M5730" t="s">
        <v>949</v>
      </c>
      <c r="N5730" t="s">
        <v>949</v>
      </c>
    </row>
    <row r="5731" spans="1:14" x14ac:dyDescent="0.3">
      <c r="A5731" s="136">
        <f t="shared" si="89"/>
        <v>544.98906394661014</v>
      </c>
      <c r="B5731" s="134">
        <v>3.6270500000000001</v>
      </c>
      <c r="C5731" s="134">
        <v>-76.479510000000005</v>
      </c>
      <c r="D5731" t="s">
        <v>3480</v>
      </c>
      <c r="E5731" t="s">
        <v>892</v>
      </c>
      <c r="F5731" t="s">
        <v>926</v>
      </c>
      <c r="G5731" t="s">
        <v>3083</v>
      </c>
      <c r="H5731" t="s">
        <v>1321</v>
      </c>
      <c r="I5731">
        <v>25.410399999999999</v>
      </c>
      <c r="J5731" t="s">
        <v>894</v>
      </c>
      <c r="K5731" t="s">
        <v>879</v>
      </c>
      <c r="L5731" t="s">
        <v>3481</v>
      </c>
      <c r="M5731" t="s">
        <v>1252</v>
      </c>
      <c r="N5731" t="s">
        <v>1252</v>
      </c>
    </row>
    <row r="5732" spans="1:14" x14ac:dyDescent="0.3">
      <c r="A5732" s="136">
        <f t="shared" si="89"/>
        <v>545.29784228582639</v>
      </c>
      <c r="B5732" s="134">
        <v>11.916</v>
      </c>
      <c r="C5732" s="134">
        <v>-72.093500000000006</v>
      </c>
      <c r="D5732" t="s">
        <v>14063</v>
      </c>
      <c r="E5732" t="s">
        <v>883</v>
      </c>
      <c r="F5732" t="s">
        <v>877</v>
      </c>
      <c r="G5732" t="s">
        <v>14054</v>
      </c>
      <c r="H5732" t="s">
        <v>13738</v>
      </c>
      <c r="I5732">
        <v>308.07810000000001</v>
      </c>
      <c r="J5732" t="s">
        <v>889</v>
      </c>
      <c r="L5732" t="s">
        <v>971</v>
      </c>
      <c r="M5732" t="s">
        <v>3535</v>
      </c>
      <c r="N5732" t="s">
        <v>3535</v>
      </c>
    </row>
    <row r="5733" spans="1:14" x14ac:dyDescent="0.3">
      <c r="A5733" s="136">
        <f t="shared" si="89"/>
        <v>545.4312906956244</v>
      </c>
      <c r="B5733" s="134">
        <v>2.7898900000000002</v>
      </c>
      <c r="C5733" s="134">
        <v>-75.361410000000006</v>
      </c>
      <c r="D5733" t="s">
        <v>3911</v>
      </c>
      <c r="E5733" t="s">
        <v>892</v>
      </c>
      <c r="F5733" t="s">
        <v>926</v>
      </c>
      <c r="G5733" t="s">
        <v>3912</v>
      </c>
      <c r="H5733" t="s">
        <v>300</v>
      </c>
      <c r="I5733">
        <v>4908.1832000000004</v>
      </c>
      <c r="J5733" t="s">
        <v>889</v>
      </c>
      <c r="K5733" t="s">
        <v>879</v>
      </c>
      <c r="L5733" t="s">
        <v>3913</v>
      </c>
      <c r="M5733" t="s">
        <v>1107</v>
      </c>
      <c r="N5733" t="s">
        <v>1107</v>
      </c>
    </row>
    <row r="5734" spans="1:14" x14ac:dyDescent="0.3">
      <c r="A5734" s="136">
        <f t="shared" si="89"/>
        <v>545.57272975248452</v>
      </c>
      <c r="B5734" s="134">
        <v>2.7742100000000001</v>
      </c>
      <c r="C5734" s="134">
        <v>-75.335049999999995</v>
      </c>
      <c r="D5734" t="s">
        <v>3944</v>
      </c>
      <c r="E5734" t="s">
        <v>892</v>
      </c>
      <c r="F5734" t="s">
        <v>877</v>
      </c>
      <c r="G5734" t="s">
        <v>3912</v>
      </c>
      <c r="H5734" t="s">
        <v>300</v>
      </c>
      <c r="I5734">
        <v>1253.1949</v>
      </c>
      <c r="J5734" t="s">
        <v>889</v>
      </c>
      <c r="K5734" t="s">
        <v>879</v>
      </c>
      <c r="L5734" t="s">
        <v>3945</v>
      </c>
      <c r="M5734" t="s">
        <v>1107</v>
      </c>
      <c r="N5734" t="s">
        <v>1107</v>
      </c>
    </row>
    <row r="5735" spans="1:14" x14ac:dyDescent="0.3">
      <c r="A5735" s="136">
        <f t="shared" si="89"/>
        <v>545.68800846194029</v>
      </c>
      <c r="B5735" s="134">
        <v>3.5985</v>
      </c>
      <c r="C5735" s="134">
        <v>-76.459500000000006</v>
      </c>
      <c r="D5735" t="s">
        <v>3451</v>
      </c>
      <c r="E5735" t="s">
        <v>892</v>
      </c>
      <c r="F5735" t="s">
        <v>1199</v>
      </c>
      <c r="G5735" t="s">
        <v>3095</v>
      </c>
      <c r="H5735" t="s">
        <v>1321</v>
      </c>
      <c r="I5735">
        <v>75.095600000000005</v>
      </c>
      <c r="J5735" t="s">
        <v>889</v>
      </c>
      <c r="K5735" t="s">
        <v>879</v>
      </c>
      <c r="L5735" t="s">
        <v>3452</v>
      </c>
      <c r="M5735" t="s">
        <v>1117</v>
      </c>
      <c r="N5735" t="s">
        <v>1117</v>
      </c>
    </row>
    <row r="5736" spans="1:14" x14ac:dyDescent="0.3">
      <c r="A5736" s="136">
        <f t="shared" si="89"/>
        <v>546.49977099823104</v>
      </c>
      <c r="B5736" s="134">
        <v>2.7570000000000001</v>
      </c>
      <c r="C5736" s="134">
        <v>-75.320499999999996</v>
      </c>
      <c r="D5736" t="s">
        <v>3997</v>
      </c>
      <c r="E5736" t="s">
        <v>883</v>
      </c>
      <c r="F5736" t="s">
        <v>877</v>
      </c>
      <c r="G5736" t="s">
        <v>3995</v>
      </c>
      <c r="H5736" t="s">
        <v>300</v>
      </c>
      <c r="I5736">
        <v>109.43259999999999</v>
      </c>
      <c r="J5736" t="s">
        <v>894</v>
      </c>
      <c r="L5736" t="s">
        <v>3998</v>
      </c>
      <c r="M5736" t="s">
        <v>1173</v>
      </c>
      <c r="N5736" t="s">
        <v>1173</v>
      </c>
    </row>
    <row r="5737" spans="1:14" x14ac:dyDescent="0.3">
      <c r="A5737" s="136">
        <f t="shared" si="89"/>
        <v>546.76715616317131</v>
      </c>
      <c r="B5737" s="134">
        <v>3.36612</v>
      </c>
      <c r="C5737" s="134">
        <v>-76.219840000000005</v>
      </c>
      <c r="D5737" t="s">
        <v>3055</v>
      </c>
      <c r="E5737" t="s">
        <v>892</v>
      </c>
      <c r="F5737" t="s">
        <v>877</v>
      </c>
      <c r="G5737" t="s">
        <v>3056</v>
      </c>
      <c r="H5737" t="s">
        <v>1321</v>
      </c>
      <c r="I5737">
        <v>46.150399999999998</v>
      </c>
      <c r="J5737" t="s">
        <v>894</v>
      </c>
      <c r="K5737" t="s">
        <v>879</v>
      </c>
      <c r="L5737" t="s">
        <v>3057</v>
      </c>
      <c r="M5737" t="s">
        <v>3058</v>
      </c>
      <c r="N5737" t="s">
        <v>3058</v>
      </c>
    </row>
    <row r="5738" spans="1:14" x14ac:dyDescent="0.3">
      <c r="A5738" s="136">
        <f t="shared" si="89"/>
        <v>546.76816898083962</v>
      </c>
      <c r="B5738" s="134">
        <v>3.6170800000000001</v>
      </c>
      <c r="C5738" s="134">
        <v>-76.492199999999997</v>
      </c>
      <c r="D5738" t="s">
        <v>3525</v>
      </c>
      <c r="E5738" t="s">
        <v>892</v>
      </c>
      <c r="F5738" t="s">
        <v>926</v>
      </c>
      <c r="G5738" t="s">
        <v>3083</v>
      </c>
      <c r="H5738" t="s">
        <v>1321</v>
      </c>
      <c r="I5738">
        <v>130.20599999999999</v>
      </c>
      <c r="J5738" t="s">
        <v>889</v>
      </c>
      <c r="K5738" t="s">
        <v>879</v>
      </c>
      <c r="L5738" t="s">
        <v>3526</v>
      </c>
      <c r="M5738" t="s">
        <v>1252</v>
      </c>
      <c r="N5738" t="s">
        <v>1252</v>
      </c>
    </row>
    <row r="5739" spans="1:14" x14ac:dyDescent="0.3">
      <c r="A5739" s="136">
        <f t="shared" si="89"/>
        <v>546.86490967299278</v>
      </c>
      <c r="B5739" s="134">
        <v>2.7570000000000001</v>
      </c>
      <c r="C5739" s="134">
        <v>-75.327500000000001</v>
      </c>
      <c r="D5739" t="s">
        <v>3994</v>
      </c>
      <c r="E5739" t="s">
        <v>883</v>
      </c>
      <c r="F5739" t="s">
        <v>981</v>
      </c>
      <c r="G5739" t="s">
        <v>3995</v>
      </c>
      <c r="H5739" t="s">
        <v>300</v>
      </c>
      <c r="I5739">
        <v>33.198900000000002</v>
      </c>
      <c r="J5739" t="s">
        <v>894</v>
      </c>
      <c r="L5739" t="s">
        <v>3996</v>
      </c>
      <c r="M5739" t="s">
        <v>957</v>
      </c>
      <c r="N5739" t="s">
        <v>957</v>
      </c>
    </row>
    <row r="5740" spans="1:14" x14ac:dyDescent="0.3">
      <c r="A5740" s="136">
        <f t="shared" si="89"/>
        <v>547.15214543614491</v>
      </c>
      <c r="B5740" s="134">
        <v>3.6135000000000002</v>
      </c>
      <c r="C5740" s="134">
        <v>-76.493499999999997</v>
      </c>
      <c r="D5740" t="s">
        <v>3533</v>
      </c>
      <c r="E5740" t="s">
        <v>883</v>
      </c>
      <c r="F5740" t="s">
        <v>877</v>
      </c>
      <c r="G5740" t="s">
        <v>3083</v>
      </c>
      <c r="H5740" t="s">
        <v>1321</v>
      </c>
      <c r="I5740">
        <v>279.471</v>
      </c>
      <c r="J5740" t="s">
        <v>889</v>
      </c>
      <c r="L5740" t="s">
        <v>3534</v>
      </c>
      <c r="M5740" t="s">
        <v>3535</v>
      </c>
      <c r="N5740" t="s">
        <v>3535</v>
      </c>
    </row>
    <row r="5741" spans="1:14" x14ac:dyDescent="0.3">
      <c r="A5741" s="136">
        <f t="shared" si="89"/>
        <v>547.31234606533519</v>
      </c>
      <c r="B5741" s="134">
        <v>2.7444999999999999</v>
      </c>
      <c r="C5741" s="134">
        <v>-75.3125</v>
      </c>
      <c r="D5741" t="s">
        <v>4037</v>
      </c>
      <c r="E5741" t="s">
        <v>892</v>
      </c>
      <c r="F5741" t="s">
        <v>1214</v>
      </c>
      <c r="G5741" t="s">
        <v>3995</v>
      </c>
      <c r="H5741" t="s">
        <v>300</v>
      </c>
      <c r="I5741">
        <v>28.2803</v>
      </c>
      <c r="J5741" t="s">
        <v>986</v>
      </c>
      <c r="K5741" t="s">
        <v>879</v>
      </c>
      <c r="L5741" t="s">
        <v>4038</v>
      </c>
      <c r="M5741" t="s">
        <v>1019</v>
      </c>
      <c r="N5741" t="s">
        <v>1019</v>
      </c>
    </row>
    <row r="5742" spans="1:14" x14ac:dyDescent="0.3">
      <c r="A5742" s="136">
        <f t="shared" si="89"/>
        <v>547.7202979060645</v>
      </c>
      <c r="B5742" s="134">
        <v>3.7035</v>
      </c>
      <c r="C5742" s="134">
        <v>-76.588999999999999</v>
      </c>
      <c r="D5742" t="s">
        <v>3739</v>
      </c>
      <c r="E5742" t="s">
        <v>892</v>
      </c>
      <c r="F5742" t="s">
        <v>1214</v>
      </c>
      <c r="G5742" t="s">
        <v>3613</v>
      </c>
      <c r="H5742" t="s">
        <v>1321</v>
      </c>
      <c r="I5742">
        <v>17.2379</v>
      </c>
      <c r="K5742" t="s">
        <v>879</v>
      </c>
      <c r="L5742" t="s">
        <v>3740</v>
      </c>
      <c r="M5742" t="s">
        <v>1978</v>
      </c>
      <c r="N5742" t="s">
        <v>1978</v>
      </c>
    </row>
    <row r="5743" spans="1:14" x14ac:dyDescent="0.3">
      <c r="A5743" s="136">
        <f t="shared" si="89"/>
        <v>547.83966969172116</v>
      </c>
      <c r="B5743" s="134">
        <v>2.7679999999999998</v>
      </c>
      <c r="C5743" s="134">
        <v>-75.366500000000002</v>
      </c>
      <c r="D5743" t="s">
        <v>3963</v>
      </c>
      <c r="E5743" t="s">
        <v>892</v>
      </c>
      <c r="F5743" t="s">
        <v>877</v>
      </c>
      <c r="G5743" t="s">
        <v>2950</v>
      </c>
      <c r="H5743" t="s">
        <v>300</v>
      </c>
      <c r="I5743">
        <v>46.726700000000001</v>
      </c>
      <c r="J5743" t="s">
        <v>894</v>
      </c>
      <c r="K5743" t="s">
        <v>903</v>
      </c>
      <c r="L5743" t="s">
        <v>3964</v>
      </c>
      <c r="M5743" t="s">
        <v>1019</v>
      </c>
      <c r="N5743" t="s">
        <v>1019</v>
      </c>
    </row>
    <row r="5744" spans="1:14" x14ac:dyDescent="0.3">
      <c r="A5744" s="136">
        <f t="shared" si="89"/>
        <v>548.44721725283046</v>
      </c>
      <c r="B5744" s="134">
        <v>2.7385000000000002</v>
      </c>
      <c r="C5744" s="134">
        <v>-75.322999999999993</v>
      </c>
      <c r="D5744" t="s">
        <v>4059</v>
      </c>
      <c r="E5744" t="s">
        <v>883</v>
      </c>
      <c r="F5744" t="s">
        <v>884</v>
      </c>
      <c r="G5744" t="s">
        <v>3995</v>
      </c>
      <c r="H5744" t="s">
        <v>300</v>
      </c>
      <c r="I5744">
        <v>191.8186</v>
      </c>
      <c r="L5744" t="s">
        <v>4060</v>
      </c>
      <c r="M5744" t="s">
        <v>2944</v>
      </c>
      <c r="N5744" t="s">
        <v>2944</v>
      </c>
    </row>
    <row r="5745" spans="1:14" x14ac:dyDescent="0.3">
      <c r="A5745" s="136">
        <f t="shared" si="89"/>
        <v>548.47465816895692</v>
      </c>
      <c r="B5745" s="134">
        <v>3.0644999999999998</v>
      </c>
      <c r="C5745" s="134">
        <v>-75.855999999999995</v>
      </c>
      <c r="D5745" t="s">
        <v>3224</v>
      </c>
      <c r="E5745" t="s">
        <v>883</v>
      </c>
      <c r="F5745" t="s">
        <v>877</v>
      </c>
      <c r="G5745" t="s">
        <v>2771</v>
      </c>
      <c r="H5745" t="s">
        <v>307</v>
      </c>
      <c r="I5745">
        <v>2026.2528</v>
      </c>
      <c r="J5745" t="s">
        <v>889</v>
      </c>
      <c r="L5745" t="s">
        <v>2637</v>
      </c>
      <c r="M5745" t="s">
        <v>3225</v>
      </c>
      <c r="N5745" t="s">
        <v>3225</v>
      </c>
    </row>
    <row r="5746" spans="1:14" x14ac:dyDescent="0.3">
      <c r="A5746" s="136">
        <f t="shared" si="89"/>
        <v>548.59000718875109</v>
      </c>
      <c r="B5746" s="134">
        <v>2.8519999999999999</v>
      </c>
      <c r="C5746" s="134">
        <v>-75.528499999999994</v>
      </c>
      <c r="D5746" t="s">
        <v>3757</v>
      </c>
      <c r="E5746" t="s">
        <v>883</v>
      </c>
      <c r="F5746" t="s">
        <v>877</v>
      </c>
      <c r="G5746" t="s">
        <v>2950</v>
      </c>
      <c r="H5746" t="s">
        <v>300</v>
      </c>
      <c r="I5746">
        <v>24.597200000000001</v>
      </c>
      <c r="J5746" t="s">
        <v>894</v>
      </c>
      <c r="L5746" t="s">
        <v>2739</v>
      </c>
      <c r="M5746" t="s">
        <v>3758</v>
      </c>
      <c r="N5746" t="s">
        <v>3758</v>
      </c>
    </row>
    <row r="5747" spans="1:14" x14ac:dyDescent="0.3">
      <c r="A5747" s="136">
        <f t="shared" si="89"/>
        <v>548.72730310039958</v>
      </c>
      <c r="B5747" s="134">
        <v>2.8435000000000001</v>
      </c>
      <c r="C5747" s="134">
        <v>-75.516499999999994</v>
      </c>
      <c r="D5747" t="s">
        <v>3779</v>
      </c>
      <c r="E5747" t="s">
        <v>883</v>
      </c>
      <c r="F5747" t="s">
        <v>877</v>
      </c>
      <c r="G5747" t="s">
        <v>2950</v>
      </c>
      <c r="H5747" t="s">
        <v>300</v>
      </c>
      <c r="I5747">
        <v>316.07100000000003</v>
      </c>
      <c r="J5747" t="s">
        <v>889</v>
      </c>
      <c r="L5747" t="s">
        <v>3780</v>
      </c>
      <c r="M5747" t="s">
        <v>3758</v>
      </c>
      <c r="N5747" t="s">
        <v>3758</v>
      </c>
    </row>
    <row r="5748" spans="1:14" x14ac:dyDescent="0.3">
      <c r="A5748" s="136">
        <f t="shared" si="89"/>
        <v>548.8599126337848</v>
      </c>
      <c r="B5748" s="134">
        <v>2.76</v>
      </c>
      <c r="C5748" s="134">
        <v>-75.370999999999995</v>
      </c>
      <c r="D5748" t="s">
        <v>3980</v>
      </c>
      <c r="E5748" t="s">
        <v>883</v>
      </c>
      <c r="F5748" t="s">
        <v>877</v>
      </c>
      <c r="G5748" t="s">
        <v>3981</v>
      </c>
      <c r="H5748" t="s">
        <v>300</v>
      </c>
      <c r="I5748">
        <v>150.01779999999999</v>
      </c>
      <c r="J5748" t="s">
        <v>894</v>
      </c>
      <c r="L5748" t="s">
        <v>3982</v>
      </c>
      <c r="M5748" t="s">
        <v>1019</v>
      </c>
      <c r="N5748" t="s">
        <v>1019</v>
      </c>
    </row>
    <row r="5749" spans="1:14" x14ac:dyDescent="0.3">
      <c r="A5749" s="136">
        <f t="shared" si="89"/>
        <v>548.97433619320645</v>
      </c>
      <c r="B5749" s="134">
        <v>2.7545000000000002</v>
      </c>
      <c r="C5749" s="134">
        <v>-75.363</v>
      </c>
      <c r="D5749" t="s">
        <v>4001</v>
      </c>
      <c r="E5749" t="s">
        <v>883</v>
      </c>
      <c r="F5749" t="s">
        <v>877</v>
      </c>
      <c r="G5749" t="s">
        <v>3981</v>
      </c>
      <c r="H5749" t="s">
        <v>300</v>
      </c>
      <c r="I5749">
        <v>715.66139999999996</v>
      </c>
      <c r="J5749" t="s">
        <v>889</v>
      </c>
      <c r="L5749" t="s">
        <v>4002</v>
      </c>
      <c r="M5749" t="s">
        <v>1019</v>
      </c>
      <c r="N5749" t="s">
        <v>1019</v>
      </c>
    </row>
    <row r="5750" spans="1:14" x14ac:dyDescent="0.3">
      <c r="A5750" s="136">
        <f t="shared" si="89"/>
        <v>549.94251943335041</v>
      </c>
      <c r="B5750" s="134">
        <v>2.7395</v>
      </c>
      <c r="C5750" s="134">
        <v>-75.353499999999997</v>
      </c>
      <c r="D5750" t="s">
        <v>4046</v>
      </c>
      <c r="E5750" t="s">
        <v>883</v>
      </c>
      <c r="F5750" t="s">
        <v>877</v>
      </c>
      <c r="G5750" t="s">
        <v>4047</v>
      </c>
      <c r="H5750" t="s">
        <v>300</v>
      </c>
      <c r="I5750">
        <v>1221.0459000000001</v>
      </c>
      <c r="J5750" t="s">
        <v>889</v>
      </c>
      <c r="L5750" t="s">
        <v>4048</v>
      </c>
      <c r="M5750" t="s">
        <v>899</v>
      </c>
      <c r="N5750" t="s">
        <v>899</v>
      </c>
    </row>
    <row r="5751" spans="1:14" x14ac:dyDescent="0.3">
      <c r="A5751" s="136">
        <f t="shared" si="89"/>
        <v>550.09316268125724</v>
      </c>
      <c r="B5751" s="134">
        <v>3.75074</v>
      </c>
      <c r="C5751" s="134">
        <v>-76.662710000000004</v>
      </c>
      <c r="D5751" t="s">
        <v>3904</v>
      </c>
      <c r="E5751" t="s">
        <v>892</v>
      </c>
      <c r="F5751" t="s">
        <v>877</v>
      </c>
      <c r="G5751" t="s">
        <v>3905</v>
      </c>
      <c r="H5751" t="s">
        <v>1321</v>
      </c>
      <c r="I5751">
        <v>290.8612</v>
      </c>
      <c r="J5751" t="s">
        <v>889</v>
      </c>
      <c r="K5751" t="s">
        <v>879</v>
      </c>
      <c r="L5751" t="s">
        <v>3906</v>
      </c>
      <c r="M5751" t="s">
        <v>899</v>
      </c>
      <c r="N5751" t="s">
        <v>899</v>
      </c>
    </row>
    <row r="5752" spans="1:14" x14ac:dyDescent="0.3">
      <c r="A5752" s="136">
        <f t="shared" si="89"/>
        <v>550.36859307095574</v>
      </c>
      <c r="B5752" s="134">
        <v>3.605</v>
      </c>
      <c r="C5752" s="134">
        <v>-76.525999999999996</v>
      </c>
      <c r="D5752" t="s">
        <v>3681</v>
      </c>
      <c r="E5752" t="s">
        <v>883</v>
      </c>
      <c r="F5752" t="s">
        <v>877</v>
      </c>
      <c r="G5752" t="s">
        <v>3083</v>
      </c>
      <c r="H5752" t="s">
        <v>1321</v>
      </c>
      <c r="I5752">
        <v>353.36489999999998</v>
      </c>
      <c r="J5752" t="s">
        <v>889</v>
      </c>
      <c r="L5752" t="s">
        <v>914</v>
      </c>
      <c r="M5752" t="s">
        <v>3682</v>
      </c>
      <c r="N5752" t="s">
        <v>3682</v>
      </c>
    </row>
    <row r="5753" spans="1:14" x14ac:dyDescent="0.3">
      <c r="A5753" s="136">
        <f t="shared" si="89"/>
        <v>550.51364283796863</v>
      </c>
      <c r="B5753" s="134">
        <v>3.5821800000000001</v>
      </c>
      <c r="C5753" s="134">
        <v>-76.504869999999997</v>
      </c>
      <c r="D5753" t="s">
        <v>3640</v>
      </c>
      <c r="E5753" t="s">
        <v>892</v>
      </c>
      <c r="F5753" t="s">
        <v>926</v>
      </c>
      <c r="G5753" t="s">
        <v>3083</v>
      </c>
      <c r="H5753" t="s">
        <v>1321</v>
      </c>
      <c r="I5753">
        <v>14.689</v>
      </c>
      <c r="J5753" t="s">
        <v>889</v>
      </c>
      <c r="K5753" t="s">
        <v>879</v>
      </c>
      <c r="L5753" t="s">
        <v>3641</v>
      </c>
      <c r="M5753" t="s">
        <v>949</v>
      </c>
      <c r="N5753" t="s">
        <v>949</v>
      </c>
    </row>
    <row r="5754" spans="1:14" x14ac:dyDescent="0.3">
      <c r="A5754" s="136">
        <f t="shared" si="89"/>
        <v>550.53359810283644</v>
      </c>
      <c r="B5754" s="134">
        <v>2.7214999999999998</v>
      </c>
      <c r="C5754" s="134">
        <v>-75.331000000000003</v>
      </c>
      <c r="D5754" t="s">
        <v>4112</v>
      </c>
      <c r="E5754" t="s">
        <v>883</v>
      </c>
      <c r="F5754" t="s">
        <v>877</v>
      </c>
      <c r="G5754" t="s">
        <v>4047</v>
      </c>
      <c r="H5754" t="s">
        <v>300</v>
      </c>
      <c r="I5754">
        <v>38.118600000000001</v>
      </c>
      <c r="J5754" t="s">
        <v>894</v>
      </c>
      <c r="L5754" t="s">
        <v>4113</v>
      </c>
      <c r="M5754" t="s">
        <v>887</v>
      </c>
      <c r="N5754" t="s">
        <v>887</v>
      </c>
    </row>
    <row r="5755" spans="1:14" x14ac:dyDescent="0.3">
      <c r="A5755" s="136">
        <f t="shared" si="89"/>
        <v>550.6171658940973</v>
      </c>
      <c r="B5755" s="134">
        <v>3.59768</v>
      </c>
      <c r="C5755" s="134">
        <v>-76.521829999999994</v>
      </c>
      <c r="D5755" t="s">
        <v>3678</v>
      </c>
      <c r="E5755" t="s">
        <v>892</v>
      </c>
      <c r="F5755" t="s">
        <v>877</v>
      </c>
      <c r="G5755" t="s">
        <v>3083</v>
      </c>
      <c r="H5755" t="s">
        <v>1321</v>
      </c>
      <c r="I5755">
        <v>96.123199999999997</v>
      </c>
      <c r="J5755" t="s">
        <v>894</v>
      </c>
      <c r="K5755" t="s">
        <v>879</v>
      </c>
      <c r="L5755" t="s">
        <v>914</v>
      </c>
      <c r="M5755" t="s">
        <v>1270</v>
      </c>
      <c r="N5755" t="s">
        <v>1270</v>
      </c>
    </row>
    <row r="5756" spans="1:14" x14ac:dyDescent="0.3">
      <c r="A5756" s="136">
        <f t="shared" si="89"/>
        <v>551.00135231265517</v>
      </c>
      <c r="B5756" s="134">
        <v>3.5884999999999998</v>
      </c>
      <c r="C5756" s="134">
        <v>-76.517499999999998</v>
      </c>
      <c r="D5756" t="s">
        <v>3679</v>
      </c>
      <c r="E5756" t="s">
        <v>883</v>
      </c>
      <c r="F5756" t="s">
        <v>877</v>
      </c>
      <c r="G5756" t="s">
        <v>3083</v>
      </c>
      <c r="H5756" t="s">
        <v>1321</v>
      </c>
      <c r="I5756">
        <v>152.6746</v>
      </c>
      <c r="J5756" t="s">
        <v>889</v>
      </c>
      <c r="L5756" t="s">
        <v>3435</v>
      </c>
      <c r="M5756" t="s">
        <v>989</v>
      </c>
      <c r="N5756" t="s">
        <v>989</v>
      </c>
    </row>
    <row r="5757" spans="1:14" x14ac:dyDescent="0.3">
      <c r="A5757" s="136">
        <f t="shared" si="89"/>
        <v>551.06981604036741</v>
      </c>
      <c r="B5757" s="134">
        <v>2.698</v>
      </c>
      <c r="C5757" s="134">
        <v>-75.296499999999995</v>
      </c>
      <c r="D5757" t="s">
        <v>4200</v>
      </c>
      <c r="E5757" t="s">
        <v>892</v>
      </c>
      <c r="F5757" t="s">
        <v>1214</v>
      </c>
      <c r="G5757" t="s">
        <v>4047</v>
      </c>
      <c r="H5757" t="s">
        <v>300</v>
      </c>
      <c r="I5757">
        <v>2.4592000000000001</v>
      </c>
      <c r="J5757" t="s">
        <v>986</v>
      </c>
      <c r="K5757" t="s">
        <v>879</v>
      </c>
      <c r="L5757" t="s">
        <v>4201</v>
      </c>
      <c r="M5757" t="s">
        <v>931</v>
      </c>
      <c r="N5757" t="s">
        <v>931</v>
      </c>
    </row>
    <row r="5758" spans="1:14" x14ac:dyDescent="0.3">
      <c r="A5758" s="136">
        <f t="shared" si="89"/>
        <v>551.26765589719764</v>
      </c>
      <c r="B5758" s="134">
        <v>3.5434999999999999</v>
      </c>
      <c r="C5758" s="134">
        <v>-76.474999999999994</v>
      </c>
      <c r="D5758" t="s">
        <v>3606</v>
      </c>
      <c r="E5758" t="s">
        <v>883</v>
      </c>
      <c r="F5758" t="s">
        <v>877</v>
      </c>
      <c r="G5758" t="s">
        <v>3095</v>
      </c>
      <c r="H5758" t="s">
        <v>1321</v>
      </c>
      <c r="I5758">
        <v>51.709800000000001</v>
      </c>
      <c r="J5758" t="s">
        <v>894</v>
      </c>
      <c r="L5758" t="s">
        <v>3607</v>
      </c>
      <c r="M5758" t="s">
        <v>957</v>
      </c>
      <c r="N5758" t="s">
        <v>957</v>
      </c>
    </row>
    <row r="5759" spans="1:14" x14ac:dyDescent="0.3">
      <c r="A5759" s="136">
        <f t="shared" si="89"/>
        <v>551.43295910970073</v>
      </c>
      <c r="B5759" s="134">
        <v>3.2929499999999998</v>
      </c>
      <c r="C5759" s="134">
        <v>-76.198229999999995</v>
      </c>
      <c r="D5759" t="s">
        <v>3252</v>
      </c>
      <c r="E5759" t="s">
        <v>892</v>
      </c>
      <c r="F5759" t="s">
        <v>893</v>
      </c>
      <c r="G5759" t="s">
        <v>3253</v>
      </c>
      <c r="H5759" t="s">
        <v>1321</v>
      </c>
      <c r="I5759">
        <v>19.779399999999999</v>
      </c>
      <c r="J5759" t="s">
        <v>889</v>
      </c>
      <c r="K5759" t="s">
        <v>879</v>
      </c>
      <c r="L5759" t="s">
        <v>3254</v>
      </c>
      <c r="M5759" t="s">
        <v>949</v>
      </c>
      <c r="N5759" t="s">
        <v>949</v>
      </c>
    </row>
    <row r="5760" spans="1:14" x14ac:dyDescent="0.3">
      <c r="A5760" s="136">
        <f t="shared" si="89"/>
        <v>551.60789253478595</v>
      </c>
      <c r="B5760" s="134">
        <v>3.5674999999999999</v>
      </c>
      <c r="C5760" s="134">
        <v>-76.504000000000005</v>
      </c>
      <c r="D5760" t="s">
        <v>3668</v>
      </c>
      <c r="E5760" t="s">
        <v>883</v>
      </c>
      <c r="F5760" t="s">
        <v>877</v>
      </c>
      <c r="G5760" t="s">
        <v>3083</v>
      </c>
      <c r="H5760" t="s">
        <v>1321</v>
      </c>
      <c r="I5760">
        <v>155.1353</v>
      </c>
      <c r="J5760" t="s">
        <v>889</v>
      </c>
      <c r="L5760" t="s">
        <v>3669</v>
      </c>
      <c r="M5760" t="s">
        <v>3670</v>
      </c>
      <c r="N5760" t="s">
        <v>3670</v>
      </c>
    </row>
    <row r="5761" spans="1:14" x14ac:dyDescent="0.3">
      <c r="A5761" s="136">
        <f t="shared" si="89"/>
        <v>551.93951751001975</v>
      </c>
      <c r="B5761" s="134">
        <v>3.597</v>
      </c>
      <c r="C5761" s="134">
        <v>-76.537999999999997</v>
      </c>
      <c r="D5761" t="s">
        <v>3728</v>
      </c>
      <c r="E5761" t="s">
        <v>883</v>
      </c>
      <c r="F5761" t="s">
        <v>877</v>
      </c>
      <c r="G5761" t="s">
        <v>3083</v>
      </c>
      <c r="H5761" t="s">
        <v>1321</v>
      </c>
      <c r="I5761">
        <v>129.28489999999999</v>
      </c>
      <c r="J5761" t="s">
        <v>894</v>
      </c>
      <c r="L5761" t="s">
        <v>3435</v>
      </c>
      <c r="M5761" t="s">
        <v>989</v>
      </c>
      <c r="N5761" t="s">
        <v>989</v>
      </c>
    </row>
    <row r="5762" spans="1:14" x14ac:dyDescent="0.3">
      <c r="A5762" s="136">
        <f t="shared" ref="A5762:A5825" si="90">6371*ACOS(SIN(RADIANS(LAT))*SIN(RADIANS(B5762))+COS(RADIANS(LAT))*COS(RADIANS(B5762))*COS(RADIANS(C5762-LONG)))</f>
        <v>552.20814650094417</v>
      </c>
      <c r="B5762" s="134">
        <v>3.5719599999999998</v>
      </c>
      <c r="C5762" s="134">
        <v>-76.516229999999993</v>
      </c>
      <c r="D5762" t="s">
        <v>3700</v>
      </c>
      <c r="E5762" t="s">
        <v>892</v>
      </c>
      <c r="F5762" t="s">
        <v>877</v>
      </c>
      <c r="G5762" t="s">
        <v>3083</v>
      </c>
      <c r="H5762" t="s">
        <v>1321</v>
      </c>
      <c r="I5762">
        <v>387.12329999999997</v>
      </c>
      <c r="J5762" t="s">
        <v>889</v>
      </c>
      <c r="K5762" t="s">
        <v>879</v>
      </c>
      <c r="L5762" t="s">
        <v>3701</v>
      </c>
      <c r="M5762" t="s">
        <v>3702</v>
      </c>
      <c r="N5762" t="s">
        <v>3702</v>
      </c>
    </row>
    <row r="5763" spans="1:14" x14ac:dyDescent="0.3">
      <c r="A5763" s="136">
        <f t="shared" si="90"/>
        <v>552.35203151822293</v>
      </c>
      <c r="B5763" s="134">
        <v>3.3245</v>
      </c>
      <c r="C5763" s="134">
        <v>-76.248500000000007</v>
      </c>
      <c r="D5763" t="s">
        <v>3352</v>
      </c>
      <c r="E5763" t="s">
        <v>883</v>
      </c>
      <c r="F5763" t="s">
        <v>884</v>
      </c>
      <c r="G5763" t="s">
        <v>3253</v>
      </c>
      <c r="H5763" t="s">
        <v>1321</v>
      </c>
      <c r="I5763">
        <v>82.4696</v>
      </c>
      <c r="L5763" t="s">
        <v>3353</v>
      </c>
      <c r="M5763" t="s">
        <v>3354</v>
      </c>
      <c r="N5763" t="s">
        <v>3354</v>
      </c>
    </row>
    <row r="5764" spans="1:14" x14ac:dyDescent="0.3">
      <c r="A5764" s="136">
        <f t="shared" si="90"/>
        <v>552.36981633091443</v>
      </c>
      <c r="B5764" s="134">
        <v>2.42</v>
      </c>
      <c r="C5764" s="134">
        <v>-74.688000000000002</v>
      </c>
      <c r="D5764" t="s">
        <v>5829</v>
      </c>
      <c r="E5764" t="s">
        <v>908</v>
      </c>
      <c r="F5764" t="s">
        <v>877</v>
      </c>
      <c r="G5764" t="s">
        <v>5830</v>
      </c>
      <c r="H5764" t="s">
        <v>5831</v>
      </c>
      <c r="I5764">
        <v>2290.7501999999999</v>
      </c>
      <c r="J5764" t="s">
        <v>889</v>
      </c>
      <c r="L5764" t="s">
        <v>5832</v>
      </c>
      <c r="M5764" t="s">
        <v>5833</v>
      </c>
      <c r="N5764" t="s">
        <v>5833</v>
      </c>
    </row>
    <row r="5765" spans="1:14" x14ac:dyDescent="0.3">
      <c r="A5765" s="136">
        <f t="shared" si="90"/>
        <v>552.42427258669534</v>
      </c>
      <c r="B5765" s="134">
        <v>3.569</v>
      </c>
      <c r="C5765" s="134">
        <v>-76.516000000000005</v>
      </c>
      <c r="D5765" t="s">
        <v>3711</v>
      </c>
      <c r="E5765" t="s">
        <v>883</v>
      </c>
      <c r="F5765" t="s">
        <v>877</v>
      </c>
      <c r="G5765" t="s">
        <v>3083</v>
      </c>
      <c r="H5765" t="s">
        <v>1321</v>
      </c>
      <c r="I5765">
        <v>18.468900000000001</v>
      </c>
      <c r="J5765" t="s">
        <v>894</v>
      </c>
      <c r="L5765" t="s">
        <v>3712</v>
      </c>
      <c r="M5765" t="s">
        <v>1019</v>
      </c>
      <c r="N5765" t="s">
        <v>1019</v>
      </c>
    </row>
    <row r="5766" spans="1:14" x14ac:dyDescent="0.3">
      <c r="A5766" s="136">
        <f t="shared" si="90"/>
        <v>552.42592315469392</v>
      </c>
      <c r="B5766" s="134">
        <v>3.5696400000000001</v>
      </c>
      <c r="C5766" s="134">
        <v>-76.516670000000005</v>
      </c>
      <c r="D5766" t="s">
        <v>3713</v>
      </c>
      <c r="E5766" t="s">
        <v>892</v>
      </c>
      <c r="F5766" t="s">
        <v>926</v>
      </c>
      <c r="G5766" t="s">
        <v>3083</v>
      </c>
      <c r="H5766" t="s">
        <v>1321</v>
      </c>
      <c r="I5766">
        <v>39.081200000000003</v>
      </c>
      <c r="J5766" t="s">
        <v>889</v>
      </c>
      <c r="K5766" t="s">
        <v>879</v>
      </c>
      <c r="L5766" t="s">
        <v>3712</v>
      </c>
      <c r="M5766" t="s">
        <v>3714</v>
      </c>
      <c r="N5766" t="s">
        <v>3714</v>
      </c>
    </row>
    <row r="5767" spans="1:14" x14ac:dyDescent="0.3">
      <c r="A5767" s="136">
        <f t="shared" si="90"/>
        <v>552.65200222043211</v>
      </c>
      <c r="B5767" s="134">
        <v>2.1974999999999998</v>
      </c>
      <c r="C5767" s="134">
        <v>-73.854500000000002</v>
      </c>
      <c r="D5767" t="s">
        <v>8190</v>
      </c>
      <c r="E5767" t="s">
        <v>883</v>
      </c>
      <c r="F5767" t="s">
        <v>877</v>
      </c>
      <c r="G5767" t="s">
        <v>7295</v>
      </c>
      <c r="H5767" t="s">
        <v>302</v>
      </c>
      <c r="I5767">
        <v>218.64330000000001</v>
      </c>
      <c r="J5767" t="s">
        <v>889</v>
      </c>
      <c r="L5767" t="s">
        <v>5556</v>
      </c>
      <c r="M5767" t="s">
        <v>957</v>
      </c>
      <c r="N5767" t="s">
        <v>957</v>
      </c>
    </row>
    <row r="5768" spans="1:14" x14ac:dyDescent="0.3">
      <c r="A5768" s="136">
        <f t="shared" si="90"/>
        <v>552.96881850478303</v>
      </c>
      <c r="B5768" s="134">
        <v>2.431</v>
      </c>
      <c r="C5768" s="134">
        <v>-74.733999999999995</v>
      </c>
      <c r="D5768" t="s">
        <v>5692</v>
      </c>
      <c r="E5768" t="s">
        <v>883</v>
      </c>
      <c r="F5768" t="s">
        <v>877</v>
      </c>
      <c r="G5768" t="s">
        <v>4027</v>
      </c>
      <c r="H5768" t="s">
        <v>230</v>
      </c>
      <c r="I5768">
        <v>188.03579999999999</v>
      </c>
      <c r="J5768" t="s">
        <v>889</v>
      </c>
      <c r="L5768" t="s">
        <v>5663</v>
      </c>
      <c r="M5768" t="s">
        <v>957</v>
      </c>
      <c r="N5768" t="s">
        <v>957</v>
      </c>
    </row>
    <row r="5769" spans="1:14" x14ac:dyDescent="0.3">
      <c r="A5769" s="136">
        <f t="shared" si="90"/>
        <v>553.21715736036288</v>
      </c>
      <c r="B5769" s="134">
        <v>3.5597400000000001</v>
      </c>
      <c r="C5769" s="134">
        <v>-76.516769999999994</v>
      </c>
      <c r="D5769" t="s">
        <v>3719</v>
      </c>
      <c r="E5769" t="s">
        <v>892</v>
      </c>
      <c r="F5769" t="s">
        <v>877</v>
      </c>
      <c r="G5769" t="s">
        <v>3083</v>
      </c>
      <c r="H5769" t="s">
        <v>1321</v>
      </c>
      <c r="I5769">
        <v>128.2465</v>
      </c>
      <c r="J5769" t="s">
        <v>889</v>
      </c>
      <c r="K5769" t="s">
        <v>879</v>
      </c>
      <c r="L5769" t="s">
        <v>3720</v>
      </c>
      <c r="M5769" t="s">
        <v>949</v>
      </c>
      <c r="N5769" t="s">
        <v>949</v>
      </c>
    </row>
    <row r="5770" spans="1:14" x14ac:dyDescent="0.3">
      <c r="A5770" s="136">
        <f t="shared" si="90"/>
        <v>553.45155034164145</v>
      </c>
      <c r="B5770" s="134">
        <v>2.431</v>
      </c>
      <c r="C5770" s="134">
        <v>-74.746499999999997</v>
      </c>
      <c r="D5770" t="s">
        <v>5662</v>
      </c>
      <c r="E5770" t="s">
        <v>883</v>
      </c>
      <c r="F5770" t="s">
        <v>877</v>
      </c>
      <c r="G5770" t="s">
        <v>4027</v>
      </c>
      <c r="H5770" t="s">
        <v>230</v>
      </c>
      <c r="I5770">
        <v>84.801599999999993</v>
      </c>
      <c r="J5770" t="s">
        <v>894</v>
      </c>
      <c r="L5770" t="s">
        <v>5663</v>
      </c>
      <c r="M5770" t="s">
        <v>957</v>
      </c>
      <c r="N5770" t="s">
        <v>957</v>
      </c>
    </row>
    <row r="5771" spans="1:14" x14ac:dyDescent="0.3">
      <c r="A5771" s="136">
        <f t="shared" si="90"/>
        <v>553.87232782523199</v>
      </c>
      <c r="B5771" s="134">
        <v>2.7309999999999999</v>
      </c>
      <c r="C5771" s="134">
        <v>-75.412000000000006</v>
      </c>
      <c r="D5771" t="s">
        <v>4091</v>
      </c>
      <c r="E5771" t="s">
        <v>883</v>
      </c>
      <c r="F5771" t="s">
        <v>877</v>
      </c>
      <c r="G5771" t="s">
        <v>3981</v>
      </c>
      <c r="H5771" t="s">
        <v>300</v>
      </c>
      <c r="I5771">
        <v>177.0864</v>
      </c>
      <c r="J5771" t="s">
        <v>889</v>
      </c>
      <c r="L5771" t="s">
        <v>4092</v>
      </c>
      <c r="M5771" t="s">
        <v>1909</v>
      </c>
      <c r="N5771" t="s">
        <v>1909</v>
      </c>
    </row>
    <row r="5772" spans="1:14" x14ac:dyDescent="0.3">
      <c r="A5772" s="136">
        <f t="shared" si="90"/>
        <v>554.09057718139775</v>
      </c>
      <c r="B5772" s="134">
        <v>3.5628500000000001</v>
      </c>
      <c r="C5772" s="134">
        <v>-76.531120000000001</v>
      </c>
      <c r="D5772" t="s">
        <v>3752</v>
      </c>
      <c r="E5772" t="s">
        <v>892</v>
      </c>
      <c r="F5772" t="s">
        <v>877</v>
      </c>
      <c r="G5772" t="s">
        <v>3083</v>
      </c>
      <c r="H5772" t="s">
        <v>1321</v>
      </c>
      <c r="I5772">
        <v>246.07169999999999</v>
      </c>
      <c r="J5772" t="s">
        <v>894</v>
      </c>
      <c r="K5772" t="s">
        <v>879</v>
      </c>
      <c r="L5772" t="s">
        <v>3753</v>
      </c>
      <c r="M5772" t="s">
        <v>1252</v>
      </c>
      <c r="N5772" t="s">
        <v>1252</v>
      </c>
    </row>
    <row r="5773" spans="1:14" x14ac:dyDescent="0.3">
      <c r="A5773" s="136">
        <f t="shared" si="90"/>
        <v>554.11110223709386</v>
      </c>
      <c r="B5773" s="134">
        <v>2.6924999999999999</v>
      </c>
      <c r="C5773" s="134">
        <v>-75.344999999999999</v>
      </c>
      <c r="D5773" t="s">
        <v>4226</v>
      </c>
      <c r="E5773" t="s">
        <v>883</v>
      </c>
      <c r="F5773" t="s">
        <v>877</v>
      </c>
      <c r="G5773" t="s">
        <v>4047</v>
      </c>
      <c r="H5773" t="s">
        <v>300</v>
      </c>
      <c r="I5773">
        <v>272.99090000000001</v>
      </c>
      <c r="J5773" t="s">
        <v>889</v>
      </c>
      <c r="L5773" t="s">
        <v>4227</v>
      </c>
      <c r="M5773" t="s">
        <v>957</v>
      </c>
      <c r="N5773" t="s">
        <v>957</v>
      </c>
    </row>
    <row r="5774" spans="1:14" x14ac:dyDescent="0.3">
      <c r="A5774" s="136">
        <f t="shared" si="90"/>
        <v>554.16844353589067</v>
      </c>
      <c r="B5774" s="134">
        <v>3.3330000000000002</v>
      </c>
      <c r="C5774" s="134">
        <v>-76.283500000000004</v>
      </c>
      <c r="D5774" t="s">
        <v>3475</v>
      </c>
      <c r="E5774" t="s">
        <v>883</v>
      </c>
      <c r="F5774" t="s">
        <v>884</v>
      </c>
      <c r="G5774" t="s">
        <v>3253</v>
      </c>
      <c r="H5774" t="s">
        <v>1321</v>
      </c>
      <c r="I5774">
        <v>44.314900000000002</v>
      </c>
      <c r="L5774" t="s">
        <v>3476</v>
      </c>
      <c r="M5774" t="s">
        <v>957</v>
      </c>
      <c r="N5774" t="s">
        <v>957</v>
      </c>
    </row>
    <row r="5775" spans="1:14" x14ac:dyDescent="0.3">
      <c r="A5775" s="136">
        <f t="shared" si="90"/>
        <v>554.33278247836904</v>
      </c>
      <c r="B5775" s="134">
        <v>3.5485000000000002</v>
      </c>
      <c r="C5775" s="134">
        <v>-76.519660000000002</v>
      </c>
      <c r="D5775" t="s">
        <v>3737</v>
      </c>
      <c r="E5775" t="s">
        <v>892</v>
      </c>
      <c r="F5775" t="s">
        <v>877</v>
      </c>
      <c r="G5775" t="s">
        <v>3083</v>
      </c>
      <c r="H5775" t="s">
        <v>1321</v>
      </c>
      <c r="I5775">
        <v>415.13279999999997</v>
      </c>
      <c r="J5775" t="s">
        <v>889</v>
      </c>
      <c r="K5775" t="s">
        <v>879</v>
      </c>
      <c r="L5775" t="s">
        <v>3738</v>
      </c>
      <c r="M5775" t="s">
        <v>949</v>
      </c>
      <c r="N5775" t="s">
        <v>949</v>
      </c>
    </row>
    <row r="5776" spans="1:14" x14ac:dyDescent="0.3">
      <c r="A5776" s="136">
        <f t="shared" si="90"/>
        <v>554.34367802421002</v>
      </c>
      <c r="B5776" s="134">
        <v>2.7313200000000002</v>
      </c>
      <c r="C5776" s="134">
        <v>-75.421390000000002</v>
      </c>
      <c r="D5776" t="s">
        <v>4093</v>
      </c>
      <c r="E5776" t="s">
        <v>892</v>
      </c>
      <c r="F5776" t="s">
        <v>877</v>
      </c>
      <c r="G5776" t="s">
        <v>4094</v>
      </c>
      <c r="H5776" t="s">
        <v>300</v>
      </c>
      <c r="I5776">
        <v>163.57409999999999</v>
      </c>
      <c r="J5776" t="s">
        <v>894</v>
      </c>
      <c r="K5776" t="s">
        <v>879</v>
      </c>
      <c r="L5776" t="s">
        <v>4095</v>
      </c>
      <c r="M5776" t="s">
        <v>1107</v>
      </c>
      <c r="N5776" t="s">
        <v>1107</v>
      </c>
    </row>
    <row r="5777" spans="1:14" x14ac:dyDescent="0.3">
      <c r="A5777" s="136">
        <f t="shared" si="90"/>
        <v>554.60935869335685</v>
      </c>
      <c r="B5777" s="134">
        <v>3.51715</v>
      </c>
      <c r="C5777" s="134">
        <v>-76.491020000000006</v>
      </c>
      <c r="D5777" t="s">
        <v>3717</v>
      </c>
      <c r="E5777" t="s">
        <v>892</v>
      </c>
      <c r="F5777" t="s">
        <v>877</v>
      </c>
      <c r="G5777" t="s">
        <v>3095</v>
      </c>
      <c r="H5777" t="s">
        <v>1321</v>
      </c>
      <c r="I5777">
        <v>70.141199999999998</v>
      </c>
      <c r="J5777" t="s">
        <v>894</v>
      </c>
      <c r="K5777" t="s">
        <v>879</v>
      </c>
      <c r="L5777" t="s">
        <v>3607</v>
      </c>
      <c r="M5777" t="s">
        <v>3718</v>
      </c>
      <c r="N5777" t="s">
        <v>3718</v>
      </c>
    </row>
    <row r="5778" spans="1:14" x14ac:dyDescent="0.3">
      <c r="A5778" s="136">
        <f t="shared" si="90"/>
        <v>554.93975040560838</v>
      </c>
      <c r="B5778" s="134">
        <v>2.6773500000000001</v>
      </c>
      <c r="C5778" s="134">
        <v>-75.332210000000003</v>
      </c>
      <c r="D5778" t="s">
        <v>4291</v>
      </c>
      <c r="E5778" t="s">
        <v>892</v>
      </c>
      <c r="F5778" t="s">
        <v>877</v>
      </c>
      <c r="G5778" t="s">
        <v>4047</v>
      </c>
      <c r="H5778" t="s">
        <v>300</v>
      </c>
      <c r="I5778">
        <v>3.1766000000000001</v>
      </c>
      <c r="J5778" t="s">
        <v>894</v>
      </c>
      <c r="K5778" t="s">
        <v>903</v>
      </c>
      <c r="L5778" t="s">
        <v>3780</v>
      </c>
      <c r="M5778" t="s">
        <v>949</v>
      </c>
      <c r="N5778" t="s">
        <v>949</v>
      </c>
    </row>
    <row r="5779" spans="1:14" x14ac:dyDescent="0.3">
      <c r="A5779" s="136">
        <f t="shared" si="90"/>
        <v>554.97210480105286</v>
      </c>
      <c r="B5779" s="134">
        <v>2.6774300000000002</v>
      </c>
      <c r="C5779" s="134">
        <v>-75.332989999999995</v>
      </c>
      <c r="D5779" t="s">
        <v>4290</v>
      </c>
      <c r="E5779" t="s">
        <v>892</v>
      </c>
      <c r="F5779" t="s">
        <v>877</v>
      </c>
      <c r="G5779" t="s">
        <v>4047</v>
      </c>
      <c r="H5779" t="s">
        <v>300</v>
      </c>
      <c r="I5779">
        <v>32.550899999999999</v>
      </c>
      <c r="J5779" t="s">
        <v>894</v>
      </c>
      <c r="K5779" t="s">
        <v>903</v>
      </c>
      <c r="L5779" t="s">
        <v>3780</v>
      </c>
      <c r="M5779" t="s">
        <v>1326</v>
      </c>
      <c r="N5779" t="s">
        <v>1326</v>
      </c>
    </row>
    <row r="5780" spans="1:14" x14ac:dyDescent="0.3">
      <c r="A5780" s="136">
        <f t="shared" si="90"/>
        <v>555.23968081980775</v>
      </c>
      <c r="B5780" s="134">
        <v>3.84063</v>
      </c>
      <c r="C5780" s="134">
        <v>-76.805269999999993</v>
      </c>
      <c r="D5780" t="s">
        <v>4292</v>
      </c>
      <c r="E5780" t="s">
        <v>892</v>
      </c>
      <c r="F5780" t="s">
        <v>877</v>
      </c>
      <c r="G5780" t="s">
        <v>4196</v>
      </c>
      <c r="H5780" t="s">
        <v>1321</v>
      </c>
      <c r="I5780">
        <v>1655.1878999999999</v>
      </c>
      <c r="J5780" t="s">
        <v>889</v>
      </c>
      <c r="K5780" t="s">
        <v>879</v>
      </c>
      <c r="L5780" t="s">
        <v>4293</v>
      </c>
      <c r="M5780" t="s">
        <v>1252</v>
      </c>
      <c r="N5780" t="s">
        <v>1252</v>
      </c>
    </row>
    <row r="5781" spans="1:14" x14ac:dyDescent="0.3">
      <c r="A5781" s="136">
        <f t="shared" si="90"/>
        <v>555.43278949937928</v>
      </c>
      <c r="B5781" s="134">
        <v>2.7235</v>
      </c>
      <c r="C5781" s="134">
        <v>-75.427499999999995</v>
      </c>
      <c r="D5781" t="s">
        <v>4109</v>
      </c>
      <c r="E5781" t="s">
        <v>883</v>
      </c>
      <c r="F5781" t="s">
        <v>981</v>
      </c>
      <c r="G5781" t="s">
        <v>4110</v>
      </c>
      <c r="H5781" t="s">
        <v>300</v>
      </c>
      <c r="I5781">
        <v>27.055700000000002</v>
      </c>
      <c r="J5781" t="s">
        <v>894</v>
      </c>
      <c r="L5781" t="s">
        <v>4111</v>
      </c>
      <c r="M5781" t="s">
        <v>931</v>
      </c>
      <c r="N5781" t="s">
        <v>931</v>
      </c>
    </row>
    <row r="5782" spans="1:14" x14ac:dyDescent="0.3">
      <c r="A5782" s="136">
        <f t="shared" si="90"/>
        <v>555.52913986676981</v>
      </c>
      <c r="B5782" s="134">
        <v>3.3736899999999999</v>
      </c>
      <c r="C5782" s="134">
        <v>-76.348460000000003</v>
      </c>
      <c r="D5782" t="s">
        <v>3552</v>
      </c>
      <c r="E5782" t="s">
        <v>892</v>
      </c>
      <c r="F5782" t="s">
        <v>877</v>
      </c>
      <c r="G5782" t="s">
        <v>3553</v>
      </c>
      <c r="H5782" t="s">
        <v>1321</v>
      </c>
      <c r="I5782">
        <v>4.4356</v>
      </c>
      <c r="J5782" t="s">
        <v>894</v>
      </c>
      <c r="K5782" t="s">
        <v>879</v>
      </c>
      <c r="L5782" t="s">
        <v>3554</v>
      </c>
      <c r="M5782" t="s">
        <v>949</v>
      </c>
      <c r="N5782" t="s">
        <v>949</v>
      </c>
    </row>
    <row r="5783" spans="1:14" x14ac:dyDescent="0.3">
      <c r="A5783" s="136">
        <f t="shared" si="90"/>
        <v>555.60757125817531</v>
      </c>
      <c r="B5783" s="134">
        <v>3.2174999999999998</v>
      </c>
      <c r="C5783" s="134">
        <v>-76.165499999999994</v>
      </c>
      <c r="D5783" t="s">
        <v>3471</v>
      </c>
      <c r="E5783" t="s">
        <v>883</v>
      </c>
      <c r="F5783" t="s">
        <v>884</v>
      </c>
      <c r="G5783" t="s">
        <v>3472</v>
      </c>
      <c r="H5783" t="s">
        <v>293</v>
      </c>
      <c r="I5783">
        <v>130.46680000000001</v>
      </c>
      <c r="L5783" t="s">
        <v>3473</v>
      </c>
      <c r="M5783" t="s">
        <v>3474</v>
      </c>
      <c r="N5783" t="s">
        <v>3474</v>
      </c>
    </row>
    <row r="5784" spans="1:14" x14ac:dyDescent="0.3">
      <c r="A5784" s="136">
        <f t="shared" si="90"/>
        <v>555.61483148479454</v>
      </c>
      <c r="B5784" s="134">
        <v>3.2525200000000001</v>
      </c>
      <c r="C5784" s="134">
        <v>-76.208439999999996</v>
      </c>
      <c r="D5784" t="s">
        <v>3484</v>
      </c>
      <c r="E5784" t="s">
        <v>892</v>
      </c>
      <c r="F5784" t="s">
        <v>877</v>
      </c>
      <c r="G5784" t="s">
        <v>3472</v>
      </c>
      <c r="H5784" t="s">
        <v>293</v>
      </c>
      <c r="I5784">
        <v>10.7035</v>
      </c>
      <c r="J5784" t="s">
        <v>889</v>
      </c>
      <c r="K5784" t="s">
        <v>879</v>
      </c>
      <c r="L5784" t="s">
        <v>3485</v>
      </c>
      <c r="M5784" t="s">
        <v>949</v>
      </c>
      <c r="N5784" t="s">
        <v>949</v>
      </c>
    </row>
    <row r="5785" spans="1:14" x14ac:dyDescent="0.3">
      <c r="A5785" s="136">
        <f t="shared" si="90"/>
        <v>555.70545880947236</v>
      </c>
      <c r="B5785" s="134">
        <v>3.8420000000000001</v>
      </c>
      <c r="C5785" s="134">
        <v>-76.811999999999998</v>
      </c>
      <c r="D5785" t="s">
        <v>4320</v>
      </c>
      <c r="E5785" t="s">
        <v>883</v>
      </c>
      <c r="F5785" t="s">
        <v>877</v>
      </c>
      <c r="G5785" t="s">
        <v>4321</v>
      </c>
      <c r="H5785" t="s">
        <v>1321</v>
      </c>
      <c r="I5785">
        <v>780.90340000000003</v>
      </c>
      <c r="J5785" t="s">
        <v>889</v>
      </c>
      <c r="L5785" t="s">
        <v>4322</v>
      </c>
      <c r="M5785" t="s">
        <v>4323</v>
      </c>
      <c r="N5785" t="s">
        <v>4323</v>
      </c>
    </row>
    <row r="5786" spans="1:14" x14ac:dyDescent="0.3">
      <c r="A5786" s="136">
        <f t="shared" si="90"/>
        <v>555.7385775476032</v>
      </c>
      <c r="B5786" s="134">
        <v>3.7795000000000001</v>
      </c>
      <c r="C5786" s="134">
        <v>-76.757499999999993</v>
      </c>
      <c r="D5786" t="s">
        <v>4139</v>
      </c>
      <c r="E5786" t="s">
        <v>892</v>
      </c>
      <c r="F5786" t="s">
        <v>1214</v>
      </c>
      <c r="G5786" t="s">
        <v>3905</v>
      </c>
      <c r="H5786" t="s">
        <v>1321</v>
      </c>
      <c r="I5786">
        <v>16.011399999999998</v>
      </c>
      <c r="J5786" t="s">
        <v>986</v>
      </c>
      <c r="K5786" t="s">
        <v>879</v>
      </c>
      <c r="L5786" t="s">
        <v>4140</v>
      </c>
      <c r="M5786" t="s">
        <v>957</v>
      </c>
      <c r="N5786" t="s">
        <v>957</v>
      </c>
    </row>
    <row r="5787" spans="1:14" x14ac:dyDescent="0.3">
      <c r="A5787" s="136">
        <f t="shared" si="90"/>
        <v>555.80627671429386</v>
      </c>
      <c r="B5787" s="134">
        <v>3.7869999999999999</v>
      </c>
      <c r="C5787" s="134">
        <v>-76.765000000000001</v>
      </c>
      <c r="D5787" t="s">
        <v>4160</v>
      </c>
      <c r="E5787" t="s">
        <v>892</v>
      </c>
      <c r="F5787" t="s">
        <v>1214</v>
      </c>
      <c r="G5787" t="s">
        <v>3905</v>
      </c>
      <c r="H5787" t="s">
        <v>1321</v>
      </c>
      <c r="I5787">
        <v>11.0848</v>
      </c>
      <c r="J5787" t="s">
        <v>986</v>
      </c>
      <c r="K5787" t="s">
        <v>879</v>
      </c>
      <c r="L5787" t="s">
        <v>4140</v>
      </c>
      <c r="M5787" t="s">
        <v>957</v>
      </c>
      <c r="N5787" t="s">
        <v>957</v>
      </c>
    </row>
    <row r="5788" spans="1:14" x14ac:dyDescent="0.3">
      <c r="A5788" s="136">
        <f t="shared" si="90"/>
        <v>555.83785404886214</v>
      </c>
      <c r="B5788" s="134">
        <v>3.3447900000000002</v>
      </c>
      <c r="C5788" s="134">
        <v>-76.319940000000003</v>
      </c>
      <c r="D5788" t="s">
        <v>3540</v>
      </c>
      <c r="E5788" t="s">
        <v>876</v>
      </c>
      <c r="F5788" t="s">
        <v>877</v>
      </c>
      <c r="G5788" t="s">
        <v>3541</v>
      </c>
      <c r="H5788" t="s">
        <v>1321</v>
      </c>
      <c r="I5788">
        <v>81.182199999999995</v>
      </c>
      <c r="J5788" t="s">
        <v>894</v>
      </c>
      <c r="K5788" t="s">
        <v>879</v>
      </c>
      <c r="L5788" t="s">
        <v>3542</v>
      </c>
      <c r="M5788" t="s">
        <v>949</v>
      </c>
      <c r="N5788" t="s">
        <v>949</v>
      </c>
    </row>
    <row r="5789" spans="1:14" x14ac:dyDescent="0.3">
      <c r="A5789" s="136">
        <f t="shared" si="90"/>
        <v>555.88598441636213</v>
      </c>
      <c r="B5789" s="134">
        <v>3.7955000000000001</v>
      </c>
      <c r="C5789" s="134">
        <v>-76.773499999999999</v>
      </c>
      <c r="D5789" t="s">
        <v>4195</v>
      </c>
      <c r="E5789" t="s">
        <v>892</v>
      </c>
      <c r="F5789" t="s">
        <v>1214</v>
      </c>
      <c r="G5789" t="s">
        <v>4196</v>
      </c>
      <c r="H5789" t="s">
        <v>1321</v>
      </c>
      <c r="I5789">
        <v>28.328299999999999</v>
      </c>
      <c r="L5789" t="s">
        <v>4140</v>
      </c>
      <c r="M5789" t="s">
        <v>957</v>
      </c>
      <c r="N5789" t="s">
        <v>957</v>
      </c>
    </row>
    <row r="5790" spans="1:14" x14ac:dyDescent="0.3">
      <c r="A5790" s="136">
        <f t="shared" si="90"/>
        <v>556.03781462225754</v>
      </c>
      <c r="B5790" s="134">
        <v>3.3605</v>
      </c>
      <c r="C5790" s="134">
        <v>-76.340500000000006</v>
      </c>
      <c r="D5790" t="s">
        <v>3571</v>
      </c>
      <c r="E5790" t="s">
        <v>968</v>
      </c>
      <c r="F5790" t="s">
        <v>877</v>
      </c>
      <c r="G5790" t="s">
        <v>3553</v>
      </c>
      <c r="H5790" t="s">
        <v>1321</v>
      </c>
      <c r="I5790">
        <v>357.01209999999998</v>
      </c>
      <c r="J5790" t="s">
        <v>889</v>
      </c>
      <c r="L5790" t="s">
        <v>3572</v>
      </c>
      <c r="M5790" t="s">
        <v>957</v>
      </c>
      <c r="N5790" t="s">
        <v>957</v>
      </c>
    </row>
    <row r="5791" spans="1:14" x14ac:dyDescent="0.3">
      <c r="A5791" s="136">
        <f t="shared" si="90"/>
        <v>556.07709359843159</v>
      </c>
      <c r="B5791" s="134">
        <v>11.939</v>
      </c>
      <c r="C5791" s="134">
        <v>-71.742500000000007</v>
      </c>
      <c r="D5791" t="s">
        <v>14065</v>
      </c>
      <c r="E5791" t="s">
        <v>883</v>
      </c>
      <c r="F5791" t="s">
        <v>877</v>
      </c>
      <c r="G5791" t="s">
        <v>14054</v>
      </c>
      <c r="H5791" t="s">
        <v>13738</v>
      </c>
      <c r="I5791">
        <v>9262.8088000000007</v>
      </c>
      <c r="J5791" t="s">
        <v>1069</v>
      </c>
      <c r="L5791" t="s">
        <v>14058</v>
      </c>
      <c r="M5791" t="s">
        <v>1019</v>
      </c>
      <c r="N5791" t="s">
        <v>1019</v>
      </c>
    </row>
    <row r="5792" spans="1:14" x14ac:dyDescent="0.3">
      <c r="A5792" s="136">
        <f t="shared" si="90"/>
        <v>556.13683867783789</v>
      </c>
      <c r="B5792" s="134">
        <v>3.6905000000000001</v>
      </c>
      <c r="C5792" s="134">
        <v>-76.680999999999997</v>
      </c>
      <c r="D5792" t="s">
        <v>3999</v>
      </c>
      <c r="E5792" t="s">
        <v>883</v>
      </c>
      <c r="F5792" t="s">
        <v>884</v>
      </c>
      <c r="G5792" t="s">
        <v>3905</v>
      </c>
      <c r="H5792" t="s">
        <v>1321</v>
      </c>
      <c r="I5792">
        <v>333.74959999999999</v>
      </c>
      <c r="L5792" t="s">
        <v>4000</v>
      </c>
      <c r="M5792" t="s">
        <v>1879</v>
      </c>
      <c r="N5792" t="s">
        <v>1879</v>
      </c>
    </row>
    <row r="5793" spans="1:14" x14ac:dyDescent="0.3">
      <c r="A5793" s="136">
        <f t="shared" si="90"/>
        <v>556.82597122022298</v>
      </c>
      <c r="B5793" s="134">
        <v>3.8770600000000002</v>
      </c>
      <c r="C5793" s="134">
        <v>-76.855230000000006</v>
      </c>
      <c r="D5793" t="s">
        <v>4441</v>
      </c>
      <c r="E5793" t="s">
        <v>876</v>
      </c>
      <c r="F5793" t="s">
        <v>877</v>
      </c>
      <c r="G5793" t="s">
        <v>4321</v>
      </c>
      <c r="H5793" t="s">
        <v>1321</v>
      </c>
      <c r="I5793">
        <v>583.48220000000003</v>
      </c>
      <c r="K5793" t="s">
        <v>1058</v>
      </c>
      <c r="L5793" t="s">
        <v>4442</v>
      </c>
      <c r="M5793" t="s">
        <v>881</v>
      </c>
      <c r="N5793" t="s">
        <v>881</v>
      </c>
    </row>
    <row r="5794" spans="1:14" x14ac:dyDescent="0.3">
      <c r="A5794" s="136">
        <f t="shared" si="90"/>
        <v>556.90275176505645</v>
      </c>
      <c r="B5794" s="134">
        <v>3.516</v>
      </c>
      <c r="C5794" s="134">
        <v>-76.519499999999994</v>
      </c>
      <c r="D5794" t="s">
        <v>3789</v>
      </c>
      <c r="E5794" t="s">
        <v>892</v>
      </c>
      <c r="F5794" t="s">
        <v>877</v>
      </c>
      <c r="G5794" t="s">
        <v>3083</v>
      </c>
      <c r="H5794" t="s">
        <v>1321</v>
      </c>
      <c r="I5794">
        <v>24.626799999999999</v>
      </c>
      <c r="J5794" t="s">
        <v>894</v>
      </c>
      <c r="K5794" t="s">
        <v>903</v>
      </c>
      <c r="L5794" t="s">
        <v>3738</v>
      </c>
      <c r="M5794" t="s">
        <v>1978</v>
      </c>
      <c r="N5794" t="s">
        <v>1978</v>
      </c>
    </row>
    <row r="5795" spans="1:14" x14ac:dyDescent="0.3">
      <c r="A5795" s="136">
        <f t="shared" si="90"/>
        <v>556.92014744495771</v>
      </c>
      <c r="B5795" s="134">
        <v>2.5989900000000001</v>
      </c>
      <c r="C5795" s="134">
        <v>-75.216880000000003</v>
      </c>
      <c r="D5795" t="s">
        <v>4625</v>
      </c>
      <c r="E5795" t="s">
        <v>892</v>
      </c>
      <c r="F5795" t="s">
        <v>1214</v>
      </c>
      <c r="G5795" t="s">
        <v>4626</v>
      </c>
      <c r="H5795" t="s">
        <v>300</v>
      </c>
      <c r="I5795">
        <v>2.6890000000000001</v>
      </c>
      <c r="J5795" t="s">
        <v>986</v>
      </c>
      <c r="K5795" t="s">
        <v>879</v>
      </c>
      <c r="L5795" t="s">
        <v>4627</v>
      </c>
      <c r="M5795" t="s">
        <v>949</v>
      </c>
      <c r="N5795" t="s">
        <v>949</v>
      </c>
    </row>
    <row r="5796" spans="1:14" x14ac:dyDescent="0.3">
      <c r="A5796" s="136">
        <f t="shared" si="90"/>
        <v>557.08809078948639</v>
      </c>
      <c r="B5796" s="134">
        <v>3.5300500000000001</v>
      </c>
      <c r="C5796" s="134">
        <v>-76.536270000000002</v>
      </c>
      <c r="D5796" t="s">
        <v>3822</v>
      </c>
      <c r="E5796" t="s">
        <v>876</v>
      </c>
      <c r="F5796" t="s">
        <v>926</v>
      </c>
      <c r="G5796" t="s">
        <v>3083</v>
      </c>
      <c r="H5796" t="s">
        <v>1321</v>
      </c>
      <c r="I5796">
        <v>198.79939999999999</v>
      </c>
      <c r="J5796" t="s">
        <v>894</v>
      </c>
      <c r="K5796" t="s">
        <v>879</v>
      </c>
      <c r="L5796" t="s">
        <v>3823</v>
      </c>
      <c r="M5796" t="s">
        <v>3824</v>
      </c>
      <c r="N5796" t="s">
        <v>3824</v>
      </c>
    </row>
    <row r="5797" spans="1:14" x14ac:dyDescent="0.3">
      <c r="A5797" s="136">
        <f t="shared" si="90"/>
        <v>557.23701212969763</v>
      </c>
      <c r="B5797" s="134">
        <v>3.5143900000000001</v>
      </c>
      <c r="C5797" s="134">
        <v>-76.52216</v>
      </c>
      <c r="D5797" t="s">
        <v>3799</v>
      </c>
      <c r="E5797" t="s">
        <v>892</v>
      </c>
      <c r="F5797" t="s">
        <v>926</v>
      </c>
      <c r="G5797" t="s">
        <v>3083</v>
      </c>
      <c r="H5797" t="s">
        <v>1321</v>
      </c>
      <c r="I5797">
        <v>12.970599999999999</v>
      </c>
      <c r="J5797" t="s">
        <v>889</v>
      </c>
      <c r="K5797" t="s">
        <v>879</v>
      </c>
      <c r="L5797" t="s">
        <v>3738</v>
      </c>
      <c r="M5797" t="s">
        <v>949</v>
      </c>
      <c r="N5797" t="s">
        <v>949</v>
      </c>
    </row>
    <row r="5798" spans="1:14" x14ac:dyDescent="0.3">
      <c r="A5798" s="136">
        <f t="shared" si="90"/>
        <v>557.30669969669282</v>
      </c>
      <c r="B5798" s="134">
        <v>3.5285000000000002</v>
      </c>
      <c r="C5798" s="134">
        <v>-76.537499999999994</v>
      </c>
      <c r="D5798" t="s">
        <v>3833</v>
      </c>
      <c r="E5798" t="s">
        <v>883</v>
      </c>
      <c r="F5798" t="s">
        <v>877</v>
      </c>
      <c r="G5798" t="s">
        <v>3083</v>
      </c>
      <c r="H5798" t="s">
        <v>1321</v>
      </c>
      <c r="I5798">
        <v>317.69470000000001</v>
      </c>
      <c r="J5798" t="s">
        <v>889</v>
      </c>
      <c r="K5798" t="s">
        <v>903</v>
      </c>
      <c r="L5798" t="s">
        <v>3834</v>
      </c>
      <c r="M5798" t="s">
        <v>989</v>
      </c>
      <c r="N5798" t="s">
        <v>989</v>
      </c>
    </row>
    <row r="5799" spans="1:14" x14ac:dyDescent="0.3">
      <c r="A5799" s="136">
        <f t="shared" si="90"/>
        <v>557.83670495138472</v>
      </c>
      <c r="B5799" s="134">
        <v>3.4405000000000001</v>
      </c>
      <c r="C5799" s="134">
        <v>-76.452500000000001</v>
      </c>
      <c r="D5799" t="s">
        <v>3729</v>
      </c>
      <c r="E5799" t="s">
        <v>980</v>
      </c>
      <c r="F5799" t="s">
        <v>981</v>
      </c>
      <c r="G5799" t="s">
        <v>3553</v>
      </c>
      <c r="H5799" t="s">
        <v>1321</v>
      </c>
      <c r="I5799">
        <v>46.7879</v>
      </c>
      <c r="J5799" t="s">
        <v>894</v>
      </c>
      <c r="L5799" t="s">
        <v>3730</v>
      </c>
      <c r="M5799" t="s">
        <v>3731</v>
      </c>
      <c r="N5799" t="s">
        <v>3731</v>
      </c>
    </row>
    <row r="5800" spans="1:14" x14ac:dyDescent="0.3">
      <c r="A5800" s="136">
        <f t="shared" si="90"/>
        <v>557.96182158689146</v>
      </c>
      <c r="B5800" s="134">
        <v>3.1915</v>
      </c>
      <c r="C5800" s="134">
        <v>-76.167000000000002</v>
      </c>
      <c r="D5800" t="s">
        <v>3545</v>
      </c>
      <c r="E5800" t="s">
        <v>883</v>
      </c>
      <c r="F5800" t="s">
        <v>877</v>
      </c>
      <c r="G5800" t="s">
        <v>3472</v>
      </c>
      <c r="H5800" t="s">
        <v>293</v>
      </c>
      <c r="I5800">
        <v>418.49029999999999</v>
      </c>
      <c r="J5800" t="s">
        <v>889</v>
      </c>
      <c r="L5800" t="s">
        <v>1688</v>
      </c>
      <c r="M5800" t="s">
        <v>925</v>
      </c>
      <c r="N5800" t="s">
        <v>925</v>
      </c>
    </row>
    <row r="5801" spans="1:14" x14ac:dyDescent="0.3">
      <c r="A5801" s="136">
        <f t="shared" si="90"/>
        <v>558.00357761778048</v>
      </c>
      <c r="B5801" s="134">
        <v>3.5129000000000001</v>
      </c>
      <c r="C5801" s="134">
        <v>-76.530519999999996</v>
      </c>
      <c r="D5801" t="s">
        <v>3839</v>
      </c>
      <c r="E5801" t="s">
        <v>892</v>
      </c>
      <c r="F5801" t="s">
        <v>926</v>
      </c>
      <c r="G5801" t="s">
        <v>3083</v>
      </c>
      <c r="H5801" t="s">
        <v>1321</v>
      </c>
      <c r="I5801">
        <v>83.969800000000006</v>
      </c>
      <c r="J5801" t="s">
        <v>889</v>
      </c>
      <c r="K5801" t="s">
        <v>879</v>
      </c>
      <c r="L5801" t="s">
        <v>3832</v>
      </c>
      <c r="M5801" t="s">
        <v>1019</v>
      </c>
      <c r="N5801" t="s">
        <v>1019</v>
      </c>
    </row>
    <row r="5802" spans="1:14" x14ac:dyDescent="0.3">
      <c r="A5802" s="136">
        <f t="shared" si="90"/>
        <v>558.02210865461495</v>
      </c>
      <c r="B5802" s="134">
        <v>2.6579999999999999</v>
      </c>
      <c r="C5802" s="134">
        <v>-75.355000000000004</v>
      </c>
      <c r="D5802" t="s">
        <v>4383</v>
      </c>
      <c r="E5802" t="s">
        <v>883</v>
      </c>
      <c r="F5802" t="s">
        <v>877</v>
      </c>
      <c r="G5802" t="s">
        <v>4047</v>
      </c>
      <c r="H5802" t="s">
        <v>300</v>
      </c>
      <c r="I5802">
        <v>474.67860000000002</v>
      </c>
      <c r="J5802" t="s">
        <v>889</v>
      </c>
      <c r="L5802" t="s">
        <v>2314</v>
      </c>
      <c r="M5802" t="s">
        <v>1173</v>
      </c>
      <c r="N5802" t="s">
        <v>1173</v>
      </c>
    </row>
    <row r="5803" spans="1:14" x14ac:dyDescent="0.3">
      <c r="A5803" s="136">
        <f t="shared" si="90"/>
        <v>558.02806262281456</v>
      </c>
      <c r="B5803" s="134">
        <v>3.5089600000000001</v>
      </c>
      <c r="C5803" s="134">
        <v>-76.526790000000005</v>
      </c>
      <c r="D5803" t="s">
        <v>3831</v>
      </c>
      <c r="E5803" t="s">
        <v>892</v>
      </c>
      <c r="F5803" t="s">
        <v>1944</v>
      </c>
      <c r="G5803" t="s">
        <v>3083</v>
      </c>
      <c r="H5803" t="s">
        <v>1321</v>
      </c>
      <c r="I5803">
        <v>11.8361</v>
      </c>
      <c r="J5803" t="s">
        <v>889</v>
      </c>
      <c r="K5803" t="s">
        <v>879</v>
      </c>
      <c r="L5803" t="s">
        <v>3832</v>
      </c>
      <c r="M5803" t="s">
        <v>949</v>
      </c>
      <c r="N5803" t="s">
        <v>949</v>
      </c>
    </row>
    <row r="5804" spans="1:14" x14ac:dyDescent="0.3">
      <c r="A5804" s="136">
        <f t="shared" si="90"/>
        <v>558.1011543573087</v>
      </c>
      <c r="B5804" s="134">
        <v>3.5037099999999999</v>
      </c>
      <c r="C5804" s="134">
        <v>-76.522329999999997</v>
      </c>
      <c r="D5804" t="s">
        <v>3825</v>
      </c>
      <c r="E5804" t="s">
        <v>892</v>
      </c>
      <c r="F5804" t="s">
        <v>877</v>
      </c>
      <c r="G5804" t="s">
        <v>3083</v>
      </c>
      <c r="H5804" t="s">
        <v>1321</v>
      </c>
      <c r="I5804">
        <v>11.1157</v>
      </c>
      <c r="J5804" t="s">
        <v>894</v>
      </c>
      <c r="K5804" t="s">
        <v>879</v>
      </c>
      <c r="L5804" t="s">
        <v>3826</v>
      </c>
      <c r="M5804" t="s">
        <v>3827</v>
      </c>
      <c r="N5804" t="s">
        <v>3827</v>
      </c>
    </row>
    <row r="5805" spans="1:14" x14ac:dyDescent="0.3">
      <c r="A5805" s="136">
        <f t="shared" si="90"/>
        <v>558.14523396533048</v>
      </c>
      <c r="B5805" s="134">
        <v>3.2280000000000002</v>
      </c>
      <c r="C5805" s="134">
        <v>-76.214500000000001</v>
      </c>
      <c r="D5805" t="s">
        <v>3561</v>
      </c>
      <c r="E5805" t="s">
        <v>883</v>
      </c>
      <c r="F5805" t="s">
        <v>884</v>
      </c>
      <c r="G5805" t="s">
        <v>3472</v>
      </c>
      <c r="H5805" t="s">
        <v>293</v>
      </c>
      <c r="I5805">
        <v>12.309200000000001</v>
      </c>
      <c r="L5805" t="s">
        <v>3562</v>
      </c>
      <c r="M5805" t="s">
        <v>3563</v>
      </c>
      <c r="N5805" t="s">
        <v>3563</v>
      </c>
    </row>
    <row r="5806" spans="1:14" x14ac:dyDescent="0.3">
      <c r="A5806" s="136">
        <f t="shared" si="90"/>
        <v>558.21870799350779</v>
      </c>
      <c r="B5806" s="134">
        <v>3.5060899999999999</v>
      </c>
      <c r="C5806" s="134">
        <v>-76.526300000000006</v>
      </c>
      <c r="D5806" t="s">
        <v>3838</v>
      </c>
      <c r="E5806" t="s">
        <v>892</v>
      </c>
      <c r="F5806" t="s">
        <v>926</v>
      </c>
      <c r="G5806" t="s">
        <v>3083</v>
      </c>
      <c r="H5806" t="s">
        <v>1321</v>
      </c>
      <c r="I5806">
        <v>9.9987999999999992</v>
      </c>
      <c r="J5806" t="s">
        <v>889</v>
      </c>
      <c r="K5806" t="s">
        <v>879</v>
      </c>
      <c r="L5806" t="s">
        <v>3826</v>
      </c>
      <c r="M5806" t="s">
        <v>949</v>
      </c>
      <c r="N5806" t="s">
        <v>949</v>
      </c>
    </row>
    <row r="5807" spans="1:14" x14ac:dyDescent="0.3">
      <c r="A5807" s="136">
        <f t="shared" si="90"/>
        <v>558.22372950276917</v>
      </c>
      <c r="B5807" s="134">
        <v>3.8584999999999998</v>
      </c>
      <c r="C5807" s="134">
        <v>-76.855999999999995</v>
      </c>
      <c r="D5807" t="s">
        <v>4458</v>
      </c>
      <c r="E5807" t="s">
        <v>883</v>
      </c>
      <c r="F5807" t="s">
        <v>877</v>
      </c>
      <c r="G5807" t="s">
        <v>4321</v>
      </c>
      <c r="H5807" t="s">
        <v>1321</v>
      </c>
      <c r="I5807">
        <v>2.4636</v>
      </c>
      <c r="J5807" t="s">
        <v>894</v>
      </c>
      <c r="L5807" t="s">
        <v>4459</v>
      </c>
      <c r="M5807" t="s">
        <v>1039</v>
      </c>
      <c r="N5807" t="s">
        <v>1039</v>
      </c>
    </row>
    <row r="5808" spans="1:14" x14ac:dyDescent="0.3">
      <c r="A5808" s="136">
        <f t="shared" si="90"/>
        <v>558.35509806530388</v>
      </c>
      <c r="B5808" s="134">
        <v>4.0019999999999998</v>
      </c>
      <c r="C5808" s="134">
        <v>-76.974999999999994</v>
      </c>
      <c r="D5808" t="s">
        <v>4868</v>
      </c>
      <c r="E5808" t="s">
        <v>883</v>
      </c>
      <c r="F5808" t="s">
        <v>877</v>
      </c>
      <c r="G5808" t="s">
        <v>4321</v>
      </c>
      <c r="H5808" t="s">
        <v>1321</v>
      </c>
      <c r="I5808">
        <v>88.700500000000005</v>
      </c>
      <c r="J5808" t="s">
        <v>894</v>
      </c>
      <c r="L5808" t="s">
        <v>4869</v>
      </c>
      <c r="M5808" t="s">
        <v>957</v>
      </c>
      <c r="N5808" t="s">
        <v>957</v>
      </c>
    </row>
    <row r="5809" spans="1:14" x14ac:dyDescent="0.3">
      <c r="A5809" s="136">
        <f t="shared" si="90"/>
        <v>558.36401678152856</v>
      </c>
      <c r="B5809" s="134">
        <v>3.50448</v>
      </c>
      <c r="C5809" s="134">
        <v>-76.526520000000005</v>
      </c>
      <c r="D5809" t="s">
        <v>3840</v>
      </c>
      <c r="E5809" t="s">
        <v>892</v>
      </c>
      <c r="F5809" t="s">
        <v>877</v>
      </c>
      <c r="G5809" t="s">
        <v>3083</v>
      </c>
      <c r="H5809" t="s">
        <v>1321</v>
      </c>
      <c r="I5809">
        <v>4.6692</v>
      </c>
      <c r="J5809" t="s">
        <v>889</v>
      </c>
      <c r="K5809" t="s">
        <v>879</v>
      </c>
      <c r="L5809" t="s">
        <v>3826</v>
      </c>
      <c r="M5809" t="s">
        <v>949</v>
      </c>
      <c r="N5809" t="s">
        <v>949</v>
      </c>
    </row>
    <row r="5810" spans="1:14" x14ac:dyDescent="0.3">
      <c r="A5810" s="136">
        <f t="shared" si="90"/>
        <v>558.42140740327704</v>
      </c>
      <c r="B5810" s="134">
        <v>3.4449999999999998</v>
      </c>
      <c r="C5810" s="134">
        <v>-76.465000000000003</v>
      </c>
      <c r="D5810" t="s">
        <v>3754</v>
      </c>
      <c r="E5810" t="s">
        <v>892</v>
      </c>
      <c r="F5810" t="s">
        <v>877</v>
      </c>
      <c r="G5810" t="s">
        <v>3755</v>
      </c>
      <c r="H5810" t="s">
        <v>1321</v>
      </c>
      <c r="I5810">
        <v>29.550899999999999</v>
      </c>
      <c r="J5810" t="s">
        <v>986</v>
      </c>
      <c r="K5810" t="s">
        <v>879</v>
      </c>
      <c r="L5810" t="s">
        <v>3756</v>
      </c>
      <c r="M5810" t="s">
        <v>1019</v>
      </c>
      <c r="N5810" t="s">
        <v>1019</v>
      </c>
    </row>
    <row r="5811" spans="1:14" x14ac:dyDescent="0.3">
      <c r="A5811" s="136">
        <f t="shared" si="90"/>
        <v>558.44341941612606</v>
      </c>
      <c r="B5811" s="134">
        <v>3.51823</v>
      </c>
      <c r="C5811" s="134">
        <v>-76.541640000000001</v>
      </c>
      <c r="D5811" t="s">
        <v>3853</v>
      </c>
      <c r="E5811" t="s">
        <v>876</v>
      </c>
      <c r="F5811" t="s">
        <v>877</v>
      </c>
      <c r="G5811" t="s">
        <v>3083</v>
      </c>
      <c r="H5811" t="s">
        <v>1321</v>
      </c>
      <c r="I5811">
        <v>0.71009999999999995</v>
      </c>
      <c r="K5811" t="s">
        <v>879</v>
      </c>
      <c r="L5811" t="s">
        <v>3854</v>
      </c>
      <c r="M5811" t="s">
        <v>881</v>
      </c>
      <c r="N5811" t="s">
        <v>881</v>
      </c>
    </row>
    <row r="5812" spans="1:14" x14ac:dyDescent="0.3">
      <c r="A5812" s="136">
        <f t="shared" si="90"/>
        <v>558.49096658993767</v>
      </c>
      <c r="B5812" s="134">
        <v>3.50346</v>
      </c>
      <c r="C5812" s="134">
        <v>-76.527109999999993</v>
      </c>
      <c r="D5812" t="s">
        <v>3843</v>
      </c>
      <c r="E5812" t="s">
        <v>892</v>
      </c>
      <c r="F5812" t="s">
        <v>877</v>
      </c>
      <c r="G5812" t="s">
        <v>3083</v>
      </c>
      <c r="H5812" t="s">
        <v>1321</v>
      </c>
      <c r="I5812">
        <v>17.921399999999998</v>
      </c>
      <c r="J5812" t="s">
        <v>889</v>
      </c>
      <c r="K5812" t="s">
        <v>879</v>
      </c>
      <c r="L5812" t="s">
        <v>3701</v>
      </c>
      <c r="M5812" t="s">
        <v>949</v>
      </c>
      <c r="N5812" t="s">
        <v>949</v>
      </c>
    </row>
    <row r="5813" spans="1:14" x14ac:dyDescent="0.3">
      <c r="A5813" s="136">
        <f t="shared" si="90"/>
        <v>558.69896033786631</v>
      </c>
      <c r="B5813" s="134">
        <v>3.5083600000000001</v>
      </c>
      <c r="C5813" s="134">
        <v>-76.534829999999999</v>
      </c>
      <c r="D5813" t="s">
        <v>3847</v>
      </c>
      <c r="E5813" t="s">
        <v>892</v>
      </c>
      <c r="F5813" t="s">
        <v>926</v>
      </c>
      <c r="G5813" t="s">
        <v>3083</v>
      </c>
      <c r="H5813" t="s">
        <v>1321</v>
      </c>
      <c r="I5813">
        <v>66.711399999999998</v>
      </c>
      <c r="J5813" t="s">
        <v>889</v>
      </c>
      <c r="K5813" t="s">
        <v>879</v>
      </c>
      <c r="L5813" t="s">
        <v>3826</v>
      </c>
      <c r="M5813" t="s">
        <v>3848</v>
      </c>
      <c r="N5813" t="s">
        <v>3848</v>
      </c>
    </row>
    <row r="5814" spans="1:14" x14ac:dyDescent="0.3">
      <c r="A5814" s="136">
        <f t="shared" si="90"/>
        <v>558.84881929629125</v>
      </c>
      <c r="B5814" s="134">
        <v>3.8769999999999998</v>
      </c>
      <c r="C5814" s="134">
        <v>-76.879000000000005</v>
      </c>
      <c r="D5814" t="s">
        <v>4532</v>
      </c>
      <c r="E5814" t="s">
        <v>883</v>
      </c>
      <c r="F5814" t="s">
        <v>877</v>
      </c>
      <c r="G5814" t="s">
        <v>4321</v>
      </c>
      <c r="H5814" t="s">
        <v>1321</v>
      </c>
      <c r="I5814">
        <v>109.6345</v>
      </c>
      <c r="J5814" t="s">
        <v>894</v>
      </c>
      <c r="L5814" t="s">
        <v>4533</v>
      </c>
      <c r="M5814" t="s">
        <v>4534</v>
      </c>
      <c r="N5814" t="s">
        <v>4534</v>
      </c>
    </row>
    <row r="5815" spans="1:14" x14ac:dyDescent="0.3">
      <c r="A5815" s="136">
        <f t="shared" si="90"/>
        <v>558.85669277840873</v>
      </c>
      <c r="B5815" s="134">
        <v>3.8622800000000002</v>
      </c>
      <c r="C5815" s="134">
        <v>-76.866680000000002</v>
      </c>
      <c r="D5815" t="s">
        <v>4496</v>
      </c>
      <c r="E5815" t="s">
        <v>892</v>
      </c>
      <c r="F5815" t="s">
        <v>877</v>
      </c>
      <c r="G5815" t="s">
        <v>4321</v>
      </c>
      <c r="H5815" t="s">
        <v>1321</v>
      </c>
      <c r="I5815">
        <v>47.965800000000002</v>
      </c>
      <c r="J5815" t="s">
        <v>894</v>
      </c>
      <c r="K5815" t="s">
        <v>879</v>
      </c>
      <c r="L5815" t="s">
        <v>4497</v>
      </c>
      <c r="M5815" t="s">
        <v>949</v>
      </c>
      <c r="N5815" t="s">
        <v>949</v>
      </c>
    </row>
    <row r="5816" spans="1:14" x14ac:dyDescent="0.3">
      <c r="A5816" s="136">
        <f t="shared" si="90"/>
        <v>558.90957529900891</v>
      </c>
      <c r="B5816" s="134">
        <v>3.5015000000000001</v>
      </c>
      <c r="C5816" s="134">
        <v>-76.530500000000004</v>
      </c>
      <c r="D5816" t="s">
        <v>3845</v>
      </c>
      <c r="E5816" t="s">
        <v>883</v>
      </c>
      <c r="F5816" t="s">
        <v>877</v>
      </c>
      <c r="G5816" t="s">
        <v>3846</v>
      </c>
      <c r="H5816" t="s">
        <v>1321</v>
      </c>
      <c r="I5816">
        <v>84.966200000000001</v>
      </c>
      <c r="J5816" t="s">
        <v>894</v>
      </c>
      <c r="L5816" t="s">
        <v>3701</v>
      </c>
      <c r="M5816" t="s">
        <v>1718</v>
      </c>
      <c r="N5816" t="s">
        <v>1718</v>
      </c>
    </row>
    <row r="5817" spans="1:14" x14ac:dyDescent="0.3">
      <c r="A5817" s="136">
        <f t="shared" si="90"/>
        <v>559.1593225792617</v>
      </c>
      <c r="B5817" s="134">
        <v>3.8586299999999998</v>
      </c>
      <c r="C5817" s="134">
        <v>-76.867159999999998</v>
      </c>
      <c r="D5817" t="s">
        <v>4504</v>
      </c>
      <c r="E5817" t="s">
        <v>876</v>
      </c>
      <c r="F5817" t="s">
        <v>877</v>
      </c>
      <c r="G5817" t="s">
        <v>4321</v>
      </c>
      <c r="H5817" t="s">
        <v>1321</v>
      </c>
      <c r="I5817">
        <v>49.252299999999998</v>
      </c>
      <c r="K5817" t="s">
        <v>1058</v>
      </c>
      <c r="L5817" t="s">
        <v>4442</v>
      </c>
      <c r="M5817" t="s">
        <v>881</v>
      </c>
      <c r="N5817" t="s">
        <v>881</v>
      </c>
    </row>
    <row r="5818" spans="1:14" x14ac:dyDescent="0.3">
      <c r="A5818" s="136">
        <f t="shared" si="90"/>
        <v>559.91619322875965</v>
      </c>
      <c r="B5818" s="134">
        <v>2.7664</v>
      </c>
      <c r="C5818" s="134">
        <v>-75.583920000000006</v>
      </c>
      <c r="D5818" t="s">
        <v>4018</v>
      </c>
      <c r="E5818" t="s">
        <v>892</v>
      </c>
      <c r="F5818" t="s">
        <v>877</v>
      </c>
      <c r="G5818" t="s">
        <v>4019</v>
      </c>
      <c r="H5818" t="s">
        <v>300</v>
      </c>
      <c r="I5818">
        <v>1.5056</v>
      </c>
      <c r="J5818" t="s">
        <v>894</v>
      </c>
      <c r="K5818" t="s">
        <v>879</v>
      </c>
      <c r="L5818" t="s">
        <v>4020</v>
      </c>
      <c r="M5818" t="s">
        <v>925</v>
      </c>
      <c r="N5818" t="s">
        <v>925</v>
      </c>
    </row>
    <row r="5819" spans="1:14" x14ac:dyDescent="0.3">
      <c r="A5819" s="136">
        <f t="shared" si="90"/>
        <v>560.09731832567559</v>
      </c>
      <c r="B5819" s="134">
        <v>3.1731199999999999</v>
      </c>
      <c r="C5819" s="134">
        <v>-76.174800000000005</v>
      </c>
      <c r="D5819" t="s">
        <v>3626</v>
      </c>
      <c r="E5819" t="s">
        <v>892</v>
      </c>
      <c r="F5819" t="s">
        <v>893</v>
      </c>
      <c r="G5819" t="s">
        <v>3627</v>
      </c>
      <c r="H5819" t="s">
        <v>293</v>
      </c>
      <c r="I5819">
        <v>99.826099999999997</v>
      </c>
      <c r="J5819" t="s">
        <v>894</v>
      </c>
      <c r="K5819" t="s">
        <v>879</v>
      </c>
      <c r="L5819" t="s">
        <v>3628</v>
      </c>
      <c r="M5819" t="s">
        <v>925</v>
      </c>
      <c r="N5819" t="s">
        <v>925</v>
      </c>
    </row>
    <row r="5820" spans="1:14" x14ac:dyDescent="0.3">
      <c r="A5820" s="136">
        <f t="shared" si="90"/>
        <v>560.15533224206217</v>
      </c>
      <c r="B5820" s="134">
        <v>3.2226699999999999</v>
      </c>
      <c r="C5820" s="134">
        <v>-76.236459999999994</v>
      </c>
      <c r="D5820" t="s">
        <v>3645</v>
      </c>
      <c r="E5820" t="s">
        <v>892</v>
      </c>
      <c r="F5820" t="s">
        <v>877</v>
      </c>
      <c r="G5820" t="s">
        <v>3627</v>
      </c>
      <c r="H5820" t="s">
        <v>293</v>
      </c>
      <c r="I5820">
        <v>59.131900000000002</v>
      </c>
      <c r="J5820" t="s">
        <v>894</v>
      </c>
      <c r="K5820" t="s">
        <v>879</v>
      </c>
      <c r="L5820" t="s">
        <v>3646</v>
      </c>
      <c r="M5820" t="s">
        <v>949</v>
      </c>
      <c r="N5820" t="s">
        <v>949</v>
      </c>
    </row>
    <row r="5821" spans="1:14" x14ac:dyDescent="0.3">
      <c r="A5821" s="136">
        <f t="shared" si="90"/>
        <v>560.74376380567628</v>
      </c>
      <c r="B5821" s="134">
        <v>2.7121</v>
      </c>
      <c r="C5821" s="134">
        <v>-75.505039999999994</v>
      </c>
      <c r="D5821" t="s">
        <v>4156</v>
      </c>
      <c r="E5821" t="s">
        <v>876</v>
      </c>
      <c r="F5821" t="s">
        <v>877</v>
      </c>
      <c r="G5821" t="s">
        <v>4157</v>
      </c>
      <c r="H5821" t="s">
        <v>300</v>
      </c>
      <c r="I5821">
        <v>99.910799999999995</v>
      </c>
      <c r="J5821" t="s">
        <v>894</v>
      </c>
      <c r="K5821" t="s">
        <v>879</v>
      </c>
      <c r="L5821" t="s">
        <v>4158</v>
      </c>
      <c r="M5821" t="s">
        <v>4159</v>
      </c>
      <c r="N5821" t="s">
        <v>4159</v>
      </c>
    </row>
    <row r="5822" spans="1:14" x14ac:dyDescent="0.3">
      <c r="A5822" s="136">
        <f t="shared" si="90"/>
        <v>560.86390088234168</v>
      </c>
      <c r="B5822" s="134">
        <v>3.8464999999999998</v>
      </c>
      <c r="C5822" s="134">
        <v>-76.876999999999995</v>
      </c>
      <c r="D5822" t="s">
        <v>4544</v>
      </c>
      <c r="E5822" t="s">
        <v>883</v>
      </c>
      <c r="F5822" t="s">
        <v>877</v>
      </c>
      <c r="G5822" t="s">
        <v>4321</v>
      </c>
      <c r="H5822" t="s">
        <v>1321</v>
      </c>
      <c r="I5822">
        <v>68.985799999999998</v>
      </c>
      <c r="J5822" t="s">
        <v>894</v>
      </c>
      <c r="L5822" t="s">
        <v>4545</v>
      </c>
      <c r="M5822" t="s">
        <v>1965</v>
      </c>
      <c r="N5822" t="s">
        <v>1965</v>
      </c>
    </row>
    <row r="5823" spans="1:14" x14ac:dyDescent="0.3">
      <c r="A5823" s="136">
        <f t="shared" si="90"/>
        <v>560.8755267547001</v>
      </c>
      <c r="B5823" s="134">
        <v>3.488</v>
      </c>
      <c r="C5823" s="134">
        <v>-76.542000000000002</v>
      </c>
      <c r="D5823" t="s">
        <v>3889</v>
      </c>
      <c r="E5823" t="s">
        <v>883</v>
      </c>
      <c r="F5823" t="s">
        <v>884</v>
      </c>
      <c r="G5823" t="s">
        <v>3846</v>
      </c>
      <c r="H5823" t="s">
        <v>1321</v>
      </c>
      <c r="I5823">
        <v>621.87739999999997</v>
      </c>
      <c r="L5823" t="s">
        <v>886</v>
      </c>
      <c r="M5823" t="s">
        <v>887</v>
      </c>
      <c r="N5823" t="s">
        <v>887</v>
      </c>
    </row>
    <row r="5824" spans="1:14" x14ac:dyDescent="0.3">
      <c r="A5824" s="136">
        <f t="shared" si="90"/>
        <v>560.9822288176216</v>
      </c>
      <c r="B5824" s="134">
        <v>3.4118499999999998</v>
      </c>
      <c r="C5824" s="134">
        <v>-76.463290000000001</v>
      </c>
      <c r="D5824" t="s">
        <v>3809</v>
      </c>
      <c r="E5824" t="s">
        <v>876</v>
      </c>
      <c r="F5824" t="s">
        <v>877</v>
      </c>
      <c r="G5824" t="s">
        <v>3755</v>
      </c>
      <c r="H5824" t="s">
        <v>1321</v>
      </c>
      <c r="I5824">
        <v>17.970500000000001</v>
      </c>
      <c r="K5824" t="s">
        <v>879</v>
      </c>
      <c r="L5824" t="s">
        <v>3810</v>
      </c>
      <c r="M5824" t="s">
        <v>949</v>
      </c>
      <c r="N5824" t="s">
        <v>949</v>
      </c>
    </row>
    <row r="5825" spans="1:14" x14ac:dyDescent="0.3">
      <c r="A5825" s="136">
        <f t="shared" si="90"/>
        <v>561.02282241304727</v>
      </c>
      <c r="B5825" s="134">
        <v>3.4820500000000001</v>
      </c>
      <c r="C5825" s="134">
        <v>-76.537769999999995</v>
      </c>
      <c r="D5825" t="s">
        <v>3885</v>
      </c>
      <c r="E5825" t="s">
        <v>892</v>
      </c>
      <c r="F5825" t="s">
        <v>877</v>
      </c>
      <c r="G5825" t="s">
        <v>3886</v>
      </c>
      <c r="H5825" t="s">
        <v>1321</v>
      </c>
      <c r="I5825">
        <v>76.456999999999994</v>
      </c>
      <c r="J5825" t="s">
        <v>894</v>
      </c>
      <c r="K5825" t="s">
        <v>879</v>
      </c>
      <c r="L5825" t="s">
        <v>3887</v>
      </c>
      <c r="M5825" t="s">
        <v>949</v>
      </c>
      <c r="N5825" t="s">
        <v>949</v>
      </c>
    </row>
    <row r="5826" spans="1:14" x14ac:dyDescent="0.3">
      <c r="A5826" s="136">
        <f t="shared" ref="A5826:A5889" si="91">6371*ACOS(SIN(RADIANS(LAT))*SIN(RADIANS(B5826))+COS(RADIANS(LAT))*COS(RADIANS(B5826))*COS(RADIANS(C5826-LONG)))</f>
        <v>561.38659063670252</v>
      </c>
      <c r="B5826" s="134">
        <v>3.2263999999999999</v>
      </c>
      <c r="C5826" s="134">
        <v>-76.258290000000002</v>
      </c>
      <c r="D5826" t="s">
        <v>3693</v>
      </c>
      <c r="E5826" t="s">
        <v>892</v>
      </c>
      <c r="F5826" t="s">
        <v>877</v>
      </c>
      <c r="G5826" t="s">
        <v>3627</v>
      </c>
      <c r="H5826" t="s">
        <v>293</v>
      </c>
      <c r="I5826">
        <v>10.204700000000001</v>
      </c>
      <c r="J5826" t="s">
        <v>894</v>
      </c>
      <c r="K5826" t="s">
        <v>879</v>
      </c>
      <c r="L5826" t="s">
        <v>3694</v>
      </c>
      <c r="M5826" t="s">
        <v>949</v>
      </c>
      <c r="N5826" t="s">
        <v>949</v>
      </c>
    </row>
    <row r="5827" spans="1:14" x14ac:dyDescent="0.3">
      <c r="A5827" s="136">
        <f t="shared" si="91"/>
        <v>561.41835948978803</v>
      </c>
      <c r="B5827" s="134">
        <v>3.47607</v>
      </c>
      <c r="C5827" s="134">
        <v>-76.536709999999999</v>
      </c>
      <c r="D5827" t="s">
        <v>3890</v>
      </c>
      <c r="E5827" t="s">
        <v>892</v>
      </c>
      <c r="F5827" t="s">
        <v>926</v>
      </c>
      <c r="G5827" t="s">
        <v>3886</v>
      </c>
      <c r="H5827" t="s">
        <v>1321</v>
      </c>
      <c r="I5827">
        <v>5.7122000000000002</v>
      </c>
      <c r="J5827" t="s">
        <v>889</v>
      </c>
      <c r="K5827" t="s">
        <v>879</v>
      </c>
      <c r="L5827" t="s">
        <v>3887</v>
      </c>
      <c r="M5827" t="s">
        <v>949</v>
      </c>
      <c r="N5827" t="s">
        <v>949</v>
      </c>
    </row>
    <row r="5828" spans="1:14" x14ac:dyDescent="0.3">
      <c r="A5828" s="136">
        <f t="shared" si="91"/>
        <v>561.87768251572095</v>
      </c>
      <c r="B5828" s="134">
        <v>3.4735</v>
      </c>
      <c r="C5828" s="134">
        <v>-76.540000000000006</v>
      </c>
      <c r="D5828" t="s">
        <v>3902</v>
      </c>
      <c r="E5828" t="s">
        <v>883</v>
      </c>
      <c r="F5828" t="s">
        <v>877</v>
      </c>
      <c r="G5828" t="s">
        <v>3886</v>
      </c>
      <c r="H5828" t="s">
        <v>1321</v>
      </c>
      <c r="I5828">
        <v>48.026600000000002</v>
      </c>
      <c r="J5828" t="s">
        <v>894</v>
      </c>
      <c r="L5828" t="s">
        <v>3903</v>
      </c>
      <c r="M5828" t="s">
        <v>1019</v>
      </c>
      <c r="N5828" t="s">
        <v>1019</v>
      </c>
    </row>
    <row r="5829" spans="1:14" x14ac:dyDescent="0.3">
      <c r="A5829" s="136">
        <f t="shared" si="91"/>
        <v>561.98976861116398</v>
      </c>
      <c r="B5829" s="134">
        <v>2.6193599999999999</v>
      </c>
      <c r="C5829" s="134">
        <v>-75.358170000000001</v>
      </c>
      <c r="D5829" t="s">
        <v>4507</v>
      </c>
      <c r="E5829" t="s">
        <v>892</v>
      </c>
      <c r="F5829" t="s">
        <v>877</v>
      </c>
      <c r="G5829" t="s">
        <v>4047</v>
      </c>
      <c r="H5829" t="s">
        <v>300</v>
      </c>
      <c r="I5829">
        <v>465.05599999999998</v>
      </c>
      <c r="J5829" t="s">
        <v>889</v>
      </c>
      <c r="K5829" t="s">
        <v>1058</v>
      </c>
      <c r="L5829" t="s">
        <v>4508</v>
      </c>
      <c r="M5829" t="s">
        <v>949</v>
      </c>
      <c r="N5829" t="s">
        <v>949</v>
      </c>
    </row>
    <row r="5830" spans="1:14" x14ac:dyDescent="0.3">
      <c r="A5830" s="136">
        <f t="shared" si="91"/>
        <v>563.14360358454587</v>
      </c>
      <c r="B5830" s="134">
        <v>3.4780000000000002</v>
      </c>
      <c r="C5830" s="134">
        <v>-76.561000000000007</v>
      </c>
      <c r="D5830" t="s">
        <v>3940</v>
      </c>
      <c r="E5830" t="s">
        <v>883</v>
      </c>
      <c r="F5830" t="s">
        <v>963</v>
      </c>
      <c r="G5830" t="s">
        <v>3886</v>
      </c>
      <c r="H5830" t="s">
        <v>1321</v>
      </c>
      <c r="I5830">
        <v>33.250500000000002</v>
      </c>
      <c r="L5830" t="s">
        <v>3941</v>
      </c>
      <c r="M5830" t="s">
        <v>1019</v>
      </c>
      <c r="N5830" t="s">
        <v>1019</v>
      </c>
    </row>
    <row r="5831" spans="1:14" x14ac:dyDescent="0.3">
      <c r="A5831" s="136">
        <f t="shared" si="91"/>
        <v>563.46520904599663</v>
      </c>
      <c r="B5831" s="134">
        <v>3.4624799999999998</v>
      </c>
      <c r="C5831" s="134">
        <v>-76.549160000000001</v>
      </c>
      <c r="D5831" t="s">
        <v>3937</v>
      </c>
      <c r="E5831" t="s">
        <v>892</v>
      </c>
      <c r="F5831" t="s">
        <v>926</v>
      </c>
      <c r="G5831" t="s">
        <v>3886</v>
      </c>
      <c r="H5831" t="s">
        <v>1321</v>
      </c>
      <c r="I5831">
        <v>9.8452999999999999</v>
      </c>
      <c r="J5831" t="s">
        <v>894</v>
      </c>
      <c r="K5831" t="s">
        <v>879</v>
      </c>
      <c r="L5831" t="s">
        <v>3938</v>
      </c>
      <c r="M5831" t="s">
        <v>949</v>
      </c>
      <c r="N5831" t="s">
        <v>949</v>
      </c>
    </row>
    <row r="5832" spans="1:14" x14ac:dyDescent="0.3">
      <c r="A5832" s="136">
        <f t="shared" si="91"/>
        <v>563.56495514586732</v>
      </c>
      <c r="B5832" s="134">
        <v>12.077</v>
      </c>
      <c r="C5832" s="134">
        <v>-72.06</v>
      </c>
      <c r="D5832" t="s">
        <v>14066</v>
      </c>
      <c r="E5832" t="s">
        <v>892</v>
      </c>
      <c r="F5832" t="s">
        <v>1214</v>
      </c>
      <c r="G5832" t="s">
        <v>14054</v>
      </c>
      <c r="H5832" t="s">
        <v>13738</v>
      </c>
      <c r="I5832">
        <v>192.4408</v>
      </c>
      <c r="L5832" t="s">
        <v>14067</v>
      </c>
      <c r="M5832" t="s">
        <v>1019</v>
      </c>
      <c r="N5832" t="s">
        <v>1019</v>
      </c>
    </row>
    <row r="5833" spans="1:14" x14ac:dyDescent="0.3">
      <c r="A5833" s="136">
        <f t="shared" si="91"/>
        <v>563.60594424614601</v>
      </c>
      <c r="B5833" s="134">
        <v>3.4651000000000001</v>
      </c>
      <c r="C5833" s="134">
        <v>-76.553690000000003</v>
      </c>
      <c r="D5833" t="s">
        <v>3942</v>
      </c>
      <c r="E5833" t="s">
        <v>892</v>
      </c>
      <c r="F5833" t="s">
        <v>1944</v>
      </c>
      <c r="G5833" t="s">
        <v>3886</v>
      </c>
      <c r="H5833" t="s">
        <v>1321</v>
      </c>
      <c r="I5833">
        <v>35.6203</v>
      </c>
      <c r="J5833" t="s">
        <v>889</v>
      </c>
      <c r="K5833" t="s">
        <v>879</v>
      </c>
      <c r="L5833" t="s">
        <v>3943</v>
      </c>
      <c r="M5833" t="s">
        <v>949</v>
      </c>
      <c r="N5833" t="s">
        <v>949</v>
      </c>
    </row>
    <row r="5834" spans="1:14" x14ac:dyDescent="0.3">
      <c r="A5834" s="136">
        <f t="shared" si="91"/>
        <v>563.7030940452355</v>
      </c>
      <c r="B5834" s="134">
        <v>3.46774</v>
      </c>
      <c r="C5834" s="134">
        <v>-76.557670000000002</v>
      </c>
      <c r="D5834" t="s">
        <v>3949</v>
      </c>
      <c r="E5834" t="s">
        <v>892</v>
      </c>
      <c r="F5834" t="s">
        <v>926</v>
      </c>
      <c r="G5834" t="s">
        <v>3886</v>
      </c>
      <c r="H5834" t="s">
        <v>1321</v>
      </c>
      <c r="I5834">
        <v>9.0853999999999999</v>
      </c>
      <c r="J5834" t="s">
        <v>894</v>
      </c>
      <c r="K5834" t="s">
        <v>879</v>
      </c>
      <c r="L5834" t="s">
        <v>3938</v>
      </c>
      <c r="M5834" t="s">
        <v>3950</v>
      </c>
      <c r="N5834" t="s">
        <v>3950</v>
      </c>
    </row>
    <row r="5835" spans="1:14" x14ac:dyDescent="0.3">
      <c r="A5835" s="136">
        <f t="shared" si="91"/>
        <v>563.86431792455232</v>
      </c>
      <c r="B5835" s="134">
        <v>3.4625599999999999</v>
      </c>
      <c r="C5835" s="134">
        <v>-76.554410000000004</v>
      </c>
      <c r="D5835" t="s">
        <v>3946</v>
      </c>
      <c r="E5835" t="s">
        <v>892</v>
      </c>
      <c r="F5835" t="s">
        <v>877</v>
      </c>
      <c r="G5835" t="s">
        <v>3886</v>
      </c>
      <c r="H5835" t="s">
        <v>1321</v>
      </c>
      <c r="I5835">
        <v>3.9540999999999999</v>
      </c>
      <c r="J5835" t="s">
        <v>894</v>
      </c>
      <c r="K5835" t="s">
        <v>879</v>
      </c>
      <c r="L5835" t="s">
        <v>3938</v>
      </c>
      <c r="M5835" t="s">
        <v>949</v>
      </c>
      <c r="N5835" t="s">
        <v>949</v>
      </c>
    </row>
    <row r="5836" spans="1:14" x14ac:dyDescent="0.3">
      <c r="A5836" s="136">
        <f t="shared" si="91"/>
        <v>563.96113090425229</v>
      </c>
      <c r="B5836" s="134">
        <v>3.8697400000000002</v>
      </c>
      <c r="C5836" s="134">
        <v>-76.932919999999996</v>
      </c>
      <c r="D5836" t="s">
        <v>4772</v>
      </c>
      <c r="E5836" t="s">
        <v>892</v>
      </c>
      <c r="F5836" t="s">
        <v>877</v>
      </c>
      <c r="G5836" t="s">
        <v>4321</v>
      </c>
      <c r="H5836" t="s">
        <v>1321</v>
      </c>
      <c r="I5836">
        <v>29.113399999999999</v>
      </c>
      <c r="J5836" t="s">
        <v>889</v>
      </c>
      <c r="K5836" t="s">
        <v>879</v>
      </c>
      <c r="L5836" t="s">
        <v>4545</v>
      </c>
      <c r="M5836" t="s">
        <v>1117</v>
      </c>
      <c r="N5836" t="s">
        <v>1117</v>
      </c>
    </row>
    <row r="5837" spans="1:14" x14ac:dyDescent="0.3">
      <c r="A5837" s="136">
        <f t="shared" si="91"/>
        <v>563.96376241119708</v>
      </c>
      <c r="B5837" s="134">
        <v>3.8559999999999999</v>
      </c>
      <c r="C5837" s="134">
        <v>-76.921499999999995</v>
      </c>
      <c r="D5837" t="s">
        <v>4739</v>
      </c>
      <c r="E5837" t="s">
        <v>883</v>
      </c>
      <c r="F5837" t="s">
        <v>877</v>
      </c>
      <c r="G5837" t="s">
        <v>4321</v>
      </c>
      <c r="H5837" t="s">
        <v>1321</v>
      </c>
      <c r="I5837">
        <v>295.68099999999998</v>
      </c>
      <c r="J5837" t="s">
        <v>889</v>
      </c>
      <c r="L5837" t="s">
        <v>4740</v>
      </c>
      <c r="M5837" t="s">
        <v>957</v>
      </c>
      <c r="N5837" t="s">
        <v>957</v>
      </c>
    </row>
    <row r="5838" spans="1:14" x14ac:dyDescent="0.3">
      <c r="A5838" s="136">
        <f t="shared" si="91"/>
        <v>564.18793866375029</v>
      </c>
      <c r="B5838" s="134">
        <v>3.8732199999999999</v>
      </c>
      <c r="C5838" s="134">
        <v>-76.938460000000006</v>
      </c>
      <c r="D5838" t="s">
        <v>4798</v>
      </c>
      <c r="E5838" t="s">
        <v>892</v>
      </c>
      <c r="F5838" t="s">
        <v>877</v>
      </c>
      <c r="G5838" t="s">
        <v>4321</v>
      </c>
      <c r="H5838" t="s">
        <v>1321</v>
      </c>
      <c r="I5838">
        <v>17.528199999999998</v>
      </c>
      <c r="J5838" t="s">
        <v>894</v>
      </c>
      <c r="K5838" t="s">
        <v>879</v>
      </c>
      <c r="L5838" t="s">
        <v>4799</v>
      </c>
      <c r="M5838" t="s">
        <v>1270</v>
      </c>
      <c r="N5838" t="s">
        <v>1270</v>
      </c>
    </row>
    <row r="5839" spans="1:14" x14ac:dyDescent="0.3">
      <c r="A5839" s="136">
        <f t="shared" si="91"/>
        <v>564.42473342507412</v>
      </c>
      <c r="B5839" s="134">
        <v>3.4698500000000001</v>
      </c>
      <c r="C5839" s="134">
        <v>-76.569159999999997</v>
      </c>
      <c r="D5839" t="s">
        <v>3968</v>
      </c>
      <c r="E5839" t="s">
        <v>892</v>
      </c>
      <c r="F5839" t="s">
        <v>877</v>
      </c>
      <c r="G5839" t="s">
        <v>3886</v>
      </c>
      <c r="H5839" t="s">
        <v>1321</v>
      </c>
      <c r="I5839">
        <v>294.82799999999997</v>
      </c>
      <c r="J5839" t="s">
        <v>889</v>
      </c>
      <c r="K5839" t="s">
        <v>879</v>
      </c>
      <c r="L5839" t="s">
        <v>3969</v>
      </c>
      <c r="M5839" t="s">
        <v>949</v>
      </c>
      <c r="N5839" t="s">
        <v>949</v>
      </c>
    </row>
    <row r="5840" spans="1:14" x14ac:dyDescent="0.3">
      <c r="A5840" s="136">
        <f t="shared" si="91"/>
        <v>564.92297267683614</v>
      </c>
      <c r="B5840" s="134">
        <v>3.3664999999999998</v>
      </c>
      <c r="C5840" s="134">
        <v>-76.466499999999996</v>
      </c>
      <c r="D5840" t="s">
        <v>3891</v>
      </c>
      <c r="E5840" t="s">
        <v>883</v>
      </c>
      <c r="F5840" t="s">
        <v>877</v>
      </c>
      <c r="G5840" t="s">
        <v>3755</v>
      </c>
      <c r="H5840" t="s">
        <v>1321</v>
      </c>
      <c r="I5840">
        <v>50.487000000000002</v>
      </c>
      <c r="J5840" t="s">
        <v>894</v>
      </c>
      <c r="L5840" t="s">
        <v>3892</v>
      </c>
      <c r="M5840" t="s">
        <v>957</v>
      </c>
      <c r="N5840" t="s">
        <v>957</v>
      </c>
    </row>
    <row r="5841" spans="1:14" x14ac:dyDescent="0.3">
      <c r="A5841" s="136">
        <f t="shared" si="91"/>
        <v>565.1715132098185</v>
      </c>
      <c r="B5841" s="134">
        <v>2.5393300000000001</v>
      </c>
      <c r="C5841" s="134">
        <v>-75.263769999999994</v>
      </c>
      <c r="D5841" t="s">
        <v>4861</v>
      </c>
      <c r="E5841" t="s">
        <v>892</v>
      </c>
      <c r="F5841" t="s">
        <v>1214</v>
      </c>
      <c r="G5841" t="s">
        <v>4626</v>
      </c>
      <c r="H5841" t="s">
        <v>300</v>
      </c>
      <c r="I5841">
        <v>1.0185999999999999</v>
      </c>
      <c r="J5841" t="s">
        <v>986</v>
      </c>
      <c r="K5841" t="s">
        <v>879</v>
      </c>
      <c r="L5841" t="s">
        <v>4627</v>
      </c>
      <c r="M5841" t="s">
        <v>949</v>
      </c>
      <c r="N5841" t="s">
        <v>949</v>
      </c>
    </row>
    <row r="5842" spans="1:14" x14ac:dyDescent="0.3">
      <c r="A5842" s="136">
        <f t="shared" si="91"/>
        <v>565.2201900268908</v>
      </c>
      <c r="B5842" s="134">
        <v>2.72004</v>
      </c>
      <c r="C5842" s="134">
        <v>-75.599249999999998</v>
      </c>
      <c r="D5842" t="s">
        <v>4177</v>
      </c>
      <c r="E5842" t="s">
        <v>892</v>
      </c>
      <c r="F5842" t="s">
        <v>877</v>
      </c>
      <c r="G5842" t="s">
        <v>4019</v>
      </c>
      <c r="H5842" t="s">
        <v>300</v>
      </c>
      <c r="I5842">
        <v>334.70260000000002</v>
      </c>
      <c r="J5842" t="s">
        <v>889</v>
      </c>
      <c r="K5842" t="s">
        <v>879</v>
      </c>
      <c r="L5842" t="s">
        <v>4178</v>
      </c>
      <c r="M5842" t="s">
        <v>4179</v>
      </c>
      <c r="N5842" t="s">
        <v>4179</v>
      </c>
    </row>
    <row r="5843" spans="1:14" x14ac:dyDescent="0.3">
      <c r="A5843" s="136">
        <f t="shared" si="91"/>
        <v>565.37020499376513</v>
      </c>
      <c r="B5843" s="134">
        <v>3.4579800000000001</v>
      </c>
      <c r="C5843" s="134">
        <v>-76.569159999999997</v>
      </c>
      <c r="D5843" t="s">
        <v>3990</v>
      </c>
      <c r="E5843" t="s">
        <v>892</v>
      </c>
      <c r="F5843" t="s">
        <v>926</v>
      </c>
      <c r="G5843" t="s">
        <v>3886</v>
      </c>
      <c r="H5843" t="s">
        <v>1321</v>
      </c>
      <c r="I5843">
        <v>36.330300000000001</v>
      </c>
      <c r="J5843" t="s">
        <v>889</v>
      </c>
      <c r="K5843" t="s">
        <v>879</v>
      </c>
      <c r="L5843" t="s">
        <v>3991</v>
      </c>
      <c r="M5843" t="s">
        <v>1252</v>
      </c>
      <c r="N5843" t="s">
        <v>1252</v>
      </c>
    </row>
    <row r="5844" spans="1:14" x14ac:dyDescent="0.3">
      <c r="A5844" s="136">
        <f t="shared" si="91"/>
        <v>565.47061071136159</v>
      </c>
      <c r="B5844" s="134">
        <v>3.3556499999999998</v>
      </c>
      <c r="C5844" s="134">
        <v>-76.461969999999994</v>
      </c>
      <c r="D5844" t="s">
        <v>3900</v>
      </c>
      <c r="E5844" t="s">
        <v>892</v>
      </c>
      <c r="F5844" t="s">
        <v>877</v>
      </c>
      <c r="G5844" t="s">
        <v>3755</v>
      </c>
      <c r="H5844" t="s">
        <v>1321</v>
      </c>
      <c r="I5844">
        <v>10.0799</v>
      </c>
      <c r="J5844" t="s">
        <v>894</v>
      </c>
      <c r="K5844" t="s">
        <v>879</v>
      </c>
      <c r="L5844" t="s">
        <v>3901</v>
      </c>
      <c r="M5844" t="s">
        <v>949</v>
      </c>
      <c r="N5844" t="s">
        <v>949</v>
      </c>
    </row>
    <row r="5845" spans="1:14" x14ac:dyDescent="0.3">
      <c r="A5845" s="136">
        <f t="shared" si="91"/>
        <v>565.74496885806684</v>
      </c>
      <c r="B5845" s="134">
        <v>3.181</v>
      </c>
      <c r="C5845" s="134">
        <v>-76.265000000000001</v>
      </c>
      <c r="D5845" t="s">
        <v>3806</v>
      </c>
      <c r="E5845" t="s">
        <v>883</v>
      </c>
      <c r="F5845" t="s">
        <v>963</v>
      </c>
      <c r="G5845" t="s">
        <v>3807</v>
      </c>
      <c r="H5845" t="s">
        <v>293</v>
      </c>
      <c r="I5845">
        <v>48.012999999999998</v>
      </c>
      <c r="L5845" t="s">
        <v>3808</v>
      </c>
      <c r="M5845" t="s">
        <v>1019</v>
      </c>
      <c r="N5845" t="s">
        <v>1019</v>
      </c>
    </row>
    <row r="5846" spans="1:14" x14ac:dyDescent="0.3">
      <c r="A5846" s="136">
        <f t="shared" si="91"/>
        <v>565.94604820698942</v>
      </c>
      <c r="B5846" s="134">
        <v>3.5775000000000001</v>
      </c>
      <c r="C5846" s="134">
        <v>-76.695499999999996</v>
      </c>
      <c r="D5846" t="s">
        <v>4172</v>
      </c>
      <c r="E5846" t="s">
        <v>883</v>
      </c>
      <c r="F5846" t="s">
        <v>877</v>
      </c>
      <c r="G5846" t="s">
        <v>3905</v>
      </c>
      <c r="H5846" t="s">
        <v>1321</v>
      </c>
      <c r="I5846">
        <v>60.355200000000004</v>
      </c>
      <c r="J5846" t="s">
        <v>894</v>
      </c>
      <c r="L5846" t="s">
        <v>1203</v>
      </c>
      <c r="M5846" t="s">
        <v>931</v>
      </c>
      <c r="N5846" t="s">
        <v>931</v>
      </c>
    </row>
    <row r="5847" spans="1:14" x14ac:dyDescent="0.3">
      <c r="A5847" s="136">
        <f t="shared" si="91"/>
        <v>566.02044252837561</v>
      </c>
      <c r="B5847" s="134">
        <v>3.18601</v>
      </c>
      <c r="C5847" s="134">
        <v>-76.274940000000001</v>
      </c>
      <c r="D5847" t="s">
        <v>3830</v>
      </c>
      <c r="E5847" t="s">
        <v>892</v>
      </c>
      <c r="F5847" t="s">
        <v>1593</v>
      </c>
      <c r="G5847" t="s">
        <v>3807</v>
      </c>
      <c r="H5847" t="s">
        <v>293</v>
      </c>
      <c r="I5847">
        <v>10.014799999999999</v>
      </c>
      <c r="J5847" t="s">
        <v>894</v>
      </c>
      <c r="K5847" t="s">
        <v>879</v>
      </c>
      <c r="L5847" t="s">
        <v>3808</v>
      </c>
      <c r="M5847" t="s">
        <v>949</v>
      </c>
      <c r="N5847" t="s">
        <v>949</v>
      </c>
    </row>
    <row r="5848" spans="1:14" x14ac:dyDescent="0.3">
      <c r="A5848" s="136">
        <f t="shared" si="91"/>
        <v>566.21234560826042</v>
      </c>
      <c r="B5848" s="134">
        <v>3.3479999999999999</v>
      </c>
      <c r="C5848" s="134">
        <v>-76.463499999999996</v>
      </c>
      <c r="D5848" t="s">
        <v>3919</v>
      </c>
      <c r="E5848" t="s">
        <v>892</v>
      </c>
      <c r="F5848" t="s">
        <v>877</v>
      </c>
      <c r="G5848" t="s">
        <v>3755</v>
      </c>
      <c r="H5848" t="s">
        <v>1321</v>
      </c>
      <c r="I5848">
        <v>32.016599999999997</v>
      </c>
      <c r="K5848" t="s">
        <v>879</v>
      </c>
      <c r="L5848" t="s">
        <v>3920</v>
      </c>
      <c r="M5848" t="s">
        <v>1019</v>
      </c>
      <c r="N5848" t="s">
        <v>1019</v>
      </c>
    </row>
    <row r="5849" spans="1:14" x14ac:dyDescent="0.3">
      <c r="A5849" s="136">
        <f t="shared" si="91"/>
        <v>566.22743798017711</v>
      </c>
      <c r="B5849" s="134">
        <v>6.1695000000000002</v>
      </c>
      <c r="C5849" s="134">
        <v>-67.957999999999998</v>
      </c>
      <c r="D5849" t="s">
        <v>14035</v>
      </c>
      <c r="E5849" t="s">
        <v>892</v>
      </c>
      <c r="F5849" t="s">
        <v>1214</v>
      </c>
      <c r="G5849" t="s">
        <v>13999</v>
      </c>
      <c r="H5849" t="s">
        <v>286</v>
      </c>
      <c r="I5849">
        <v>236.4425</v>
      </c>
      <c r="L5849" t="s">
        <v>14000</v>
      </c>
      <c r="M5849" t="s">
        <v>931</v>
      </c>
      <c r="N5849" t="s">
        <v>931</v>
      </c>
    </row>
    <row r="5850" spans="1:14" x14ac:dyDescent="0.3">
      <c r="A5850" s="136">
        <f t="shared" si="91"/>
        <v>567.03078306578038</v>
      </c>
      <c r="B5850" s="134">
        <v>2.5924999999999998</v>
      </c>
      <c r="C5850" s="134">
        <v>-75.404499999999999</v>
      </c>
      <c r="D5850" t="s">
        <v>4637</v>
      </c>
      <c r="E5850" t="s">
        <v>883</v>
      </c>
      <c r="F5850" t="s">
        <v>877</v>
      </c>
      <c r="G5850" t="s">
        <v>4638</v>
      </c>
      <c r="H5850" t="s">
        <v>300</v>
      </c>
      <c r="I5850">
        <v>1276.6242</v>
      </c>
      <c r="J5850" t="s">
        <v>889</v>
      </c>
      <c r="L5850" t="s">
        <v>4639</v>
      </c>
      <c r="M5850" t="s">
        <v>1019</v>
      </c>
      <c r="N5850" t="s">
        <v>1019</v>
      </c>
    </row>
    <row r="5851" spans="1:14" x14ac:dyDescent="0.3">
      <c r="A5851" s="136">
        <f t="shared" si="91"/>
        <v>567.07815714493142</v>
      </c>
      <c r="B5851" s="134">
        <v>3.1893899999999999</v>
      </c>
      <c r="C5851" s="134">
        <v>-76.293880000000001</v>
      </c>
      <c r="D5851" t="s">
        <v>3868</v>
      </c>
      <c r="E5851" t="s">
        <v>892</v>
      </c>
      <c r="F5851" t="s">
        <v>877</v>
      </c>
      <c r="G5851" t="s">
        <v>3807</v>
      </c>
      <c r="H5851" t="s">
        <v>293</v>
      </c>
      <c r="I5851">
        <v>47.771599999999999</v>
      </c>
      <c r="J5851" t="s">
        <v>894</v>
      </c>
      <c r="K5851" t="s">
        <v>879</v>
      </c>
      <c r="L5851" t="s">
        <v>3869</v>
      </c>
      <c r="M5851" t="s">
        <v>3058</v>
      </c>
      <c r="N5851" t="s">
        <v>3058</v>
      </c>
    </row>
    <row r="5852" spans="1:14" x14ac:dyDescent="0.3">
      <c r="A5852" s="136">
        <f t="shared" si="91"/>
        <v>567.1214353457716</v>
      </c>
      <c r="B5852" s="134">
        <v>3.8624200000000002</v>
      </c>
      <c r="C5852" s="134">
        <v>-76.963809999999995</v>
      </c>
      <c r="D5852" t="s">
        <v>4911</v>
      </c>
      <c r="E5852" t="s">
        <v>892</v>
      </c>
      <c r="F5852" t="s">
        <v>1593</v>
      </c>
      <c r="G5852" t="s">
        <v>4321</v>
      </c>
      <c r="H5852" t="s">
        <v>1321</v>
      </c>
      <c r="I5852">
        <v>9.4266000000000005</v>
      </c>
      <c r="J5852" t="s">
        <v>889</v>
      </c>
      <c r="K5852" t="s">
        <v>879</v>
      </c>
      <c r="L5852" t="s">
        <v>4912</v>
      </c>
      <c r="M5852" t="s">
        <v>949</v>
      </c>
      <c r="N5852" t="s">
        <v>949</v>
      </c>
    </row>
    <row r="5853" spans="1:14" x14ac:dyDescent="0.3">
      <c r="A5853" s="136">
        <f t="shared" si="91"/>
        <v>567.33936353313652</v>
      </c>
      <c r="B5853" s="134">
        <v>2.5613999999999999</v>
      </c>
      <c r="C5853" s="134">
        <v>-75.350930000000005</v>
      </c>
      <c r="D5853" t="s">
        <v>4765</v>
      </c>
      <c r="E5853" t="s">
        <v>892</v>
      </c>
      <c r="F5853" t="s">
        <v>1214</v>
      </c>
      <c r="G5853" t="s">
        <v>4766</v>
      </c>
      <c r="H5853" t="s">
        <v>300</v>
      </c>
      <c r="I5853">
        <v>22.634499999999999</v>
      </c>
      <c r="J5853" t="s">
        <v>986</v>
      </c>
      <c r="K5853" t="s">
        <v>879</v>
      </c>
      <c r="L5853" t="s">
        <v>4627</v>
      </c>
      <c r="M5853" t="s">
        <v>949</v>
      </c>
      <c r="N5853" t="s">
        <v>949</v>
      </c>
    </row>
    <row r="5854" spans="1:14" x14ac:dyDescent="0.3">
      <c r="A5854" s="136">
        <f t="shared" si="91"/>
        <v>567.39539197332772</v>
      </c>
      <c r="B5854" s="134">
        <v>3.3309600000000001</v>
      </c>
      <c r="C5854" s="134">
        <v>-76.460620000000006</v>
      </c>
      <c r="D5854" t="s">
        <v>3928</v>
      </c>
      <c r="E5854" t="s">
        <v>892</v>
      </c>
      <c r="F5854" t="s">
        <v>877</v>
      </c>
      <c r="G5854" t="s">
        <v>3929</v>
      </c>
      <c r="H5854" t="s">
        <v>3930</v>
      </c>
      <c r="I5854">
        <v>20.640599999999999</v>
      </c>
      <c r="J5854" t="s">
        <v>894</v>
      </c>
      <c r="K5854" t="s">
        <v>879</v>
      </c>
      <c r="L5854" t="s">
        <v>3931</v>
      </c>
      <c r="M5854" t="s">
        <v>949</v>
      </c>
      <c r="N5854" t="s">
        <v>949</v>
      </c>
    </row>
    <row r="5855" spans="1:14" x14ac:dyDescent="0.3">
      <c r="A5855" s="136">
        <f t="shared" si="91"/>
        <v>567.89383145800707</v>
      </c>
      <c r="B5855" s="134">
        <v>12.118499999999999</v>
      </c>
      <c r="C5855" s="134">
        <v>-72.070499999999996</v>
      </c>
      <c r="D5855" t="s">
        <v>14068</v>
      </c>
      <c r="E5855" t="s">
        <v>892</v>
      </c>
      <c r="F5855" t="s">
        <v>1214</v>
      </c>
      <c r="G5855" t="s">
        <v>14054</v>
      </c>
      <c r="H5855" t="s">
        <v>13738</v>
      </c>
      <c r="I5855">
        <v>1020.977</v>
      </c>
      <c r="L5855" t="s">
        <v>14067</v>
      </c>
      <c r="M5855" t="s">
        <v>1019</v>
      </c>
      <c r="N5855" t="s">
        <v>1019</v>
      </c>
    </row>
    <row r="5856" spans="1:14" x14ac:dyDescent="0.3">
      <c r="A5856" s="136">
        <f t="shared" si="91"/>
        <v>567.93039913384564</v>
      </c>
      <c r="B5856" s="134">
        <v>2.6482899999999998</v>
      </c>
      <c r="C5856" s="134">
        <v>-75.523520000000005</v>
      </c>
      <c r="D5856" t="s">
        <v>4424</v>
      </c>
      <c r="E5856" t="s">
        <v>892</v>
      </c>
      <c r="F5856" t="s">
        <v>877</v>
      </c>
      <c r="G5856" t="s">
        <v>4157</v>
      </c>
      <c r="H5856" t="s">
        <v>300</v>
      </c>
      <c r="I5856">
        <v>47.103700000000003</v>
      </c>
      <c r="J5856" t="s">
        <v>894</v>
      </c>
      <c r="K5856" t="s">
        <v>879</v>
      </c>
      <c r="L5856" t="s">
        <v>4425</v>
      </c>
      <c r="M5856" t="s">
        <v>899</v>
      </c>
      <c r="N5856" t="s">
        <v>899</v>
      </c>
    </row>
    <row r="5857" spans="1:14" x14ac:dyDescent="0.3">
      <c r="A5857" s="136">
        <f t="shared" si="91"/>
        <v>568.42803942093724</v>
      </c>
      <c r="B5857" s="134">
        <v>2.6589999999999998</v>
      </c>
      <c r="C5857" s="134">
        <v>-75.551500000000004</v>
      </c>
      <c r="D5857" t="s">
        <v>4410</v>
      </c>
      <c r="E5857" t="s">
        <v>883</v>
      </c>
      <c r="F5857" t="s">
        <v>877</v>
      </c>
      <c r="G5857" t="s">
        <v>4157</v>
      </c>
      <c r="H5857" t="s">
        <v>300</v>
      </c>
      <c r="I5857">
        <v>483.4289</v>
      </c>
      <c r="J5857" t="s">
        <v>889</v>
      </c>
      <c r="L5857" t="s">
        <v>4411</v>
      </c>
      <c r="M5857" t="s">
        <v>1086</v>
      </c>
      <c r="N5857" t="s">
        <v>1086</v>
      </c>
    </row>
    <row r="5858" spans="1:14" x14ac:dyDescent="0.3">
      <c r="A5858" s="136">
        <f t="shared" si="91"/>
        <v>568.87689980433856</v>
      </c>
      <c r="B5858" s="134">
        <v>3.8445</v>
      </c>
      <c r="C5858" s="134">
        <v>-76.969499999999996</v>
      </c>
      <c r="D5858" t="s">
        <v>4960</v>
      </c>
      <c r="E5858" t="s">
        <v>883</v>
      </c>
      <c r="F5858" t="s">
        <v>877</v>
      </c>
      <c r="G5858" t="s">
        <v>4321</v>
      </c>
      <c r="H5858" t="s">
        <v>1321</v>
      </c>
      <c r="I5858">
        <v>1.2322</v>
      </c>
      <c r="J5858" t="s">
        <v>894</v>
      </c>
      <c r="L5858" t="s">
        <v>4961</v>
      </c>
      <c r="M5858" t="s">
        <v>957</v>
      </c>
      <c r="N5858" t="s">
        <v>957</v>
      </c>
    </row>
    <row r="5859" spans="1:14" x14ac:dyDescent="0.3">
      <c r="A5859" s="136">
        <f t="shared" si="91"/>
        <v>568.94907903337969</v>
      </c>
      <c r="B5859" s="134">
        <v>3.3165</v>
      </c>
      <c r="C5859" s="134">
        <v>-76.465500000000006</v>
      </c>
      <c r="D5859" t="s">
        <v>3965</v>
      </c>
      <c r="E5859" t="s">
        <v>883</v>
      </c>
      <c r="F5859" t="s">
        <v>877</v>
      </c>
      <c r="G5859" t="s">
        <v>3966</v>
      </c>
      <c r="H5859" t="s">
        <v>3930</v>
      </c>
      <c r="I5859">
        <v>182.255</v>
      </c>
      <c r="J5859" t="s">
        <v>889</v>
      </c>
      <c r="L5859" t="s">
        <v>3967</v>
      </c>
      <c r="M5859" t="s">
        <v>957</v>
      </c>
      <c r="N5859" t="s">
        <v>957</v>
      </c>
    </row>
    <row r="5860" spans="1:14" x14ac:dyDescent="0.3">
      <c r="A5860" s="136">
        <f t="shared" si="91"/>
        <v>569.17302060387851</v>
      </c>
      <c r="B5860" s="134">
        <v>2.6412300000000002</v>
      </c>
      <c r="C5860" s="134">
        <v>-75.533760000000001</v>
      </c>
      <c r="D5860" t="s">
        <v>4462</v>
      </c>
      <c r="E5860" t="s">
        <v>892</v>
      </c>
      <c r="F5860" t="s">
        <v>877</v>
      </c>
      <c r="G5860" t="s">
        <v>4157</v>
      </c>
      <c r="H5860" t="s">
        <v>300</v>
      </c>
      <c r="I5860">
        <v>116.8729</v>
      </c>
      <c r="J5860" t="s">
        <v>889</v>
      </c>
      <c r="K5860" t="s">
        <v>879</v>
      </c>
      <c r="L5860" t="s">
        <v>4425</v>
      </c>
      <c r="M5860" t="s">
        <v>1107</v>
      </c>
      <c r="N5860" t="s">
        <v>1107</v>
      </c>
    </row>
    <row r="5861" spans="1:14" x14ac:dyDescent="0.3">
      <c r="A5861" s="136">
        <f t="shared" si="91"/>
        <v>569.35582635748676</v>
      </c>
      <c r="B5861" s="134">
        <v>1.9884999999999999</v>
      </c>
      <c r="C5861" s="134">
        <v>-72.608999999999995</v>
      </c>
      <c r="D5861" t="s">
        <v>10742</v>
      </c>
      <c r="E5861" t="s">
        <v>883</v>
      </c>
      <c r="F5861" t="s">
        <v>877</v>
      </c>
      <c r="G5861" t="s">
        <v>10743</v>
      </c>
      <c r="H5861" t="s">
        <v>299</v>
      </c>
      <c r="I5861">
        <v>1693.7933</v>
      </c>
      <c r="J5861" t="s">
        <v>889</v>
      </c>
      <c r="L5861" t="s">
        <v>8006</v>
      </c>
      <c r="M5861" t="s">
        <v>2140</v>
      </c>
      <c r="N5861" t="s">
        <v>2140</v>
      </c>
    </row>
    <row r="5862" spans="1:14" x14ac:dyDescent="0.3">
      <c r="A5862" s="136">
        <f t="shared" si="91"/>
        <v>569.54531624570097</v>
      </c>
      <c r="B5862" s="134">
        <v>3.3204899999999999</v>
      </c>
      <c r="C5862" s="134">
        <v>-76.477860000000007</v>
      </c>
      <c r="D5862" t="s">
        <v>3986</v>
      </c>
      <c r="E5862" t="s">
        <v>892</v>
      </c>
      <c r="F5862" t="s">
        <v>877</v>
      </c>
      <c r="G5862" t="s">
        <v>3966</v>
      </c>
      <c r="H5862" t="s">
        <v>3930</v>
      </c>
      <c r="I5862">
        <v>7.6058000000000003</v>
      </c>
      <c r="J5862" t="s">
        <v>894</v>
      </c>
      <c r="K5862" t="s">
        <v>879</v>
      </c>
      <c r="L5862" t="s">
        <v>3987</v>
      </c>
      <c r="M5862" t="s">
        <v>949</v>
      </c>
      <c r="N5862" t="s">
        <v>949</v>
      </c>
    </row>
    <row r="5863" spans="1:14" x14ac:dyDescent="0.3">
      <c r="A5863" s="136">
        <f t="shared" si="91"/>
        <v>569.63818553111867</v>
      </c>
      <c r="B5863" s="134">
        <v>3.3172999999999999</v>
      </c>
      <c r="C5863" s="134">
        <v>-76.4756</v>
      </c>
      <c r="D5863" t="s">
        <v>3988</v>
      </c>
      <c r="E5863" t="s">
        <v>892</v>
      </c>
      <c r="F5863" t="s">
        <v>877</v>
      </c>
      <c r="G5863" t="s">
        <v>3966</v>
      </c>
      <c r="H5863" t="s">
        <v>3930</v>
      </c>
      <c r="I5863">
        <v>45.659799999999997</v>
      </c>
      <c r="J5863" t="s">
        <v>889</v>
      </c>
      <c r="K5863" t="s">
        <v>879</v>
      </c>
      <c r="L5863" t="s">
        <v>3989</v>
      </c>
      <c r="M5863" t="s">
        <v>1270</v>
      </c>
      <c r="N5863" t="s">
        <v>1270</v>
      </c>
    </row>
    <row r="5864" spans="1:14" x14ac:dyDescent="0.3">
      <c r="A5864" s="136">
        <f t="shared" si="91"/>
        <v>569.75922980909195</v>
      </c>
      <c r="B5864" s="134">
        <v>3.3184499999999999</v>
      </c>
      <c r="C5864" s="134">
        <v>-76.478480000000005</v>
      </c>
      <c r="D5864" t="s">
        <v>3993</v>
      </c>
      <c r="E5864" t="s">
        <v>892</v>
      </c>
      <c r="F5864" t="s">
        <v>877</v>
      </c>
      <c r="G5864" t="s">
        <v>3966</v>
      </c>
      <c r="H5864" t="s">
        <v>3930</v>
      </c>
      <c r="I5864">
        <v>3.7772000000000001</v>
      </c>
      <c r="J5864" t="s">
        <v>894</v>
      </c>
      <c r="K5864" t="s">
        <v>879</v>
      </c>
      <c r="L5864" t="s">
        <v>3987</v>
      </c>
      <c r="M5864" t="s">
        <v>949</v>
      </c>
      <c r="N5864" t="s">
        <v>949</v>
      </c>
    </row>
    <row r="5865" spans="1:14" x14ac:dyDescent="0.3">
      <c r="A5865" s="136">
        <f t="shared" si="91"/>
        <v>570.34594500649075</v>
      </c>
      <c r="B5865" s="134">
        <v>3.3075999999999999</v>
      </c>
      <c r="C5865" s="134">
        <v>-76.474400000000003</v>
      </c>
      <c r="D5865" t="s">
        <v>4005</v>
      </c>
      <c r="E5865" t="s">
        <v>892</v>
      </c>
      <c r="F5865" t="s">
        <v>877</v>
      </c>
      <c r="G5865" t="s">
        <v>3966</v>
      </c>
      <c r="H5865" t="s">
        <v>3930</v>
      </c>
      <c r="I5865">
        <v>14.189399999999999</v>
      </c>
      <c r="J5865" t="s">
        <v>889</v>
      </c>
      <c r="K5865" t="s">
        <v>879</v>
      </c>
      <c r="L5865" t="s">
        <v>4006</v>
      </c>
      <c r="M5865" t="s">
        <v>1117</v>
      </c>
      <c r="N5865" t="s">
        <v>1117</v>
      </c>
    </row>
    <row r="5866" spans="1:14" x14ac:dyDescent="0.3">
      <c r="A5866" s="136">
        <f t="shared" si="91"/>
        <v>570.8693060026344</v>
      </c>
      <c r="B5866" s="134">
        <v>12.1495</v>
      </c>
      <c r="C5866" s="134">
        <v>-72.091999999999999</v>
      </c>
      <c r="D5866" t="s">
        <v>14069</v>
      </c>
      <c r="E5866" t="s">
        <v>883</v>
      </c>
      <c r="F5866" t="s">
        <v>877</v>
      </c>
      <c r="G5866" t="s">
        <v>14054</v>
      </c>
      <c r="H5866" t="s">
        <v>13738</v>
      </c>
      <c r="I5866">
        <v>1517.4438</v>
      </c>
      <c r="J5866" t="s">
        <v>889</v>
      </c>
      <c r="L5866" t="s">
        <v>14070</v>
      </c>
      <c r="M5866" t="s">
        <v>899</v>
      </c>
      <c r="N5866" t="s">
        <v>899</v>
      </c>
    </row>
    <row r="5867" spans="1:14" x14ac:dyDescent="0.3">
      <c r="A5867" s="136">
        <f t="shared" si="91"/>
        <v>571.40857660248332</v>
      </c>
      <c r="B5867" s="134">
        <v>3.2974999999999999</v>
      </c>
      <c r="C5867" s="134">
        <v>-76.477500000000006</v>
      </c>
      <c r="D5867" t="s">
        <v>4029</v>
      </c>
      <c r="E5867" t="s">
        <v>883</v>
      </c>
      <c r="F5867" t="s">
        <v>877</v>
      </c>
      <c r="G5867" t="s">
        <v>3966</v>
      </c>
      <c r="H5867" t="s">
        <v>3930</v>
      </c>
      <c r="I5867">
        <v>7.3890000000000002</v>
      </c>
      <c r="J5867" t="s">
        <v>894</v>
      </c>
      <c r="L5867" t="s">
        <v>4030</v>
      </c>
      <c r="M5867" t="s">
        <v>2041</v>
      </c>
      <c r="N5867" t="s">
        <v>2041</v>
      </c>
    </row>
    <row r="5868" spans="1:14" x14ac:dyDescent="0.3">
      <c r="A5868" s="136">
        <f t="shared" si="91"/>
        <v>571.53603123386858</v>
      </c>
      <c r="B5868" s="134">
        <v>3.3041700000000001</v>
      </c>
      <c r="C5868" s="134">
        <v>-76.486549999999994</v>
      </c>
      <c r="D5868" t="s">
        <v>4040</v>
      </c>
      <c r="E5868" t="s">
        <v>892</v>
      </c>
      <c r="F5868" t="s">
        <v>877</v>
      </c>
      <c r="G5868" t="s">
        <v>3966</v>
      </c>
      <c r="H5868" t="s">
        <v>3930</v>
      </c>
      <c r="I5868">
        <v>10.989599999999999</v>
      </c>
      <c r="J5868" t="s">
        <v>894</v>
      </c>
      <c r="K5868" t="s">
        <v>879</v>
      </c>
      <c r="L5868" t="s">
        <v>4041</v>
      </c>
      <c r="M5868" t="s">
        <v>949</v>
      </c>
      <c r="N5868" t="s">
        <v>949</v>
      </c>
    </row>
    <row r="5869" spans="1:14" x14ac:dyDescent="0.3">
      <c r="A5869" s="136">
        <f t="shared" si="91"/>
        <v>571.70749607916264</v>
      </c>
      <c r="B5869" s="134">
        <v>3.2957000000000001</v>
      </c>
      <c r="C5869" s="134">
        <v>-76.479519999999994</v>
      </c>
      <c r="D5869" t="s">
        <v>4039</v>
      </c>
      <c r="E5869" t="s">
        <v>892</v>
      </c>
      <c r="F5869" t="s">
        <v>877</v>
      </c>
      <c r="G5869" t="s">
        <v>3966</v>
      </c>
      <c r="H5869" t="s">
        <v>3930</v>
      </c>
      <c r="I5869">
        <v>53.5152</v>
      </c>
      <c r="J5869" t="s">
        <v>894</v>
      </c>
      <c r="K5869" t="s">
        <v>879</v>
      </c>
      <c r="L5869" t="s">
        <v>4030</v>
      </c>
      <c r="M5869" t="s">
        <v>949</v>
      </c>
      <c r="N5869" t="s">
        <v>949</v>
      </c>
    </row>
    <row r="5870" spans="1:14" x14ac:dyDescent="0.3">
      <c r="A5870" s="136">
        <f t="shared" si="91"/>
        <v>571.92861903659821</v>
      </c>
      <c r="B5870" s="134">
        <v>3.2990300000000001</v>
      </c>
      <c r="C5870" s="134">
        <v>-76.486149999999995</v>
      </c>
      <c r="D5870" t="s">
        <v>4049</v>
      </c>
      <c r="E5870" t="s">
        <v>892</v>
      </c>
      <c r="F5870" t="s">
        <v>926</v>
      </c>
      <c r="G5870" t="s">
        <v>3966</v>
      </c>
      <c r="H5870" t="s">
        <v>3930</v>
      </c>
      <c r="I5870">
        <v>111.1262</v>
      </c>
      <c r="J5870" t="s">
        <v>894</v>
      </c>
      <c r="K5870" t="s">
        <v>879</v>
      </c>
      <c r="L5870" t="s">
        <v>4041</v>
      </c>
      <c r="M5870" t="s">
        <v>949</v>
      </c>
      <c r="N5870" t="s">
        <v>949</v>
      </c>
    </row>
    <row r="5871" spans="1:14" x14ac:dyDescent="0.3">
      <c r="A5871" s="136">
        <f t="shared" si="91"/>
        <v>572.03946841729396</v>
      </c>
      <c r="B5871" s="134">
        <v>3.298</v>
      </c>
      <c r="C5871" s="134">
        <v>-76.486500000000007</v>
      </c>
      <c r="D5871" t="s">
        <v>4053</v>
      </c>
      <c r="E5871" t="s">
        <v>883</v>
      </c>
      <c r="F5871" t="s">
        <v>877</v>
      </c>
      <c r="G5871" t="s">
        <v>4023</v>
      </c>
      <c r="H5871" t="s">
        <v>293</v>
      </c>
      <c r="I5871">
        <v>29.556699999999999</v>
      </c>
      <c r="J5871" t="s">
        <v>894</v>
      </c>
      <c r="L5871" t="s">
        <v>4054</v>
      </c>
      <c r="M5871" t="s">
        <v>1019</v>
      </c>
      <c r="N5871" t="s">
        <v>1019</v>
      </c>
    </row>
    <row r="5872" spans="1:14" x14ac:dyDescent="0.3">
      <c r="A5872" s="136">
        <f t="shared" si="91"/>
        <v>572.24478924591995</v>
      </c>
      <c r="B5872" s="134">
        <v>3.2559999999999998</v>
      </c>
      <c r="C5872" s="134">
        <v>-76.442499999999995</v>
      </c>
      <c r="D5872" t="s">
        <v>4022</v>
      </c>
      <c r="E5872" t="s">
        <v>883</v>
      </c>
      <c r="F5872" t="s">
        <v>877</v>
      </c>
      <c r="G5872" t="s">
        <v>4023</v>
      </c>
      <c r="H5872" t="s">
        <v>293</v>
      </c>
      <c r="I5872">
        <v>290.62520000000001</v>
      </c>
      <c r="J5872" t="s">
        <v>889</v>
      </c>
      <c r="L5872" t="s">
        <v>4024</v>
      </c>
      <c r="M5872" t="s">
        <v>4025</v>
      </c>
      <c r="N5872" t="s">
        <v>4025</v>
      </c>
    </row>
    <row r="5873" spans="1:14" x14ac:dyDescent="0.3">
      <c r="A5873" s="136">
        <f t="shared" si="91"/>
        <v>572.68409358890176</v>
      </c>
      <c r="B5873" s="134">
        <v>3.2683200000000001</v>
      </c>
      <c r="C5873" s="134">
        <v>-76.462260000000001</v>
      </c>
      <c r="D5873" t="s">
        <v>4050</v>
      </c>
      <c r="E5873" t="s">
        <v>892</v>
      </c>
      <c r="F5873" t="s">
        <v>877</v>
      </c>
      <c r="G5873" t="s">
        <v>4051</v>
      </c>
      <c r="H5873" t="s">
        <v>3930</v>
      </c>
      <c r="I5873">
        <v>4.7450999999999999</v>
      </c>
      <c r="J5873" t="s">
        <v>894</v>
      </c>
      <c r="K5873" t="s">
        <v>879</v>
      </c>
      <c r="L5873" t="s">
        <v>4052</v>
      </c>
      <c r="M5873" t="s">
        <v>949</v>
      </c>
      <c r="N5873" t="s">
        <v>949</v>
      </c>
    </row>
    <row r="5874" spans="1:14" x14ac:dyDescent="0.3">
      <c r="A5874" s="136">
        <f t="shared" si="91"/>
        <v>572.752524068806</v>
      </c>
      <c r="B5874" s="134">
        <v>3.2694999999999999</v>
      </c>
      <c r="C5874" s="134">
        <v>-76.464500000000001</v>
      </c>
      <c r="D5874" t="s">
        <v>4057</v>
      </c>
      <c r="E5874" t="s">
        <v>883</v>
      </c>
      <c r="F5874" t="s">
        <v>963</v>
      </c>
      <c r="G5874" t="s">
        <v>4051</v>
      </c>
      <c r="H5874" t="s">
        <v>3930</v>
      </c>
      <c r="I5874">
        <v>9.8520000000000003</v>
      </c>
      <c r="L5874" t="s">
        <v>4058</v>
      </c>
      <c r="M5874" t="s">
        <v>1019</v>
      </c>
      <c r="N5874" t="s">
        <v>1019</v>
      </c>
    </row>
    <row r="5875" spans="1:14" x14ac:dyDescent="0.3">
      <c r="A5875" s="136">
        <f t="shared" si="91"/>
        <v>572.82242307957438</v>
      </c>
      <c r="B5875" s="134">
        <v>3.27</v>
      </c>
      <c r="C5875" s="134">
        <v>-76.465999999999994</v>
      </c>
      <c r="D5875" t="s">
        <v>4061</v>
      </c>
      <c r="E5875" t="s">
        <v>883</v>
      </c>
      <c r="F5875" t="s">
        <v>877</v>
      </c>
      <c r="G5875" t="s">
        <v>4051</v>
      </c>
      <c r="H5875" t="s">
        <v>3930</v>
      </c>
      <c r="I5875">
        <v>6.1574999999999998</v>
      </c>
      <c r="J5875" t="s">
        <v>894</v>
      </c>
      <c r="L5875" t="s">
        <v>4062</v>
      </c>
      <c r="M5875" t="s">
        <v>1965</v>
      </c>
      <c r="N5875" t="s">
        <v>1965</v>
      </c>
    </row>
    <row r="5876" spans="1:14" x14ac:dyDescent="0.3">
      <c r="A5876" s="136">
        <f t="shared" si="91"/>
        <v>572.90642637364476</v>
      </c>
      <c r="B5876" s="134">
        <v>3.8159999999999998</v>
      </c>
      <c r="C5876" s="134">
        <v>-76.992999999999995</v>
      </c>
      <c r="D5876" t="s">
        <v>5083</v>
      </c>
      <c r="E5876" t="s">
        <v>883</v>
      </c>
      <c r="F5876" t="s">
        <v>963</v>
      </c>
      <c r="G5876" t="s">
        <v>4321</v>
      </c>
      <c r="H5876" t="s">
        <v>1321</v>
      </c>
      <c r="I5876">
        <v>156.49889999999999</v>
      </c>
      <c r="J5876" t="s">
        <v>889</v>
      </c>
      <c r="L5876" t="s">
        <v>5084</v>
      </c>
      <c r="M5876" t="s">
        <v>1019</v>
      </c>
      <c r="N5876" t="s">
        <v>1019</v>
      </c>
    </row>
    <row r="5877" spans="1:14" x14ac:dyDescent="0.3">
      <c r="A5877" s="136">
        <f t="shared" si="91"/>
        <v>573.00892654996733</v>
      </c>
      <c r="B5877" s="134">
        <v>3.2696200000000002</v>
      </c>
      <c r="C5877" s="134">
        <v>-76.468090000000004</v>
      </c>
      <c r="D5877" t="s">
        <v>4075</v>
      </c>
      <c r="E5877" t="s">
        <v>876</v>
      </c>
      <c r="F5877" t="s">
        <v>877</v>
      </c>
      <c r="G5877" t="s">
        <v>4051</v>
      </c>
      <c r="H5877" t="s">
        <v>3930</v>
      </c>
      <c r="I5877">
        <v>7.0674999999999999</v>
      </c>
      <c r="J5877" t="s">
        <v>894</v>
      </c>
      <c r="K5877" t="s">
        <v>879</v>
      </c>
      <c r="L5877" t="s">
        <v>4076</v>
      </c>
      <c r="M5877" t="s">
        <v>949</v>
      </c>
      <c r="N5877" t="s">
        <v>949</v>
      </c>
    </row>
    <row r="5878" spans="1:14" x14ac:dyDescent="0.3">
      <c r="A5878" s="136">
        <f t="shared" si="91"/>
        <v>573.10331123317872</v>
      </c>
      <c r="B5878" s="134">
        <v>3.2626400000000002</v>
      </c>
      <c r="C5878" s="134">
        <v>-76.461569999999995</v>
      </c>
      <c r="D5878" t="s">
        <v>4069</v>
      </c>
      <c r="E5878" t="s">
        <v>892</v>
      </c>
      <c r="F5878" t="s">
        <v>877</v>
      </c>
      <c r="G5878" t="s">
        <v>4070</v>
      </c>
      <c r="H5878" t="s">
        <v>3930</v>
      </c>
      <c r="I5878">
        <v>29.119299999999999</v>
      </c>
      <c r="J5878" t="s">
        <v>894</v>
      </c>
      <c r="K5878" t="s">
        <v>879</v>
      </c>
      <c r="L5878" t="s">
        <v>4071</v>
      </c>
      <c r="M5878" t="s">
        <v>1270</v>
      </c>
      <c r="N5878" t="s">
        <v>1270</v>
      </c>
    </row>
    <row r="5879" spans="1:14" x14ac:dyDescent="0.3">
      <c r="A5879" s="136">
        <f t="shared" si="91"/>
        <v>573.19057940122013</v>
      </c>
      <c r="B5879" s="134">
        <v>3.2890000000000001</v>
      </c>
      <c r="C5879" s="134">
        <v>-76.492000000000004</v>
      </c>
      <c r="D5879" t="s">
        <v>4096</v>
      </c>
      <c r="E5879" t="s">
        <v>883</v>
      </c>
      <c r="F5879" t="s">
        <v>877</v>
      </c>
      <c r="G5879" t="s">
        <v>4097</v>
      </c>
      <c r="H5879" t="s">
        <v>3930</v>
      </c>
      <c r="I5879">
        <v>11.084</v>
      </c>
      <c r="J5879" t="s">
        <v>894</v>
      </c>
      <c r="L5879" t="s">
        <v>4062</v>
      </c>
      <c r="M5879" t="s">
        <v>957</v>
      </c>
      <c r="N5879" t="s">
        <v>957</v>
      </c>
    </row>
    <row r="5880" spans="1:14" x14ac:dyDescent="0.3">
      <c r="A5880" s="136">
        <f t="shared" si="91"/>
        <v>573.35377573525523</v>
      </c>
      <c r="B5880" s="134">
        <v>3.25834</v>
      </c>
      <c r="C5880" s="134">
        <v>-76.460139999999996</v>
      </c>
      <c r="D5880" t="s">
        <v>4080</v>
      </c>
      <c r="E5880" t="s">
        <v>892</v>
      </c>
      <c r="F5880" t="s">
        <v>877</v>
      </c>
      <c r="G5880" t="s">
        <v>4070</v>
      </c>
      <c r="H5880" t="s">
        <v>3930</v>
      </c>
      <c r="I5880">
        <v>6.4692999999999996</v>
      </c>
      <c r="J5880" t="s">
        <v>894</v>
      </c>
      <c r="K5880" t="s">
        <v>879</v>
      </c>
      <c r="L5880" t="s">
        <v>4081</v>
      </c>
      <c r="M5880" t="s">
        <v>949</v>
      </c>
      <c r="N5880" t="s">
        <v>949</v>
      </c>
    </row>
    <row r="5881" spans="1:14" x14ac:dyDescent="0.3">
      <c r="A5881" s="136">
        <f t="shared" si="91"/>
        <v>574.06570184898828</v>
      </c>
      <c r="B5881" s="134">
        <v>3.2134999999999998</v>
      </c>
      <c r="C5881" s="134">
        <v>-76.418999999999997</v>
      </c>
      <c r="D5881" t="s">
        <v>4067</v>
      </c>
      <c r="E5881" t="s">
        <v>883</v>
      </c>
      <c r="F5881" t="s">
        <v>877</v>
      </c>
      <c r="G5881" t="s">
        <v>4023</v>
      </c>
      <c r="H5881" t="s">
        <v>293</v>
      </c>
      <c r="I5881">
        <v>29.5549</v>
      </c>
      <c r="J5881" t="s">
        <v>894</v>
      </c>
      <c r="L5881" t="s">
        <v>4068</v>
      </c>
      <c r="M5881" t="s">
        <v>957</v>
      </c>
      <c r="N5881" t="s">
        <v>957</v>
      </c>
    </row>
    <row r="5882" spans="1:14" x14ac:dyDescent="0.3">
      <c r="A5882" s="136">
        <f t="shared" si="91"/>
        <v>574.16393993410361</v>
      </c>
      <c r="B5882" s="134">
        <v>3.2506300000000001</v>
      </c>
      <c r="C5882" s="134">
        <v>-76.462450000000004</v>
      </c>
      <c r="D5882" t="s">
        <v>4099</v>
      </c>
      <c r="E5882" t="s">
        <v>892</v>
      </c>
      <c r="F5882" t="s">
        <v>877</v>
      </c>
      <c r="G5882" t="s">
        <v>4100</v>
      </c>
      <c r="H5882" t="s">
        <v>3930</v>
      </c>
      <c r="I5882">
        <v>3.7572999999999999</v>
      </c>
      <c r="J5882" t="s">
        <v>894</v>
      </c>
      <c r="K5882" t="s">
        <v>879</v>
      </c>
      <c r="L5882" t="s">
        <v>4101</v>
      </c>
      <c r="M5882" t="s">
        <v>949</v>
      </c>
      <c r="N5882" t="s">
        <v>949</v>
      </c>
    </row>
    <row r="5883" spans="1:14" x14ac:dyDescent="0.3">
      <c r="A5883" s="136">
        <f t="shared" si="91"/>
        <v>574.30037209240015</v>
      </c>
      <c r="B5883" s="134">
        <v>3.2509199999999998</v>
      </c>
      <c r="C5883" s="134">
        <v>-76.464619999999996</v>
      </c>
      <c r="D5883" t="s">
        <v>4104</v>
      </c>
      <c r="E5883" t="s">
        <v>892</v>
      </c>
      <c r="F5883" t="s">
        <v>877</v>
      </c>
      <c r="G5883" t="s">
        <v>4100</v>
      </c>
      <c r="H5883" t="s">
        <v>3930</v>
      </c>
      <c r="I5883">
        <v>239.7345</v>
      </c>
      <c r="J5883" t="s">
        <v>894</v>
      </c>
      <c r="K5883" t="s">
        <v>879</v>
      </c>
      <c r="L5883" t="s">
        <v>3694</v>
      </c>
      <c r="M5883" t="s">
        <v>949</v>
      </c>
      <c r="N5883" t="s">
        <v>949</v>
      </c>
    </row>
    <row r="5884" spans="1:14" x14ac:dyDescent="0.3">
      <c r="A5884" s="136">
        <f t="shared" si="91"/>
        <v>574.75336618485778</v>
      </c>
      <c r="B5884" s="134">
        <v>2.2389999999999999</v>
      </c>
      <c r="C5884" s="134">
        <v>-74.779499999999999</v>
      </c>
      <c r="D5884" t="s">
        <v>6397</v>
      </c>
      <c r="E5884" t="s">
        <v>883</v>
      </c>
      <c r="F5884" t="s">
        <v>877</v>
      </c>
      <c r="G5884" t="s">
        <v>4027</v>
      </c>
      <c r="H5884" t="s">
        <v>230</v>
      </c>
      <c r="I5884">
        <v>226.17590000000001</v>
      </c>
      <c r="J5884" t="s">
        <v>889</v>
      </c>
      <c r="L5884" t="s">
        <v>6398</v>
      </c>
      <c r="M5884" t="s">
        <v>4145</v>
      </c>
      <c r="N5884" t="s">
        <v>4145</v>
      </c>
    </row>
    <row r="5885" spans="1:14" x14ac:dyDescent="0.3">
      <c r="A5885" s="136">
        <f t="shared" si="91"/>
        <v>574.86517231518178</v>
      </c>
      <c r="B5885" s="134">
        <v>3.8155000000000001</v>
      </c>
      <c r="C5885" s="134">
        <v>-77.015500000000003</v>
      </c>
      <c r="D5885" t="s">
        <v>5162</v>
      </c>
      <c r="E5885" t="s">
        <v>883</v>
      </c>
      <c r="F5885" t="s">
        <v>963</v>
      </c>
      <c r="G5885" t="s">
        <v>4321</v>
      </c>
      <c r="H5885" t="s">
        <v>1321</v>
      </c>
      <c r="I5885">
        <v>65.3142</v>
      </c>
      <c r="L5885" t="s">
        <v>5163</v>
      </c>
      <c r="M5885" t="s">
        <v>1019</v>
      </c>
      <c r="N5885" t="s">
        <v>1019</v>
      </c>
    </row>
    <row r="5886" spans="1:14" x14ac:dyDescent="0.3">
      <c r="A5886" s="136">
        <f t="shared" si="91"/>
        <v>574.98902781153458</v>
      </c>
      <c r="B5886" s="134">
        <v>3.3474699999999999</v>
      </c>
      <c r="C5886" s="134">
        <v>-76.578940000000003</v>
      </c>
      <c r="D5886" t="s">
        <v>4230</v>
      </c>
      <c r="E5886" t="s">
        <v>892</v>
      </c>
      <c r="F5886" t="s">
        <v>877</v>
      </c>
      <c r="G5886" t="s">
        <v>3886</v>
      </c>
      <c r="H5886" t="s">
        <v>1321</v>
      </c>
      <c r="I5886">
        <v>13.7888</v>
      </c>
      <c r="J5886" t="s">
        <v>894</v>
      </c>
      <c r="K5886" t="s">
        <v>879</v>
      </c>
      <c r="L5886" t="s">
        <v>4231</v>
      </c>
      <c r="M5886" t="s">
        <v>949</v>
      </c>
      <c r="N5886" t="s">
        <v>949</v>
      </c>
    </row>
    <row r="5887" spans="1:14" x14ac:dyDescent="0.3">
      <c r="A5887" s="136">
        <f t="shared" si="91"/>
        <v>575.28596635675319</v>
      </c>
      <c r="B5887" s="134">
        <v>3.2414000000000001</v>
      </c>
      <c r="C5887" s="134">
        <v>-76.467269999999999</v>
      </c>
      <c r="D5887" t="s">
        <v>4116</v>
      </c>
      <c r="E5887" t="s">
        <v>892</v>
      </c>
      <c r="F5887" t="s">
        <v>877</v>
      </c>
      <c r="G5887" t="s">
        <v>4100</v>
      </c>
      <c r="H5887" t="s">
        <v>3930</v>
      </c>
      <c r="I5887">
        <v>41.871899999999997</v>
      </c>
      <c r="J5887" t="s">
        <v>894</v>
      </c>
      <c r="K5887" t="s">
        <v>879</v>
      </c>
      <c r="L5887" t="s">
        <v>4117</v>
      </c>
      <c r="M5887" t="s">
        <v>949</v>
      </c>
      <c r="N5887" t="s">
        <v>949</v>
      </c>
    </row>
    <row r="5888" spans="1:14" x14ac:dyDescent="0.3">
      <c r="A5888" s="136">
        <f t="shared" si="91"/>
        <v>575.46938391124252</v>
      </c>
      <c r="B5888" s="134">
        <v>3.2418800000000001</v>
      </c>
      <c r="C5888" s="134">
        <v>-76.470290000000006</v>
      </c>
      <c r="D5888" t="s">
        <v>4119</v>
      </c>
      <c r="E5888" t="s">
        <v>892</v>
      </c>
      <c r="F5888" t="s">
        <v>926</v>
      </c>
      <c r="G5888" t="s">
        <v>4100</v>
      </c>
      <c r="H5888" t="s">
        <v>3930</v>
      </c>
      <c r="I5888">
        <v>1.6309</v>
      </c>
      <c r="J5888" t="s">
        <v>894</v>
      </c>
      <c r="K5888" t="s">
        <v>879</v>
      </c>
      <c r="L5888" t="s">
        <v>4120</v>
      </c>
      <c r="M5888" t="s">
        <v>949</v>
      </c>
      <c r="N5888" t="s">
        <v>949</v>
      </c>
    </row>
    <row r="5889" spans="1:14" x14ac:dyDescent="0.3">
      <c r="A5889" s="136">
        <f t="shared" si="91"/>
        <v>575.48358278134003</v>
      </c>
      <c r="B5889" s="134">
        <v>3.2421099999999998</v>
      </c>
      <c r="C5889" s="134">
        <v>-76.470740000000006</v>
      </c>
      <c r="D5889" t="s">
        <v>4121</v>
      </c>
      <c r="E5889" t="s">
        <v>892</v>
      </c>
      <c r="F5889" t="s">
        <v>877</v>
      </c>
      <c r="G5889" t="s">
        <v>4100</v>
      </c>
      <c r="H5889" t="s">
        <v>3930</v>
      </c>
      <c r="I5889">
        <v>13.200799999999999</v>
      </c>
      <c r="J5889" t="s">
        <v>894</v>
      </c>
      <c r="K5889" t="s">
        <v>879</v>
      </c>
      <c r="L5889" t="s">
        <v>4122</v>
      </c>
      <c r="M5889" t="s">
        <v>949</v>
      </c>
      <c r="N5889" t="s">
        <v>949</v>
      </c>
    </row>
    <row r="5890" spans="1:14" x14ac:dyDescent="0.3">
      <c r="A5890" s="136">
        <f t="shared" ref="A5890:A5953" si="92">6371*ACOS(SIN(RADIANS(LAT))*SIN(RADIANS(B5890))+COS(RADIANS(LAT))*COS(RADIANS(B5890))*COS(RADIANS(C5890-LONG)))</f>
        <v>575.60544623664077</v>
      </c>
      <c r="B5890" s="134">
        <v>3.2430400000000001</v>
      </c>
      <c r="C5890" s="134">
        <v>-76.473429999999993</v>
      </c>
      <c r="D5890" t="s">
        <v>4126</v>
      </c>
      <c r="E5890" t="s">
        <v>892</v>
      </c>
      <c r="F5890" t="s">
        <v>877</v>
      </c>
      <c r="G5890" t="s">
        <v>4100</v>
      </c>
      <c r="H5890" t="s">
        <v>3930</v>
      </c>
      <c r="I5890">
        <v>40.668799999999997</v>
      </c>
      <c r="J5890" t="s">
        <v>894</v>
      </c>
      <c r="K5890" t="s">
        <v>879</v>
      </c>
      <c r="L5890" t="s">
        <v>4120</v>
      </c>
      <c r="M5890" t="s">
        <v>1326</v>
      </c>
      <c r="N5890" t="s">
        <v>1326</v>
      </c>
    </row>
    <row r="5891" spans="1:14" x14ac:dyDescent="0.3">
      <c r="A5891" s="136">
        <f t="shared" si="92"/>
        <v>575.78972565269987</v>
      </c>
      <c r="B5891" s="134">
        <v>2.524</v>
      </c>
      <c r="C5891" s="134">
        <v>-75.4435</v>
      </c>
      <c r="D5891" t="s">
        <v>4938</v>
      </c>
      <c r="E5891" t="s">
        <v>883</v>
      </c>
      <c r="F5891" t="s">
        <v>877</v>
      </c>
      <c r="G5891" t="s">
        <v>4559</v>
      </c>
      <c r="H5891" t="s">
        <v>300</v>
      </c>
      <c r="I5891">
        <v>51.661000000000001</v>
      </c>
      <c r="J5891" t="s">
        <v>894</v>
      </c>
      <c r="L5891" t="s">
        <v>4939</v>
      </c>
      <c r="M5891" t="s">
        <v>1019</v>
      </c>
      <c r="N5891" t="s">
        <v>1019</v>
      </c>
    </row>
    <row r="5892" spans="1:14" x14ac:dyDescent="0.3">
      <c r="A5892" s="136">
        <f t="shared" si="92"/>
        <v>575.81242491061414</v>
      </c>
      <c r="B5892" s="134">
        <v>3.8130000000000002</v>
      </c>
      <c r="C5892" s="134">
        <v>-77.024500000000003</v>
      </c>
      <c r="D5892" t="s">
        <v>5186</v>
      </c>
      <c r="E5892" t="s">
        <v>883</v>
      </c>
      <c r="F5892" t="s">
        <v>877</v>
      </c>
      <c r="G5892" t="s">
        <v>4321</v>
      </c>
      <c r="H5892" t="s">
        <v>1321</v>
      </c>
      <c r="I5892">
        <v>35.738900000000001</v>
      </c>
      <c r="J5892" t="s">
        <v>894</v>
      </c>
      <c r="L5892" t="s">
        <v>5187</v>
      </c>
      <c r="M5892" t="s">
        <v>1019</v>
      </c>
      <c r="N5892" t="s">
        <v>1019</v>
      </c>
    </row>
    <row r="5893" spans="1:14" x14ac:dyDescent="0.3">
      <c r="A5893" s="136">
        <f t="shared" si="92"/>
        <v>576.24502828038987</v>
      </c>
      <c r="B5893" s="134">
        <v>3.2345000000000002</v>
      </c>
      <c r="C5893" s="134">
        <v>-76.472499999999997</v>
      </c>
      <c r="D5893" t="s">
        <v>4136</v>
      </c>
      <c r="E5893" t="s">
        <v>883</v>
      </c>
      <c r="F5893" t="s">
        <v>877</v>
      </c>
      <c r="G5893" t="s">
        <v>4100</v>
      </c>
      <c r="H5893" t="s">
        <v>3930</v>
      </c>
      <c r="I5893">
        <v>108.378</v>
      </c>
      <c r="J5893" t="s">
        <v>894</v>
      </c>
      <c r="L5893" t="s">
        <v>4137</v>
      </c>
      <c r="M5893" t="s">
        <v>957</v>
      </c>
      <c r="N5893" t="s">
        <v>957</v>
      </c>
    </row>
    <row r="5894" spans="1:14" x14ac:dyDescent="0.3">
      <c r="A5894" s="136">
        <f t="shared" si="92"/>
        <v>577.09935840146522</v>
      </c>
      <c r="B5894" s="134">
        <v>3.2248600000000001</v>
      </c>
      <c r="C5894" s="134">
        <v>-76.473230000000001</v>
      </c>
      <c r="D5894" t="s">
        <v>4161</v>
      </c>
      <c r="E5894" t="s">
        <v>892</v>
      </c>
      <c r="F5894" t="s">
        <v>877</v>
      </c>
      <c r="G5894" t="s">
        <v>4100</v>
      </c>
      <c r="H5894" t="s">
        <v>3930</v>
      </c>
      <c r="I5894">
        <v>55.147599999999997</v>
      </c>
      <c r="J5894" t="s">
        <v>894</v>
      </c>
      <c r="K5894" t="s">
        <v>879</v>
      </c>
      <c r="L5894" t="s">
        <v>4162</v>
      </c>
      <c r="M5894" t="s">
        <v>949</v>
      </c>
      <c r="N5894" t="s">
        <v>949</v>
      </c>
    </row>
    <row r="5895" spans="1:14" x14ac:dyDescent="0.3">
      <c r="A5895" s="136">
        <f t="shared" si="92"/>
        <v>577.39260915678824</v>
      </c>
      <c r="B5895" s="134">
        <v>3.173</v>
      </c>
      <c r="C5895" s="134">
        <v>-76.418000000000006</v>
      </c>
      <c r="D5895" t="s">
        <v>4134</v>
      </c>
      <c r="E5895" t="s">
        <v>883</v>
      </c>
      <c r="F5895" t="s">
        <v>981</v>
      </c>
      <c r="G5895" t="s">
        <v>4034</v>
      </c>
      <c r="H5895" t="s">
        <v>293</v>
      </c>
      <c r="I5895">
        <v>24.629899999999999</v>
      </c>
      <c r="J5895" t="s">
        <v>894</v>
      </c>
      <c r="L5895" t="s">
        <v>4135</v>
      </c>
      <c r="M5895" t="s">
        <v>957</v>
      </c>
      <c r="N5895" t="s">
        <v>957</v>
      </c>
    </row>
    <row r="5896" spans="1:14" x14ac:dyDescent="0.3">
      <c r="A5896" s="136">
        <f t="shared" si="92"/>
        <v>577.68443819725894</v>
      </c>
      <c r="B5896" s="134">
        <v>2.5350000000000001</v>
      </c>
      <c r="C5896" s="134">
        <v>-75.5</v>
      </c>
      <c r="D5896" t="s">
        <v>4902</v>
      </c>
      <c r="E5896" t="s">
        <v>892</v>
      </c>
      <c r="F5896" t="s">
        <v>1214</v>
      </c>
      <c r="G5896" t="s">
        <v>4559</v>
      </c>
      <c r="H5896" t="s">
        <v>300</v>
      </c>
      <c r="I5896">
        <v>129.1626</v>
      </c>
      <c r="J5896" t="s">
        <v>986</v>
      </c>
      <c r="K5896" t="s">
        <v>879</v>
      </c>
      <c r="L5896" t="s">
        <v>4038</v>
      </c>
      <c r="M5896" t="s">
        <v>1019</v>
      </c>
      <c r="N5896" t="s">
        <v>1019</v>
      </c>
    </row>
    <row r="5897" spans="1:14" x14ac:dyDescent="0.3">
      <c r="A5897" s="136">
        <f t="shared" si="92"/>
        <v>577.8351137946961</v>
      </c>
      <c r="B5897" s="134">
        <v>3.2195299999999998</v>
      </c>
      <c r="C5897" s="134">
        <v>-76.477199999999996</v>
      </c>
      <c r="D5897" t="s">
        <v>4203</v>
      </c>
      <c r="E5897" t="s">
        <v>892</v>
      </c>
      <c r="F5897" t="s">
        <v>926</v>
      </c>
      <c r="G5897" t="s">
        <v>4100</v>
      </c>
      <c r="H5897" t="s">
        <v>3930</v>
      </c>
      <c r="I5897">
        <v>70.632300000000001</v>
      </c>
      <c r="J5897" t="s">
        <v>889</v>
      </c>
      <c r="K5897" t="s">
        <v>879</v>
      </c>
      <c r="L5897" t="s">
        <v>4204</v>
      </c>
      <c r="M5897" t="s">
        <v>949</v>
      </c>
      <c r="N5897" t="s">
        <v>949</v>
      </c>
    </row>
    <row r="5898" spans="1:14" x14ac:dyDescent="0.3">
      <c r="A5898" s="136">
        <f t="shared" si="92"/>
        <v>578.43652887378789</v>
      </c>
      <c r="B5898" s="134">
        <v>2.2124999999999999</v>
      </c>
      <c r="C5898" s="134">
        <v>-74.8035</v>
      </c>
      <c r="D5898" t="s">
        <v>6473</v>
      </c>
      <c r="E5898" t="s">
        <v>883</v>
      </c>
      <c r="F5898" t="s">
        <v>877</v>
      </c>
      <c r="G5898" t="s">
        <v>4027</v>
      </c>
      <c r="H5898" t="s">
        <v>230</v>
      </c>
      <c r="I5898">
        <v>118.01</v>
      </c>
      <c r="J5898" t="s">
        <v>894</v>
      </c>
      <c r="L5898" t="s">
        <v>6474</v>
      </c>
      <c r="M5898" t="s">
        <v>957</v>
      </c>
      <c r="N5898" t="s">
        <v>957</v>
      </c>
    </row>
    <row r="5899" spans="1:14" x14ac:dyDescent="0.3">
      <c r="A5899" s="136">
        <f t="shared" si="92"/>
        <v>578.63483398988615</v>
      </c>
      <c r="B5899" s="134">
        <v>3.2155</v>
      </c>
      <c r="C5899" s="134">
        <v>-76.483500000000006</v>
      </c>
      <c r="D5899" t="s">
        <v>4245</v>
      </c>
      <c r="E5899" t="s">
        <v>883</v>
      </c>
      <c r="F5899" t="s">
        <v>877</v>
      </c>
      <c r="G5899" t="s">
        <v>4100</v>
      </c>
      <c r="H5899" t="s">
        <v>3930</v>
      </c>
      <c r="I5899">
        <v>35.716999999999999</v>
      </c>
      <c r="J5899" t="s">
        <v>894</v>
      </c>
      <c r="L5899" t="s">
        <v>4137</v>
      </c>
      <c r="M5899" t="s">
        <v>957</v>
      </c>
      <c r="N5899" t="s">
        <v>957</v>
      </c>
    </row>
    <row r="5900" spans="1:14" x14ac:dyDescent="0.3">
      <c r="A5900" s="136">
        <f t="shared" si="92"/>
        <v>578.81828470268749</v>
      </c>
      <c r="B5900" s="134">
        <v>3.1564999999999999</v>
      </c>
      <c r="C5900" s="134">
        <v>-76.418499999999995</v>
      </c>
      <c r="D5900" t="s">
        <v>4186</v>
      </c>
      <c r="E5900" t="s">
        <v>883</v>
      </c>
      <c r="F5900" t="s">
        <v>877</v>
      </c>
      <c r="G5900" t="s">
        <v>4146</v>
      </c>
      <c r="H5900" t="s">
        <v>293</v>
      </c>
      <c r="I5900">
        <v>78.8172</v>
      </c>
      <c r="J5900" t="s">
        <v>894</v>
      </c>
      <c r="L5900" t="s">
        <v>4187</v>
      </c>
      <c r="M5900" t="s">
        <v>957</v>
      </c>
      <c r="N5900" t="s">
        <v>957</v>
      </c>
    </row>
    <row r="5901" spans="1:14" x14ac:dyDescent="0.3">
      <c r="A5901" s="136">
        <f t="shared" si="92"/>
        <v>578.92055599421258</v>
      </c>
      <c r="B5901" s="134">
        <v>2.0895000000000001</v>
      </c>
      <c r="C5901" s="134">
        <v>-74.44</v>
      </c>
      <c r="D5901" t="s">
        <v>7412</v>
      </c>
      <c r="E5901" t="s">
        <v>883</v>
      </c>
      <c r="F5901" t="s">
        <v>877</v>
      </c>
      <c r="G5901" t="s">
        <v>7295</v>
      </c>
      <c r="H5901" t="s">
        <v>302</v>
      </c>
      <c r="I5901">
        <v>181.88079999999999</v>
      </c>
      <c r="J5901" t="s">
        <v>889</v>
      </c>
      <c r="L5901" t="s">
        <v>7413</v>
      </c>
      <c r="M5901" t="s">
        <v>1019</v>
      </c>
      <c r="N5901" t="s">
        <v>1019</v>
      </c>
    </row>
    <row r="5902" spans="1:14" x14ac:dyDescent="0.3">
      <c r="A5902" s="136">
        <f t="shared" si="92"/>
        <v>578.94443114983721</v>
      </c>
      <c r="B5902" s="134">
        <v>3.218</v>
      </c>
      <c r="C5902" s="134">
        <v>-76.490499999999997</v>
      </c>
      <c r="D5902" t="s">
        <v>4257</v>
      </c>
      <c r="E5902" t="s">
        <v>883</v>
      </c>
      <c r="F5902" t="s">
        <v>877</v>
      </c>
      <c r="G5902" t="s">
        <v>4100</v>
      </c>
      <c r="H5902" t="s">
        <v>3930</v>
      </c>
      <c r="I5902">
        <v>17.242899999999999</v>
      </c>
      <c r="J5902" t="s">
        <v>894</v>
      </c>
      <c r="L5902" t="s">
        <v>4137</v>
      </c>
      <c r="M5902" t="s">
        <v>957</v>
      </c>
      <c r="N5902" t="s">
        <v>957</v>
      </c>
    </row>
    <row r="5903" spans="1:14" x14ac:dyDescent="0.3">
      <c r="A5903" s="136">
        <f t="shared" si="92"/>
        <v>578.97297051562691</v>
      </c>
      <c r="B5903" s="134">
        <v>2.4613700000000001</v>
      </c>
      <c r="C5903" s="134">
        <v>-75.385189999999994</v>
      </c>
      <c r="D5903" t="s">
        <v>5178</v>
      </c>
      <c r="E5903" t="s">
        <v>892</v>
      </c>
      <c r="F5903" t="s">
        <v>1214</v>
      </c>
      <c r="G5903" t="s">
        <v>4626</v>
      </c>
      <c r="H5903" t="s">
        <v>300</v>
      </c>
      <c r="I5903">
        <v>1.1266</v>
      </c>
      <c r="J5903" t="s">
        <v>986</v>
      </c>
      <c r="K5903" t="s">
        <v>879</v>
      </c>
      <c r="L5903" t="s">
        <v>4627</v>
      </c>
      <c r="M5903" t="s">
        <v>949</v>
      </c>
      <c r="N5903" t="s">
        <v>949</v>
      </c>
    </row>
    <row r="5904" spans="1:14" x14ac:dyDescent="0.3">
      <c r="A5904" s="136">
        <f t="shared" si="92"/>
        <v>579.06325887902767</v>
      </c>
      <c r="B5904" s="134">
        <v>2.9811000000000001</v>
      </c>
      <c r="C5904" s="134">
        <v>-76.206729999999993</v>
      </c>
      <c r="D5904" t="s">
        <v>4147</v>
      </c>
      <c r="E5904" t="s">
        <v>892</v>
      </c>
      <c r="F5904" t="s">
        <v>4148</v>
      </c>
      <c r="G5904" t="s">
        <v>4149</v>
      </c>
      <c r="H5904" t="s">
        <v>293</v>
      </c>
      <c r="I5904">
        <v>53.364199999999997</v>
      </c>
      <c r="J5904" t="s">
        <v>894</v>
      </c>
      <c r="K5904" t="s">
        <v>879</v>
      </c>
      <c r="L5904" t="s">
        <v>4150</v>
      </c>
      <c r="M5904" t="s">
        <v>925</v>
      </c>
      <c r="N5904" t="s">
        <v>925</v>
      </c>
    </row>
    <row r="5905" spans="1:14" x14ac:dyDescent="0.3">
      <c r="A5905" s="136">
        <f t="shared" si="92"/>
        <v>579.08095340004672</v>
      </c>
      <c r="B5905" s="134">
        <v>3.15117</v>
      </c>
      <c r="C5905" s="134">
        <v>-76.41592</v>
      </c>
      <c r="D5905" t="s">
        <v>4202</v>
      </c>
      <c r="E5905" t="s">
        <v>892</v>
      </c>
      <c r="F5905" t="s">
        <v>877</v>
      </c>
      <c r="G5905" t="s">
        <v>4146</v>
      </c>
      <c r="H5905" t="s">
        <v>293</v>
      </c>
      <c r="I5905">
        <v>35.156300000000002</v>
      </c>
      <c r="J5905" t="s">
        <v>894</v>
      </c>
      <c r="K5905" t="s">
        <v>879</v>
      </c>
      <c r="L5905" t="s">
        <v>3869</v>
      </c>
      <c r="M5905" t="s">
        <v>949</v>
      </c>
      <c r="N5905" t="s">
        <v>949</v>
      </c>
    </row>
    <row r="5906" spans="1:14" x14ac:dyDescent="0.3">
      <c r="A5906" s="136">
        <f t="shared" si="92"/>
        <v>579.48762256452096</v>
      </c>
      <c r="B5906" s="134">
        <v>2.9697499999999999</v>
      </c>
      <c r="C5906" s="134">
        <v>-76.198250000000002</v>
      </c>
      <c r="D5906" t="s">
        <v>4166</v>
      </c>
      <c r="E5906" t="s">
        <v>892</v>
      </c>
      <c r="F5906" t="s">
        <v>4148</v>
      </c>
      <c r="G5906" t="s">
        <v>4149</v>
      </c>
      <c r="H5906" t="s">
        <v>293</v>
      </c>
      <c r="I5906">
        <v>36.353000000000002</v>
      </c>
      <c r="J5906" t="s">
        <v>894</v>
      </c>
      <c r="K5906" t="s">
        <v>879</v>
      </c>
      <c r="L5906" t="s">
        <v>4150</v>
      </c>
      <c r="M5906" t="s">
        <v>925</v>
      </c>
      <c r="N5906" t="s">
        <v>925</v>
      </c>
    </row>
    <row r="5907" spans="1:14" x14ac:dyDescent="0.3">
      <c r="A5907" s="136">
        <f t="shared" si="92"/>
        <v>579.49335825828859</v>
      </c>
      <c r="B5907" s="134">
        <v>3.1404000000000001</v>
      </c>
      <c r="C5907" s="134">
        <v>-76.409040000000005</v>
      </c>
      <c r="D5907" t="s">
        <v>4216</v>
      </c>
      <c r="E5907" t="s">
        <v>892</v>
      </c>
      <c r="F5907" t="s">
        <v>877</v>
      </c>
      <c r="G5907" t="s">
        <v>4146</v>
      </c>
      <c r="H5907" t="s">
        <v>293</v>
      </c>
      <c r="I5907">
        <v>86.6066</v>
      </c>
      <c r="J5907" t="s">
        <v>894</v>
      </c>
      <c r="K5907" t="s">
        <v>879</v>
      </c>
      <c r="L5907" t="s">
        <v>4217</v>
      </c>
      <c r="M5907" t="s">
        <v>1270</v>
      </c>
      <c r="N5907" t="s">
        <v>1270</v>
      </c>
    </row>
    <row r="5908" spans="1:14" x14ac:dyDescent="0.3">
      <c r="A5908" s="136">
        <f t="shared" si="92"/>
        <v>579.57623689915806</v>
      </c>
      <c r="B5908" s="134">
        <v>3.2119800000000001</v>
      </c>
      <c r="C5908" s="134">
        <v>-76.492289999999997</v>
      </c>
      <c r="D5908" t="s">
        <v>4280</v>
      </c>
      <c r="E5908" t="s">
        <v>892</v>
      </c>
      <c r="F5908" t="s">
        <v>877</v>
      </c>
      <c r="G5908" t="s">
        <v>4100</v>
      </c>
      <c r="H5908" t="s">
        <v>3930</v>
      </c>
      <c r="I5908">
        <v>8.3612000000000002</v>
      </c>
      <c r="J5908" t="s">
        <v>894</v>
      </c>
      <c r="K5908" t="s">
        <v>879</v>
      </c>
      <c r="L5908" t="s">
        <v>4281</v>
      </c>
      <c r="M5908" t="s">
        <v>1270</v>
      </c>
      <c r="N5908" t="s">
        <v>1270</v>
      </c>
    </row>
    <row r="5909" spans="1:14" x14ac:dyDescent="0.3">
      <c r="A5909" s="136">
        <f t="shared" si="92"/>
        <v>579.64654285489166</v>
      </c>
      <c r="B5909" s="134">
        <v>3.1219999999999999</v>
      </c>
      <c r="C5909" s="134">
        <v>-76.389499999999998</v>
      </c>
      <c r="D5909" t="s">
        <v>4212</v>
      </c>
      <c r="E5909" t="s">
        <v>883</v>
      </c>
      <c r="F5909" t="s">
        <v>963</v>
      </c>
      <c r="G5909" t="s">
        <v>4034</v>
      </c>
      <c r="H5909" t="s">
        <v>293</v>
      </c>
      <c r="I5909">
        <v>77.583600000000004</v>
      </c>
      <c r="L5909" t="s">
        <v>4213</v>
      </c>
      <c r="M5909" t="s">
        <v>1019</v>
      </c>
      <c r="N5909" t="s">
        <v>1019</v>
      </c>
    </row>
    <row r="5910" spans="1:14" x14ac:dyDescent="0.3">
      <c r="A5910" s="136">
        <f t="shared" si="92"/>
        <v>579.72860861092124</v>
      </c>
      <c r="B5910" s="134">
        <v>3.1295000000000002</v>
      </c>
      <c r="C5910" s="134">
        <v>-76.399500000000003</v>
      </c>
      <c r="D5910" t="s">
        <v>4222</v>
      </c>
      <c r="E5910" t="s">
        <v>892</v>
      </c>
      <c r="F5910" t="s">
        <v>877</v>
      </c>
      <c r="G5910" t="s">
        <v>4034</v>
      </c>
      <c r="H5910" t="s">
        <v>293</v>
      </c>
      <c r="I5910">
        <v>30.787500000000001</v>
      </c>
      <c r="J5910" t="s">
        <v>986</v>
      </c>
      <c r="K5910" t="s">
        <v>879</v>
      </c>
      <c r="L5910" t="s">
        <v>4223</v>
      </c>
      <c r="M5910" t="s">
        <v>1019</v>
      </c>
      <c r="N5910" t="s">
        <v>1019</v>
      </c>
    </row>
    <row r="5911" spans="1:14" x14ac:dyDescent="0.3">
      <c r="A5911" s="136">
        <f t="shared" si="92"/>
        <v>580.14691883143564</v>
      </c>
      <c r="B5911" s="134">
        <v>2.1859899999999999</v>
      </c>
      <c r="C5911" s="134">
        <v>-74.775549999999996</v>
      </c>
      <c r="D5911" t="s">
        <v>6635</v>
      </c>
      <c r="E5911" t="s">
        <v>892</v>
      </c>
      <c r="F5911" t="s">
        <v>877</v>
      </c>
      <c r="G5911" t="s">
        <v>4027</v>
      </c>
      <c r="H5911" t="s">
        <v>230</v>
      </c>
      <c r="I5911">
        <v>69.944800000000001</v>
      </c>
      <c r="J5911" t="s">
        <v>894</v>
      </c>
      <c r="K5911" t="s">
        <v>879</v>
      </c>
      <c r="L5911" t="s">
        <v>6636</v>
      </c>
      <c r="M5911" t="s">
        <v>899</v>
      </c>
      <c r="N5911" t="s">
        <v>899</v>
      </c>
    </row>
    <row r="5912" spans="1:14" x14ac:dyDescent="0.3">
      <c r="A5912" s="136">
        <f t="shared" si="92"/>
        <v>580.3728867831702</v>
      </c>
      <c r="B5912" s="134">
        <v>3.1105</v>
      </c>
      <c r="C5912" s="134">
        <v>-76.385999999999996</v>
      </c>
      <c r="D5912" t="s">
        <v>4243</v>
      </c>
      <c r="E5912" t="s">
        <v>968</v>
      </c>
      <c r="F5912" t="s">
        <v>877</v>
      </c>
      <c r="G5912" t="s">
        <v>4034</v>
      </c>
      <c r="H5912" t="s">
        <v>293</v>
      </c>
      <c r="I5912">
        <v>89.898499999999999</v>
      </c>
      <c r="J5912" t="s">
        <v>894</v>
      </c>
      <c r="L5912" t="s">
        <v>4244</v>
      </c>
      <c r="M5912" t="s">
        <v>957</v>
      </c>
      <c r="N5912" t="s">
        <v>957</v>
      </c>
    </row>
    <row r="5913" spans="1:14" x14ac:dyDescent="0.3">
      <c r="A5913" s="136">
        <f t="shared" si="92"/>
        <v>580.72332889954419</v>
      </c>
      <c r="B5913" s="134">
        <v>2.5175000000000001</v>
      </c>
      <c r="C5913" s="134">
        <v>-75.525000000000006</v>
      </c>
      <c r="D5913" t="s">
        <v>5000</v>
      </c>
      <c r="E5913" t="s">
        <v>883</v>
      </c>
      <c r="F5913" t="s">
        <v>877</v>
      </c>
      <c r="G5913" t="s">
        <v>5001</v>
      </c>
      <c r="H5913" t="s">
        <v>300</v>
      </c>
      <c r="I5913">
        <v>1009.9795</v>
      </c>
      <c r="J5913" t="s">
        <v>889</v>
      </c>
      <c r="L5913" t="s">
        <v>1186</v>
      </c>
      <c r="M5913" t="s">
        <v>931</v>
      </c>
      <c r="N5913" t="s">
        <v>931</v>
      </c>
    </row>
    <row r="5914" spans="1:14" x14ac:dyDescent="0.3">
      <c r="A5914" s="136">
        <f t="shared" si="92"/>
        <v>580.73093972989363</v>
      </c>
      <c r="B5914" s="134">
        <v>3.10629</v>
      </c>
      <c r="C5914" s="134">
        <v>-76.385999999999996</v>
      </c>
      <c r="D5914" t="s">
        <v>4251</v>
      </c>
      <c r="E5914" t="s">
        <v>892</v>
      </c>
      <c r="F5914" t="s">
        <v>1214</v>
      </c>
      <c r="G5914" t="s">
        <v>4034</v>
      </c>
      <c r="H5914" t="s">
        <v>293</v>
      </c>
      <c r="I5914">
        <v>2.4866000000000001</v>
      </c>
      <c r="J5914" t="s">
        <v>986</v>
      </c>
      <c r="K5914" t="s">
        <v>879</v>
      </c>
      <c r="L5914" t="s">
        <v>4252</v>
      </c>
      <c r="M5914" t="s">
        <v>949</v>
      </c>
      <c r="N5914" t="s">
        <v>949</v>
      </c>
    </row>
    <row r="5915" spans="1:14" x14ac:dyDescent="0.3">
      <c r="A5915" s="136">
        <f t="shared" si="92"/>
        <v>581.0333239932761</v>
      </c>
      <c r="B5915" s="134">
        <v>3.10073</v>
      </c>
      <c r="C5915" s="134">
        <v>-76.383610000000004</v>
      </c>
      <c r="D5915" t="s">
        <v>4258</v>
      </c>
      <c r="E5915" t="s">
        <v>892</v>
      </c>
      <c r="F5915" t="s">
        <v>877</v>
      </c>
      <c r="G5915" t="s">
        <v>4146</v>
      </c>
      <c r="H5915" t="s">
        <v>293</v>
      </c>
      <c r="I5915">
        <v>24.440100000000001</v>
      </c>
      <c r="J5915" t="s">
        <v>889</v>
      </c>
      <c r="K5915" t="s">
        <v>879</v>
      </c>
      <c r="L5915" t="s">
        <v>4259</v>
      </c>
      <c r="M5915" t="s">
        <v>949</v>
      </c>
      <c r="N5915" t="s">
        <v>949</v>
      </c>
    </row>
    <row r="5916" spans="1:14" x14ac:dyDescent="0.3">
      <c r="A5916" s="136">
        <f t="shared" si="92"/>
        <v>581.05230205366274</v>
      </c>
      <c r="B5916" s="134">
        <v>2.5760000000000001</v>
      </c>
      <c r="C5916" s="134">
        <v>-75.635000000000005</v>
      </c>
      <c r="D5916" t="s">
        <v>4808</v>
      </c>
      <c r="E5916" t="s">
        <v>892</v>
      </c>
      <c r="F5916" t="s">
        <v>877</v>
      </c>
      <c r="G5916" t="s">
        <v>4809</v>
      </c>
      <c r="H5916" t="s">
        <v>300</v>
      </c>
      <c r="I5916">
        <v>541.35140000000001</v>
      </c>
      <c r="J5916" t="s">
        <v>889</v>
      </c>
      <c r="K5916" t="s">
        <v>903</v>
      </c>
      <c r="L5916" t="s">
        <v>4810</v>
      </c>
      <c r="M5916" t="s">
        <v>4811</v>
      </c>
      <c r="N5916" t="s">
        <v>4811</v>
      </c>
    </row>
    <row r="5917" spans="1:14" x14ac:dyDescent="0.3">
      <c r="A5917" s="136">
        <f t="shared" si="92"/>
        <v>581.18663253402337</v>
      </c>
      <c r="B5917" s="134">
        <v>3.1949999999999998</v>
      </c>
      <c r="C5917" s="134">
        <v>-76.495000000000005</v>
      </c>
      <c r="D5917" t="s">
        <v>4342</v>
      </c>
      <c r="E5917" t="s">
        <v>968</v>
      </c>
      <c r="F5917" t="s">
        <v>963</v>
      </c>
      <c r="G5917" t="s">
        <v>4100</v>
      </c>
      <c r="H5917" t="s">
        <v>3930</v>
      </c>
      <c r="I5917">
        <v>67.741799999999998</v>
      </c>
      <c r="J5917" t="s">
        <v>986</v>
      </c>
      <c r="L5917" t="s">
        <v>4343</v>
      </c>
      <c r="M5917" t="s">
        <v>887</v>
      </c>
      <c r="N5917" t="s">
        <v>887</v>
      </c>
    </row>
    <row r="5918" spans="1:14" x14ac:dyDescent="0.3">
      <c r="A5918" s="136">
        <f t="shared" si="92"/>
        <v>581.31475796853226</v>
      </c>
      <c r="B5918" s="134">
        <v>2.65</v>
      </c>
      <c r="C5918" s="134">
        <v>-75.763499999999993</v>
      </c>
      <c r="D5918" t="s">
        <v>4608</v>
      </c>
      <c r="E5918" t="s">
        <v>892</v>
      </c>
      <c r="F5918" t="s">
        <v>1214</v>
      </c>
      <c r="G5918" t="s">
        <v>4609</v>
      </c>
      <c r="H5918" t="s">
        <v>300</v>
      </c>
      <c r="I5918">
        <v>2.4611000000000001</v>
      </c>
      <c r="L5918" t="s">
        <v>4610</v>
      </c>
      <c r="M5918" t="s">
        <v>931</v>
      </c>
      <c r="N5918" t="s">
        <v>931</v>
      </c>
    </row>
    <row r="5919" spans="1:14" x14ac:dyDescent="0.3">
      <c r="A5919" s="136">
        <f t="shared" si="92"/>
        <v>581.31850702627423</v>
      </c>
      <c r="B5919" s="134">
        <v>3.1897199999999999</v>
      </c>
      <c r="C5919" s="134">
        <v>-76.490830000000003</v>
      </c>
      <c r="D5919" t="s">
        <v>4344</v>
      </c>
      <c r="E5919" t="s">
        <v>892</v>
      </c>
      <c r="F5919" t="s">
        <v>877</v>
      </c>
      <c r="G5919" t="s">
        <v>4100</v>
      </c>
      <c r="H5919" t="s">
        <v>3930</v>
      </c>
      <c r="I5919">
        <v>2.7907000000000002</v>
      </c>
      <c r="J5919" t="s">
        <v>894</v>
      </c>
      <c r="K5919" t="s">
        <v>879</v>
      </c>
      <c r="L5919" t="s">
        <v>4345</v>
      </c>
      <c r="M5919" t="s">
        <v>949</v>
      </c>
      <c r="N5919" t="s">
        <v>949</v>
      </c>
    </row>
    <row r="5920" spans="1:14" x14ac:dyDescent="0.3">
      <c r="A5920" s="136">
        <f t="shared" si="92"/>
        <v>581.45525021952562</v>
      </c>
      <c r="B5920" s="134">
        <v>3.0914999999999999</v>
      </c>
      <c r="C5920" s="134">
        <v>-76.378500000000003</v>
      </c>
      <c r="D5920" t="s">
        <v>4279</v>
      </c>
      <c r="E5920" t="s">
        <v>883</v>
      </c>
      <c r="F5920" t="s">
        <v>877</v>
      </c>
      <c r="G5920" t="s">
        <v>4146</v>
      </c>
      <c r="H5920" t="s">
        <v>293</v>
      </c>
      <c r="I5920">
        <v>36.944699999999997</v>
      </c>
      <c r="J5920" t="s">
        <v>894</v>
      </c>
      <c r="L5920" t="s">
        <v>4244</v>
      </c>
      <c r="M5920" t="s">
        <v>957</v>
      </c>
      <c r="N5920" t="s">
        <v>957</v>
      </c>
    </row>
    <row r="5921" spans="1:14" x14ac:dyDescent="0.3">
      <c r="A5921" s="136">
        <f t="shared" si="92"/>
        <v>581.70929687983516</v>
      </c>
      <c r="B5921" s="134">
        <v>3.0575000000000001</v>
      </c>
      <c r="C5921" s="134">
        <v>-76.340999999999994</v>
      </c>
      <c r="D5921" t="s">
        <v>4271</v>
      </c>
      <c r="E5921" t="s">
        <v>883</v>
      </c>
      <c r="F5921" t="s">
        <v>981</v>
      </c>
      <c r="G5921" t="s">
        <v>4272</v>
      </c>
      <c r="H5921" t="s">
        <v>293</v>
      </c>
      <c r="I5921">
        <v>89.894800000000004</v>
      </c>
      <c r="J5921" t="s">
        <v>894</v>
      </c>
      <c r="L5921" t="s">
        <v>4273</v>
      </c>
      <c r="M5921" t="s">
        <v>4274</v>
      </c>
      <c r="N5921" t="s">
        <v>4274</v>
      </c>
    </row>
    <row r="5922" spans="1:14" x14ac:dyDescent="0.3">
      <c r="A5922" s="136">
        <f t="shared" si="92"/>
        <v>581.73883584956127</v>
      </c>
      <c r="B5922" s="134">
        <v>3.05524</v>
      </c>
      <c r="C5922" s="134">
        <v>-76.338660000000004</v>
      </c>
      <c r="D5922" t="s">
        <v>4277</v>
      </c>
      <c r="E5922" t="s">
        <v>892</v>
      </c>
      <c r="F5922" t="s">
        <v>877</v>
      </c>
      <c r="G5922" t="s">
        <v>4272</v>
      </c>
      <c r="H5922" t="s">
        <v>293</v>
      </c>
      <c r="I5922">
        <v>27.125900000000001</v>
      </c>
      <c r="J5922" t="s">
        <v>894</v>
      </c>
      <c r="K5922" t="s">
        <v>879</v>
      </c>
      <c r="L5922" t="s">
        <v>4278</v>
      </c>
      <c r="M5922" t="s">
        <v>949</v>
      </c>
      <c r="N5922" t="s">
        <v>949</v>
      </c>
    </row>
    <row r="5923" spans="1:14" x14ac:dyDescent="0.3">
      <c r="A5923" s="136">
        <f t="shared" si="92"/>
        <v>581.76449883289388</v>
      </c>
      <c r="B5923" s="134">
        <v>3.0495000000000001</v>
      </c>
      <c r="C5923" s="134">
        <v>-76.331999999999994</v>
      </c>
      <c r="D5923" t="s">
        <v>4275</v>
      </c>
      <c r="E5923" t="s">
        <v>883</v>
      </c>
      <c r="F5923" t="s">
        <v>981</v>
      </c>
      <c r="G5923" t="s">
        <v>4272</v>
      </c>
      <c r="H5923" t="s">
        <v>293</v>
      </c>
      <c r="I5923">
        <v>89.893699999999995</v>
      </c>
      <c r="J5923" t="s">
        <v>894</v>
      </c>
      <c r="L5923" t="s">
        <v>4276</v>
      </c>
      <c r="M5923" t="s">
        <v>957</v>
      </c>
      <c r="N5923" t="s">
        <v>957</v>
      </c>
    </row>
    <row r="5924" spans="1:14" x14ac:dyDescent="0.3">
      <c r="A5924" s="136">
        <f t="shared" si="92"/>
        <v>581.79750664839435</v>
      </c>
      <c r="B5924" s="134">
        <v>3.1850000000000001</v>
      </c>
      <c r="C5924" s="134">
        <v>-76.492000000000004</v>
      </c>
      <c r="D5924" t="s">
        <v>4359</v>
      </c>
      <c r="E5924" t="s">
        <v>883</v>
      </c>
      <c r="F5924" t="s">
        <v>963</v>
      </c>
      <c r="G5924" t="s">
        <v>4100</v>
      </c>
      <c r="H5924" t="s">
        <v>3930</v>
      </c>
      <c r="I5924">
        <v>30.791899999999998</v>
      </c>
      <c r="J5924" t="s">
        <v>986</v>
      </c>
      <c r="L5924" t="s">
        <v>4360</v>
      </c>
      <c r="M5924" t="s">
        <v>1019</v>
      </c>
      <c r="N5924" t="s">
        <v>1019</v>
      </c>
    </row>
    <row r="5925" spans="1:14" x14ac:dyDescent="0.3">
      <c r="A5925" s="136">
        <f t="shared" si="92"/>
        <v>581.95185515864739</v>
      </c>
      <c r="B5925" s="134">
        <v>2.5145</v>
      </c>
      <c r="C5925" s="134">
        <v>-75.542500000000004</v>
      </c>
      <c r="D5925" t="s">
        <v>5027</v>
      </c>
      <c r="E5925" t="s">
        <v>883</v>
      </c>
      <c r="F5925" t="s">
        <v>877</v>
      </c>
      <c r="G5925" t="s">
        <v>5028</v>
      </c>
      <c r="H5925" t="s">
        <v>300</v>
      </c>
      <c r="I5925">
        <v>99.647800000000004</v>
      </c>
      <c r="J5925" t="s">
        <v>894</v>
      </c>
      <c r="L5925" t="s">
        <v>5029</v>
      </c>
      <c r="M5925" t="s">
        <v>957</v>
      </c>
      <c r="N5925" t="s">
        <v>957</v>
      </c>
    </row>
    <row r="5926" spans="1:14" x14ac:dyDescent="0.3">
      <c r="A5926" s="136">
        <f t="shared" si="92"/>
        <v>582.33142410499215</v>
      </c>
      <c r="B5926" s="134">
        <v>3.1779799999999998</v>
      </c>
      <c r="C5926" s="134">
        <v>-76.491309999999999</v>
      </c>
      <c r="D5926" t="s">
        <v>4377</v>
      </c>
      <c r="E5926" t="s">
        <v>892</v>
      </c>
      <c r="F5926" t="s">
        <v>877</v>
      </c>
      <c r="G5926" t="s">
        <v>4100</v>
      </c>
      <c r="H5926" t="s">
        <v>3930</v>
      </c>
      <c r="I5926">
        <v>12.1754</v>
      </c>
      <c r="J5926" t="s">
        <v>894</v>
      </c>
      <c r="K5926" t="s">
        <v>879</v>
      </c>
      <c r="L5926" t="s">
        <v>4378</v>
      </c>
      <c r="M5926" t="s">
        <v>949</v>
      </c>
      <c r="N5926" t="s">
        <v>949</v>
      </c>
    </row>
    <row r="5927" spans="1:14" x14ac:dyDescent="0.3">
      <c r="A5927" s="136">
        <f t="shared" si="92"/>
        <v>582.43294800925503</v>
      </c>
      <c r="B5927" s="134">
        <v>3.0811500000000001</v>
      </c>
      <c r="C5927" s="134">
        <v>-76.379829999999998</v>
      </c>
      <c r="D5927" t="s">
        <v>4313</v>
      </c>
      <c r="E5927" t="s">
        <v>892</v>
      </c>
      <c r="F5927" t="s">
        <v>877</v>
      </c>
      <c r="G5927" t="s">
        <v>4146</v>
      </c>
      <c r="H5927" t="s">
        <v>293</v>
      </c>
      <c r="I5927">
        <v>16.626200000000001</v>
      </c>
      <c r="J5927" t="s">
        <v>889</v>
      </c>
      <c r="K5927" t="s">
        <v>879</v>
      </c>
      <c r="L5927" t="s">
        <v>4314</v>
      </c>
      <c r="M5927" t="s">
        <v>949</v>
      </c>
      <c r="N5927" t="s">
        <v>949</v>
      </c>
    </row>
    <row r="5928" spans="1:14" x14ac:dyDescent="0.3">
      <c r="A5928" s="136">
        <f t="shared" si="92"/>
        <v>582.46173087681962</v>
      </c>
      <c r="B5928" s="134">
        <v>3.07165</v>
      </c>
      <c r="C5928" s="134">
        <v>-76.368809999999996</v>
      </c>
      <c r="D5928" t="s">
        <v>4309</v>
      </c>
      <c r="E5928" t="s">
        <v>892</v>
      </c>
      <c r="F5928" t="s">
        <v>877</v>
      </c>
      <c r="G5928" t="s">
        <v>4146</v>
      </c>
      <c r="H5928" t="s">
        <v>293</v>
      </c>
      <c r="I5928">
        <v>49.716799999999999</v>
      </c>
      <c r="J5928" t="s">
        <v>889</v>
      </c>
      <c r="K5928" t="s">
        <v>879</v>
      </c>
      <c r="L5928" t="s">
        <v>4310</v>
      </c>
      <c r="M5928" t="s">
        <v>949</v>
      </c>
      <c r="N5928" t="s">
        <v>949</v>
      </c>
    </row>
    <row r="5929" spans="1:14" x14ac:dyDescent="0.3">
      <c r="A5929" s="136">
        <f t="shared" si="92"/>
        <v>582.63433866404705</v>
      </c>
      <c r="B5929" s="134">
        <v>2.1589999999999998</v>
      </c>
      <c r="C5929" s="134">
        <v>-74.766499999999994</v>
      </c>
      <c r="D5929" t="s">
        <v>6729</v>
      </c>
      <c r="E5929" t="s">
        <v>883</v>
      </c>
      <c r="F5929" t="s">
        <v>981</v>
      </c>
      <c r="G5929" t="s">
        <v>4027</v>
      </c>
      <c r="H5929" t="s">
        <v>230</v>
      </c>
      <c r="I5929">
        <v>55.316899999999997</v>
      </c>
      <c r="L5929" t="s">
        <v>6730</v>
      </c>
      <c r="M5929" t="s">
        <v>899</v>
      </c>
      <c r="N5929" t="s">
        <v>899</v>
      </c>
    </row>
    <row r="5930" spans="1:14" x14ac:dyDescent="0.3">
      <c r="A5930" s="136">
        <f t="shared" si="92"/>
        <v>582.74073296909694</v>
      </c>
      <c r="B5930" s="134">
        <v>3.1749999999999998</v>
      </c>
      <c r="C5930" s="134">
        <v>-76.493499999999997</v>
      </c>
      <c r="D5930" t="s">
        <v>4387</v>
      </c>
      <c r="E5930" t="s">
        <v>883</v>
      </c>
      <c r="F5930" t="s">
        <v>981</v>
      </c>
      <c r="G5930" t="s">
        <v>4100</v>
      </c>
      <c r="H5930" t="s">
        <v>3930</v>
      </c>
      <c r="I5930">
        <v>61.584699999999998</v>
      </c>
      <c r="J5930" t="s">
        <v>894</v>
      </c>
      <c r="L5930" t="s">
        <v>4388</v>
      </c>
      <c r="M5930" t="s">
        <v>957</v>
      </c>
      <c r="N5930" t="s">
        <v>957</v>
      </c>
    </row>
    <row r="5931" spans="1:14" x14ac:dyDescent="0.3">
      <c r="A5931" s="136">
        <f t="shared" si="92"/>
        <v>582.87042417317139</v>
      </c>
      <c r="B5931" s="134">
        <v>2.5660500000000002</v>
      </c>
      <c r="C5931" s="134">
        <v>-75.650450000000006</v>
      </c>
      <c r="D5931" t="s">
        <v>4847</v>
      </c>
      <c r="E5931" t="s">
        <v>892</v>
      </c>
      <c r="F5931" t="s">
        <v>877</v>
      </c>
      <c r="G5931" t="s">
        <v>4742</v>
      </c>
      <c r="H5931" t="s">
        <v>300</v>
      </c>
      <c r="I5931">
        <v>75.504300000000001</v>
      </c>
      <c r="J5931" t="s">
        <v>894</v>
      </c>
      <c r="K5931" t="s">
        <v>903</v>
      </c>
      <c r="L5931" t="s">
        <v>4848</v>
      </c>
      <c r="M5931" t="s">
        <v>4849</v>
      </c>
      <c r="N5931" t="s">
        <v>4849</v>
      </c>
    </row>
    <row r="5932" spans="1:14" x14ac:dyDescent="0.3">
      <c r="A5932" s="136">
        <f t="shared" si="92"/>
        <v>582.94787674351994</v>
      </c>
      <c r="B5932" s="134">
        <v>2.504</v>
      </c>
      <c r="C5932" s="134">
        <v>-75.542000000000002</v>
      </c>
      <c r="D5932" t="s">
        <v>5075</v>
      </c>
      <c r="E5932" t="s">
        <v>883</v>
      </c>
      <c r="F5932" t="s">
        <v>877</v>
      </c>
      <c r="G5932" t="s">
        <v>5028</v>
      </c>
      <c r="H5932" t="s">
        <v>300</v>
      </c>
      <c r="I5932">
        <v>56.590400000000002</v>
      </c>
      <c r="J5932" t="s">
        <v>894</v>
      </c>
      <c r="L5932" t="s">
        <v>5029</v>
      </c>
      <c r="M5932" t="s">
        <v>957</v>
      </c>
      <c r="N5932" t="s">
        <v>957</v>
      </c>
    </row>
    <row r="5933" spans="1:14" x14ac:dyDescent="0.3">
      <c r="A5933" s="136">
        <f t="shared" si="92"/>
        <v>583.04193732094802</v>
      </c>
      <c r="B5933" s="134">
        <v>6.2439999999999998</v>
      </c>
      <c r="C5933" s="134">
        <v>-67.790000000000006</v>
      </c>
      <c r="D5933" t="s">
        <v>14048</v>
      </c>
      <c r="E5933" t="s">
        <v>892</v>
      </c>
      <c r="F5933" t="s">
        <v>1214</v>
      </c>
      <c r="G5933" t="s">
        <v>13999</v>
      </c>
      <c r="H5933" t="s">
        <v>286</v>
      </c>
      <c r="I5933">
        <v>121.9622</v>
      </c>
      <c r="J5933" t="s">
        <v>986</v>
      </c>
      <c r="K5933" t="s">
        <v>879</v>
      </c>
      <c r="L5933" t="s">
        <v>14000</v>
      </c>
      <c r="M5933" t="s">
        <v>931</v>
      </c>
      <c r="N5933" t="s">
        <v>931</v>
      </c>
    </row>
    <row r="5934" spans="1:14" x14ac:dyDescent="0.3">
      <c r="A5934" s="136">
        <f t="shared" si="92"/>
        <v>583.32731353497832</v>
      </c>
      <c r="B5934" s="134">
        <v>2.6135000000000002</v>
      </c>
      <c r="C5934" s="134">
        <v>-75.738500000000002</v>
      </c>
      <c r="D5934" t="s">
        <v>4741</v>
      </c>
      <c r="E5934" t="s">
        <v>883</v>
      </c>
      <c r="F5934" t="s">
        <v>963</v>
      </c>
      <c r="G5934" t="s">
        <v>4742</v>
      </c>
      <c r="H5934" t="s">
        <v>300</v>
      </c>
      <c r="I5934">
        <v>143.97040000000001</v>
      </c>
      <c r="L5934" t="s">
        <v>4743</v>
      </c>
      <c r="M5934" t="s">
        <v>1673</v>
      </c>
      <c r="N5934" t="s">
        <v>1673</v>
      </c>
    </row>
    <row r="5935" spans="1:14" x14ac:dyDescent="0.3">
      <c r="A5935" s="136">
        <f t="shared" si="92"/>
        <v>583.48194189160347</v>
      </c>
      <c r="B5935" s="134">
        <v>3.2685</v>
      </c>
      <c r="C5935" s="134">
        <v>-76.606499999999997</v>
      </c>
      <c r="D5935" t="s">
        <v>4490</v>
      </c>
      <c r="E5935" t="s">
        <v>892</v>
      </c>
      <c r="F5935" t="s">
        <v>877</v>
      </c>
      <c r="G5935" t="s">
        <v>4444</v>
      </c>
      <c r="H5935" t="s">
        <v>1321</v>
      </c>
      <c r="I5935">
        <v>45.579700000000003</v>
      </c>
      <c r="J5935" t="s">
        <v>986</v>
      </c>
      <c r="K5935" t="s">
        <v>879</v>
      </c>
      <c r="L5935" t="s">
        <v>4491</v>
      </c>
      <c r="M5935" t="s">
        <v>1019</v>
      </c>
      <c r="N5935" t="s">
        <v>1019</v>
      </c>
    </row>
    <row r="5936" spans="1:14" x14ac:dyDescent="0.3">
      <c r="A5936" s="136">
        <f t="shared" si="92"/>
        <v>583.83835253400662</v>
      </c>
      <c r="B5936" s="134">
        <v>3.2719200000000002</v>
      </c>
      <c r="C5936" s="134">
        <v>-76.614859999999993</v>
      </c>
      <c r="D5936" t="s">
        <v>4505</v>
      </c>
      <c r="E5936" t="s">
        <v>892</v>
      </c>
      <c r="F5936" t="s">
        <v>877</v>
      </c>
      <c r="G5936" t="s">
        <v>4444</v>
      </c>
      <c r="H5936" t="s">
        <v>1321</v>
      </c>
      <c r="I5936">
        <v>52.622300000000003</v>
      </c>
      <c r="J5936" t="s">
        <v>894</v>
      </c>
      <c r="K5936" t="s">
        <v>1058</v>
      </c>
      <c r="L5936" t="s">
        <v>4506</v>
      </c>
      <c r="M5936" t="s">
        <v>1117</v>
      </c>
      <c r="N5936" t="s">
        <v>1117</v>
      </c>
    </row>
    <row r="5937" spans="1:14" x14ac:dyDescent="0.3">
      <c r="A5937" s="136">
        <f t="shared" si="92"/>
        <v>583.94662175602855</v>
      </c>
      <c r="B5937" s="134">
        <v>3.1644999999999999</v>
      </c>
      <c r="C5937" s="134">
        <v>-76.498000000000005</v>
      </c>
      <c r="D5937" t="s">
        <v>4414</v>
      </c>
      <c r="E5937" t="s">
        <v>883</v>
      </c>
      <c r="F5937" t="s">
        <v>963</v>
      </c>
      <c r="G5937" t="s">
        <v>4100</v>
      </c>
      <c r="H5937" t="s">
        <v>3930</v>
      </c>
      <c r="I5937">
        <v>57.890500000000003</v>
      </c>
      <c r="L5937" t="s">
        <v>4415</v>
      </c>
      <c r="M5937" t="s">
        <v>1019</v>
      </c>
      <c r="N5937" t="s">
        <v>1019</v>
      </c>
    </row>
    <row r="5938" spans="1:14" x14ac:dyDescent="0.3">
      <c r="A5938" s="136">
        <f t="shared" si="92"/>
        <v>584.43530211407494</v>
      </c>
      <c r="B5938" s="134">
        <v>2.1360000000000001</v>
      </c>
      <c r="C5938" s="134">
        <v>-74.75</v>
      </c>
      <c r="D5938" t="s">
        <v>6837</v>
      </c>
      <c r="E5938" t="s">
        <v>883</v>
      </c>
      <c r="F5938" t="s">
        <v>877</v>
      </c>
      <c r="G5938" t="s">
        <v>4027</v>
      </c>
      <c r="H5938" t="s">
        <v>230</v>
      </c>
      <c r="I5938">
        <v>242.16419999999999</v>
      </c>
      <c r="J5938" t="s">
        <v>889</v>
      </c>
      <c r="L5938" t="s">
        <v>6838</v>
      </c>
      <c r="M5938" t="s">
        <v>957</v>
      </c>
      <c r="N5938" t="s">
        <v>957</v>
      </c>
    </row>
    <row r="5939" spans="1:14" x14ac:dyDescent="0.3">
      <c r="A5939" s="136">
        <f t="shared" si="92"/>
        <v>584.4998859063337</v>
      </c>
      <c r="B5939" s="134">
        <v>3.26017</v>
      </c>
      <c r="C5939" s="134">
        <v>-76.611000000000004</v>
      </c>
      <c r="D5939" t="s">
        <v>4524</v>
      </c>
      <c r="E5939" t="s">
        <v>892</v>
      </c>
      <c r="F5939" t="s">
        <v>877</v>
      </c>
      <c r="G5939" t="s">
        <v>4444</v>
      </c>
      <c r="H5939" t="s">
        <v>1321</v>
      </c>
      <c r="I5939">
        <v>99.214799999999997</v>
      </c>
      <c r="J5939" t="s">
        <v>894</v>
      </c>
      <c r="K5939" t="s">
        <v>903</v>
      </c>
      <c r="L5939" t="s">
        <v>4525</v>
      </c>
      <c r="M5939" t="s">
        <v>4526</v>
      </c>
      <c r="N5939" t="s">
        <v>4526</v>
      </c>
    </row>
    <row r="5940" spans="1:14" x14ac:dyDescent="0.3">
      <c r="A5940" s="136">
        <f t="shared" si="92"/>
        <v>584.67969107008628</v>
      </c>
      <c r="B5940" s="134">
        <v>3.1619999999999999</v>
      </c>
      <c r="C5940" s="134">
        <v>-76.505139999999997</v>
      </c>
      <c r="D5940" t="s">
        <v>4429</v>
      </c>
      <c r="E5940" t="s">
        <v>892</v>
      </c>
      <c r="F5940" t="s">
        <v>877</v>
      </c>
      <c r="G5940" t="s">
        <v>4100</v>
      </c>
      <c r="H5940" t="s">
        <v>3930</v>
      </c>
      <c r="I5940">
        <v>40.243499999999997</v>
      </c>
      <c r="J5940" t="s">
        <v>889</v>
      </c>
      <c r="K5940" t="s">
        <v>879</v>
      </c>
      <c r="L5940" t="s">
        <v>4430</v>
      </c>
      <c r="M5940" t="s">
        <v>1252</v>
      </c>
      <c r="N5940" t="s">
        <v>1252</v>
      </c>
    </row>
    <row r="5941" spans="1:14" x14ac:dyDescent="0.3">
      <c r="A5941" s="136">
        <f t="shared" si="92"/>
        <v>584.76502089635858</v>
      </c>
      <c r="B5941" s="134">
        <v>2.609</v>
      </c>
      <c r="C5941" s="134">
        <v>-75.756</v>
      </c>
      <c r="D5941" t="s">
        <v>4773</v>
      </c>
      <c r="E5941" t="s">
        <v>883</v>
      </c>
      <c r="F5941" t="s">
        <v>884</v>
      </c>
      <c r="G5941" t="s">
        <v>4774</v>
      </c>
      <c r="H5941" t="s">
        <v>300</v>
      </c>
      <c r="I5941">
        <v>297.79520000000002</v>
      </c>
      <c r="L5941" t="s">
        <v>4775</v>
      </c>
      <c r="M5941" t="s">
        <v>4776</v>
      </c>
      <c r="N5941" t="s">
        <v>4776</v>
      </c>
    </row>
    <row r="5942" spans="1:14" x14ac:dyDescent="0.3">
      <c r="A5942" s="136">
        <f t="shared" si="92"/>
        <v>584.7673848684725</v>
      </c>
      <c r="B5942" s="134">
        <v>3.1590699999999998</v>
      </c>
      <c r="C5942" s="134">
        <v>-76.503010000000003</v>
      </c>
      <c r="D5942" t="s">
        <v>4435</v>
      </c>
      <c r="E5942" t="s">
        <v>892</v>
      </c>
      <c r="F5942" t="s">
        <v>877</v>
      </c>
      <c r="G5942" t="s">
        <v>4100</v>
      </c>
      <c r="H5942" t="s">
        <v>3930</v>
      </c>
      <c r="I5942">
        <v>2.0041000000000002</v>
      </c>
      <c r="J5942" t="s">
        <v>894</v>
      </c>
      <c r="K5942" t="s">
        <v>879</v>
      </c>
      <c r="L5942" t="s">
        <v>4436</v>
      </c>
      <c r="M5942" t="s">
        <v>949</v>
      </c>
      <c r="N5942" t="s">
        <v>949</v>
      </c>
    </row>
    <row r="5943" spans="1:14" x14ac:dyDescent="0.3">
      <c r="A5943" s="136">
        <f t="shared" si="92"/>
        <v>584.88195683674269</v>
      </c>
      <c r="B5943" s="134">
        <v>2.5548299999999999</v>
      </c>
      <c r="C5943" s="134">
        <v>-75.667150000000007</v>
      </c>
      <c r="D5943" t="s">
        <v>4923</v>
      </c>
      <c r="E5943" t="s">
        <v>892</v>
      </c>
      <c r="F5943" t="s">
        <v>877</v>
      </c>
      <c r="G5943" t="s">
        <v>4742</v>
      </c>
      <c r="H5943" t="s">
        <v>300</v>
      </c>
      <c r="I5943">
        <v>265.61540000000002</v>
      </c>
      <c r="J5943" t="s">
        <v>889</v>
      </c>
      <c r="K5943" t="s">
        <v>903</v>
      </c>
      <c r="L5943" t="s">
        <v>4848</v>
      </c>
      <c r="M5943" t="s">
        <v>4849</v>
      </c>
      <c r="N5943" t="s">
        <v>4849</v>
      </c>
    </row>
    <row r="5944" spans="1:14" x14ac:dyDescent="0.3">
      <c r="A5944" s="136">
        <f t="shared" si="92"/>
        <v>584.98308279233845</v>
      </c>
      <c r="B5944" s="134">
        <v>3.16</v>
      </c>
      <c r="C5944" s="134">
        <v>-76.507000000000005</v>
      </c>
      <c r="D5944" t="s">
        <v>4443</v>
      </c>
      <c r="E5944" t="s">
        <v>883</v>
      </c>
      <c r="F5944" t="s">
        <v>981</v>
      </c>
      <c r="G5944" t="s">
        <v>4444</v>
      </c>
      <c r="H5944" t="s">
        <v>1321</v>
      </c>
      <c r="I5944">
        <v>22.171399999999998</v>
      </c>
      <c r="J5944" t="s">
        <v>894</v>
      </c>
      <c r="L5944" t="s">
        <v>4445</v>
      </c>
      <c r="M5944" t="s">
        <v>4446</v>
      </c>
      <c r="N5944" t="s">
        <v>4446</v>
      </c>
    </row>
    <row r="5945" spans="1:14" x14ac:dyDescent="0.3">
      <c r="A5945" s="136">
        <f t="shared" si="92"/>
        <v>585.02942687340885</v>
      </c>
      <c r="B5945" s="134">
        <v>2.5185</v>
      </c>
      <c r="C5945" s="134">
        <v>-75.606499999999997</v>
      </c>
      <c r="D5945" t="s">
        <v>5053</v>
      </c>
      <c r="E5945" t="s">
        <v>883</v>
      </c>
      <c r="F5945" t="s">
        <v>877</v>
      </c>
      <c r="G5945" t="s">
        <v>4742</v>
      </c>
      <c r="H5945" t="s">
        <v>300</v>
      </c>
      <c r="I5945">
        <v>134.10720000000001</v>
      </c>
      <c r="J5945" t="s">
        <v>894</v>
      </c>
      <c r="L5945" t="s">
        <v>3584</v>
      </c>
      <c r="M5945" t="s">
        <v>1086</v>
      </c>
      <c r="N5945" t="s">
        <v>1086</v>
      </c>
    </row>
    <row r="5946" spans="1:14" x14ac:dyDescent="0.3">
      <c r="A5946" s="136">
        <f t="shared" si="92"/>
        <v>585.33979996694268</v>
      </c>
      <c r="B5946" s="134">
        <v>3.2622</v>
      </c>
      <c r="C5946" s="134">
        <v>-76.624250000000004</v>
      </c>
      <c r="D5946" t="s">
        <v>4552</v>
      </c>
      <c r="E5946" t="s">
        <v>892</v>
      </c>
      <c r="F5946" t="s">
        <v>877</v>
      </c>
      <c r="G5946" t="s">
        <v>4444</v>
      </c>
      <c r="H5946" t="s">
        <v>1321</v>
      </c>
      <c r="I5946">
        <v>301.31920000000002</v>
      </c>
      <c r="J5946" t="s">
        <v>894</v>
      </c>
      <c r="K5946" t="s">
        <v>879</v>
      </c>
      <c r="L5946" t="s">
        <v>4553</v>
      </c>
      <c r="M5946" t="s">
        <v>4554</v>
      </c>
      <c r="N5946" t="s">
        <v>4554</v>
      </c>
    </row>
    <row r="5947" spans="1:14" x14ac:dyDescent="0.3">
      <c r="A5947" s="136">
        <f t="shared" si="92"/>
        <v>585.50386827092439</v>
      </c>
      <c r="B5947" s="134">
        <v>3.23861</v>
      </c>
      <c r="C5947" s="134">
        <v>-76.601050000000001</v>
      </c>
      <c r="D5947" t="s">
        <v>4535</v>
      </c>
      <c r="E5947" t="s">
        <v>892</v>
      </c>
      <c r="F5947" t="s">
        <v>926</v>
      </c>
      <c r="G5947" t="s">
        <v>4444</v>
      </c>
      <c r="H5947" t="s">
        <v>1321</v>
      </c>
      <c r="I5947">
        <v>20.834900000000001</v>
      </c>
      <c r="J5947" t="s">
        <v>894</v>
      </c>
      <c r="K5947" t="s">
        <v>879</v>
      </c>
      <c r="L5947" t="s">
        <v>4536</v>
      </c>
      <c r="M5947" t="s">
        <v>1270</v>
      </c>
      <c r="N5947" t="s">
        <v>1270</v>
      </c>
    </row>
    <row r="5948" spans="1:14" x14ac:dyDescent="0.3">
      <c r="A5948" s="136">
        <f t="shared" si="92"/>
        <v>585.67503849549519</v>
      </c>
      <c r="B5948" s="134">
        <v>3.1495000000000002</v>
      </c>
      <c r="C5948" s="134">
        <v>-76.504499999999993</v>
      </c>
      <c r="D5948" t="s">
        <v>4466</v>
      </c>
      <c r="E5948" t="s">
        <v>883</v>
      </c>
      <c r="F5948" t="s">
        <v>877</v>
      </c>
      <c r="G5948" t="s">
        <v>4100</v>
      </c>
      <c r="H5948" t="s">
        <v>3930</v>
      </c>
      <c r="I5948">
        <v>59.123899999999999</v>
      </c>
      <c r="J5948" t="s">
        <v>894</v>
      </c>
      <c r="L5948" t="s">
        <v>4430</v>
      </c>
      <c r="M5948" t="s">
        <v>957</v>
      </c>
      <c r="N5948" t="s">
        <v>957</v>
      </c>
    </row>
    <row r="5949" spans="1:14" x14ac:dyDescent="0.3">
      <c r="A5949" s="136">
        <f t="shared" si="92"/>
        <v>585.91447109750254</v>
      </c>
      <c r="B5949" s="134">
        <v>2.5830000000000002</v>
      </c>
      <c r="C5949" s="134">
        <v>-75.733000000000004</v>
      </c>
      <c r="D5949" t="s">
        <v>4850</v>
      </c>
      <c r="E5949" t="s">
        <v>883</v>
      </c>
      <c r="F5949" t="s">
        <v>877</v>
      </c>
      <c r="G5949" t="s">
        <v>4742</v>
      </c>
      <c r="H5949" t="s">
        <v>300</v>
      </c>
      <c r="I5949">
        <v>99.673199999999994</v>
      </c>
      <c r="J5949" t="s">
        <v>894</v>
      </c>
      <c r="L5949" t="s">
        <v>4851</v>
      </c>
      <c r="M5949" t="s">
        <v>1086</v>
      </c>
      <c r="N5949" t="s">
        <v>1086</v>
      </c>
    </row>
    <row r="5950" spans="1:14" x14ac:dyDescent="0.3">
      <c r="A5950" s="136">
        <f t="shared" si="92"/>
        <v>586.088220081126</v>
      </c>
      <c r="B5950" s="134">
        <v>2.4649999999999999</v>
      </c>
      <c r="C5950" s="134">
        <v>-75.529499999999999</v>
      </c>
      <c r="D5950" t="s">
        <v>5190</v>
      </c>
      <c r="E5950" t="s">
        <v>883</v>
      </c>
      <c r="F5950" t="s">
        <v>877</v>
      </c>
      <c r="G5950" t="s">
        <v>5191</v>
      </c>
      <c r="H5950" t="s">
        <v>300</v>
      </c>
      <c r="I5950">
        <v>1899.5015000000001</v>
      </c>
      <c r="J5950" t="s">
        <v>889</v>
      </c>
      <c r="L5950" t="s">
        <v>2314</v>
      </c>
      <c r="M5950" t="s">
        <v>1310</v>
      </c>
      <c r="N5950" t="s">
        <v>1310</v>
      </c>
    </row>
    <row r="5951" spans="1:14" x14ac:dyDescent="0.3">
      <c r="A5951" s="136">
        <f t="shared" si="92"/>
        <v>586.22368803197321</v>
      </c>
      <c r="B5951" s="134">
        <v>2.0644999999999998</v>
      </c>
      <c r="C5951" s="134">
        <v>-74.585499999999996</v>
      </c>
      <c r="D5951" t="s">
        <v>7294</v>
      </c>
      <c r="E5951" t="s">
        <v>968</v>
      </c>
      <c r="F5951" t="s">
        <v>877</v>
      </c>
      <c r="G5951" t="s">
        <v>7295</v>
      </c>
      <c r="H5951" t="s">
        <v>302</v>
      </c>
      <c r="I5951">
        <v>70.059200000000004</v>
      </c>
      <c r="J5951" t="s">
        <v>894</v>
      </c>
      <c r="L5951" t="s">
        <v>7296</v>
      </c>
      <c r="M5951" t="s">
        <v>1019</v>
      </c>
      <c r="N5951" t="s">
        <v>1019</v>
      </c>
    </row>
    <row r="5952" spans="1:14" x14ac:dyDescent="0.3">
      <c r="A5952" s="136">
        <f t="shared" si="92"/>
        <v>587.77917983661109</v>
      </c>
      <c r="B5952" s="134">
        <v>3.238</v>
      </c>
      <c r="C5952" s="134">
        <v>-76.630499999999998</v>
      </c>
      <c r="D5952" t="s">
        <v>4649</v>
      </c>
      <c r="E5952" t="s">
        <v>883</v>
      </c>
      <c r="F5952" t="s">
        <v>877</v>
      </c>
      <c r="G5952" t="s">
        <v>4444</v>
      </c>
      <c r="H5952" t="s">
        <v>1321</v>
      </c>
      <c r="I5952">
        <v>322.78030000000001</v>
      </c>
      <c r="J5952" t="s">
        <v>889</v>
      </c>
      <c r="L5952" t="s">
        <v>4650</v>
      </c>
      <c r="M5952" t="s">
        <v>989</v>
      </c>
      <c r="N5952" t="s">
        <v>989</v>
      </c>
    </row>
    <row r="5953" spans="1:14" x14ac:dyDescent="0.3">
      <c r="A5953" s="136">
        <f t="shared" si="92"/>
        <v>588.29012422780795</v>
      </c>
      <c r="B5953" s="134">
        <v>3.01884</v>
      </c>
      <c r="C5953" s="134">
        <v>-76.387230000000002</v>
      </c>
      <c r="D5953" t="s">
        <v>4494</v>
      </c>
      <c r="E5953" t="s">
        <v>876</v>
      </c>
      <c r="F5953" t="s">
        <v>926</v>
      </c>
      <c r="G5953" t="s">
        <v>4272</v>
      </c>
      <c r="H5953" t="s">
        <v>293</v>
      </c>
      <c r="I5953">
        <v>25.714600000000001</v>
      </c>
      <c r="K5953" t="s">
        <v>879</v>
      </c>
      <c r="L5953" t="s">
        <v>4495</v>
      </c>
      <c r="M5953" t="s">
        <v>949</v>
      </c>
      <c r="N5953" t="s">
        <v>949</v>
      </c>
    </row>
    <row r="5954" spans="1:14" x14ac:dyDescent="0.3">
      <c r="A5954" s="136">
        <f t="shared" ref="A5954:A6017" si="93">6371*ACOS(SIN(RADIANS(LAT))*SIN(RADIANS(B5954))+COS(RADIANS(LAT))*COS(RADIANS(B5954))*COS(RADIANS(C5954-LONG)))</f>
        <v>588.59650143947476</v>
      </c>
      <c r="B5954" s="134">
        <v>3.129</v>
      </c>
      <c r="C5954" s="134">
        <v>-76.521000000000001</v>
      </c>
      <c r="D5954" t="s">
        <v>4562</v>
      </c>
      <c r="E5954" t="s">
        <v>883</v>
      </c>
      <c r="F5954" t="s">
        <v>884</v>
      </c>
      <c r="G5954" t="s">
        <v>4563</v>
      </c>
      <c r="H5954" t="s">
        <v>3930</v>
      </c>
      <c r="I5954">
        <v>123.18210000000001</v>
      </c>
      <c r="L5954" t="s">
        <v>4564</v>
      </c>
      <c r="M5954" t="s">
        <v>887</v>
      </c>
      <c r="N5954" t="s">
        <v>887</v>
      </c>
    </row>
    <row r="5955" spans="1:14" x14ac:dyDescent="0.3">
      <c r="A5955" s="136">
        <f t="shared" si="93"/>
        <v>589.03241989403227</v>
      </c>
      <c r="B5955" s="134">
        <v>2.1095000000000002</v>
      </c>
      <c r="C5955" s="134">
        <v>-74.799000000000007</v>
      </c>
      <c r="D5955" t="s">
        <v>6883</v>
      </c>
      <c r="E5955" t="s">
        <v>968</v>
      </c>
      <c r="F5955" t="s">
        <v>1214</v>
      </c>
      <c r="G5955" t="s">
        <v>4027</v>
      </c>
      <c r="H5955" t="s">
        <v>230</v>
      </c>
      <c r="I5955">
        <v>34.421700000000001</v>
      </c>
      <c r="K5955" t="s">
        <v>879</v>
      </c>
      <c r="L5955" t="s">
        <v>3619</v>
      </c>
      <c r="M5955" t="s">
        <v>1019</v>
      </c>
      <c r="N5955" t="s">
        <v>1019</v>
      </c>
    </row>
    <row r="5956" spans="1:14" x14ac:dyDescent="0.3">
      <c r="A5956" s="136">
        <f t="shared" si="93"/>
        <v>589.04474975231949</v>
      </c>
      <c r="B5956" s="134">
        <v>3.121</v>
      </c>
      <c r="C5956" s="134">
        <v>-76.518000000000001</v>
      </c>
      <c r="D5956" t="s">
        <v>4571</v>
      </c>
      <c r="E5956" t="s">
        <v>883</v>
      </c>
      <c r="F5956" t="s">
        <v>981</v>
      </c>
      <c r="G5956" t="s">
        <v>4563</v>
      </c>
      <c r="H5956" t="s">
        <v>3930</v>
      </c>
      <c r="I5956">
        <v>77.604600000000005</v>
      </c>
      <c r="J5956" t="s">
        <v>894</v>
      </c>
      <c r="L5956" t="s">
        <v>4572</v>
      </c>
      <c r="M5956" t="s">
        <v>1008</v>
      </c>
      <c r="N5956" t="s">
        <v>1008</v>
      </c>
    </row>
    <row r="5957" spans="1:14" x14ac:dyDescent="0.3">
      <c r="A5957" s="136">
        <f t="shared" si="93"/>
        <v>589.13086873611451</v>
      </c>
      <c r="B5957" s="134">
        <v>3.2265000000000001</v>
      </c>
      <c r="C5957" s="134">
        <v>-76.635999999999996</v>
      </c>
      <c r="D5957" t="s">
        <v>4690</v>
      </c>
      <c r="E5957" t="s">
        <v>883</v>
      </c>
      <c r="F5957" t="s">
        <v>963</v>
      </c>
      <c r="G5957" t="s">
        <v>4444</v>
      </c>
      <c r="H5957" t="s">
        <v>1321</v>
      </c>
      <c r="I5957">
        <v>34.496400000000001</v>
      </c>
      <c r="L5957" t="s">
        <v>4691</v>
      </c>
      <c r="M5957" t="s">
        <v>1019</v>
      </c>
      <c r="N5957" t="s">
        <v>1019</v>
      </c>
    </row>
    <row r="5958" spans="1:14" x14ac:dyDescent="0.3">
      <c r="A5958" s="136">
        <f t="shared" si="93"/>
        <v>589.41723635174071</v>
      </c>
      <c r="B5958" s="134">
        <v>3.2152099999999999</v>
      </c>
      <c r="C5958" s="134">
        <v>-76.627619999999993</v>
      </c>
      <c r="D5958" t="s">
        <v>4687</v>
      </c>
      <c r="E5958" t="s">
        <v>892</v>
      </c>
      <c r="F5958" t="s">
        <v>877</v>
      </c>
      <c r="G5958" t="s">
        <v>4444</v>
      </c>
      <c r="H5958" t="s">
        <v>1321</v>
      </c>
      <c r="I5958">
        <v>122.49550000000001</v>
      </c>
      <c r="J5958" t="s">
        <v>894</v>
      </c>
      <c r="K5958" t="s">
        <v>879</v>
      </c>
      <c r="L5958" t="s">
        <v>4688</v>
      </c>
      <c r="M5958" t="s">
        <v>4689</v>
      </c>
      <c r="N5958" t="s">
        <v>4689</v>
      </c>
    </row>
    <row r="5959" spans="1:14" x14ac:dyDescent="0.3">
      <c r="A5959" s="136">
        <f t="shared" si="93"/>
        <v>589.4605485538649</v>
      </c>
      <c r="B5959" s="134">
        <v>3.2035</v>
      </c>
      <c r="C5959" s="134">
        <v>-76.615499999999997</v>
      </c>
      <c r="D5959" t="s">
        <v>4679</v>
      </c>
      <c r="E5959" t="s">
        <v>883</v>
      </c>
      <c r="F5959" t="s">
        <v>963</v>
      </c>
      <c r="G5959" t="s">
        <v>4444</v>
      </c>
      <c r="H5959" t="s">
        <v>1321</v>
      </c>
      <c r="I5959">
        <v>28.335599999999999</v>
      </c>
      <c r="L5959" t="s">
        <v>4680</v>
      </c>
      <c r="M5959" t="s">
        <v>887</v>
      </c>
      <c r="N5959" t="s">
        <v>887</v>
      </c>
    </row>
    <row r="5960" spans="1:14" x14ac:dyDescent="0.3">
      <c r="A5960" s="136">
        <f t="shared" si="93"/>
        <v>589.89284396918833</v>
      </c>
      <c r="B5960" s="134">
        <v>3.1204999999999998</v>
      </c>
      <c r="C5960" s="134">
        <v>-76.528999999999996</v>
      </c>
      <c r="D5960" t="s">
        <v>4628</v>
      </c>
      <c r="E5960" t="s">
        <v>883</v>
      </c>
      <c r="F5960" t="s">
        <v>877</v>
      </c>
      <c r="G5960" t="s">
        <v>4563</v>
      </c>
      <c r="H5960" t="s">
        <v>3930</v>
      </c>
      <c r="I5960">
        <v>92.388499999999993</v>
      </c>
      <c r="J5960" t="s">
        <v>894</v>
      </c>
      <c r="L5960" t="s">
        <v>4629</v>
      </c>
      <c r="M5960" t="s">
        <v>957</v>
      </c>
      <c r="N5960" t="s">
        <v>957</v>
      </c>
    </row>
    <row r="5961" spans="1:14" x14ac:dyDescent="0.3">
      <c r="A5961" s="136">
        <f t="shared" si="93"/>
        <v>590.39524636041733</v>
      </c>
      <c r="B5961" s="134">
        <v>3.2044999999999999</v>
      </c>
      <c r="C5961" s="134">
        <v>-76.629000000000005</v>
      </c>
      <c r="D5961" t="s">
        <v>4728</v>
      </c>
      <c r="E5961" t="s">
        <v>883</v>
      </c>
      <c r="F5961" t="s">
        <v>963</v>
      </c>
      <c r="G5961" t="s">
        <v>4444</v>
      </c>
      <c r="H5961" t="s">
        <v>1321</v>
      </c>
      <c r="I5961">
        <v>2.464</v>
      </c>
      <c r="L5961" t="s">
        <v>4729</v>
      </c>
      <c r="M5961" t="s">
        <v>1673</v>
      </c>
      <c r="N5961" t="s">
        <v>1673</v>
      </c>
    </row>
    <row r="5962" spans="1:14" x14ac:dyDescent="0.3">
      <c r="A5962" s="136">
        <f t="shared" si="93"/>
        <v>590.50650018574345</v>
      </c>
      <c r="B5962" s="134">
        <v>3.0002399999999998</v>
      </c>
      <c r="C5962" s="134">
        <v>-76.396010000000004</v>
      </c>
      <c r="D5962" t="s">
        <v>4568</v>
      </c>
      <c r="E5962" t="s">
        <v>892</v>
      </c>
      <c r="F5962" t="s">
        <v>877</v>
      </c>
      <c r="G5962" t="s">
        <v>4272</v>
      </c>
      <c r="H5962" t="s">
        <v>293</v>
      </c>
      <c r="I5962">
        <v>63.501100000000001</v>
      </c>
      <c r="J5962" t="s">
        <v>889</v>
      </c>
      <c r="K5962" t="s">
        <v>879</v>
      </c>
      <c r="L5962" t="s">
        <v>4310</v>
      </c>
      <c r="M5962" t="s">
        <v>949</v>
      </c>
      <c r="N5962" t="s">
        <v>949</v>
      </c>
    </row>
    <row r="5963" spans="1:14" x14ac:dyDescent="0.3">
      <c r="A5963" s="136">
        <f t="shared" si="93"/>
        <v>590.55180726306003</v>
      </c>
      <c r="B5963" s="134">
        <v>3.117</v>
      </c>
      <c r="C5963" s="134">
        <v>-76.534000000000006</v>
      </c>
      <c r="D5963" t="s">
        <v>4657</v>
      </c>
      <c r="E5963" t="s">
        <v>883</v>
      </c>
      <c r="F5963" t="s">
        <v>981</v>
      </c>
      <c r="G5963" t="s">
        <v>4563</v>
      </c>
      <c r="H5963" t="s">
        <v>3930</v>
      </c>
      <c r="I5963">
        <v>56.665900000000001</v>
      </c>
      <c r="J5963" t="s">
        <v>894</v>
      </c>
      <c r="L5963" t="s">
        <v>4658</v>
      </c>
      <c r="M5963" t="s">
        <v>957</v>
      </c>
      <c r="N5963" t="s">
        <v>957</v>
      </c>
    </row>
    <row r="5964" spans="1:14" x14ac:dyDescent="0.3">
      <c r="A5964" s="136">
        <f t="shared" si="93"/>
        <v>591.30875659329695</v>
      </c>
      <c r="B5964" s="134">
        <v>2.4609999999999999</v>
      </c>
      <c r="C5964" s="134">
        <v>-75.619500000000002</v>
      </c>
      <c r="D5964" t="s">
        <v>5250</v>
      </c>
      <c r="E5964" t="s">
        <v>883</v>
      </c>
      <c r="F5964" t="s">
        <v>981</v>
      </c>
      <c r="G5964" t="s">
        <v>4742</v>
      </c>
      <c r="H5964" t="s">
        <v>300</v>
      </c>
      <c r="I5964">
        <v>54.138399999999997</v>
      </c>
      <c r="J5964" t="s">
        <v>894</v>
      </c>
      <c r="L5964" t="s">
        <v>5251</v>
      </c>
      <c r="M5964" t="s">
        <v>1086</v>
      </c>
      <c r="N5964" t="s">
        <v>1086</v>
      </c>
    </row>
    <row r="5965" spans="1:14" x14ac:dyDescent="0.3">
      <c r="A5965" s="136">
        <f t="shared" si="93"/>
        <v>591.37890690450172</v>
      </c>
      <c r="B5965" s="134">
        <v>3.1092</v>
      </c>
      <c r="C5965" s="134">
        <v>-76.5364</v>
      </c>
      <c r="D5965" t="s">
        <v>4673</v>
      </c>
      <c r="E5965" t="s">
        <v>892</v>
      </c>
      <c r="F5965" t="s">
        <v>877</v>
      </c>
      <c r="G5965" t="s">
        <v>4563</v>
      </c>
      <c r="H5965" t="s">
        <v>3930</v>
      </c>
      <c r="I5965">
        <v>13.8268</v>
      </c>
      <c r="J5965" t="s">
        <v>894</v>
      </c>
      <c r="K5965" t="s">
        <v>879</v>
      </c>
      <c r="L5965" t="s">
        <v>4674</v>
      </c>
      <c r="M5965" t="s">
        <v>949</v>
      </c>
      <c r="N5965" t="s">
        <v>949</v>
      </c>
    </row>
    <row r="5966" spans="1:14" x14ac:dyDescent="0.3">
      <c r="A5966" s="136">
        <f t="shared" si="93"/>
        <v>591.75888932471366</v>
      </c>
      <c r="B5966" s="134">
        <v>2.3980000000000001</v>
      </c>
      <c r="C5966" s="134">
        <v>-75.512500000000003</v>
      </c>
      <c r="D5966" t="s">
        <v>5444</v>
      </c>
      <c r="E5966" t="s">
        <v>892</v>
      </c>
      <c r="F5966" t="s">
        <v>1214</v>
      </c>
      <c r="G5966" t="s">
        <v>5191</v>
      </c>
      <c r="H5966" t="s">
        <v>300</v>
      </c>
      <c r="I5966">
        <v>2.4605000000000001</v>
      </c>
      <c r="L5966" t="s">
        <v>5445</v>
      </c>
      <c r="M5966" t="s">
        <v>931</v>
      </c>
      <c r="N5966" t="s">
        <v>931</v>
      </c>
    </row>
    <row r="5967" spans="1:14" x14ac:dyDescent="0.3">
      <c r="A5967" s="136">
        <f t="shared" si="93"/>
        <v>591.87985644626599</v>
      </c>
      <c r="B5967" s="134">
        <v>3.109</v>
      </c>
      <c r="C5967" s="134">
        <v>-76.543000000000006</v>
      </c>
      <c r="D5967" t="s">
        <v>4695</v>
      </c>
      <c r="E5967" t="s">
        <v>883</v>
      </c>
      <c r="F5967" t="s">
        <v>877</v>
      </c>
      <c r="G5967" t="s">
        <v>4563</v>
      </c>
      <c r="H5967" t="s">
        <v>3930</v>
      </c>
      <c r="I5967">
        <v>73.913899999999998</v>
      </c>
      <c r="J5967" t="s">
        <v>894</v>
      </c>
      <c r="L5967" t="s">
        <v>4696</v>
      </c>
      <c r="M5967" t="s">
        <v>957</v>
      </c>
      <c r="N5967" t="s">
        <v>957</v>
      </c>
    </row>
    <row r="5968" spans="1:14" x14ac:dyDescent="0.3">
      <c r="A5968" s="136">
        <f t="shared" si="93"/>
        <v>592.45837948448718</v>
      </c>
      <c r="B5968" s="134">
        <v>2.3929999999999998</v>
      </c>
      <c r="C5968" s="134">
        <v>-75.516499999999994</v>
      </c>
      <c r="D5968" t="s">
        <v>5466</v>
      </c>
      <c r="E5968" t="s">
        <v>883</v>
      </c>
      <c r="F5968" t="s">
        <v>884</v>
      </c>
      <c r="G5968" t="s">
        <v>5191</v>
      </c>
      <c r="H5968" t="s">
        <v>300</v>
      </c>
      <c r="I5968">
        <v>100.8831</v>
      </c>
      <c r="L5968" t="s">
        <v>5467</v>
      </c>
      <c r="M5968" t="s">
        <v>1718</v>
      </c>
      <c r="N5968" t="s">
        <v>1718</v>
      </c>
    </row>
    <row r="5969" spans="1:14" x14ac:dyDescent="0.3">
      <c r="A5969" s="136">
        <f t="shared" si="93"/>
        <v>592.51569351240823</v>
      </c>
      <c r="B5969" s="134">
        <v>2.3895</v>
      </c>
      <c r="C5969" s="134">
        <v>-75.510999999999996</v>
      </c>
      <c r="D5969" t="s">
        <v>5475</v>
      </c>
      <c r="E5969" t="s">
        <v>883</v>
      </c>
      <c r="F5969" t="s">
        <v>884</v>
      </c>
      <c r="G5969" t="s">
        <v>5191</v>
      </c>
      <c r="H5969" t="s">
        <v>300</v>
      </c>
      <c r="I5969">
        <v>78.737499999999997</v>
      </c>
      <c r="L5969" t="s">
        <v>5476</v>
      </c>
      <c r="M5969" t="s">
        <v>1718</v>
      </c>
      <c r="N5969" t="s">
        <v>1718</v>
      </c>
    </row>
    <row r="5970" spans="1:14" x14ac:dyDescent="0.3">
      <c r="A5970" s="136">
        <f t="shared" si="93"/>
        <v>592.64115844566152</v>
      </c>
      <c r="B5970" s="134">
        <v>3.1763300000000001</v>
      </c>
      <c r="C5970" s="134">
        <v>-76.628230000000002</v>
      </c>
      <c r="D5970" t="s">
        <v>4802</v>
      </c>
      <c r="E5970" t="s">
        <v>892</v>
      </c>
      <c r="F5970" t="s">
        <v>877</v>
      </c>
      <c r="G5970" t="s">
        <v>4444</v>
      </c>
      <c r="H5970" t="s">
        <v>1321</v>
      </c>
      <c r="I5970">
        <v>806.90269999999998</v>
      </c>
      <c r="J5970" t="s">
        <v>894</v>
      </c>
      <c r="K5970" t="s">
        <v>879</v>
      </c>
      <c r="L5970" t="s">
        <v>4803</v>
      </c>
      <c r="M5970" t="s">
        <v>4804</v>
      </c>
      <c r="N5970" t="s">
        <v>4804</v>
      </c>
    </row>
    <row r="5971" spans="1:14" x14ac:dyDescent="0.3">
      <c r="A5971" s="136">
        <f t="shared" si="93"/>
        <v>592.65518562456054</v>
      </c>
      <c r="B5971" s="134">
        <v>2.4944999999999999</v>
      </c>
      <c r="C5971" s="134">
        <v>-75.702500000000001</v>
      </c>
      <c r="D5971" t="s">
        <v>5183</v>
      </c>
      <c r="E5971" t="s">
        <v>883</v>
      </c>
      <c r="F5971" t="s">
        <v>877</v>
      </c>
      <c r="G5971" t="s">
        <v>4742</v>
      </c>
      <c r="H5971" t="s">
        <v>300</v>
      </c>
      <c r="I5971">
        <v>774.01850000000002</v>
      </c>
      <c r="J5971" t="s">
        <v>889</v>
      </c>
      <c r="L5971" t="s">
        <v>5184</v>
      </c>
      <c r="M5971" t="s">
        <v>1597</v>
      </c>
      <c r="N5971" t="s">
        <v>1597</v>
      </c>
    </row>
    <row r="5972" spans="1:14" x14ac:dyDescent="0.3">
      <c r="A5972" s="136">
        <f t="shared" si="93"/>
        <v>592.69816632242498</v>
      </c>
      <c r="B5972" s="134">
        <v>2.452</v>
      </c>
      <c r="C5972" s="134">
        <v>-75.629000000000005</v>
      </c>
      <c r="D5972" t="s">
        <v>5304</v>
      </c>
      <c r="E5972" t="s">
        <v>883</v>
      </c>
      <c r="F5972" t="s">
        <v>981</v>
      </c>
      <c r="G5972" t="s">
        <v>4742</v>
      </c>
      <c r="H5972" t="s">
        <v>300</v>
      </c>
      <c r="I5972">
        <v>98.435500000000005</v>
      </c>
      <c r="J5972" t="s">
        <v>894</v>
      </c>
      <c r="L5972" t="s">
        <v>5305</v>
      </c>
      <c r="M5972" t="s">
        <v>1086</v>
      </c>
      <c r="N5972" t="s">
        <v>1086</v>
      </c>
    </row>
    <row r="5973" spans="1:14" x14ac:dyDescent="0.3">
      <c r="A5973" s="136">
        <f t="shared" si="93"/>
        <v>592.95822074306727</v>
      </c>
      <c r="B5973" s="134">
        <v>3.1114999999999999</v>
      </c>
      <c r="C5973" s="134">
        <v>-76.560500000000005</v>
      </c>
      <c r="D5973" t="s">
        <v>4752</v>
      </c>
      <c r="E5973" t="s">
        <v>883</v>
      </c>
      <c r="F5973" t="s">
        <v>877</v>
      </c>
      <c r="G5973" t="s">
        <v>4753</v>
      </c>
      <c r="H5973" t="s">
        <v>3930</v>
      </c>
      <c r="I5973">
        <v>149.066</v>
      </c>
      <c r="J5973" t="s">
        <v>894</v>
      </c>
      <c r="L5973" t="s">
        <v>4754</v>
      </c>
      <c r="M5973" t="s">
        <v>1909</v>
      </c>
      <c r="N5973" t="s">
        <v>1909</v>
      </c>
    </row>
    <row r="5974" spans="1:14" x14ac:dyDescent="0.3">
      <c r="A5974" s="136">
        <f t="shared" si="93"/>
        <v>593.1690655308081</v>
      </c>
      <c r="B5974" s="134">
        <v>3.1204999999999998</v>
      </c>
      <c r="C5974" s="134">
        <v>-76.573499999999996</v>
      </c>
      <c r="D5974" t="s">
        <v>4770</v>
      </c>
      <c r="E5974" t="s">
        <v>883</v>
      </c>
      <c r="F5974" t="s">
        <v>877</v>
      </c>
      <c r="G5974" t="s">
        <v>4753</v>
      </c>
      <c r="H5974" t="s">
        <v>3930</v>
      </c>
      <c r="I5974">
        <v>221.7543</v>
      </c>
      <c r="J5974" t="s">
        <v>889</v>
      </c>
      <c r="L5974" t="s">
        <v>4754</v>
      </c>
      <c r="M5974" t="s">
        <v>4771</v>
      </c>
      <c r="N5974" t="s">
        <v>4771</v>
      </c>
    </row>
    <row r="5975" spans="1:14" x14ac:dyDescent="0.3">
      <c r="A5975" s="136">
        <f t="shared" si="93"/>
        <v>593.50487087451165</v>
      </c>
      <c r="B5975" s="134">
        <v>2.0950000000000002</v>
      </c>
      <c r="C5975" s="134">
        <v>-74.876499999999993</v>
      </c>
      <c r="D5975" t="s">
        <v>6868</v>
      </c>
      <c r="E5975" t="s">
        <v>883</v>
      </c>
      <c r="F5975" t="s">
        <v>981</v>
      </c>
      <c r="G5975" t="s">
        <v>4027</v>
      </c>
      <c r="H5975" t="s">
        <v>230</v>
      </c>
      <c r="I5975">
        <v>98.356899999999996</v>
      </c>
      <c r="J5975" t="s">
        <v>894</v>
      </c>
      <c r="L5975" t="s">
        <v>6869</v>
      </c>
      <c r="M5975" t="s">
        <v>957</v>
      </c>
      <c r="N5975" t="s">
        <v>957</v>
      </c>
    </row>
    <row r="5976" spans="1:14" x14ac:dyDescent="0.3">
      <c r="A5976" s="136">
        <f t="shared" si="93"/>
        <v>593.73172866798245</v>
      </c>
      <c r="B5976" s="134">
        <v>2.4613100000000001</v>
      </c>
      <c r="C5976" s="134">
        <v>-75.664320000000004</v>
      </c>
      <c r="D5976" t="s">
        <v>5287</v>
      </c>
      <c r="E5976" t="s">
        <v>892</v>
      </c>
      <c r="F5976" t="s">
        <v>877</v>
      </c>
      <c r="G5976" t="s">
        <v>4742</v>
      </c>
      <c r="H5976" t="s">
        <v>300</v>
      </c>
      <c r="I5976">
        <v>18.8443</v>
      </c>
      <c r="J5976" t="s">
        <v>894</v>
      </c>
      <c r="K5976" t="s">
        <v>879</v>
      </c>
      <c r="L5976" t="s">
        <v>5288</v>
      </c>
      <c r="M5976" t="s">
        <v>887</v>
      </c>
      <c r="N5976" t="s">
        <v>887</v>
      </c>
    </row>
    <row r="5977" spans="1:14" x14ac:dyDescent="0.3">
      <c r="A5977" s="136">
        <f t="shared" si="93"/>
        <v>593.82749998304007</v>
      </c>
      <c r="B5977" s="134">
        <v>2.444</v>
      </c>
      <c r="C5977" s="134">
        <v>-75.635499999999993</v>
      </c>
      <c r="D5977" t="s">
        <v>5330</v>
      </c>
      <c r="E5977" t="s">
        <v>968</v>
      </c>
      <c r="F5977" t="s">
        <v>877</v>
      </c>
      <c r="G5977" t="s">
        <v>5282</v>
      </c>
      <c r="H5977" t="s">
        <v>300</v>
      </c>
      <c r="I5977">
        <v>147.6559</v>
      </c>
      <c r="J5977" t="s">
        <v>894</v>
      </c>
      <c r="L5977" t="s">
        <v>3584</v>
      </c>
      <c r="M5977" t="s">
        <v>1086</v>
      </c>
      <c r="N5977" t="s">
        <v>1086</v>
      </c>
    </row>
    <row r="5978" spans="1:14" x14ac:dyDescent="0.3">
      <c r="A5978" s="136">
        <f t="shared" si="93"/>
        <v>593.82884898629402</v>
      </c>
      <c r="B5978" s="134">
        <v>2.4986000000000002</v>
      </c>
      <c r="C5978" s="134">
        <v>-75.730379999999997</v>
      </c>
      <c r="D5978" t="s">
        <v>5188</v>
      </c>
      <c r="E5978" t="s">
        <v>892</v>
      </c>
      <c r="F5978" t="s">
        <v>877</v>
      </c>
      <c r="G5978" t="s">
        <v>4742</v>
      </c>
      <c r="H5978" t="s">
        <v>300</v>
      </c>
      <c r="I5978">
        <v>45.016199999999998</v>
      </c>
      <c r="J5978" t="s">
        <v>894</v>
      </c>
      <c r="K5978" t="s">
        <v>903</v>
      </c>
      <c r="L5978" t="s">
        <v>5189</v>
      </c>
      <c r="M5978" t="s">
        <v>949</v>
      </c>
      <c r="N5978" t="s">
        <v>949</v>
      </c>
    </row>
    <row r="5979" spans="1:14" x14ac:dyDescent="0.3">
      <c r="A5979" s="136">
        <f t="shared" si="93"/>
        <v>593.90421426188834</v>
      </c>
      <c r="B5979" s="134">
        <v>2.4693499999999999</v>
      </c>
      <c r="C5979" s="134">
        <v>-75.681479999999993</v>
      </c>
      <c r="D5979" t="s">
        <v>5259</v>
      </c>
      <c r="E5979" t="s">
        <v>892</v>
      </c>
      <c r="F5979" t="s">
        <v>877</v>
      </c>
      <c r="G5979" t="s">
        <v>4742</v>
      </c>
      <c r="H5979" t="s">
        <v>300</v>
      </c>
      <c r="I5979">
        <v>2.8957999999999999</v>
      </c>
      <c r="J5979" t="s">
        <v>894</v>
      </c>
      <c r="K5979" t="s">
        <v>879</v>
      </c>
      <c r="L5979" t="s">
        <v>5260</v>
      </c>
      <c r="M5979" t="s">
        <v>931</v>
      </c>
      <c r="N5979" t="s">
        <v>931</v>
      </c>
    </row>
    <row r="5980" spans="1:14" x14ac:dyDescent="0.3">
      <c r="A5980" s="136">
        <f t="shared" si="93"/>
        <v>594.04265895269089</v>
      </c>
      <c r="B5980" s="134">
        <v>2.4685000000000001</v>
      </c>
      <c r="C5980" s="134">
        <v>-75.682500000000005</v>
      </c>
      <c r="D5980" t="s">
        <v>5269</v>
      </c>
      <c r="E5980" t="s">
        <v>883</v>
      </c>
      <c r="F5980" t="s">
        <v>877</v>
      </c>
      <c r="G5980" t="s">
        <v>4742</v>
      </c>
      <c r="H5980" t="s">
        <v>300</v>
      </c>
      <c r="I5980">
        <v>14.766500000000001</v>
      </c>
      <c r="J5980" t="s">
        <v>894</v>
      </c>
      <c r="L5980" t="s">
        <v>5205</v>
      </c>
      <c r="M5980" t="s">
        <v>1019</v>
      </c>
      <c r="N5980" t="s">
        <v>1019</v>
      </c>
    </row>
    <row r="5981" spans="1:14" x14ac:dyDescent="0.3">
      <c r="A5981" s="136">
        <f t="shared" si="93"/>
        <v>594.05089022955565</v>
      </c>
      <c r="B5981" s="134">
        <v>2.4919199999999999</v>
      </c>
      <c r="C5981" s="134">
        <v>-75.72296</v>
      </c>
      <c r="D5981" t="s">
        <v>5204</v>
      </c>
      <c r="E5981" t="s">
        <v>892</v>
      </c>
      <c r="F5981" t="s">
        <v>877</v>
      </c>
      <c r="G5981" t="s">
        <v>4742</v>
      </c>
      <c r="H5981" t="s">
        <v>300</v>
      </c>
      <c r="I5981">
        <v>32.2288</v>
      </c>
      <c r="J5981" t="s">
        <v>889</v>
      </c>
      <c r="K5981" t="s">
        <v>879</v>
      </c>
      <c r="L5981" t="s">
        <v>5205</v>
      </c>
      <c r="M5981" t="s">
        <v>1718</v>
      </c>
      <c r="N5981" t="s">
        <v>1718</v>
      </c>
    </row>
    <row r="5982" spans="1:14" x14ac:dyDescent="0.3">
      <c r="A5982" s="136">
        <f t="shared" si="93"/>
        <v>594.08645059036428</v>
      </c>
      <c r="B5982" s="134">
        <v>2.4763799999999998</v>
      </c>
      <c r="C5982" s="134">
        <v>-75.696939999999998</v>
      </c>
      <c r="D5982" t="s">
        <v>5237</v>
      </c>
      <c r="E5982" t="s">
        <v>892</v>
      </c>
      <c r="F5982" t="s">
        <v>877</v>
      </c>
      <c r="G5982" t="s">
        <v>4742</v>
      </c>
      <c r="H5982" t="s">
        <v>300</v>
      </c>
      <c r="I5982">
        <v>85.772599999999997</v>
      </c>
      <c r="J5982" t="s">
        <v>894</v>
      </c>
      <c r="K5982" t="s">
        <v>903</v>
      </c>
      <c r="L5982" t="s">
        <v>5205</v>
      </c>
      <c r="M5982" t="s">
        <v>1270</v>
      </c>
      <c r="N5982" t="s">
        <v>1270</v>
      </c>
    </row>
    <row r="5983" spans="1:14" x14ac:dyDescent="0.3">
      <c r="A5983" s="136">
        <f t="shared" si="93"/>
        <v>594.19332832661155</v>
      </c>
      <c r="B5983" s="134">
        <v>2.4655</v>
      </c>
      <c r="C5983" s="134">
        <v>-75.680000000000007</v>
      </c>
      <c r="D5983" t="s">
        <v>5281</v>
      </c>
      <c r="E5983" t="s">
        <v>883</v>
      </c>
      <c r="F5983" t="s">
        <v>877</v>
      </c>
      <c r="G5983" t="s">
        <v>5282</v>
      </c>
      <c r="H5983" t="s">
        <v>300</v>
      </c>
      <c r="I5983">
        <v>841.68269999999995</v>
      </c>
      <c r="J5983" t="s">
        <v>889</v>
      </c>
      <c r="L5983" t="s">
        <v>5283</v>
      </c>
      <c r="M5983" t="s">
        <v>1158</v>
      </c>
      <c r="N5983" t="s">
        <v>1158</v>
      </c>
    </row>
    <row r="5984" spans="1:14" x14ac:dyDescent="0.3">
      <c r="A5984" s="136">
        <f t="shared" si="93"/>
        <v>594.65642944844274</v>
      </c>
      <c r="B5984" s="134">
        <v>2.4583300000000001</v>
      </c>
      <c r="C5984" s="134">
        <v>-75.675870000000003</v>
      </c>
      <c r="D5984" t="s">
        <v>5311</v>
      </c>
      <c r="E5984" t="s">
        <v>892</v>
      </c>
      <c r="F5984" t="s">
        <v>877</v>
      </c>
      <c r="G5984" t="s">
        <v>5282</v>
      </c>
      <c r="H5984" t="s">
        <v>300</v>
      </c>
      <c r="I5984">
        <v>64.807900000000004</v>
      </c>
      <c r="J5984" t="s">
        <v>894</v>
      </c>
      <c r="K5984" t="s">
        <v>879</v>
      </c>
      <c r="L5984" t="s">
        <v>5312</v>
      </c>
      <c r="M5984" t="s">
        <v>1270</v>
      </c>
      <c r="N5984" t="s">
        <v>1270</v>
      </c>
    </row>
    <row r="5985" spans="1:14" x14ac:dyDescent="0.3">
      <c r="A5985" s="136">
        <f t="shared" si="93"/>
        <v>594.65732025916066</v>
      </c>
      <c r="B5985" s="134">
        <v>3.1520000000000001</v>
      </c>
      <c r="C5985" s="134">
        <v>-76.628500000000003</v>
      </c>
      <c r="D5985" t="s">
        <v>4855</v>
      </c>
      <c r="E5985" t="s">
        <v>883</v>
      </c>
      <c r="F5985" t="s">
        <v>981</v>
      </c>
      <c r="G5985" t="s">
        <v>4444</v>
      </c>
      <c r="H5985" t="s">
        <v>1321</v>
      </c>
      <c r="I5985">
        <v>6.1604000000000001</v>
      </c>
      <c r="L5985" t="s">
        <v>4856</v>
      </c>
      <c r="M5985" t="s">
        <v>887</v>
      </c>
      <c r="N5985" t="s">
        <v>887</v>
      </c>
    </row>
    <row r="5986" spans="1:14" x14ac:dyDescent="0.3">
      <c r="A5986" s="136">
        <f t="shared" si="93"/>
        <v>594.7128644756724</v>
      </c>
      <c r="B5986" s="134">
        <v>2.4429799999999999</v>
      </c>
      <c r="C5986" s="134">
        <v>-75.649910000000006</v>
      </c>
      <c r="D5986" t="s">
        <v>5342</v>
      </c>
      <c r="E5986" t="s">
        <v>892</v>
      </c>
      <c r="F5986" t="s">
        <v>877</v>
      </c>
      <c r="G5986" t="s">
        <v>5282</v>
      </c>
      <c r="H5986" t="s">
        <v>300</v>
      </c>
      <c r="I5986">
        <v>345.86329999999998</v>
      </c>
      <c r="J5986" t="s">
        <v>889</v>
      </c>
      <c r="K5986" t="s">
        <v>879</v>
      </c>
      <c r="L5986" t="s">
        <v>2314</v>
      </c>
      <c r="M5986" t="s">
        <v>949</v>
      </c>
      <c r="N5986" t="s">
        <v>949</v>
      </c>
    </row>
    <row r="5987" spans="1:14" x14ac:dyDescent="0.3">
      <c r="A5987" s="136">
        <f t="shared" si="93"/>
        <v>595.2083537922955</v>
      </c>
      <c r="B5987" s="134">
        <v>2.44923</v>
      </c>
      <c r="C5987" s="134">
        <v>-75.66995</v>
      </c>
      <c r="D5987" t="s">
        <v>5336</v>
      </c>
      <c r="E5987" t="s">
        <v>892</v>
      </c>
      <c r="F5987" t="s">
        <v>877</v>
      </c>
      <c r="G5987" t="s">
        <v>5282</v>
      </c>
      <c r="H5987" t="s">
        <v>300</v>
      </c>
      <c r="I5987">
        <v>81.965599999999995</v>
      </c>
      <c r="J5987" t="s">
        <v>889</v>
      </c>
      <c r="K5987" t="s">
        <v>879</v>
      </c>
      <c r="L5987" t="s">
        <v>5337</v>
      </c>
      <c r="M5987" t="s">
        <v>1759</v>
      </c>
      <c r="N5987" t="s">
        <v>1759</v>
      </c>
    </row>
    <row r="5988" spans="1:14" x14ac:dyDescent="0.3">
      <c r="A5988" s="136">
        <f t="shared" si="93"/>
        <v>595.32068501269123</v>
      </c>
      <c r="B5988" s="134">
        <v>2.4445100000000002</v>
      </c>
      <c r="C5988" s="134">
        <v>-75.663700000000006</v>
      </c>
      <c r="D5988" t="s">
        <v>5345</v>
      </c>
      <c r="E5988" t="s">
        <v>892</v>
      </c>
      <c r="F5988" t="s">
        <v>877</v>
      </c>
      <c r="G5988" t="s">
        <v>5282</v>
      </c>
      <c r="H5988" t="s">
        <v>300</v>
      </c>
      <c r="I5988">
        <v>28.758800000000001</v>
      </c>
      <c r="J5988" t="s">
        <v>889</v>
      </c>
      <c r="K5988" t="s">
        <v>879</v>
      </c>
      <c r="L5988" t="s">
        <v>5346</v>
      </c>
      <c r="M5988" t="s">
        <v>957</v>
      </c>
      <c r="N5988" t="s">
        <v>957</v>
      </c>
    </row>
    <row r="5989" spans="1:14" x14ac:dyDescent="0.3">
      <c r="A5989" s="136">
        <f t="shared" si="93"/>
        <v>595.39432336380048</v>
      </c>
      <c r="B5989" s="134">
        <v>2.4584999999999999</v>
      </c>
      <c r="C5989" s="134">
        <v>-75.689499999999995</v>
      </c>
      <c r="D5989" t="s">
        <v>5314</v>
      </c>
      <c r="E5989" t="s">
        <v>892</v>
      </c>
      <c r="F5989" t="s">
        <v>877</v>
      </c>
      <c r="G5989" t="s">
        <v>5282</v>
      </c>
      <c r="H5989" t="s">
        <v>300</v>
      </c>
      <c r="I5989">
        <v>59.066899999999997</v>
      </c>
      <c r="J5989" t="s">
        <v>894</v>
      </c>
      <c r="K5989" t="s">
        <v>879</v>
      </c>
      <c r="L5989" t="s">
        <v>5205</v>
      </c>
      <c r="M5989" t="s">
        <v>1019</v>
      </c>
      <c r="N5989" t="s">
        <v>1019</v>
      </c>
    </row>
    <row r="5990" spans="1:14" x14ac:dyDescent="0.3">
      <c r="A5990" s="136">
        <f t="shared" si="93"/>
        <v>595.44416313405293</v>
      </c>
      <c r="B5990" s="134">
        <v>2.9711799999999999</v>
      </c>
      <c r="C5990" s="134">
        <v>-76.430620000000005</v>
      </c>
      <c r="D5990" t="s">
        <v>4780</v>
      </c>
      <c r="E5990" t="s">
        <v>892</v>
      </c>
      <c r="F5990" t="s">
        <v>893</v>
      </c>
      <c r="G5990" t="s">
        <v>4694</v>
      </c>
      <c r="H5990" t="s">
        <v>293</v>
      </c>
      <c r="I5990">
        <v>108.20189999999999</v>
      </c>
      <c r="J5990" t="s">
        <v>894</v>
      </c>
      <c r="K5990" t="s">
        <v>879</v>
      </c>
      <c r="L5990" t="s">
        <v>4781</v>
      </c>
      <c r="M5990" t="s">
        <v>949</v>
      </c>
      <c r="N5990" t="s">
        <v>949</v>
      </c>
    </row>
    <row r="5991" spans="1:14" x14ac:dyDescent="0.3">
      <c r="A5991" s="136">
        <f t="shared" si="93"/>
        <v>595.46177770715099</v>
      </c>
      <c r="B5991" s="134">
        <v>2.9750000000000001</v>
      </c>
      <c r="C5991" s="134">
        <v>-76.435500000000005</v>
      </c>
      <c r="D5991" t="s">
        <v>4784</v>
      </c>
      <c r="E5991" t="s">
        <v>883</v>
      </c>
      <c r="F5991" t="s">
        <v>963</v>
      </c>
      <c r="G5991" t="s">
        <v>4785</v>
      </c>
      <c r="H5991" t="s">
        <v>293</v>
      </c>
      <c r="I5991">
        <v>119.4812</v>
      </c>
      <c r="L5991" t="s">
        <v>4786</v>
      </c>
      <c r="M5991" t="s">
        <v>1809</v>
      </c>
      <c r="N5991" t="s">
        <v>1809</v>
      </c>
    </row>
    <row r="5992" spans="1:14" x14ac:dyDescent="0.3">
      <c r="A5992" s="136">
        <f t="shared" si="93"/>
        <v>595.60899977606095</v>
      </c>
      <c r="B5992" s="134">
        <v>2.4256700000000002</v>
      </c>
      <c r="C5992" s="134">
        <v>-75.635580000000004</v>
      </c>
      <c r="D5992" t="s">
        <v>5396</v>
      </c>
      <c r="E5992" t="s">
        <v>892</v>
      </c>
      <c r="F5992" t="s">
        <v>877</v>
      </c>
      <c r="G5992" t="s">
        <v>5282</v>
      </c>
      <c r="H5992" t="s">
        <v>300</v>
      </c>
      <c r="I5992">
        <v>53.804600000000001</v>
      </c>
      <c r="J5992" t="s">
        <v>889</v>
      </c>
      <c r="K5992" t="s">
        <v>879</v>
      </c>
      <c r="L5992" t="s">
        <v>5337</v>
      </c>
      <c r="M5992" t="s">
        <v>899</v>
      </c>
      <c r="N5992" t="s">
        <v>899</v>
      </c>
    </row>
    <row r="5993" spans="1:14" x14ac:dyDescent="0.3">
      <c r="A5993" s="136">
        <f t="shared" si="93"/>
        <v>596.88834574957934</v>
      </c>
      <c r="B5993" s="134">
        <v>3.0975000000000001</v>
      </c>
      <c r="C5993" s="134">
        <v>-76.597999999999999</v>
      </c>
      <c r="D5993" t="s">
        <v>4918</v>
      </c>
      <c r="E5993" t="s">
        <v>968</v>
      </c>
      <c r="F5993" t="s">
        <v>877</v>
      </c>
      <c r="G5993" t="s">
        <v>4753</v>
      </c>
      <c r="H5993" t="s">
        <v>3930</v>
      </c>
      <c r="I5993">
        <v>82.547899999999998</v>
      </c>
      <c r="J5993" t="s">
        <v>894</v>
      </c>
      <c r="L5993" t="s">
        <v>4919</v>
      </c>
      <c r="M5993" t="s">
        <v>957</v>
      </c>
      <c r="N5993" t="s">
        <v>957</v>
      </c>
    </row>
    <row r="5994" spans="1:14" x14ac:dyDescent="0.3">
      <c r="A5994" s="136">
        <f t="shared" si="93"/>
        <v>597.93807229500646</v>
      </c>
      <c r="B5994" s="134">
        <v>3.12066</v>
      </c>
      <c r="C5994" s="134">
        <v>-76.637910000000005</v>
      </c>
      <c r="D5994" t="s">
        <v>4993</v>
      </c>
      <c r="E5994" t="s">
        <v>892</v>
      </c>
      <c r="F5994" t="s">
        <v>877</v>
      </c>
      <c r="G5994" t="s">
        <v>4753</v>
      </c>
      <c r="H5994" t="s">
        <v>3930</v>
      </c>
      <c r="I5994">
        <v>22.027000000000001</v>
      </c>
      <c r="J5994" t="s">
        <v>894</v>
      </c>
      <c r="K5994" t="s">
        <v>879</v>
      </c>
      <c r="L5994" t="s">
        <v>4994</v>
      </c>
      <c r="M5994" t="s">
        <v>4995</v>
      </c>
      <c r="N5994" t="s">
        <v>4995</v>
      </c>
    </row>
    <row r="5995" spans="1:14" x14ac:dyDescent="0.3">
      <c r="A5995" s="136">
        <f t="shared" si="93"/>
        <v>598.10380998189112</v>
      </c>
      <c r="B5995" s="134">
        <v>2.4447199999999998</v>
      </c>
      <c r="C5995" s="134">
        <v>-75.714380000000006</v>
      </c>
      <c r="D5995" t="s">
        <v>5385</v>
      </c>
      <c r="E5995" t="s">
        <v>892</v>
      </c>
      <c r="F5995" t="s">
        <v>877</v>
      </c>
      <c r="G5995" t="s">
        <v>5282</v>
      </c>
      <c r="H5995" t="s">
        <v>300</v>
      </c>
      <c r="I5995">
        <v>7.6132</v>
      </c>
      <c r="J5995" t="s">
        <v>894</v>
      </c>
      <c r="K5995" t="s">
        <v>903</v>
      </c>
      <c r="L5995" t="s">
        <v>5386</v>
      </c>
      <c r="M5995" t="s">
        <v>1270</v>
      </c>
      <c r="N5995" t="s">
        <v>1270</v>
      </c>
    </row>
    <row r="5996" spans="1:14" x14ac:dyDescent="0.3">
      <c r="A5996" s="136">
        <f t="shared" si="93"/>
        <v>598.18230065901571</v>
      </c>
      <c r="B5996" s="134">
        <v>3.1019999999999999</v>
      </c>
      <c r="C5996" s="134">
        <v>-76.620500000000007</v>
      </c>
      <c r="D5996" t="s">
        <v>4990</v>
      </c>
      <c r="E5996" t="s">
        <v>883</v>
      </c>
      <c r="F5996" t="s">
        <v>981</v>
      </c>
      <c r="G5996" t="s">
        <v>4753</v>
      </c>
      <c r="H5996" t="s">
        <v>3930</v>
      </c>
      <c r="I5996">
        <v>11.0891</v>
      </c>
      <c r="J5996" t="s">
        <v>894</v>
      </c>
      <c r="L5996" t="s">
        <v>4991</v>
      </c>
      <c r="M5996" t="s">
        <v>957</v>
      </c>
      <c r="N5996" t="s">
        <v>957</v>
      </c>
    </row>
    <row r="5997" spans="1:14" x14ac:dyDescent="0.3">
      <c r="A5997" s="136">
        <f t="shared" si="93"/>
        <v>598.29985807730111</v>
      </c>
      <c r="B5997" s="134">
        <v>3.0948899999999999</v>
      </c>
      <c r="C5997" s="134">
        <v>-76.614149999999995</v>
      </c>
      <c r="D5997" t="s">
        <v>4988</v>
      </c>
      <c r="E5997" t="s">
        <v>892</v>
      </c>
      <c r="F5997" t="s">
        <v>877</v>
      </c>
      <c r="G5997" t="s">
        <v>4753</v>
      </c>
      <c r="H5997" t="s">
        <v>3930</v>
      </c>
      <c r="I5997">
        <v>92.491100000000003</v>
      </c>
      <c r="J5997" t="s">
        <v>889</v>
      </c>
      <c r="K5997" t="s">
        <v>879</v>
      </c>
      <c r="L5997" t="s">
        <v>4989</v>
      </c>
      <c r="M5997" t="s">
        <v>1252</v>
      </c>
      <c r="N5997" t="s">
        <v>1252</v>
      </c>
    </row>
    <row r="5998" spans="1:14" x14ac:dyDescent="0.3">
      <c r="A5998" s="136">
        <f t="shared" si="93"/>
        <v>598.3095579048919</v>
      </c>
      <c r="B5998" s="134">
        <v>2.4470000000000001</v>
      </c>
      <c r="C5998" s="134">
        <v>-75.721999999999994</v>
      </c>
      <c r="D5998" t="s">
        <v>5382</v>
      </c>
      <c r="E5998" t="s">
        <v>892</v>
      </c>
      <c r="F5998" t="s">
        <v>877</v>
      </c>
      <c r="G5998" t="s">
        <v>5282</v>
      </c>
      <c r="H5998" t="s">
        <v>300</v>
      </c>
      <c r="I5998">
        <v>28.3047</v>
      </c>
      <c r="J5998" t="s">
        <v>894</v>
      </c>
      <c r="K5998" t="s">
        <v>903</v>
      </c>
      <c r="L5998" t="s">
        <v>5379</v>
      </c>
      <c r="M5998" t="s">
        <v>1173</v>
      </c>
      <c r="N5998" t="s">
        <v>1173</v>
      </c>
    </row>
    <row r="5999" spans="1:14" x14ac:dyDescent="0.3">
      <c r="A5999" s="136">
        <f t="shared" si="93"/>
        <v>598.57267054187196</v>
      </c>
      <c r="B5999" s="134">
        <v>2.4495</v>
      </c>
      <c r="C5999" s="134">
        <v>-75.730999999999995</v>
      </c>
      <c r="D5999" t="s">
        <v>5378</v>
      </c>
      <c r="E5999" t="s">
        <v>892</v>
      </c>
      <c r="F5999" t="s">
        <v>877</v>
      </c>
      <c r="G5999" t="s">
        <v>5282</v>
      </c>
      <c r="H5999" t="s">
        <v>300</v>
      </c>
      <c r="I5999">
        <v>97.221599999999995</v>
      </c>
      <c r="J5999" t="s">
        <v>894</v>
      </c>
      <c r="K5999" t="s">
        <v>903</v>
      </c>
      <c r="L5999" t="s">
        <v>5379</v>
      </c>
      <c r="M5999" t="s">
        <v>1008</v>
      </c>
      <c r="N5999" t="s">
        <v>1008</v>
      </c>
    </row>
    <row r="6000" spans="1:14" x14ac:dyDescent="0.3">
      <c r="A6000" s="136">
        <f t="shared" si="93"/>
        <v>598.62447518233603</v>
      </c>
      <c r="B6000" s="134">
        <v>12.221500000000001</v>
      </c>
      <c r="C6000" s="134">
        <v>-71.334500000000006</v>
      </c>
      <c r="D6000" t="s">
        <v>14071</v>
      </c>
      <c r="E6000" t="s">
        <v>883</v>
      </c>
      <c r="F6000" t="s">
        <v>877</v>
      </c>
      <c r="G6000" t="s">
        <v>14054</v>
      </c>
      <c r="H6000" t="s">
        <v>13738</v>
      </c>
      <c r="I6000">
        <v>9452.6543999999994</v>
      </c>
      <c r="J6000" t="s">
        <v>1069</v>
      </c>
      <c r="L6000" t="s">
        <v>14058</v>
      </c>
      <c r="M6000" t="s">
        <v>1019</v>
      </c>
      <c r="N6000" t="s">
        <v>1019</v>
      </c>
    </row>
    <row r="6001" spans="1:14" x14ac:dyDescent="0.3">
      <c r="A6001" s="136">
        <f t="shared" si="93"/>
        <v>598.74464584981581</v>
      </c>
      <c r="B6001" s="134">
        <v>3.1105</v>
      </c>
      <c r="C6001" s="134">
        <v>-76.637500000000003</v>
      </c>
      <c r="D6001" t="s">
        <v>5023</v>
      </c>
      <c r="E6001" t="s">
        <v>883</v>
      </c>
      <c r="F6001" t="s">
        <v>884</v>
      </c>
      <c r="G6001" t="s">
        <v>4753</v>
      </c>
      <c r="H6001" t="s">
        <v>3930</v>
      </c>
      <c r="I6001">
        <v>303.1087</v>
      </c>
      <c r="L6001" t="s">
        <v>5024</v>
      </c>
      <c r="M6001" t="s">
        <v>5025</v>
      </c>
      <c r="N6001" t="s">
        <v>5025</v>
      </c>
    </row>
    <row r="6002" spans="1:14" x14ac:dyDescent="0.3">
      <c r="A6002" s="136">
        <f t="shared" si="93"/>
        <v>598.87043014297899</v>
      </c>
      <c r="B6002" s="134">
        <v>2.4540000000000002</v>
      </c>
      <c r="C6002" s="134">
        <v>-75.744</v>
      </c>
      <c r="D6002" t="s">
        <v>5373</v>
      </c>
      <c r="E6002" t="s">
        <v>883</v>
      </c>
      <c r="F6002" t="s">
        <v>877</v>
      </c>
      <c r="G6002" t="s">
        <v>5282</v>
      </c>
      <c r="H6002" t="s">
        <v>300</v>
      </c>
      <c r="I6002">
        <v>203.0615</v>
      </c>
      <c r="J6002" t="s">
        <v>889</v>
      </c>
      <c r="L6002" t="s">
        <v>2314</v>
      </c>
      <c r="M6002" t="s">
        <v>1759</v>
      </c>
      <c r="N6002" t="s">
        <v>1759</v>
      </c>
    </row>
    <row r="6003" spans="1:14" x14ac:dyDescent="0.3">
      <c r="A6003" s="136">
        <f t="shared" si="93"/>
        <v>599.12744675428041</v>
      </c>
      <c r="B6003" s="134">
        <v>3.1139999999999999</v>
      </c>
      <c r="C6003" s="134">
        <v>-76.646500000000003</v>
      </c>
      <c r="D6003" t="s">
        <v>5054</v>
      </c>
      <c r="E6003" t="s">
        <v>883</v>
      </c>
      <c r="F6003" t="s">
        <v>877</v>
      </c>
      <c r="G6003" t="s">
        <v>4753</v>
      </c>
      <c r="H6003" t="s">
        <v>3930</v>
      </c>
      <c r="I6003">
        <v>380.74169999999998</v>
      </c>
      <c r="J6003" t="s">
        <v>889</v>
      </c>
      <c r="L6003" t="s">
        <v>5055</v>
      </c>
      <c r="M6003" t="s">
        <v>5056</v>
      </c>
      <c r="N6003" t="s">
        <v>5056</v>
      </c>
    </row>
    <row r="6004" spans="1:14" x14ac:dyDescent="0.3">
      <c r="A6004" s="136">
        <f t="shared" si="93"/>
        <v>599.26847512337804</v>
      </c>
      <c r="B6004" s="134">
        <v>2.4035799999999998</v>
      </c>
      <c r="C6004" s="134">
        <v>-75.663470000000004</v>
      </c>
      <c r="D6004" t="s">
        <v>5489</v>
      </c>
      <c r="E6004" t="s">
        <v>892</v>
      </c>
      <c r="F6004" t="s">
        <v>877</v>
      </c>
      <c r="G6004" t="s">
        <v>5490</v>
      </c>
      <c r="H6004" t="s">
        <v>300</v>
      </c>
      <c r="I6004">
        <v>99.948700000000002</v>
      </c>
      <c r="J6004" t="s">
        <v>889</v>
      </c>
      <c r="K6004" t="s">
        <v>879</v>
      </c>
      <c r="L6004" t="s">
        <v>5491</v>
      </c>
      <c r="M6004" t="s">
        <v>1718</v>
      </c>
      <c r="N6004" t="s">
        <v>1718</v>
      </c>
    </row>
    <row r="6005" spans="1:14" x14ac:dyDescent="0.3">
      <c r="A6005" s="136">
        <f t="shared" si="93"/>
        <v>599.32968267388867</v>
      </c>
      <c r="B6005" s="134">
        <v>3.0987399999999998</v>
      </c>
      <c r="C6005" s="134">
        <v>-76.632320000000007</v>
      </c>
      <c r="D6005" t="s">
        <v>5046</v>
      </c>
      <c r="E6005" t="s">
        <v>892</v>
      </c>
      <c r="F6005" t="s">
        <v>926</v>
      </c>
      <c r="G6005" t="s">
        <v>5047</v>
      </c>
      <c r="H6005" t="s">
        <v>293</v>
      </c>
      <c r="I6005">
        <v>39.292900000000003</v>
      </c>
      <c r="J6005" t="s">
        <v>894</v>
      </c>
      <c r="K6005" t="s">
        <v>879</v>
      </c>
      <c r="L6005" t="s">
        <v>5048</v>
      </c>
      <c r="M6005" t="s">
        <v>949</v>
      </c>
      <c r="N6005" t="s">
        <v>949</v>
      </c>
    </row>
    <row r="6006" spans="1:14" x14ac:dyDescent="0.3">
      <c r="A6006" s="136">
        <f t="shared" si="93"/>
        <v>599.63691904507164</v>
      </c>
      <c r="B6006" s="134">
        <v>2.464</v>
      </c>
      <c r="C6006" s="134">
        <v>-75.774500000000003</v>
      </c>
      <c r="D6006" t="s">
        <v>5355</v>
      </c>
      <c r="E6006" t="s">
        <v>883</v>
      </c>
      <c r="F6006" t="s">
        <v>877</v>
      </c>
      <c r="G6006" t="s">
        <v>5282</v>
      </c>
      <c r="H6006" t="s">
        <v>300</v>
      </c>
      <c r="I6006">
        <v>264.60840000000002</v>
      </c>
      <c r="J6006" t="s">
        <v>889</v>
      </c>
      <c r="L6006" t="s">
        <v>1917</v>
      </c>
      <c r="M6006" t="s">
        <v>1909</v>
      </c>
      <c r="N6006" t="s">
        <v>1909</v>
      </c>
    </row>
    <row r="6007" spans="1:14" x14ac:dyDescent="0.3">
      <c r="A6007" s="136">
        <f t="shared" si="93"/>
        <v>599.85318638357751</v>
      </c>
      <c r="B6007" s="134">
        <v>2.4420000000000002</v>
      </c>
      <c r="C6007" s="134">
        <v>-75.741</v>
      </c>
      <c r="D6007" t="s">
        <v>5410</v>
      </c>
      <c r="E6007" t="s">
        <v>883</v>
      </c>
      <c r="F6007" t="s">
        <v>877</v>
      </c>
      <c r="G6007" t="s">
        <v>5282</v>
      </c>
      <c r="H6007" t="s">
        <v>300</v>
      </c>
      <c r="I6007">
        <v>1031.316</v>
      </c>
      <c r="J6007" t="s">
        <v>889</v>
      </c>
      <c r="L6007" t="s">
        <v>5411</v>
      </c>
      <c r="M6007" t="s">
        <v>5412</v>
      </c>
      <c r="N6007" t="s">
        <v>5412</v>
      </c>
    </row>
    <row r="6008" spans="1:14" x14ac:dyDescent="0.3">
      <c r="A6008" s="136">
        <f t="shared" si="93"/>
        <v>600.40318958465502</v>
      </c>
      <c r="B6008" s="134">
        <v>3.0901000000000001</v>
      </c>
      <c r="C6008" s="134">
        <v>-76.637159999999994</v>
      </c>
      <c r="D6008" t="s">
        <v>5081</v>
      </c>
      <c r="E6008" t="s">
        <v>892</v>
      </c>
      <c r="F6008" t="s">
        <v>926</v>
      </c>
      <c r="G6008" t="s">
        <v>5047</v>
      </c>
      <c r="H6008" t="s">
        <v>293</v>
      </c>
      <c r="I6008">
        <v>63.197800000000001</v>
      </c>
      <c r="J6008" t="s">
        <v>889</v>
      </c>
      <c r="K6008" t="s">
        <v>879</v>
      </c>
      <c r="L6008" t="s">
        <v>1281</v>
      </c>
      <c r="M6008" t="s">
        <v>949</v>
      </c>
      <c r="N6008" t="s">
        <v>949</v>
      </c>
    </row>
    <row r="6009" spans="1:14" x14ac:dyDescent="0.3">
      <c r="A6009" s="136">
        <f t="shared" si="93"/>
        <v>600.42007032049969</v>
      </c>
      <c r="B6009" s="134">
        <v>3.1110000000000002</v>
      </c>
      <c r="C6009" s="134">
        <v>-76.660499999999999</v>
      </c>
      <c r="D6009" t="s">
        <v>5095</v>
      </c>
      <c r="E6009" t="s">
        <v>883</v>
      </c>
      <c r="F6009" t="s">
        <v>877</v>
      </c>
      <c r="G6009" t="s">
        <v>4753</v>
      </c>
      <c r="H6009" t="s">
        <v>3930</v>
      </c>
      <c r="I6009">
        <v>434.97160000000002</v>
      </c>
      <c r="J6009" t="s">
        <v>889</v>
      </c>
      <c r="L6009" t="s">
        <v>4957</v>
      </c>
      <c r="M6009" t="s">
        <v>5096</v>
      </c>
      <c r="N6009" t="s">
        <v>5096</v>
      </c>
    </row>
    <row r="6010" spans="1:14" x14ac:dyDescent="0.3">
      <c r="A6010" s="136">
        <f t="shared" si="93"/>
        <v>600.52429658097788</v>
      </c>
      <c r="B6010" s="134">
        <v>2.4434999999999998</v>
      </c>
      <c r="C6010" s="134">
        <v>-75.755499999999998</v>
      </c>
      <c r="D6010" t="s">
        <v>5427</v>
      </c>
      <c r="E6010" t="s">
        <v>883</v>
      </c>
      <c r="F6010" t="s">
        <v>963</v>
      </c>
      <c r="G6010" t="s">
        <v>5282</v>
      </c>
      <c r="H6010" t="s">
        <v>300</v>
      </c>
      <c r="I6010">
        <v>129.22450000000001</v>
      </c>
      <c r="J6010" t="s">
        <v>986</v>
      </c>
      <c r="L6010" t="s">
        <v>5428</v>
      </c>
      <c r="M6010" t="s">
        <v>1086</v>
      </c>
      <c r="N6010" t="s">
        <v>1086</v>
      </c>
    </row>
    <row r="6011" spans="1:14" x14ac:dyDescent="0.3">
      <c r="A6011" s="136">
        <f t="shared" si="93"/>
        <v>600.52639622996867</v>
      </c>
      <c r="B6011" s="134">
        <v>2.3972000000000002</v>
      </c>
      <c r="C6011" s="134">
        <v>-75.675190000000001</v>
      </c>
      <c r="D6011" t="s">
        <v>5523</v>
      </c>
      <c r="E6011" t="s">
        <v>892</v>
      </c>
      <c r="F6011" t="s">
        <v>877</v>
      </c>
      <c r="G6011" t="s">
        <v>5490</v>
      </c>
      <c r="H6011" t="s">
        <v>300</v>
      </c>
      <c r="I6011">
        <v>24.9771</v>
      </c>
      <c r="J6011" t="s">
        <v>894</v>
      </c>
      <c r="K6011" t="s">
        <v>879</v>
      </c>
      <c r="L6011" t="s">
        <v>5524</v>
      </c>
      <c r="M6011" t="s">
        <v>931</v>
      </c>
      <c r="N6011" t="s">
        <v>931</v>
      </c>
    </row>
    <row r="6012" spans="1:14" x14ac:dyDescent="0.3">
      <c r="A6012" s="136">
        <f t="shared" si="93"/>
        <v>601.10515639444736</v>
      </c>
      <c r="B6012" s="134">
        <v>2.948</v>
      </c>
      <c r="C6012" s="134">
        <v>-76.482500000000002</v>
      </c>
      <c r="D6012" t="s">
        <v>5021</v>
      </c>
      <c r="E6012" t="s">
        <v>883</v>
      </c>
      <c r="F6012" t="s">
        <v>963</v>
      </c>
      <c r="G6012" t="s">
        <v>4694</v>
      </c>
      <c r="H6012" t="s">
        <v>293</v>
      </c>
      <c r="I6012">
        <v>12.3192</v>
      </c>
      <c r="L6012" t="s">
        <v>5022</v>
      </c>
      <c r="M6012" t="s">
        <v>1019</v>
      </c>
      <c r="N6012" t="s">
        <v>1019</v>
      </c>
    </row>
    <row r="6013" spans="1:14" x14ac:dyDescent="0.3">
      <c r="A6013" s="136">
        <f t="shared" si="93"/>
        <v>601.77303195453794</v>
      </c>
      <c r="B6013" s="134">
        <v>3.1</v>
      </c>
      <c r="C6013" s="134">
        <v>-76.666499999999999</v>
      </c>
      <c r="D6013" t="s">
        <v>5139</v>
      </c>
      <c r="E6013" t="s">
        <v>883</v>
      </c>
      <c r="F6013" t="s">
        <v>877</v>
      </c>
      <c r="G6013" t="s">
        <v>4753</v>
      </c>
      <c r="H6013" t="s">
        <v>3930</v>
      </c>
      <c r="I6013">
        <v>13.5547</v>
      </c>
      <c r="J6013" t="s">
        <v>894</v>
      </c>
      <c r="L6013" t="s">
        <v>5140</v>
      </c>
      <c r="M6013" t="s">
        <v>1173</v>
      </c>
      <c r="N6013" t="s">
        <v>1173</v>
      </c>
    </row>
    <row r="6014" spans="1:14" x14ac:dyDescent="0.3">
      <c r="A6014" s="136">
        <f t="shared" si="93"/>
        <v>602.16472069069448</v>
      </c>
      <c r="B6014" s="134">
        <v>2.4870000000000001</v>
      </c>
      <c r="C6014" s="134">
        <v>-75.856499999999997</v>
      </c>
      <c r="D6014" t="s">
        <v>5352</v>
      </c>
      <c r="E6014" t="s">
        <v>883</v>
      </c>
      <c r="F6014" t="s">
        <v>877</v>
      </c>
      <c r="G6014" t="s">
        <v>4677</v>
      </c>
      <c r="H6014" t="s">
        <v>293</v>
      </c>
      <c r="I6014">
        <v>163.70740000000001</v>
      </c>
      <c r="J6014" t="s">
        <v>889</v>
      </c>
      <c r="L6014" t="s">
        <v>5353</v>
      </c>
      <c r="M6014" t="s">
        <v>1086</v>
      </c>
      <c r="N6014" t="s">
        <v>1086</v>
      </c>
    </row>
    <row r="6015" spans="1:14" x14ac:dyDescent="0.3">
      <c r="A6015" s="136">
        <f t="shared" si="93"/>
        <v>602.55051073039965</v>
      </c>
      <c r="B6015" s="134">
        <v>2.9340000000000002</v>
      </c>
      <c r="C6015" s="134">
        <v>-76.486000000000004</v>
      </c>
      <c r="D6015" t="s">
        <v>5076</v>
      </c>
      <c r="E6015" t="s">
        <v>883</v>
      </c>
      <c r="F6015" t="s">
        <v>963</v>
      </c>
      <c r="G6015" t="s">
        <v>4694</v>
      </c>
      <c r="H6015" t="s">
        <v>293</v>
      </c>
      <c r="I6015">
        <v>271.02769999999998</v>
      </c>
      <c r="L6015" t="s">
        <v>5077</v>
      </c>
      <c r="M6015" t="s">
        <v>1410</v>
      </c>
      <c r="N6015" t="s">
        <v>1410</v>
      </c>
    </row>
    <row r="6016" spans="1:14" x14ac:dyDescent="0.3">
      <c r="A6016" s="136">
        <f t="shared" si="93"/>
        <v>602.90419984948005</v>
      </c>
      <c r="B6016" s="134">
        <v>2.4794999999999998</v>
      </c>
      <c r="C6016" s="134">
        <v>-75.856999999999999</v>
      </c>
      <c r="D6016" t="s">
        <v>5389</v>
      </c>
      <c r="E6016" t="s">
        <v>883</v>
      </c>
      <c r="F6016" t="s">
        <v>963</v>
      </c>
      <c r="G6016" t="s">
        <v>4677</v>
      </c>
      <c r="H6016" t="s">
        <v>293</v>
      </c>
      <c r="I6016">
        <v>93.547700000000006</v>
      </c>
      <c r="L6016" t="s">
        <v>5390</v>
      </c>
      <c r="M6016" t="s">
        <v>1086</v>
      </c>
      <c r="N6016" t="s">
        <v>1086</v>
      </c>
    </row>
    <row r="6017" spans="1:14" x14ac:dyDescent="0.3">
      <c r="A6017" s="136">
        <f t="shared" si="93"/>
        <v>603.11292827470595</v>
      </c>
      <c r="B6017" s="134">
        <v>2.9630000000000001</v>
      </c>
      <c r="C6017" s="134">
        <v>-76.528499999999994</v>
      </c>
      <c r="D6017" t="s">
        <v>5099</v>
      </c>
      <c r="E6017" t="s">
        <v>883</v>
      </c>
      <c r="F6017" t="s">
        <v>963</v>
      </c>
      <c r="G6017" t="s">
        <v>4694</v>
      </c>
      <c r="H6017" t="s">
        <v>293</v>
      </c>
      <c r="I6017">
        <v>88.7059</v>
      </c>
      <c r="L6017" t="s">
        <v>5100</v>
      </c>
      <c r="M6017" t="s">
        <v>1019</v>
      </c>
      <c r="N6017" t="s">
        <v>1019</v>
      </c>
    </row>
    <row r="6018" spans="1:14" x14ac:dyDescent="0.3">
      <c r="A6018" s="136">
        <f t="shared" ref="A6018:A6081" si="94">6371*ACOS(SIN(RADIANS(LAT))*SIN(RADIANS(B6018))+COS(RADIANS(LAT))*COS(RADIANS(B6018))*COS(RADIANS(C6018-LONG)))</f>
        <v>604.84865852151893</v>
      </c>
      <c r="B6018" s="134">
        <v>2.8744999999999998</v>
      </c>
      <c r="C6018" s="134">
        <v>-76.445999999999998</v>
      </c>
      <c r="D6018" t="s">
        <v>5141</v>
      </c>
      <c r="E6018" t="s">
        <v>883</v>
      </c>
      <c r="F6018" t="s">
        <v>1214</v>
      </c>
      <c r="G6018" t="s">
        <v>5142</v>
      </c>
      <c r="H6018" t="s">
        <v>293</v>
      </c>
      <c r="I6018">
        <v>12.319000000000001</v>
      </c>
      <c r="L6018" t="s">
        <v>5143</v>
      </c>
      <c r="M6018" t="s">
        <v>1019</v>
      </c>
      <c r="N6018" t="s">
        <v>1019</v>
      </c>
    </row>
    <row r="6019" spans="1:14" x14ac:dyDescent="0.3">
      <c r="A6019" s="136">
        <f t="shared" si="94"/>
        <v>605.00817897037564</v>
      </c>
      <c r="B6019" s="134">
        <v>2.4369999999999998</v>
      </c>
      <c r="C6019" s="134">
        <v>-75.823499999999996</v>
      </c>
      <c r="D6019" t="s">
        <v>5498</v>
      </c>
      <c r="E6019" t="s">
        <v>892</v>
      </c>
      <c r="F6019" t="s">
        <v>877</v>
      </c>
      <c r="G6019" t="s">
        <v>5490</v>
      </c>
      <c r="H6019" t="s">
        <v>300</v>
      </c>
      <c r="I6019">
        <v>34.463999999999999</v>
      </c>
      <c r="J6019" t="s">
        <v>894</v>
      </c>
      <c r="K6019" t="s">
        <v>903</v>
      </c>
      <c r="L6019" t="s">
        <v>5360</v>
      </c>
      <c r="M6019" t="s">
        <v>5499</v>
      </c>
      <c r="N6019" t="s">
        <v>5499</v>
      </c>
    </row>
    <row r="6020" spans="1:14" x14ac:dyDescent="0.3">
      <c r="A6020" s="136">
        <f t="shared" si="94"/>
        <v>605.14487209825893</v>
      </c>
      <c r="B6020" s="134">
        <v>2.5209999999999999</v>
      </c>
      <c r="C6020" s="134">
        <v>-75.960999999999999</v>
      </c>
      <c r="D6020" t="s">
        <v>5359</v>
      </c>
      <c r="E6020" t="s">
        <v>883</v>
      </c>
      <c r="F6020" t="s">
        <v>877</v>
      </c>
      <c r="G6020" t="s">
        <v>5039</v>
      </c>
      <c r="H6020" t="s">
        <v>293</v>
      </c>
      <c r="I6020">
        <v>61.554099999999998</v>
      </c>
      <c r="J6020" t="s">
        <v>894</v>
      </c>
      <c r="L6020" t="s">
        <v>5360</v>
      </c>
      <c r="M6020" t="s">
        <v>957</v>
      </c>
      <c r="N6020" t="s">
        <v>957</v>
      </c>
    </row>
    <row r="6021" spans="1:14" x14ac:dyDescent="0.3">
      <c r="A6021" s="136">
        <f t="shared" si="94"/>
        <v>607.38777853546549</v>
      </c>
      <c r="B6021" s="134">
        <v>2.4980000000000002</v>
      </c>
      <c r="C6021" s="134">
        <v>-75.962500000000006</v>
      </c>
      <c r="D6021" t="s">
        <v>5448</v>
      </c>
      <c r="E6021" t="s">
        <v>883</v>
      </c>
      <c r="F6021" t="s">
        <v>877</v>
      </c>
      <c r="G6021" t="s">
        <v>5449</v>
      </c>
      <c r="H6021" t="s">
        <v>5450</v>
      </c>
      <c r="I6021">
        <v>18.4666</v>
      </c>
      <c r="J6021" t="s">
        <v>894</v>
      </c>
      <c r="L6021" t="s">
        <v>5451</v>
      </c>
      <c r="M6021" t="s">
        <v>957</v>
      </c>
      <c r="N6021" t="s">
        <v>957</v>
      </c>
    </row>
    <row r="6022" spans="1:14" x14ac:dyDescent="0.3">
      <c r="A6022" s="136">
        <f t="shared" si="94"/>
        <v>607.49528267023027</v>
      </c>
      <c r="B6022" s="134">
        <v>2.4902299999999999</v>
      </c>
      <c r="C6022" s="134">
        <v>-75.952110000000005</v>
      </c>
      <c r="D6022" t="s">
        <v>5458</v>
      </c>
      <c r="E6022" t="s">
        <v>892</v>
      </c>
      <c r="F6022" t="s">
        <v>877</v>
      </c>
      <c r="G6022" t="s">
        <v>5459</v>
      </c>
      <c r="H6022" t="s">
        <v>5450</v>
      </c>
      <c r="I6022">
        <v>14.5167</v>
      </c>
      <c r="J6022" t="s">
        <v>894</v>
      </c>
      <c r="K6022" t="s">
        <v>879</v>
      </c>
      <c r="L6022" t="s">
        <v>5360</v>
      </c>
      <c r="M6022" t="s">
        <v>957</v>
      </c>
      <c r="N6022" t="s">
        <v>957</v>
      </c>
    </row>
    <row r="6023" spans="1:14" x14ac:dyDescent="0.3">
      <c r="A6023" s="136">
        <f t="shared" si="94"/>
        <v>607.95756640674836</v>
      </c>
      <c r="B6023" s="134">
        <v>2.4220000000000002</v>
      </c>
      <c r="C6023" s="134">
        <v>-75.849999999999994</v>
      </c>
      <c r="D6023" t="s">
        <v>5563</v>
      </c>
      <c r="E6023" t="s">
        <v>892</v>
      </c>
      <c r="F6023" t="s">
        <v>877</v>
      </c>
      <c r="G6023" t="s">
        <v>5564</v>
      </c>
      <c r="H6023" t="s">
        <v>300</v>
      </c>
      <c r="I6023">
        <v>73.855699999999999</v>
      </c>
      <c r="J6023" t="s">
        <v>986</v>
      </c>
      <c r="K6023" t="s">
        <v>879</v>
      </c>
      <c r="L6023" t="s">
        <v>5565</v>
      </c>
      <c r="M6023" t="s">
        <v>1019</v>
      </c>
      <c r="N6023" t="s">
        <v>1019</v>
      </c>
    </row>
    <row r="6024" spans="1:14" x14ac:dyDescent="0.3">
      <c r="A6024" s="136">
        <f t="shared" si="94"/>
        <v>609.24724532094933</v>
      </c>
      <c r="B6024" s="134">
        <v>2.4325000000000001</v>
      </c>
      <c r="C6024" s="134">
        <v>-75.889499999999998</v>
      </c>
      <c r="D6024" t="s">
        <v>5567</v>
      </c>
      <c r="E6024" t="s">
        <v>883</v>
      </c>
      <c r="F6024" t="s">
        <v>877</v>
      </c>
      <c r="G6024" t="s">
        <v>5459</v>
      </c>
      <c r="H6024" t="s">
        <v>5450</v>
      </c>
      <c r="I6024">
        <v>8.6170000000000009</v>
      </c>
      <c r="J6024" t="s">
        <v>894</v>
      </c>
      <c r="L6024" t="s">
        <v>5360</v>
      </c>
      <c r="M6024" t="s">
        <v>957</v>
      </c>
      <c r="N6024" t="s">
        <v>957</v>
      </c>
    </row>
    <row r="6025" spans="1:14" x14ac:dyDescent="0.3">
      <c r="A6025" s="136">
        <f t="shared" si="94"/>
        <v>609.30815738540048</v>
      </c>
      <c r="B6025" s="134">
        <v>2.9615</v>
      </c>
      <c r="C6025" s="134">
        <v>-76.612499999999997</v>
      </c>
      <c r="D6025" t="s">
        <v>5321</v>
      </c>
      <c r="E6025" t="s">
        <v>883</v>
      </c>
      <c r="F6025" t="s">
        <v>963</v>
      </c>
      <c r="G6025" t="s">
        <v>5047</v>
      </c>
      <c r="H6025" t="s">
        <v>293</v>
      </c>
      <c r="I6025">
        <v>77.631900000000002</v>
      </c>
      <c r="L6025" t="s">
        <v>5322</v>
      </c>
      <c r="M6025" t="s">
        <v>1673</v>
      </c>
      <c r="N6025" t="s">
        <v>1673</v>
      </c>
    </row>
    <row r="6026" spans="1:14" x14ac:dyDescent="0.3">
      <c r="A6026" s="136">
        <f t="shared" si="94"/>
        <v>610.44686485567411</v>
      </c>
      <c r="B6026" s="134">
        <v>2.4180000000000001</v>
      </c>
      <c r="C6026" s="134">
        <v>-75.886499999999998</v>
      </c>
      <c r="D6026" t="s">
        <v>5617</v>
      </c>
      <c r="E6026" t="s">
        <v>892</v>
      </c>
      <c r="F6026" t="s">
        <v>1214</v>
      </c>
      <c r="G6026" t="s">
        <v>5564</v>
      </c>
      <c r="H6026" t="s">
        <v>300</v>
      </c>
      <c r="I6026">
        <v>6.1551</v>
      </c>
      <c r="L6026" t="s">
        <v>5618</v>
      </c>
      <c r="M6026" t="s">
        <v>931</v>
      </c>
      <c r="N6026" t="s">
        <v>931</v>
      </c>
    </row>
    <row r="6027" spans="1:14" x14ac:dyDescent="0.3">
      <c r="A6027" s="136">
        <f t="shared" si="94"/>
        <v>611.6904313064822</v>
      </c>
      <c r="B6027" s="134">
        <v>2.4022299999999999</v>
      </c>
      <c r="C6027" s="134">
        <v>-75.882140000000007</v>
      </c>
      <c r="D6027" t="s">
        <v>5674</v>
      </c>
      <c r="E6027" t="s">
        <v>892</v>
      </c>
      <c r="F6027" t="s">
        <v>877</v>
      </c>
      <c r="G6027" t="s">
        <v>5564</v>
      </c>
      <c r="H6027" t="s">
        <v>300</v>
      </c>
      <c r="I6027">
        <v>23.761900000000001</v>
      </c>
      <c r="J6027" t="s">
        <v>894</v>
      </c>
      <c r="K6027" t="s">
        <v>879</v>
      </c>
      <c r="L6027" t="s">
        <v>5675</v>
      </c>
      <c r="M6027" t="s">
        <v>3313</v>
      </c>
      <c r="N6027" t="s">
        <v>3313</v>
      </c>
    </row>
    <row r="6028" spans="1:14" x14ac:dyDescent="0.3">
      <c r="A6028" s="136">
        <f t="shared" si="94"/>
        <v>612.49494589906817</v>
      </c>
      <c r="B6028" s="134">
        <v>2.2050000000000001</v>
      </c>
      <c r="C6028" s="134">
        <v>-75.546000000000006</v>
      </c>
      <c r="D6028" t="s">
        <v>6263</v>
      </c>
      <c r="E6028" t="s">
        <v>892</v>
      </c>
      <c r="F6028" t="s">
        <v>1214</v>
      </c>
      <c r="G6028" t="s">
        <v>6264</v>
      </c>
      <c r="H6028" t="s">
        <v>300</v>
      </c>
      <c r="I6028">
        <v>4.9219999999999997</v>
      </c>
      <c r="K6028" t="s">
        <v>879</v>
      </c>
      <c r="L6028" t="s">
        <v>6265</v>
      </c>
      <c r="M6028" t="s">
        <v>931</v>
      </c>
      <c r="N6028" t="s">
        <v>931</v>
      </c>
    </row>
    <row r="6029" spans="1:14" x14ac:dyDescent="0.3">
      <c r="A6029" s="136">
        <f t="shared" si="94"/>
        <v>613.42246375281718</v>
      </c>
      <c r="B6029" s="134">
        <v>2.8574999999999999</v>
      </c>
      <c r="C6029" s="134">
        <v>-76.546999999999997</v>
      </c>
      <c r="D6029" t="s">
        <v>5429</v>
      </c>
      <c r="E6029" t="s">
        <v>883</v>
      </c>
      <c r="F6029" t="s">
        <v>877</v>
      </c>
      <c r="G6029" t="s">
        <v>5272</v>
      </c>
      <c r="H6029" t="s">
        <v>293</v>
      </c>
      <c r="I6029">
        <v>1817.4550999999999</v>
      </c>
      <c r="J6029" t="s">
        <v>889</v>
      </c>
      <c r="L6029" t="s">
        <v>1688</v>
      </c>
      <c r="M6029" t="s">
        <v>5430</v>
      </c>
      <c r="N6029" t="s">
        <v>5430</v>
      </c>
    </row>
    <row r="6030" spans="1:14" x14ac:dyDescent="0.3">
      <c r="A6030" s="136">
        <f t="shared" si="94"/>
        <v>613.82194116703351</v>
      </c>
      <c r="B6030" s="134">
        <v>2.3789199999999999</v>
      </c>
      <c r="C6030" s="134">
        <v>-75.880700000000004</v>
      </c>
      <c r="D6030" t="s">
        <v>5799</v>
      </c>
      <c r="E6030" t="s">
        <v>892</v>
      </c>
      <c r="F6030" t="s">
        <v>1214</v>
      </c>
      <c r="G6030" t="s">
        <v>5564</v>
      </c>
      <c r="H6030" t="s">
        <v>300</v>
      </c>
      <c r="I6030">
        <v>61.791899999999998</v>
      </c>
      <c r="J6030" t="s">
        <v>986</v>
      </c>
      <c r="K6030" t="s">
        <v>879</v>
      </c>
      <c r="L6030" t="s">
        <v>5618</v>
      </c>
      <c r="M6030" t="s">
        <v>949</v>
      </c>
      <c r="N6030" t="s">
        <v>949</v>
      </c>
    </row>
    <row r="6031" spans="1:14" x14ac:dyDescent="0.3">
      <c r="A6031" s="136">
        <f t="shared" si="94"/>
        <v>613.84678922939486</v>
      </c>
      <c r="B6031" s="134">
        <v>2.395</v>
      </c>
      <c r="C6031" s="134">
        <v>-75.907499999999999</v>
      </c>
      <c r="D6031" t="s">
        <v>5754</v>
      </c>
      <c r="E6031" t="s">
        <v>883</v>
      </c>
      <c r="F6031" t="s">
        <v>877</v>
      </c>
      <c r="G6031" t="s">
        <v>5564</v>
      </c>
      <c r="H6031" t="s">
        <v>300</v>
      </c>
      <c r="I6031">
        <v>24.621500000000001</v>
      </c>
      <c r="J6031" t="s">
        <v>894</v>
      </c>
      <c r="L6031" t="s">
        <v>5755</v>
      </c>
      <c r="M6031" t="s">
        <v>1232</v>
      </c>
      <c r="N6031" t="s">
        <v>1232</v>
      </c>
    </row>
    <row r="6032" spans="1:14" x14ac:dyDescent="0.3">
      <c r="A6032" s="136">
        <f t="shared" si="94"/>
        <v>614.24093777445069</v>
      </c>
      <c r="B6032" s="134">
        <v>2.9580000000000002</v>
      </c>
      <c r="C6032" s="134">
        <v>-76.676000000000002</v>
      </c>
      <c r="D6032" t="s">
        <v>5496</v>
      </c>
      <c r="E6032" t="s">
        <v>883</v>
      </c>
      <c r="F6032" t="s">
        <v>877</v>
      </c>
      <c r="G6032" t="s">
        <v>5497</v>
      </c>
      <c r="H6032" t="s">
        <v>293</v>
      </c>
      <c r="I6032">
        <v>5086.2834000000003</v>
      </c>
      <c r="J6032" t="s">
        <v>1069</v>
      </c>
      <c r="L6032" t="s">
        <v>2659</v>
      </c>
      <c r="M6032" t="s">
        <v>4586</v>
      </c>
      <c r="N6032" t="s">
        <v>4586</v>
      </c>
    </row>
    <row r="6033" spans="1:14" x14ac:dyDescent="0.3">
      <c r="A6033" s="136">
        <f t="shared" si="94"/>
        <v>614.42669088990272</v>
      </c>
      <c r="B6033" s="134">
        <v>2.8330000000000002</v>
      </c>
      <c r="C6033" s="134">
        <v>-76.531499999999994</v>
      </c>
      <c r="D6033" t="s">
        <v>5456</v>
      </c>
      <c r="E6033" t="s">
        <v>883</v>
      </c>
      <c r="F6033" t="s">
        <v>884</v>
      </c>
      <c r="G6033" t="s">
        <v>5272</v>
      </c>
      <c r="H6033" t="s">
        <v>293</v>
      </c>
      <c r="I6033">
        <v>89.948800000000006</v>
      </c>
      <c r="L6033" t="s">
        <v>5457</v>
      </c>
      <c r="M6033" t="s">
        <v>1909</v>
      </c>
      <c r="N6033" t="s">
        <v>1909</v>
      </c>
    </row>
    <row r="6034" spans="1:14" x14ac:dyDescent="0.3">
      <c r="A6034" s="136">
        <f t="shared" si="94"/>
        <v>614.47203309885936</v>
      </c>
      <c r="B6034" s="134">
        <v>2.8439999999999999</v>
      </c>
      <c r="C6034" s="134">
        <v>-76.545500000000004</v>
      </c>
      <c r="D6034" t="s">
        <v>5462</v>
      </c>
      <c r="E6034" t="s">
        <v>883</v>
      </c>
      <c r="F6034" t="s">
        <v>981</v>
      </c>
      <c r="G6034" t="s">
        <v>5272</v>
      </c>
      <c r="H6034" t="s">
        <v>293</v>
      </c>
      <c r="I6034">
        <v>72.699700000000007</v>
      </c>
      <c r="J6034" t="s">
        <v>894</v>
      </c>
      <c r="L6034" t="s">
        <v>5463</v>
      </c>
      <c r="M6034" t="s">
        <v>957</v>
      </c>
      <c r="N6034" t="s">
        <v>957</v>
      </c>
    </row>
    <row r="6035" spans="1:14" x14ac:dyDescent="0.3">
      <c r="A6035" s="136">
        <f t="shared" si="94"/>
        <v>614.69351735506859</v>
      </c>
      <c r="B6035" s="134">
        <v>2.363</v>
      </c>
      <c r="C6035" s="134">
        <v>-75.869500000000002</v>
      </c>
      <c r="D6035" t="s">
        <v>5861</v>
      </c>
      <c r="E6035" t="s">
        <v>892</v>
      </c>
      <c r="F6035" t="s">
        <v>1214</v>
      </c>
      <c r="G6035" t="s">
        <v>5564</v>
      </c>
      <c r="H6035" t="s">
        <v>300</v>
      </c>
      <c r="I6035">
        <v>7.3860999999999999</v>
      </c>
      <c r="J6035" t="s">
        <v>986</v>
      </c>
      <c r="L6035" t="s">
        <v>5618</v>
      </c>
      <c r="M6035" t="s">
        <v>931</v>
      </c>
      <c r="N6035" t="s">
        <v>931</v>
      </c>
    </row>
    <row r="6036" spans="1:14" x14ac:dyDescent="0.3">
      <c r="A6036" s="136">
        <f t="shared" si="94"/>
        <v>615.8945752900903</v>
      </c>
      <c r="B6036" s="134">
        <v>2.8639999999999999</v>
      </c>
      <c r="C6036" s="134">
        <v>-76.589500000000001</v>
      </c>
      <c r="D6036" t="s">
        <v>5510</v>
      </c>
      <c r="E6036" t="s">
        <v>883</v>
      </c>
      <c r="F6036" t="s">
        <v>981</v>
      </c>
      <c r="G6036" t="s">
        <v>5142</v>
      </c>
      <c r="H6036" t="s">
        <v>293</v>
      </c>
      <c r="I6036">
        <v>40.665799999999997</v>
      </c>
      <c r="J6036" t="s">
        <v>894</v>
      </c>
      <c r="L6036" t="s">
        <v>5511</v>
      </c>
      <c r="M6036" t="s">
        <v>957</v>
      </c>
      <c r="N6036" t="s">
        <v>957</v>
      </c>
    </row>
    <row r="6037" spans="1:14" x14ac:dyDescent="0.3">
      <c r="A6037" s="136">
        <f t="shared" si="94"/>
        <v>616.24570638053001</v>
      </c>
      <c r="B6037" s="134">
        <v>2.9045000000000001</v>
      </c>
      <c r="C6037" s="134">
        <v>-76.641999999999996</v>
      </c>
      <c r="D6037" t="s">
        <v>5534</v>
      </c>
      <c r="E6037" t="s">
        <v>883</v>
      </c>
      <c r="F6037" t="s">
        <v>877</v>
      </c>
      <c r="G6037" t="s">
        <v>5293</v>
      </c>
      <c r="H6037" t="s">
        <v>293</v>
      </c>
      <c r="I6037">
        <v>1222.5291</v>
      </c>
      <c r="J6037" t="s">
        <v>889</v>
      </c>
      <c r="L6037" t="s">
        <v>1688</v>
      </c>
      <c r="M6037" t="s">
        <v>5535</v>
      </c>
      <c r="N6037" t="s">
        <v>5535</v>
      </c>
    </row>
    <row r="6038" spans="1:14" x14ac:dyDescent="0.3">
      <c r="A6038" s="136">
        <f t="shared" si="94"/>
        <v>616.4357231424965</v>
      </c>
      <c r="B6038" s="134">
        <v>2.2232799999999999</v>
      </c>
      <c r="C6038" s="134">
        <v>-75.656379999999999</v>
      </c>
      <c r="D6038" t="s">
        <v>6238</v>
      </c>
      <c r="E6038" t="s">
        <v>892</v>
      </c>
      <c r="F6038" t="s">
        <v>877</v>
      </c>
      <c r="G6038" t="s">
        <v>6239</v>
      </c>
      <c r="H6038" t="s">
        <v>300</v>
      </c>
      <c r="I6038">
        <v>76.991900000000001</v>
      </c>
      <c r="J6038" t="s">
        <v>894</v>
      </c>
      <c r="K6038" t="s">
        <v>879</v>
      </c>
      <c r="L6038" t="s">
        <v>6240</v>
      </c>
      <c r="M6038" t="s">
        <v>899</v>
      </c>
      <c r="N6038" t="s">
        <v>899</v>
      </c>
    </row>
    <row r="6039" spans="1:14" x14ac:dyDescent="0.3">
      <c r="A6039" s="136">
        <f t="shared" si="94"/>
        <v>616.44993245262197</v>
      </c>
      <c r="B6039" s="134">
        <v>2.3795000000000002</v>
      </c>
      <c r="C6039" s="134">
        <v>-75.927000000000007</v>
      </c>
      <c r="D6039" t="s">
        <v>5864</v>
      </c>
      <c r="E6039" t="s">
        <v>883</v>
      </c>
      <c r="F6039" t="s">
        <v>877</v>
      </c>
      <c r="G6039" t="s">
        <v>5564</v>
      </c>
      <c r="H6039" t="s">
        <v>300</v>
      </c>
      <c r="I6039">
        <v>64.018900000000002</v>
      </c>
      <c r="J6039" t="s">
        <v>894</v>
      </c>
      <c r="L6039" t="s">
        <v>5865</v>
      </c>
      <c r="M6039" t="s">
        <v>5866</v>
      </c>
      <c r="N6039" t="s">
        <v>5866</v>
      </c>
    </row>
    <row r="6040" spans="1:14" x14ac:dyDescent="0.3">
      <c r="A6040" s="136">
        <f t="shared" si="94"/>
        <v>616.57381488827002</v>
      </c>
      <c r="B6040" s="134">
        <v>1.9484999999999999</v>
      </c>
      <c r="C6040" s="134">
        <v>-75.072999999999993</v>
      </c>
      <c r="D6040" t="s">
        <v>7290</v>
      </c>
      <c r="E6040" t="s">
        <v>892</v>
      </c>
      <c r="F6040" t="s">
        <v>877</v>
      </c>
      <c r="G6040" t="s">
        <v>7291</v>
      </c>
      <c r="H6040" t="s">
        <v>230</v>
      </c>
      <c r="I6040">
        <v>138.97479999999999</v>
      </c>
      <c r="J6040" t="s">
        <v>986</v>
      </c>
      <c r="K6040" t="s">
        <v>879</v>
      </c>
      <c r="L6040" t="s">
        <v>7292</v>
      </c>
      <c r="M6040" t="s">
        <v>1019</v>
      </c>
      <c r="N6040" t="s">
        <v>1019</v>
      </c>
    </row>
    <row r="6041" spans="1:14" x14ac:dyDescent="0.3">
      <c r="A6041" s="136">
        <f t="shared" si="94"/>
        <v>617.20294568334509</v>
      </c>
      <c r="B6041" s="134">
        <v>2.3460200000000002</v>
      </c>
      <c r="C6041" s="134">
        <v>-75.885059999999996</v>
      </c>
      <c r="D6041" t="s">
        <v>5967</v>
      </c>
      <c r="E6041" t="s">
        <v>892</v>
      </c>
      <c r="F6041" t="s">
        <v>1214</v>
      </c>
      <c r="G6041" t="s">
        <v>5564</v>
      </c>
      <c r="H6041" t="s">
        <v>300</v>
      </c>
      <c r="I6041">
        <v>66.285700000000006</v>
      </c>
      <c r="J6041" t="s">
        <v>986</v>
      </c>
      <c r="K6041" t="s">
        <v>879</v>
      </c>
      <c r="L6041" t="s">
        <v>5618</v>
      </c>
      <c r="M6041" t="s">
        <v>949</v>
      </c>
      <c r="N6041" t="s">
        <v>949</v>
      </c>
    </row>
    <row r="6042" spans="1:14" x14ac:dyDescent="0.3">
      <c r="A6042" s="136">
        <f t="shared" si="94"/>
        <v>617.95056970213648</v>
      </c>
      <c r="B6042" s="134">
        <v>2.7945000000000002</v>
      </c>
      <c r="C6042" s="134">
        <v>-76.534499999999994</v>
      </c>
      <c r="D6042" t="s">
        <v>5549</v>
      </c>
      <c r="E6042" t="s">
        <v>892</v>
      </c>
      <c r="F6042" t="s">
        <v>1214</v>
      </c>
      <c r="G6042" t="s">
        <v>5272</v>
      </c>
      <c r="H6042" t="s">
        <v>293</v>
      </c>
      <c r="I6042">
        <v>19.715499999999999</v>
      </c>
      <c r="K6042" t="s">
        <v>879</v>
      </c>
      <c r="L6042" t="s">
        <v>4252</v>
      </c>
      <c r="M6042" t="s">
        <v>1978</v>
      </c>
      <c r="N6042" t="s">
        <v>1978</v>
      </c>
    </row>
    <row r="6043" spans="1:14" x14ac:dyDescent="0.3">
      <c r="A6043" s="136">
        <f t="shared" si="94"/>
        <v>617.96977619596362</v>
      </c>
      <c r="B6043" s="134">
        <v>2.3610000000000002</v>
      </c>
      <c r="C6043" s="134">
        <v>-75.923000000000002</v>
      </c>
      <c r="D6043" t="s">
        <v>5955</v>
      </c>
      <c r="E6043" t="s">
        <v>892</v>
      </c>
      <c r="F6043" t="s">
        <v>877</v>
      </c>
      <c r="G6043" t="s">
        <v>5564</v>
      </c>
      <c r="H6043" t="s">
        <v>300</v>
      </c>
      <c r="I6043">
        <v>72.637500000000003</v>
      </c>
      <c r="J6043" t="s">
        <v>986</v>
      </c>
      <c r="K6043" t="s">
        <v>879</v>
      </c>
      <c r="L6043" t="s">
        <v>5956</v>
      </c>
      <c r="M6043" t="s">
        <v>1019</v>
      </c>
      <c r="N6043" t="s">
        <v>1019</v>
      </c>
    </row>
    <row r="6044" spans="1:14" x14ac:dyDescent="0.3">
      <c r="A6044" s="136">
        <f t="shared" si="94"/>
        <v>618.23799684907215</v>
      </c>
      <c r="B6044" s="134">
        <v>1.94</v>
      </c>
      <c r="C6044" s="134">
        <v>-75.091999999999999</v>
      </c>
      <c r="D6044" t="s">
        <v>7320</v>
      </c>
      <c r="E6044" t="s">
        <v>883</v>
      </c>
      <c r="F6044" t="s">
        <v>877</v>
      </c>
      <c r="G6044" t="s">
        <v>7321</v>
      </c>
      <c r="H6044" t="s">
        <v>230</v>
      </c>
      <c r="I6044">
        <v>12027.4422</v>
      </c>
      <c r="J6044" t="s">
        <v>1069</v>
      </c>
      <c r="L6044" t="s">
        <v>7322</v>
      </c>
      <c r="M6044" t="s">
        <v>7323</v>
      </c>
      <c r="N6044" t="s">
        <v>7323</v>
      </c>
    </row>
    <row r="6045" spans="1:14" x14ac:dyDescent="0.3">
      <c r="A6045" s="136">
        <f t="shared" si="94"/>
        <v>618.38855000914009</v>
      </c>
      <c r="B6045" s="134">
        <v>2.8235000000000001</v>
      </c>
      <c r="C6045" s="134">
        <v>-76.575999999999993</v>
      </c>
      <c r="D6045" t="s">
        <v>5577</v>
      </c>
      <c r="E6045" t="s">
        <v>892</v>
      </c>
      <c r="F6045" t="s">
        <v>1214</v>
      </c>
      <c r="G6045" t="s">
        <v>5578</v>
      </c>
      <c r="H6045" t="s">
        <v>293</v>
      </c>
      <c r="I6045">
        <v>7.3937999999999997</v>
      </c>
      <c r="K6045" t="s">
        <v>879</v>
      </c>
      <c r="L6045" t="s">
        <v>5579</v>
      </c>
      <c r="M6045" t="s">
        <v>1019</v>
      </c>
      <c r="N6045" t="s">
        <v>1019</v>
      </c>
    </row>
    <row r="6046" spans="1:14" x14ac:dyDescent="0.3">
      <c r="A6046" s="136">
        <f t="shared" si="94"/>
        <v>619.1575799783775</v>
      </c>
      <c r="B6046" s="134">
        <v>2.2679999999999998</v>
      </c>
      <c r="C6046" s="134">
        <v>-75.787000000000006</v>
      </c>
      <c r="D6046" t="s">
        <v>6175</v>
      </c>
      <c r="E6046" t="s">
        <v>883</v>
      </c>
      <c r="F6046" t="s">
        <v>877</v>
      </c>
      <c r="G6046" t="s">
        <v>6176</v>
      </c>
      <c r="H6046" t="s">
        <v>300</v>
      </c>
      <c r="I6046">
        <v>2081.4965000000002</v>
      </c>
      <c r="J6046" t="s">
        <v>889</v>
      </c>
      <c r="L6046" t="s">
        <v>2314</v>
      </c>
      <c r="M6046" t="s">
        <v>1310</v>
      </c>
      <c r="N6046" t="s">
        <v>1310</v>
      </c>
    </row>
    <row r="6047" spans="1:14" x14ac:dyDescent="0.3">
      <c r="A6047" s="136">
        <f t="shared" si="94"/>
        <v>619.3124646526062</v>
      </c>
      <c r="B6047" s="134">
        <v>2.17</v>
      </c>
      <c r="C6047" s="134">
        <v>-75.611500000000007</v>
      </c>
      <c r="D6047" t="s">
        <v>6409</v>
      </c>
      <c r="E6047" t="s">
        <v>883</v>
      </c>
      <c r="F6047" t="s">
        <v>877</v>
      </c>
      <c r="G6047" t="s">
        <v>6264</v>
      </c>
      <c r="H6047" t="s">
        <v>300</v>
      </c>
      <c r="I6047">
        <v>152.60059999999999</v>
      </c>
      <c r="J6047" t="s">
        <v>889</v>
      </c>
      <c r="L6047" t="s">
        <v>6410</v>
      </c>
      <c r="M6047" t="s">
        <v>1019</v>
      </c>
      <c r="N6047" t="s">
        <v>1019</v>
      </c>
    </row>
    <row r="6048" spans="1:14" x14ac:dyDescent="0.3">
      <c r="A6048" s="136">
        <f t="shared" si="94"/>
        <v>619.78462428025387</v>
      </c>
      <c r="B6048" s="134">
        <v>2.2469999999999999</v>
      </c>
      <c r="C6048" s="134">
        <v>-75.761499999999998</v>
      </c>
      <c r="D6048" t="s">
        <v>6230</v>
      </c>
      <c r="E6048" t="s">
        <v>883</v>
      </c>
      <c r="F6048" t="s">
        <v>877</v>
      </c>
      <c r="G6048" t="s">
        <v>6231</v>
      </c>
      <c r="H6048" t="s">
        <v>300</v>
      </c>
      <c r="I6048">
        <v>68.930000000000007</v>
      </c>
      <c r="J6048" t="s">
        <v>894</v>
      </c>
      <c r="L6048" t="s">
        <v>6232</v>
      </c>
      <c r="M6048" t="s">
        <v>957</v>
      </c>
      <c r="N6048" t="s">
        <v>957</v>
      </c>
    </row>
    <row r="6049" spans="1:14" x14ac:dyDescent="0.3">
      <c r="A6049" s="136">
        <f t="shared" si="94"/>
        <v>619.9729907107012</v>
      </c>
      <c r="B6049" s="134">
        <v>6.0781000000000001</v>
      </c>
      <c r="C6049" s="134">
        <v>-67.480649999999997</v>
      </c>
      <c r="D6049" t="s">
        <v>14051</v>
      </c>
      <c r="E6049" t="s">
        <v>892</v>
      </c>
      <c r="F6049" t="s">
        <v>877</v>
      </c>
      <c r="G6049" t="s">
        <v>13999</v>
      </c>
      <c r="H6049" t="s">
        <v>286</v>
      </c>
      <c r="I6049">
        <v>53.350099999999998</v>
      </c>
      <c r="J6049" t="s">
        <v>894</v>
      </c>
      <c r="K6049" t="s">
        <v>879</v>
      </c>
      <c r="L6049" t="s">
        <v>14052</v>
      </c>
      <c r="M6049" t="s">
        <v>1008</v>
      </c>
      <c r="N6049" t="s">
        <v>1008</v>
      </c>
    </row>
    <row r="6050" spans="1:14" x14ac:dyDescent="0.3">
      <c r="A6050" s="136">
        <f t="shared" si="94"/>
        <v>620.43992563389827</v>
      </c>
      <c r="B6050" s="134">
        <v>1.931</v>
      </c>
      <c r="C6050" s="134">
        <v>-75.122500000000002</v>
      </c>
      <c r="D6050" t="s">
        <v>7332</v>
      </c>
      <c r="E6050" t="s">
        <v>883</v>
      </c>
      <c r="F6050" t="s">
        <v>884</v>
      </c>
      <c r="G6050" t="s">
        <v>7291</v>
      </c>
      <c r="H6050" t="s">
        <v>230</v>
      </c>
      <c r="I6050">
        <v>110.696</v>
      </c>
      <c r="L6050" t="s">
        <v>7333</v>
      </c>
      <c r="M6050" t="s">
        <v>4145</v>
      </c>
      <c r="N6050" t="s">
        <v>4145</v>
      </c>
    </row>
    <row r="6051" spans="1:14" x14ac:dyDescent="0.3">
      <c r="A6051" s="136">
        <f t="shared" si="94"/>
        <v>620.82365775937535</v>
      </c>
      <c r="B6051" s="134">
        <v>2.1745000000000001</v>
      </c>
      <c r="C6051" s="134">
        <v>-75.649000000000001</v>
      </c>
      <c r="D6051" t="s">
        <v>6414</v>
      </c>
      <c r="E6051" t="s">
        <v>883</v>
      </c>
      <c r="F6051" t="s">
        <v>877</v>
      </c>
      <c r="G6051" t="s">
        <v>6264</v>
      </c>
      <c r="H6051" t="s">
        <v>300</v>
      </c>
      <c r="I6051">
        <v>301.52670000000001</v>
      </c>
      <c r="J6051" t="s">
        <v>889</v>
      </c>
      <c r="L6051" t="s">
        <v>6415</v>
      </c>
      <c r="M6051" t="s">
        <v>957</v>
      </c>
      <c r="N6051" t="s">
        <v>957</v>
      </c>
    </row>
    <row r="6052" spans="1:14" x14ac:dyDescent="0.3">
      <c r="A6052" s="136">
        <f t="shared" si="94"/>
        <v>621.28965239469073</v>
      </c>
      <c r="B6052" s="134">
        <v>2.8119999999999998</v>
      </c>
      <c r="C6052" s="134">
        <v>-76.602999999999994</v>
      </c>
      <c r="D6052" t="s">
        <v>5680</v>
      </c>
      <c r="E6052" t="s">
        <v>892</v>
      </c>
      <c r="F6052" t="s">
        <v>1214</v>
      </c>
      <c r="G6052" t="s">
        <v>5681</v>
      </c>
      <c r="H6052" t="s">
        <v>293</v>
      </c>
      <c r="I6052">
        <v>8.6266999999999996</v>
      </c>
      <c r="L6052" t="s">
        <v>5682</v>
      </c>
      <c r="M6052" t="s">
        <v>931</v>
      </c>
      <c r="N6052" t="s">
        <v>931</v>
      </c>
    </row>
    <row r="6053" spans="1:14" x14ac:dyDescent="0.3">
      <c r="A6053" s="136">
        <f t="shared" si="94"/>
        <v>621.52282578034203</v>
      </c>
      <c r="B6053" s="134">
        <v>1.9355</v>
      </c>
      <c r="C6053" s="134">
        <v>-75.159000000000006</v>
      </c>
      <c r="D6053" t="s">
        <v>7306</v>
      </c>
      <c r="E6053" t="s">
        <v>883</v>
      </c>
      <c r="F6053" t="s">
        <v>884</v>
      </c>
      <c r="G6053" t="s">
        <v>7291</v>
      </c>
      <c r="H6053" t="s">
        <v>230</v>
      </c>
      <c r="I6053">
        <v>510.45510000000002</v>
      </c>
      <c r="L6053" t="s">
        <v>7307</v>
      </c>
      <c r="M6053" t="s">
        <v>7308</v>
      </c>
      <c r="N6053" t="s">
        <v>7308</v>
      </c>
    </row>
    <row r="6054" spans="1:14" x14ac:dyDescent="0.3">
      <c r="A6054" s="136">
        <f t="shared" si="94"/>
        <v>622.0071906135887</v>
      </c>
      <c r="B6054" s="134">
        <v>2.9119999999999999</v>
      </c>
      <c r="C6054" s="134">
        <v>-76.729500000000002</v>
      </c>
      <c r="D6054" t="s">
        <v>5787</v>
      </c>
      <c r="E6054" t="s">
        <v>883</v>
      </c>
      <c r="F6054" t="s">
        <v>877</v>
      </c>
      <c r="G6054" t="s">
        <v>1472</v>
      </c>
      <c r="H6054" t="s">
        <v>293</v>
      </c>
      <c r="I6054">
        <v>23.42</v>
      </c>
      <c r="J6054" t="s">
        <v>894</v>
      </c>
      <c r="L6054" t="s">
        <v>5788</v>
      </c>
      <c r="M6054" t="s">
        <v>1039</v>
      </c>
      <c r="N6054" t="s">
        <v>1039</v>
      </c>
    </row>
    <row r="6055" spans="1:14" x14ac:dyDescent="0.3">
      <c r="A6055" s="136">
        <f t="shared" si="94"/>
        <v>622.08193827949731</v>
      </c>
      <c r="B6055" s="134">
        <v>2.2480000000000002</v>
      </c>
      <c r="C6055" s="134">
        <v>-75.805000000000007</v>
      </c>
      <c r="D6055" t="s">
        <v>6260</v>
      </c>
      <c r="E6055" t="s">
        <v>892</v>
      </c>
      <c r="F6055" t="s">
        <v>1214</v>
      </c>
      <c r="G6055" t="s">
        <v>6261</v>
      </c>
      <c r="H6055" t="s">
        <v>300</v>
      </c>
      <c r="I6055">
        <v>4.9238999999999997</v>
      </c>
      <c r="J6055" t="s">
        <v>986</v>
      </c>
      <c r="K6055" t="s">
        <v>879</v>
      </c>
      <c r="L6055" t="s">
        <v>6262</v>
      </c>
      <c r="M6055" t="s">
        <v>931</v>
      </c>
      <c r="N6055" t="s">
        <v>931</v>
      </c>
    </row>
    <row r="6056" spans="1:14" x14ac:dyDescent="0.3">
      <c r="A6056" s="136">
        <f t="shared" si="94"/>
        <v>622.46473383829266</v>
      </c>
      <c r="B6056" s="134">
        <v>2.3239999999999998</v>
      </c>
      <c r="C6056" s="134">
        <v>-75.94</v>
      </c>
      <c r="D6056" t="s">
        <v>6126</v>
      </c>
      <c r="E6056" t="s">
        <v>892</v>
      </c>
      <c r="F6056" t="s">
        <v>1214</v>
      </c>
      <c r="G6056" t="s">
        <v>5564</v>
      </c>
      <c r="H6056" t="s">
        <v>300</v>
      </c>
      <c r="I6056">
        <v>4.9248000000000003</v>
      </c>
      <c r="J6056" t="s">
        <v>986</v>
      </c>
      <c r="L6056" t="s">
        <v>5618</v>
      </c>
      <c r="M6056" t="s">
        <v>931</v>
      </c>
      <c r="N6056" t="s">
        <v>931</v>
      </c>
    </row>
    <row r="6057" spans="1:14" x14ac:dyDescent="0.3">
      <c r="A6057" s="136">
        <f t="shared" si="94"/>
        <v>622.80542893501831</v>
      </c>
      <c r="B6057" s="134">
        <v>2.1395</v>
      </c>
      <c r="C6057" s="134">
        <v>-75.620999999999995</v>
      </c>
      <c r="D6057" t="s">
        <v>6535</v>
      </c>
      <c r="E6057" t="s">
        <v>892</v>
      </c>
      <c r="F6057" t="s">
        <v>1214</v>
      </c>
      <c r="G6057" t="s">
        <v>6264</v>
      </c>
      <c r="H6057" t="s">
        <v>300</v>
      </c>
      <c r="I6057">
        <v>14.7683</v>
      </c>
      <c r="K6057" t="s">
        <v>879</v>
      </c>
      <c r="L6057" t="s">
        <v>6265</v>
      </c>
      <c r="M6057" t="s">
        <v>931</v>
      </c>
      <c r="N6057" t="s">
        <v>931</v>
      </c>
    </row>
    <row r="6058" spans="1:14" x14ac:dyDescent="0.3">
      <c r="A6058" s="136">
        <f t="shared" si="94"/>
        <v>622.8311179659155</v>
      </c>
      <c r="B6058" s="134">
        <v>1.9265000000000001</v>
      </c>
      <c r="C6058" s="134">
        <v>-75.168000000000006</v>
      </c>
      <c r="D6058" t="s">
        <v>7334</v>
      </c>
      <c r="E6058" t="s">
        <v>883</v>
      </c>
      <c r="F6058" t="s">
        <v>981</v>
      </c>
      <c r="G6058" t="s">
        <v>7291</v>
      </c>
      <c r="H6058" t="s">
        <v>230</v>
      </c>
      <c r="I6058">
        <v>97.172700000000006</v>
      </c>
      <c r="J6058" t="s">
        <v>894</v>
      </c>
      <c r="L6058" t="s">
        <v>7335</v>
      </c>
      <c r="M6058" t="s">
        <v>957</v>
      </c>
      <c r="N6058" t="s">
        <v>957</v>
      </c>
    </row>
    <row r="6059" spans="1:14" x14ac:dyDescent="0.3">
      <c r="A6059" s="136">
        <f t="shared" si="94"/>
        <v>623.38500764670846</v>
      </c>
      <c r="B6059" s="134">
        <v>2.9489999999999998</v>
      </c>
      <c r="C6059" s="134">
        <v>-76.789500000000004</v>
      </c>
      <c r="D6059" t="s">
        <v>5888</v>
      </c>
      <c r="E6059" t="s">
        <v>883</v>
      </c>
      <c r="F6059" t="s">
        <v>877</v>
      </c>
      <c r="G6059" t="s">
        <v>5889</v>
      </c>
      <c r="H6059" t="s">
        <v>293</v>
      </c>
      <c r="I6059">
        <v>208.33670000000001</v>
      </c>
      <c r="J6059" t="s">
        <v>889</v>
      </c>
      <c r="L6059" t="s">
        <v>5890</v>
      </c>
      <c r="M6059" t="s">
        <v>1039</v>
      </c>
      <c r="N6059" t="s">
        <v>1039</v>
      </c>
    </row>
    <row r="6060" spans="1:14" x14ac:dyDescent="0.3">
      <c r="A6060" s="136">
        <f t="shared" si="94"/>
        <v>623.93402371026468</v>
      </c>
      <c r="B6060" s="134">
        <v>2.1575000000000002</v>
      </c>
      <c r="C6060" s="134">
        <v>-75.676500000000004</v>
      </c>
      <c r="D6060" t="s">
        <v>6497</v>
      </c>
      <c r="E6060" t="s">
        <v>883</v>
      </c>
      <c r="F6060" t="s">
        <v>877</v>
      </c>
      <c r="G6060" t="s">
        <v>6264</v>
      </c>
      <c r="H6060" t="s">
        <v>300</v>
      </c>
      <c r="I6060">
        <v>12.3079</v>
      </c>
      <c r="J6060" t="s">
        <v>894</v>
      </c>
      <c r="L6060" t="s">
        <v>5029</v>
      </c>
      <c r="M6060" t="s">
        <v>957</v>
      </c>
      <c r="N6060" t="s">
        <v>957</v>
      </c>
    </row>
    <row r="6061" spans="1:14" x14ac:dyDescent="0.3">
      <c r="A6061" s="136">
        <f t="shared" si="94"/>
        <v>624.02579440726083</v>
      </c>
      <c r="B6061" s="134">
        <v>2.1520000000000001</v>
      </c>
      <c r="C6061" s="134">
        <v>-75.668000000000006</v>
      </c>
      <c r="D6061" t="s">
        <v>6517</v>
      </c>
      <c r="E6061" t="s">
        <v>883</v>
      </c>
      <c r="F6061" t="s">
        <v>877</v>
      </c>
      <c r="G6061" t="s">
        <v>6518</v>
      </c>
      <c r="H6061" t="s">
        <v>300</v>
      </c>
      <c r="I6061">
        <v>131.69309999999999</v>
      </c>
      <c r="J6061" t="s">
        <v>894</v>
      </c>
      <c r="L6061" t="s">
        <v>6519</v>
      </c>
      <c r="M6061" t="s">
        <v>957</v>
      </c>
      <c r="N6061" t="s">
        <v>957</v>
      </c>
    </row>
    <row r="6062" spans="1:14" x14ac:dyDescent="0.3">
      <c r="A6062" s="136">
        <f t="shared" si="94"/>
        <v>624.02850383128316</v>
      </c>
      <c r="B6062" s="134">
        <v>1.9165000000000001</v>
      </c>
      <c r="C6062" s="134">
        <v>-75.171999999999997</v>
      </c>
      <c r="D6062" t="s">
        <v>7364</v>
      </c>
      <c r="E6062" t="s">
        <v>883</v>
      </c>
      <c r="F6062" t="s">
        <v>877</v>
      </c>
      <c r="G6062" t="s">
        <v>7291</v>
      </c>
      <c r="H6062" t="s">
        <v>230</v>
      </c>
      <c r="I6062">
        <v>191.88749999999999</v>
      </c>
      <c r="J6062" t="s">
        <v>889</v>
      </c>
      <c r="L6062" t="s">
        <v>7365</v>
      </c>
      <c r="M6062" t="s">
        <v>1173</v>
      </c>
      <c r="N6062" t="s">
        <v>1173</v>
      </c>
    </row>
    <row r="6063" spans="1:14" x14ac:dyDescent="0.3">
      <c r="A6063" s="136">
        <f t="shared" si="94"/>
        <v>624.96614281107918</v>
      </c>
      <c r="B6063" s="134">
        <v>2.1640000000000001</v>
      </c>
      <c r="C6063" s="134">
        <v>-75.707999999999998</v>
      </c>
      <c r="D6063" t="s">
        <v>6490</v>
      </c>
      <c r="E6063" t="s">
        <v>883</v>
      </c>
      <c r="F6063" t="s">
        <v>877</v>
      </c>
      <c r="G6063" t="s">
        <v>6491</v>
      </c>
      <c r="H6063" t="s">
        <v>300</v>
      </c>
      <c r="I6063">
        <v>50.464799999999997</v>
      </c>
      <c r="J6063" t="s">
        <v>894</v>
      </c>
      <c r="L6063" t="s">
        <v>5029</v>
      </c>
      <c r="M6063" t="s">
        <v>957</v>
      </c>
      <c r="N6063" t="s">
        <v>957</v>
      </c>
    </row>
    <row r="6064" spans="1:14" x14ac:dyDescent="0.3">
      <c r="A6064" s="136">
        <f t="shared" si="94"/>
        <v>625.89895320435551</v>
      </c>
      <c r="B6064" s="134">
        <v>2.2004999999999999</v>
      </c>
      <c r="C6064" s="134">
        <v>-75.790999999999997</v>
      </c>
      <c r="D6064" t="s">
        <v>6417</v>
      </c>
      <c r="E6064" t="s">
        <v>892</v>
      </c>
      <c r="F6064" t="s">
        <v>1214</v>
      </c>
      <c r="G6064" t="s">
        <v>6418</v>
      </c>
      <c r="H6064" t="s">
        <v>300</v>
      </c>
      <c r="I6064">
        <v>16.0029</v>
      </c>
      <c r="J6064" t="s">
        <v>986</v>
      </c>
      <c r="K6064" t="s">
        <v>879</v>
      </c>
      <c r="L6064" t="s">
        <v>6262</v>
      </c>
      <c r="M6064" t="s">
        <v>957</v>
      </c>
      <c r="N6064" t="s">
        <v>957</v>
      </c>
    </row>
    <row r="6065" spans="1:14" x14ac:dyDescent="0.3">
      <c r="A6065" s="136">
        <f t="shared" si="94"/>
        <v>626.20994430336918</v>
      </c>
      <c r="B6065" s="134">
        <v>2.3132700000000002</v>
      </c>
      <c r="C6065" s="134">
        <v>-75.986840000000001</v>
      </c>
      <c r="D6065" t="s">
        <v>6207</v>
      </c>
      <c r="E6065" t="s">
        <v>892</v>
      </c>
      <c r="F6065" t="s">
        <v>1214</v>
      </c>
      <c r="G6065" t="s">
        <v>6208</v>
      </c>
      <c r="H6065" t="s">
        <v>300</v>
      </c>
      <c r="I6065">
        <v>1647.7102</v>
      </c>
      <c r="K6065" t="s">
        <v>879</v>
      </c>
      <c r="L6065" t="s">
        <v>5618</v>
      </c>
      <c r="M6065" t="s">
        <v>949</v>
      </c>
      <c r="N6065" t="s">
        <v>949</v>
      </c>
    </row>
    <row r="6066" spans="1:14" x14ac:dyDescent="0.3">
      <c r="A6066" s="136">
        <f t="shared" si="94"/>
        <v>626.31711631969154</v>
      </c>
      <c r="B6066" s="134">
        <v>2.2949999999999999</v>
      </c>
      <c r="C6066" s="134">
        <v>-75.959000000000003</v>
      </c>
      <c r="D6066" t="s">
        <v>6243</v>
      </c>
      <c r="E6066" t="s">
        <v>892</v>
      </c>
      <c r="F6066" t="s">
        <v>1214</v>
      </c>
      <c r="G6066" t="s">
        <v>5564</v>
      </c>
      <c r="H6066" t="s">
        <v>300</v>
      </c>
      <c r="I6066">
        <v>29.550699999999999</v>
      </c>
      <c r="L6066" t="s">
        <v>6244</v>
      </c>
      <c r="M6066" t="s">
        <v>957</v>
      </c>
      <c r="N6066" t="s">
        <v>957</v>
      </c>
    </row>
    <row r="6067" spans="1:14" x14ac:dyDescent="0.3">
      <c r="A6067" s="136">
        <f t="shared" si="94"/>
        <v>626.86081869303553</v>
      </c>
      <c r="B6067" s="134">
        <v>2.1295000000000002</v>
      </c>
      <c r="C6067" s="134">
        <v>-75.680000000000007</v>
      </c>
      <c r="D6067" t="s">
        <v>6633</v>
      </c>
      <c r="E6067" t="s">
        <v>968</v>
      </c>
      <c r="F6067" t="s">
        <v>877</v>
      </c>
      <c r="G6067" t="s">
        <v>6518</v>
      </c>
      <c r="H6067" t="s">
        <v>300</v>
      </c>
      <c r="I6067">
        <v>420.94080000000002</v>
      </c>
      <c r="J6067" t="s">
        <v>889</v>
      </c>
      <c r="L6067" t="s">
        <v>6634</v>
      </c>
      <c r="M6067" t="s">
        <v>957</v>
      </c>
      <c r="N6067" t="s">
        <v>957</v>
      </c>
    </row>
    <row r="6068" spans="1:14" x14ac:dyDescent="0.3">
      <c r="A6068" s="136">
        <f t="shared" si="94"/>
        <v>627.18457772188731</v>
      </c>
      <c r="B6068" s="134">
        <v>2.7989999999999999</v>
      </c>
      <c r="C6068" s="134">
        <v>-76.67</v>
      </c>
      <c r="D6068" t="s">
        <v>5978</v>
      </c>
      <c r="E6068" t="s">
        <v>892</v>
      </c>
      <c r="F6068" t="s">
        <v>1214</v>
      </c>
      <c r="G6068" t="s">
        <v>5681</v>
      </c>
      <c r="H6068" t="s">
        <v>293</v>
      </c>
      <c r="I6068">
        <v>19.721299999999999</v>
      </c>
      <c r="J6068" t="s">
        <v>986</v>
      </c>
      <c r="K6068" t="s">
        <v>879</v>
      </c>
      <c r="L6068" t="s">
        <v>5682</v>
      </c>
      <c r="M6068" t="s">
        <v>931</v>
      </c>
      <c r="N6068" t="s">
        <v>931</v>
      </c>
    </row>
    <row r="6069" spans="1:14" x14ac:dyDescent="0.3">
      <c r="A6069" s="136">
        <f t="shared" si="94"/>
        <v>627.45244198783553</v>
      </c>
      <c r="B6069" s="134">
        <v>2.83996</v>
      </c>
      <c r="C6069" s="134">
        <v>-76.721549999999993</v>
      </c>
      <c r="D6069" t="s">
        <v>6001</v>
      </c>
      <c r="E6069" t="s">
        <v>876</v>
      </c>
      <c r="F6069" t="s">
        <v>877</v>
      </c>
      <c r="G6069" t="s">
        <v>5889</v>
      </c>
      <c r="H6069" t="s">
        <v>293</v>
      </c>
      <c r="I6069">
        <v>2004.6451999999999</v>
      </c>
      <c r="K6069" t="s">
        <v>879</v>
      </c>
      <c r="L6069" t="s">
        <v>1505</v>
      </c>
      <c r="M6069" t="s">
        <v>881</v>
      </c>
      <c r="N6069" t="s">
        <v>881</v>
      </c>
    </row>
    <row r="6070" spans="1:14" x14ac:dyDescent="0.3">
      <c r="A6070" s="136">
        <f t="shared" si="94"/>
        <v>628.23467074010682</v>
      </c>
      <c r="B6070" s="134">
        <v>2.1480000000000001</v>
      </c>
      <c r="C6070" s="134">
        <v>-75.739999999999995</v>
      </c>
      <c r="D6070" t="s">
        <v>6591</v>
      </c>
      <c r="E6070" t="s">
        <v>883</v>
      </c>
      <c r="F6070" t="s">
        <v>877</v>
      </c>
      <c r="G6070" t="s">
        <v>6592</v>
      </c>
      <c r="H6070" t="s">
        <v>300</v>
      </c>
      <c r="I6070">
        <v>87.395799999999994</v>
      </c>
      <c r="J6070" t="s">
        <v>894</v>
      </c>
      <c r="L6070" t="s">
        <v>6593</v>
      </c>
      <c r="M6070" t="s">
        <v>957</v>
      </c>
      <c r="N6070" t="s">
        <v>957</v>
      </c>
    </row>
    <row r="6071" spans="1:14" x14ac:dyDescent="0.3">
      <c r="A6071" s="136">
        <f t="shared" si="94"/>
        <v>628.69164136678967</v>
      </c>
      <c r="B6071" s="134">
        <v>1.87687</v>
      </c>
      <c r="C6071" s="134">
        <v>-75.185929999999999</v>
      </c>
      <c r="D6071" t="s">
        <v>7484</v>
      </c>
      <c r="E6071" t="s">
        <v>892</v>
      </c>
      <c r="F6071" t="s">
        <v>877</v>
      </c>
      <c r="G6071" t="s">
        <v>7291</v>
      </c>
      <c r="H6071" t="s">
        <v>230</v>
      </c>
      <c r="I6071">
        <v>33.654000000000003</v>
      </c>
      <c r="J6071" t="s">
        <v>889</v>
      </c>
      <c r="K6071" t="s">
        <v>879</v>
      </c>
      <c r="L6071" t="s">
        <v>7485</v>
      </c>
      <c r="M6071" t="s">
        <v>957</v>
      </c>
      <c r="N6071" t="s">
        <v>957</v>
      </c>
    </row>
    <row r="6072" spans="1:14" x14ac:dyDescent="0.3">
      <c r="A6072" s="136">
        <f t="shared" si="94"/>
        <v>628.77503651110283</v>
      </c>
      <c r="B6072" s="134">
        <v>2.657</v>
      </c>
      <c r="C6072" s="134">
        <v>-76.518500000000003</v>
      </c>
      <c r="D6072" t="s">
        <v>6008</v>
      </c>
      <c r="E6072" t="s">
        <v>892</v>
      </c>
      <c r="F6072" t="s">
        <v>1214</v>
      </c>
      <c r="G6072" t="s">
        <v>5578</v>
      </c>
      <c r="H6072" t="s">
        <v>293</v>
      </c>
      <c r="I6072">
        <v>46.828000000000003</v>
      </c>
      <c r="L6072" t="s">
        <v>4252</v>
      </c>
      <c r="M6072" t="s">
        <v>989</v>
      </c>
      <c r="N6072" t="s">
        <v>989</v>
      </c>
    </row>
    <row r="6073" spans="1:14" x14ac:dyDescent="0.3">
      <c r="A6073" s="136">
        <f t="shared" si="94"/>
        <v>629.07242410877473</v>
      </c>
      <c r="B6073" s="134">
        <v>1.8805000000000001</v>
      </c>
      <c r="C6073" s="134">
        <v>-75.203500000000005</v>
      </c>
      <c r="D6073" t="s">
        <v>7472</v>
      </c>
      <c r="E6073" t="s">
        <v>883</v>
      </c>
      <c r="F6073" t="s">
        <v>877</v>
      </c>
      <c r="G6073" t="s">
        <v>7291</v>
      </c>
      <c r="H6073" t="s">
        <v>230</v>
      </c>
      <c r="I6073">
        <v>129.16300000000001</v>
      </c>
      <c r="J6073" t="s">
        <v>894</v>
      </c>
      <c r="L6073" t="s">
        <v>7292</v>
      </c>
      <c r="M6073" t="s">
        <v>957</v>
      </c>
      <c r="N6073" t="s">
        <v>957</v>
      </c>
    </row>
    <row r="6074" spans="1:14" x14ac:dyDescent="0.3">
      <c r="A6074" s="136">
        <f t="shared" si="94"/>
        <v>629.55218995433211</v>
      </c>
      <c r="B6074" s="134">
        <v>2.0874999999999999</v>
      </c>
      <c r="C6074" s="134">
        <v>-75.652500000000003</v>
      </c>
      <c r="D6074" t="s">
        <v>6769</v>
      </c>
      <c r="E6074" t="s">
        <v>892</v>
      </c>
      <c r="F6074" t="s">
        <v>1214</v>
      </c>
      <c r="G6074" t="s">
        <v>6264</v>
      </c>
      <c r="H6074" t="s">
        <v>300</v>
      </c>
      <c r="I6074">
        <v>11.077199999999999</v>
      </c>
      <c r="K6074" t="s">
        <v>879</v>
      </c>
      <c r="L6074" t="s">
        <v>6265</v>
      </c>
      <c r="M6074" t="s">
        <v>931</v>
      </c>
      <c r="N6074" t="s">
        <v>931</v>
      </c>
    </row>
    <row r="6075" spans="1:14" x14ac:dyDescent="0.3">
      <c r="A6075" s="136">
        <f t="shared" si="94"/>
        <v>632.59965681862536</v>
      </c>
      <c r="B6075" s="134">
        <v>2.5457000000000001</v>
      </c>
      <c r="C6075" s="134">
        <v>-76.429820000000007</v>
      </c>
      <c r="D6075" t="s">
        <v>6165</v>
      </c>
      <c r="E6075" t="s">
        <v>892</v>
      </c>
      <c r="F6075" t="s">
        <v>877</v>
      </c>
      <c r="G6075" t="s">
        <v>6166</v>
      </c>
      <c r="H6075" t="s">
        <v>293</v>
      </c>
      <c r="I6075">
        <v>5.8025000000000002</v>
      </c>
      <c r="J6075" t="s">
        <v>894</v>
      </c>
      <c r="K6075" t="s">
        <v>879</v>
      </c>
      <c r="L6075" t="s">
        <v>6167</v>
      </c>
      <c r="M6075" t="s">
        <v>949</v>
      </c>
      <c r="N6075" t="s">
        <v>949</v>
      </c>
    </row>
    <row r="6076" spans="1:14" x14ac:dyDescent="0.3">
      <c r="A6076" s="136">
        <f t="shared" si="94"/>
        <v>632.67810157174029</v>
      </c>
      <c r="B6076" s="134">
        <v>1.8385</v>
      </c>
      <c r="C6076" s="134">
        <v>-75.186999999999998</v>
      </c>
      <c r="D6076" t="s">
        <v>7645</v>
      </c>
      <c r="E6076" t="s">
        <v>892</v>
      </c>
      <c r="F6076" t="s">
        <v>1214</v>
      </c>
      <c r="G6076" t="s">
        <v>7291</v>
      </c>
      <c r="H6076" t="s">
        <v>230</v>
      </c>
      <c r="I6076">
        <v>75.037700000000001</v>
      </c>
      <c r="J6076" t="s">
        <v>986</v>
      </c>
      <c r="K6076" t="s">
        <v>879</v>
      </c>
      <c r="L6076" t="s">
        <v>7646</v>
      </c>
      <c r="M6076" t="s">
        <v>957</v>
      </c>
      <c r="N6076" t="s">
        <v>957</v>
      </c>
    </row>
    <row r="6077" spans="1:14" x14ac:dyDescent="0.3">
      <c r="A6077" s="136">
        <f t="shared" si="94"/>
        <v>632.88449810603709</v>
      </c>
      <c r="B6077" s="134">
        <v>2.5459999999999998</v>
      </c>
      <c r="C6077" s="134">
        <v>-76.4345</v>
      </c>
      <c r="D6077" t="s">
        <v>6177</v>
      </c>
      <c r="E6077" t="s">
        <v>892</v>
      </c>
      <c r="F6077" t="s">
        <v>1214</v>
      </c>
      <c r="G6077" t="s">
        <v>6166</v>
      </c>
      <c r="H6077" t="s">
        <v>293</v>
      </c>
      <c r="I6077">
        <v>13.5542</v>
      </c>
      <c r="J6077" t="s">
        <v>986</v>
      </c>
      <c r="K6077" t="s">
        <v>879</v>
      </c>
      <c r="L6077" t="s">
        <v>4252</v>
      </c>
      <c r="M6077" t="s">
        <v>1019</v>
      </c>
      <c r="N6077" t="s">
        <v>1019</v>
      </c>
    </row>
    <row r="6078" spans="1:14" x14ac:dyDescent="0.3">
      <c r="A6078" s="136">
        <f t="shared" si="94"/>
        <v>632.88765584174041</v>
      </c>
      <c r="B6078" s="134">
        <v>2.75</v>
      </c>
      <c r="C6078" s="134">
        <v>-76.691500000000005</v>
      </c>
      <c r="D6078" t="s">
        <v>6181</v>
      </c>
      <c r="E6078" t="s">
        <v>892</v>
      </c>
      <c r="F6078" t="s">
        <v>1214</v>
      </c>
      <c r="G6078" t="s">
        <v>5681</v>
      </c>
      <c r="H6078" t="s">
        <v>293</v>
      </c>
      <c r="I6078">
        <v>6.1635</v>
      </c>
      <c r="J6078" t="s">
        <v>986</v>
      </c>
      <c r="K6078" t="s">
        <v>879</v>
      </c>
      <c r="L6078" t="s">
        <v>5682</v>
      </c>
      <c r="M6078" t="s">
        <v>931</v>
      </c>
      <c r="N6078" t="s">
        <v>931</v>
      </c>
    </row>
    <row r="6079" spans="1:14" x14ac:dyDescent="0.3">
      <c r="A6079" s="136">
        <f t="shared" si="94"/>
        <v>633.14730203122974</v>
      </c>
      <c r="B6079" s="134">
        <v>2.7519999999999998</v>
      </c>
      <c r="C6079" s="134">
        <v>-76.697500000000005</v>
      </c>
      <c r="D6079" t="s">
        <v>6187</v>
      </c>
      <c r="E6079" t="s">
        <v>892</v>
      </c>
      <c r="F6079" t="s">
        <v>1214</v>
      </c>
      <c r="G6079" t="s">
        <v>5681</v>
      </c>
      <c r="H6079" t="s">
        <v>293</v>
      </c>
      <c r="I6079">
        <v>24.654199999999999</v>
      </c>
      <c r="J6079" t="s">
        <v>986</v>
      </c>
      <c r="K6079" t="s">
        <v>879</v>
      </c>
      <c r="L6079" t="s">
        <v>5682</v>
      </c>
      <c r="M6079" t="s">
        <v>931</v>
      </c>
      <c r="N6079" t="s">
        <v>931</v>
      </c>
    </row>
    <row r="6080" spans="1:14" x14ac:dyDescent="0.3">
      <c r="A6080" s="136">
        <f t="shared" si="94"/>
        <v>633.93591674428637</v>
      </c>
      <c r="B6080" s="134">
        <v>2.0365000000000002</v>
      </c>
      <c r="C6080" s="134">
        <v>-75.64</v>
      </c>
      <c r="D6080" t="s">
        <v>6967</v>
      </c>
      <c r="E6080" t="s">
        <v>892</v>
      </c>
      <c r="F6080" t="s">
        <v>1214</v>
      </c>
      <c r="G6080" t="s">
        <v>6968</v>
      </c>
      <c r="H6080" t="s">
        <v>300</v>
      </c>
      <c r="I6080">
        <v>2.4615999999999998</v>
      </c>
      <c r="J6080" t="s">
        <v>986</v>
      </c>
      <c r="K6080" t="s">
        <v>879</v>
      </c>
      <c r="L6080" t="s">
        <v>6956</v>
      </c>
      <c r="M6080" t="s">
        <v>931</v>
      </c>
      <c r="N6080" t="s">
        <v>931</v>
      </c>
    </row>
    <row r="6081" spans="1:14" x14ac:dyDescent="0.3">
      <c r="A6081" s="136">
        <f t="shared" si="94"/>
        <v>633.96255381871856</v>
      </c>
      <c r="B6081" s="134">
        <v>1.8345</v>
      </c>
      <c r="C6081" s="134">
        <v>-75.207499999999996</v>
      </c>
      <c r="D6081" t="s">
        <v>7661</v>
      </c>
      <c r="E6081" t="s">
        <v>892</v>
      </c>
      <c r="F6081" t="s">
        <v>877</v>
      </c>
      <c r="G6081" t="s">
        <v>7291</v>
      </c>
      <c r="H6081" t="s">
        <v>230</v>
      </c>
      <c r="I6081">
        <v>98.4131</v>
      </c>
      <c r="J6081" t="s">
        <v>894</v>
      </c>
      <c r="K6081" t="s">
        <v>903</v>
      </c>
      <c r="L6081" t="s">
        <v>5663</v>
      </c>
      <c r="M6081" t="s">
        <v>1173</v>
      </c>
      <c r="N6081" t="s">
        <v>1173</v>
      </c>
    </row>
    <row r="6082" spans="1:14" x14ac:dyDescent="0.3">
      <c r="A6082" s="136">
        <f t="shared" ref="A6082:A6145" si="95">6371*ACOS(SIN(RADIANS(LAT))*SIN(RADIANS(B6082))+COS(RADIANS(LAT))*COS(RADIANS(B6082))*COS(RADIANS(C6082-LONG)))</f>
        <v>634.85743308480426</v>
      </c>
      <c r="B6082" s="134">
        <v>1.831</v>
      </c>
      <c r="C6082" s="134">
        <v>-75.22</v>
      </c>
      <c r="D6082" t="s">
        <v>7673</v>
      </c>
      <c r="E6082" t="s">
        <v>892</v>
      </c>
      <c r="F6082" t="s">
        <v>877</v>
      </c>
      <c r="G6082" t="s">
        <v>7291</v>
      </c>
      <c r="H6082" t="s">
        <v>230</v>
      </c>
      <c r="I6082">
        <v>73.811199999999999</v>
      </c>
      <c r="J6082" t="s">
        <v>894</v>
      </c>
      <c r="K6082" t="s">
        <v>903</v>
      </c>
      <c r="L6082" t="s">
        <v>7365</v>
      </c>
      <c r="M6082" t="s">
        <v>7674</v>
      </c>
      <c r="N6082" t="s">
        <v>7674</v>
      </c>
    </row>
    <row r="6083" spans="1:14" x14ac:dyDescent="0.3">
      <c r="A6083" s="136">
        <f t="shared" si="95"/>
        <v>636.21549197854472</v>
      </c>
      <c r="B6083" s="134">
        <v>1.823</v>
      </c>
      <c r="C6083" s="134">
        <v>-75.232500000000002</v>
      </c>
      <c r="D6083" t="s">
        <v>7703</v>
      </c>
      <c r="E6083" t="s">
        <v>883</v>
      </c>
      <c r="F6083" t="s">
        <v>877</v>
      </c>
      <c r="G6083" t="s">
        <v>7291</v>
      </c>
      <c r="H6083" t="s">
        <v>230</v>
      </c>
      <c r="I6083">
        <v>62.7408</v>
      </c>
      <c r="J6083" t="s">
        <v>894</v>
      </c>
      <c r="L6083" t="s">
        <v>7365</v>
      </c>
      <c r="M6083" t="s">
        <v>1310</v>
      </c>
      <c r="N6083" t="s">
        <v>1310</v>
      </c>
    </row>
    <row r="6084" spans="1:14" x14ac:dyDescent="0.3">
      <c r="A6084" s="136">
        <f t="shared" si="95"/>
        <v>636.34621810294993</v>
      </c>
      <c r="B6084" s="134">
        <v>2.052</v>
      </c>
      <c r="C6084" s="134">
        <v>-75.715999999999994</v>
      </c>
      <c r="D6084" t="s">
        <v>6954</v>
      </c>
      <c r="E6084" t="s">
        <v>892</v>
      </c>
      <c r="F6084" t="s">
        <v>1214</v>
      </c>
      <c r="G6084" t="s">
        <v>6955</v>
      </c>
      <c r="H6084" t="s">
        <v>300</v>
      </c>
      <c r="I6084">
        <v>4.9238</v>
      </c>
      <c r="L6084" t="s">
        <v>6956</v>
      </c>
      <c r="M6084" t="s">
        <v>931</v>
      </c>
      <c r="N6084" t="s">
        <v>931</v>
      </c>
    </row>
    <row r="6085" spans="1:14" x14ac:dyDescent="0.3">
      <c r="A6085" s="136">
        <f t="shared" si="95"/>
        <v>636.64262862487908</v>
      </c>
      <c r="B6085" s="134">
        <v>2.1019999999999999</v>
      </c>
      <c r="C6085" s="134">
        <v>-75.813000000000002</v>
      </c>
      <c r="D6085" t="s">
        <v>6826</v>
      </c>
      <c r="E6085" t="s">
        <v>883</v>
      </c>
      <c r="F6085" t="s">
        <v>877</v>
      </c>
      <c r="G6085" t="s">
        <v>6592</v>
      </c>
      <c r="H6085" t="s">
        <v>300</v>
      </c>
      <c r="I6085">
        <v>68.942499999999995</v>
      </c>
      <c r="J6085" t="s">
        <v>894</v>
      </c>
      <c r="L6085" t="s">
        <v>1273</v>
      </c>
      <c r="M6085" t="s">
        <v>957</v>
      </c>
      <c r="N6085" t="s">
        <v>957</v>
      </c>
    </row>
    <row r="6086" spans="1:14" x14ac:dyDescent="0.3">
      <c r="A6086" s="136">
        <f t="shared" si="95"/>
        <v>636.76349284140451</v>
      </c>
      <c r="B6086" s="134">
        <v>1.8225</v>
      </c>
      <c r="C6086" s="134">
        <v>-75.244</v>
      </c>
      <c r="D6086" t="s">
        <v>7700</v>
      </c>
      <c r="E6086" t="s">
        <v>883</v>
      </c>
      <c r="F6086" t="s">
        <v>981</v>
      </c>
      <c r="G6086" t="s">
        <v>7291</v>
      </c>
      <c r="H6086" t="s">
        <v>230</v>
      </c>
      <c r="I6086">
        <v>98.418499999999995</v>
      </c>
      <c r="J6086" t="s">
        <v>894</v>
      </c>
      <c r="L6086" t="s">
        <v>7701</v>
      </c>
      <c r="M6086" t="s">
        <v>7702</v>
      </c>
      <c r="N6086" t="s">
        <v>7702</v>
      </c>
    </row>
    <row r="6087" spans="1:14" x14ac:dyDescent="0.3">
      <c r="A6087" s="136">
        <f t="shared" si="95"/>
        <v>637.79518578740124</v>
      </c>
      <c r="B6087" s="134">
        <v>2.1255000000000002</v>
      </c>
      <c r="C6087" s="134">
        <v>-75.875500000000002</v>
      </c>
      <c r="D6087" t="s">
        <v>6799</v>
      </c>
      <c r="E6087" t="s">
        <v>883</v>
      </c>
      <c r="F6087" t="s">
        <v>877</v>
      </c>
      <c r="G6087" t="s">
        <v>6800</v>
      </c>
      <c r="H6087" t="s">
        <v>300</v>
      </c>
      <c r="I6087">
        <v>145.28530000000001</v>
      </c>
      <c r="J6087" t="s">
        <v>894</v>
      </c>
      <c r="L6087" t="s">
        <v>6801</v>
      </c>
      <c r="M6087" t="s">
        <v>1019</v>
      </c>
      <c r="N6087" t="s">
        <v>1019</v>
      </c>
    </row>
    <row r="6088" spans="1:14" x14ac:dyDescent="0.3">
      <c r="A6088" s="136">
        <f t="shared" si="95"/>
        <v>637.97526196265312</v>
      </c>
      <c r="B6088" s="134">
        <v>2.0409999999999999</v>
      </c>
      <c r="C6088" s="134">
        <v>-75.726500000000001</v>
      </c>
      <c r="D6088" t="s">
        <v>7002</v>
      </c>
      <c r="E6088" t="s">
        <v>892</v>
      </c>
      <c r="F6088" t="s">
        <v>1214</v>
      </c>
      <c r="G6088" t="s">
        <v>6955</v>
      </c>
      <c r="H6088" t="s">
        <v>300</v>
      </c>
      <c r="I6088">
        <v>7.3859000000000004</v>
      </c>
      <c r="J6088" t="s">
        <v>986</v>
      </c>
      <c r="K6088" t="s">
        <v>879</v>
      </c>
      <c r="L6088" t="s">
        <v>6956</v>
      </c>
      <c r="M6088" t="s">
        <v>931</v>
      </c>
      <c r="N6088" t="s">
        <v>931</v>
      </c>
    </row>
    <row r="6089" spans="1:14" x14ac:dyDescent="0.3">
      <c r="A6089" s="136">
        <f t="shared" si="95"/>
        <v>638.39126796511277</v>
      </c>
      <c r="B6089" s="134">
        <v>2.4965000000000002</v>
      </c>
      <c r="C6089" s="134">
        <v>-76.450999999999993</v>
      </c>
      <c r="D6089" t="s">
        <v>6365</v>
      </c>
      <c r="E6089" t="s">
        <v>892</v>
      </c>
      <c r="F6089" t="s">
        <v>1214</v>
      </c>
      <c r="G6089" t="s">
        <v>6166</v>
      </c>
      <c r="H6089" t="s">
        <v>293</v>
      </c>
      <c r="I6089">
        <v>13.555199999999999</v>
      </c>
      <c r="L6089" t="s">
        <v>4252</v>
      </c>
      <c r="M6089" t="s">
        <v>1978</v>
      </c>
      <c r="N6089" t="s">
        <v>1978</v>
      </c>
    </row>
    <row r="6090" spans="1:14" x14ac:dyDescent="0.3">
      <c r="A6090" s="136">
        <f t="shared" si="95"/>
        <v>638.53052344140463</v>
      </c>
      <c r="B6090" s="134">
        <v>2.4889999999999999</v>
      </c>
      <c r="C6090" s="134">
        <v>-76.442999999999998</v>
      </c>
      <c r="D6090" t="s">
        <v>6373</v>
      </c>
      <c r="E6090" t="s">
        <v>883</v>
      </c>
      <c r="F6090" t="s">
        <v>1214</v>
      </c>
      <c r="G6090" t="s">
        <v>6166</v>
      </c>
      <c r="H6090" t="s">
        <v>293</v>
      </c>
      <c r="I6090">
        <v>59.1492</v>
      </c>
      <c r="L6090" t="s">
        <v>6374</v>
      </c>
      <c r="M6090" t="s">
        <v>1019</v>
      </c>
      <c r="N6090" t="s">
        <v>1019</v>
      </c>
    </row>
    <row r="6091" spans="1:14" x14ac:dyDescent="0.3">
      <c r="A6091" s="136">
        <f t="shared" si="95"/>
        <v>638.58689487549861</v>
      </c>
      <c r="B6091" s="134">
        <v>2.1865000000000001</v>
      </c>
      <c r="C6091" s="134">
        <v>-75.992999999999995</v>
      </c>
      <c r="D6091" t="s">
        <v>6680</v>
      </c>
      <c r="E6091" t="s">
        <v>883</v>
      </c>
      <c r="F6091" t="s">
        <v>981</v>
      </c>
      <c r="G6091" t="s">
        <v>6681</v>
      </c>
      <c r="H6091" t="s">
        <v>300</v>
      </c>
      <c r="I6091">
        <v>68.960800000000006</v>
      </c>
      <c r="J6091" t="s">
        <v>894</v>
      </c>
      <c r="L6091" t="s">
        <v>6682</v>
      </c>
      <c r="M6091" t="s">
        <v>1173</v>
      </c>
      <c r="N6091" t="s">
        <v>1173</v>
      </c>
    </row>
    <row r="6092" spans="1:14" x14ac:dyDescent="0.3">
      <c r="A6092" s="136">
        <f t="shared" si="95"/>
        <v>639.69880676801768</v>
      </c>
      <c r="B6092" s="134">
        <v>2.7469999999999999</v>
      </c>
      <c r="C6092" s="134">
        <v>-76.782499999999999</v>
      </c>
      <c r="D6092" t="s">
        <v>6416</v>
      </c>
      <c r="E6092" t="s">
        <v>892</v>
      </c>
      <c r="F6092" t="s">
        <v>1214</v>
      </c>
      <c r="G6092" t="s">
        <v>5681</v>
      </c>
      <c r="H6092" t="s">
        <v>293</v>
      </c>
      <c r="I6092">
        <v>24.659099999999999</v>
      </c>
      <c r="L6092" t="s">
        <v>5682</v>
      </c>
      <c r="M6092" t="s">
        <v>931</v>
      </c>
      <c r="N6092" t="s">
        <v>931</v>
      </c>
    </row>
    <row r="6093" spans="1:14" x14ac:dyDescent="0.3">
      <c r="A6093" s="136">
        <f t="shared" si="95"/>
        <v>639.89249081192543</v>
      </c>
      <c r="B6093" s="134">
        <v>2.7054999999999998</v>
      </c>
      <c r="C6093" s="134">
        <v>-76.736500000000007</v>
      </c>
      <c r="D6093" t="s">
        <v>6399</v>
      </c>
      <c r="E6093" t="s">
        <v>883</v>
      </c>
      <c r="F6093" t="s">
        <v>963</v>
      </c>
      <c r="G6093" t="s">
        <v>6400</v>
      </c>
      <c r="H6093" t="s">
        <v>293</v>
      </c>
      <c r="I6093">
        <v>19.7258</v>
      </c>
      <c r="J6093" t="s">
        <v>894</v>
      </c>
      <c r="L6093" t="s">
        <v>6401</v>
      </c>
      <c r="M6093" t="s">
        <v>949</v>
      </c>
      <c r="N6093" t="s">
        <v>949</v>
      </c>
    </row>
    <row r="6094" spans="1:14" x14ac:dyDescent="0.3">
      <c r="A6094" s="136">
        <f t="shared" si="95"/>
        <v>641.31056637012136</v>
      </c>
      <c r="B6094" s="134">
        <v>1.7775000000000001</v>
      </c>
      <c r="C6094" s="134">
        <v>-75.242500000000007</v>
      </c>
      <c r="D6094" t="s">
        <v>7820</v>
      </c>
      <c r="E6094" t="s">
        <v>883</v>
      </c>
      <c r="F6094" t="s">
        <v>877</v>
      </c>
      <c r="G6094" t="s">
        <v>7821</v>
      </c>
      <c r="H6094" t="s">
        <v>230</v>
      </c>
      <c r="I6094">
        <v>132.86770000000001</v>
      </c>
      <c r="J6094" t="s">
        <v>894</v>
      </c>
      <c r="L6094" t="s">
        <v>7822</v>
      </c>
      <c r="M6094" t="s">
        <v>1909</v>
      </c>
      <c r="N6094" t="s">
        <v>1909</v>
      </c>
    </row>
    <row r="6095" spans="1:14" x14ac:dyDescent="0.3">
      <c r="A6095" s="136">
        <f t="shared" si="95"/>
        <v>641.88524796494494</v>
      </c>
      <c r="B6095" s="134">
        <v>2.0670000000000002</v>
      </c>
      <c r="C6095" s="134">
        <v>-75.846999999999994</v>
      </c>
      <c r="D6095" t="s">
        <v>6992</v>
      </c>
      <c r="E6095" t="s">
        <v>883</v>
      </c>
      <c r="F6095" t="s">
        <v>877</v>
      </c>
      <c r="G6095" t="s">
        <v>6592</v>
      </c>
      <c r="H6095" t="s">
        <v>300</v>
      </c>
      <c r="I6095">
        <v>35.705199999999998</v>
      </c>
      <c r="J6095" t="s">
        <v>894</v>
      </c>
      <c r="L6095" t="s">
        <v>6993</v>
      </c>
      <c r="M6095" t="s">
        <v>957</v>
      </c>
      <c r="N6095" t="s">
        <v>957</v>
      </c>
    </row>
    <row r="6096" spans="1:14" x14ac:dyDescent="0.3">
      <c r="A6096" s="136">
        <f t="shared" si="95"/>
        <v>642.32144537783472</v>
      </c>
      <c r="B6096" s="134">
        <v>2.5110000000000001</v>
      </c>
      <c r="C6096" s="134">
        <v>-76.528999999999996</v>
      </c>
      <c r="D6096" t="s">
        <v>6475</v>
      </c>
      <c r="E6096" t="s">
        <v>892</v>
      </c>
      <c r="F6096" t="s">
        <v>1214</v>
      </c>
      <c r="G6096" t="s">
        <v>6476</v>
      </c>
      <c r="H6096" t="s">
        <v>293</v>
      </c>
      <c r="I6096">
        <v>16.022300000000001</v>
      </c>
      <c r="J6096" t="s">
        <v>986</v>
      </c>
      <c r="K6096" t="s">
        <v>879</v>
      </c>
      <c r="L6096" t="s">
        <v>4252</v>
      </c>
      <c r="M6096" t="s">
        <v>1019</v>
      </c>
      <c r="N6096" t="s">
        <v>1019</v>
      </c>
    </row>
    <row r="6097" spans="1:14" x14ac:dyDescent="0.3">
      <c r="A6097" s="136">
        <f t="shared" si="95"/>
        <v>642.37263661782765</v>
      </c>
      <c r="B6097" s="134">
        <v>2.00176</v>
      </c>
      <c r="C6097" s="134">
        <v>-75.736990000000006</v>
      </c>
      <c r="D6097" t="s">
        <v>7174</v>
      </c>
      <c r="E6097" t="s">
        <v>892</v>
      </c>
      <c r="F6097" t="s">
        <v>1214</v>
      </c>
      <c r="G6097" t="s">
        <v>6955</v>
      </c>
      <c r="H6097" t="s">
        <v>300</v>
      </c>
      <c r="I6097">
        <v>1.8871</v>
      </c>
      <c r="J6097" t="s">
        <v>986</v>
      </c>
      <c r="K6097" t="s">
        <v>879</v>
      </c>
      <c r="L6097" t="s">
        <v>6956</v>
      </c>
      <c r="M6097" t="s">
        <v>949</v>
      </c>
      <c r="N6097" t="s">
        <v>949</v>
      </c>
    </row>
    <row r="6098" spans="1:14" x14ac:dyDescent="0.3">
      <c r="A6098" s="136">
        <f t="shared" si="95"/>
        <v>642.37994732084314</v>
      </c>
      <c r="B6098" s="134">
        <v>2.0234999999999999</v>
      </c>
      <c r="C6098" s="134">
        <v>-75.777500000000003</v>
      </c>
      <c r="D6098" t="s">
        <v>7106</v>
      </c>
      <c r="E6098" t="s">
        <v>883</v>
      </c>
      <c r="F6098" t="s">
        <v>963</v>
      </c>
      <c r="G6098" t="s">
        <v>7107</v>
      </c>
      <c r="H6098" t="s">
        <v>300</v>
      </c>
      <c r="I6098">
        <v>219.13480000000001</v>
      </c>
      <c r="L6098" t="s">
        <v>7108</v>
      </c>
      <c r="M6098" t="s">
        <v>1410</v>
      </c>
      <c r="N6098" t="s">
        <v>1410</v>
      </c>
    </row>
    <row r="6099" spans="1:14" x14ac:dyDescent="0.3">
      <c r="A6099" s="136">
        <f t="shared" si="95"/>
        <v>642.45425012662645</v>
      </c>
      <c r="B6099" s="134">
        <v>1.7569999999999999</v>
      </c>
      <c r="C6099" s="134">
        <v>-75.22</v>
      </c>
      <c r="D6099" t="s">
        <v>7935</v>
      </c>
      <c r="E6099" t="s">
        <v>892</v>
      </c>
      <c r="F6099" t="s">
        <v>1214</v>
      </c>
      <c r="G6099" t="s">
        <v>7821</v>
      </c>
      <c r="H6099" t="s">
        <v>230</v>
      </c>
      <c r="I6099">
        <v>68.893000000000001</v>
      </c>
      <c r="L6099" t="s">
        <v>3619</v>
      </c>
      <c r="M6099" t="s">
        <v>957</v>
      </c>
      <c r="N6099" t="s">
        <v>957</v>
      </c>
    </row>
    <row r="6100" spans="1:14" x14ac:dyDescent="0.3">
      <c r="A6100" s="136">
        <f t="shared" si="95"/>
        <v>643.7228957405249</v>
      </c>
      <c r="B6100" s="134">
        <v>2.4355699999999998</v>
      </c>
      <c r="C6100" s="134">
        <v>-76.449250000000006</v>
      </c>
      <c r="D6100" t="s">
        <v>6551</v>
      </c>
      <c r="E6100" t="s">
        <v>892</v>
      </c>
      <c r="F6100" t="s">
        <v>1214</v>
      </c>
      <c r="G6100" t="s">
        <v>6552</v>
      </c>
      <c r="H6100" t="s">
        <v>293</v>
      </c>
      <c r="I6100">
        <v>1.486</v>
      </c>
      <c r="J6100" t="s">
        <v>986</v>
      </c>
      <c r="K6100" t="s">
        <v>879</v>
      </c>
      <c r="L6100" t="s">
        <v>6553</v>
      </c>
      <c r="M6100" t="s">
        <v>949</v>
      </c>
      <c r="N6100" t="s">
        <v>949</v>
      </c>
    </row>
    <row r="6101" spans="1:14" x14ac:dyDescent="0.3">
      <c r="A6101" s="136">
        <f t="shared" si="95"/>
        <v>643.95654151721601</v>
      </c>
      <c r="B6101" s="134">
        <v>1.7515000000000001</v>
      </c>
      <c r="C6101" s="134">
        <v>-75.242000000000004</v>
      </c>
      <c r="D6101" t="s">
        <v>7956</v>
      </c>
      <c r="E6101" t="s">
        <v>892</v>
      </c>
      <c r="F6101" t="s">
        <v>1214</v>
      </c>
      <c r="G6101" t="s">
        <v>7957</v>
      </c>
      <c r="H6101" t="s">
        <v>230</v>
      </c>
      <c r="I6101">
        <v>23.3752</v>
      </c>
      <c r="L6101" t="s">
        <v>3619</v>
      </c>
      <c r="M6101" t="s">
        <v>957</v>
      </c>
      <c r="N6101" t="s">
        <v>957</v>
      </c>
    </row>
    <row r="6102" spans="1:14" x14ac:dyDescent="0.3">
      <c r="A6102" s="136">
        <f t="shared" si="95"/>
        <v>644.07364280245258</v>
      </c>
      <c r="B6102" s="134">
        <v>2.4398900000000001</v>
      </c>
      <c r="C6102" s="134">
        <v>-76.460449999999994</v>
      </c>
      <c r="D6102" t="s">
        <v>6566</v>
      </c>
      <c r="E6102" t="s">
        <v>892</v>
      </c>
      <c r="F6102" t="s">
        <v>1214</v>
      </c>
      <c r="G6102" t="s">
        <v>6552</v>
      </c>
      <c r="H6102" t="s">
        <v>293</v>
      </c>
      <c r="I6102">
        <v>0.67779999999999996</v>
      </c>
      <c r="J6102" t="s">
        <v>986</v>
      </c>
      <c r="K6102" t="s">
        <v>879</v>
      </c>
      <c r="L6102" t="s">
        <v>6553</v>
      </c>
      <c r="M6102" t="s">
        <v>949</v>
      </c>
      <c r="N6102" t="s">
        <v>949</v>
      </c>
    </row>
    <row r="6103" spans="1:14" x14ac:dyDescent="0.3">
      <c r="A6103" s="136">
        <f t="shared" si="95"/>
        <v>646.0834051427546</v>
      </c>
      <c r="B6103" s="134">
        <v>2.4685000000000001</v>
      </c>
      <c r="C6103" s="134">
        <v>-76.528999999999996</v>
      </c>
      <c r="D6103" t="s">
        <v>6639</v>
      </c>
      <c r="E6103" t="s">
        <v>883</v>
      </c>
      <c r="F6103" t="s">
        <v>877</v>
      </c>
      <c r="G6103" t="s">
        <v>6552</v>
      </c>
      <c r="H6103" t="s">
        <v>293</v>
      </c>
      <c r="I6103">
        <v>50.533299999999997</v>
      </c>
      <c r="J6103" t="s">
        <v>894</v>
      </c>
      <c r="L6103" t="s">
        <v>6640</v>
      </c>
      <c r="M6103" t="s">
        <v>1019</v>
      </c>
      <c r="N6103" t="s">
        <v>1019</v>
      </c>
    </row>
    <row r="6104" spans="1:14" x14ac:dyDescent="0.3">
      <c r="A6104" s="136">
        <f t="shared" si="95"/>
        <v>646.93322779627476</v>
      </c>
      <c r="B6104" s="134">
        <v>2.1411199999999999</v>
      </c>
      <c r="C6104" s="134">
        <v>-76.062809999999999</v>
      </c>
      <c r="D6104" t="s">
        <v>6957</v>
      </c>
      <c r="E6104" t="s">
        <v>892</v>
      </c>
      <c r="F6104" t="s">
        <v>1214</v>
      </c>
      <c r="G6104" t="s">
        <v>6681</v>
      </c>
      <c r="H6104" t="s">
        <v>300</v>
      </c>
      <c r="I6104">
        <v>1.9879</v>
      </c>
      <c r="J6104" t="s">
        <v>986</v>
      </c>
      <c r="K6104" t="s">
        <v>879</v>
      </c>
      <c r="L6104" t="s">
        <v>6958</v>
      </c>
      <c r="M6104" t="s">
        <v>949</v>
      </c>
      <c r="N6104" t="s">
        <v>949</v>
      </c>
    </row>
    <row r="6105" spans="1:14" x14ac:dyDescent="0.3">
      <c r="A6105" s="136">
        <f t="shared" si="95"/>
        <v>647.31887639827437</v>
      </c>
      <c r="B6105" s="134">
        <v>1.7275</v>
      </c>
      <c r="C6105" s="134">
        <v>-75.263000000000005</v>
      </c>
      <c r="D6105" t="s">
        <v>8057</v>
      </c>
      <c r="E6105" t="s">
        <v>883</v>
      </c>
      <c r="F6105" t="s">
        <v>877</v>
      </c>
      <c r="G6105" t="s">
        <v>7957</v>
      </c>
      <c r="H6105" t="s">
        <v>230</v>
      </c>
      <c r="I6105">
        <v>50.443300000000001</v>
      </c>
      <c r="J6105" t="s">
        <v>894</v>
      </c>
      <c r="L6105" t="s">
        <v>8058</v>
      </c>
      <c r="M6105" t="s">
        <v>1909</v>
      </c>
      <c r="N6105" t="s">
        <v>1909</v>
      </c>
    </row>
    <row r="6106" spans="1:14" x14ac:dyDescent="0.3">
      <c r="A6106" s="136">
        <f t="shared" si="95"/>
        <v>647.36830407914135</v>
      </c>
      <c r="B6106" s="134">
        <v>2.4495</v>
      </c>
      <c r="C6106" s="134">
        <v>-76.522999999999996</v>
      </c>
      <c r="D6106" t="s">
        <v>6674</v>
      </c>
      <c r="E6106" t="s">
        <v>883</v>
      </c>
      <c r="F6106" t="s">
        <v>963</v>
      </c>
      <c r="G6106" t="s">
        <v>6552</v>
      </c>
      <c r="H6106" t="s">
        <v>293</v>
      </c>
      <c r="I6106">
        <v>19.720400000000001</v>
      </c>
      <c r="L6106" t="s">
        <v>6675</v>
      </c>
      <c r="M6106" t="s">
        <v>1019</v>
      </c>
      <c r="N6106" t="s">
        <v>1019</v>
      </c>
    </row>
    <row r="6107" spans="1:14" x14ac:dyDescent="0.3">
      <c r="A6107" s="136">
        <f t="shared" si="95"/>
        <v>647.49899790690279</v>
      </c>
      <c r="B6107" s="134">
        <v>1.7170000000000001</v>
      </c>
      <c r="C6107" s="134">
        <v>-75.242000000000004</v>
      </c>
      <c r="D6107" t="s">
        <v>8108</v>
      </c>
      <c r="E6107" t="s">
        <v>892</v>
      </c>
      <c r="F6107" t="s">
        <v>877</v>
      </c>
      <c r="G6107" t="s">
        <v>7957</v>
      </c>
      <c r="H6107" t="s">
        <v>230</v>
      </c>
      <c r="I6107">
        <v>310.03449999999998</v>
      </c>
      <c r="J6107" t="s">
        <v>894</v>
      </c>
      <c r="K6107" t="s">
        <v>879</v>
      </c>
      <c r="L6107" t="s">
        <v>8109</v>
      </c>
      <c r="M6107" t="s">
        <v>899</v>
      </c>
      <c r="N6107" t="s">
        <v>899</v>
      </c>
    </row>
    <row r="6108" spans="1:14" x14ac:dyDescent="0.3">
      <c r="A6108" s="136">
        <f t="shared" si="95"/>
        <v>647.8033473611207</v>
      </c>
      <c r="B6108" s="134">
        <v>2.4510000000000001</v>
      </c>
      <c r="C6108" s="134">
        <v>-76.531499999999994</v>
      </c>
      <c r="D6108" t="s">
        <v>6683</v>
      </c>
      <c r="E6108" t="s">
        <v>883</v>
      </c>
      <c r="F6108" t="s">
        <v>877</v>
      </c>
      <c r="G6108" t="s">
        <v>6552</v>
      </c>
      <c r="H6108" t="s">
        <v>293</v>
      </c>
      <c r="I6108">
        <v>76.417699999999996</v>
      </c>
      <c r="J6108" t="s">
        <v>894</v>
      </c>
      <c r="L6108" t="s">
        <v>6684</v>
      </c>
      <c r="M6108" t="s">
        <v>1173</v>
      </c>
      <c r="N6108" t="s">
        <v>1173</v>
      </c>
    </row>
    <row r="6109" spans="1:14" x14ac:dyDescent="0.3">
      <c r="A6109" s="136">
        <f t="shared" si="95"/>
        <v>647.9685216152634</v>
      </c>
      <c r="B6109" s="134">
        <v>2.4449999999999998</v>
      </c>
      <c r="C6109" s="134">
        <v>-76.525999999999996</v>
      </c>
      <c r="D6109" t="s">
        <v>6692</v>
      </c>
      <c r="E6109" t="s">
        <v>883</v>
      </c>
      <c r="F6109" t="s">
        <v>877</v>
      </c>
      <c r="G6109" t="s">
        <v>6552</v>
      </c>
      <c r="H6109" t="s">
        <v>293</v>
      </c>
      <c r="I6109">
        <v>14.7904</v>
      </c>
      <c r="J6109" t="s">
        <v>894</v>
      </c>
      <c r="L6109" t="s">
        <v>6693</v>
      </c>
      <c r="M6109" t="s">
        <v>6694</v>
      </c>
      <c r="N6109" t="s">
        <v>6694</v>
      </c>
    </row>
    <row r="6110" spans="1:14" x14ac:dyDescent="0.3">
      <c r="A6110" s="136">
        <f t="shared" si="95"/>
        <v>648.19159149650966</v>
      </c>
      <c r="B6110" s="134">
        <v>2.0354999999999999</v>
      </c>
      <c r="C6110" s="134">
        <v>-75.906499999999994</v>
      </c>
      <c r="D6110" t="s">
        <v>7187</v>
      </c>
      <c r="E6110" t="s">
        <v>883</v>
      </c>
      <c r="F6110" t="s">
        <v>877</v>
      </c>
      <c r="G6110" t="s">
        <v>7188</v>
      </c>
      <c r="H6110" t="s">
        <v>300</v>
      </c>
      <c r="I6110">
        <v>45.560600000000001</v>
      </c>
      <c r="J6110" t="s">
        <v>894</v>
      </c>
      <c r="L6110" t="s">
        <v>7189</v>
      </c>
      <c r="M6110" t="s">
        <v>957</v>
      </c>
      <c r="N6110" t="s">
        <v>957</v>
      </c>
    </row>
    <row r="6111" spans="1:14" x14ac:dyDescent="0.3">
      <c r="A6111" s="136">
        <f t="shared" si="95"/>
        <v>648.59652096064963</v>
      </c>
      <c r="B6111" s="134">
        <v>2.4387300000000001</v>
      </c>
      <c r="C6111" s="134">
        <v>-76.527060000000006</v>
      </c>
      <c r="D6111" t="s">
        <v>6714</v>
      </c>
      <c r="E6111" t="s">
        <v>892</v>
      </c>
      <c r="F6111" t="s">
        <v>1593</v>
      </c>
      <c r="G6111" t="s">
        <v>6552</v>
      </c>
      <c r="H6111" t="s">
        <v>293</v>
      </c>
      <c r="I6111">
        <v>8.0168999999999997</v>
      </c>
      <c r="J6111" t="s">
        <v>894</v>
      </c>
      <c r="K6111" t="s">
        <v>879</v>
      </c>
      <c r="L6111" t="s">
        <v>6693</v>
      </c>
      <c r="M6111" t="s">
        <v>949</v>
      </c>
      <c r="N6111" t="s">
        <v>949</v>
      </c>
    </row>
    <row r="6112" spans="1:14" x14ac:dyDescent="0.3">
      <c r="A6112" s="136">
        <f t="shared" si="95"/>
        <v>648.61075085001778</v>
      </c>
      <c r="B6112" s="134">
        <v>2.0169999999999999</v>
      </c>
      <c r="C6112" s="134">
        <v>-75.881500000000003</v>
      </c>
      <c r="D6112" t="s">
        <v>7213</v>
      </c>
      <c r="E6112" t="s">
        <v>883</v>
      </c>
      <c r="F6112" t="s">
        <v>877</v>
      </c>
      <c r="G6112" t="s">
        <v>7214</v>
      </c>
      <c r="H6112" t="s">
        <v>300</v>
      </c>
      <c r="I6112">
        <v>201.9384</v>
      </c>
      <c r="J6112" t="s">
        <v>889</v>
      </c>
      <c r="L6112" t="s">
        <v>7215</v>
      </c>
      <c r="M6112" t="s">
        <v>1019</v>
      </c>
      <c r="N6112" t="s">
        <v>1019</v>
      </c>
    </row>
    <row r="6113" spans="1:14" x14ac:dyDescent="0.3">
      <c r="A6113" s="136">
        <f t="shared" si="95"/>
        <v>648.83672130056073</v>
      </c>
      <c r="B6113" s="134">
        <v>2.609</v>
      </c>
      <c r="C6113" s="134">
        <v>-76.746499999999997</v>
      </c>
      <c r="D6113" t="s">
        <v>6717</v>
      </c>
      <c r="E6113" t="s">
        <v>892</v>
      </c>
      <c r="F6113" t="s">
        <v>1214</v>
      </c>
      <c r="G6113" t="s">
        <v>6400</v>
      </c>
      <c r="H6113" t="s">
        <v>293</v>
      </c>
      <c r="I6113">
        <v>51.785499999999999</v>
      </c>
      <c r="J6113" t="s">
        <v>986</v>
      </c>
      <c r="K6113" t="s">
        <v>879</v>
      </c>
      <c r="L6113" t="s">
        <v>6718</v>
      </c>
      <c r="M6113" t="s">
        <v>931</v>
      </c>
      <c r="N6113" t="s">
        <v>931</v>
      </c>
    </row>
    <row r="6114" spans="1:14" x14ac:dyDescent="0.3">
      <c r="A6114" s="136">
        <f t="shared" si="95"/>
        <v>649.00438996991102</v>
      </c>
      <c r="B6114" s="134">
        <v>2.4347500000000002</v>
      </c>
      <c r="C6114" s="134">
        <v>-76.527869999999993</v>
      </c>
      <c r="D6114" t="s">
        <v>6731</v>
      </c>
      <c r="E6114" t="s">
        <v>892</v>
      </c>
      <c r="F6114" t="s">
        <v>877</v>
      </c>
      <c r="G6114" t="s">
        <v>6552</v>
      </c>
      <c r="H6114" t="s">
        <v>293</v>
      </c>
      <c r="I6114">
        <v>52.323399999999999</v>
      </c>
      <c r="J6114" t="s">
        <v>889</v>
      </c>
      <c r="K6114" t="s">
        <v>879</v>
      </c>
      <c r="L6114" t="s">
        <v>6693</v>
      </c>
      <c r="M6114" t="s">
        <v>949</v>
      </c>
      <c r="N6114" t="s">
        <v>949</v>
      </c>
    </row>
    <row r="6115" spans="1:14" x14ac:dyDescent="0.3">
      <c r="A6115" s="136">
        <f t="shared" si="95"/>
        <v>649.47945667348222</v>
      </c>
      <c r="B6115" s="134">
        <v>1.9555</v>
      </c>
      <c r="C6115" s="134">
        <v>-75.786000000000001</v>
      </c>
      <c r="D6115" t="s">
        <v>7345</v>
      </c>
      <c r="E6115" t="s">
        <v>883</v>
      </c>
      <c r="F6115" t="s">
        <v>877</v>
      </c>
      <c r="G6115" t="s">
        <v>7346</v>
      </c>
      <c r="H6115" t="s">
        <v>300</v>
      </c>
      <c r="I6115">
        <v>17.2363</v>
      </c>
      <c r="J6115" t="s">
        <v>894</v>
      </c>
      <c r="L6115" t="s">
        <v>7347</v>
      </c>
      <c r="M6115" t="s">
        <v>1019</v>
      </c>
      <c r="N6115" t="s">
        <v>1019</v>
      </c>
    </row>
    <row r="6116" spans="1:14" x14ac:dyDescent="0.3">
      <c r="A6116" s="136">
        <f t="shared" si="95"/>
        <v>649.52439210809973</v>
      </c>
      <c r="B6116" s="134">
        <v>2.4289999999999998</v>
      </c>
      <c r="C6116" s="134">
        <v>-76.528000000000006</v>
      </c>
      <c r="D6116" t="s">
        <v>6750</v>
      </c>
      <c r="E6116" t="s">
        <v>883</v>
      </c>
      <c r="F6116" t="s">
        <v>877</v>
      </c>
      <c r="G6116" t="s">
        <v>6552</v>
      </c>
      <c r="H6116" t="s">
        <v>293</v>
      </c>
      <c r="I6116">
        <v>81.348600000000005</v>
      </c>
      <c r="J6116" t="s">
        <v>894</v>
      </c>
      <c r="L6116" t="s">
        <v>6693</v>
      </c>
      <c r="M6116" t="s">
        <v>1019</v>
      </c>
      <c r="N6116" t="s">
        <v>1019</v>
      </c>
    </row>
    <row r="6117" spans="1:14" x14ac:dyDescent="0.3">
      <c r="A6117" s="136">
        <f t="shared" si="95"/>
        <v>649.64110215580865</v>
      </c>
      <c r="B6117" s="134">
        <v>2.41615</v>
      </c>
      <c r="C6117" s="134">
        <v>-76.512550000000005</v>
      </c>
      <c r="D6117" t="s">
        <v>6764</v>
      </c>
      <c r="E6117" t="s">
        <v>892</v>
      </c>
      <c r="F6117" t="s">
        <v>1593</v>
      </c>
      <c r="G6117" t="s">
        <v>6552</v>
      </c>
      <c r="H6117" t="s">
        <v>293</v>
      </c>
      <c r="I6117">
        <v>9.6196999999999999</v>
      </c>
      <c r="J6117" t="s">
        <v>894</v>
      </c>
      <c r="K6117" t="s">
        <v>879</v>
      </c>
      <c r="L6117" t="s">
        <v>6765</v>
      </c>
      <c r="M6117" t="s">
        <v>949</v>
      </c>
      <c r="N6117" t="s">
        <v>949</v>
      </c>
    </row>
    <row r="6118" spans="1:14" x14ac:dyDescent="0.3">
      <c r="A6118" s="136">
        <f t="shared" si="95"/>
        <v>649.73408840517675</v>
      </c>
      <c r="B6118" s="134">
        <v>2.4141699999999999</v>
      </c>
      <c r="C6118" s="134">
        <v>-76.511290000000002</v>
      </c>
      <c r="D6118" t="s">
        <v>6767</v>
      </c>
      <c r="E6118" t="s">
        <v>892</v>
      </c>
      <c r="F6118" t="s">
        <v>877</v>
      </c>
      <c r="G6118" t="s">
        <v>6552</v>
      </c>
      <c r="H6118" t="s">
        <v>293</v>
      </c>
      <c r="I6118">
        <v>12.230499999999999</v>
      </c>
      <c r="J6118" t="s">
        <v>889</v>
      </c>
      <c r="K6118" t="s">
        <v>879</v>
      </c>
      <c r="L6118" t="s">
        <v>6768</v>
      </c>
      <c r="M6118" t="s">
        <v>949</v>
      </c>
      <c r="N6118" t="s">
        <v>949</v>
      </c>
    </row>
    <row r="6119" spans="1:14" x14ac:dyDescent="0.3">
      <c r="A6119" s="136">
        <f t="shared" si="95"/>
        <v>649.75417796713259</v>
      </c>
      <c r="B6119" s="134">
        <v>2.4115000000000002</v>
      </c>
      <c r="C6119" s="134">
        <v>-76.507999999999996</v>
      </c>
      <c r="D6119" t="s">
        <v>6770</v>
      </c>
      <c r="E6119" t="s">
        <v>980</v>
      </c>
      <c r="F6119" t="s">
        <v>981</v>
      </c>
      <c r="G6119" t="s">
        <v>6771</v>
      </c>
      <c r="H6119" t="s">
        <v>293</v>
      </c>
      <c r="I6119">
        <v>18.4877</v>
      </c>
      <c r="J6119" t="s">
        <v>894</v>
      </c>
      <c r="L6119" t="s">
        <v>6772</v>
      </c>
      <c r="M6119" t="s">
        <v>949</v>
      </c>
      <c r="N6119" t="s">
        <v>949</v>
      </c>
    </row>
    <row r="6120" spans="1:14" x14ac:dyDescent="0.3">
      <c r="A6120" s="136">
        <f t="shared" si="95"/>
        <v>649.98168522037724</v>
      </c>
      <c r="B6120" s="134">
        <v>2.419</v>
      </c>
      <c r="C6120" s="134">
        <v>-76.521500000000003</v>
      </c>
      <c r="D6120" t="s">
        <v>6777</v>
      </c>
      <c r="E6120" t="s">
        <v>883</v>
      </c>
      <c r="F6120" t="s">
        <v>877</v>
      </c>
      <c r="G6120" t="s">
        <v>6552</v>
      </c>
      <c r="H6120" t="s">
        <v>293</v>
      </c>
      <c r="I6120">
        <v>112.1614</v>
      </c>
      <c r="J6120" t="s">
        <v>894</v>
      </c>
      <c r="L6120" t="s">
        <v>6778</v>
      </c>
      <c r="M6120" t="s">
        <v>1019</v>
      </c>
      <c r="N6120" t="s">
        <v>1019</v>
      </c>
    </row>
    <row r="6121" spans="1:14" x14ac:dyDescent="0.3">
      <c r="A6121" s="136">
        <f t="shared" si="95"/>
        <v>650.86622702289355</v>
      </c>
      <c r="B6121" s="134">
        <v>2.3935</v>
      </c>
      <c r="C6121" s="134">
        <v>-76.500500000000002</v>
      </c>
      <c r="D6121" t="s">
        <v>6815</v>
      </c>
      <c r="E6121" t="s">
        <v>883</v>
      </c>
      <c r="F6121" t="s">
        <v>981</v>
      </c>
      <c r="G6121" t="s">
        <v>6771</v>
      </c>
      <c r="H6121" t="s">
        <v>293</v>
      </c>
      <c r="I6121">
        <v>28.347799999999999</v>
      </c>
      <c r="J6121" t="s">
        <v>894</v>
      </c>
      <c r="L6121" t="s">
        <v>6816</v>
      </c>
      <c r="M6121" t="s">
        <v>6817</v>
      </c>
      <c r="N6121" t="s">
        <v>6817</v>
      </c>
    </row>
    <row r="6122" spans="1:14" x14ac:dyDescent="0.3">
      <c r="A6122" s="136">
        <f t="shared" si="95"/>
        <v>650.94133202111436</v>
      </c>
      <c r="B6122" s="134">
        <v>2.3910300000000002</v>
      </c>
      <c r="C6122" s="134">
        <v>-76.498289999999997</v>
      </c>
      <c r="D6122" t="s">
        <v>6818</v>
      </c>
      <c r="E6122" t="s">
        <v>892</v>
      </c>
      <c r="F6122" t="s">
        <v>1593</v>
      </c>
      <c r="G6122" t="s">
        <v>6552</v>
      </c>
      <c r="H6122" t="s">
        <v>293</v>
      </c>
      <c r="I6122">
        <v>10.02</v>
      </c>
      <c r="J6122" t="s">
        <v>894</v>
      </c>
      <c r="K6122" t="s">
        <v>879</v>
      </c>
      <c r="L6122" t="s">
        <v>6819</v>
      </c>
      <c r="M6122" t="s">
        <v>949</v>
      </c>
      <c r="N6122" t="s">
        <v>949</v>
      </c>
    </row>
    <row r="6123" spans="1:14" x14ac:dyDescent="0.3">
      <c r="A6123" s="136">
        <f t="shared" si="95"/>
        <v>650.95896449266536</v>
      </c>
      <c r="B6123" s="134">
        <v>2.4666800000000002</v>
      </c>
      <c r="C6123" s="134">
        <v>-76.5989</v>
      </c>
      <c r="D6123" t="s">
        <v>6802</v>
      </c>
      <c r="E6123" t="s">
        <v>892</v>
      </c>
      <c r="F6123" t="s">
        <v>877</v>
      </c>
      <c r="G6123" t="s">
        <v>6552</v>
      </c>
      <c r="H6123" t="s">
        <v>293</v>
      </c>
      <c r="I6123">
        <v>39.468299999999999</v>
      </c>
      <c r="J6123" t="s">
        <v>894</v>
      </c>
      <c r="K6123" t="s">
        <v>879</v>
      </c>
      <c r="L6123" t="s">
        <v>6803</v>
      </c>
      <c r="M6123" t="s">
        <v>949</v>
      </c>
      <c r="N6123" t="s">
        <v>949</v>
      </c>
    </row>
    <row r="6124" spans="1:14" x14ac:dyDescent="0.3">
      <c r="A6124" s="136">
        <f t="shared" si="95"/>
        <v>651.17678153279655</v>
      </c>
      <c r="B6124" s="134">
        <v>1.94157</v>
      </c>
      <c r="C6124" s="134">
        <v>-75.792330000000007</v>
      </c>
      <c r="D6124" t="s">
        <v>7401</v>
      </c>
      <c r="E6124" t="s">
        <v>892</v>
      </c>
      <c r="F6124" t="s">
        <v>877</v>
      </c>
      <c r="G6124" t="s">
        <v>7346</v>
      </c>
      <c r="H6124" t="s">
        <v>300</v>
      </c>
      <c r="I6124">
        <v>371.77159999999998</v>
      </c>
      <c r="J6124" t="s">
        <v>889</v>
      </c>
      <c r="K6124" t="s">
        <v>879</v>
      </c>
      <c r="L6124" t="s">
        <v>7402</v>
      </c>
      <c r="M6124" t="s">
        <v>957</v>
      </c>
      <c r="N6124" t="s">
        <v>957</v>
      </c>
    </row>
    <row r="6125" spans="1:14" x14ac:dyDescent="0.3">
      <c r="A6125" s="136">
        <f t="shared" si="95"/>
        <v>651.54350455690701</v>
      </c>
      <c r="B6125" s="134">
        <v>1.9355</v>
      </c>
      <c r="C6125" s="134">
        <v>-75.787999999999997</v>
      </c>
      <c r="D6125" t="s">
        <v>7426</v>
      </c>
      <c r="E6125" t="s">
        <v>883</v>
      </c>
      <c r="F6125" t="s">
        <v>877</v>
      </c>
      <c r="G6125" t="s">
        <v>7346</v>
      </c>
      <c r="H6125" t="s">
        <v>300</v>
      </c>
      <c r="I6125">
        <v>471.54610000000002</v>
      </c>
      <c r="J6125" t="s">
        <v>889</v>
      </c>
      <c r="L6125" t="s">
        <v>2314</v>
      </c>
      <c r="M6125" t="s">
        <v>1173</v>
      </c>
      <c r="N6125" t="s">
        <v>1173</v>
      </c>
    </row>
    <row r="6126" spans="1:14" x14ac:dyDescent="0.3">
      <c r="A6126" s="136">
        <f t="shared" si="95"/>
        <v>651.61363344036715</v>
      </c>
      <c r="B6126" s="134">
        <v>2.4424600000000001</v>
      </c>
      <c r="C6126" s="134">
        <v>-76.576980000000006</v>
      </c>
      <c r="D6126" t="s">
        <v>6820</v>
      </c>
      <c r="E6126" t="s">
        <v>892</v>
      </c>
      <c r="F6126" t="s">
        <v>877</v>
      </c>
      <c r="G6126" t="s">
        <v>6552</v>
      </c>
      <c r="H6126" t="s">
        <v>293</v>
      </c>
      <c r="I6126">
        <v>3.9859</v>
      </c>
      <c r="J6126" t="s">
        <v>894</v>
      </c>
      <c r="K6126" t="s">
        <v>879</v>
      </c>
      <c r="L6126" t="s">
        <v>6821</v>
      </c>
      <c r="M6126" t="s">
        <v>949</v>
      </c>
      <c r="N6126" t="s">
        <v>949</v>
      </c>
    </row>
    <row r="6127" spans="1:14" x14ac:dyDescent="0.3">
      <c r="A6127" s="136">
        <f t="shared" si="95"/>
        <v>651.68532149151065</v>
      </c>
      <c r="B6127" s="134">
        <v>2.0335000000000001</v>
      </c>
      <c r="C6127" s="134">
        <v>-75.965999999999994</v>
      </c>
      <c r="D6127" t="s">
        <v>7229</v>
      </c>
      <c r="E6127" t="s">
        <v>883</v>
      </c>
      <c r="F6127" t="s">
        <v>981</v>
      </c>
      <c r="G6127" t="s">
        <v>7230</v>
      </c>
      <c r="H6127" t="s">
        <v>300</v>
      </c>
      <c r="I6127">
        <v>99.751300000000001</v>
      </c>
      <c r="J6127" t="s">
        <v>889</v>
      </c>
      <c r="L6127" t="s">
        <v>7231</v>
      </c>
      <c r="M6127" t="s">
        <v>957</v>
      </c>
      <c r="N6127" t="s">
        <v>957</v>
      </c>
    </row>
    <row r="6128" spans="1:14" x14ac:dyDescent="0.3">
      <c r="A6128" s="136">
        <f t="shared" si="95"/>
        <v>652.05321959661819</v>
      </c>
      <c r="B6128" s="134">
        <v>1.6795</v>
      </c>
      <c r="C6128" s="134">
        <v>-75.258499999999998</v>
      </c>
      <c r="D6128" t="s">
        <v>8241</v>
      </c>
      <c r="E6128" t="s">
        <v>892</v>
      </c>
      <c r="F6128" t="s">
        <v>877</v>
      </c>
      <c r="G6128" t="s">
        <v>7957</v>
      </c>
      <c r="H6128" t="s">
        <v>230</v>
      </c>
      <c r="I6128">
        <v>177.16980000000001</v>
      </c>
      <c r="J6128" t="s">
        <v>986</v>
      </c>
      <c r="K6128" t="s">
        <v>879</v>
      </c>
      <c r="L6128" t="s">
        <v>8242</v>
      </c>
      <c r="M6128" t="s">
        <v>1019</v>
      </c>
      <c r="N6128" t="s">
        <v>1019</v>
      </c>
    </row>
    <row r="6129" spans="1:14" x14ac:dyDescent="0.3">
      <c r="A6129" s="136">
        <f t="shared" si="95"/>
        <v>652.06976329380745</v>
      </c>
      <c r="B6129" s="134">
        <v>1.9984999999999999</v>
      </c>
      <c r="C6129" s="134">
        <v>-75.912000000000006</v>
      </c>
      <c r="D6129" t="s">
        <v>7299</v>
      </c>
      <c r="E6129" t="s">
        <v>892</v>
      </c>
      <c r="F6129" t="s">
        <v>1214</v>
      </c>
      <c r="G6129" t="s">
        <v>7214</v>
      </c>
      <c r="H6129" t="s">
        <v>300</v>
      </c>
      <c r="I6129">
        <v>348.48820000000001</v>
      </c>
      <c r="L6129" t="s">
        <v>4038</v>
      </c>
      <c r="M6129" t="s">
        <v>957</v>
      </c>
      <c r="N6129" t="s">
        <v>957</v>
      </c>
    </row>
    <row r="6130" spans="1:14" x14ac:dyDescent="0.3">
      <c r="A6130" s="136">
        <f t="shared" si="95"/>
        <v>652.0848828556467</v>
      </c>
      <c r="B6130" s="134">
        <v>2.0339999999999998</v>
      </c>
      <c r="C6130" s="134">
        <v>-75.974000000000004</v>
      </c>
      <c r="D6130" t="s">
        <v>7243</v>
      </c>
      <c r="E6130" t="s">
        <v>892</v>
      </c>
      <c r="F6130" t="s">
        <v>1214</v>
      </c>
      <c r="G6130" t="s">
        <v>7235</v>
      </c>
      <c r="H6130" t="s">
        <v>300</v>
      </c>
      <c r="I6130">
        <v>16.009699999999999</v>
      </c>
      <c r="J6130" t="s">
        <v>986</v>
      </c>
      <c r="L6130" t="s">
        <v>7236</v>
      </c>
      <c r="M6130" t="s">
        <v>7244</v>
      </c>
      <c r="N6130" t="s">
        <v>7244</v>
      </c>
    </row>
    <row r="6131" spans="1:14" x14ac:dyDescent="0.3">
      <c r="A6131" s="136">
        <f t="shared" si="95"/>
        <v>652.84280372488797</v>
      </c>
      <c r="B6131" s="134">
        <v>2.4609299999999998</v>
      </c>
      <c r="C6131" s="134">
        <v>-76.61918</v>
      </c>
      <c r="D6131" t="s">
        <v>6861</v>
      </c>
      <c r="E6131" t="s">
        <v>892</v>
      </c>
      <c r="F6131" t="s">
        <v>877</v>
      </c>
      <c r="G6131" t="s">
        <v>6552</v>
      </c>
      <c r="H6131" t="s">
        <v>293</v>
      </c>
      <c r="I6131">
        <v>14.592700000000001</v>
      </c>
      <c r="J6131" t="s">
        <v>894</v>
      </c>
      <c r="K6131" t="s">
        <v>879</v>
      </c>
      <c r="L6131" t="s">
        <v>6862</v>
      </c>
      <c r="M6131" t="s">
        <v>949</v>
      </c>
      <c r="N6131" t="s">
        <v>949</v>
      </c>
    </row>
    <row r="6132" spans="1:14" x14ac:dyDescent="0.3">
      <c r="A6132" s="136">
        <f t="shared" si="95"/>
        <v>653.22223963696831</v>
      </c>
      <c r="B6132" s="134">
        <v>2.0495000000000001</v>
      </c>
      <c r="C6132" s="134">
        <v>-76.020499999999998</v>
      </c>
      <c r="D6132" t="s">
        <v>7234</v>
      </c>
      <c r="E6132" t="s">
        <v>892</v>
      </c>
      <c r="F6132" t="s">
        <v>1214</v>
      </c>
      <c r="G6132" t="s">
        <v>7235</v>
      </c>
      <c r="H6132" t="s">
        <v>300</v>
      </c>
      <c r="I6132">
        <v>11.0845</v>
      </c>
      <c r="J6132" t="s">
        <v>986</v>
      </c>
      <c r="L6132" t="s">
        <v>7236</v>
      </c>
      <c r="M6132" t="s">
        <v>1543</v>
      </c>
      <c r="N6132" t="s">
        <v>1543</v>
      </c>
    </row>
    <row r="6133" spans="1:14" x14ac:dyDescent="0.3">
      <c r="A6133" s="136">
        <f t="shared" si="95"/>
        <v>653.28341626321026</v>
      </c>
      <c r="B6133" s="134">
        <v>2.4615800000000001</v>
      </c>
      <c r="C6133" s="134">
        <v>-76.626490000000004</v>
      </c>
      <c r="D6133" t="s">
        <v>6876</v>
      </c>
      <c r="E6133" t="s">
        <v>876</v>
      </c>
      <c r="F6133" t="s">
        <v>877</v>
      </c>
      <c r="G6133" t="s">
        <v>6552</v>
      </c>
      <c r="H6133" t="s">
        <v>293</v>
      </c>
      <c r="I6133">
        <v>10.5351</v>
      </c>
      <c r="J6133" t="s">
        <v>894</v>
      </c>
      <c r="K6133" t="s">
        <v>879</v>
      </c>
      <c r="L6133" t="s">
        <v>6877</v>
      </c>
      <c r="M6133" t="s">
        <v>949</v>
      </c>
      <c r="N6133" t="s">
        <v>949</v>
      </c>
    </row>
    <row r="6134" spans="1:14" x14ac:dyDescent="0.3">
      <c r="A6134" s="136">
        <f t="shared" si="95"/>
        <v>653.83587231632202</v>
      </c>
      <c r="B6134" s="134">
        <v>2.5637099999999999</v>
      </c>
      <c r="C6134" s="134">
        <v>-76.762280000000004</v>
      </c>
      <c r="D6134" t="s">
        <v>6903</v>
      </c>
      <c r="E6134" t="s">
        <v>892</v>
      </c>
      <c r="F6134" t="s">
        <v>1214</v>
      </c>
      <c r="G6134" t="s">
        <v>6552</v>
      </c>
      <c r="H6134" t="s">
        <v>293</v>
      </c>
      <c r="I6134">
        <v>7.5600000000000001E-2</v>
      </c>
      <c r="J6134" t="s">
        <v>986</v>
      </c>
      <c r="K6134" t="s">
        <v>879</v>
      </c>
      <c r="L6134" t="s">
        <v>6553</v>
      </c>
      <c r="M6134" t="s">
        <v>949</v>
      </c>
      <c r="N6134" t="s">
        <v>949</v>
      </c>
    </row>
    <row r="6135" spans="1:14" x14ac:dyDescent="0.3">
      <c r="A6135" s="136">
        <f t="shared" si="95"/>
        <v>653.86619190785188</v>
      </c>
      <c r="B6135" s="134">
        <v>1.9910000000000001</v>
      </c>
      <c r="C6135" s="134">
        <v>-75.9315</v>
      </c>
      <c r="D6135" t="s">
        <v>7342</v>
      </c>
      <c r="E6135" t="s">
        <v>892</v>
      </c>
      <c r="F6135" t="s">
        <v>1214</v>
      </c>
      <c r="G6135" t="s">
        <v>7214</v>
      </c>
      <c r="H6135" t="s">
        <v>300</v>
      </c>
      <c r="I6135">
        <v>157.62629999999999</v>
      </c>
      <c r="L6135" t="s">
        <v>4038</v>
      </c>
      <c r="M6135" t="s">
        <v>957</v>
      </c>
      <c r="N6135" t="s">
        <v>957</v>
      </c>
    </row>
    <row r="6136" spans="1:14" x14ac:dyDescent="0.3">
      <c r="A6136" s="136">
        <f t="shared" si="95"/>
        <v>654.14560362009843</v>
      </c>
      <c r="B6136" s="134">
        <v>2.0175000000000001</v>
      </c>
      <c r="C6136" s="134">
        <v>-75.982500000000002</v>
      </c>
      <c r="D6136" t="s">
        <v>7303</v>
      </c>
      <c r="E6136" t="s">
        <v>883</v>
      </c>
      <c r="F6136" t="s">
        <v>877</v>
      </c>
      <c r="G6136" t="s">
        <v>7304</v>
      </c>
      <c r="H6136" t="s">
        <v>300</v>
      </c>
      <c r="I6136">
        <v>93.597800000000007</v>
      </c>
      <c r="J6136" t="s">
        <v>894</v>
      </c>
      <c r="L6136" t="s">
        <v>7305</v>
      </c>
      <c r="M6136" t="s">
        <v>2041</v>
      </c>
      <c r="N6136" t="s">
        <v>2041</v>
      </c>
    </row>
    <row r="6137" spans="1:14" x14ac:dyDescent="0.3">
      <c r="A6137" s="136">
        <f t="shared" si="95"/>
        <v>654.97209624456639</v>
      </c>
      <c r="B6137" s="134">
        <v>2.5428999999999999</v>
      </c>
      <c r="C6137" s="134">
        <v>-76.753020000000006</v>
      </c>
      <c r="D6137" t="s">
        <v>6949</v>
      </c>
      <c r="E6137" t="s">
        <v>892</v>
      </c>
      <c r="F6137" t="s">
        <v>893</v>
      </c>
      <c r="G6137" t="s">
        <v>6552</v>
      </c>
      <c r="H6137" t="s">
        <v>293</v>
      </c>
      <c r="I6137">
        <v>10.0268</v>
      </c>
      <c r="J6137" t="s">
        <v>894</v>
      </c>
      <c r="K6137" t="s">
        <v>879</v>
      </c>
      <c r="L6137" t="s">
        <v>6950</v>
      </c>
      <c r="M6137" t="s">
        <v>949</v>
      </c>
      <c r="N6137" t="s">
        <v>949</v>
      </c>
    </row>
    <row r="6138" spans="1:14" x14ac:dyDescent="0.3">
      <c r="A6138" s="136">
        <f t="shared" si="95"/>
        <v>654.99465463128286</v>
      </c>
      <c r="B6138" s="134">
        <v>2.633</v>
      </c>
      <c r="C6138" s="134">
        <v>-76.861000000000004</v>
      </c>
      <c r="D6138" t="s">
        <v>6972</v>
      </c>
      <c r="E6138" t="s">
        <v>883</v>
      </c>
      <c r="F6138" t="s">
        <v>877</v>
      </c>
      <c r="G6138" t="s">
        <v>6973</v>
      </c>
      <c r="H6138" t="s">
        <v>293</v>
      </c>
      <c r="I6138">
        <v>6.1665000000000001</v>
      </c>
      <c r="J6138" t="s">
        <v>894</v>
      </c>
      <c r="L6138" t="s">
        <v>1203</v>
      </c>
      <c r="M6138" t="s">
        <v>1019</v>
      </c>
      <c r="N6138" t="s">
        <v>1019</v>
      </c>
    </row>
    <row r="6139" spans="1:14" x14ac:dyDescent="0.3">
      <c r="A6139" s="136">
        <f t="shared" si="95"/>
        <v>655.09489631104805</v>
      </c>
      <c r="B6139" s="134">
        <v>2.5434999999999999</v>
      </c>
      <c r="C6139" s="134">
        <v>-76.755499999999998</v>
      </c>
      <c r="D6139" t="s">
        <v>6951</v>
      </c>
      <c r="E6139" t="s">
        <v>883</v>
      </c>
      <c r="F6139" t="s">
        <v>877</v>
      </c>
      <c r="G6139" t="s">
        <v>6552</v>
      </c>
      <c r="H6139" t="s">
        <v>293</v>
      </c>
      <c r="I6139">
        <v>18.496099999999998</v>
      </c>
      <c r="J6139" t="s">
        <v>894</v>
      </c>
      <c r="L6139" t="s">
        <v>6952</v>
      </c>
      <c r="M6139" t="s">
        <v>6953</v>
      </c>
      <c r="N6139" t="s">
        <v>6953</v>
      </c>
    </row>
    <row r="6140" spans="1:14" x14ac:dyDescent="0.3">
      <c r="A6140" s="136">
        <f t="shared" si="95"/>
        <v>655.41136173426412</v>
      </c>
      <c r="B6140" s="134">
        <v>1.9964999999999999</v>
      </c>
      <c r="C6140" s="134">
        <v>-75.968999999999994</v>
      </c>
      <c r="D6140" t="s">
        <v>7355</v>
      </c>
      <c r="E6140" t="s">
        <v>892</v>
      </c>
      <c r="F6140" t="s">
        <v>1214</v>
      </c>
      <c r="G6140" t="s">
        <v>7356</v>
      </c>
      <c r="H6140" t="s">
        <v>300</v>
      </c>
      <c r="I6140">
        <v>2.4630999999999998</v>
      </c>
      <c r="L6140" t="s">
        <v>7357</v>
      </c>
      <c r="M6140" t="s">
        <v>931</v>
      </c>
      <c r="N6140" t="s">
        <v>931</v>
      </c>
    </row>
    <row r="6141" spans="1:14" x14ac:dyDescent="0.3">
      <c r="A6141" s="136">
        <f t="shared" si="95"/>
        <v>655.50214561694315</v>
      </c>
      <c r="B6141" s="134">
        <v>2.0095000000000001</v>
      </c>
      <c r="C6141" s="134">
        <v>-75.992999999999995</v>
      </c>
      <c r="D6141" t="s">
        <v>7341</v>
      </c>
      <c r="E6141" t="s">
        <v>892</v>
      </c>
      <c r="F6141" t="s">
        <v>1214</v>
      </c>
      <c r="G6141" t="s">
        <v>7304</v>
      </c>
      <c r="H6141" t="s">
        <v>300</v>
      </c>
      <c r="I6141">
        <v>48.031599999999997</v>
      </c>
      <c r="L6141" t="s">
        <v>4038</v>
      </c>
      <c r="M6141" t="s">
        <v>957</v>
      </c>
      <c r="N6141" t="s">
        <v>957</v>
      </c>
    </row>
    <row r="6142" spans="1:14" x14ac:dyDescent="0.3">
      <c r="A6142" s="136">
        <f t="shared" si="95"/>
        <v>655.68477843045923</v>
      </c>
      <c r="B6142" s="134">
        <v>2.5095000000000001</v>
      </c>
      <c r="C6142" s="134">
        <v>-76.721999999999994</v>
      </c>
      <c r="D6142" t="s">
        <v>6964</v>
      </c>
      <c r="E6142" t="s">
        <v>883</v>
      </c>
      <c r="F6142" t="s">
        <v>981</v>
      </c>
      <c r="G6142" t="s">
        <v>6552</v>
      </c>
      <c r="H6142" t="s">
        <v>293</v>
      </c>
      <c r="I6142">
        <v>98.641099999999994</v>
      </c>
      <c r="J6142" t="s">
        <v>894</v>
      </c>
      <c r="L6142" t="s">
        <v>6965</v>
      </c>
      <c r="M6142" t="s">
        <v>6966</v>
      </c>
      <c r="N6142" t="s">
        <v>6966</v>
      </c>
    </row>
    <row r="6143" spans="1:14" x14ac:dyDescent="0.3">
      <c r="A6143" s="136">
        <f t="shared" si="95"/>
        <v>656.22492294642745</v>
      </c>
      <c r="B6143" s="134">
        <v>1.8955</v>
      </c>
      <c r="C6143" s="134">
        <v>-75.802499999999995</v>
      </c>
      <c r="D6143" t="s">
        <v>7563</v>
      </c>
      <c r="E6143" t="s">
        <v>883</v>
      </c>
      <c r="F6143" t="s">
        <v>981</v>
      </c>
      <c r="G6143" t="s">
        <v>7346</v>
      </c>
      <c r="H6143" t="s">
        <v>300</v>
      </c>
      <c r="I6143">
        <v>76.337100000000007</v>
      </c>
      <c r="J6143" t="s">
        <v>894</v>
      </c>
      <c r="L6143" t="s">
        <v>7564</v>
      </c>
      <c r="M6143" t="s">
        <v>957</v>
      </c>
      <c r="N6143" t="s">
        <v>957</v>
      </c>
    </row>
    <row r="6144" spans="1:14" x14ac:dyDescent="0.3">
      <c r="A6144" s="136">
        <f t="shared" si="95"/>
        <v>656.24790437988202</v>
      </c>
      <c r="B6144" s="134">
        <v>2.5030000000000001</v>
      </c>
      <c r="C6144" s="134">
        <v>-76.721999999999994</v>
      </c>
      <c r="D6144" t="s">
        <v>6983</v>
      </c>
      <c r="E6144" t="s">
        <v>883</v>
      </c>
      <c r="F6144" t="s">
        <v>877</v>
      </c>
      <c r="G6144" t="s">
        <v>6552</v>
      </c>
      <c r="H6144" t="s">
        <v>293</v>
      </c>
      <c r="I6144">
        <v>23.427399999999999</v>
      </c>
      <c r="J6144" t="s">
        <v>894</v>
      </c>
      <c r="L6144" t="s">
        <v>1203</v>
      </c>
      <c r="M6144" t="s">
        <v>931</v>
      </c>
      <c r="N6144" t="s">
        <v>931</v>
      </c>
    </row>
    <row r="6145" spans="1:14" x14ac:dyDescent="0.3">
      <c r="A6145" s="136">
        <f t="shared" si="95"/>
        <v>656.34238253544913</v>
      </c>
      <c r="B6145" s="134">
        <v>2.0024999999999999</v>
      </c>
      <c r="C6145" s="134">
        <v>-75.995999999999995</v>
      </c>
      <c r="D6145" t="s">
        <v>7362</v>
      </c>
      <c r="E6145" t="s">
        <v>883</v>
      </c>
      <c r="F6145" t="s">
        <v>981</v>
      </c>
      <c r="G6145" t="s">
        <v>7304</v>
      </c>
      <c r="H6145" t="s">
        <v>300</v>
      </c>
      <c r="I6145">
        <v>81.2851</v>
      </c>
      <c r="J6145" t="s">
        <v>894</v>
      </c>
      <c r="L6145" t="s">
        <v>7363</v>
      </c>
      <c r="M6145" t="s">
        <v>957</v>
      </c>
      <c r="N6145" t="s">
        <v>957</v>
      </c>
    </row>
    <row r="6146" spans="1:14" x14ac:dyDescent="0.3">
      <c r="A6146" s="136">
        <f t="shared" ref="A6146:A6209" si="96">6371*ACOS(SIN(RADIANS(LAT))*SIN(RADIANS(B6146))+COS(RADIANS(LAT))*COS(RADIANS(B6146))*COS(RADIANS(C6146-LONG)))</f>
        <v>656.56678511260429</v>
      </c>
      <c r="B6146" s="134">
        <v>1.6395</v>
      </c>
      <c r="C6146" s="134">
        <v>-75.268000000000001</v>
      </c>
      <c r="D6146" t="s">
        <v>8370</v>
      </c>
      <c r="E6146" t="s">
        <v>892</v>
      </c>
      <c r="F6146" t="s">
        <v>877</v>
      </c>
      <c r="G6146" t="s">
        <v>8371</v>
      </c>
      <c r="H6146" t="s">
        <v>230</v>
      </c>
      <c r="I6146">
        <v>142.72499999999999</v>
      </c>
      <c r="J6146" t="s">
        <v>986</v>
      </c>
      <c r="K6146" t="s">
        <v>879</v>
      </c>
      <c r="L6146" t="s">
        <v>8372</v>
      </c>
      <c r="M6146" t="s">
        <v>1019</v>
      </c>
      <c r="N6146" t="s">
        <v>1019</v>
      </c>
    </row>
    <row r="6147" spans="1:14" x14ac:dyDescent="0.3">
      <c r="A6147" s="136">
        <f t="shared" si="96"/>
        <v>656.83854360344458</v>
      </c>
      <c r="B6147" s="134">
        <v>2.4135</v>
      </c>
      <c r="C6147" s="134">
        <v>-76.616500000000002</v>
      </c>
      <c r="D6147" t="s">
        <v>7014</v>
      </c>
      <c r="E6147" t="s">
        <v>883</v>
      </c>
      <c r="F6147" t="s">
        <v>981</v>
      </c>
      <c r="G6147" t="s">
        <v>7015</v>
      </c>
      <c r="H6147" t="s">
        <v>293</v>
      </c>
      <c r="I6147">
        <v>30.8202</v>
      </c>
      <c r="J6147" t="s">
        <v>894</v>
      </c>
      <c r="L6147" t="s">
        <v>7016</v>
      </c>
      <c r="M6147" t="s">
        <v>7017</v>
      </c>
      <c r="N6147" t="s">
        <v>7017</v>
      </c>
    </row>
    <row r="6148" spans="1:14" x14ac:dyDescent="0.3">
      <c r="A6148" s="136">
        <f t="shared" si="96"/>
        <v>656.88589563884887</v>
      </c>
      <c r="B6148" s="134">
        <v>1.629</v>
      </c>
      <c r="C6148" s="134">
        <v>-75.25</v>
      </c>
      <c r="D6148" t="s">
        <v>8403</v>
      </c>
      <c r="E6148" t="s">
        <v>883</v>
      </c>
      <c r="F6148" t="s">
        <v>877</v>
      </c>
      <c r="G6148" t="s">
        <v>8371</v>
      </c>
      <c r="H6148" t="s">
        <v>230</v>
      </c>
      <c r="I6148">
        <v>119.3454</v>
      </c>
      <c r="J6148" t="s">
        <v>894</v>
      </c>
      <c r="L6148" t="s">
        <v>8404</v>
      </c>
      <c r="M6148" t="s">
        <v>957</v>
      </c>
      <c r="N6148" t="s">
        <v>957</v>
      </c>
    </row>
    <row r="6149" spans="1:14" x14ac:dyDescent="0.3">
      <c r="A6149" s="136">
        <f t="shared" si="96"/>
        <v>657.05452562117625</v>
      </c>
      <c r="B6149" s="134">
        <v>1.96</v>
      </c>
      <c r="C6149" s="134">
        <v>-75.935000000000002</v>
      </c>
      <c r="D6149" t="s">
        <v>7445</v>
      </c>
      <c r="E6149" t="s">
        <v>883</v>
      </c>
      <c r="F6149" t="s">
        <v>981</v>
      </c>
      <c r="G6149" t="s">
        <v>7446</v>
      </c>
      <c r="H6149" t="s">
        <v>300</v>
      </c>
      <c r="I6149">
        <v>19.703800000000001</v>
      </c>
      <c r="J6149" t="s">
        <v>894</v>
      </c>
      <c r="L6149" t="s">
        <v>7447</v>
      </c>
      <c r="M6149" t="s">
        <v>1689</v>
      </c>
      <c r="N6149" t="s">
        <v>1689</v>
      </c>
    </row>
    <row r="6150" spans="1:14" x14ac:dyDescent="0.3">
      <c r="A6150" s="136">
        <f t="shared" si="96"/>
        <v>657.2031813056127</v>
      </c>
      <c r="B6150" s="134">
        <v>1.9984999999999999</v>
      </c>
      <c r="C6150" s="134">
        <v>-76.004499999999993</v>
      </c>
      <c r="D6150" t="s">
        <v>7389</v>
      </c>
      <c r="E6150" t="s">
        <v>883</v>
      </c>
      <c r="F6150" t="s">
        <v>877</v>
      </c>
      <c r="G6150" t="s">
        <v>7390</v>
      </c>
      <c r="H6150" t="s">
        <v>300</v>
      </c>
      <c r="I6150">
        <v>43.106499999999997</v>
      </c>
      <c r="J6150" t="s">
        <v>894</v>
      </c>
      <c r="L6150" t="s">
        <v>5755</v>
      </c>
      <c r="M6150" t="s">
        <v>957</v>
      </c>
      <c r="N6150" t="s">
        <v>957</v>
      </c>
    </row>
    <row r="6151" spans="1:14" x14ac:dyDescent="0.3">
      <c r="A6151" s="136">
        <f t="shared" si="96"/>
        <v>657.32039790739884</v>
      </c>
      <c r="B6151" s="134">
        <v>2.4353600000000002</v>
      </c>
      <c r="C6151" s="134">
        <v>-76.651939999999996</v>
      </c>
      <c r="D6151" t="s">
        <v>7028</v>
      </c>
      <c r="E6151" t="s">
        <v>892</v>
      </c>
      <c r="F6151" t="s">
        <v>877</v>
      </c>
      <c r="G6151" t="s">
        <v>7029</v>
      </c>
      <c r="H6151" t="s">
        <v>293</v>
      </c>
      <c r="I6151">
        <v>16.939599999999999</v>
      </c>
      <c r="J6151" t="s">
        <v>894</v>
      </c>
      <c r="K6151" t="s">
        <v>879</v>
      </c>
      <c r="L6151" t="s">
        <v>6768</v>
      </c>
      <c r="M6151" t="s">
        <v>1019</v>
      </c>
      <c r="N6151" t="s">
        <v>1019</v>
      </c>
    </row>
    <row r="6152" spans="1:14" x14ac:dyDescent="0.3">
      <c r="A6152" s="136">
        <f t="shared" si="96"/>
        <v>657.76846416040439</v>
      </c>
      <c r="B6152" s="134">
        <v>1.8835</v>
      </c>
      <c r="C6152" s="134">
        <v>-75.8095</v>
      </c>
      <c r="D6152" t="s">
        <v>7615</v>
      </c>
      <c r="E6152" t="s">
        <v>883</v>
      </c>
      <c r="F6152" t="s">
        <v>884</v>
      </c>
      <c r="G6152" t="s">
        <v>7346</v>
      </c>
      <c r="H6152" t="s">
        <v>300</v>
      </c>
      <c r="I6152">
        <v>71.413499999999999</v>
      </c>
      <c r="L6152" t="s">
        <v>7616</v>
      </c>
      <c r="M6152" t="s">
        <v>7617</v>
      </c>
      <c r="N6152" t="s">
        <v>7617</v>
      </c>
    </row>
    <row r="6153" spans="1:14" x14ac:dyDescent="0.3">
      <c r="A6153" s="136">
        <f t="shared" si="96"/>
        <v>658.14934131918699</v>
      </c>
      <c r="B6153" s="134">
        <v>1.9404999999999999</v>
      </c>
      <c r="C6153" s="134">
        <v>-75.920500000000004</v>
      </c>
      <c r="D6153" t="s">
        <v>7494</v>
      </c>
      <c r="E6153" t="s">
        <v>892</v>
      </c>
      <c r="F6153" t="s">
        <v>1214</v>
      </c>
      <c r="G6153" t="s">
        <v>7446</v>
      </c>
      <c r="H6153" t="s">
        <v>300</v>
      </c>
      <c r="I6153">
        <v>11.0832</v>
      </c>
      <c r="L6153" t="s">
        <v>7495</v>
      </c>
      <c r="M6153" t="s">
        <v>931</v>
      </c>
      <c r="N6153" t="s">
        <v>931</v>
      </c>
    </row>
    <row r="6154" spans="1:14" x14ac:dyDescent="0.3">
      <c r="A6154" s="136">
        <f t="shared" si="96"/>
        <v>658.16648799185998</v>
      </c>
      <c r="B6154" s="134">
        <v>2.6030600000000002</v>
      </c>
      <c r="C6154" s="134">
        <v>-76.869900000000001</v>
      </c>
      <c r="D6154" t="s">
        <v>7075</v>
      </c>
      <c r="E6154" t="s">
        <v>892</v>
      </c>
      <c r="F6154" t="s">
        <v>877</v>
      </c>
      <c r="G6154" t="s">
        <v>6973</v>
      </c>
      <c r="H6154" t="s">
        <v>293</v>
      </c>
      <c r="I6154">
        <v>13.3233</v>
      </c>
      <c r="J6154" t="s">
        <v>894</v>
      </c>
      <c r="K6154" t="s">
        <v>879</v>
      </c>
      <c r="L6154" t="s">
        <v>1203</v>
      </c>
      <c r="M6154" t="s">
        <v>949</v>
      </c>
      <c r="N6154" t="s">
        <v>949</v>
      </c>
    </row>
    <row r="6155" spans="1:14" x14ac:dyDescent="0.3">
      <c r="A6155" s="136">
        <f t="shared" si="96"/>
        <v>658.19820272653135</v>
      </c>
      <c r="B6155" s="134">
        <v>1.629</v>
      </c>
      <c r="C6155" s="134">
        <v>-75.281000000000006</v>
      </c>
      <c r="D6155" t="s">
        <v>8399</v>
      </c>
      <c r="E6155" t="s">
        <v>883</v>
      </c>
      <c r="F6155" t="s">
        <v>981</v>
      </c>
      <c r="G6155" t="s">
        <v>8371</v>
      </c>
      <c r="H6155" t="s">
        <v>230</v>
      </c>
      <c r="I6155">
        <v>49.2166</v>
      </c>
      <c r="J6155" t="s">
        <v>894</v>
      </c>
      <c r="L6155" t="s">
        <v>8400</v>
      </c>
      <c r="M6155" t="s">
        <v>957</v>
      </c>
      <c r="N6155" t="s">
        <v>957</v>
      </c>
    </row>
    <row r="6156" spans="1:14" x14ac:dyDescent="0.3">
      <c r="A6156" s="136">
        <f t="shared" si="96"/>
        <v>658.36745850453747</v>
      </c>
      <c r="B6156" s="134">
        <v>1.9890000000000001</v>
      </c>
      <c r="C6156" s="134">
        <v>-76.009</v>
      </c>
      <c r="D6156" t="s">
        <v>7429</v>
      </c>
      <c r="E6156" t="s">
        <v>883</v>
      </c>
      <c r="F6156" t="s">
        <v>877</v>
      </c>
      <c r="G6156" t="s">
        <v>7430</v>
      </c>
      <c r="H6156" t="s">
        <v>300</v>
      </c>
      <c r="I6156">
        <v>109.6151</v>
      </c>
      <c r="J6156" t="s">
        <v>894</v>
      </c>
      <c r="L6156" t="s">
        <v>7431</v>
      </c>
      <c r="M6156" t="s">
        <v>957</v>
      </c>
      <c r="N6156" t="s">
        <v>957</v>
      </c>
    </row>
    <row r="6157" spans="1:14" x14ac:dyDescent="0.3">
      <c r="A6157" s="136">
        <f t="shared" si="96"/>
        <v>658.62066069100615</v>
      </c>
      <c r="B6157" s="134">
        <v>1.6279999999999999</v>
      </c>
      <c r="C6157" s="134">
        <v>-75.288499999999999</v>
      </c>
      <c r="D6157" t="s">
        <v>8401</v>
      </c>
      <c r="E6157" t="s">
        <v>883</v>
      </c>
      <c r="F6157" t="s">
        <v>981</v>
      </c>
      <c r="G6157" t="s">
        <v>8371</v>
      </c>
      <c r="H6157" t="s">
        <v>230</v>
      </c>
      <c r="I6157">
        <v>47.986699999999999</v>
      </c>
      <c r="J6157" t="s">
        <v>894</v>
      </c>
      <c r="L6157" t="s">
        <v>8402</v>
      </c>
      <c r="M6157" t="s">
        <v>957</v>
      </c>
      <c r="N6157" t="s">
        <v>957</v>
      </c>
    </row>
    <row r="6158" spans="1:14" x14ac:dyDescent="0.3">
      <c r="A6158" s="136">
        <f t="shared" si="96"/>
        <v>659.42765346197621</v>
      </c>
      <c r="B6158" s="134">
        <v>1.98</v>
      </c>
      <c r="C6158" s="134">
        <v>-76.012500000000003</v>
      </c>
      <c r="D6158" t="s">
        <v>7452</v>
      </c>
      <c r="E6158" t="s">
        <v>883</v>
      </c>
      <c r="F6158" t="s">
        <v>981</v>
      </c>
      <c r="G6158" t="s">
        <v>7356</v>
      </c>
      <c r="H6158" t="s">
        <v>300</v>
      </c>
      <c r="I6158">
        <v>99.763099999999994</v>
      </c>
      <c r="J6158" t="s">
        <v>894</v>
      </c>
      <c r="L6158" t="s">
        <v>7453</v>
      </c>
      <c r="M6158" t="s">
        <v>1019</v>
      </c>
      <c r="N6158" t="s">
        <v>1019</v>
      </c>
    </row>
    <row r="6159" spans="1:14" x14ac:dyDescent="0.3">
      <c r="A6159" s="136">
        <f t="shared" si="96"/>
        <v>659.97926977352301</v>
      </c>
      <c r="B6159" s="134">
        <v>2.37</v>
      </c>
      <c r="C6159" s="134">
        <v>-76.605999999999995</v>
      </c>
      <c r="D6159" t="s">
        <v>7132</v>
      </c>
      <c r="E6159" t="s">
        <v>883</v>
      </c>
      <c r="F6159" t="s">
        <v>877</v>
      </c>
      <c r="G6159" t="s">
        <v>7133</v>
      </c>
      <c r="H6159" t="s">
        <v>293</v>
      </c>
      <c r="I6159">
        <v>123.2814</v>
      </c>
      <c r="J6159" t="s">
        <v>894</v>
      </c>
      <c r="L6159" t="s">
        <v>1370</v>
      </c>
      <c r="M6159" t="s">
        <v>957</v>
      </c>
      <c r="N6159" t="s">
        <v>957</v>
      </c>
    </row>
    <row r="6160" spans="1:14" x14ac:dyDescent="0.3">
      <c r="A6160" s="136">
        <f t="shared" si="96"/>
        <v>659.98151123603441</v>
      </c>
      <c r="B6160" s="134">
        <v>2.48</v>
      </c>
      <c r="C6160" s="134">
        <v>-76.747</v>
      </c>
      <c r="D6160" t="s">
        <v>7115</v>
      </c>
      <c r="E6160" t="s">
        <v>883</v>
      </c>
      <c r="F6160" t="s">
        <v>981</v>
      </c>
      <c r="G6160" t="s">
        <v>6973</v>
      </c>
      <c r="H6160" t="s">
        <v>293</v>
      </c>
      <c r="I6160">
        <v>67.820999999999998</v>
      </c>
      <c r="J6160" t="s">
        <v>894</v>
      </c>
      <c r="L6160" t="s">
        <v>7116</v>
      </c>
      <c r="M6160" t="s">
        <v>2303</v>
      </c>
      <c r="N6160" t="s">
        <v>2303</v>
      </c>
    </row>
    <row r="6161" spans="1:14" x14ac:dyDescent="0.3">
      <c r="A6161" s="136">
        <f t="shared" si="96"/>
        <v>660.00922413575984</v>
      </c>
      <c r="B6161" s="134">
        <v>1.9795</v>
      </c>
      <c r="C6161" s="134">
        <v>-76.022000000000006</v>
      </c>
      <c r="D6161" t="s">
        <v>7461</v>
      </c>
      <c r="E6161" t="s">
        <v>883</v>
      </c>
      <c r="F6161" t="s">
        <v>877</v>
      </c>
      <c r="G6161" t="s">
        <v>7462</v>
      </c>
      <c r="H6161" t="s">
        <v>300</v>
      </c>
      <c r="I6161">
        <v>64.046599999999998</v>
      </c>
      <c r="J6161" t="s">
        <v>894</v>
      </c>
      <c r="L6161" t="s">
        <v>7463</v>
      </c>
      <c r="M6161" t="s">
        <v>1173</v>
      </c>
      <c r="N6161" t="s">
        <v>1173</v>
      </c>
    </row>
    <row r="6162" spans="1:14" x14ac:dyDescent="0.3">
      <c r="A6162" s="136">
        <f t="shared" si="96"/>
        <v>660.24474254306483</v>
      </c>
      <c r="B6162" s="134">
        <v>2.609</v>
      </c>
      <c r="C6162" s="134">
        <v>-76.905540000000002</v>
      </c>
      <c r="D6162" t="s">
        <v>7175</v>
      </c>
      <c r="E6162" t="s">
        <v>892</v>
      </c>
      <c r="F6162" t="s">
        <v>877</v>
      </c>
      <c r="G6162" t="s">
        <v>6973</v>
      </c>
      <c r="H6162" t="s">
        <v>293</v>
      </c>
      <c r="I6162">
        <v>14.456</v>
      </c>
      <c r="J6162" t="s">
        <v>894</v>
      </c>
      <c r="K6162" t="s">
        <v>879</v>
      </c>
      <c r="L6162" t="s">
        <v>1203</v>
      </c>
      <c r="M6162" t="s">
        <v>949</v>
      </c>
      <c r="N6162" t="s">
        <v>949</v>
      </c>
    </row>
    <row r="6163" spans="1:14" x14ac:dyDescent="0.3">
      <c r="A6163" s="136">
        <f t="shared" si="96"/>
        <v>660.40973388197267</v>
      </c>
      <c r="B6163" s="134">
        <v>1.929</v>
      </c>
      <c r="C6163" s="134">
        <v>-75.941500000000005</v>
      </c>
      <c r="D6163" t="s">
        <v>7557</v>
      </c>
      <c r="E6163" t="s">
        <v>892</v>
      </c>
      <c r="F6163" t="s">
        <v>1214</v>
      </c>
      <c r="G6163" t="s">
        <v>7446</v>
      </c>
      <c r="H6163" t="s">
        <v>300</v>
      </c>
      <c r="I6163">
        <v>7.3891</v>
      </c>
      <c r="L6163" t="s">
        <v>7495</v>
      </c>
      <c r="M6163" t="s">
        <v>931</v>
      </c>
      <c r="N6163" t="s">
        <v>931</v>
      </c>
    </row>
    <row r="6164" spans="1:14" x14ac:dyDescent="0.3">
      <c r="A6164" s="136">
        <f t="shared" si="96"/>
        <v>660.4854863152226</v>
      </c>
      <c r="B6164" s="134">
        <v>1.976</v>
      </c>
      <c r="C6164" s="134">
        <v>-76.024500000000003</v>
      </c>
      <c r="D6164" t="s">
        <v>7470</v>
      </c>
      <c r="E6164" t="s">
        <v>883</v>
      </c>
      <c r="F6164" t="s">
        <v>877</v>
      </c>
      <c r="G6164" t="s">
        <v>7462</v>
      </c>
      <c r="H6164" t="s">
        <v>300</v>
      </c>
      <c r="I6164">
        <v>70.205799999999996</v>
      </c>
      <c r="J6164" t="s">
        <v>894</v>
      </c>
      <c r="L6164" t="s">
        <v>7471</v>
      </c>
      <c r="M6164" t="s">
        <v>957</v>
      </c>
      <c r="N6164" t="s">
        <v>957</v>
      </c>
    </row>
    <row r="6165" spans="1:14" x14ac:dyDescent="0.3">
      <c r="A6165" s="136">
        <f t="shared" si="96"/>
        <v>661.06594992432895</v>
      </c>
      <c r="B6165" s="134">
        <v>1.972</v>
      </c>
      <c r="C6165" s="134">
        <v>-76.028000000000006</v>
      </c>
      <c r="D6165" t="s">
        <v>7482</v>
      </c>
      <c r="E6165" t="s">
        <v>883</v>
      </c>
      <c r="F6165" t="s">
        <v>884</v>
      </c>
      <c r="G6165" t="s">
        <v>7462</v>
      </c>
      <c r="H6165" t="s">
        <v>300</v>
      </c>
      <c r="I6165">
        <v>28.328800000000001</v>
      </c>
      <c r="L6165" t="s">
        <v>7483</v>
      </c>
      <c r="M6165" t="s">
        <v>957</v>
      </c>
      <c r="N6165" t="s">
        <v>957</v>
      </c>
    </row>
    <row r="6166" spans="1:14" x14ac:dyDescent="0.3">
      <c r="A6166" s="136">
        <f t="shared" si="96"/>
        <v>661.29630472587348</v>
      </c>
      <c r="B6166" s="134">
        <v>1.9655</v>
      </c>
      <c r="C6166" s="134">
        <v>-76.021000000000001</v>
      </c>
      <c r="D6166" t="s">
        <v>7499</v>
      </c>
      <c r="E6166" t="s">
        <v>892</v>
      </c>
      <c r="F6166" t="s">
        <v>1214</v>
      </c>
      <c r="G6166" t="s">
        <v>7500</v>
      </c>
      <c r="H6166" t="s">
        <v>300</v>
      </c>
      <c r="I6166">
        <v>39.413600000000002</v>
      </c>
      <c r="L6166" t="s">
        <v>7501</v>
      </c>
      <c r="M6166" t="s">
        <v>957</v>
      </c>
      <c r="N6166" t="s">
        <v>957</v>
      </c>
    </row>
    <row r="6167" spans="1:14" x14ac:dyDescent="0.3">
      <c r="A6167" s="136">
        <f t="shared" si="96"/>
        <v>661.89391723558754</v>
      </c>
      <c r="B6167" s="134">
        <v>1.6080000000000001</v>
      </c>
      <c r="C6167" s="134">
        <v>-75.316999999999993</v>
      </c>
      <c r="D6167" t="s">
        <v>8453</v>
      </c>
      <c r="E6167" t="s">
        <v>892</v>
      </c>
      <c r="F6167" t="s">
        <v>877</v>
      </c>
      <c r="G6167" t="s">
        <v>8438</v>
      </c>
      <c r="H6167" t="s">
        <v>230</v>
      </c>
      <c r="I6167">
        <v>28.301300000000001</v>
      </c>
      <c r="J6167" t="s">
        <v>894</v>
      </c>
      <c r="K6167" t="s">
        <v>903</v>
      </c>
      <c r="L6167" t="s">
        <v>8454</v>
      </c>
      <c r="M6167" t="s">
        <v>8455</v>
      </c>
      <c r="N6167" t="s">
        <v>8455</v>
      </c>
    </row>
    <row r="6168" spans="1:14" x14ac:dyDescent="0.3">
      <c r="A6168" s="136">
        <f t="shared" si="96"/>
        <v>662.50802562310139</v>
      </c>
      <c r="B6168" s="134">
        <v>1.6950000000000001</v>
      </c>
      <c r="C6168" s="134">
        <v>-75.527500000000003</v>
      </c>
      <c r="D6168" t="s">
        <v>8200</v>
      </c>
      <c r="E6168" t="s">
        <v>883</v>
      </c>
      <c r="F6168" t="s">
        <v>877</v>
      </c>
      <c r="G6168" t="s">
        <v>8092</v>
      </c>
      <c r="H6168" t="s">
        <v>230</v>
      </c>
      <c r="I6168">
        <v>227.70439999999999</v>
      </c>
      <c r="J6168" t="s">
        <v>889</v>
      </c>
      <c r="L6168" t="s">
        <v>8201</v>
      </c>
      <c r="M6168" t="s">
        <v>8202</v>
      </c>
      <c r="N6168" t="s">
        <v>8202</v>
      </c>
    </row>
    <row r="6169" spans="1:14" x14ac:dyDescent="0.3">
      <c r="A6169" s="136">
        <f t="shared" si="96"/>
        <v>662.89957131121673</v>
      </c>
      <c r="B6169" s="134">
        <v>1.8045</v>
      </c>
      <c r="C6169" s="134">
        <v>-75.758499999999998</v>
      </c>
      <c r="D6169" t="s">
        <v>7855</v>
      </c>
      <c r="E6169" t="s">
        <v>892</v>
      </c>
      <c r="F6169" t="s">
        <v>1214</v>
      </c>
      <c r="G6169" t="s">
        <v>7346</v>
      </c>
      <c r="H6169" t="s">
        <v>300</v>
      </c>
      <c r="I6169">
        <v>11.0809</v>
      </c>
      <c r="L6169" t="s">
        <v>7852</v>
      </c>
      <c r="M6169" t="s">
        <v>931</v>
      </c>
      <c r="N6169" t="s">
        <v>931</v>
      </c>
    </row>
    <row r="6170" spans="1:14" x14ac:dyDescent="0.3">
      <c r="A6170" s="136">
        <f t="shared" si="96"/>
        <v>663.53452692612564</v>
      </c>
      <c r="B6170" s="134">
        <v>1.958</v>
      </c>
      <c r="C6170" s="134">
        <v>-76.048000000000002</v>
      </c>
      <c r="D6170" t="s">
        <v>7565</v>
      </c>
      <c r="E6170" t="s">
        <v>883</v>
      </c>
      <c r="F6170" t="s">
        <v>877</v>
      </c>
      <c r="G6170" t="s">
        <v>7566</v>
      </c>
      <c r="H6170" t="s">
        <v>300</v>
      </c>
      <c r="I6170">
        <v>404.0111</v>
      </c>
      <c r="J6170" t="s">
        <v>889</v>
      </c>
      <c r="L6170" t="s">
        <v>2314</v>
      </c>
      <c r="M6170" t="s">
        <v>1173</v>
      </c>
      <c r="N6170" t="s">
        <v>1173</v>
      </c>
    </row>
    <row r="6171" spans="1:14" x14ac:dyDescent="0.3">
      <c r="A6171" s="136">
        <f t="shared" si="96"/>
        <v>663.68731821280653</v>
      </c>
      <c r="B6171" s="134">
        <v>1.9924999999999999</v>
      </c>
      <c r="C6171" s="134">
        <v>-76.108500000000006</v>
      </c>
      <c r="D6171" t="s">
        <v>7507</v>
      </c>
      <c r="E6171" t="s">
        <v>892</v>
      </c>
      <c r="F6171" t="s">
        <v>1214</v>
      </c>
      <c r="G6171" t="s">
        <v>7508</v>
      </c>
      <c r="H6171" t="s">
        <v>300</v>
      </c>
      <c r="I6171">
        <v>1.2319</v>
      </c>
      <c r="L6171" t="s">
        <v>7509</v>
      </c>
      <c r="M6171" t="s">
        <v>931</v>
      </c>
      <c r="N6171" t="s">
        <v>931</v>
      </c>
    </row>
    <row r="6172" spans="1:14" x14ac:dyDescent="0.3">
      <c r="A6172" s="136">
        <f t="shared" si="96"/>
        <v>663.96827525337892</v>
      </c>
      <c r="B6172" s="134">
        <v>1.9095</v>
      </c>
      <c r="C6172" s="134">
        <v>-75.971999999999994</v>
      </c>
      <c r="D6172" t="s">
        <v>7678</v>
      </c>
      <c r="E6172" t="s">
        <v>883</v>
      </c>
      <c r="F6172" t="s">
        <v>963</v>
      </c>
      <c r="G6172" t="s">
        <v>7446</v>
      </c>
      <c r="H6172" t="s">
        <v>300</v>
      </c>
      <c r="I6172">
        <v>45.569400000000002</v>
      </c>
      <c r="J6172" t="s">
        <v>894</v>
      </c>
      <c r="L6172" t="s">
        <v>7679</v>
      </c>
      <c r="M6172" t="s">
        <v>906</v>
      </c>
      <c r="N6172" t="s">
        <v>906</v>
      </c>
    </row>
    <row r="6173" spans="1:14" x14ac:dyDescent="0.3">
      <c r="A6173" s="136">
        <f t="shared" si="96"/>
        <v>664.57570281161452</v>
      </c>
      <c r="B6173" s="134">
        <v>2.0019999999999998</v>
      </c>
      <c r="C6173" s="134">
        <v>-76.139499999999998</v>
      </c>
      <c r="D6173" t="s">
        <v>7515</v>
      </c>
      <c r="E6173" t="s">
        <v>892</v>
      </c>
      <c r="F6173" t="s">
        <v>1214</v>
      </c>
      <c r="G6173" t="s">
        <v>7508</v>
      </c>
      <c r="H6173" t="s">
        <v>300</v>
      </c>
      <c r="I6173">
        <v>7.3914999999999997</v>
      </c>
      <c r="J6173" t="s">
        <v>986</v>
      </c>
      <c r="L6173" t="s">
        <v>7509</v>
      </c>
      <c r="M6173" t="s">
        <v>931</v>
      </c>
      <c r="N6173" t="s">
        <v>931</v>
      </c>
    </row>
    <row r="6174" spans="1:14" x14ac:dyDescent="0.3">
      <c r="A6174" s="136">
        <f t="shared" si="96"/>
        <v>665.02198983497613</v>
      </c>
      <c r="B6174" s="134">
        <v>1.8165</v>
      </c>
      <c r="C6174" s="134">
        <v>-75.822500000000005</v>
      </c>
      <c r="D6174" t="s">
        <v>7851</v>
      </c>
      <c r="E6174" t="s">
        <v>892</v>
      </c>
      <c r="F6174" t="s">
        <v>1214</v>
      </c>
      <c r="G6174" t="s">
        <v>7346</v>
      </c>
      <c r="H6174" t="s">
        <v>300</v>
      </c>
      <c r="I6174">
        <v>18.470099999999999</v>
      </c>
      <c r="L6174" t="s">
        <v>7852</v>
      </c>
      <c r="M6174" t="s">
        <v>931</v>
      </c>
      <c r="N6174" t="s">
        <v>931</v>
      </c>
    </row>
    <row r="6175" spans="1:14" x14ac:dyDescent="0.3">
      <c r="A6175" s="136">
        <f t="shared" si="96"/>
        <v>665.05899493948527</v>
      </c>
      <c r="B6175" s="134">
        <v>1.8985000000000001</v>
      </c>
      <c r="C6175" s="134">
        <v>-75.972499999999997</v>
      </c>
      <c r="D6175" t="s">
        <v>7708</v>
      </c>
      <c r="E6175" t="s">
        <v>883</v>
      </c>
      <c r="F6175" t="s">
        <v>877</v>
      </c>
      <c r="G6175" t="s">
        <v>7446</v>
      </c>
      <c r="H6175" t="s">
        <v>300</v>
      </c>
      <c r="I6175">
        <v>52.959299999999999</v>
      </c>
      <c r="J6175" t="s">
        <v>894</v>
      </c>
      <c r="L6175" t="s">
        <v>7431</v>
      </c>
      <c r="M6175" t="s">
        <v>957</v>
      </c>
      <c r="N6175" t="s">
        <v>957</v>
      </c>
    </row>
    <row r="6176" spans="1:14" x14ac:dyDescent="0.3">
      <c r="A6176" s="136">
        <f t="shared" si="96"/>
        <v>665.1588077342675</v>
      </c>
      <c r="B6176" s="134">
        <v>1.9490000000000001</v>
      </c>
      <c r="C6176" s="134">
        <v>-76.061499999999995</v>
      </c>
      <c r="D6176" t="s">
        <v>7610</v>
      </c>
      <c r="E6176" t="s">
        <v>883</v>
      </c>
      <c r="F6176" t="s">
        <v>877</v>
      </c>
      <c r="G6176" t="s">
        <v>7611</v>
      </c>
      <c r="H6176" t="s">
        <v>300</v>
      </c>
      <c r="I6176">
        <v>48.039400000000001</v>
      </c>
      <c r="J6176" t="s">
        <v>894</v>
      </c>
      <c r="L6176" t="s">
        <v>7612</v>
      </c>
      <c r="M6176" t="s">
        <v>957</v>
      </c>
      <c r="N6176" t="s">
        <v>957</v>
      </c>
    </row>
    <row r="6177" spans="1:14" x14ac:dyDescent="0.3">
      <c r="A6177" s="136">
        <f t="shared" si="96"/>
        <v>665.98422336840611</v>
      </c>
      <c r="B6177" s="134">
        <v>1.8029999999999999</v>
      </c>
      <c r="C6177" s="134">
        <v>-75.8155</v>
      </c>
      <c r="D6177" t="s">
        <v>7909</v>
      </c>
      <c r="E6177" t="s">
        <v>892</v>
      </c>
      <c r="F6177" t="s">
        <v>1214</v>
      </c>
      <c r="G6177" t="s">
        <v>7346</v>
      </c>
      <c r="H6177" t="s">
        <v>300</v>
      </c>
      <c r="I6177">
        <v>13.544700000000001</v>
      </c>
      <c r="J6177" t="s">
        <v>986</v>
      </c>
      <c r="L6177" t="s">
        <v>7852</v>
      </c>
      <c r="M6177" t="s">
        <v>931</v>
      </c>
      <c r="N6177" t="s">
        <v>931</v>
      </c>
    </row>
    <row r="6178" spans="1:14" x14ac:dyDescent="0.3">
      <c r="A6178" s="136">
        <f t="shared" si="96"/>
        <v>666.07723153547738</v>
      </c>
      <c r="B6178" s="134">
        <v>1.9464999999999999</v>
      </c>
      <c r="C6178" s="134">
        <v>-76.073499999999996</v>
      </c>
      <c r="D6178" t="s">
        <v>7644</v>
      </c>
      <c r="E6178" t="s">
        <v>892</v>
      </c>
      <c r="F6178" t="s">
        <v>1214</v>
      </c>
      <c r="G6178" t="s">
        <v>7611</v>
      </c>
      <c r="H6178" t="s">
        <v>300</v>
      </c>
      <c r="I6178">
        <v>49.272399999999998</v>
      </c>
      <c r="J6178" t="s">
        <v>986</v>
      </c>
      <c r="K6178" t="s">
        <v>879</v>
      </c>
      <c r="L6178" t="s">
        <v>7501</v>
      </c>
      <c r="M6178" t="s">
        <v>957</v>
      </c>
      <c r="N6178" t="s">
        <v>957</v>
      </c>
    </row>
    <row r="6179" spans="1:14" x14ac:dyDescent="0.3">
      <c r="A6179" s="136">
        <f t="shared" si="96"/>
        <v>666.52775405698117</v>
      </c>
      <c r="B6179" s="134">
        <v>1.55969</v>
      </c>
      <c r="C6179" s="134">
        <v>-75.309430000000006</v>
      </c>
      <c r="D6179" t="s">
        <v>8603</v>
      </c>
      <c r="E6179" t="s">
        <v>892</v>
      </c>
      <c r="F6179" t="s">
        <v>877</v>
      </c>
      <c r="G6179" t="s">
        <v>8438</v>
      </c>
      <c r="H6179" t="s">
        <v>230</v>
      </c>
      <c r="I6179">
        <v>23.424499999999998</v>
      </c>
      <c r="J6179" t="s">
        <v>894</v>
      </c>
      <c r="K6179" t="s">
        <v>879</v>
      </c>
      <c r="L6179" t="s">
        <v>8604</v>
      </c>
      <c r="M6179" t="s">
        <v>957</v>
      </c>
      <c r="N6179" t="s">
        <v>957</v>
      </c>
    </row>
    <row r="6180" spans="1:14" x14ac:dyDescent="0.3">
      <c r="A6180" s="136">
        <f t="shared" si="96"/>
        <v>667.57605089480217</v>
      </c>
      <c r="B6180" s="134">
        <v>1.5674999999999999</v>
      </c>
      <c r="C6180" s="134">
        <v>-75.352500000000006</v>
      </c>
      <c r="D6180" t="s">
        <v>8574</v>
      </c>
      <c r="E6180" t="s">
        <v>883</v>
      </c>
      <c r="F6180" t="s">
        <v>877</v>
      </c>
      <c r="G6180" t="s">
        <v>8438</v>
      </c>
      <c r="H6180" t="s">
        <v>230</v>
      </c>
      <c r="I6180">
        <v>148.89959999999999</v>
      </c>
      <c r="J6180" t="s">
        <v>894</v>
      </c>
      <c r="L6180" t="s">
        <v>8201</v>
      </c>
      <c r="M6180" t="s">
        <v>8575</v>
      </c>
      <c r="N6180" t="s">
        <v>8575</v>
      </c>
    </row>
    <row r="6181" spans="1:14" x14ac:dyDescent="0.3">
      <c r="A6181" s="136">
        <f t="shared" si="96"/>
        <v>667.81315606822761</v>
      </c>
      <c r="B6181" s="134">
        <v>1.5469999999999999</v>
      </c>
      <c r="C6181" s="134">
        <v>-75.308999999999997</v>
      </c>
      <c r="D6181" t="s">
        <v>8629</v>
      </c>
      <c r="E6181" t="s">
        <v>892</v>
      </c>
      <c r="F6181" t="s">
        <v>877</v>
      </c>
      <c r="G6181" t="s">
        <v>8438</v>
      </c>
      <c r="H6181" t="s">
        <v>230</v>
      </c>
      <c r="I6181">
        <v>93.519000000000005</v>
      </c>
      <c r="J6181" t="s">
        <v>894</v>
      </c>
      <c r="K6181" t="s">
        <v>903</v>
      </c>
      <c r="L6181" t="s">
        <v>7215</v>
      </c>
      <c r="M6181" t="s">
        <v>957</v>
      </c>
      <c r="N6181" t="s">
        <v>957</v>
      </c>
    </row>
    <row r="6182" spans="1:14" x14ac:dyDescent="0.3">
      <c r="A6182" s="136">
        <f t="shared" si="96"/>
        <v>668.05185019422947</v>
      </c>
      <c r="B6182" s="134">
        <v>2.5384099999999998</v>
      </c>
      <c r="C6182" s="134">
        <v>-76.931150000000002</v>
      </c>
      <c r="D6182" t="s">
        <v>7400</v>
      </c>
      <c r="E6182" t="s">
        <v>892</v>
      </c>
      <c r="F6182" t="s">
        <v>877</v>
      </c>
      <c r="G6182" t="s">
        <v>6973</v>
      </c>
      <c r="H6182" t="s">
        <v>293</v>
      </c>
      <c r="I6182">
        <v>17.531600000000001</v>
      </c>
      <c r="J6182" t="s">
        <v>894</v>
      </c>
      <c r="K6182" t="s">
        <v>879</v>
      </c>
      <c r="L6182" t="s">
        <v>1203</v>
      </c>
      <c r="M6182" t="s">
        <v>949</v>
      </c>
      <c r="N6182" t="s">
        <v>949</v>
      </c>
    </row>
    <row r="6183" spans="1:14" x14ac:dyDescent="0.3">
      <c r="A6183" s="136">
        <f t="shared" si="96"/>
        <v>668.12510402887426</v>
      </c>
      <c r="B6183" s="134">
        <v>1.605</v>
      </c>
      <c r="C6183" s="134">
        <v>-75.451499999999996</v>
      </c>
      <c r="D6183" t="s">
        <v>8470</v>
      </c>
      <c r="E6183" t="s">
        <v>883</v>
      </c>
      <c r="F6183" t="s">
        <v>877</v>
      </c>
      <c r="G6183" t="s">
        <v>8471</v>
      </c>
      <c r="H6183" t="s">
        <v>230</v>
      </c>
      <c r="I6183">
        <v>105.8429</v>
      </c>
      <c r="J6183" t="s">
        <v>894</v>
      </c>
      <c r="L6183" t="s">
        <v>8472</v>
      </c>
      <c r="M6183" t="s">
        <v>4145</v>
      </c>
      <c r="N6183" t="s">
        <v>4145</v>
      </c>
    </row>
    <row r="6184" spans="1:14" x14ac:dyDescent="0.3">
      <c r="A6184" s="136">
        <f t="shared" si="96"/>
        <v>668.2490203720223</v>
      </c>
      <c r="B6184" s="134">
        <v>1.88</v>
      </c>
      <c r="C6184" s="134">
        <v>-75.998000000000005</v>
      </c>
      <c r="D6184" t="s">
        <v>7766</v>
      </c>
      <c r="E6184" t="s">
        <v>892</v>
      </c>
      <c r="F6184" t="s">
        <v>877</v>
      </c>
      <c r="G6184" t="s">
        <v>7611</v>
      </c>
      <c r="H6184" t="s">
        <v>300</v>
      </c>
      <c r="I6184">
        <v>27.097000000000001</v>
      </c>
      <c r="J6184" t="s">
        <v>894</v>
      </c>
      <c r="K6184" t="s">
        <v>903</v>
      </c>
      <c r="L6184" t="s">
        <v>7767</v>
      </c>
      <c r="M6184" t="s">
        <v>1019</v>
      </c>
      <c r="N6184" t="s">
        <v>1019</v>
      </c>
    </row>
    <row r="6185" spans="1:14" x14ac:dyDescent="0.3">
      <c r="A6185" s="136">
        <f t="shared" si="96"/>
        <v>668.28505933632619</v>
      </c>
      <c r="B6185" s="134">
        <v>1.647</v>
      </c>
      <c r="C6185" s="134">
        <v>-75.547499999999999</v>
      </c>
      <c r="D6185" t="s">
        <v>8365</v>
      </c>
      <c r="E6185" t="s">
        <v>883</v>
      </c>
      <c r="F6185" t="s">
        <v>877</v>
      </c>
      <c r="G6185" t="s">
        <v>8092</v>
      </c>
      <c r="H6185" t="s">
        <v>230</v>
      </c>
      <c r="I6185">
        <v>113.242</v>
      </c>
      <c r="J6185" t="s">
        <v>894</v>
      </c>
      <c r="L6185" t="s">
        <v>7215</v>
      </c>
      <c r="M6185" t="s">
        <v>957</v>
      </c>
      <c r="N6185" t="s">
        <v>957</v>
      </c>
    </row>
    <row r="6186" spans="1:14" x14ac:dyDescent="0.3">
      <c r="A6186" s="136">
        <f t="shared" si="96"/>
        <v>669.32767657198895</v>
      </c>
      <c r="B6186" s="134">
        <v>2.4714999999999998</v>
      </c>
      <c r="C6186" s="134">
        <v>-76.869500000000002</v>
      </c>
      <c r="D6186" t="s">
        <v>7427</v>
      </c>
      <c r="E6186" t="s">
        <v>883</v>
      </c>
      <c r="F6186" t="s">
        <v>877</v>
      </c>
      <c r="G6186" t="s">
        <v>6973</v>
      </c>
      <c r="H6186" t="s">
        <v>293</v>
      </c>
      <c r="I6186">
        <v>23.4359</v>
      </c>
      <c r="J6186" t="s">
        <v>894</v>
      </c>
      <c r="L6186" t="s">
        <v>6684</v>
      </c>
      <c r="M6186" t="s">
        <v>1019</v>
      </c>
      <c r="N6186" t="s">
        <v>1019</v>
      </c>
    </row>
    <row r="6187" spans="1:14" x14ac:dyDescent="0.3">
      <c r="A6187" s="136">
        <f t="shared" si="96"/>
        <v>669.42048352934512</v>
      </c>
      <c r="B6187" s="134">
        <v>1.9744999999999999</v>
      </c>
      <c r="C6187" s="134">
        <v>-76.177999999999997</v>
      </c>
      <c r="D6187" t="s">
        <v>7682</v>
      </c>
      <c r="E6187" t="s">
        <v>892</v>
      </c>
      <c r="F6187" t="s">
        <v>1214</v>
      </c>
      <c r="G6187" t="s">
        <v>7602</v>
      </c>
      <c r="H6187" t="s">
        <v>300</v>
      </c>
      <c r="I6187">
        <v>34.497</v>
      </c>
      <c r="L6187" t="s">
        <v>7683</v>
      </c>
      <c r="M6187" t="s">
        <v>931</v>
      </c>
      <c r="N6187" t="s">
        <v>931</v>
      </c>
    </row>
    <row r="6188" spans="1:14" x14ac:dyDescent="0.3">
      <c r="A6188" s="136">
        <f t="shared" si="96"/>
        <v>669.69346698023026</v>
      </c>
      <c r="B6188" s="134">
        <v>1.6335</v>
      </c>
      <c r="C6188" s="134">
        <v>-75.548500000000004</v>
      </c>
      <c r="D6188" t="s">
        <v>8405</v>
      </c>
      <c r="E6188" t="s">
        <v>883</v>
      </c>
      <c r="F6188" t="s">
        <v>963</v>
      </c>
      <c r="G6188" t="s">
        <v>8092</v>
      </c>
      <c r="H6188" t="s">
        <v>230</v>
      </c>
      <c r="I6188">
        <v>18.4635</v>
      </c>
      <c r="J6188" t="s">
        <v>894</v>
      </c>
      <c r="L6188" t="s">
        <v>8406</v>
      </c>
      <c r="M6188" t="s">
        <v>1019</v>
      </c>
      <c r="N6188" t="s">
        <v>1019</v>
      </c>
    </row>
    <row r="6189" spans="1:14" x14ac:dyDescent="0.3">
      <c r="A6189" s="136">
        <f t="shared" si="96"/>
        <v>669.72979645777275</v>
      </c>
      <c r="B6189" s="134">
        <v>2.2450000000000001</v>
      </c>
      <c r="C6189" s="134">
        <v>-76.584999999999994</v>
      </c>
      <c r="D6189" t="s">
        <v>7448</v>
      </c>
      <c r="E6189" t="s">
        <v>883</v>
      </c>
      <c r="F6189" t="s">
        <v>877</v>
      </c>
      <c r="G6189" t="s">
        <v>7133</v>
      </c>
      <c r="H6189" t="s">
        <v>293</v>
      </c>
      <c r="I6189">
        <v>24.657299999999999</v>
      </c>
      <c r="J6189" t="s">
        <v>894</v>
      </c>
      <c r="L6189" t="s">
        <v>1203</v>
      </c>
      <c r="M6189" t="s">
        <v>1019</v>
      </c>
      <c r="N6189" t="s">
        <v>1019</v>
      </c>
    </row>
    <row r="6190" spans="1:14" x14ac:dyDescent="0.3">
      <c r="A6190" s="136">
        <f t="shared" si="96"/>
        <v>669.75212031731883</v>
      </c>
      <c r="B6190" s="134">
        <v>1.5489999999999999</v>
      </c>
      <c r="C6190" s="134">
        <v>-75.358999999999995</v>
      </c>
      <c r="D6190" t="s">
        <v>8622</v>
      </c>
      <c r="E6190" t="s">
        <v>883</v>
      </c>
      <c r="F6190" t="s">
        <v>877</v>
      </c>
      <c r="G6190" t="s">
        <v>8623</v>
      </c>
      <c r="H6190" t="s">
        <v>230</v>
      </c>
      <c r="I6190">
        <v>18.459</v>
      </c>
      <c r="J6190" t="s">
        <v>894</v>
      </c>
      <c r="L6190" t="s">
        <v>8624</v>
      </c>
      <c r="M6190" t="s">
        <v>8625</v>
      </c>
      <c r="N6190" t="s">
        <v>8625</v>
      </c>
    </row>
    <row r="6191" spans="1:14" x14ac:dyDescent="0.3">
      <c r="A6191" s="136">
        <f t="shared" si="96"/>
        <v>669.8638245097784</v>
      </c>
      <c r="B6191" s="134">
        <v>2.24492</v>
      </c>
      <c r="C6191" s="134">
        <v>-76.586929999999995</v>
      </c>
      <c r="D6191" t="s">
        <v>7449</v>
      </c>
      <c r="E6191" t="s">
        <v>892</v>
      </c>
      <c r="F6191" t="s">
        <v>877</v>
      </c>
      <c r="G6191" t="s">
        <v>7133</v>
      </c>
      <c r="H6191" t="s">
        <v>293</v>
      </c>
      <c r="I6191">
        <v>0.5625</v>
      </c>
      <c r="J6191" t="s">
        <v>894</v>
      </c>
      <c r="K6191" t="s">
        <v>879</v>
      </c>
      <c r="L6191" t="s">
        <v>1203</v>
      </c>
      <c r="M6191" t="s">
        <v>949</v>
      </c>
      <c r="N6191" t="s">
        <v>949</v>
      </c>
    </row>
    <row r="6192" spans="1:14" x14ac:dyDescent="0.3">
      <c r="A6192" s="136">
        <f t="shared" si="96"/>
        <v>669.93835136217308</v>
      </c>
      <c r="B6192" s="134">
        <v>2.0378699999999998</v>
      </c>
      <c r="C6192" s="134">
        <v>-76.287270000000007</v>
      </c>
      <c r="D6192" t="s">
        <v>7601</v>
      </c>
      <c r="E6192" t="s">
        <v>892</v>
      </c>
      <c r="F6192" t="s">
        <v>877</v>
      </c>
      <c r="G6192" t="s">
        <v>7602</v>
      </c>
      <c r="H6192" t="s">
        <v>300</v>
      </c>
      <c r="I6192">
        <v>97.775099999999995</v>
      </c>
      <c r="J6192" t="s">
        <v>889</v>
      </c>
      <c r="K6192" t="s">
        <v>879</v>
      </c>
      <c r="L6192" t="s">
        <v>7189</v>
      </c>
      <c r="M6192" t="s">
        <v>1252</v>
      </c>
      <c r="N6192" t="s">
        <v>1252</v>
      </c>
    </row>
    <row r="6193" spans="1:14" x14ac:dyDescent="0.3">
      <c r="A6193" s="136">
        <f t="shared" si="96"/>
        <v>670.27693997378447</v>
      </c>
      <c r="B6193" s="134">
        <v>1.9</v>
      </c>
      <c r="C6193" s="134">
        <v>-76.069000000000003</v>
      </c>
      <c r="D6193" t="s">
        <v>7770</v>
      </c>
      <c r="E6193" t="s">
        <v>883</v>
      </c>
      <c r="F6193" t="s">
        <v>981</v>
      </c>
      <c r="G6193" t="s">
        <v>7611</v>
      </c>
      <c r="H6193" t="s">
        <v>300</v>
      </c>
      <c r="I6193">
        <v>30.7959</v>
      </c>
      <c r="J6193" t="s">
        <v>894</v>
      </c>
      <c r="L6193" t="s">
        <v>7771</v>
      </c>
      <c r="M6193" t="s">
        <v>931</v>
      </c>
      <c r="N6193" t="s">
        <v>931</v>
      </c>
    </row>
    <row r="6194" spans="1:14" x14ac:dyDescent="0.3">
      <c r="A6194" s="136">
        <f t="shared" si="96"/>
        <v>670.67430370960165</v>
      </c>
      <c r="B6194" s="134">
        <v>1.6522600000000001</v>
      </c>
      <c r="C6194" s="134">
        <v>-75.609179999999995</v>
      </c>
      <c r="D6194" t="s">
        <v>8368</v>
      </c>
      <c r="E6194" t="s">
        <v>892</v>
      </c>
      <c r="F6194" t="s">
        <v>877</v>
      </c>
      <c r="G6194" t="s">
        <v>8092</v>
      </c>
      <c r="H6194" t="s">
        <v>230</v>
      </c>
      <c r="I6194">
        <v>28.367599999999999</v>
      </c>
      <c r="J6194" t="s">
        <v>894</v>
      </c>
      <c r="K6194" t="s">
        <v>879</v>
      </c>
      <c r="L6194" t="s">
        <v>8369</v>
      </c>
      <c r="M6194" t="s">
        <v>949</v>
      </c>
      <c r="N6194" t="s">
        <v>949</v>
      </c>
    </row>
    <row r="6195" spans="1:14" x14ac:dyDescent="0.3">
      <c r="A6195" s="136">
        <f t="shared" si="96"/>
        <v>671.30280756611091</v>
      </c>
      <c r="B6195" s="134">
        <v>1.64639</v>
      </c>
      <c r="C6195" s="134">
        <v>-75.61</v>
      </c>
      <c r="D6195" t="s">
        <v>8385</v>
      </c>
      <c r="E6195" t="s">
        <v>892</v>
      </c>
      <c r="F6195" t="s">
        <v>877</v>
      </c>
      <c r="G6195" t="s">
        <v>8092</v>
      </c>
      <c r="H6195" t="s">
        <v>230</v>
      </c>
      <c r="I6195">
        <v>3.8041</v>
      </c>
      <c r="J6195" t="s">
        <v>894</v>
      </c>
      <c r="K6195" t="s">
        <v>879</v>
      </c>
      <c r="L6195" t="s">
        <v>8386</v>
      </c>
      <c r="M6195" t="s">
        <v>899</v>
      </c>
      <c r="N6195" t="s">
        <v>899</v>
      </c>
    </row>
    <row r="6196" spans="1:14" x14ac:dyDescent="0.3">
      <c r="A6196" s="136">
        <f t="shared" si="96"/>
        <v>672.05364895476771</v>
      </c>
      <c r="B6196" s="134">
        <v>1.5215000000000001</v>
      </c>
      <c r="C6196" s="134">
        <v>-75.346999999999994</v>
      </c>
      <c r="D6196" t="s">
        <v>8705</v>
      </c>
      <c r="E6196" t="s">
        <v>883</v>
      </c>
      <c r="F6196" t="s">
        <v>877</v>
      </c>
      <c r="G6196" t="s">
        <v>8623</v>
      </c>
      <c r="H6196" t="s">
        <v>230</v>
      </c>
      <c r="I6196">
        <v>487.31509999999997</v>
      </c>
      <c r="J6196" t="s">
        <v>889</v>
      </c>
      <c r="L6196" t="s">
        <v>4322</v>
      </c>
      <c r="M6196" t="s">
        <v>8706</v>
      </c>
      <c r="N6196" t="s">
        <v>8706</v>
      </c>
    </row>
    <row r="6197" spans="1:14" x14ac:dyDescent="0.3">
      <c r="A6197" s="136">
        <f t="shared" si="96"/>
        <v>672.2180138403844</v>
      </c>
      <c r="B6197" s="134">
        <v>1.9944999999999999</v>
      </c>
      <c r="C6197" s="134">
        <v>-76.257499999999993</v>
      </c>
      <c r="D6197" t="s">
        <v>7714</v>
      </c>
      <c r="E6197" t="s">
        <v>892</v>
      </c>
      <c r="F6197" t="s">
        <v>1214</v>
      </c>
      <c r="G6197" t="s">
        <v>7602</v>
      </c>
      <c r="H6197" t="s">
        <v>300</v>
      </c>
      <c r="I6197">
        <v>82.558300000000003</v>
      </c>
      <c r="L6197" t="s">
        <v>7683</v>
      </c>
      <c r="M6197" t="s">
        <v>931</v>
      </c>
      <c r="N6197" t="s">
        <v>931</v>
      </c>
    </row>
    <row r="6198" spans="1:14" x14ac:dyDescent="0.3">
      <c r="A6198" s="136">
        <f t="shared" si="96"/>
        <v>672.34966530426789</v>
      </c>
      <c r="B6198" s="134">
        <v>1.9950000000000001</v>
      </c>
      <c r="C6198" s="134">
        <v>-76.260499999999993</v>
      </c>
      <c r="D6198" t="s">
        <v>7721</v>
      </c>
      <c r="E6198" t="s">
        <v>883</v>
      </c>
      <c r="F6198" t="s">
        <v>1214</v>
      </c>
      <c r="G6198" t="s">
        <v>7602</v>
      </c>
      <c r="H6198" t="s">
        <v>300</v>
      </c>
      <c r="I6198">
        <v>22.18</v>
      </c>
      <c r="L6198" t="s">
        <v>7722</v>
      </c>
      <c r="M6198" t="s">
        <v>1019</v>
      </c>
      <c r="N6198" t="s">
        <v>1019</v>
      </c>
    </row>
    <row r="6199" spans="1:14" x14ac:dyDescent="0.3">
      <c r="A6199" s="136">
        <f t="shared" si="96"/>
        <v>672.66793780022363</v>
      </c>
      <c r="B6199" s="134">
        <v>1.7889999999999999</v>
      </c>
      <c r="C6199" s="134">
        <v>-75.916499999999999</v>
      </c>
      <c r="D6199" t="s">
        <v>8073</v>
      </c>
      <c r="E6199" t="s">
        <v>883</v>
      </c>
      <c r="F6199" t="s">
        <v>877</v>
      </c>
      <c r="G6199" t="s">
        <v>8074</v>
      </c>
      <c r="H6199" t="s">
        <v>300</v>
      </c>
      <c r="I6199">
        <v>28.326000000000001</v>
      </c>
      <c r="J6199" t="s">
        <v>894</v>
      </c>
      <c r="L6199" t="s">
        <v>7612</v>
      </c>
      <c r="M6199" t="s">
        <v>957</v>
      </c>
      <c r="N6199" t="s">
        <v>957</v>
      </c>
    </row>
    <row r="6200" spans="1:14" x14ac:dyDescent="0.3">
      <c r="A6200" s="136">
        <f t="shared" si="96"/>
        <v>672.69956767312556</v>
      </c>
      <c r="B6200" s="134">
        <v>1.637</v>
      </c>
      <c r="C6200" s="134">
        <v>-75.619500000000002</v>
      </c>
      <c r="D6200" t="s">
        <v>8422</v>
      </c>
      <c r="E6200" t="s">
        <v>883</v>
      </c>
      <c r="F6200" t="s">
        <v>877</v>
      </c>
      <c r="G6200" t="s">
        <v>8092</v>
      </c>
      <c r="H6200" t="s">
        <v>230</v>
      </c>
      <c r="I6200">
        <v>68.938100000000006</v>
      </c>
      <c r="J6200" t="s">
        <v>894</v>
      </c>
      <c r="L6200" t="s">
        <v>8423</v>
      </c>
      <c r="M6200" t="s">
        <v>957</v>
      </c>
      <c r="N6200" t="s">
        <v>957</v>
      </c>
    </row>
    <row r="6201" spans="1:14" x14ac:dyDescent="0.3">
      <c r="A6201" s="136">
        <f t="shared" si="96"/>
        <v>672.76503215880041</v>
      </c>
      <c r="B6201" s="134">
        <v>1.8855</v>
      </c>
      <c r="C6201" s="134">
        <v>-76.088499999999996</v>
      </c>
      <c r="D6201" t="s">
        <v>7853</v>
      </c>
      <c r="E6201" t="s">
        <v>883</v>
      </c>
      <c r="F6201" t="s">
        <v>963</v>
      </c>
      <c r="G6201" t="s">
        <v>7611</v>
      </c>
      <c r="H6201" t="s">
        <v>300</v>
      </c>
      <c r="I6201">
        <v>49.275500000000001</v>
      </c>
      <c r="L6201" t="s">
        <v>7854</v>
      </c>
      <c r="M6201" t="s">
        <v>1410</v>
      </c>
      <c r="N6201" t="s">
        <v>1410</v>
      </c>
    </row>
    <row r="6202" spans="1:14" x14ac:dyDescent="0.3">
      <c r="A6202" s="136">
        <f t="shared" si="96"/>
        <v>672.87092279311184</v>
      </c>
      <c r="B6202" s="134">
        <v>2.49912</v>
      </c>
      <c r="C6202" s="134">
        <v>-76.951899999999995</v>
      </c>
      <c r="D6202" t="s">
        <v>7531</v>
      </c>
      <c r="E6202" t="s">
        <v>876</v>
      </c>
      <c r="F6202" t="s">
        <v>926</v>
      </c>
      <c r="G6202" t="s">
        <v>6973</v>
      </c>
      <c r="H6202" t="s">
        <v>293</v>
      </c>
      <c r="I6202">
        <v>169.99359999999999</v>
      </c>
      <c r="J6202" t="s">
        <v>889</v>
      </c>
      <c r="K6202" t="s">
        <v>879</v>
      </c>
      <c r="L6202" t="s">
        <v>7532</v>
      </c>
      <c r="M6202" t="s">
        <v>881</v>
      </c>
      <c r="N6202" t="s">
        <v>881</v>
      </c>
    </row>
    <row r="6203" spans="1:14" x14ac:dyDescent="0.3">
      <c r="A6203" s="136">
        <f t="shared" si="96"/>
        <v>672.95874530136734</v>
      </c>
      <c r="B6203" s="134">
        <v>2.2989999999999999</v>
      </c>
      <c r="C6203" s="134">
        <v>-76.705500000000001</v>
      </c>
      <c r="D6203" t="s">
        <v>7519</v>
      </c>
      <c r="E6203" t="s">
        <v>883</v>
      </c>
      <c r="F6203" t="s">
        <v>877</v>
      </c>
      <c r="G6203" t="s">
        <v>7117</v>
      </c>
      <c r="H6203" t="s">
        <v>293</v>
      </c>
      <c r="I6203">
        <v>13.5647</v>
      </c>
      <c r="J6203" t="s">
        <v>894</v>
      </c>
      <c r="L6203" t="s">
        <v>7520</v>
      </c>
      <c r="M6203" t="s">
        <v>1410</v>
      </c>
      <c r="N6203" t="s">
        <v>1410</v>
      </c>
    </row>
    <row r="6204" spans="1:14" x14ac:dyDescent="0.3">
      <c r="A6204" s="136">
        <f t="shared" si="96"/>
        <v>673.06551667705276</v>
      </c>
      <c r="B6204" s="134">
        <v>1.6305000000000001</v>
      </c>
      <c r="C6204" s="134">
        <v>-75.613500000000002</v>
      </c>
      <c r="D6204" t="s">
        <v>8432</v>
      </c>
      <c r="E6204" t="s">
        <v>883</v>
      </c>
      <c r="F6204" t="s">
        <v>884</v>
      </c>
      <c r="G6204" t="s">
        <v>8092</v>
      </c>
      <c r="H6204" t="s">
        <v>230</v>
      </c>
      <c r="I6204">
        <v>28.313700000000001</v>
      </c>
      <c r="L6204" t="s">
        <v>8433</v>
      </c>
      <c r="M6204" t="s">
        <v>957</v>
      </c>
      <c r="N6204" t="s">
        <v>957</v>
      </c>
    </row>
    <row r="6205" spans="1:14" x14ac:dyDescent="0.3">
      <c r="A6205" s="136">
        <f t="shared" si="96"/>
        <v>673.22198138814633</v>
      </c>
      <c r="B6205" s="134">
        <v>1.62676</v>
      </c>
      <c r="C6205" s="134">
        <v>-75.608900000000006</v>
      </c>
      <c r="D6205" t="s">
        <v>8442</v>
      </c>
      <c r="E6205" t="s">
        <v>892</v>
      </c>
      <c r="F6205" t="s">
        <v>877</v>
      </c>
      <c r="G6205" t="s">
        <v>8092</v>
      </c>
      <c r="H6205" t="s">
        <v>230</v>
      </c>
      <c r="I6205">
        <v>3.4401000000000002</v>
      </c>
      <c r="J6205" t="s">
        <v>894</v>
      </c>
      <c r="K6205" t="s">
        <v>879</v>
      </c>
      <c r="L6205" t="s">
        <v>8443</v>
      </c>
      <c r="M6205" t="s">
        <v>899</v>
      </c>
      <c r="N6205" t="s">
        <v>899</v>
      </c>
    </row>
    <row r="6206" spans="1:14" x14ac:dyDescent="0.3">
      <c r="A6206" s="136">
        <f t="shared" si="96"/>
        <v>673.31979618987873</v>
      </c>
      <c r="B6206" s="134">
        <v>2.2964099999999998</v>
      </c>
      <c r="C6206" s="134">
        <v>-76.707459999999998</v>
      </c>
      <c r="D6206" t="s">
        <v>7528</v>
      </c>
      <c r="E6206" t="s">
        <v>892</v>
      </c>
      <c r="F6206" t="s">
        <v>877</v>
      </c>
      <c r="G6206" t="s">
        <v>7117</v>
      </c>
      <c r="H6206" t="s">
        <v>293</v>
      </c>
      <c r="I6206">
        <v>6.2255000000000003</v>
      </c>
      <c r="J6206" t="s">
        <v>894</v>
      </c>
      <c r="K6206" t="s">
        <v>879</v>
      </c>
      <c r="L6206" t="s">
        <v>6684</v>
      </c>
      <c r="M6206" t="s">
        <v>949</v>
      </c>
      <c r="N6206" t="s">
        <v>949</v>
      </c>
    </row>
    <row r="6207" spans="1:14" x14ac:dyDescent="0.3">
      <c r="A6207" s="136">
        <f t="shared" si="96"/>
        <v>673.54304048334041</v>
      </c>
      <c r="B6207" s="134">
        <v>2.2917000000000001</v>
      </c>
      <c r="C6207" s="134">
        <v>-76.704610000000002</v>
      </c>
      <c r="D6207" t="s">
        <v>7539</v>
      </c>
      <c r="E6207" t="s">
        <v>892</v>
      </c>
      <c r="F6207" t="s">
        <v>1593</v>
      </c>
      <c r="G6207" t="s">
        <v>7540</v>
      </c>
      <c r="H6207" t="s">
        <v>293</v>
      </c>
      <c r="I6207">
        <v>0.99250000000000005</v>
      </c>
      <c r="J6207" t="s">
        <v>894</v>
      </c>
      <c r="K6207" t="s">
        <v>879</v>
      </c>
      <c r="L6207" t="s">
        <v>6401</v>
      </c>
      <c r="M6207" t="s">
        <v>949</v>
      </c>
      <c r="N6207" t="s">
        <v>949</v>
      </c>
    </row>
    <row r="6208" spans="1:14" x14ac:dyDescent="0.3">
      <c r="A6208" s="136">
        <f t="shared" si="96"/>
        <v>674.09378749581811</v>
      </c>
      <c r="B6208" s="134">
        <v>2.2915000000000001</v>
      </c>
      <c r="C6208" s="134">
        <v>-76.712500000000006</v>
      </c>
      <c r="D6208" t="s">
        <v>7567</v>
      </c>
      <c r="E6208" t="s">
        <v>892</v>
      </c>
      <c r="F6208" t="s">
        <v>1214</v>
      </c>
      <c r="G6208" t="s">
        <v>7117</v>
      </c>
      <c r="H6208" t="s">
        <v>293</v>
      </c>
      <c r="I6208">
        <v>8.6323000000000008</v>
      </c>
      <c r="L6208" t="s">
        <v>7568</v>
      </c>
      <c r="M6208" t="s">
        <v>931</v>
      </c>
      <c r="N6208" t="s">
        <v>931</v>
      </c>
    </row>
    <row r="6209" spans="1:14" x14ac:dyDescent="0.3">
      <c r="A6209" s="136">
        <f t="shared" si="96"/>
        <v>674.24189932453771</v>
      </c>
      <c r="B6209" s="134">
        <v>1.5185</v>
      </c>
      <c r="C6209" s="134">
        <v>-75.390500000000003</v>
      </c>
      <c r="D6209" t="s">
        <v>8708</v>
      </c>
      <c r="E6209" t="s">
        <v>883</v>
      </c>
      <c r="F6209" t="s">
        <v>877</v>
      </c>
      <c r="G6209" t="s">
        <v>8471</v>
      </c>
      <c r="H6209" t="s">
        <v>230</v>
      </c>
      <c r="I6209">
        <v>29.536200000000001</v>
      </c>
      <c r="J6209" t="s">
        <v>894</v>
      </c>
      <c r="L6209" t="s">
        <v>8709</v>
      </c>
      <c r="M6209" t="s">
        <v>4145</v>
      </c>
      <c r="N6209" t="s">
        <v>4145</v>
      </c>
    </row>
    <row r="6210" spans="1:14" x14ac:dyDescent="0.3">
      <c r="A6210" s="136">
        <f t="shared" ref="A6210:A6273" si="97">6371*ACOS(SIN(RADIANS(LAT))*SIN(RADIANS(B6210))+COS(RADIANS(LAT))*COS(RADIANS(B6210))*COS(RADIANS(C6210-LONG)))</f>
        <v>674.26287925241854</v>
      </c>
      <c r="B6210" s="134">
        <v>1.82806</v>
      </c>
      <c r="C6210" s="134">
        <v>-76.016099999999994</v>
      </c>
      <c r="D6210" t="s">
        <v>8007</v>
      </c>
      <c r="E6210" t="s">
        <v>892</v>
      </c>
      <c r="F6210" t="s">
        <v>1214</v>
      </c>
      <c r="G6210" t="s">
        <v>7611</v>
      </c>
      <c r="H6210" t="s">
        <v>300</v>
      </c>
      <c r="I6210">
        <v>2.6509</v>
      </c>
      <c r="J6210" t="s">
        <v>986</v>
      </c>
      <c r="K6210" t="s">
        <v>879</v>
      </c>
      <c r="L6210" t="s">
        <v>8008</v>
      </c>
      <c r="M6210" t="s">
        <v>949</v>
      </c>
      <c r="N6210" t="s">
        <v>949</v>
      </c>
    </row>
    <row r="6211" spans="1:14" x14ac:dyDescent="0.3">
      <c r="A6211" s="136">
        <f t="shared" si="97"/>
        <v>674.78564141041204</v>
      </c>
      <c r="B6211" s="134">
        <v>1.51</v>
      </c>
      <c r="C6211" s="134">
        <v>-75.382999999999996</v>
      </c>
      <c r="D6211" t="s">
        <v>8717</v>
      </c>
      <c r="E6211" t="s">
        <v>883</v>
      </c>
      <c r="F6211" t="s">
        <v>877</v>
      </c>
      <c r="G6211" t="s">
        <v>8471</v>
      </c>
      <c r="H6211" t="s">
        <v>230</v>
      </c>
      <c r="I6211">
        <v>145.2183</v>
      </c>
      <c r="J6211" t="s">
        <v>894</v>
      </c>
      <c r="L6211" t="s">
        <v>8709</v>
      </c>
      <c r="M6211" t="s">
        <v>4145</v>
      </c>
      <c r="N6211" t="s">
        <v>4145</v>
      </c>
    </row>
    <row r="6212" spans="1:14" x14ac:dyDescent="0.3">
      <c r="A6212" s="136">
        <f t="shared" si="97"/>
        <v>675.44341544996507</v>
      </c>
      <c r="B6212" s="134">
        <v>1.8362499999999999</v>
      </c>
      <c r="C6212" s="134">
        <v>-76.051789999999997</v>
      </c>
      <c r="D6212" t="s">
        <v>8020</v>
      </c>
      <c r="E6212" t="s">
        <v>892</v>
      </c>
      <c r="F6212" t="s">
        <v>877</v>
      </c>
      <c r="G6212" t="s">
        <v>7611</v>
      </c>
      <c r="H6212" t="s">
        <v>300</v>
      </c>
      <c r="I6212">
        <v>91.686199999999999</v>
      </c>
      <c r="J6212" t="s">
        <v>894</v>
      </c>
      <c r="K6212" t="s">
        <v>879</v>
      </c>
      <c r="L6212" t="s">
        <v>8021</v>
      </c>
      <c r="M6212" t="s">
        <v>1019</v>
      </c>
      <c r="N6212" t="s">
        <v>1019</v>
      </c>
    </row>
    <row r="6213" spans="1:14" x14ac:dyDescent="0.3">
      <c r="A6213" s="136">
        <f t="shared" si="97"/>
        <v>675.71696280302558</v>
      </c>
      <c r="B6213" s="134">
        <v>1.518</v>
      </c>
      <c r="C6213" s="134">
        <v>-75.423000000000002</v>
      </c>
      <c r="D6213" t="s">
        <v>8710</v>
      </c>
      <c r="E6213" t="s">
        <v>883</v>
      </c>
      <c r="F6213" t="s">
        <v>877</v>
      </c>
      <c r="G6213" t="s">
        <v>8471</v>
      </c>
      <c r="H6213" t="s">
        <v>230</v>
      </c>
      <c r="I6213">
        <v>267.06880000000001</v>
      </c>
      <c r="J6213" t="s">
        <v>889</v>
      </c>
      <c r="L6213" t="s">
        <v>8711</v>
      </c>
      <c r="M6213" t="s">
        <v>8712</v>
      </c>
      <c r="N6213" t="s">
        <v>8712</v>
      </c>
    </row>
    <row r="6214" spans="1:14" x14ac:dyDescent="0.3">
      <c r="A6214" s="136">
        <f t="shared" si="97"/>
        <v>675.76495709327787</v>
      </c>
      <c r="B6214" s="134">
        <v>1.6060000000000001</v>
      </c>
      <c r="C6214" s="134">
        <v>-75.618499999999997</v>
      </c>
      <c r="D6214" t="s">
        <v>8502</v>
      </c>
      <c r="E6214" t="s">
        <v>883</v>
      </c>
      <c r="F6214" t="s">
        <v>877</v>
      </c>
      <c r="G6214" t="s">
        <v>8092</v>
      </c>
      <c r="H6214" t="s">
        <v>230</v>
      </c>
      <c r="I6214">
        <v>2.4621</v>
      </c>
      <c r="J6214" t="s">
        <v>894</v>
      </c>
      <c r="L6214" t="s">
        <v>3467</v>
      </c>
      <c r="M6214" t="s">
        <v>957</v>
      </c>
      <c r="N6214" t="s">
        <v>957</v>
      </c>
    </row>
    <row r="6215" spans="1:14" x14ac:dyDescent="0.3">
      <c r="A6215" s="136">
        <f t="shared" si="97"/>
        <v>675.84690969811425</v>
      </c>
      <c r="B6215" s="134">
        <v>1.60219</v>
      </c>
      <c r="C6215" s="134">
        <v>-75.612170000000006</v>
      </c>
      <c r="D6215" t="s">
        <v>8508</v>
      </c>
      <c r="E6215" t="s">
        <v>892</v>
      </c>
      <c r="F6215" t="s">
        <v>877</v>
      </c>
      <c r="G6215" t="s">
        <v>8092</v>
      </c>
      <c r="H6215" t="s">
        <v>230</v>
      </c>
      <c r="I6215">
        <v>43.7727</v>
      </c>
      <c r="J6215" t="s">
        <v>889</v>
      </c>
      <c r="K6215" t="s">
        <v>879</v>
      </c>
      <c r="L6215" t="s">
        <v>8509</v>
      </c>
      <c r="M6215" t="s">
        <v>899</v>
      </c>
      <c r="N6215" t="s">
        <v>899</v>
      </c>
    </row>
    <row r="6216" spans="1:14" x14ac:dyDescent="0.3">
      <c r="A6216" s="136">
        <f t="shared" si="97"/>
        <v>675.8702313310348</v>
      </c>
      <c r="B6216" s="134">
        <v>1.5910500000000001</v>
      </c>
      <c r="C6216" s="134">
        <v>-75.588949999999997</v>
      </c>
      <c r="D6216" t="s">
        <v>8541</v>
      </c>
      <c r="E6216" t="s">
        <v>892</v>
      </c>
      <c r="F6216" t="s">
        <v>877</v>
      </c>
      <c r="G6216" t="s">
        <v>8092</v>
      </c>
      <c r="H6216" t="s">
        <v>230</v>
      </c>
      <c r="I6216">
        <v>16.926100000000002</v>
      </c>
      <c r="K6216" t="s">
        <v>879</v>
      </c>
      <c r="L6216" t="s">
        <v>8443</v>
      </c>
      <c r="M6216" t="s">
        <v>899</v>
      </c>
      <c r="N6216" t="s">
        <v>899</v>
      </c>
    </row>
    <row r="6217" spans="1:14" x14ac:dyDescent="0.3">
      <c r="A6217" s="136">
        <f t="shared" si="97"/>
        <v>676.01165983418878</v>
      </c>
      <c r="B6217" s="134">
        <v>1.905</v>
      </c>
      <c r="C6217" s="134">
        <v>-76.177999999999997</v>
      </c>
      <c r="D6217" t="s">
        <v>7908</v>
      </c>
      <c r="E6217" t="s">
        <v>892</v>
      </c>
      <c r="F6217" t="s">
        <v>1214</v>
      </c>
      <c r="G6217" t="s">
        <v>7602</v>
      </c>
      <c r="H6217" t="s">
        <v>300</v>
      </c>
      <c r="I6217">
        <v>9.8567</v>
      </c>
      <c r="L6217" t="s">
        <v>7683</v>
      </c>
      <c r="M6217" t="s">
        <v>989</v>
      </c>
      <c r="N6217" t="s">
        <v>989</v>
      </c>
    </row>
    <row r="6218" spans="1:14" x14ac:dyDescent="0.3">
      <c r="A6218" s="136">
        <f t="shared" si="97"/>
        <v>676.03951382488583</v>
      </c>
      <c r="B6218" s="134">
        <v>1.6084000000000001</v>
      </c>
      <c r="C6218" s="134">
        <v>-75.629310000000004</v>
      </c>
      <c r="D6218" t="s">
        <v>8500</v>
      </c>
      <c r="E6218" t="s">
        <v>892</v>
      </c>
      <c r="F6218" t="s">
        <v>877</v>
      </c>
      <c r="G6218" t="s">
        <v>8092</v>
      </c>
      <c r="H6218" t="s">
        <v>230</v>
      </c>
      <c r="I6218">
        <v>29.018999999999998</v>
      </c>
      <c r="J6218" t="s">
        <v>889</v>
      </c>
      <c r="K6218" t="s">
        <v>879</v>
      </c>
      <c r="L6218" t="s">
        <v>8443</v>
      </c>
      <c r="M6218" t="s">
        <v>1019</v>
      </c>
      <c r="N6218" t="s">
        <v>1019</v>
      </c>
    </row>
    <row r="6219" spans="1:14" x14ac:dyDescent="0.3">
      <c r="A6219" s="136">
        <f t="shared" si="97"/>
        <v>676.26060706187411</v>
      </c>
      <c r="B6219" s="134">
        <v>1.5345</v>
      </c>
      <c r="C6219" s="134">
        <v>-75.472999999999999</v>
      </c>
      <c r="D6219" t="s">
        <v>8664</v>
      </c>
      <c r="E6219" t="s">
        <v>883</v>
      </c>
      <c r="F6219" t="s">
        <v>877</v>
      </c>
      <c r="G6219" t="s">
        <v>8471</v>
      </c>
      <c r="H6219" t="s">
        <v>230</v>
      </c>
      <c r="I6219">
        <v>28.308800000000002</v>
      </c>
      <c r="J6219" t="s">
        <v>894</v>
      </c>
      <c r="L6219" t="s">
        <v>8665</v>
      </c>
      <c r="M6219" t="s">
        <v>8666</v>
      </c>
      <c r="N6219" t="s">
        <v>8666</v>
      </c>
    </row>
    <row r="6220" spans="1:14" x14ac:dyDescent="0.3">
      <c r="A6220" s="136">
        <f t="shared" si="97"/>
        <v>676.32541213665877</v>
      </c>
      <c r="B6220" s="134">
        <v>1.591</v>
      </c>
      <c r="C6220" s="134">
        <v>-75.598500000000001</v>
      </c>
      <c r="D6220" t="s">
        <v>8542</v>
      </c>
      <c r="E6220" t="s">
        <v>883</v>
      </c>
      <c r="F6220" t="s">
        <v>884</v>
      </c>
      <c r="G6220" t="s">
        <v>8092</v>
      </c>
      <c r="H6220" t="s">
        <v>230</v>
      </c>
      <c r="I6220">
        <v>56.627099999999999</v>
      </c>
      <c r="L6220" t="s">
        <v>8543</v>
      </c>
      <c r="M6220" t="s">
        <v>957</v>
      </c>
      <c r="N6220" t="s">
        <v>957</v>
      </c>
    </row>
    <row r="6221" spans="1:14" x14ac:dyDescent="0.3">
      <c r="A6221" s="136">
        <f t="shared" si="97"/>
        <v>676.34534068339849</v>
      </c>
      <c r="B6221" s="134">
        <v>1.524</v>
      </c>
      <c r="C6221" s="134">
        <v>-75.450999999999993</v>
      </c>
      <c r="D6221" t="s">
        <v>8699</v>
      </c>
      <c r="E6221" t="s">
        <v>883</v>
      </c>
      <c r="F6221" t="s">
        <v>877</v>
      </c>
      <c r="G6221" t="s">
        <v>8471</v>
      </c>
      <c r="H6221" t="s">
        <v>230</v>
      </c>
      <c r="I6221">
        <v>146.46260000000001</v>
      </c>
      <c r="J6221" t="s">
        <v>894</v>
      </c>
      <c r="L6221" t="s">
        <v>8700</v>
      </c>
      <c r="M6221" t="s">
        <v>957</v>
      </c>
      <c r="N6221" t="s">
        <v>957</v>
      </c>
    </row>
    <row r="6222" spans="1:14" x14ac:dyDescent="0.3">
      <c r="A6222" s="136">
        <f t="shared" si="97"/>
        <v>676.36013287863557</v>
      </c>
      <c r="B6222" s="134">
        <v>1.60266</v>
      </c>
      <c r="C6222" s="134">
        <v>-75.623949999999994</v>
      </c>
      <c r="D6222" t="s">
        <v>8514</v>
      </c>
      <c r="E6222" t="s">
        <v>892</v>
      </c>
      <c r="F6222" t="s">
        <v>877</v>
      </c>
      <c r="G6222" t="s">
        <v>8092</v>
      </c>
      <c r="H6222" t="s">
        <v>230</v>
      </c>
      <c r="I6222">
        <v>4.8544</v>
      </c>
      <c r="J6222" t="s">
        <v>986</v>
      </c>
      <c r="K6222" t="s">
        <v>879</v>
      </c>
      <c r="L6222" t="s">
        <v>8443</v>
      </c>
      <c r="M6222" t="s">
        <v>949</v>
      </c>
      <c r="N6222" t="s">
        <v>949</v>
      </c>
    </row>
    <row r="6223" spans="1:14" x14ac:dyDescent="0.3">
      <c r="A6223" s="136">
        <f t="shared" si="97"/>
        <v>676.36340907550971</v>
      </c>
      <c r="B6223" s="134">
        <v>1.6018399999999999</v>
      </c>
      <c r="C6223" s="134">
        <v>-75.622290000000007</v>
      </c>
      <c r="D6223" t="s">
        <v>8515</v>
      </c>
      <c r="E6223" t="s">
        <v>892</v>
      </c>
      <c r="F6223" t="s">
        <v>877</v>
      </c>
      <c r="G6223" t="s">
        <v>8092</v>
      </c>
      <c r="H6223" t="s">
        <v>230</v>
      </c>
      <c r="I6223">
        <v>26.213899999999999</v>
      </c>
      <c r="J6223" t="s">
        <v>894</v>
      </c>
      <c r="K6223" t="s">
        <v>879</v>
      </c>
      <c r="L6223" t="s">
        <v>8516</v>
      </c>
      <c r="M6223" t="s">
        <v>899</v>
      </c>
      <c r="N6223" t="s">
        <v>899</v>
      </c>
    </row>
    <row r="6224" spans="1:14" x14ac:dyDescent="0.3">
      <c r="A6224" s="136">
        <f t="shared" si="97"/>
        <v>676.43185104686484</v>
      </c>
      <c r="B6224" s="134">
        <v>1.625</v>
      </c>
      <c r="C6224" s="134">
        <v>-75.671999999999997</v>
      </c>
      <c r="D6224" t="s">
        <v>8461</v>
      </c>
      <c r="E6224" t="s">
        <v>883</v>
      </c>
      <c r="F6224" t="s">
        <v>981</v>
      </c>
      <c r="G6224" t="s">
        <v>8092</v>
      </c>
      <c r="H6224" t="s">
        <v>230</v>
      </c>
      <c r="I6224">
        <v>78.793499999999995</v>
      </c>
      <c r="J6224" t="s">
        <v>894</v>
      </c>
      <c r="L6224" t="s">
        <v>8462</v>
      </c>
      <c r="M6224" t="s">
        <v>8463</v>
      </c>
      <c r="N6224" t="s">
        <v>8463</v>
      </c>
    </row>
    <row r="6225" spans="1:14" x14ac:dyDescent="0.3">
      <c r="A6225" s="136">
        <f t="shared" si="97"/>
        <v>676.49185714021553</v>
      </c>
      <c r="B6225" s="134">
        <v>1.59365</v>
      </c>
      <c r="C6225" s="134">
        <v>-75.607659999999996</v>
      </c>
      <c r="D6225" t="s">
        <v>8539</v>
      </c>
      <c r="E6225" t="s">
        <v>892</v>
      </c>
      <c r="F6225" t="s">
        <v>877</v>
      </c>
      <c r="G6225" t="s">
        <v>8092</v>
      </c>
      <c r="H6225" t="s">
        <v>230</v>
      </c>
      <c r="I6225">
        <v>28.0944</v>
      </c>
      <c r="J6225" t="s">
        <v>894</v>
      </c>
      <c r="K6225" t="s">
        <v>879</v>
      </c>
      <c r="L6225" t="s">
        <v>8540</v>
      </c>
      <c r="M6225" t="s">
        <v>899</v>
      </c>
      <c r="N6225" t="s">
        <v>899</v>
      </c>
    </row>
    <row r="6226" spans="1:14" x14ac:dyDescent="0.3">
      <c r="A6226" s="136">
        <f t="shared" si="97"/>
        <v>676.57459005459793</v>
      </c>
      <c r="B6226" s="134">
        <v>1.5515000000000001</v>
      </c>
      <c r="C6226" s="134">
        <v>-75.518000000000001</v>
      </c>
      <c r="D6226" t="s">
        <v>8630</v>
      </c>
      <c r="E6226" t="s">
        <v>883</v>
      </c>
      <c r="F6226" t="s">
        <v>963</v>
      </c>
      <c r="G6226" t="s">
        <v>8092</v>
      </c>
      <c r="H6226" t="s">
        <v>230</v>
      </c>
      <c r="I6226">
        <v>22.155999999999999</v>
      </c>
      <c r="J6226" t="s">
        <v>986</v>
      </c>
      <c r="L6226" t="s">
        <v>8631</v>
      </c>
      <c r="M6226" t="s">
        <v>1019</v>
      </c>
      <c r="N6226" t="s">
        <v>1019</v>
      </c>
    </row>
    <row r="6227" spans="1:14" x14ac:dyDescent="0.3">
      <c r="A6227" s="136">
        <f t="shared" si="97"/>
        <v>676.68381521997208</v>
      </c>
      <c r="B6227" s="134">
        <v>1.60432</v>
      </c>
      <c r="C6227" s="134">
        <v>-75.634219999999999</v>
      </c>
      <c r="D6227" t="s">
        <v>8510</v>
      </c>
      <c r="E6227" t="s">
        <v>892</v>
      </c>
      <c r="F6227" t="s">
        <v>877</v>
      </c>
      <c r="G6227" t="s">
        <v>8092</v>
      </c>
      <c r="H6227" t="s">
        <v>230</v>
      </c>
      <c r="I6227">
        <v>54.840600000000002</v>
      </c>
      <c r="J6227" t="s">
        <v>894</v>
      </c>
      <c r="K6227" t="s">
        <v>879</v>
      </c>
      <c r="L6227" t="s">
        <v>8511</v>
      </c>
      <c r="M6227" t="s">
        <v>899</v>
      </c>
      <c r="N6227" t="s">
        <v>899</v>
      </c>
    </row>
    <row r="6228" spans="1:14" x14ac:dyDescent="0.3">
      <c r="A6228" s="136">
        <f t="shared" si="97"/>
        <v>676.71525831615452</v>
      </c>
      <c r="B6228" s="134">
        <v>1.8654999999999999</v>
      </c>
      <c r="C6228" s="134">
        <v>-76.124499999999998</v>
      </c>
      <c r="D6228" t="s">
        <v>7987</v>
      </c>
      <c r="E6228" t="s">
        <v>883</v>
      </c>
      <c r="F6228" t="s">
        <v>877</v>
      </c>
      <c r="G6228" t="s">
        <v>7611</v>
      </c>
      <c r="H6228" t="s">
        <v>300</v>
      </c>
      <c r="I6228">
        <v>28.335699999999999</v>
      </c>
      <c r="J6228" t="s">
        <v>894</v>
      </c>
      <c r="L6228" t="s">
        <v>5755</v>
      </c>
      <c r="M6228" t="s">
        <v>957</v>
      </c>
      <c r="N6228" t="s">
        <v>957</v>
      </c>
    </row>
    <row r="6229" spans="1:14" x14ac:dyDescent="0.3">
      <c r="A6229" s="136">
        <f t="shared" si="97"/>
        <v>676.72440822309102</v>
      </c>
      <c r="B6229" s="134">
        <v>1.87239</v>
      </c>
      <c r="C6229" s="134">
        <v>-76.136250000000004</v>
      </c>
      <c r="D6229" t="s">
        <v>7975</v>
      </c>
      <c r="E6229" t="s">
        <v>892</v>
      </c>
      <c r="F6229" t="s">
        <v>877</v>
      </c>
      <c r="G6229" t="s">
        <v>7611</v>
      </c>
      <c r="H6229" t="s">
        <v>300</v>
      </c>
      <c r="I6229">
        <v>56.780799999999999</v>
      </c>
      <c r="J6229" t="s">
        <v>894</v>
      </c>
      <c r="K6229" t="s">
        <v>879</v>
      </c>
      <c r="L6229" t="s">
        <v>5755</v>
      </c>
      <c r="M6229" t="s">
        <v>957</v>
      </c>
      <c r="N6229" t="s">
        <v>957</v>
      </c>
    </row>
    <row r="6230" spans="1:14" x14ac:dyDescent="0.3">
      <c r="A6230" s="136">
        <f t="shared" si="97"/>
        <v>676.85800356399375</v>
      </c>
      <c r="B6230" s="134">
        <v>1.8272999999999999</v>
      </c>
      <c r="C6230" s="134">
        <v>-76.06174</v>
      </c>
      <c r="D6230" t="s">
        <v>8079</v>
      </c>
      <c r="E6230" t="s">
        <v>892</v>
      </c>
      <c r="F6230" t="s">
        <v>877</v>
      </c>
      <c r="G6230" t="s">
        <v>7611</v>
      </c>
      <c r="H6230" t="s">
        <v>300</v>
      </c>
      <c r="I6230">
        <v>24.460699999999999</v>
      </c>
      <c r="J6230" t="s">
        <v>889</v>
      </c>
      <c r="K6230" t="s">
        <v>879</v>
      </c>
      <c r="L6230" t="s">
        <v>8080</v>
      </c>
      <c r="M6230" t="s">
        <v>949</v>
      </c>
      <c r="N6230" t="s">
        <v>949</v>
      </c>
    </row>
    <row r="6231" spans="1:14" x14ac:dyDescent="0.3">
      <c r="A6231" s="136">
        <f t="shared" si="97"/>
        <v>676.88609952123784</v>
      </c>
      <c r="B6231" s="134">
        <v>1.96</v>
      </c>
      <c r="C6231" s="134">
        <v>-76.281499999999994</v>
      </c>
      <c r="D6231" t="s">
        <v>7832</v>
      </c>
      <c r="E6231" t="s">
        <v>892</v>
      </c>
      <c r="F6231" t="s">
        <v>1214</v>
      </c>
      <c r="G6231" t="s">
        <v>7833</v>
      </c>
      <c r="H6231" t="s">
        <v>300</v>
      </c>
      <c r="I6231">
        <v>7.3937999999999997</v>
      </c>
      <c r="L6231" t="s">
        <v>7683</v>
      </c>
      <c r="M6231" t="s">
        <v>931</v>
      </c>
      <c r="N6231" t="s">
        <v>931</v>
      </c>
    </row>
    <row r="6232" spans="1:14" x14ac:dyDescent="0.3">
      <c r="A6232" s="136">
        <f t="shared" si="97"/>
        <v>677.02469897374658</v>
      </c>
      <c r="B6232" s="134">
        <v>1.8314999999999999</v>
      </c>
      <c r="C6232" s="134">
        <v>-76.072000000000003</v>
      </c>
      <c r="D6232" t="s">
        <v>8070</v>
      </c>
      <c r="E6232" t="s">
        <v>883</v>
      </c>
      <c r="F6232" t="s">
        <v>877</v>
      </c>
      <c r="G6232" t="s">
        <v>7611</v>
      </c>
      <c r="H6232" t="s">
        <v>300</v>
      </c>
      <c r="I6232">
        <v>81.304500000000004</v>
      </c>
      <c r="J6232" t="s">
        <v>894</v>
      </c>
      <c r="L6232" t="s">
        <v>3386</v>
      </c>
      <c r="M6232" t="s">
        <v>1232</v>
      </c>
      <c r="N6232" t="s">
        <v>1232</v>
      </c>
    </row>
    <row r="6233" spans="1:14" x14ac:dyDescent="0.3">
      <c r="A6233" s="136">
        <f t="shared" si="97"/>
        <v>677.08896637166504</v>
      </c>
      <c r="B6233" s="134">
        <v>1.861</v>
      </c>
      <c r="C6233" s="134">
        <v>-76.123500000000007</v>
      </c>
      <c r="D6233" t="s">
        <v>8012</v>
      </c>
      <c r="E6233" t="s">
        <v>883</v>
      </c>
      <c r="F6233" t="s">
        <v>981</v>
      </c>
      <c r="G6233" t="s">
        <v>7611</v>
      </c>
      <c r="H6233" t="s">
        <v>300</v>
      </c>
      <c r="I6233">
        <v>51.743400000000001</v>
      </c>
      <c r="J6233" t="s">
        <v>894</v>
      </c>
      <c r="L6233" t="s">
        <v>8013</v>
      </c>
      <c r="M6233" t="s">
        <v>931</v>
      </c>
      <c r="N6233" t="s">
        <v>931</v>
      </c>
    </row>
    <row r="6234" spans="1:14" x14ac:dyDescent="0.3">
      <c r="A6234" s="136">
        <f t="shared" si="97"/>
        <v>677.11709862040914</v>
      </c>
      <c r="B6234" s="134">
        <v>1.4884999999999999</v>
      </c>
      <c r="C6234" s="134">
        <v>-75.385999999999996</v>
      </c>
      <c r="D6234" t="s">
        <v>8760</v>
      </c>
      <c r="E6234" t="s">
        <v>883</v>
      </c>
      <c r="F6234" t="s">
        <v>981</v>
      </c>
      <c r="G6234" t="s">
        <v>8471</v>
      </c>
      <c r="H6234" t="s">
        <v>230</v>
      </c>
      <c r="I6234">
        <v>95.993099999999998</v>
      </c>
      <c r="J6234" t="s">
        <v>894</v>
      </c>
      <c r="L6234" t="s">
        <v>8761</v>
      </c>
      <c r="M6234" t="s">
        <v>8455</v>
      </c>
      <c r="N6234" t="s">
        <v>8455</v>
      </c>
    </row>
    <row r="6235" spans="1:14" x14ac:dyDescent="0.3">
      <c r="A6235" s="136">
        <f t="shared" si="97"/>
        <v>677.15432218517117</v>
      </c>
      <c r="B6235" s="134">
        <v>1.8785000000000001</v>
      </c>
      <c r="C6235" s="134">
        <v>-76.153999999999996</v>
      </c>
      <c r="D6235" t="s">
        <v>7976</v>
      </c>
      <c r="E6235" t="s">
        <v>883</v>
      </c>
      <c r="F6235" t="s">
        <v>877</v>
      </c>
      <c r="G6235" t="s">
        <v>7977</v>
      </c>
      <c r="H6235" t="s">
        <v>300</v>
      </c>
      <c r="I6235">
        <v>416.43279999999999</v>
      </c>
      <c r="J6235" t="s">
        <v>889</v>
      </c>
      <c r="L6235" t="s">
        <v>7978</v>
      </c>
      <c r="M6235" t="s">
        <v>1173</v>
      </c>
      <c r="N6235" t="s">
        <v>1173</v>
      </c>
    </row>
    <row r="6236" spans="1:14" x14ac:dyDescent="0.3">
      <c r="A6236" s="136">
        <f t="shared" si="97"/>
        <v>677.17081415344205</v>
      </c>
      <c r="B6236" s="134">
        <v>1.8363499999999999</v>
      </c>
      <c r="C6236" s="134">
        <v>-76.082970000000003</v>
      </c>
      <c r="D6236" t="s">
        <v>8065</v>
      </c>
      <c r="E6236" t="s">
        <v>892</v>
      </c>
      <c r="F6236" t="s">
        <v>877</v>
      </c>
      <c r="G6236" t="s">
        <v>7611</v>
      </c>
      <c r="H6236" t="s">
        <v>300</v>
      </c>
      <c r="I6236">
        <v>26.238700000000001</v>
      </c>
      <c r="J6236" t="s">
        <v>889</v>
      </c>
      <c r="K6236" t="s">
        <v>879</v>
      </c>
      <c r="L6236" t="s">
        <v>7612</v>
      </c>
      <c r="M6236" t="s">
        <v>931</v>
      </c>
      <c r="N6236" t="s">
        <v>931</v>
      </c>
    </row>
    <row r="6237" spans="1:14" x14ac:dyDescent="0.3">
      <c r="A6237" s="136">
        <f t="shared" si="97"/>
        <v>677.29477424515403</v>
      </c>
      <c r="B6237" s="134">
        <v>1.54362</v>
      </c>
      <c r="C6237" s="134">
        <v>-75.516279999999995</v>
      </c>
      <c r="D6237" t="s">
        <v>8646</v>
      </c>
      <c r="E6237" t="s">
        <v>892</v>
      </c>
      <c r="F6237" t="s">
        <v>877</v>
      </c>
      <c r="G6237" t="s">
        <v>8092</v>
      </c>
      <c r="H6237" t="s">
        <v>230</v>
      </c>
      <c r="I6237">
        <v>70.018799999999999</v>
      </c>
      <c r="J6237" t="s">
        <v>894</v>
      </c>
      <c r="K6237" t="s">
        <v>879</v>
      </c>
      <c r="L6237" t="s">
        <v>8647</v>
      </c>
      <c r="M6237" t="s">
        <v>931</v>
      </c>
      <c r="N6237" t="s">
        <v>931</v>
      </c>
    </row>
    <row r="6238" spans="1:14" x14ac:dyDescent="0.3">
      <c r="A6238" s="136">
        <f t="shared" si="97"/>
        <v>677.33094641663604</v>
      </c>
      <c r="B6238" s="134">
        <v>1.8165</v>
      </c>
      <c r="C6238" s="134">
        <v>-76.051500000000004</v>
      </c>
      <c r="D6238" t="s">
        <v>8100</v>
      </c>
      <c r="E6238" t="s">
        <v>892</v>
      </c>
      <c r="F6238" t="s">
        <v>877</v>
      </c>
      <c r="G6238" t="s">
        <v>7611</v>
      </c>
      <c r="H6238" t="s">
        <v>300</v>
      </c>
      <c r="I6238">
        <v>130.57589999999999</v>
      </c>
      <c r="J6238" t="s">
        <v>894</v>
      </c>
      <c r="K6238" t="s">
        <v>903</v>
      </c>
      <c r="L6238" t="s">
        <v>8021</v>
      </c>
      <c r="M6238" t="s">
        <v>1173</v>
      </c>
      <c r="N6238" t="s">
        <v>1173</v>
      </c>
    </row>
    <row r="6239" spans="1:14" x14ac:dyDescent="0.3">
      <c r="A6239" s="136">
        <f t="shared" si="97"/>
        <v>677.33853827999803</v>
      </c>
      <c r="B6239" s="134">
        <v>1.60398</v>
      </c>
      <c r="C6239" s="134">
        <v>-75.647170000000003</v>
      </c>
      <c r="D6239" t="s">
        <v>8521</v>
      </c>
      <c r="E6239" t="s">
        <v>892</v>
      </c>
      <c r="F6239" t="s">
        <v>877</v>
      </c>
      <c r="G6239" t="s">
        <v>8092</v>
      </c>
      <c r="H6239" t="s">
        <v>230</v>
      </c>
      <c r="I6239">
        <v>42.768700000000003</v>
      </c>
      <c r="J6239" t="s">
        <v>894</v>
      </c>
      <c r="K6239" t="s">
        <v>879</v>
      </c>
      <c r="L6239" t="s">
        <v>8522</v>
      </c>
      <c r="M6239" t="s">
        <v>899</v>
      </c>
      <c r="N6239" t="s">
        <v>899</v>
      </c>
    </row>
    <row r="6240" spans="1:14" x14ac:dyDescent="0.3">
      <c r="A6240" s="136">
        <f t="shared" si="97"/>
        <v>677.39802072754605</v>
      </c>
      <c r="B6240" s="134">
        <v>1.7549999999999999</v>
      </c>
      <c r="C6240" s="134">
        <v>-75.942999999999998</v>
      </c>
      <c r="D6240" t="s">
        <v>8213</v>
      </c>
      <c r="E6240" t="s">
        <v>883</v>
      </c>
      <c r="F6240" t="s">
        <v>877</v>
      </c>
      <c r="G6240" t="s">
        <v>8074</v>
      </c>
      <c r="H6240" t="s">
        <v>300</v>
      </c>
      <c r="I6240">
        <v>36.949300000000001</v>
      </c>
      <c r="J6240" t="s">
        <v>894</v>
      </c>
      <c r="L6240" t="s">
        <v>7612</v>
      </c>
      <c r="M6240" t="s">
        <v>957</v>
      </c>
      <c r="N6240" t="s">
        <v>957</v>
      </c>
    </row>
    <row r="6241" spans="1:14" x14ac:dyDescent="0.3">
      <c r="A6241" s="136">
        <f t="shared" si="97"/>
        <v>677.73821549188187</v>
      </c>
      <c r="B6241" s="134">
        <v>1.8654999999999999</v>
      </c>
      <c r="C6241" s="134">
        <v>-76.142499999999998</v>
      </c>
      <c r="D6241" t="s">
        <v>8019</v>
      </c>
      <c r="E6241" t="s">
        <v>883</v>
      </c>
      <c r="F6241" t="s">
        <v>877</v>
      </c>
      <c r="G6241" t="s">
        <v>7611</v>
      </c>
      <c r="H6241" t="s">
        <v>300</v>
      </c>
      <c r="I6241">
        <v>174.94810000000001</v>
      </c>
      <c r="J6241" t="s">
        <v>889</v>
      </c>
      <c r="L6241" t="s">
        <v>7978</v>
      </c>
      <c r="M6241" t="s">
        <v>1019</v>
      </c>
      <c r="N6241" t="s">
        <v>1019</v>
      </c>
    </row>
    <row r="6242" spans="1:14" x14ac:dyDescent="0.3">
      <c r="A6242" s="136">
        <f t="shared" si="97"/>
        <v>677.79995888533392</v>
      </c>
      <c r="B6242" s="134">
        <v>1.8514999999999999</v>
      </c>
      <c r="C6242" s="134">
        <v>-76.12</v>
      </c>
      <c r="D6242" t="s">
        <v>8052</v>
      </c>
      <c r="E6242" t="s">
        <v>883</v>
      </c>
      <c r="F6242" t="s">
        <v>877</v>
      </c>
      <c r="G6242" t="s">
        <v>7611</v>
      </c>
      <c r="H6242" t="s">
        <v>300</v>
      </c>
      <c r="I6242">
        <v>98.558599999999998</v>
      </c>
      <c r="J6242" t="s">
        <v>894</v>
      </c>
      <c r="L6242" t="s">
        <v>5755</v>
      </c>
      <c r="M6242" t="s">
        <v>5230</v>
      </c>
      <c r="N6242" t="s">
        <v>5230</v>
      </c>
    </row>
    <row r="6243" spans="1:14" x14ac:dyDescent="0.3">
      <c r="A6243" s="136">
        <f t="shared" si="97"/>
        <v>677.86524451163541</v>
      </c>
      <c r="B6243" s="134">
        <v>1.81579</v>
      </c>
      <c r="C6243" s="134">
        <v>-76.059910000000002</v>
      </c>
      <c r="D6243" t="s">
        <v>8119</v>
      </c>
      <c r="E6243" t="s">
        <v>892</v>
      </c>
      <c r="F6243" t="s">
        <v>1214</v>
      </c>
      <c r="G6243" t="s">
        <v>7611</v>
      </c>
      <c r="H6243" t="s">
        <v>300</v>
      </c>
      <c r="I6243">
        <v>1.0858000000000001</v>
      </c>
      <c r="J6243" t="s">
        <v>986</v>
      </c>
      <c r="K6243" t="s">
        <v>879</v>
      </c>
      <c r="L6243" t="s">
        <v>8008</v>
      </c>
      <c r="M6243" t="s">
        <v>949</v>
      </c>
      <c r="N6243" t="s">
        <v>949</v>
      </c>
    </row>
    <row r="6244" spans="1:14" x14ac:dyDescent="0.3">
      <c r="A6244" s="136">
        <f t="shared" si="97"/>
        <v>677.9767102289145</v>
      </c>
      <c r="B6244" s="134">
        <v>1.8420000000000001</v>
      </c>
      <c r="C6244" s="134">
        <v>-76.106999999999999</v>
      </c>
      <c r="D6244" t="s">
        <v>8076</v>
      </c>
      <c r="E6244" t="s">
        <v>892</v>
      </c>
      <c r="F6244" t="s">
        <v>877</v>
      </c>
      <c r="G6244" t="s">
        <v>7611</v>
      </c>
      <c r="H6244" t="s">
        <v>300</v>
      </c>
      <c r="I6244">
        <v>19.711400000000001</v>
      </c>
      <c r="J6244" t="s">
        <v>894</v>
      </c>
      <c r="K6244" t="s">
        <v>879</v>
      </c>
      <c r="L6244" t="s">
        <v>8077</v>
      </c>
      <c r="M6244" t="s">
        <v>8078</v>
      </c>
      <c r="N6244" t="s">
        <v>8078</v>
      </c>
    </row>
    <row r="6245" spans="1:14" x14ac:dyDescent="0.3">
      <c r="A6245" s="136">
        <f t="shared" si="97"/>
        <v>678.08001163361882</v>
      </c>
      <c r="B6245" s="134">
        <v>1.80426</v>
      </c>
      <c r="C6245" s="134">
        <v>-76.043679999999995</v>
      </c>
      <c r="D6245" t="s">
        <v>8137</v>
      </c>
      <c r="E6245" t="s">
        <v>892</v>
      </c>
      <c r="F6245" t="s">
        <v>877</v>
      </c>
      <c r="G6245" t="s">
        <v>7611</v>
      </c>
      <c r="H6245" t="s">
        <v>300</v>
      </c>
      <c r="I6245">
        <v>1.5201</v>
      </c>
      <c r="J6245" t="s">
        <v>894</v>
      </c>
      <c r="K6245" t="s">
        <v>879</v>
      </c>
      <c r="L6245" t="s">
        <v>4113</v>
      </c>
      <c r="M6245" t="s">
        <v>931</v>
      </c>
      <c r="N6245" t="s">
        <v>931</v>
      </c>
    </row>
    <row r="6246" spans="1:14" x14ac:dyDescent="0.3">
      <c r="A6246" s="136">
        <f t="shared" si="97"/>
        <v>678.95067476396684</v>
      </c>
      <c r="B6246" s="134">
        <v>1.802</v>
      </c>
      <c r="C6246" s="134">
        <v>-76.055499999999995</v>
      </c>
      <c r="D6246" t="s">
        <v>8162</v>
      </c>
      <c r="E6246" t="s">
        <v>892</v>
      </c>
      <c r="F6246" t="s">
        <v>877</v>
      </c>
      <c r="G6246" t="s">
        <v>7611</v>
      </c>
      <c r="H6246" t="s">
        <v>300</v>
      </c>
      <c r="I6246">
        <v>20.941700000000001</v>
      </c>
      <c r="J6246" t="s">
        <v>894</v>
      </c>
      <c r="K6246" t="s">
        <v>903</v>
      </c>
      <c r="L6246" t="s">
        <v>8021</v>
      </c>
      <c r="M6246" t="s">
        <v>957</v>
      </c>
      <c r="N6246" t="s">
        <v>957</v>
      </c>
    </row>
    <row r="6247" spans="1:14" x14ac:dyDescent="0.3">
      <c r="A6247" s="136">
        <f t="shared" si="97"/>
        <v>678.95780729345483</v>
      </c>
      <c r="B6247" s="134">
        <v>3.4784000000000002</v>
      </c>
      <c r="C6247" s="134">
        <v>-68.057090000000002</v>
      </c>
      <c r="D6247" t="s">
        <v>13973</v>
      </c>
      <c r="E6247" t="s">
        <v>892</v>
      </c>
      <c r="F6247" t="s">
        <v>877</v>
      </c>
      <c r="G6247" t="s">
        <v>13974</v>
      </c>
      <c r="H6247" t="s">
        <v>298</v>
      </c>
      <c r="I6247">
        <v>1991.6358</v>
      </c>
      <c r="J6247" t="s">
        <v>889</v>
      </c>
      <c r="K6247" t="s">
        <v>879</v>
      </c>
      <c r="L6247" t="s">
        <v>13975</v>
      </c>
      <c r="M6247" t="s">
        <v>13976</v>
      </c>
      <c r="N6247" t="s">
        <v>13976</v>
      </c>
    </row>
    <row r="6248" spans="1:14" x14ac:dyDescent="0.3">
      <c r="A6248" s="136">
        <f t="shared" si="97"/>
        <v>679.03592999809359</v>
      </c>
      <c r="B6248" s="134">
        <v>1.7440800000000001</v>
      </c>
      <c r="C6248" s="134">
        <v>-75.953729999999993</v>
      </c>
      <c r="D6248" t="s">
        <v>8270</v>
      </c>
      <c r="E6248" t="s">
        <v>876</v>
      </c>
      <c r="F6248" t="s">
        <v>877</v>
      </c>
      <c r="G6248" t="s">
        <v>8074</v>
      </c>
      <c r="H6248" t="s">
        <v>300</v>
      </c>
      <c r="I6248">
        <v>97.566100000000006</v>
      </c>
      <c r="J6248" t="s">
        <v>894</v>
      </c>
      <c r="K6248" t="s">
        <v>879</v>
      </c>
      <c r="L6248" t="s">
        <v>8271</v>
      </c>
      <c r="M6248" t="s">
        <v>881</v>
      </c>
      <c r="N6248" t="s">
        <v>881</v>
      </c>
    </row>
    <row r="6249" spans="1:14" x14ac:dyDescent="0.3">
      <c r="A6249" s="136">
        <f t="shared" si="97"/>
        <v>679.44421829217845</v>
      </c>
      <c r="B6249" s="134">
        <v>1.8680000000000001</v>
      </c>
      <c r="C6249" s="134">
        <v>-76.176500000000004</v>
      </c>
      <c r="D6249" t="s">
        <v>8061</v>
      </c>
      <c r="E6249" t="s">
        <v>883</v>
      </c>
      <c r="F6249" t="s">
        <v>981</v>
      </c>
      <c r="G6249" t="s">
        <v>7977</v>
      </c>
      <c r="H6249" t="s">
        <v>300</v>
      </c>
      <c r="I6249">
        <v>86.247500000000002</v>
      </c>
      <c r="J6249" t="s">
        <v>894</v>
      </c>
      <c r="L6249" t="s">
        <v>8062</v>
      </c>
      <c r="M6249" t="s">
        <v>957</v>
      </c>
      <c r="N6249" t="s">
        <v>957</v>
      </c>
    </row>
    <row r="6250" spans="1:14" x14ac:dyDescent="0.3">
      <c r="A6250" s="136">
        <f t="shared" si="97"/>
        <v>679.50913165249347</v>
      </c>
      <c r="B6250" s="134">
        <v>1.861</v>
      </c>
      <c r="C6250" s="134">
        <v>-76.165999999999997</v>
      </c>
      <c r="D6250" t="s">
        <v>8081</v>
      </c>
      <c r="E6250" t="s">
        <v>883</v>
      </c>
      <c r="F6250" t="s">
        <v>981</v>
      </c>
      <c r="G6250" t="s">
        <v>7611</v>
      </c>
      <c r="H6250" t="s">
        <v>300</v>
      </c>
      <c r="I6250">
        <v>99.799000000000007</v>
      </c>
      <c r="J6250" t="s">
        <v>894</v>
      </c>
      <c r="L6250" t="s">
        <v>8082</v>
      </c>
      <c r="M6250" t="s">
        <v>1410</v>
      </c>
      <c r="N6250" t="s">
        <v>1410</v>
      </c>
    </row>
    <row r="6251" spans="1:14" x14ac:dyDescent="0.3">
      <c r="A6251" s="136">
        <f t="shared" si="97"/>
        <v>679.94723179546349</v>
      </c>
      <c r="B6251" s="134">
        <v>1.8180700000000001</v>
      </c>
      <c r="C6251" s="134">
        <v>-76.101200000000006</v>
      </c>
      <c r="D6251" t="s">
        <v>8152</v>
      </c>
      <c r="E6251" t="s">
        <v>892</v>
      </c>
      <c r="F6251" t="s">
        <v>1214</v>
      </c>
      <c r="G6251" t="s">
        <v>7611</v>
      </c>
      <c r="H6251" t="s">
        <v>300</v>
      </c>
      <c r="I6251">
        <v>11.6988</v>
      </c>
      <c r="J6251" t="s">
        <v>986</v>
      </c>
      <c r="K6251" t="s">
        <v>879</v>
      </c>
      <c r="L6251" t="s">
        <v>8008</v>
      </c>
      <c r="M6251" t="s">
        <v>949</v>
      </c>
      <c r="N6251" t="s">
        <v>949</v>
      </c>
    </row>
    <row r="6252" spans="1:14" x14ac:dyDescent="0.3">
      <c r="A6252" s="136">
        <f t="shared" si="97"/>
        <v>680.60586516059664</v>
      </c>
      <c r="B6252" s="134">
        <v>1.4695</v>
      </c>
      <c r="C6252" s="134">
        <v>-75.421499999999995</v>
      </c>
      <c r="D6252" t="s">
        <v>8806</v>
      </c>
      <c r="E6252" t="s">
        <v>968</v>
      </c>
      <c r="F6252" t="s">
        <v>1214</v>
      </c>
      <c r="G6252" t="s">
        <v>8471</v>
      </c>
      <c r="H6252" t="s">
        <v>230</v>
      </c>
      <c r="I6252">
        <v>43.0764</v>
      </c>
      <c r="L6252" t="s">
        <v>8807</v>
      </c>
      <c r="M6252" t="s">
        <v>8808</v>
      </c>
      <c r="N6252" t="s">
        <v>8808</v>
      </c>
    </row>
    <row r="6253" spans="1:14" x14ac:dyDescent="0.3">
      <c r="A6253" s="136">
        <f t="shared" si="97"/>
        <v>681.04175946764906</v>
      </c>
      <c r="B6253" s="134">
        <v>1.863</v>
      </c>
      <c r="C6253" s="134">
        <v>-76.195999999999998</v>
      </c>
      <c r="D6253" t="s">
        <v>8110</v>
      </c>
      <c r="E6253" t="s">
        <v>883</v>
      </c>
      <c r="F6253" t="s">
        <v>981</v>
      </c>
      <c r="G6253" t="s">
        <v>8111</v>
      </c>
      <c r="H6253" t="s">
        <v>300</v>
      </c>
      <c r="I6253">
        <v>64.072000000000003</v>
      </c>
      <c r="J6253" t="s">
        <v>894</v>
      </c>
      <c r="L6253" t="s">
        <v>8112</v>
      </c>
      <c r="M6253" t="s">
        <v>4045</v>
      </c>
      <c r="N6253" t="s">
        <v>4045</v>
      </c>
    </row>
    <row r="6254" spans="1:14" x14ac:dyDescent="0.3">
      <c r="A6254" s="136">
        <f t="shared" si="97"/>
        <v>681.59949364033287</v>
      </c>
      <c r="B6254" s="134">
        <v>3.4386100000000002</v>
      </c>
      <c r="C6254" s="134">
        <v>-68.057090000000002</v>
      </c>
      <c r="D6254" t="s">
        <v>13977</v>
      </c>
      <c r="E6254" t="s">
        <v>892</v>
      </c>
      <c r="F6254" t="s">
        <v>877</v>
      </c>
      <c r="G6254" t="s">
        <v>13974</v>
      </c>
      <c r="H6254" t="s">
        <v>298</v>
      </c>
      <c r="I6254">
        <v>1991.6373000000001</v>
      </c>
      <c r="J6254" t="s">
        <v>889</v>
      </c>
      <c r="K6254" t="s">
        <v>879</v>
      </c>
      <c r="L6254" t="s">
        <v>13975</v>
      </c>
      <c r="M6254" t="s">
        <v>13976</v>
      </c>
      <c r="N6254" t="s">
        <v>13976</v>
      </c>
    </row>
    <row r="6255" spans="1:14" x14ac:dyDescent="0.3">
      <c r="A6255" s="136">
        <f t="shared" si="97"/>
        <v>681.86626157568014</v>
      </c>
      <c r="B6255" s="134">
        <v>1.8169999999999999</v>
      </c>
      <c r="C6255" s="134">
        <v>-76.133499999999998</v>
      </c>
      <c r="D6255" t="s">
        <v>8191</v>
      </c>
      <c r="E6255" t="s">
        <v>883</v>
      </c>
      <c r="F6255" t="s">
        <v>877</v>
      </c>
      <c r="G6255" t="s">
        <v>7611</v>
      </c>
      <c r="H6255" t="s">
        <v>300</v>
      </c>
      <c r="I6255">
        <v>17.2486</v>
      </c>
      <c r="J6255" t="s">
        <v>894</v>
      </c>
      <c r="L6255" t="s">
        <v>8186</v>
      </c>
      <c r="M6255" t="s">
        <v>957</v>
      </c>
      <c r="N6255" t="s">
        <v>957</v>
      </c>
    </row>
    <row r="6256" spans="1:14" x14ac:dyDescent="0.3">
      <c r="A6256" s="136">
        <f t="shared" si="97"/>
        <v>681.87073567228651</v>
      </c>
      <c r="B6256" s="134">
        <v>1.8640000000000001</v>
      </c>
      <c r="C6256" s="134">
        <v>-76.212000000000003</v>
      </c>
      <c r="D6256" t="s">
        <v>8125</v>
      </c>
      <c r="E6256" t="s">
        <v>892</v>
      </c>
      <c r="F6256" t="s">
        <v>1214</v>
      </c>
      <c r="G6256" t="s">
        <v>7602</v>
      </c>
      <c r="H6256" t="s">
        <v>300</v>
      </c>
      <c r="I6256">
        <v>27.1083</v>
      </c>
      <c r="L6256" t="s">
        <v>7683</v>
      </c>
      <c r="M6256" t="s">
        <v>957</v>
      </c>
      <c r="N6256" t="s">
        <v>957</v>
      </c>
    </row>
    <row r="6257" spans="1:14" x14ac:dyDescent="0.3">
      <c r="A6257" s="136">
        <f t="shared" si="97"/>
        <v>681.88715544270906</v>
      </c>
      <c r="B6257" s="134">
        <v>1.8620000000000001</v>
      </c>
      <c r="C6257" s="134">
        <v>-76.209000000000003</v>
      </c>
      <c r="D6257" t="s">
        <v>8130</v>
      </c>
      <c r="E6257" t="s">
        <v>883</v>
      </c>
      <c r="F6257" t="s">
        <v>877</v>
      </c>
      <c r="G6257" t="s">
        <v>7833</v>
      </c>
      <c r="H6257" t="s">
        <v>300</v>
      </c>
      <c r="I6257">
        <v>35.733499999999999</v>
      </c>
      <c r="J6257" t="s">
        <v>894</v>
      </c>
      <c r="L6257" t="s">
        <v>8062</v>
      </c>
      <c r="M6257" t="s">
        <v>957</v>
      </c>
      <c r="N6257" t="s">
        <v>957</v>
      </c>
    </row>
    <row r="6258" spans="1:14" x14ac:dyDescent="0.3">
      <c r="A6258" s="136">
        <f t="shared" si="97"/>
        <v>682.13780342114546</v>
      </c>
      <c r="B6258" s="134">
        <v>1.8725000000000001</v>
      </c>
      <c r="C6258" s="134">
        <v>-76.230500000000006</v>
      </c>
      <c r="D6258" t="s">
        <v>8121</v>
      </c>
      <c r="E6258" t="s">
        <v>892</v>
      </c>
      <c r="F6258" t="s">
        <v>1214</v>
      </c>
      <c r="G6258" t="s">
        <v>7833</v>
      </c>
      <c r="H6258" t="s">
        <v>300</v>
      </c>
      <c r="I6258">
        <v>1.2322</v>
      </c>
      <c r="L6258" t="s">
        <v>7683</v>
      </c>
      <c r="M6258" t="s">
        <v>957</v>
      </c>
      <c r="N6258" t="s">
        <v>957</v>
      </c>
    </row>
    <row r="6259" spans="1:14" x14ac:dyDescent="0.3">
      <c r="A6259" s="136">
        <f t="shared" si="97"/>
        <v>682.49260192291547</v>
      </c>
      <c r="B6259" s="134">
        <v>1.8534999999999999</v>
      </c>
      <c r="C6259" s="134">
        <v>-76.205500000000001</v>
      </c>
      <c r="D6259" t="s">
        <v>8155</v>
      </c>
      <c r="E6259" t="s">
        <v>968</v>
      </c>
      <c r="F6259" t="s">
        <v>981</v>
      </c>
      <c r="G6259" t="s">
        <v>8156</v>
      </c>
      <c r="H6259" t="s">
        <v>300</v>
      </c>
      <c r="I6259">
        <v>27.1081</v>
      </c>
      <c r="J6259" t="s">
        <v>894</v>
      </c>
      <c r="L6259" t="s">
        <v>8157</v>
      </c>
      <c r="M6259" t="s">
        <v>2041</v>
      </c>
      <c r="N6259" t="s">
        <v>2041</v>
      </c>
    </row>
    <row r="6260" spans="1:14" x14ac:dyDescent="0.3">
      <c r="A6260" s="136">
        <f t="shared" si="97"/>
        <v>682.63756641088207</v>
      </c>
      <c r="B6260" s="134">
        <v>1.8660000000000001</v>
      </c>
      <c r="C6260" s="134">
        <v>-76.228499999999997</v>
      </c>
      <c r="D6260" t="s">
        <v>8139</v>
      </c>
      <c r="E6260" t="s">
        <v>892</v>
      </c>
      <c r="F6260" t="s">
        <v>1214</v>
      </c>
      <c r="G6260" t="s">
        <v>7833</v>
      </c>
      <c r="H6260" t="s">
        <v>300</v>
      </c>
      <c r="I6260">
        <v>2.4645000000000001</v>
      </c>
      <c r="L6260" t="s">
        <v>7683</v>
      </c>
      <c r="M6260" t="s">
        <v>957</v>
      </c>
      <c r="N6260" t="s">
        <v>957</v>
      </c>
    </row>
    <row r="6261" spans="1:14" x14ac:dyDescent="0.3">
      <c r="A6261" s="136">
        <f t="shared" si="97"/>
        <v>682.80190552845841</v>
      </c>
      <c r="B6261" s="134">
        <v>1.8089999999999999</v>
      </c>
      <c r="C6261" s="134">
        <v>-76.136499999999998</v>
      </c>
      <c r="D6261" t="s">
        <v>8220</v>
      </c>
      <c r="E6261" t="s">
        <v>883</v>
      </c>
      <c r="F6261" t="s">
        <v>877</v>
      </c>
      <c r="G6261" t="s">
        <v>7611</v>
      </c>
      <c r="H6261" t="s">
        <v>300</v>
      </c>
      <c r="I6261">
        <v>60.370399999999997</v>
      </c>
      <c r="J6261" t="s">
        <v>894</v>
      </c>
      <c r="L6261" t="s">
        <v>8221</v>
      </c>
      <c r="M6261" t="s">
        <v>1173</v>
      </c>
      <c r="N6261" t="s">
        <v>1173</v>
      </c>
    </row>
    <row r="6262" spans="1:14" x14ac:dyDescent="0.3">
      <c r="A6262" s="136">
        <f t="shared" si="97"/>
        <v>682.91382366062794</v>
      </c>
      <c r="B6262" s="134">
        <v>1.8585</v>
      </c>
      <c r="C6262" s="134">
        <v>-76.221000000000004</v>
      </c>
      <c r="D6262" t="s">
        <v>8159</v>
      </c>
      <c r="E6262" t="s">
        <v>883</v>
      </c>
      <c r="F6262" t="s">
        <v>877</v>
      </c>
      <c r="G6262" t="s">
        <v>7833</v>
      </c>
      <c r="H6262" t="s">
        <v>300</v>
      </c>
      <c r="I6262">
        <v>43.127899999999997</v>
      </c>
      <c r="J6262" t="s">
        <v>894</v>
      </c>
      <c r="L6262" t="s">
        <v>6993</v>
      </c>
      <c r="M6262" t="s">
        <v>957</v>
      </c>
      <c r="N6262" t="s">
        <v>957</v>
      </c>
    </row>
    <row r="6263" spans="1:14" x14ac:dyDescent="0.3">
      <c r="A6263" s="136">
        <f t="shared" si="97"/>
        <v>683.03878964420619</v>
      </c>
      <c r="B6263" s="134">
        <v>1.8080000000000001</v>
      </c>
      <c r="C6263" s="134">
        <v>-76.138999999999996</v>
      </c>
      <c r="D6263" t="s">
        <v>8228</v>
      </c>
      <c r="E6263" t="s">
        <v>883</v>
      </c>
      <c r="F6263" t="s">
        <v>963</v>
      </c>
      <c r="G6263" t="s">
        <v>7611</v>
      </c>
      <c r="H6263" t="s">
        <v>300</v>
      </c>
      <c r="I6263">
        <v>12.320600000000001</v>
      </c>
      <c r="L6263" t="s">
        <v>4227</v>
      </c>
      <c r="M6263" t="s">
        <v>1019</v>
      </c>
      <c r="N6263" t="s">
        <v>1019</v>
      </c>
    </row>
    <row r="6264" spans="1:14" x14ac:dyDescent="0.3">
      <c r="A6264" s="136">
        <f t="shared" si="97"/>
        <v>683.49370435690275</v>
      </c>
      <c r="B6264" s="134">
        <v>1.853</v>
      </c>
      <c r="C6264" s="134">
        <v>-76.221999999999994</v>
      </c>
      <c r="D6264" t="s">
        <v>8171</v>
      </c>
      <c r="E6264" t="s">
        <v>968</v>
      </c>
      <c r="F6264" t="s">
        <v>877</v>
      </c>
      <c r="G6264" t="s">
        <v>7833</v>
      </c>
      <c r="H6264" t="s">
        <v>300</v>
      </c>
      <c r="I6264">
        <v>49.289099999999998</v>
      </c>
      <c r="J6264" t="s">
        <v>894</v>
      </c>
      <c r="L6264" t="s">
        <v>8172</v>
      </c>
      <c r="M6264" t="s">
        <v>8173</v>
      </c>
      <c r="N6264" t="s">
        <v>8173</v>
      </c>
    </row>
    <row r="6265" spans="1:14" x14ac:dyDescent="0.3">
      <c r="A6265" s="136">
        <f t="shared" si="97"/>
        <v>683.6523670908374</v>
      </c>
      <c r="B6265" s="134">
        <v>1.8494999999999999</v>
      </c>
      <c r="C6265" s="134">
        <v>-76.218999999999994</v>
      </c>
      <c r="D6265" t="s">
        <v>8185</v>
      </c>
      <c r="E6265" t="s">
        <v>883</v>
      </c>
      <c r="F6265" t="s">
        <v>877</v>
      </c>
      <c r="G6265" t="s">
        <v>8156</v>
      </c>
      <c r="H6265" t="s">
        <v>300</v>
      </c>
      <c r="I6265">
        <v>36.9666</v>
      </c>
      <c r="J6265" t="s">
        <v>894</v>
      </c>
      <c r="L6265" t="s">
        <v>8186</v>
      </c>
      <c r="M6265" t="s">
        <v>957</v>
      </c>
      <c r="N6265" t="s">
        <v>957</v>
      </c>
    </row>
    <row r="6266" spans="1:14" x14ac:dyDescent="0.3">
      <c r="A6266" s="136">
        <f t="shared" si="97"/>
        <v>683.75177523562797</v>
      </c>
      <c r="B6266" s="134">
        <v>1.4339900000000001</v>
      </c>
      <c r="C6266" s="134">
        <v>-75.410300000000007</v>
      </c>
      <c r="D6266" t="s">
        <v>8886</v>
      </c>
      <c r="E6266" t="s">
        <v>892</v>
      </c>
      <c r="F6266" t="s">
        <v>877</v>
      </c>
      <c r="G6266" t="s">
        <v>8471</v>
      </c>
      <c r="H6266" t="s">
        <v>230</v>
      </c>
      <c r="I6266">
        <v>83.969399999999993</v>
      </c>
      <c r="J6266" t="s">
        <v>894</v>
      </c>
      <c r="K6266" t="s">
        <v>879</v>
      </c>
      <c r="L6266" t="s">
        <v>8887</v>
      </c>
      <c r="M6266" t="s">
        <v>1718</v>
      </c>
      <c r="N6266" t="s">
        <v>1718</v>
      </c>
    </row>
    <row r="6267" spans="1:14" x14ac:dyDescent="0.3">
      <c r="A6267" s="136">
        <f t="shared" si="97"/>
        <v>684.00776417843986</v>
      </c>
      <c r="B6267" s="134">
        <v>1.7685</v>
      </c>
      <c r="C6267" s="134">
        <v>-76.088499999999996</v>
      </c>
      <c r="D6267" t="s">
        <v>8306</v>
      </c>
      <c r="E6267" t="s">
        <v>883</v>
      </c>
      <c r="F6267" t="s">
        <v>877</v>
      </c>
      <c r="G6267" t="s">
        <v>2279</v>
      </c>
      <c r="H6267" t="s">
        <v>300</v>
      </c>
      <c r="I6267">
        <v>16.015599999999999</v>
      </c>
      <c r="J6267" t="s">
        <v>894</v>
      </c>
      <c r="L6267" t="s">
        <v>8021</v>
      </c>
      <c r="M6267" t="s">
        <v>957</v>
      </c>
      <c r="N6267" t="s">
        <v>957</v>
      </c>
    </row>
    <row r="6268" spans="1:14" x14ac:dyDescent="0.3">
      <c r="A6268" s="136">
        <f t="shared" si="97"/>
        <v>684.28460577303667</v>
      </c>
      <c r="B6268" s="134">
        <v>1.5489999999999999</v>
      </c>
      <c r="C6268" s="134">
        <v>-75.677000000000007</v>
      </c>
      <c r="D6268" t="s">
        <v>8669</v>
      </c>
      <c r="E6268" t="s">
        <v>883</v>
      </c>
      <c r="F6268" t="s">
        <v>877</v>
      </c>
      <c r="G6268" t="s">
        <v>8092</v>
      </c>
      <c r="H6268" t="s">
        <v>230</v>
      </c>
      <c r="I6268">
        <v>66.484999999999999</v>
      </c>
      <c r="J6268" t="s">
        <v>894</v>
      </c>
      <c r="L6268" t="s">
        <v>8670</v>
      </c>
      <c r="M6268" t="s">
        <v>957</v>
      </c>
      <c r="N6268" t="s">
        <v>957</v>
      </c>
    </row>
    <row r="6269" spans="1:14" x14ac:dyDescent="0.3">
      <c r="A6269" s="136">
        <f t="shared" si="97"/>
        <v>684.39558991236572</v>
      </c>
      <c r="B6269" s="134">
        <v>1.8434999999999999</v>
      </c>
      <c r="C6269" s="134">
        <v>-76.221999999999994</v>
      </c>
      <c r="D6269" t="s">
        <v>8210</v>
      </c>
      <c r="E6269" t="s">
        <v>883</v>
      </c>
      <c r="F6269" t="s">
        <v>877</v>
      </c>
      <c r="G6269" t="s">
        <v>8156</v>
      </c>
      <c r="H6269" t="s">
        <v>300</v>
      </c>
      <c r="I6269">
        <v>64.076599999999999</v>
      </c>
      <c r="J6269" t="s">
        <v>894</v>
      </c>
      <c r="L6269" t="s">
        <v>7189</v>
      </c>
      <c r="M6269" t="s">
        <v>957</v>
      </c>
      <c r="N6269" t="s">
        <v>957</v>
      </c>
    </row>
    <row r="6270" spans="1:14" x14ac:dyDescent="0.3">
      <c r="A6270" s="136">
        <f t="shared" si="97"/>
        <v>684.99633625459285</v>
      </c>
      <c r="B6270" s="134">
        <v>3.4384999999999999</v>
      </c>
      <c r="C6270" s="134">
        <v>-68.019000000000005</v>
      </c>
      <c r="D6270" t="s">
        <v>13986</v>
      </c>
      <c r="E6270" t="s">
        <v>883</v>
      </c>
      <c r="F6270" t="s">
        <v>877</v>
      </c>
      <c r="G6270" t="s">
        <v>13974</v>
      </c>
      <c r="H6270" t="s">
        <v>298</v>
      </c>
      <c r="I6270">
        <v>1253.421</v>
      </c>
      <c r="J6270" t="s">
        <v>889</v>
      </c>
      <c r="L6270" t="s">
        <v>4594</v>
      </c>
      <c r="M6270" t="s">
        <v>887</v>
      </c>
      <c r="N6270" t="s">
        <v>887</v>
      </c>
    </row>
    <row r="6271" spans="1:14" x14ac:dyDescent="0.3">
      <c r="A6271" s="136">
        <f t="shared" si="97"/>
        <v>685.26039651282758</v>
      </c>
      <c r="B6271" s="134">
        <v>2.2150099999999999</v>
      </c>
      <c r="C6271" s="134">
        <v>-76.777829999999994</v>
      </c>
      <c r="D6271" t="s">
        <v>7942</v>
      </c>
      <c r="E6271" t="s">
        <v>892</v>
      </c>
      <c r="F6271" t="s">
        <v>877</v>
      </c>
      <c r="G6271" t="s">
        <v>7943</v>
      </c>
      <c r="H6271" t="s">
        <v>293</v>
      </c>
      <c r="I6271">
        <v>13.443199999999999</v>
      </c>
      <c r="J6271" t="s">
        <v>889</v>
      </c>
      <c r="K6271" t="s">
        <v>879</v>
      </c>
      <c r="L6271" t="s">
        <v>7944</v>
      </c>
      <c r="M6271" t="s">
        <v>949</v>
      </c>
      <c r="N6271" t="s">
        <v>949</v>
      </c>
    </row>
    <row r="6272" spans="1:14" x14ac:dyDescent="0.3">
      <c r="A6272" s="136">
        <f t="shared" si="97"/>
        <v>686.97846198383922</v>
      </c>
      <c r="B6272" s="134">
        <v>2.1724999999999999</v>
      </c>
      <c r="C6272" s="134">
        <v>-76.747500000000002</v>
      </c>
      <c r="D6272" t="s">
        <v>8022</v>
      </c>
      <c r="E6272" t="s">
        <v>892</v>
      </c>
      <c r="F6272" t="s">
        <v>877</v>
      </c>
      <c r="G6272" t="s">
        <v>8023</v>
      </c>
      <c r="H6272" t="s">
        <v>293</v>
      </c>
      <c r="I6272">
        <v>70.302300000000002</v>
      </c>
      <c r="J6272" t="s">
        <v>986</v>
      </c>
      <c r="K6272" t="s">
        <v>879</v>
      </c>
      <c r="L6272" t="s">
        <v>8024</v>
      </c>
      <c r="M6272" t="s">
        <v>1019</v>
      </c>
      <c r="N6272" t="s">
        <v>1019</v>
      </c>
    </row>
    <row r="6273" spans="1:14" x14ac:dyDescent="0.3">
      <c r="A6273" s="136">
        <f t="shared" si="97"/>
        <v>687.46900283216871</v>
      </c>
      <c r="B6273" s="134">
        <v>3.3980000000000001</v>
      </c>
      <c r="C6273" s="134">
        <v>-68.021500000000003</v>
      </c>
      <c r="D6273" t="s">
        <v>13987</v>
      </c>
      <c r="E6273" t="s">
        <v>883</v>
      </c>
      <c r="F6273" t="s">
        <v>877</v>
      </c>
      <c r="G6273" t="s">
        <v>13974</v>
      </c>
      <c r="H6273" t="s">
        <v>298</v>
      </c>
      <c r="I6273">
        <v>1356.0814</v>
      </c>
      <c r="J6273" t="s">
        <v>889</v>
      </c>
      <c r="L6273" t="s">
        <v>13139</v>
      </c>
      <c r="M6273" t="s">
        <v>1965</v>
      </c>
      <c r="N6273" t="s">
        <v>1965</v>
      </c>
    </row>
    <row r="6274" spans="1:14" x14ac:dyDescent="0.3">
      <c r="A6274" s="136">
        <f t="shared" ref="A6274:A6337" si="98">6371*ACOS(SIN(RADIANS(LAT))*SIN(RADIANS(B6274))+COS(RADIANS(LAT))*COS(RADIANS(B6274))*COS(RADIANS(C6274-LONG)))</f>
        <v>687.89818947723973</v>
      </c>
      <c r="B6274" s="134">
        <v>2.1175000000000002</v>
      </c>
      <c r="C6274" s="134">
        <v>-76.6875</v>
      </c>
      <c r="D6274" t="s">
        <v>8085</v>
      </c>
      <c r="E6274" t="s">
        <v>892</v>
      </c>
      <c r="F6274" t="s">
        <v>1214</v>
      </c>
      <c r="G6274" t="s">
        <v>8086</v>
      </c>
      <c r="H6274" t="s">
        <v>293</v>
      </c>
      <c r="I6274">
        <v>33.297800000000002</v>
      </c>
      <c r="J6274" t="s">
        <v>986</v>
      </c>
      <c r="L6274" t="s">
        <v>8087</v>
      </c>
      <c r="M6274" t="s">
        <v>931</v>
      </c>
      <c r="N6274" t="s">
        <v>931</v>
      </c>
    </row>
    <row r="6275" spans="1:14" x14ac:dyDescent="0.3">
      <c r="A6275" s="136">
        <f t="shared" si="98"/>
        <v>690.1931744297865</v>
      </c>
      <c r="B6275" s="134">
        <v>1.4924999999999999</v>
      </c>
      <c r="C6275" s="134">
        <v>-75.682000000000002</v>
      </c>
      <c r="D6275" t="s">
        <v>8801</v>
      </c>
      <c r="E6275" t="s">
        <v>883</v>
      </c>
      <c r="F6275" t="s">
        <v>877</v>
      </c>
      <c r="G6275" t="s">
        <v>8785</v>
      </c>
      <c r="H6275" t="s">
        <v>230</v>
      </c>
      <c r="I6275">
        <v>158.8305</v>
      </c>
      <c r="J6275" t="s">
        <v>889</v>
      </c>
      <c r="L6275" t="s">
        <v>8802</v>
      </c>
      <c r="M6275" t="s">
        <v>957</v>
      </c>
      <c r="N6275" t="s">
        <v>957</v>
      </c>
    </row>
    <row r="6276" spans="1:14" x14ac:dyDescent="0.3">
      <c r="A6276" s="136">
        <f t="shared" si="98"/>
        <v>690.24968718410821</v>
      </c>
      <c r="B6276" s="134">
        <v>2.1640000000000001</v>
      </c>
      <c r="C6276" s="134">
        <v>-76.784999999999997</v>
      </c>
      <c r="D6276" t="s">
        <v>8140</v>
      </c>
      <c r="E6276" t="s">
        <v>883</v>
      </c>
      <c r="F6276" t="s">
        <v>877</v>
      </c>
      <c r="G6276" t="s">
        <v>8141</v>
      </c>
      <c r="H6276" t="s">
        <v>293</v>
      </c>
      <c r="I6276">
        <v>5066.2299000000003</v>
      </c>
      <c r="J6276" t="s">
        <v>1069</v>
      </c>
      <c r="L6276" t="s">
        <v>2659</v>
      </c>
      <c r="M6276" t="s">
        <v>4586</v>
      </c>
      <c r="N6276" t="s">
        <v>4586</v>
      </c>
    </row>
    <row r="6277" spans="1:14" x14ac:dyDescent="0.3">
      <c r="A6277" s="136">
        <f t="shared" si="98"/>
        <v>690.3730053183167</v>
      </c>
      <c r="B6277" s="134">
        <v>1.5004999999999999</v>
      </c>
      <c r="C6277" s="134">
        <v>-75.702500000000001</v>
      </c>
      <c r="D6277" t="s">
        <v>8784</v>
      </c>
      <c r="E6277" t="s">
        <v>883</v>
      </c>
      <c r="F6277" t="s">
        <v>877</v>
      </c>
      <c r="G6277" t="s">
        <v>8785</v>
      </c>
      <c r="H6277" t="s">
        <v>230</v>
      </c>
      <c r="I6277">
        <v>142.8288</v>
      </c>
      <c r="J6277" t="s">
        <v>894</v>
      </c>
      <c r="L6277" t="s">
        <v>6993</v>
      </c>
      <c r="M6277" t="s">
        <v>957</v>
      </c>
      <c r="N6277" t="s">
        <v>957</v>
      </c>
    </row>
    <row r="6278" spans="1:14" x14ac:dyDescent="0.3">
      <c r="A6278" s="136">
        <f t="shared" si="98"/>
        <v>690.46388289758431</v>
      </c>
      <c r="B6278" s="134">
        <v>2.262</v>
      </c>
      <c r="C6278" s="134">
        <v>-76.913499999999999</v>
      </c>
      <c r="D6278" t="s">
        <v>8145</v>
      </c>
      <c r="E6278" t="s">
        <v>883</v>
      </c>
      <c r="F6278" t="s">
        <v>877</v>
      </c>
      <c r="G6278" t="s">
        <v>8146</v>
      </c>
      <c r="H6278" t="s">
        <v>293</v>
      </c>
      <c r="I6278">
        <v>166.56020000000001</v>
      </c>
      <c r="J6278" t="s">
        <v>889</v>
      </c>
      <c r="L6278" t="s">
        <v>6877</v>
      </c>
      <c r="M6278" t="s">
        <v>1965</v>
      </c>
      <c r="N6278" t="s">
        <v>1965</v>
      </c>
    </row>
    <row r="6279" spans="1:14" x14ac:dyDescent="0.3">
      <c r="A6279" s="136">
        <f t="shared" si="98"/>
        <v>690.84543015996928</v>
      </c>
      <c r="B6279" s="134">
        <v>1.7341299999999999</v>
      </c>
      <c r="C6279" s="134">
        <v>-76.151840000000007</v>
      </c>
      <c r="D6279" t="s">
        <v>8456</v>
      </c>
      <c r="E6279" t="s">
        <v>892</v>
      </c>
      <c r="F6279" t="s">
        <v>1214</v>
      </c>
      <c r="G6279" t="s">
        <v>8457</v>
      </c>
      <c r="H6279" t="s">
        <v>300</v>
      </c>
      <c r="I6279">
        <v>47.530299999999997</v>
      </c>
      <c r="J6279" t="s">
        <v>986</v>
      </c>
      <c r="K6279" t="s">
        <v>879</v>
      </c>
      <c r="L6279" t="s">
        <v>8458</v>
      </c>
      <c r="M6279" t="s">
        <v>949</v>
      </c>
      <c r="N6279" t="s">
        <v>949</v>
      </c>
    </row>
    <row r="6280" spans="1:14" x14ac:dyDescent="0.3">
      <c r="A6280" s="136">
        <f t="shared" si="98"/>
        <v>690.86512520272402</v>
      </c>
      <c r="B6280" s="134">
        <v>1.706</v>
      </c>
      <c r="C6280" s="134">
        <v>-76.103499999999997</v>
      </c>
      <c r="D6280" t="s">
        <v>8496</v>
      </c>
      <c r="E6280" t="s">
        <v>883</v>
      </c>
      <c r="F6280" t="s">
        <v>1214</v>
      </c>
      <c r="G6280" t="s">
        <v>8074</v>
      </c>
      <c r="H6280" t="s">
        <v>300</v>
      </c>
      <c r="I6280">
        <v>2.4641000000000002</v>
      </c>
      <c r="L6280" t="s">
        <v>8458</v>
      </c>
      <c r="M6280" t="s">
        <v>931</v>
      </c>
      <c r="N6280" t="s">
        <v>931</v>
      </c>
    </row>
    <row r="6281" spans="1:14" x14ac:dyDescent="0.3">
      <c r="A6281" s="136">
        <f t="shared" si="98"/>
        <v>691.15254037775367</v>
      </c>
      <c r="B6281" s="134">
        <v>1.7144999999999999</v>
      </c>
      <c r="C6281" s="134">
        <v>-76.123500000000007</v>
      </c>
      <c r="D6281" t="s">
        <v>8493</v>
      </c>
      <c r="E6281" t="s">
        <v>968</v>
      </c>
      <c r="F6281" t="s">
        <v>877</v>
      </c>
      <c r="G6281" t="s">
        <v>2279</v>
      </c>
      <c r="H6281" t="s">
        <v>300</v>
      </c>
      <c r="I6281">
        <v>128.13650000000001</v>
      </c>
      <c r="J6281" t="s">
        <v>894</v>
      </c>
      <c r="L6281" t="s">
        <v>8494</v>
      </c>
      <c r="M6281" t="s">
        <v>1019</v>
      </c>
      <c r="N6281" t="s">
        <v>1019</v>
      </c>
    </row>
    <row r="6282" spans="1:14" x14ac:dyDescent="0.3">
      <c r="A6282" s="136">
        <f t="shared" si="98"/>
        <v>692.69504285009259</v>
      </c>
      <c r="B6282" s="134">
        <v>1.4911399999999999</v>
      </c>
      <c r="C6282" s="134">
        <v>-75.731179999999995</v>
      </c>
      <c r="D6282" t="s">
        <v>8815</v>
      </c>
      <c r="E6282" t="s">
        <v>892</v>
      </c>
      <c r="F6282" t="s">
        <v>877</v>
      </c>
      <c r="G6282" t="s">
        <v>8785</v>
      </c>
      <c r="H6282" t="s">
        <v>230</v>
      </c>
      <c r="I6282">
        <v>44.910600000000002</v>
      </c>
      <c r="J6282" t="s">
        <v>894</v>
      </c>
      <c r="K6282" t="s">
        <v>879</v>
      </c>
      <c r="L6282" t="s">
        <v>3044</v>
      </c>
      <c r="M6282" t="s">
        <v>899</v>
      </c>
      <c r="N6282" t="s">
        <v>899</v>
      </c>
    </row>
    <row r="6283" spans="1:14" x14ac:dyDescent="0.3">
      <c r="A6283" s="136">
        <f t="shared" si="98"/>
        <v>696.37942264695937</v>
      </c>
      <c r="B6283" s="134">
        <v>2.0234999999999999</v>
      </c>
      <c r="C6283" s="134">
        <v>-76.688000000000002</v>
      </c>
      <c r="D6283" t="s">
        <v>8361</v>
      </c>
      <c r="E6283" t="s">
        <v>892</v>
      </c>
      <c r="F6283" t="s">
        <v>1214</v>
      </c>
      <c r="G6283" t="s">
        <v>3609</v>
      </c>
      <c r="H6283" t="s">
        <v>293</v>
      </c>
      <c r="I6283">
        <v>35.766300000000001</v>
      </c>
      <c r="J6283" t="s">
        <v>986</v>
      </c>
      <c r="L6283" t="s">
        <v>8087</v>
      </c>
      <c r="M6283" t="s">
        <v>931</v>
      </c>
      <c r="N6283" t="s">
        <v>931</v>
      </c>
    </row>
    <row r="6284" spans="1:14" x14ac:dyDescent="0.3">
      <c r="A6284" s="136">
        <f t="shared" si="98"/>
        <v>697.27281672526669</v>
      </c>
      <c r="B6284" s="134">
        <v>2.1364999999999998</v>
      </c>
      <c r="C6284" s="134">
        <v>-76.852999999999994</v>
      </c>
      <c r="D6284" t="s">
        <v>8352</v>
      </c>
      <c r="E6284" t="s">
        <v>883</v>
      </c>
      <c r="F6284" t="s">
        <v>877</v>
      </c>
      <c r="G6284" t="s">
        <v>3609</v>
      </c>
      <c r="H6284" t="s">
        <v>293</v>
      </c>
      <c r="I6284">
        <v>521.86069999999995</v>
      </c>
      <c r="J6284" t="s">
        <v>889</v>
      </c>
      <c r="L6284" t="s">
        <v>2659</v>
      </c>
      <c r="M6284" t="s">
        <v>2026</v>
      </c>
      <c r="N6284" t="s">
        <v>2026</v>
      </c>
    </row>
    <row r="6285" spans="1:14" x14ac:dyDescent="0.3">
      <c r="A6285" s="136">
        <f t="shared" si="98"/>
        <v>698.13065033955843</v>
      </c>
      <c r="B6285" s="134">
        <v>2.238</v>
      </c>
      <c r="C6285" s="134">
        <v>-76.993499999999997</v>
      </c>
      <c r="D6285" t="s">
        <v>8377</v>
      </c>
      <c r="E6285" t="s">
        <v>883</v>
      </c>
      <c r="F6285" t="s">
        <v>877</v>
      </c>
      <c r="G6285" t="s">
        <v>8035</v>
      </c>
      <c r="H6285" t="s">
        <v>293</v>
      </c>
      <c r="I6285">
        <v>1546.2761</v>
      </c>
      <c r="J6285" t="s">
        <v>889</v>
      </c>
      <c r="L6285" t="s">
        <v>8378</v>
      </c>
      <c r="M6285" t="s">
        <v>8379</v>
      </c>
      <c r="N6285" t="s">
        <v>8379</v>
      </c>
    </row>
    <row r="6286" spans="1:14" x14ac:dyDescent="0.3">
      <c r="A6286" s="136">
        <f t="shared" si="98"/>
        <v>698.61466303132613</v>
      </c>
      <c r="B6286" s="134">
        <v>2.0735000000000001</v>
      </c>
      <c r="C6286" s="134">
        <v>-76.790000000000006</v>
      </c>
      <c r="D6286" t="s">
        <v>8397</v>
      </c>
      <c r="E6286" t="s">
        <v>883</v>
      </c>
      <c r="F6286" t="s">
        <v>877</v>
      </c>
      <c r="G6286" t="s">
        <v>8398</v>
      </c>
      <c r="H6286" t="s">
        <v>293</v>
      </c>
      <c r="I6286">
        <v>8347.8389999999999</v>
      </c>
      <c r="J6286" t="s">
        <v>1069</v>
      </c>
      <c r="L6286" t="s">
        <v>2659</v>
      </c>
      <c r="M6286" t="s">
        <v>4586</v>
      </c>
      <c r="N6286" t="s">
        <v>4586</v>
      </c>
    </row>
    <row r="6287" spans="1:14" x14ac:dyDescent="0.3">
      <c r="A6287" s="136">
        <f t="shared" si="98"/>
        <v>699.28654716418941</v>
      </c>
      <c r="B6287" s="134">
        <v>2.0870000000000002</v>
      </c>
      <c r="C6287" s="134">
        <v>-76.817999999999998</v>
      </c>
      <c r="D6287" t="s">
        <v>8418</v>
      </c>
      <c r="E6287" t="s">
        <v>883</v>
      </c>
      <c r="F6287" t="s">
        <v>877</v>
      </c>
      <c r="G6287" t="s">
        <v>3609</v>
      </c>
      <c r="H6287" t="s">
        <v>293</v>
      </c>
      <c r="I6287">
        <v>138.16820000000001</v>
      </c>
      <c r="J6287" t="s">
        <v>894</v>
      </c>
      <c r="L6287" t="s">
        <v>4065</v>
      </c>
      <c r="M6287" t="s">
        <v>3597</v>
      </c>
      <c r="N6287" t="s">
        <v>3597</v>
      </c>
    </row>
    <row r="6288" spans="1:14" x14ac:dyDescent="0.3">
      <c r="A6288" s="136">
        <f t="shared" si="98"/>
        <v>699.66657764366391</v>
      </c>
      <c r="B6288" s="134">
        <v>2.0350000000000001</v>
      </c>
      <c r="C6288" s="134">
        <v>-76.754000000000005</v>
      </c>
      <c r="D6288" t="s">
        <v>8434</v>
      </c>
      <c r="E6288" t="s">
        <v>883</v>
      </c>
      <c r="F6288" t="s">
        <v>877</v>
      </c>
      <c r="G6288" t="s">
        <v>3609</v>
      </c>
      <c r="H6288" t="s">
        <v>293</v>
      </c>
      <c r="I6288">
        <v>448.99430000000001</v>
      </c>
      <c r="J6288" t="s">
        <v>889</v>
      </c>
      <c r="L6288" t="s">
        <v>2659</v>
      </c>
      <c r="M6288" t="s">
        <v>1158</v>
      </c>
      <c r="N6288" t="s">
        <v>1158</v>
      </c>
    </row>
    <row r="6289" spans="1:14" x14ac:dyDescent="0.3">
      <c r="A6289" s="136">
        <f t="shared" si="98"/>
        <v>703.485816200096</v>
      </c>
      <c r="B6289" s="134">
        <v>1.448</v>
      </c>
      <c r="C6289" s="134">
        <v>-75.863</v>
      </c>
      <c r="D6289" t="s">
        <v>8986</v>
      </c>
      <c r="E6289" t="s">
        <v>883</v>
      </c>
      <c r="F6289" t="s">
        <v>877</v>
      </c>
      <c r="G6289" t="s">
        <v>8987</v>
      </c>
      <c r="H6289" t="s">
        <v>230</v>
      </c>
      <c r="I6289">
        <v>99.763499999999993</v>
      </c>
      <c r="J6289" t="s">
        <v>894</v>
      </c>
      <c r="L6289" t="s">
        <v>8988</v>
      </c>
      <c r="M6289" t="s">
        <v>957</v>
      </c>
      <c r="N6289" t="s">
        <v>957</v>
      </c>
    </row>
    <row r="6290" spans="1:14" x14ac:dyDescent="0.3">
      <c r="A6290" s="136">
        <f t="shared" si="98"/>
        <v>705.45129461689601</v>
      </c>
      <c r="B6290" s="134">
        <v>2.246</v>
      </c>
      <c r="C6290" s="134">
        <v>-77.106499999999997</v>
      </c>
      <c r="D6290" t="s">
        <v>8577</v>
      </c>
      <c r="E6290" t="s">
        <v>892</v>
      </c>
      <c r="F6290" t="s">
        <v>1214</v>
      </c>
      <c r="G6290" t="s">
        <v>8578</v>
      </c>
      <c r="H6290" t="s">
        <v>293</v>
      </c>
      <c r="I6290">
        <v>49.375300000000003</v>
      </c>
      <c r="L6290" t="s">
        <v>8579</v>
      </c>
      <c r="M6290" t="s">
        <v>931</v>
      </c>
      <c r="N6290" t="s">
        <v>931</v>
      </c>
    </row>
    <row r="6291" spans="1:14" x14ac:dyDescent="0.3">
      <c r="A6291" s="136">
        <f t="shared" si="98"/>
        <v>706.16948550591371</v>
      </c>
      <c r="B6291" s="134">
        <v>1.4239999999999999</v>
      </c>
      <c r="C6291" s="134">
        <v>-75.869</v>
      </c>
      <c r="D6291" t="s">
        <v>9028</v>
      </c>
      <c r="E6291" t="s">
        <v>883</v>
      </c>
      <c r="F6291" t="s">
        <v>981</v>
      </c>
      <c r="G6291" t="s">
        <v>8987</v>
      </c>
      <c r="H6291" t="s">
        <v>230</v>
      </c>
      <c r="I6291">
        <v>87.448999999999998</v>
      </c>
      <c r="J6291" t="s">
        <v>894</v>
      </c>
      <c r="L6291" t="s">
        <v>9029</v>
      </c>
      <c r="M6291" t="s">
        <v>957</v>
      </c>
      <c r="N6291" t="s">
        <v>957</v>
      </c>
    </row>
    <row r="6292" spans="1:14" x14ac:dyDescent="0.3">
      <c r="A6292" s="136">
        <f t="shared" si="98"/>
        <v>706.4748080944679</v>
      </c>
      <c r="B6292" s="134">
        <v>2.1280000000000001</v>
      </c>
      <c r="C6292" s="134">
        <v>-76.976500000000001</v>
      </c>
      <c r="D6292" t="s">
        <v>8597</v>
      </c>
      <c r="E6292" t="s">
        <v>883</v>
      </c>
      <c r="F6292" t="s">
        <v>884</v>
      </c>
      <c r="G6292" t="s">
        <v>8578</v>
      </c>
      <c r="H6292" t="s">
        <v>293</v>
      </c>
      <c r="I6292">
        <v>34.554200000000002</v>
      </c>
      <c r="L6292" t="s">
        <v>8598</v>
      </c>
      <c r="M6292" t="s">
        <v>8599</v>
      </c>
      <c r="N6292" t="s">
        <v>8599</v>
      </c>
    </row>
    <row r="6293" spans="1:14" x14ac:dyDescent="0.3">
      <c r="A6293" s="136">
        <f t="shared" si="98"/>
        <v>706.51611088696006</v>
      </c>
      <c r="B6293" s="134">
        <v>1.4155</v>
      </c>
      <c r="C6293" s="134">
        <v>-75.858999999999995</v>
      </c>
      <c r="D6293" t="s">
        <v>9048</v>
      </c>
      <c r="E6293" t="s">
        <v>883</v>
      </c>
      <c r="F6293" t="s">
        <v>877</v>
      </c>
      <c r="G6293" t="s">
        <v>8987</v>
      </c>
      <c r="H6293" t="s">
        <v>230</v>
      </c>
      <c r="I6293">
        <v>45.571300000000001</v>
      </c>
      <c r="J6293" t="s">
        <v>894</v>
      </c>
      <c r="L6293" t="s">
        <v>9049</v>
      </c>
      <c r="M6293" t="s">
        <v>957</v>
      </c>
      <c r="N6293" t="s">
        <v>957</v>
      </c>
    </row>
    <row r="6294" spans="1:14" x14ac:dyDescent="0.3">
      <c r="A6294" s="136">
        <f t="shared" si="98"/>
        <v>706.86492366590676</v>
      </c>
      <c r="B6294" s="134">
        <v>1.4085000000000001</v>
      </c>
      <c r="C6294" s="134">
        <v>-75.852000000000004</v>
      </c>
      <c r="D6294" t="s">
        <v>9071</v>
      </c>
      <c r="E6294" t="s">
        <v>883</v>
      </c>
      <c r="F6294" t="s">
        <v>877</v>
      </c>
      <c r="G6294" t="s">
        <v>8987</v>
      </c>
      <c r="H6294" t="s">
        <v>230</v>
      </c>
      <c r="I6294">
        <v>44.339199999999998</v>
      </c>
      <c r="J6294" t="s">
        <v>894</v>
      </c>
      <c r="L6294" t="s">
        <v>9049</v>
      </c>
      <c r="M6294" t="s">
        <v>1019</v>
      </c>
      <c r="N6294" t="s">
        <v>1019</v>
      </c>
    </row>
    <row r="6295" spans="1:14" x14ac:dyDescent="0.3">
      <c r="A6295" s="136">
        <f t="shared" si="98"/>
        <v>707.23958279910948</v>
      </c>
      <c r="B6295" s="134">
        <v>3.7515000000000001</v>
      </c>
      <c r="C6295" s="134">
        <v>-67.563000000000002</v>
      </c>
      <c r="D6295" t="s">
        <v>14045</v>
      </c>
      <c r="E6295" t="s">
        <v>883</v>
      </c>
      <c r="F6295" t="s">
        <v>884</v>
      </c>
      <c r="G6295" t="s">
        <v>14046</v>
      </c>
      <c r="H6295" t="s">
        <v>298</v>
      </c>
      <c r="I6295">
        <v>241.31379999999999</v>
      </c>
      <c r="L6295" t="s">
        <v>14047</v>
      </c>
      <c r="M6295" t="s">
        <v>1451</v>
      </c>
      <c r="N6295" t="s">
        <v>1451</v>
      </c>
    </row>
    <row r="6296" spans="1:14" x14ac:dyDescent="0.3">
      <c r="A6296" s="136">
        <f t="shared" si="98"/>
        <v>707.26343226537358</v>
      </c>
      <c r="B6296" s="134">
        <v>1.3620000000000001</v>
      </c>
      <c r="C6296" s="134">
        <v>-75.765000000000001</v>
      </c>
      <c r="D6296" t="s">
        <v>9158</v>
      </c>
      <c r="E6296" t="s">
        <v>883</v>
      </c>
      <c r="F6296" t="s">
        <v>877</v>
      </c>
      <c r="G6296" t="s">
        <v>9159</v>
      </c>
      <c r="H6296" t="s">
        <v>230</v>
      </c>
      <c r="I6296">
        <v>359.59280000000001</v>
      </c>
      <c r="J6296" t="s">
        <v>889</v>
      </c>
      <c r="L6296" t="s">
        <v>9136</v>
      </c>
      <c r="M6296" t="s">
        <v>957</v>
      </c>
      <c r="N6296" t="s">
        <v>957</v>
      </c>
    </row>
    <row r="6297" spans="1:14" x14ac:dyDescent="0.3">
      <c r="A6297" s="136">
        <f t="shared" si="98"/>
        <v>708.14158689721705</v>
      </c>
      <c r="B6297" s="134">
        <v>1.3745000000000001</v>
      </c>
      <c r="C6297" s="134">
        <v>-75.808999999999997</v>
      </c>
      <c r="D6297" t="s">
        <v>9135</v>
      </c>
      <c r="E6297" t="s">
        <v>883</v>
      </c>
      <c r="F6297" t="s">
        <v>877</v>
      </c>
      <c r="G6297" t="s">
        <v>8987</v>
      </c>
      <c r="H6297" t="s">
        <v>230</v>
      </c>
      <c r="I6297">
        <v>380.55529999999999</v>
      </c>
      <c r="J6297" t="s">
        <v>889</v>
      </c>
      <c r="L6297" t="s">
        <v>9136</v>
      </c>
      <c r="M6297" t="s">
        <v>957</v>
      </c>
      <c r="N6297" t="s">
        <v>957</v>
      </c>
    </row>
    <row r="6298" spans="1:14" x14ac:dyDescent="0.3">
      <c r="A6298" s="136">
        <f t="shared" si="98"/>
        <v>708.20675770552964</v>
      </c>
      <c r="B6298" s="134">
        <v>1.4019999999999999</v>
      </c>
      <c r="C6298" s="134">
        <v>-75.866</v>
      </c>
      <c r="D6298" t="s">
        <v>9096</v>
      </c>
      <c r="E6298" t="s">
        <v>883</v>
      </c>
      <c r="F6298" t="s">
        <v>981</v>
      </c>
      <c r="G6298" t="s">
        <v>8987</v>
      </c>
      <c r="H6298" t="s">
        <v>230</v>
      </c>
      <c r="I6298">
        <v>99.766000000000005</v>
      </c>
      <c r="J6298" t="s">
        <v>894</v>
      </c>
      <c r="L6298" t="s">
        <v>9097</v>
      </c>
      <c r="M6298" t="s">
        <v>957</v>
      </c>
      <c r="N6298" t="s">
        <v>957</v>
      </c>
    </row>
    <row r="6299" spans="1:14" x14ac:dyDescent="0.3">
      <c r="A6299" s="136">
        <f t="shared" si="98"/>
        <v>709.14014016733915</v>
      </c>
      <c r="B6299" s="134">
        <v>1.339</v>
      </c>
      <c r="C6299" s="134">
        <v>-75.756</v>
      </c>
      <c r="D6299" t="s">
        <v>9264</v>
      </c>
      <c r="E6299" t="s">
        <v>883</v>
      </c>
      <c r="F6299" t="s">
        <v>981</v>
      </c>
      <c r="G6299" t="s">
        <v>9159</v>
      </c>
      <c r="H6299" t="s">
        <v>230</v>
      </c>
      <c r="I6299">
        <v>96.055199999999999</v>
      </c>
      <c r="J6299" t="s">
        <v>894</v>
      </c>
      <c r="L6299" t="s">
        <v>9265</v>
      </c>
      <c r="M6299" t="s">
        <v>957</v>
      </c>
      <c r="N6299" t="s">
        <v>957</v>
      </c>
    </row>
    <row r="6300" spans="1:14" x14ac:dyDescent="0.3">
      <c r="A6300" s="136">
        <f t="shared" si="98"/>
        <v>709.54384789923949</v>
      </c>
      <c r="B6300" s="134">
        <v>1.33</v>
      </c>
      <c r="C6300" s="134">
        <v>-75.745500000000007</v>
      </c>
      <c r="D6300" t="s">
        <v>9303</v>
      </c>
      <c r="E6300" t="s">
        <v>883</v>
      </c>
      <c r="F6300" t="s">
        <v>981</v>
      </c>
      <c r="G6300" t="s">
        <v>9304</v>
      </c>
      <c r="H6300" t="s">
        <v>230</v>
      </c>
      <c r="I6300">
        <v>94.822400000000002</v>
      </c>
      <c r="J6300" t="s">
        <v>894</v>
      </c>
      <c r="L6300" t="s">
        <v>9305</v>
      </c>
      <c r="M6300" t="s">
        <v>957</v>
      </c>
      <c r="N6300" t="s">
        <v>957</v>
      </c>
    </row>
    <row r="6301" spans="1:14" x14ac:dyDescent="0.3">
      <c r="A6301" s="136">
        <f t="shared" si="98"/>
        <v>710.51946121816968</v>
      </c>
      <c r="B6301" s="134">
        <v>2.0285000000000002</v>
      </c>
      <c r="C6301" s="134">
        <v>-76.908000000000001</v>
      </c>
      <c r="D6301" t="s">
        <v>8695</v>
      </c>
      <c r="E6301" t="s">
        <v>892</v>
      </c>
      <c r="F6301" t="s">
        <v>1214</v>
      </c>
      <c r="G6301" t="s">
        <v>306</v>
      </c>
      <c r="H6301" t="s">
        <v>293</v>
      </c>
      <c r="I6301">
        <v>69.101299999999995</v>
      </c>
      <c r="L6301" t="s">
        <v>8696</v>
      </c>
      <c r="M6301" t="s">
        <v>931</v>
      </c>
      <c r="N6301" t="s">
        <v>931</v>
      </c>
    </row>
    <row r="6302" spans="1:14" x14ac:dyDescent="0.3">
      <c r="A6302" s="136">
        <f t="shared" si="98"/>
        <v>711.22781503745421</v>
      </c>
      <c r="B6302" s="134">
        <v>1.895</v>
      </c>
      <c r="C6302" s="134">
        <v>-76.738</v>
      </c>
      <c r="D6302" t="s">
        <v>8726</v>
      </c>
      <c r="E6302" t="s">
        <v>892</v>
      </c>
      <c r="F6302" t="s">
        <v>1214</v>
      </c>
      <c r="G6302" t="s">
        <v>8727</v>
      </c>
      <c r="H6302" t="s">
        <v>293</v>
      </c>
      <c r="I6302">
        <v>4.9341999999999997</v>
      </c>
      <c r="L6302" t="s">
        <v>8728</v>
      </c>
      <c r="M6302" t="s">
        <v>931</v>
      </c>
      <c r="N6302" t="s">
        <v>931</v>
      </c>
    </row>
    <row r="6303" spans="1:14" x14ac:dyDescent="0.3">
      <c r="A6303" s="136">
        <f t="shared" si="98"/>
        <v>711.94833772832351</v>
      </c>
      <c r="B6303" s="134">
        <v>1.3075000000000001</v>
      </c>
      <c r="C6303" s="134">
        <v>-75.748500000000007</v>
      </c>
      <c r="D6303" t="s">
        <v>9350</v>
      </c>
      <c r="E6303" t="s">
        <v>883</v>
      </c>
      <c r="F6303" t="s">
        <v>877</v>
      </c>
      <c r="G6303" t="s">
        <v>9351</v>
      </c>
      <c r="H6303" t="s">
        <v>230</v>
      </c>
      <c r="I6303">
        <v>149.00899999999999</v>
      </c>
      <c r="J6303" t="s">
        <v>894</v>
      </c>
      <c r="L6303" t="s">
        <v>1063</v>
      </c>
      <c r="M6303" t="s">
        <v>957</v>
      </c>
      <c r="N6303" t="s">
        <v>957</v>
      </c>
    </row>
    <row r="6304" spans="1:14" x14ac:dyDescent="0.3">
      <c r="A6304" s="136">
        <f t="shared" si="98"/>
        <v>712.15603888498038</v>
      </c>
      <c r="B6304" s="134">
        <v>1.8779999999999999</v>
      </c>
      <c r="C6304" s="134">
        <v>-76.728499999999997</v>
      </c>
      <c r="D6304" t="s">
        <v>8747</v>
      </c>
      <c r="E6304" t="s">
        <v>892</v>
      </c>
      <c r="F6304" t="s">
        <v>1214</v>
      </c>
      <c r="G6304" t="s">
        <v>8727</v>
      </c>
      <c r="H6304" t="s">
        <v>293</v>
      </c>
      <c r="I6304">
        <v>7.4013</v>
      </c>
      <c r="L6304" t="s">
        <v>8728</v>
      </c>
      <c r="M6304" t="s">
        <v>931</v>
      </c>
      <c r="N6304" t="s">
        <v>931</v>
      </c>
    </row>
    <row r="6305" spans="1:14" x14ac:dyDescent="0.3">
      <c r="A6305" s="136">
        <f t="shared" si="98"/>
        <v>713.18775324457829</v>
      </c>
      <c r="B6305" s="134">
        <v>2.1240000000000001</v>
      </c>
      <c r="C6305" s="134">
        <v>-77.067999999999998</v>
      </c>
      <c r="D6305" t="s">
        <v>8741</v>
      </c>
      <c r="E6305" t="s">
        <v>883</v>
      </c>
      <c r="F6305" t="s">
        <v>877</v>
      </c>
      <c r="G6305" t="s">
        <v>8578</v>
      </c>
      <c r="H6305" t="s">
        <v>293</v>
      </c>
      <c r="I6305">
        <v>144.4204</v>
      </c>
      <c r="J6305" t="s">
        <v>894</v>
      </c>
      <c r="L6305" t="s">
        <v>8742</v>
      </c>
      <c r="M6305" t="s">
        <v>957</v>
      </c>
      <c r="N6305" t="s">
        <v>957</v>
      </c>
    </row>
    <row r="6306" spans="1:14" x14ac:dyDescent="0.3">
      <c r="A6306" s="136">
        <f t="shared" si="98"/>
        <v>713.74526599499904</v>
      </c>
      <c r="B6306" s="134">
        <v>1.35114</v>
      </c>
      <c r="C6306" s="134">
        <v>-75.875630000000001</v>
      </c>
      <c r="D6306" t="s">
        <v>9298</v>
      </c>
      <c r="E6306" t="s">
        <v>892</v>
      </c>
      <c r="F6306" t="s">
        <v>877</v>
      </c>
      <c r="G6306" t="s">
        <v>9299</v>
      </c>
      <c r="H6306" t="s">
        <v>230</v>
      </c>
      <c r="I6306">
        <v>30.5489</v>
      </c>
      <c r="J6306" t="s">
        <v>894</v>
      </c>
      <c r="K6306" t="s">
        <v>879</v>
      </c>
      <c r="L6306" t="s">
        <v>9300</v>
      </c>
      <c r="M6306" t="s">
        <v>899</v>
      </c>
      <c r="N6306" t="s">
        <v>899</v>
      </c>
    </row>
    <row r="6307" spans="1:14" x14ac:dyDescent="0.3">
      <c r="A6307" s="136">
        <f t="shared" si="98"/>
        <v>714.5965824319793</v>
      </c>
      <c r="B6307" s="134">
        <v>1.3485</v>
      </c>
      <c r="C6307" s="134">
        <v>-75.887500000000003</v>
      </c>
      <c r="D6307" t="s">
        <v>9313</v>
      </c>
      <c r="E6307" t="s">
        <v>883</v>
      </c>
      <c r="F6307" t="s">
        <v>877</v>
      </c>
      <c r="G6307" t="s">
        <v>9314</v>
      </c>
      <c r="H6307" t="s">
        <v>230</v>
      </c>
      <c r="I6307">
        <v>81.295500000000004</v>
      </c>
      <c r="J6307" t="s">
        <v>894</v>
      </c>
      <c r="L6307" t="s">
        <v>9315</v>
      </c>
      <c r="M6307" t="s">
        <v>957</v>
      </c>
      <c r="N6307" t="s">
        <v>957</v>
      </c>
    </row>
    <row r="6308" spans="1:14" x14ac:dyDescent="0.3">
      <c r="A6308" s="136">
        <f t="shared" si="98"/>
        <v>714.90242261071262</v>
      </c>
      <c r="B6308" s="134">
        <v>1.9370000000000001</v>
      </c>
      <c r="C6308" s="134">
        <v>-76.852000000000004</v>
      </c>
      <c r="D6308" t="s">
        <v>8771</v>
      </c>
      <c r="E6308" t="s">
        <v>883</v>
      </c>
      <c r="F6308" t="s">
        <v>963</v>
      </c>
      <c r="G6308" t="s">
        <v>8772</v>
      </c>
      <c r="H6308" t="s">
        <v>293</v>
      </c>
      <c r="I6308">
        <v>20.9755</v>
      </c>
      <c r="L6308" t="s">
        <v>8773</v>
      </c>
      <c r="M6308" t="s">
        <v>1019</v>
      </c>
      <c r="N6308" t="s">
        <v>1019</v>
      </c>
    </row>
    <row r="6309" spans="1:14" x14ac:dyDescent="0.3">
      <c r="A6309" s="136">
        <f t="shared" si="98"/>
        <v>715.35459535938287</v>
      </c>
      <c r="B6309" s="134">
        <v>2.04691</v>
      </c>
      <c r="C6309" s="134">
        <v>-77.002709999999993</v>
      </c>
      <c r="D6309" t="s">
        <v>8767</v>
      </c>
      <c r="E6309" t="s">
        <v>892</v>
      </c>
      <c r="F6309" t="s">
        <v>877</v>
      </c>
      <c r="G6309" t="s">
        <v>8578</v>
      </c>
      <c r="H6309" t="s">
        <v>293</v>
      </c>
      <c r="I6309">
        <v>0.5353</v>
      </c>
      <c r="J6309" t="s">
        <v>894</v>
      </c>
      <c r="K6309" t="s">
        <v>879</v>
      </c>
      <c r="L6309" t="s">
        <v>8768</v>
      </c>
      <c r="M6309" t="s">
        <v>949</v>
      </c>
      <c r="N6309" t="s">
        <v>949</v>
      </c>
    </row>
    <row r="6310" spans="1:14" x14ac:dyDescent="0.3">
      <c r="A6310" s="136">
        <f t="shared" si="98"/>
        <v>716.95300794326465</v>
      </c>
      <c r="B6310" s="134">
        <v>1.8534999999999999</v>
      </c>
      <c r="C6310" s="134">
        <v>-76.768500000000003</v>
      </c>
      <c r="D6310" t="s">
        <v>8832</v>
      </c>
      <c r="E6310" t="s">
        <v>892</v>
      </c>
      <c r="F6310" t="s">
        <v>1214</v>
      </c>
      <c r="G6310" t="s">
        <v>8727</v>
      </c>
      <c r="H6310" t="s">
        <v>293</v>
      </c>
      <c r="I6310">
        <v>11.1031</v>
      </c>
      <c r="L6310" t="s">
        <v>8728</v>
      </c>
      <c r="M6310" t="s">
        <v>931</v>
      </c>
      <c r="N6310" t="s">
        <v>931</v>
      </c>
    </row>
    <row r="6311" spans="1:14" x14ac:dyDescent="0.3">
      <c r="A6311" s="136">
        <f t="shared" si="98"/>
        <v>717.00543559430866</v>
      </c>
      <c r="B6311" s="134">
        <v>1.3283</v>
      </c>
      <c r="C6311" s="134">
        <v>-75.895539999999997</v>
      </c>
      <c r="D6311" t="s">
        <v>9364</v>
      </c>
      <c r="E6311" t="s">
        <v>876</v>
      </c>
      <c r="F6311" t="s">
        <v>877</v>
      </c>
      <c r="G6311" t="s">
        <v>9314</v>
      </c>
      <c r="H6311" t="s">
        <v>230</v>
      </c>
      <c r="I6311">
        <v>5.0046999999999997</v>
      </c>
      <c r="K6311" t="s">
        <v>879</v>
      </c>
      <c r="L6311" t="s">
        <v>9365</v>
      </c>
      <c r="M6311" t="s">
        <v>949</v>
      </c>
      <c r="N6311" t="s">
        <v>949</v>
      </c>
    </row>
    <row r="6312" spans="1:14" x14ac:dyDescent="0.3">
      <c r="A6312" s="136">
        <f t="shared" si="98"/>
        <v>717.10625190729115</v>
      </c>
      <c r="B6312" s="134">
        <v>1.2969999999999999</v>
      </c>
      <c r="C6312" s="134">
        <v>-75.834000000000003</v>
      </c>
      <c r="D6312" t="s">
        <v>9435</v>
      </c>
      <c r="E6312" t="s">
        <v>883</v>
      </c>
      <c r="F6312" t="s">
        <v>981</v>
      </c>
      <c r="G6312" t="s">
        <v>9299</v>
      </c>
      <c r="H6312" t="s">
        <v>230</v>
      </c>
      <c r="I6312">
        <v>99.764499999999998</v>
      </c>
      <c r="J6312" t="s">
        <v>894</v>
      </c>
      <c r="L6312" t="s">
        <v>9436</v>
      </c>
      <c r="M6312" t="s">
        <v>957</v>
      </c>
      <c r="N6312" t="s">
        <v>957</v>
      </c>
    </row>
    <row r="6313" spans="1:14" x14ac:dyDescent="0.3">
      <c r="A6313" s="136">
        <f t="shared" si="98"/>
        <v>718.66308851391716</v>
      </c>
      <c r="B6313" s="134">
        <v>1.3360000000000001</v>
      </c>
      <c r="C6313" s="134">
        <v>-75.944000000000003</v>
      </c>
      <c r="D6313" t="s">
        <v>9385</v>
      </c>
      <c r="E6313" t="s">
        <v>968</v>
      </c>
      <c r="F6313" t="s">
        <v>877</v>
      </c>
      <c r="G6313" t="s">
        <v>9386</v>
      </c>
      <c r="H6313" t="s">
        <v>230</v>
      </c>
      <c r="I6313">
        <v>168.768</v>
      </c>
      <c r="J6313" t="s">
        <v>889</v>
      </c>
      <c r="L6313" t="s">
        <v>8369</v>
      </c>
      <c r="M6313" t="s">
        <v>957</v>
      </c>
      <c r="N6313" t="s">
        <v>957</v>
      </c>
    </row>
    <row r="6314" spans="1:14" x14ac:dyDescent="0.3">
      <c r="A6314" s="136">
        <f t="shared" si="98"/>
        <v>720.00083185481617</v>
      </c>
      <c r="B6314" s="134">
        <v>2.5259999999999998</v>
      </c>
      <c r="C6314" s="134">
        <v>-77.605999999999995</v>
      </c>
      <c r="D6314" t="s">
        <v>9017</v>
      </c>
      <c r="E6314" t="s">
        <v>883</v>
      </c>
      <c r="F6314" t="s">
        <v>963</v>
      </c>
      <c r="G6314" t="s">
        <v>9018</v>
      </c>
      <c r="H6314" t="s">
        <v>293</v>
      </c>
      <c r="I6314">
        <v>148.29400000000001</v>
      </c>
      <c r="J6314" t="s">
        <v>894</v>
      </c>
      <c r="L6314" t="s">
        <v>9019</v>
      </c>
      <c r="M6314" t="s">
        <v>1633</v>
      </c>
      <c r="N6314" t="s">
        <v>1633</v>
      </c>
    </row>
    <row r="6315" spans="1:14" x14ac:dyDescent="0.3">
      <c r="A6315" s="136">
        <f t="shared" si="98"/>
        <v>720.07935501899044</v>
      </c>
      <c r="B6315" s="134">
        <v>2.5345</v>
      </c>
      <c r="C6315" s="134">
        <v>-77.615499999999997</v>
      </c>
      <c r="D6315" t="s">
        <v>9023</v>
      </c>
      <c r="E6315" t="s">
        <v>883</v>
      </c>
      <c r="F6315" t="s">
        <v>963</v>
      </c>
      <c r="G6315" t="s">
        <v>9018</v>
      </c>
      <c r="H6315" t="s">
        <v>293</v>
      </c>
      <c r="I6315">
        <v>140.88220000000001</v>
      </c>
      <c r="L6315" t="s">
        <v>9024</v>
      </c>
      <c r="M6315" t="s">
        <v>1673</v>
      </c>
      <c r="N6315" t="s">
        <v>1673</v>
      </c>
    </row>
    <row r="6316" spans="1:14" x14ac:dyDescent="0.3">
      <c r="A6316" s="136">
        <f t="shared" si="98"/>
        <v>720.08197311720437</v>
      </c>
      <c r="B6316" s="134">
        <v>1.2609999999999999</v>
      </c>
      <c r="C6316" s="134">
        <v>-75.820999999999998</v>
      </c>
      <c r="D6316" t="s">
        <v>9533</v>
      </c>
      <c r="E6316" t="s">
        <v>883</v>
      </c>
      <c r="F6316" t="s">
        <v>877</v>
      </c>
      <c r="G6316" t="s">
        <v>9299</v>
      </c>
      <c r="H6316" t="s">
        <v>230</v>
      </c>
      <c r="I6316">
        <v>162.5778</v>
      </c>
      <c r="J6316" t="s">
        <v>889</v>
      </c>
      <c r="L6316" t="s">
        <v>9534</v>
      </c>
      <c r="M6316" t="s">
        <v>957</v>
      </c>
      <c r="N6316" t="s">
        <v>957</v>
      </c>
    </row>
    <row r="6317" spans="1:14" x14ac:dyDescent="0.3">
      <c r="A6317" s="136">
        <f t="shared" si="98"/>
        <v>720.85997319844273</v>
      </c>
      <c r="B6317" s="134">
        <v>1.3340000000000001</v>
      </c>
      <c r="C6317" s="134">
        <v>-75.983500000000006</v>
      </c>
      <c r="D6317" t="s">
        <v>9416</v>
      </c>
      <c r="E6317" t="s">
        <v>883</v>
      </c>
      <c r="F6317" t="s">
        <v>877</v>
      </c>
      <c r="G6317" t="s">
        <v>9386</v>
      </c>
      <c r="H6317" t="s">
        <v>230</v>
      </c>
      <c r="I6317">
        <v>34.495199999999997</v>
      </c>
      <c r="J6317" t="s">
        <v>894</v>
      </c>
      <c r="L6317" t="s">
        <v>3467</v>
      </c>
      <c r="M6317" t="s">
        <v>957</v>
      </c>
      <c r="N6317" t="s">
        <v>957</v>
      </c>
    </row>
    <row r="6318" spans="1:14" x14ac:dyDescent="0.3">
      <c r="A6318" s="136">
        <f t="shared" si="98"/>
        <v>722.34788992367646</v>
      </c>
      <c r="B6318" s="134">
        <v>1.2264999999999999</v>
      </c>
      <c r="C6318" s="134">
        <v>-75.796000000000006</v>
      </c>
      <c r="D6318" t="s">
        <v>9600</v>
      </c>
      <c r="E6318" t="s">
        <v>892</v>
      </c>
      <c r="F6318" t="s">
        <v>1214</v>
      </c>
      <c r="G6318" t="s">
        <v>9299</v>
      </c>
      <c r="H6318" t="s">
        <v>230</v>
      </c>
      <c r="I6318">
        <v>113.3083</v>
      </c>
      <c r="L6318" t="s">
        <v>9601</v>
      </c>
      <c r="M6318" t="s">
        <v>957</v>
      </c>
      <c r="N6318" t="s">
        <v>957</v>
      </c>
    </row>
    <row r="6319" spans="1:14" x14ac:dyDescent="0.3">
      <c r="A6319" s="136">
        <f t="shared" si="98"/>
        <v>722.63625541473596</v>
      </c>
      <c r="B6319" s="134">
        <v>1.194</v>
      </c>
      <c r="C6319" s="134">
        <v>-75.732500000000002</v>
      </c>
      <c r="D6319" t="s">
        <v>9647</v>
      </c>
      <c r="E6319" t="s">
        <v>892</v>
      </c>
      <c r="F6319" t="s">
        <v>1214</v>
      </c>
      <c r="G6319" t="s">
        <v>9351</v>
      </c>
      <c r="H6319" t="s">
        <v>230</v>
      </c>
      <c r="I6319">
        <v>109.6032</v>
      </c>
      <c r="L6319" t="s">
        <v>9601</v>
      </c>
      <c r="M6319" t="s">
        <v>957</v>
      </c>
      <c r="N6319" t="s">
        <v>957</v>
      </c>
    </row>
    <row r="6320" spans="1:14" x14ac:dyDescent="0.3">
      <c r="A6320" s="136">
        <f t="shared" si="98"/>
        <v>722.99417728900062</v>
      </c>
      <c r="B6320" s="134">
        <v>1.96469</v>
      </c>
      <c r="C6320" s="134">
        <v>-77.009060000000005</v>
      </c>
      <c r="D6320" t="s">
        <v>8941</v>
      </c>
      <c r="E6320" t="s">
        <v>892</v>
      </c>
      <c r="F6320" t="s">
        <v>877</v>
      </c>
      <c r="G6320" t="s">
        <v>290</v>
      </c>
      <c r="H6320" t="s">
        <v>293</v>
      </c>
      <c r="I6320">
        <v>16.781300000000002</v>
      </c>
      <c r="J6320" t="s">
        <v>894</v>
      </c>
      <c r="K6320" t="s">
        <v>879</v>
      </c>
      <c r="L6320" t="s">
        <v>8768</v>
      </c>
      <c r="M6320" t="s">
        <v>8942</v>
      </c>
      <c r="N6320" t="s">
        <v>8942</v>
      </c>
    </row>
    <row r="6321" spans="1:14" x14ac:dyDescent="0.3">
      <c r="A6321" s="136">
        <f t="shared" si="98"/>
        <v>723.12746026742354</v>
      </c>
      <c r="B6321" s="134">
        <v>1.21373</v>
      </c>
      <c r="C6321" s="134">
        <v>-75.78537</v>
      </c>
      <c r="D6321" t="s">
        <v>9627</v>
      </c>
      <c r="E6321" t="s">
        <v>892</v>
      </c>
      <c r="F6321" t="s">
        <v>877</v>
      </c>
      <c r="G6321" t="s">
        <v>9299</v>
      </c>
      <c r="H6321" t="s">
        <v>230</v>
      </c>
      <c r="I6321">
        <v>112.6033</v>
      </c>
      <c r="J6321" t="s">
        <v>894</v>
      </c>
      <c r="K6321" t="s">
        <v>879</v>
      </c>
      <c r="L6321" t="s">
        <v>9628</v>
      </c>
      <c r="M6321" t="s">
        <v>949</v>
      </c>
      <c r="N6321" t="s">
        <v>949</v>
      </c>
    </row>
    <row r="6322" spans="1:14" x14ac:dyDescent="0.3">
      <c r="A6322" s="136">
        <f t="shared" si="98"/>
        <v>723.46200713127871</v>
      </c>
      <c r="B6322" s="134">
        <v>1.2024999999999999</v>
      </c>
      <c r="C6322" s="134">
        <v>-75.768500000000003</v>
      </c>
      <c r="D6322" t="s">
        <v>9640</v>
      </c>
      <c r="E6322" t="s">
        <v>883</v>
      </c>
      <c r="F6322" t="s">
        <v>877</v>
      </c>
      <c r="G6322" t="s">
        <v>9299</v>
      </c>
      <c r="H6322" t="s">
        <v>230</v>
      </c>
      <c r="I6322">
        <v>149.01939999999999</v>
      </c>
      <c r="J6322" t="s">
        <v>894</v>
      </c>
      <c r="L6322" t="s">
        <v>9641</v>
      </c>
      <c r="M6322" t="s">
        <v>957</v>
      </c>
      <c r="N6322" t="s">
        <v>957</v>
      </c>
    </row>
    <row r="6323" spans="1:14" x14ac:dyDescent="0.3">
      <c r="A6323" s="136">
        <f t="shared" si="98"/>
        <v>724.78287408495112</v>
      </c>
      <c r="B6323" s="134">
        <v>3.6415000000000002</v>
      </c>
      <c r="C6323" s="134">
        <v>-67.445499999999996</v>
      </c>
      <c r="D6323" t="s">
        <v>14049</v>
      </c>
      <c r="E6323" t="s">
        <v>883</v>
      </c>
      <c r="F6323" t="s">
        <v>884</v>
      </c>
      <c r="G6323" t="s">
        <v>14050</v>
      </c>
      <c r="H6323" t="s">
        <v>298</v>
      </c>
      <c r="I6323">
        <v>141.1497</v>
      </c>
      <c r="L6323" t="s">
        <v>14047</v>
      </c>
      <c r="M6323" t="s">
        <v>1451</v>
      </c>
      <c r="N6323" t="s">
        <v>1451</v>
      </c>
    </row>
    <row r="6324" spans="1:14" x14ac:dyDescent="0.3">
      <c r="A6324" s="136">
        <f t="shared" si="98"/>
        <v>726.20555149495874</v>
      </c>
      <c r="B6324" s="134">
        <v>1.9219999999999999</v>
      </c>
      <c r="C6324" s="134">
        <v>-77.001000000000005</v>
      </c>
      <c r="D6324" t="s">
        <v>9013</v>
      </c>
      <c r="E6324" t="s">
        <v>892</v>
      </c>
      <c r="F6324" t="s">
        <v>1214</v>
      </c>
      <c r="G6324" t="s">
        <v>290</v>
      </c>
      <c r="H6324" t="s">
        <v>293</v>
      </c>
      <c r="I6324">
        <v>183.91229999999999</v>
      </c>
      <c r="L6324" t="s">
        <v>9014</v>
      </c>
      <c r="M6324" t="s">
        <v>989</v>
      </c>
      <c r="N6324" t="s">
        <v>989</v>
      </c>
    </row>
    <row r="6325" spans="1:14" x14ac:dyDescent="0.3">
      <c r="A6325" s="136">
        <f t="shared" si="98"/>
        <v>726.58938991582647</v>
      </c>
      <c r="B6325" s="134">
        <v>1.91</v>
      </c>
      <c r="C6325" s="134">
        <v>-76.991</v>
      </c>
      <c r="D6325" t="s">
        <v>9021</v>
      </c>
      <c r="E6325" t="s">
        <v>892</v>
      </c>
      <c r="F6325" t="s">
        <v>1214</v>
      </c>
      <c r="G6325" t="s">
        <v>290</v>
      </c>
      <c r="H6325" t="s">
        <v>293</v>
      </c>
      <c r="I6325">
        <v>119.72580000000001</v>
      </c>
      <c r="L6325" t="s">
        <v>9022</v>
      </c>
      <c r="M6325" t="s">
        <v>931</v>
      </c>
      <c r="N6325" t="s">
        <v>931</v>
      </c>
    </row>
    <row r="6326" spans="1:14" x14ac:dyDescent="0.3">
      <c r="A6326" s="136">
        <f t="shared" si="98"/>
        <v>727.68575572198233</v>
      </c>
      <c r="B6326" s="134">
        <v>1.8</v>
      </c>
      <c r="C6326" s="134">
        <v>-76.859499999999997</v>
      </c>
      <c r="D6326" t="s">
        <v>9076</v>
      </c>
      <c r="E6326" t="s">
        <v>892</v>
      </c>
      <c r="F6326" t="s">
        <v>1214</v>
      </c>
      <c r="G6326" t="s">
        <v>290</v>
      </c>
      <c r="H6326" t="s">
        <v>293</v>
      </c>
      <c r="I6326">
        <v>7.4038000000000004</v>
      </c>
      <c r="L6326" t="s">
        <v>9022</v>
      </c>
      <c r="M6326" t="s">
        <v>931</v>
      </c>
      <c r="N6326" t="s">
        <v>931</v>
      </c>
    </row>
    <row r="6327" spans="1:14" x14ac:dyDescent="0.3">
      <c r="A6327" s="136">
        <f t="shared" si="98"/>
        <v>728.28847961627559</v>
      </c>
      <c r="B6327" s="134">
        <v>2.5008900000000001</v>
      </c>
      <c r="C6327" s="134">
        <v>-77.686239999999998</v>
      </c>
      <c r="D6327" t="s">
        <v>9311</v>
      </c>
      <c r="E6327" t="s">
        <v>892</v>
      </c>
      <c r="F6327" t="s">
        <v>877</v>
      </c>
      <c r="G6327" t="s">
        <v>9018</v>
      </c>
      <c r="H6327" t="s">
        <v>293</v>
      </c>
      <c r="I6327">
        <v>432.77949999999998</v>
      </c>
      <c r="J6327" t="s">
        <v>894</v>
      </c>
      <c r="K6327" t="s">
        <v>879</v>
      </c>
      <c r="L6327" t="s">
        <v>9312</v>
      </c>
      <c r="M6327" t="s">
        <v>5117</v>
      </c>
      <c r="N6327" t="s">
        <v>5117</v>
      </c>
    </row>
    <row r="6328" spans="1:14" x14ac:dyDescent="0.3">
      <c r="A6328" s="136">
        <f t="shared" si="98"/>
        <v>732.29594214331394</v>
      </c>
      <c r="B6328" s="134">
        <v>2.5495000000000001</v>
      </c>
      <c r="C6328" s="134">
        <v>-77.784000000000006</v>
      </c>
      <c r="D6328" t="s">
        <v>9475</v>
      </c>
      <c r="E6328" t="s">
        <v>883</v>
      </c>
      <c r="F6328" t="s">
        <v>963</v>
      </c>
      <c r="G6328" t="s">
        <v>9018</v>
      </c>
      <c r="H6328" t="s">
        <v>293</v>
      </c>
      <c r="I6328">
        <v>169.3861</v>
      </c>
      <c r="J6328" t="s">
        <v>894</v>
      </c>
      <c r="L6328" t="s">
        <v>9476</v>
      </c>
      <c r="M6328" t="s">
        <v>1633</v>
      </c>
      <c r="N6328" t="s">
        <v>1633</v>
      </c>
    </row>
    <row r="6329" spans="1:14" x14ac:dyDescent="0.3">
      <c r="A6329" s="136">
        <f t="shared" si="98"/>
        <v>734.48393374153625</v>
      </c>
      <c r="B6329" s="134">
        <v>1.9373899999999999</v>
      </c>
      <c r="C6329" s="134">
        <v>-77.14161</v>
      </c>
      <c r="D6329" t="s">
        <v>9267</v>
      </c>
      <c r="E6329" t="s">
        <v>892</v>
      </c>
      <c r="F6329" t="s">
        <v>877</v>
      </c>
      <c r="G6329" t="s">
        <v>9268</v>
      </c>
      <c r="H6329" t="s">
        <v>293</v>
      </c>
      <c r="I6329">
        <v>7.2115999999999998</v>
      </c>
      <c r="J6329" t="s">
        <v>894</v>
      </c>
      <c r="K6329" t="s">
        <v>879</v>
      </c>
      <c r="L6329" t="s">
        <v>9269</v>
      </c>
      <c r="M6329" t="s">
        <v>949</v>
      </c>
      <c r="N6329" t="s">
        <v>949</v>
      </c>
    </row>
    <row r="6330" spans="1:14" x14ac:dyDescent="0.3">
      <c r="A6330" s="136">
        <f t="shared" si="98"/>
        <v>736.35620558288622</v>
      </c>
      <c r="B6330" s="134">
        <v>1.7849999999999999</v>
      </c>
      <c r="C6330" s="134">
        <v>-76.971000000000004</v>
      </c>
      <c r="D6330" t="s">
        <v>9323</v>
      </c>
      <c r="E6330" t="s">
        <v>892</v>
      </c>
      <c r="F6330" t="s">
        <v>1214</v>
      </c>
      <c r="G6330" t="s">
        <v>290</v>
      </c>
      <c r="H6330" t="s">
        <v>293</v>
      </c>
      <c r="I6330">
        <v>44.435200000000002</v>
      </c>
      <c r="L6330" t="s">
        <v>9022</v>
      </c>
      <c r="M6330" t="s">
        <v>931</v>
      </c>
      <c r="N6330" t="s">
        <v>931</v>
      </c>
    </row>
    <row r="6331" spans="1:14" x14ac:dyDescent="0.3">
      <c r="A6331" s="136">
        <f t="shared" si="98"/>
        <v>736.59249008510085</v>
      </c>
      <c r="B6331" s="134">
        <v>1.93893</v>
      </c>
      <c r="C6331" s="134">
        <v>-77.173910000000006</v>
      </c>
      <c r="D6331" t="s">
        <v>9322</v>
      </c>
      <c r="E6331" t="s">
        <v>892</v>
      </c>
      <c r="F6331" t="s">
        <v>877</v>
      </c>
      <c r="G6331" t="s">
        <v>9268</v>
      </c>
      <c r="H6331" t="s">
        <v>293</v>
      </c>
      <c r="I6331">
        <v>30.929300000000001</v>
      </c>
      <c r="J6331" t="s">
        <v>889</v>
      </c>
      <c r="K6331" t="s">
        <v>879</v>
      </c>
      <c r="L6331" t="s">
        <v>8481</v>
      </c>
      <c r="M6331" t="s">
        <v>949</v>
      </c>
      <c r="N6331" t="s">
        <v>949</v>
      </c>
    </row>
    <row r="6332" spans="1:14" x14ac:dyDescent="0.3">
      <c r="A6332" s="136">
        <f t="shared" si="98"/>
        <v>736.82208647914933</v>
      </c>
      <c r="B6332" s="134">
        <v>1.7250000000000001</v>
      </c>
      <c r="C6332" s="134">
        <v>-76.896000000000001</v>
      </c>
      <c r="D6332" t="s">
        <v>9355</v>
      </c>
      <c r="E6332" t="s">
        <v>892</v>
      </c>
      <c r="F6332" t="s">
        <v>1214</v>
      </c>
      <c r="G6332" t="s">
        <v>290</v>
      </c>
      <c r="H6332" t="s">
        <v>293</v>
      </c>
      <c r="I6332">
        <v>4.9364999999999997</v>
      </c>
      <c r="L6332" t="s">
        <v>9022</v>
      </c>
      <c r="M6332" t="s">
        <v>931</v>
      </c>
      <c r="N6332" t="s">
        <v>931</v>
      </c>
    </row>
    <row r="6333" spans="1:14" x14ac:dyDescent="0.3">
      <c r="A6333" s="136">
        <f t="shared" si="98"/>
        <v>737.13884908115654</v>
      </c>
      <c r="B6333" s="134">
        <v>1.2284999999999999</v>
      </c>
      <c r="C6333" s="134">
        <v>-76.097999999999999</v>
      </c>
      <c r="D6333" t="s">
        <v>9751</v>
      </c>
      <c r="E6333" t="s">
        <v>968</v>
      </c>
      <c r="F6333" t="s">
        <v>877</v>
      </c>
      <c r="G6333" t="s">
        <v>9386</v>
      </c>
      <c r="H6333" t="s">
        <v>230</v>
      </c>
      <c r="I6333">
        <v>49.291400000000003</v>
      </c>
      <c r="J6333" t="s">
        <v>894</v>
      </c>
      <c r="L6333" t="s">
        <v>9752</v>
      </c>
      <c r="M6333" t="s">
        <v>957</v>
      </c>
      <c r="N6333" t="s">
        <v>957</v>
      </c>
    </row>
    <row r="6334" spans="1:14" x14ac:dyDescent="0.3">
      <c r="A6334" s="136">
        <f t="shared" si="98"/>
        <v>737.85061484469293</v>
      </c>
      <c r="B6334" s="134">
        <v>1.2150000000000001</v>
      </c>
      <c r="C6334" s="134">
        <v>-76.085999999999999</v>
      </c>
      <c r="D6334" t="s">
        <v>9764</v>
      </c>
      <c r="E6334" t="s">
        <v>883</v>
      </c>
      <c r="F6334" t="s">
        <v>981</v>
      </c>
      <c r="G6334" t="s">
        <v>9386</v>
      </c>
      <c r="H6334" t="s">
        <v>230</v>
      </c>
      <c r="I6334">
        <v>96.116299999999995</v>
      </c>
      <c r="J6334" t="s">
        <v>894</v>
      </c>
      <c r="L6334" t="s">
        <v>9765</v>
      </c>
      <c r="M6334" t="s">
        <v>957</v>
      </c>
      <c r="N6334" t="s">
        <v>957</v>
      </c>
    </row>
    <row r="6335" spans="1:14" x14ac:dyDescent="0.3">
      <c r="A6335" s="136">
        <f t="shared" si="98"/>
        <v>745.88568308336551</v>
      </c>
      <c r="B6335" s="134">
        <v>1.7430000000000001</v>
      </c>
      <c r="C6335" s="134">
        <v>-77.058000000000007</v>
      </c>
      <c r="D6335" t="s">
        <v>9580</v>
      </c>
      <c r="E6335" t="s">
        <v>883</v>
      </c>
      <c r="F6335" t="s">
        <v>877</v>
      </c>
      <c r="G6335" t="s">
        <v>9581</v>
      </c>
      <c r="H6335" t="s">
        <v>293</v>
      </c>
      <c r="I6335">
        <v>123.46040000000001</v>
      </c>
      <c r="J6335" t="s">
        <v>894</v>
      </c>
      <c r="L6335" t="s">
        <v>9582</v>
      </c>
      <c r="M6335" t="s">
        <v>931</v>
      </c>
      <c r="N6335" t="s">
        <v>931</v>
      </c>
    </row>
    <row r="6336" spans="1:14" x14ac:dyDescent="0.3">
      <c r="A6336" s="136">
        <f t="shared" si="98"/>
        <v>746.04024941263629</v>
      </c>
      <c r="B6336" s="134">
        <v>1.1625000000000001</v>
      </c>
      <c r="C6336" s="134">
        <v>-76.144499999999994</v>
      </c>
      <c r="D6336" t="s">
        <v>9929</v>
      </c>
      <c r="E6336" t="s">
        <v>883</v>
      </c>
      <c r="F6336" t="s">
        <v>877</v>
      </c>
      <c r="G6336" t="s">
        <v>9386</v>
      </c>
      <c r="H6336" t="s">
        <v>230</v>
      </c>
      <c r="I6336">
        <v>223.0684</v>
      </c>
      <c r="J6336" t="s">
        <v>889</v>
      </c>
      <c r="L6336" t="s">
        <v>9930</v>
      </c>
      <c r="M6336" t="s">
        <v>957</v>
      </c>
      <c r="N6336" t="s">
        <v>957</v>
      </c>
    </row>
    <row r="6337" spans="1:14" x14ac:dyDescent="0.3">
      <c r="A6337" s="136">
        <f t="shared" si="98"/>
        <v>747.02257503202691</v>
      </c>
      <c r="B6337" s="134">
        <v>1.8721699999999999</v>
      </c>
      <c r="C6337" s="134">
        <v>-68.758160000000004</v>
      </c>
      <c r="D6337" t="s">
        <v>13898</v>
      </c>
      <c r="E6337" t="s">
        <v>892</v>
      </c>
      <c r="F6337" t="s">
        <v>877</v>
      </c>
      <c r="G6337" t="s">
        <v>13899</v>
      </c>
      <c r="H6337" t="s">
        <v>298</v>
      </c>
      <c r="I6337">
        <v>1987.3506</v>
      </c>
      <c r="J6337" t="s">
        <v>889</v>
      </c>
      <c r="K6337" t="s">
        <v>879</v>
      </c>
      <c r="L6337" t="s">
        <v>13900</v>
      </c>
      <c r="M6337" t="s">
        <v>13901</v>
      </c>
      <c r="N6337" t="s">
        <v>13901</v>
      </c>
    </row>
    <row r="6338" spans="1:14" x14ac:dyDescent="0.3">
      <c r="A6338" s="136">
        <f t="shared" ref="A6338:A6401" si="99">6371*ACOS(SIN(RADIANS(LAT))*SIN(RADIANS(B6338))+COS(RADIANS(LAT))*COS(RADIANS(B6338))*COS(RADIANS(C6338-LONG)))</f>
        <v>747.74255028138668</v>
      </c>
      <c r="B6338" s="134">
        <v>1.7949999999999999</v>
      </c>
      <c r="C6338" s="134">
        <v>-77.153499999999994</v>
      </c>
      <c r="D6338" t="s">
        <v>9606</v>
      </c>
      <c r="E6338" t="s">
        <v>892</v>
      </c>
      <c r="F6338" t="s">
        <v>1214</v>
      </c>
      <c r="G6338" t="s">
        <v>9607</v>
      </c>
      <c r="H6338" t="s">
        <v>293</v>
      </c>
      <c r="I6338">
        <v>24.697299999999998</v>
      </c>
      <c r="L6338" t="s">
        <v>9608</v>
      </c>
      <c r="M6338" t="s">
        <v>1019</v>
      </c>
      <c r="N6338" t="s">
        <v>1019</v>
      </c>
    </row>
    <row r="6339" spans="1:14" x14ac:dyDescent="0.3">
      <c r="A6339" s="136">
        <f t="shared" si="99"/>
        <v>749.65250690491882</v>
      </c>
      <c r="B6339" s="134">
        <v>1.667</v>
      </c>
      <c r="C6339" s="134">
        <v>-77.012500000000003</v>
      </c>
      <c r="D6339" t="s">
        <v>9657</v>
      </c>
      <c r="E6339" t="s">
        <v>892</v>
      </c>
      <c r="F6339" t="s">
        <v>1199</v>
      </c>
      <c r="G6339" t="s">
        <v>9658</v>
      </c>
      <c r="H6339" t="s">
        <v>303</v>
      </c>
      <c r="I6339">
        <v>37.035400000000003</v>
      </c>
      <c r="J6339" t="s">
        <v>894</v>
      </c>
      <c r="K6339" t="s">
        <v>879</v>
      </c>
      <c r="L6339" t="s">
        <v>9659</v>
      </c>
      <c r="M6339" t="s">
        <v>1380</v>
      </c>
      <c r="N6339" t="s">
        <v>1380</v>
      </c>
    </row>
    <row r="6340" spans="1:14" x14ac:dyDescent="0.3">
      <c r="A6340" s="136">
        <f t="shared" si="99"/>
        <v>750.32732464903029</v>
      </c>
      <c r="B6340" s="134">
        <v>1.6695500000000001</v>
      </c>
      <c r="C6340" s="134">
        <v>-77.026219999999995</v>
      </c>
      <c r="D6340" t="s">
        <v>9672</v>
      </c>
      <c r="E6340" t="s">
        <v>892</v>
      </c>
      <c r="F6340" t="s">
        <v>1593</v>
      </c>
      <c r="G6340" t="s">
        <v>9658</v>
      </c>
      <c r="H6340" t="s">
        <v>303</v>
      </c>
      <c r="I6340">
        <v>9.2510999999999992</v>
      </c>
      <c r="J6340" t="s">
        <v>894</v>
      </c>
      <c r="K6340" t="s">
        <v>879</v>
      </c>
      <c r="L6340" t="s">
        <v>9673</v>
      </c>
      <c r="M6340" t="s">
        <v>957</v>
      </c>
      <c r="N6340" t="s">
        <v>957</v>
      </c>
    </row>
    <row r="6341" spans="1:14" x14ac:dyDescent="0.3">
      <c r="A6341" s="136">
        <f t="shared" si="99"/>
        <v>750.44184504574457</v>
      </c>
      <c r="B6341" s="134">
        <v>1.141</v>
      </c>
      <c r="C6341" s="134">
        <v>-76.188500000000005</v>
      </c>
      <c r="D6341" t="s">
        <v>10023</v>
      </c>
      <c r="E6341" t="s">
        <v>883</v>
      </c>
      <c r="F6341" t="s">
        <v>877</v>
      </c>
      <c r="G6341" t="s">
        <v>9386</v>
      </c>
      <c r="H6341" t="s">
        <v>230</v>
      </c>
      <c r="I6341">
        <v>107.2308</v>
      </c>
      <c r="J6341" t="s">
        <v>889</v>
      </c>
      <c r="L6341" t="s">
        <v>8369</v>
      </c>
      <c r="M6341" t="s">
        <v>957</v>
      </c>
      <c r="N6341" t="s">
        <v>957</v>
      </c>
    </row>
    <row r="6342" spans="1:14" x14ac:dyDescent="0.3">
      <c r="A6342" s="136">
        <f t="shared" si="99"/>
        <v>752.97118858109718</v>
      </c>
      <c r="B6342" s="134">
        <v>2.2364999999999999</v>
      </c>
      <c r="C6342" s="134">
        <v>-77.734499999999997</v>
      </c>
      <c r="D6342" t="s">
        <v>9820</v>
      </c>
      <c r="E6342" t="s">
        <v>883</v>
      </c>
      <c r="F6342" t="s">
        <v>877</v>
      </c>
      <c r="G6342" t="s">
        <v>9018</v>
      </c>
      <c r="H6342" t="s">
        <v>293</v>
      </c>
      <c r="I6342">
        <v>314.06970000000001</v>
      </c>
      <c r="J6342" t="s">
        <v>889</v>
      </c>
      <c r="L6342" t="s">
        <v>9821</v>
      </c>
      <c r="M6342" t="s">
        <v>1909</v>
      </c>
      <c r="N6342" t="s">
        <v>1909</v>
      </c>
    </row>
    <row r="6343" spans="1:14" x14ac:dyDescent="0.3">
      <c r="A6343" s="136">
        <f t="shared" si="99"/>
        <v>755.12102869468401</v>
      </c>
      <c r="B6343" s="134">
        <v>1.7004999999999999</v>
      </c>
      <c r="C6343" s="134">
        <v>-77.139499999999998</v>
      </c>
      <c r="D6343" t="s">
        <v>9772</v>
      </c>
      <c r="E6343" t="s">
        <v>883</v>
      </c>
      <c r="F6343" t="s">
        <v>877</v>
      </c>
      <c r="G6343" t="s">
        <v>9607</v>
      </c>
      <c r="H6343" t="s">
        <v>293</v>
      </c>
      <c r="I6343">
        <v>75.328000000000003</v>
      </c>
      <c r="J6343" t="s">
        <v>894</v>
      </c>
      <c r="L6343" t="s">
        <v>9773</v>
      </c>
      <c r="M6343" t="s">
        <v>9774</v>
      </c>
      <c r="N6343" t="s">
        <v>9774</v>
      </c>
    </row>
    <row r="6344" spans="1:14" x14ac:dyDescent="0.3">
      <c r="A6344" s="136">
        <f t="shared" si="99"/>
        <v>755.78295752579345</v>
      </c>
      <c r="B6344" s="134">
        <v>1.1325000000000001</v>
      </c>
      <c r="C6344" s="134">
        <v>-76.274000000000001</v>
      </c>
      <c r="D6344" t="s">
        <v>10094</v>
      </c>
      <c r="E6344" t="s">
        <v>883</v>
      </c>
      <c r="F6344" t="s">
        <v>963</v>
      </c>
      <c r="G6344" t="s">
        <v>10095</v>
      </c>
      <c r="H6344" t="s">
        <v>10096</v>
      </c>
      <c r="I6344">
        <v>200.93819999999999</v>
      </c>
      <c r="J6344" t="s">
        <v>986</v>
      </c>
      <c r="L6344" t="s">
        <v>10097</v>
      </c>
      <c r="M6344" t="s">
        <v>1019</v>
      </c>
      <c r="N6344" t="s">
        <v>1019</v>
      </c>
    </row>
    <row r="6345" spans="1:14" x14ac:dyDescent="0.3">
      <c r="A6345" s="136">
        <f t="shared" si="99"/>
        <v>755.840770072552</v>
      </c>
      <c r="B6345" s="134">
        <v>1.1299999999999999</v>
      </c>
      <c r="C6345" s="134">
        <v>-76.270499999999998</v>
      </c>
      <c r="D6345" t="s">
        <v>10098</v>
      </c>
      <c r="E6345" t="s">
        <v>883</v>
      </c>
      <c r="F6345" t="s">
        <v>877</v>
      </c>
      <c r="G6345" t="s">
        <v>10095</v>
      </c>
      <c r="H6345" t="s">
        <v>10096</v>
      </c>
      <c r="I6345">
        <v>149.1617</v>
      </c>
      <c r="J6345" t="s">
        <v>889</v>
      </c>
      <c r="L6345" t="s">
        <v>8369</v>
      </c>
      <c r="M6345" t="s">
        <v>957</v>
      </c>
      <c r="N6345" t="s">
        <v>957</v>
      </c>
    </row>
    <row r="6346" spans="1:14" x14ac:dyDescent="0.3">
      <c r="A6346" s="136">
        <f t="shared" si="99"/>
        <v>757.95796919451334</v>
      </c>
      <c r="B6346" s="134">
        <v>1.2843500000000001</v>
      </c>
      <c r="C6346" s="134">
        <v>-76.575869999999995</v>
      </c>
      <c r="D6346" t="s">
        <v>9999</v>
      </c>
      <c r="E6346" t="s">
        <v>892</v>
      </c>
      <c r="F6346" t="s">
        <v>877</v>
      </c>
      <c r="G6346" t="s">
        <v>10000</v>
      </c>
      <c r="H6346" t="s">
        <v>10001</v>
      </c>
      <c r="I6346">
        <v>28.504799999999999</v>
      </c>
      <c r="J6346" t="s">
        <v>894</v>
      </c>
      <c r="K6346" t="s">
        <v>879</v>
      </c>
      <c r="L6346" t="s">
        <v>10002</v>
      </c>
      <c r="M6346" t="s">
        <v>1117</v>
      </c>
      <c r="N6346" t="s">
        <v>1117</v>
      </c>
    </row>
    <row r="6347" spans="1:14" x14ac:dyDescent="0.3">
      <c r="A6347" s="136">
        <f t="shared" si="99"/>
        <v>758.36275552461859</v>
      </c>
      <c r="B6347" s="134">
        <v>1.1254999999999999</v>
      </c>
      <c r="C6347" s="134">
        <v>-76.3095</v>
      </c>
      <c r="D6347" t="s">
        <v>10131</v>
      </c>
      <c r="E6347" t="s">
        <v>892</v>
      </c>
      <c r="F6347" t="s">
        <v>1214</v>
      </c>
      <c r="G6347" t="s">
        <v>10132</v>
      </c>
      <c r="H6347" t="s">
        <v>293</v>
      </c>
      <c r="I6347">
        <v>305.74470000000002</v>
      </c>
      <c r="J6347" t="s">
        <v>986</v>
      </c>
      <c r="K6347" t="s">
        <v>879</v>
      </c>
      <c r="L6347" t="s">
        <v>10133</v>
      </c>
      <c r="M6347" t="s">
        <v>1686</v>
      </c>
      <c r="N6347" t="s">
        <v>1686</v>
      </c>
    </row>
    <row r="6348" spans="1:14" x14ac:dyDescent="0.3">
      <c r="A6348" s="136">
        <f t="shared" si="99"/>
        <v>758.40473047025523</v>
      </c>
      <c r="B6348" s="134">
        <v>1.2785</v>
      </c>
      <c r="C6348" s="134">
        <v>-76.573999999999998</v>
      </c>
      <c r="D6348" t="s">
        <v>10017</v>
      </c>
      <c r="E6348" t="s">
        <v>892</v>
      </c>
      <c r="F6348" t="s">
        <v>1214</v>
      </c>
      <c r="G6348" t="s">
        <v>10000</v>
      </c>
      <c r="H6348" t="s">
        <v>10001</v>
      </c>
      <c r="I6348">
        <v>13.568099999999999</v>
      </c>
      <c r="L6348" t="s">
        <v>4038</v>
      </c>
      <c r="M6348" t="s">
        <v>957</v>
      </c>
      <c r="N6348" t="s">
        <v>957</v>
      </c>
    </row>
    <row r="6349" spans="1:14" x14ac:dyDescent="0.3">
      <c r="A6349" s="136">
        <f t="shared" si="99"/>
        <v>758.56803532900619</v>
      </c>
      <c r="B6349" s="134">
        <v>1.278</v>
      </c>
      <c r="C6349" s="134">
        <v>-76.575999999999993</v>
      </c>
      <c r="D6349" t="s">
        <v>10018</v>
      </c>
      <c r="E6349" t="s">
        <v>892</v>
      </c>
      <c r="F6349" t="s">
        <v>1214</v>
      </c>
      <c r="G6349" t="s">
        <v>10000</v>
      </c>
      <c r="H6349" t="s">
        <v>10001</v>
      </c>
      <c r="I6349">
        <v>17.268599999999999</v>
      </c>
      <c r="L6349" t="s">
        <v>4038</v>
      </c>
      <c r="M6349" t="s">
        <v>957</v>
      </c>
      <c r="N6349" t="s">
        <v>957</v>
      </c>
    </row>
    <row r="6350" spans="1:14" x14ac:dyDescent="0.3">
      <c r="A6350" s="136">
        <f t="shared" si="99"/>
        <v>758.63995997579877</v>
      </c>
      <c r="B6350" s="134">
        <v>1.65415</v>
      </c>
      <c r="C6350" s="134">
        <v>-77.130719999999997</v>
      </c>
      <c r="D6350" t="s">
        <v>9874</v>
      </c>
      <c r="E6350" t="s">
        <v>892</v>
      </c>
      <c r="F6350" t="s">
        <v>1199</v>
      </c>
      <c r="G6350" t="s">
        <v>2092</v>
      </c>
      <c r="H6350" t="s">
        <v>303</v>
      </c>
      <c r="I6350">
        <v>9.6678999999999995</v>
      </c>
      <c r="K6350" t="s">
        <v>879</v>
      </c>
      <c r="L6350" t="s">
        <v>9875</v>
      </c>
      <c r="M6350" t="s">
        <v>899</v>
      </c>
      <c r="N6350" t="s">
        <v>899</v>
      </c>
    </row>
    <row r="6351" spans="1:14" x14ac:dyDescent="0.3">
      <c r="A6351" s="136">
        <f t="shared" si="99"/>
        <v>758.67600672460071</v>
      </c>
      <c r="B6351" s="134">
        <v>1.7070000000000001</v>
      </c>
      <c r="C6351" s="134">
        <v>-77.200500000000005</v>
      </c>
      <c r="D6351" t="s">
        <v>9866</v>
      </c>
      <c r="E6351" t="s">
        <v>892</v>
      </c>
      <c r="F6351" t="s">
        <v>1214</v>
      </c>
      <c r="G6351" t="s">
        <v>9607</v>
      </c>
      <c r="H6351" t="s">
        <v>293</v>
      </c>
      <c r="I6351">
        <v>7.4104000000000001</v>
      </c>
      <c r="L6351" t="s">
        <v>9608</v>
      </c>
      <c r="M6351" t="s">
        <v>931</v>
      </c>
      <c r="N6351" t="s">
        <v>931</v>
      </c>
    </row>
    <row r="6352" spans="1:14" x14ac:dyDescent="0.3">
      <c r="A6352" s="136">
        <f t="shared" si="99"/>
        <v>758.82477036167859</v>
      </c>
      <c r="B6352" s="134">
        <v>1.5954999999999999</v>
      </c>
      <c r="C6352" s="134">
        <v>-77.054500000000004</v>
      </c>
      <c r="D6352" t="s">
        <v>9893</v>
      </c>
      <c r="E6352" t="s">
        <v>892</v>
      </c>
      <c r="F6352" t="s">
        <v>1214</v>
      </c>
      <c r="G6352" t="s">
        <v>9894</v>
      </c>
      <c r="H6352" t="s">
        <v>303</v>
      </c>
      <c r="I6352">
        <v>11.1122</v>
      </c>
      <c r="L6352" t="s">
        <v>9895</v>
      </c>
      <c r="M6352" t="s">
        <v>1019</v>
      </c>
      <c r="N6352" t="s">
        <v>1019</v>
      </c>
    </row>
    <row r="6353" spans="1:14" x14ac:dyDescent="0.3">
      <c r="A6353" s="136">
        <f t="shared" si="99"/>
        <v>759.86903885716401</v>
      </c>
      <c r="B6353" s="134">
        <v>0.95674000000000003</v>
      </c>
      <c r="C6353" s="134">
        <v>-76.0137</v>
      </c>
      <c r="D6353" t="s">
        <v>10286</v>
      </c>
      <c r="E6353" t="s">
        <v>892</v>
      </c>
      <c r="F6353" t="s">
        <v>1214</v>
      </c>
      <c r="G6353" t="s">
        <v>10287</v>
      </c>
      <c r="H6353" t="s">
        <v>269</v>
      </c>
      <c r="I6353">
        <v>48.703200000000002</v>
      </c>
      <c r="J6353" t="s">
        <v>986</v>
      </c>
      <c r="K6353" t="s">
        <v>879</v>
      </c>
      <c r="L6353" t="s">
        <v>10288</v>
      </c>
      <c r="M6353" t="s">
        <v>949</v>
      </c>
      <c r="N6353" t="s">
        <v>949</v>
      </c>
    </row>
    <row r="6354" spans="1:14" x14ac:dyDescent="0.3">
      <c r="A6354" s="136">
        <f t="shared" si="99"/>
        <v>760.68048177467597</v>
      </c>
      <c r="B6354" s="134">
        <v>1.651</v>
      </c>
      <c r="C6354" s="134">
        <v>-77.156999999999996</v>
      </c>
      <c r="D6354" t="s">
        <v>9913</v>
      </c>
      <c r="E6354" t="s">
        <v>892</v>
      </c>
      <c r="F6354" t="s">
        <v>1214</v>
      </c>
      <c r="G6354" t="s">
        <v>2092</v>
      </c>
      <c r="H6354" t="s">
        <v>303</v>
      </c>
      <c r="I6354">
        <v>25.9344</v>
      </c>
      <c r="L6354" t="s">
        <v>9914</v>
      </c>
      <c r="M6354" t="s">
        <v>931</v>
      </c>
      <c r="N6354" t="s">
        <v>931</v>
      </c>
    </row>
    <row r="6355" spans="1:14" x14ac:dyDescent="0.3">
      <c r="A6355" s="136">
        <f t="shared" si="99"/>
        <v>762.01352507571005</v>
      </c>
      <c r="B6355" s="134">
        <v>1.1065</v>
      </c>
      <c r="C6355" s="134">
        <v>-76.343000000000004</v>
      </c>
      <c r="D6355" t="s">
        <v>10181</v>
      </c>
      <c r="E6355" t="s">
        <v>883</v>
      </c>
      <c r="F6355" t="s">
        <v>877</v>
      </c>
      <c r="G6355" t="s">
        <v>10132</v>
      </c>
      <c r="H6355" t="s">
        <v>293</v>
      </c>
      <c r="I6355">
        <v>353.84930000000003</v>
      </c>
      <c r="J6355" t="s">
        <v>889</v>
      </c>
      <c r="L6355" t="s">
        <v>10182</v>
      </c>
      <c r="M6355" t="s">
        <v>957</v>
      </c>
      <c r="N6355" t="s">
        <v>957</v>
      </c>
    </row>
    <row r="6356" spans="1:14" x14ac:dyDescent="0.3">
      <c r="A6356" s="136">
        <f t="shared" si="99"/>
        <v>762.16617390562669</v>
      </c>
      <c r="B6356" s="134">
        <v>1.635</v>
      </c>
      <c r="C6356" s="134">
        <v>-77.158000000000001</v>
      </c>
      <c r="D6356" t="s">
        <v>9940</v>
      </c>
      <c r="E6356" t="s">
        <v>883</v>
      </c>
      <c r="F6356" t="s">
        <v>963</v>
      </c>
      <c r="G6356" t="s">
        <v>2092</v>
      </c>
      <c r="H6356" t="s">
        <v>303</v>
      </c>
      <c r="I6356">
        <v>4.9398999999999997</v>
      </c>
      <c r="J6356" t="s">
        <v>894</v>
      </c>
      <c r="L6356" t="s">
        <v>9941</v>
      </c>
      <c r="M6356" t="s">
        <v>1019</v>
      </c>
      <c r="N6356" t="s">
        <v>1019</v>
      </c>
    </row>
    <row r="6357" spans="1:14" x14ac:dyDescent="0.3">
      <c r="A6357" s="136">
        <f t="shared" si="99"/>
        <v>763.20286255491771</v>
      </c>
      <c r="B6357" s="134">
        <v>1.1065</v>
      </c>
      <c r="C6357" s="134">
        <v>-76.364999999999995</v>
      </c>
      <c r="D6357" t="s">
        <v>10186</v>
      </c>
      <c r="E6357" t="s">
        <v>883</v>
      </c>
      <c r="F6357" t="s">
        <v>877</v>
      </c>
      <c r="G6357" t="s">
        <v>10132</v>
      </c>
      <c r="H6357" t="s">
        <v>293</v>
      </c>
      <c r="I6357">
        <v>102.3382</v>
      </c>
      <c r="J6357" t="s">
        <v>894</v>
      </c>
      <c r="L6357" t="s">
        <v>10187</v>
      </c>
      <c r="M6357" t="s">
        <v>957</v>
      </c>
      <c r="N6357" t="s">
        <v>957</v>
      </c>
    </row>
    <row r="6358" spans="1:14" x14ac:dyDescent="0.3">
      <c r="A6358" s="136">
        <f t="shared" si="99"/>
        <v>763.21713281887912</v>
      </c>
      <c r="B6358" s="134">
        <v>2.6589999999999998</v>
      </c>
      <c r="C6358" s="134">
        <v>-67.740499999999997</v>
      </c>
      <c r="D6358" t="s">
        <v>14044</v>
      </c>
      <c r="E6358" t="s">
        <v>883</v>
      </c>
      <c r="F6358" t="s">
        <v>877</v>
      </c>
      <c r="G6358" t="s">
        <v>13733</v>
      </c>
      <c r="H6358" t="s">
        <v>298</v>
      </c>
      <c r="I6358">
        <v>5014.3125</v>
      </c>
      <c r="J6358" t="s">
        <v>889</v>
      </c>
      <c r="L6358" t="s">
        <v>4594</v>
      </c>
      <c r="M6358" t="s">
        <v>887</v>
      </c>
      <c r="N6358" t="s">
        <v>887</v>
      </c>
    </row>
    <row r="6359" spans="1:14" x14ac:dyDescent="0.3">
      <c r="A6359" s="136">
        <f t="shared" si="99"/>
        <v>765.11759091098179</v>
      </c>
      <c r="B6359" s="134">
        <v>1.514</v>
      </c>
      <c r="C6359" s="134">
        <v>-77.038499999999999</v>
      </c>
      <c r="D6359" t="s">
        <v>10033</v>
      </c>
      <c r="E6359" t="s">
        <v>883</v>
      </c>
      <c r="F6359" t="s">
        <v>981</v>
      </c>
      <c r="G6359" t="s">
        <v>10034</v>
      </c>
      <c r="H6359" t="s">
        <v>303</v>
      </c>
      <c r="I6359">
        <v>9.8774999999999995</v>
      </c>
      <c r="J6359" t="s">
        <v>894</v>
      </c>
      <c r="L6359" t="s">
        <v>10035</v>
      </c>
      <c r="M6359" t="s">
        <v>1686</v>
      </c>
      <c r="N6359" t="s">
        <v>1686</v>
      </c>
    </row>
    <row r="6360" spans="1:14" x14ac:dyDescent="0.3">
      <c r="A6360" s="136">
        <f t="shared" si="99"/>
        <v>766.40207901640713</v>
      </c>
      <c r="B6360" s="134">
        <v>1.488</v>
      </c>
      <c r="C6360" s="134">
        <v>-77.022000000000006</v>
      </c>
      <c r="D6360" t="s">
        <v>10064</v>
      </c>
      <c r="E6360" t="s">
        <v>968</v>
      </c>
      <c r="F6360" t="s">
        <v>877</v>
      </c>
      <c r="G6360" t="s">
        <v>10065</v>
      </c>
      <c r="H6360" t="s">
        <v>303</v>
      </c>
      <c r="I6360">
        <v>106.1795</v>
      </c>
      <c r="J6360" t="s">
        <v>894</v>
      </c>
      <c r="L6360" t="s">
        <v>10066</v>
      </c>
      <c r="M6360" t="s">
        <v>1879</v>
      </c>
      <c r="N6360" t="s">
        <v>1879</v>
      </c>
    </row>
    <row r="6361" spans="1:14" x14ac:dyDescent="0.3">
      <c r="A6361" s="136">
        <f t="shared" si="99"/>
        <v>768.24730339637279</v>
      </c>
      <c r="B6361" s="134">
        <v>1.5625</v>
      </c>
      <c r="C6361" s="134">
        <v>-77.152500000000003</v>
      </c>
      <c r="D6361" t="s">
        <v>10074</v>
      </c>
      <c r="E6361" t="s">
        <v>883</v>
      </c>
      <c r="F6361" t="s">
        <v>877</v>
      </c>
      <c r="G6361" t="s">
        <v>10075</v>
      </c>
      <c r="H6361" t="s">
        <v>303</v>
      </c>
      <c r="I6361">
        <v>1804.3432</v>
      </c>
      <c r="J6361" t="s">
        <v>889</v>
      </c>
      <c r="L6361" t="s">
        <v>10076</v>
      </c>
      <c r="M6361" t="s">
        <v>10077</v>
      </c>
      <c r="N6361" t="s">
        <v>10077</v>
      </c>
    </row>
    <row r="6362" spans="1:14" x14ac:dyDescent="0.3">
      <c r="A6362" s="136">
        <f t="shared" si="99"/>
        <v>768.44369625757372</v>
      </c>
      <c r="B6362" s="134">
        <v>1.5205</v>
      </c>
      <c r="C6362" s="134">
        <v>-77.098500000000001</v>
      </c>
      <c r="D6362" t="s">
        <v>10088</v>
      </c>
      <c r="E6362" t="s">
        <v>892</v>
      </c>
      <c r="F6362" t="s">
        <v>1214</v>
      </c>
      <c r="G6362" t="s">
        <v>10089</v>
      </c>
      <c r="H6362" t="s">
        <v>303</v>
      </c>
      <c r="I6362">
        <v>11.113799999999999</v>
      </c>
      <c r="J6362" t="s">
        <v>986</v>
      </c>
      <c r="K6362" t="s">
        <v>879</v>
      </c>
      <c r="L6362" t="s">
        <v>10090</v>
      </c>
      <c r="M6362" t="s">
        <v>989</v>
      </c>
      <c r="N6362" t="s">
        <v>989</v>
      </c>
    </row>
    <row r="6363" spans="1:14" x14ac:dyDescent="0.3">
      <c r="A6363" s="136">
        <f t="shared" si="99"/>
        <v>768.61200325789446</v>
      </c>
      <c r="B6363" s="134">
        <v>1.6930000000000001</v>
      </c>
      <c r="C6363" s="134">
        <v>-77.327500000000001</v>
      </c>
      <c r="D6363" t="s">
        <v>10071</v>
      </c>
      <c r="E6363" t="s">
        <v>892</v>
      </c>
      <c r="F6363" t="s">
        <v>1214</v>
      </c>
      <c r="G6363" t="s">
        <v>10072</v>
      </c>
      <c r="H6363" t="s">
        <v>9207</v>
      </c>
      <c r="I6363">
        <v>16.061399999999999</v>
      </c>
      <c r="J6363" t="s">
        <v>986</v>
      </c>
      <c r="K6363" t="s">
        <v>879</v>
      </c>
      <c r="L6363" t="s">
        <v>10073</v>
      </c>
      <c r="M6363" t="s">
        <v>957</v>
      </c>
      <c r="N6363" t="s">
        <v>957</v>
      </c>
    </row>
    <row r="6364" spans="1:14" x14ac:dyDescent="0.3">
      <c r="A6364" s="136">
        <f t="shared" si="99"/>
        <v>768.65606802058244</v>
      </c>
      <c r="B6364" s="134">
        <v>0.98040000000000005</v>
      </c>
      <c r="C6364" s="134">
        <v>-76.235219999999998</v>
      </c>
      <c r="D6364" t="s">
        <v>10339</v>
      </c>
      <c r="E6364" t="s">
        <v>892</v>
      </c>
      <c r="F6364" t="s">
        <v>877</v>
      </c>
      <c r="G6364" t="s">
        <v>10340</v>
      </c>
      <c r="H6364" t="s">
        <v>10001</v>
      </c>
      <c r="I6364">
        <v>27.994800000000001</v>
      </c>
      <c r="J6364" t="s">
        <v>894</v>
      </c>
      <c r="K6364" t="s">
        <v>879</v>
      </c>
      <c r="L6364" t="s">
        <v>10341</v>
      </c>
      <c r="M6364" t="s">
        <v>899</v>
      </c>
      <c r="N6364" t="s">
        <v>899</v>
      </c>
    </row>
    <row r="6365" spans="1:14" x14ac:dyDescent="0.3">
      <c r="A6365" s="136">
        <f t="shared" si="99"/>
        <v>768.83685244682511</v>
      </c>
      <c r="B6365" s="134">
        <v>1.6781900000000001</v>
      </c>
      <c r="C6365" s="134">
        <v>-77.312060000000002</v>
      </c>
      <c r="D6365" t="s">
        <v>10081</v>
      </c>
      <c r="E6365" t="s">
        <v>892</v>
      </c>
      <c r="F6365" t="s">
        <v>1214</v>
      </c>
      <c r="G6365" t="s">
        <v>10082</v>
      </c>
      <c r="H6365" t="s">
        <v>9207</v>
      </c>
      <c r="I6365">
        <v>33.492100000000001</v>
      </c>
      <c r="J6365" t="s">
        <v>986</v>
      </c>
      <c r="K6365" t="s">
        <v>879</v>
      </c>
      <c r="L6365" t="s">
        <v>10083</v>
      </c>
      <c r="M6365" t="s">
        <v>949</v>
      </c>
      <c r="N6365" t="s">
        <v>949</v>
      </c>
    </row>
    <row r="6366" spans="1:14" x14ac:dyDescent="0.3">
      <c r="A6366" s="136">
        <f t="shared" si="99"/>
        <v>769.83813952219282</v>
      </c>
      <c r="B6366" s="134">
        <v>1.0509999999999999</v>
      </c>
      <c r="C6366" s="134">
        <v>-76.388000000000005</v>
      </c>
      <c r="D6366" t="s">
        <v>10304</v>
      </c>
      <c r="E6366" t="s">
        <v>883</v>
      </c>
      <c r="F6366" t="s">
        <v>963</v>
      </c>
      <c r="G6366" t="s">
        <v>10132</v>
      </c>
      <c r="H6366" t="s">
        <v>293</v>
      </c>
      <c r="I6366">
        <v>57.954300000000003</v>
      </c>
      <c r="L6366" t="s">
        <v>10305</v>
      </c>
      <c r="M6366" t="s">
        <v>1019</v>
      </c>
      <c r="N6366" t="s">
        <v>1019</v>
      </c>
    </row>
    <row r="6367" spans="1:14" x14ac:dyDescent="0.3">
      <c r="A6367" s="136">
        <f t="shared" si="99"/>
        <v>770.36736390626743</v>
      </c>
      <c r="B6367" s="134">
        <v>1.6779999999999999</v>
      </c>
      <c r="C6367" s="134">
        <v>-77.334000000000003</v>
      </c>
      <c r="D6367" t="s">
        <v>10117</v>
      </c>
      <c r="E6367" t="s">
        <v>892</v>
      </c>
      <c r="F6367" t="s">
        <v>1214</v>
      </c>
      <c r="G6367" t="s">
        <v>10118</v>
      </c>
      <c r="H6367" t="s">
        <v>303</v>
      </c>
      <c r="I6367">
        <v>18.532900000000001</v>
      </c>
      <c r="J6367" t="s">
        <v>986</v>
      </c>
      <c r="K6367" t="s">
        <v>879</v>
      </c>
      <c r="L6367" t="s">
        <v>10083</v>
      </c>
      <c r="M6367" t="s">
        <v>957</v>
      </c>
      <c r="N6367" t="s">
        <v>957</v>
      </c>
    </row>
    <row r="6368" spans="1:14" x14ac:dyDescent="0.3">
      <c r="A6368" s="136">
        <f t="shared" si="99"/>
        <v>771.52679269565886</v>
      </c>
      <c r="B6368" s="134">
        <v>1.1845000000000001</v>
      </c>
      <c r="C6368" s="134">
        <v>-76.646500000000003</v>
      </c>
      <c r="D6368" t="s">
        <v>10238</v>
      </c>
      <c r="E6368" t="s">
        <v>883</v>
      </c>
      <c r="F6368" t="s">
        <v>877</v>
      </c>
      <c r="G6368" t="s">
        <v>9881</v>
      </c>
      <c r="H6368" t="s">
        <v>269</v>
      </c>
      <c r="I6368">
        <v>61.685299999999998</v>
      </c>
      <c r="J6368" t="s">
        <v>894</v>
      </c>
      <c r="L6368" t="s">
        <v>10239</v>
      </c>
      <c r="M6368" t="s">
        <v>957</v>
      </c>
      <c r="N6368" t="s">
        <v>957</v>
      </c>
    </row>
    <row r="6369" spans="1:14" x14ac:dyDescent="0.3">
      <c r="A6369" s="136">
        <f t="shared" si="99"/>
        <v>771.82413904151963</v>
      </c>
      <c r="B6369" s="134">
        <v>1.1915</v>
      </c>
      <c r="C6369" s="134">
        <v>-76.662999999999997</v>
      </c>
      <c r="D6369" t="s">
        <v>10242</v>
      </c>
      <c r="E6369" t="s">
        <v>883</v>
      </c>
      <c r="F6369" t="s">
        <v>877</v>
      </c>
      <c r="G6369" t="s">
        <v>9881</v>
      </c>
      <c r="H6369" t="s">
        <v>269</v>
      </c>
      <c r="I6369">
        <v>14.805</v>
      </c>
      <c r="J6369" t="s">
        <v>894</v>
      </c>
      <c r="L6369" t="s">
        <v>10243</v>
      </c>
      <c r="M6369" t="s">
        <v>931</v>
      </c>
      <c r="N6369" t="s">
        <v>931</v>
      </c>
    </row>
    <row r="6370" spans="1:14" x14ac:dyDescent="0.3">
      <c r="A6370" s="136">
        <f t="shared" si="99"/>
        <v>772.173661335254</v>
      </c>
      <c r="B6370" s="134">
        <v>1.1875</v>
      </c>
      <c r="C6370" s="134">
        <v>-76.662499999999994</v>
      </c>
      <c r="D6370" t="s">
        <v>10248</v>
      </c>
      <c r="E6370" t="s">
        <v>883</v>
      </c>
      <c r="F6370" t="s">
        <v>877</v>
      </c>
      <c r="G6370" t="s">
        <v>9881</v>
      </c>
      <c r="H6370" t="s">
        <v>269</v>
      </c>
      <c r="I6370">
        <v>18.5062</v>
      </c>
      <c r="J6370" t="s">
        <v>894</v>
      </c>
      <c r="L6370" t="s">
        <v>10249</v>
      </c>
      <c r="M6370" t="s">
        <v>989</v>
      </c>
      <c r="N6370" t="s">
        <v>989</v>
      </c>
    </row>
    <row r="6371" spans="1:14" x14ac:dyDescent="0.3">
      <c r="A6371" s="136">
        <f t="shared" si="99"/>
        <v>772.25193576023003</v>
      </c>
      <c r="B6371" s="134">
        <v>1.6599600000000001</v>
      </c>
      <c r="C6371" s="134">
        <v>-77.338530000000006</v>
      </c>
      <c r="D6371" t="s">
        <v>10147</v>
      </c>
      <c r="E6371" t="s">
        <v>892</v>
      </c>
      <c r="F6371" t="s">
        <v>877</v>
      </c>
      <c r="G6371" t="s">
        <v>10148</v>
      </c>
      <c r="H6371" t="s">
        <v>303</v>
      </c>
      <c r="I6371">
        <v>40.096699999999998</v>
      </c>
      <c r="J6371" t="s">
        <v>894</v>
      </c>
      <c r="K6371" t="s">
        <v>879</v>
      </c>
      <c r="L6371" t="s">
        <v>10149</v>
      </c>
      <c r="M6371" t="s">
        <v>949</v>
      </c>
      <c r="N6371" t="s">
        <v>949</v>
      </c>
    </row>
    <row r="6372" spans="1:14" x14ac:dyDescent="0.3">
      <c r="A6372" s="136">
        <f t="shared" si="99"/>
        <v>772.44205816026897</v>
      </c>
      <c r="B6372" s="134">
        <v>1.0415000000000001</v>
      </c>
      <c r="C6372" s="134">
        <v>-76.418999999999997</v>
      </c>
      <c r="D6372" t="s">
        <v>10333</v>
      </c>
      <c r="E6372" t="s">
        <v>883</v>
      </c>
      <c r="F6372" t="s">
        <v>884</v>
      </c>
      <c r="G6372" t="s">
        <v>10132</v>
      </c>
      <c r="H6372" t="s">
        <v>293</v>
      </c>
      <c r="I6372">
        <v>34.528300000000002</v>
      </c>
      <c r="L6372" t="s">
        <v>10334</v>
      </c>
      <c r="M6372" t="s">
        <v>957</v>
      </c>
      <c r="N6372" t="s">
        <v>957</v>
      </c>
    </row>
    <row r="6373" spans="1:14" x14ac:dyDescent="0.3">
      <c r="A6373" s="136">
        <f t="shared" si="99"/>
        <v>773.50231777655574</v>
      </c>
      <c r="B6373" s="134">
        <v>1.16222</v>
      </c>
      <c r="C6373" s="134">
        <v>-76.644120000000001</v>
      </c>
      <c r="D6373" t="s">
        <v>10275</v>
      </c>
      <c r="E6373" t="s">
        <v>892</v>
      </c>
      <c r="F6373" t="s">
        <v>877</v>
      </c>
      <c r="G6373" t="s">
        <v>9881</v>
      </c>
      <c r="H6373" t="s">
        <v>269</v>
      </c>
      <c r="I6373">
        <v>89.91</v>
      </c>
      <c r="J6373" t="s">
        <v>889</v>
      </c>
      <c r="K6373" t="s">
        <v>879</v>
      </c>
      <c r="L6373" t="s">
        <v>10276</v>
      </c>
      <c r="M6373" t="s">
        <v>957</v>
      </c>
      <c r="N6373" t="s">
        <v>957</v>
      </c>
    </row>
    <row r="6374" spans="1:14" x14ac:dyDescent="0.3">
      <c r="A6374" s="136">
        <f t="shared" si="99"/>
        <v>774.22058750742781</v>
      </c>
      <c r="B6374" s="134">
        <v>1.4379999999999999</v>
      </c>
      <c r="C6374" s="134">
        <v>-77.072999999999993</v>
      </c>
      <c r="D6374" t="s">
        <v>10191</v>
      </c>
      <c r="E6374" t="s">
        <v>883</v>
      </c>
      <c r="F6374" t="s">
        <v>877</v>
      </c>
      <c r="G6374" t="s">
        <v>10192</v>
      </c>
      <c r="H6374" t="s">
        <v>303</v>
      </c>
      <c r="I6374">
        <v>4592.0151999999998</v>
      </c>
      <c r="J6374" t="s">
        <v>889</v>
      </c>
      <c r="L6374" t="s">
        <v>2659</v>
      </c>
      <c r="M6374" t="s">
        <v>3225</v>
      </c>
      <c r="N6374" t="s">
        <v>3225</v>
      </c>
    </row>
    <row r="6375" spans="1:14" x14ac:dyDescent="0.3">
      <c r="A6375" s="136">
        <f t="shared" si="99"/>
        <v>774.67775363186217</v>
      </c>
      <c r="B6375" s="134">
        <v>1.5004999999999999</v>
      </c>
      <c r="C6375" s="134">
        <v>-77.165999999999997</v>
      </c>
      <c r="D6375" t="s">
        <v>10188</v>
      </c>
      <c r="E6375" t="s">
        <v>883</v>
      </c>
      <c r="F6375" t="s">
        <v>884</v>
      </c>
      <c r="G6375" t="s">
        <v>10189</v>
      </c>
      <c r="H6375" t="s">
        <v>303</v>
      </c>
      <c r="I6375">
        <v>175.3827</v>
      </c>
      <c r="L6375" t="s">
        <v>10190</v>
      </c>
      <c r="M6375" t="s">
        <v>931</v>
      </c>
      <c r="N6375" t="s">
        <v>931</v>
      </c>
    </row>
    <row r="6376" spans="1:14" x14ac:dyDescent="0.3">
      <c r="A6376" s="136">
        <f t="shared" si="99"/>
        <v>774.70110745484851</v>
      </c>
      <c r="B6376" s="134">
        <v>1.1479999999999999</v>
      </c>
      <c r="C6376" s="134">
        <v>-76.641499999999994</v>
      </c>
      <c r="D6376" t="s">
        <v>10300</v>
      </c>
      <c r="E6376" t="s">
        <v>883</v>
      </c>
      <c r="F6376" t="s">
        <v>981</v>
      </c>
      <c r="G6376" t="s">
        <v>9881</v>
      </c>
      <c r="H6376" t="s">
        <v>269</v>
      </c>
      <c r="I6376">
        <v>7.4021999999999997</v>
      </c>
      <c r="J6376" t="s">
        <v>894</v>
      </c>
      <c r="L6376" t="s">
        <v>3580</v>
      </c>
      <c r="M6376" t="s">
        <v>1686</v>
      </c>
      <c r="N6376" t="s">
        <v>1686</v>
      </c>
    </row>
    <row r="6377" spans="1:14" x14ac:dyDescent="0.3">
      <c r="A6377" s="136">
        <f t="shared" si="99"/>
        <v>775.26826108431749</v>
      </c>
      <c r="B6377" s="134">
        <v>0.97497</v>
      </c>
      <c r="C6377" s="134">
        <v>-76.351150000000004</v>
      </c>
      <c r="D6377" t="s">
        <v>10406</v>
      </c>
      <c r="E6377" t="s">
        <v>892</v>
      </c>
      <c r="F6377" t="s">
        <v>1214</v>
      </c>
      <c r="G6377" t="s">
        <v>10287</v>
      </c>
      <c r="H6377" t="s">
        <v>269</v>
      </c>
      <c r="I6377">
        <v>13.1418</v>
      </c>
      <c r="J6377" t="s">
        <v>986</v>
      </c>
      <c r="K6377" t="s">
        <v>879</v>
      </c>
      <c r="L6377" t="s">
        <v>10288</v>
      </c>
      <c r="M6377" t="s">
        <v>949</v>
      </c>
      <c r="N6377" t="s">
        <v>949</v>
      </c>
    </row>
    <row r="6378" spans="1:14" x14ac:dyDescent="0.3">
      <c r="A6378" s="136">
        <f t="shared" si="99"/>
        <v>775.27963490763716</v>
      </c>
      <c r="B6378" s="134">
        <v>1.141</v>
      </c>
      <c r="C6378" s="134">
        <v>-76.64</v>
      </c>
      <c r="D6378" t="s">
        <v>10313</v>
      </c>
      <c r="E6378" t="s">
        <v>892</v>
      </c>
      <c r="F6378" t="s">
        <v>1214</v>
      </c>
      <c r="G6378" t="s">
        <v>9881</v>
      </c>
      <c r="H6378" t="s">
        <v>269</v>
      </c>
      <c r="I6378">
        <v>88.826800000000006</v>
      </c>
      <c r="L6378" t="s">
        <v>10314</v>
      </c>
      <c r="M6378" t="s">
        <v>957</v>
      </c>
      <c r="N6378" t="s">
        <v>957</v>
      </c>
    </row>
    <row r="6379" spans="1:14" x14ac:dyDescent="0.3">
      <c r="A6379" s="136">
        <f t="shared" si="99"/>
        <v>775.95979798189194</v>
      </c>
      <c r="B6379" s="134">
        <v>1.129</v>
      </c>
      <c r="C6379" s="134">
        <v>-76.632000000000005</v>
      </c>
      <c r="D6379" t="s">
        <v>10325</v>
      </c>
      <c r="E6379" t="s">
        <v>892</v>
      </c>
      <c r="F6379" t="s">
        <v>1214</v>
      </c>
      <c r="G6379" t="s">
        <v>9881</v>
      </c>
      <c r="H6379" t="s">
        <v>269</v>
      </c>
      <c r="I6379">
        <v>56.749600000000001</v>
      </c>
      <c r="L6379" t="s">
        <v>4038</v>
      </c>
      <c r="M6379" t="s">
        <v>957</v>
      </c>
      <c r="N6379" t="s">
        <v>957</v>
      </c>
    </row>
    <row r="6380" spans="1:14" x14ac:dyDescent="0.3">
      <c r="A6380" s="136">
        <f t="shared" si="99"/>
        <v>776.60813289944826</v>
      </c>
      <c r="B6380" s="134">
        <v>1.1240000000000001</v>
      </c>
      <c r="C6380" s="134">
        <v>-76.635000000000005</v>
      </c>
      <c r="D6380" t="s">
        <v>10331</v>
      </c>
      <c r="E6380" t="s">
        <v>892</v>
      </c>
      <c r="F6380" t="s">
        <v>877</v>
      </c>
      <c r="G6380" t="s">
        <v>9881</v>
      </c>
      <c r="H6380" t="s">
        <v>269</v>
      </c>
      <c r="I6380">
        <v>11.103300000000001</v>
      </c>
      <c r="J6380" t="s">
        <v>986</v>
      </c>
      <c r="K6380" t="s">
        <v>879</v>
      </c>
      <c r="L6380" t="s">
        <v>10332</v>
      </c>
      <c r="M6380" t="s">
        <v>899</v>
      </c>
      <c r="N6380" t="s">
        <v>899</v>
      </c>
    </row>
    <row r="6381" spans="1:14" x14ac:dyDescent="0.3">
      <c r="A6381" s="136">
        <f t="shared" si="99"/>
        <v>776.82741255772771</v>
      </c>
      <c r="B6381" s="134">
        <v>1.0249999999999999</v>
      </c>
      <c r="C6381" s="134">
        <v>-76.47</v>
      </c>
      <c r="D6381" t="s">
        <v>10384</v>
      </c>
      <c r="E6381" t="s">
        <v>883</v>
      </c>
      <c r="F6381" t="s">
        <v>877</v>
      </c>
      <c r="G6381" t="s">
        <v>10132</v>
      </c>
      <c r="H6381" t="s">
        <v>293</v>
      </c>
      <c r="I6381">
        <v>563.61379999999997</v>
      </c>
      <c r="J6381" t="s">
        <v>889</v>
      </c>
      <c r="L6381" t="s">
        <v>3063</v>
      </c>
      <c r="M6381" t="s">
        <v>1158</v>
      </c>
      <c r="N6381" t="s">
        <v>1158</v>
      </c>
    </row>
    <row r="6382" spans="1:14" x14ac:dyDescent="0.3">
      <c r="A6382" s="136">
        <f t="shared" si="99"/>
        <v>776.96260633133659</v>
      </c>
      <c r="B6382" s="134">
        <v>1.4424999999999999</v>
      </c>
      <c r="C6382" s="134">
        <v>-77.121499999999997</v>
      </c>
      <c r="D6382" t="s">
        <v>10227</v>
      </c>
      <c r="E6382" t="s">
        <v>892</v>
      </c>
      <c r="F6382" t="s">
        <v>1214</v>
      </c>
      <c r="G6382" t="s">
        <v>10228</v>
      </c>
      <c r="H6382" t="s">
        <v>303</v>
      </c>
      <c r="I6382">
        <v>1.2350000000000001</v>
      </c>
      <c r="L6382" t="s">
        <v>10229</v>
      </c>
      <c r="M6382" t="s">
        <v>1019</v>
      </c>
      <c r="N6382" t="s">
        <v>1019</v>
      </c>
    </row>
    <row r="6383" spans="1:14" x14ac:dyDescent="0.3">
      <c r="A6383" s="136">
        <f t="shared" si="99"/>
        <v>777.40716606658532</v>
      </c>
      <c r="B6383" s="134">
        <v>1.4644999999999999</v>
      </c>
      <c r="C6383" s="134">
        <v>-77.158500000000004</v>
      </c>
      <c r="D6383" t="s">
        <v>10233</v>
      </c>
      <c r="E6383" t="s">
        <v>883</v>
      </c>
      <c r="F6383" t="s">
        <v>877</v>
      </c>
      <c r="G6383" t="s">
        <v>10196</v>
      </c>
      <c r="H6383" t="s">
        <v>303</v>
      </c>
      <c r="I6383">
        <v>145.7397</v>
      </c>
      <c r="J6383" t="s">
        <v>894</v>
      </c>
      <c r="L6383" t="s">
        <v>10234</v>
      </c>
      <c r="M6383" t="s">
        <v>931</v>
      </c>
      <c r="N6383" t="s">
        <v>931</v>
      </c>
    </row>
    <row r="6384" spans="1:14" x14ac:dyDescent="0.3">
      <c r="A6384" s="136">
        <f t="shared" si="99"/>
        <v>777.75083352325009</v>
      </c>
      <c r="B6384" s="134">
        <v>1.1234999999999999</v>
      </c>
      <c r="C6384" s="134">
        <v>-76.653999999999996</v>
      </c>
      <c r="D6384" t="s">
        <v>10349</v>
      </c>
      <c r="E6384" t="s">
        <v>883</v>
      </c>
      <c r="F6384" t="s">
        <v>877</v>
      </c>
      <c r="G6384" t="s">
        <v>9881</v>
      </c>
      <c r="H6384" t="s">
        <v>269</v>
      </c>
      <c r="I6384">
        <v>9.8699999999999992</v>
      </c>
      <c r="J6384" t="s">
        <v>894</v>
      </c>
      <c r="L6384" t="s">
        <v>10243</v>
      </c>
      <c r="M6384" t="s">
        <v>957</v>
      </c>
      <c r="N6384" t="s">
        <v>957</v>
      </c>
    </row>
    <row r="6385" spans="1:14" x14ac:dyDescent="0.3">
      <c r="A6385" s="136">
        <f t="shared" si="99"/>
        <v>777.93933503333085</v>
      </c>
      <c r="B6385" s="134">
        <v>1.107</v>
      </c>
      <c r="C6385" s="134">
        <v>-76.63</v>
      </c>
      <c r="D6385" t="s">
        <v>10357</v>
      </c>
      <c r="E6385" t="s">
        <v>883</v>
      </c>
      <c r="F6385" t="s">
        <v>877</v>
      </c>
      <c r="G6385" t="s">
        <v>9881</v>
      </c>
      <c r="H6385" t="s">
        <v>269</v>
      </c>
      <c r="I6385">
        <v>85.124700000000004</v>
      </c>
      <c r="J6385" t="s">
        <v>894</v>
      </c>
      <c r="L6385" t="s">
        <v>10358</v>
      </c>
      <c r="M6385" t="s">
        <v>957</v>
      </c>
      <c r="N6385" t="s">
        <v>957</v>
      </c>
    </row>
    <row r="6386" spans="1:14" x14ac:dyDescent="0.3">
      <c r="A6386" s="136">
        <f t="shared" si="99"/>
        <v>778.5440407129455</v>
      </c>
      <c r="B6386" s="134">
        <v>0.99850000000000005</v>
      </c>
      <c r="C6386" s="134">
        <v>-76.454499999999996</v>
      </c>
      <c r="D6386" t="s">
        <v>10429</v>
      </c>
      <c r="E6386" t="s">
        <v>883</v>
      </c>
      <c r="F6386" t="s">
        <v>981</v>
      </c>
      <c r="G6386" t="s">
        <v>10132</v>
      </c>
      <c r="H6386" t="s">
        <v>293</v>
      </c>
      <c r="I6386">
        <v>94.961399999999998</v>
      </c>
      <c r="J6386" t="s">
        <v>894</v>
      </c>
      <c r="L6386" t="s">
        <v>10430</v>
      </c>
      <c r="M6386" t="s">
        <v>957</v>
      </c>
      <c r="N6386" t="s">
        <v>957</v>
      </c>
    </row>
    <row r="6387" spans="1:14" x14ac:dyDescent="0.3">
      <c r="A6387" s="136">
        <f t="shared" si="99"/>
        <v>778.7923384099945</v>
      </c>
      <c r="B6387" s="134">
        <v>1.0275000000000001</v>
      </c>
      <c r="C6387" s="134">
        <v>-76.510000000000005</v>
      </c>
      <c r="D6387" t="s">
        <v>10411</v>
      </c>
      <c r="E6387" t="s">
        <v>883</v>
      </c>
      <c r="F6387" t="s">
        <v>877</v>
      </c>
      <c r="G6387" t="s">
        <v>10405</v>
      </c>
      <c r="H6387" t="s">
        <v>10001</v>
      </c>
      <c r="I6387">
        <v>432.92329999999998</v>
      </c>
      <c r="J6387" t="s">
        <v>889</v>
      </c>
      <c r="L6387" t="s">
        <v>10412</v>
      </c>
      <c r="M6387" t="s">
        <v>1173</v>
      </c>
      <c r="N6387" t="s">
        <v>1173</v>
      </c>
    </row>
    <row r="6388" spans="1:14" x14ac:dyDescent="0.3">
      <c r="A6388" s="136">
        <f t="shared" si="99"/>
        <v>778.9454234173711</v>
      </c>
      <c r="B6388" s="134">
        <v>1.036</v>
      </c>
      <c r="C6388" s="134">
        <v>-76.527500000000003</v>
      </c>
      <c r="D6388" t="s">
        <v>10404</v>
      </c>
      <c r="E6388" t="s">
        <v>892</v>
      </c>
      <c r="F6388" t="s">
        <v>1214</v>
      </c>
      <c r="G6388" t="s">
        <v>10405</v>
      </c>
      <c r="H6388" t="s">
        <v>10001</v>
      </c>
      <c r="I6388">
        <v>30.835999999999999</v>
      </c>
      <c r="L6388" t="s">
        <v>10133</v>
      </c>
      <c r="M6388" t="s">
        <v>957</v>
      </c>
      <c r="N6388" t="s">
        <v>957</v>
      </c>
    </row>
    <row r="6389" spans="1:14" x14ac:dyDescent="0.3">
      <c r="A6389" s="136">
        <f t="shared" si="99"/>
        <v>779.19102929862186</v>
      </c>
      <c r="B6389" s="134">
        <v>1</v>
      </c>
      <c r="C6389" s="134">
        <v>-76.468999999999994</v>
      </c>
      <c r="D6389" t="s">
        <v>10438</v>
      </c>
      <c r="E6389" t="s">
        <v>883</v>
      </c>
      <c r="F6389" t="s">
        <v>981</v>
      </c>
      <c r="G6389" t="s">
        <v>10340</v>
      </c>
      <c r="H6389" t="s">
        <v>10001</v>
      </c>
      <c r="I6389">
        <v>75.231399999999994</v>
      </c>
      <c r="J6389" t="s">
        <v>894</v>
      </c>
      <c r="L6389" t="s">
        <v>10439</v>
      </c>
      <c r="M6389" t="s">
        <v>957</v>
      </c>
      <c r="N6389" t="s">
        <v>957</v>
      </c>
    </row>
    <row r="6390" spans="1:14" x14ac:dyDescent="0.3">
      <c r="A6390" s="136">
        <f t="shared" si="99"/>
        <v>779.27753166442278</v>
      </c>
      <c r="B6390" s="134">
        <v>0.996</v>
      </c>
      <c r="C6390" s="134">
        <v>-76.463499999999996</v>
      </c>
      <c r="D6390" t="s">
        <v>10442</v>
      </c>
      <c r="E6390" t="s">
        <v>883</v>
      </c>
      <c r="F6390" t="s">
        <v>981</v>
      </c>
      <c r="G6390" t="s">
        <v>10340</v>
      </c>
      <c r="H6390" t="s">
        <v>10001</v>
      </c>
      <c r="I6390">
        <v>99.896199999999993</v>
      </c>
      <c r="J6390" t="s">
        <v>894</v>
      </c>
      <c r="L6390" t="s">
        <v>10443</v>
      </c>
      <c r="M6390" t="s">
        <v>957</v>
      </c>
      <c r="N6390" t="s">
        <v>957</v>
      </c>
    </row>
    <row r="6391" spans="1:14" x14ac:dyDescent="0.3">
      <c r="A6391" s="136">
        <f t="shared" si="99"/>
        <v>779.37831407930548</v>
      </c>
      <c r="B6391" s="134">
        <v>1.006</v>
      </c>
      <c r="C6391" s="134">
        <v>-76.483000000000004</v>
      </c>
      <c r="D6391" t="s">
        <v>10435</v>
      </c>
      <c r="E6391" t="s">
        <v>883</v>
      </c>
      <c r="F6391" t="s">
        <v>963</v>
      </c>
      <c r="G6391" t="s">
        <v>10436</v>
      </c>
      <c r="H6391" t="s">
        <v>10001</v>
      </c>
      <c r="I6391">
        <v>131.96700000000001</v>
      </c>
      <c r="L6391" t="s">
        <v>10437</v>
      </c>
      <c r="M6391" t="s">
        <v>1019</v>
      </c>
      <c r="N6391" t="s">
        <v>1019</v>
      </c>
    </row>
    <row r="6392" spans="1:14" x14ac:dyDescent="0.3">
      <c r="A6392" s="136">
        <f t="shared" si="99"/>
        <v>779.69135704776136</v>
      </c>
      <c r="B6392" s="134">
        <v>0.99099999999999999</v>
      </c>
      <c r="C6392" s="134">
        <v>-76.462209999999999</v>
      </c>
      <c r="D6392" t="s">
        <v>10454</v>
      </c>
      <c r="E6392" t="s">
        <v>892</v>
      </c>
      <c r="F6392" t="s">
        <v>877</v>
      </c>
      <c r="G6392" t="s">
        <v>10340</v>
      </c>
      <c r="H6392" t="s">
        <v>10001</v>
      </c>
      <c r="I6392">
        <v>61.912599999999998</v>
      </c>
      <c r="J6392" t="s">
        <v>894</v>
      </c>
      <c r="K6392" t="s">
        <v>879</v>
      </c>
      <c r="L6392" t="s">
        <v>10455</v>
      </c>
      <c r="M6392" t="s">
        <v>1718</v>
      </c>
      <c r="N6392" t="s">
        <v>1718</v>
      </c>
    </row>
    <row r="6393" spans="1:14" x14ac:dyDescent="0.3">
      <c r="A6393" s="136">
        <f t="shared" si="99"/>
        <v>780.54281265954933</v>
      </c>
      <c r="B6393" s="134">
        <v>0.97199999999999998</v>
      </c>
      <c r="C6393" s="134">
        <v>-76.444000000000003</v>
      </c>
      <c r="D6393" t="s">
        <v>10478</v>
      </c>
      <c r="E6393" t="s">
        <v>892</v>
      </c>
      <c r="F6393" t="s">
        <v>1214</v>
      </c>
      <c r="G6393" t="s">
        <v>10340</v>
      </c>
      <c r="H6393" t="s">
        <v>10001</v>
      </c>
      <c r="I6393">
        <v>114.6919</v>
      </c>
      <c r="L6393" t="s">
        <v>10479</v>
      </c>
      <c r="M6393" t="s">
        <v>957</v>
      </c>
      <c r="N6393" t="s">
        <v>957</v>
      </c>
    </row>
    <row r="6394" spans="1:14" x14ac:dyDescent="0.3">
      <c r="A6394" s="136">
        <f t="shared" si="99"/>
        <v>781.36113446151091</v>
      </c>
      <c r="B6394" s="134">
        <v>1.0315000000000001</v>
      </c>
      <c r="C6394" s="134">
        <v>-76.563000000000002</v>
      </c>
      <c r="D6394" t="s">
        <v>10444</v>
      </c>
      <c r="E6394" t="s">
        <v>883</v>
      </c>
      <c r="F6394" t="s">
        <v>884</v>
      </c>
      <c r="G6394" t="s">
        <v>10445</v>
      </c>
      <c r="H6394" t="s">
        <v>269</v>
      </c>
      <c r="I6394">
        <v>283.71429999999998</v>
      </c>
      <c r="L6394" t="s">
        <v>886</v>
      </c>
      <c r="M6394" t="s">
        <v>887</v>
      </c>
      <c r="N6394" t="s">
        <v>887</v>
      </c>
    </row>
    <row r="6395" spans="1:14" x14ac:dyDescent="0.3">
      <c r="A6395" s="136">
        <f t="shared" si="99"/>
        <v>782.20806897209548</v>
      </c>
      <c r="B6395" s="134">
        <v>1.0385</v>
      </c>
      <c r="C6395" s="134">
        <v>-76.59</v>
      </c>
      <c r="D6395" t="s">
        <v>10456</v>
      </c>
      <c r="E6395" t="s">
        <v>883</v>
      </c>
      <c r="F6395" t="s">
        <v>877</v>
      </c>
      <c r="G6395" t="s">
        <v>10445</v>
      </c>
      <c r="H6395" t="s">
        <v>269</v>
      </c>
      <c r="I6395">
        <v>383.65289999999999</v>
      </c>
      <c r="J6395" t="s">
        <v>889</v>
      </c>
      <c r="L6395" t="s">
        <v>10457</v>
      </c>
      <c r="M6395" t="s">
        <v>957</v>
      </c>
      <c r="N6395" t="s">
        <v>957</v>
      </c>
    </row>
    <row r="6396" spans="1:14" x14ac:dyDescent="0.3">
      <c r="A6396" s="136">
        <f t="shared" si="99"/>
        <v>782.41682284402634</v>
      </c>
      <c r="B6396" s="134">
        <v>1.0820000000000001</v>
      </c>
      <c r="C6396" s="134">
        <v>-76.666499999999999</v>
      </c>
      <c r="D6396" t="s">
        <v>10427</v>
      </c>
      <c r="E6396" t="s">
        <v>892</v>
      </c>
      <c r="F6396" t="s">
        <v>1214</v>
      </c>
      <c r="G6396" t="s">
        <v>9881</v>
      </c>
      <c r="H6396" t="s">
        <v>269</v>
      </c>
      <c r="I6396">
        <v>71.560599999999994</v>
      </c>
      <c r="K6396" t="s">
        <v>879</v>
      </c>
      <c r="L6396" t="s">
        <v>10428</v>
      </c>
      <c r="M6396" t="s">
        <v>949</v>
      </c>
      <c r="N6396" t="s">
        <v>949</v>
      </c>
    </row>
    <row r="6397" spans="1:14" x14ac:dyDescent="0.3">
      <c r="A6397" s="136">
        <f t="shared" si="99"/>
        <v>782.92437022858121</v>
      </c>
      <c r="B6397" s="134">
        <v>1.0455000000000001</v>
      </c>
      <c r="C6397" s="134">
        <v>-76.614500000000007</v>
      </c>
      <c r="D6397" t="s">
        <v>10458</v>
      </c>
      <c r="E6397" t="s">
        <v>883</v>
      </c>
      <c r="F6397" t="s">
        <v>877</v>
      </c>
      <c r="G6397" t="s">
        <v>10445</v>
      </c>
      <c r="H6397" t="s">
        <v>269</v>
      </c>
      <c r="I6397">
        <v>602.03570000000002</v>
      </c>
      <c r="J6397" t="s">
        <v>889</v>
      </c>
      <c r="L6397" t="s">
        <v>10459</v>
      </c>
      <c r="M6397" t="s">
        <v>957</v>
      </c>
      <c r="N6397" t="s">
        <v>957</v>
      </c>
    </row>
    <row r="6398" spans="1:14" x14ac:dyDescent="0.3">
      <c r="A6398" s="136">
        <f t="shared" si="99"/>
        <v>782.98637404426381</v>
      </c>
      <c r="B6398" s="134">
        <v>1.0345</v>
      </c>
      <c r="C6398" s="134">
        <v>-76.596999999999994</v>
      </c>
      <c r="D6398" t="s">
        <v>10469</v>
      </c>
      <c r="E6398" t="s">
        <v>892</v>
      </c>
      <c r="F6398" t="s">
        <v>877</v>
      </c>
      <c r="G6398" t="s">
        <v>10445</v>
      </c>
      <c r="H6398" t="s">
        <v>269</v>
      </c>
      <c r="I6398">
        <v>186.2782</v>
      </c>
      <c r="J6398" t="s">
        <v>986</v>
      </c>
      <c r="K6398" t="s">
        <v>879</v>
      </c>
      <c r="L6398" t="s">
        <v>10470</v>
      </c>
      <c r="M6398" t="s">
        <v>1019</v>
      </c>
      <c r="N6398" t="s">
        <v>1019</v>
      </c>
    </row>
    <row r="6399" spans="1:14" x14ac:dyDescent="0.3">
      <c r="A6399" s="136">
        <f t="shared" si="99"/>
        <v>783.51132938184503</v>
      </c>
      <c r="B6399" s="134">
        <v>0.9345</v>
      </c>
      <c r="C6399" s="134">
        <v>-76.4315</v>
      </c>
      <c r="D6399" t="s">
        <v>10565</v>
      </c>
      <c r="E6399" t="s">
        <v>883</v>
      </c>
      <c r="F6399" t="s">
        <v>884</v>
      </c>
      <c r="G6399" t="s">
        <v>10566</v>
      </c>
      <c r="H6399" t="s">
        <v>10001</v>
      </c>
      <c r="I6399">
        <v>8953.1761000000006</v>
      </c>
      <c r="L6399" t="s">
        <v>10567</v>
      </c>
      <c r="M6399" t="s">
        <v>10568</v>
      </c>
      <c r="N6399" t="s">
        <v>10568</v>
      </c>
    </row>
    <row r="6400" spans="1:14" x14ac:dyDescent="0.3">
      <c r="A6400" s="136">
        <f t="shared" si="99"/>
        <v>784.62751947067295</v>
      </c>
      <c r="B6400" s="134">
        <v>2.1309999999999998</v>
      </c>
      <c r="C6400" s="134">
        <v>-67.965500000000006</v>
      </c>
      <c r="D6400" t="s">
        <v>14040</v>
      </c>
      <c r="E6400" t="s">
        <v>883</v>
      </c>
      <c r="F6400" t="s">
        <v>877</v>
      </c>
      <c r="G6400" t="s">
        <v>13733</v>
      </c>
      <c r="H6400" t="s">
        <v>298</v>
      </c>
      <c r="I6400">
        <v>2.4754</v>
      </c>
      <c r="J6400" t="s">
        <v>894</v>
      </c>
      <c r="L6400" t="s">
        <v>3787</v>
      </c>
      <c r="M6400" t="s">
        <v>14039</v>
      </c>
      <c r="N6400" t="s">
        <v>14039</v>
      </c>
    </row>
    <row r="6401" spans="1:14" x14ac:dyDescent="0.3">
      <c r="A6401" s="136">
        <f t="shared" si="99"/>
        <v>785.601854021127</v>
      </c>
      <c r="B6401" s="134">
        <v>1.17</v>
      </c>
      <c r="C6401" s="134">
        <v>-76.861000000000004</v>
      </c>
      <c r="D6401" t="s">
        <v>10431</v>
      </c>
      <c r="E6401" t="s">
        <v>883</v>
      </c>
      <c r="F6401" t="s">
        <v>963</v>
      </c>
      <c r="G6401" t="s">
        <v>3574</v>
      </c>
      <c r="H6401" t="s">
        <v>269</v>
      </c>
      <c r="I6401">
        <v>3.7029999999999998</v>
      </c>
      <c r="L6401" t="s">
        <v>10432</v>
      </c>
      <c r="M6401" t="s">
        <v>1019</v>
      </c>
      <c r="N6401" t="s">
        <v>1019</v>
      </c>
    </row>
    <row r="6402" spans="1:14" x14ac:dyDescent="0.3">
      <c r="A6402" s="136">
        <f t="shared" ref="A6402:A6465" si="100">6371*ACOS(SIN(RADIANS(LAT))*SIN(RADIANS(B6402))+COS(RADIANS(LAT))*COS(RADIANS(B6402))*COS(RADIANS(C6402-LONG)))</f>
        <v>785.78223972284275</v>
      </c>
      <c r="B6402" s="134">
        <v>1.026</v>
      </c>
      <c r="C6402" s="134">
        <v>-76.632000000000005</v>
      </c>
      <c r="D6402" t="s">
        <v>10509</v>
      </c>
      <c r="E6402" t="s">
        <v>883</v>
      </c>
      <c r="F6402" t="s">
        <v>877</v>
      </c>
      <c r="G6402" t="s">
        <v>10510</v>
      </c>
      <c r="H6402" t="s">
        <v>269</v>
      </c>
      <c r="I6402">
        <v>96.231099999999998</v>
      </c>
      <c r="J6402" t="s">
        <v>894</v>
      </c>
      <c r="L6402" t="s">
        <v>10243</v>
      </c>
      <c r="M6402" t="s">
        <v>1019</v>
      </c>
      <c r="N6402" t="s">
        <v>1019</v>
      </c>
    </row>
    <row r="6403" spans="1:14" x14ac:dyDescent="0.3">
      <c r="A6403" s="136">
        <f t="shared" si="100"/>
        <v>785.86500731305068</v>
      </c>
      <c r="B6403" s="134">
        <v>1.1628400000000001</v>
      </c>
      <c r="C6403" s="134">
        <v>-76.854280000000003</v>
      </c>
      <c r="D6403" t="s">
        <v>10440</v>
      </c>
      <c r="E6403" t="s">
        <v>892</v>
      </c>
      <c r="F6403" t="s">
        <v>877</v>
      </c>
      <c r="G6403" t="s">
        <v>3574</v>
      </c>
      <c r="H6403" t="s">
        <v>269</v>
      </c>
      <c r="I6403">
        <v>6.9528999999999996</v>
      </c>
      <c r="J6403" t="s">
        <v>894</v>
      </c>
      <c r="K6403" t="s">
        <v>879</v>
      </c>
      <c r="L6403" t="s">
        <v>10441</v>
      </c>
      <c r="M6403" t="s">
        <v>931</v>
      </c>
      <c r="N6403" t="s">
        <v>931</v>
      </c>
    </row>
    <row r="6404" spans="1:14" x14ac:dyDescent="0.3">
      <c r="A6404" s="136">
        <f t="shared" si="100"/>
        <v>787.77813536466772</v>
      </c>
      <c r="B6404" s="134">
        <v>1.173</v>
      </c>
      <c r="C6404" s="134">
        <v>-76.901499999999999</v>
      </c>
      <c r="D6404" t="s">
        <v>10471</v>
      </c>
      <c r="E6404" t="s">
        <v>892</v>
      </c>
      <c r="F6404" t="s">
        <v>1199</v>
      </c>
      <c r="G6404" t="s">
        <v>10472</v>
      </c>
      <c r="H6404" t="s">
        <v>269</v>
      </c>
      <c r="I6404">
        <v>144.42859999999999</v>
      </c>
      <c r="J6404" t="s">
        <v>894</v>
      </c>
      <c r="K6404" t="s">
        <v>879</v>
      </c>
      <c r="L6404" t="s">
        <v>10473</v>
      </c>
      <c r="M6404" t="s">
        <v>10474</v>
      </c>
      <c r="N6404" t="s">
        <v>10474</v>
      </c>
    </row>
    <row r="6405" spans="1:14" x14ac:dyDescent="0.3">
      <c r="A6405" s="136">
        <f t="shared" si="100"/>
        <v>788.13667304982346</v>
      </c>
      <c r="B6405" s="134">
        <v>1.0085</v>
      </c>
      <c r="C6405" s="134">
        <v>-76.644000000000005</v>
      </c>
      <c r="D6405" t="s">
        <v>10582</v>
      </c>
      <c r="E6405" t="s">
        <v>892</v>
      </c>
      <c r="F6405" t="s">
        <v>1214</v>
      </c>
      <c r="G6405" t="s">
        <v>10510</v>
      </c>
      <c r="H6405" t="s">
        <v>269</v>
      </c>
      <c r="I6405">
        <v>80.194999999999993</v>
      </c>
      <c r="L6405" t="s">
        <v>10581</v>
      </c>
      <c r="M6405" t="s">
        <v>957</v>
      </c>
      <c r="N6405" t="s">
        <v>957</v>
      </c>
    </row>
    <row r="6406" spans="1:14" x14ac:dyDescent="0.3">
      <c r="A6406" s="136">
        <f t="shared" si="100"/>
        <v>788.13886975872697</v>
      </c>
      <c r="B6406" s="134">
        <v>2.0670000000000002</v>
      </c>
      <c r="C6406" s="134">
        <v>-67.984999999999999</v>
      </c>
      <c r="D6406" t="s">
        <v>14038</v>
      </c>
      <c r="E6406" t="s">
        <v>883</v>
      </c>
      <c r="F6406" t="s">
        <v>877</v>
      </c>
      <c r="G6406" t="s">
        <v>13733</v>
      </c>
      <c r="H6406" t="s">
        <v>298</v>
      </c>
      <c r="I6406">
        <v>5418.4575000000004</v>
      </c>
      <c r="J6406" t="s">
        <v>1069</v>
      </c>
      <c r="L6406" t="s">
        <v>3787</v>
      </c>
      <c r="M6406" t="s">
        <v>14039</v>
      </c>
      <c r="N6406" t="s">
        <v>14039</v>
      </c>
    </row>
    <row r="6407" spans="1:14" x14ac:dyDescent="0.3">
      <c r="A6407" s="136">
        <f t="shared" si="100"/>
        <v>788.24827726798719</v>
      </c>
      <c r="B6407" s="134">
        <v>1.0115000000000001</v>
      </c>
      <c r="C6407" s="134">
        <v>-76.650999999999996</v>
      </c>
      <c r="D6407" t="s">
        <v>10580</v>
      </c>
      <c r="E6407" t="s">
        <v>892</v>
      </c>
      <c r="F6407" t="s">
        <v>1214</v>
      </c>
      <c r="G6407" t="s">
        <v>10510</v>
      </c>
      <c r="H6407" t="s">
        <v>269</v>
      </c>
      <c r="I6407">
        <v>16.039200000000001</v>
      </c>
      <c r="J6407" t="s">
        <v>986</v>
      </c>
      <c r="K6407" t="s">
        <v>879</v>
      </c>
      <c r="L6407" t="s">
        <v>10581</v>
      </c>
      <c r="M6407" t="s">
        <v>931</v>
      </c>
      <c r="N6407" t="s">
        <v>931</v>
      </c>
    </row>
    <row r="6408" spans="1:14" x14ac:dyDescent="0.3">
      <c r="A6408" s="136">
        <f t="shared" si="100"/>
        <v>788.56260610307595</v>
      </c>
      <c r="B6408" s="134">
        <v>0.99733000000000005</v>
      </c>
      <c r="C6408" s="134">
        <v>-76.632679999999993</v>
      </c>
      <c r="D6408" t="s">
        <v>10594</v>
      </c>
      <c r="E6408" t="s">
        <v>892</v>
      </c>
      <c r="F6408" t="s">
        <v>1214</v>
      </c>
      <c r="G6408" t="s">
        <v>10510</v>
      </c>
      <c r="H6408" t="s">
        <v>269</v>
      </c>
      <c r="I6408">
        <v>98.482699999999994</v>
      </c>
      <c r="J6408" t="s">
        <v>986</v>
      </c>
      <c r="K6408" t="s">
        <v>879</v>
      </c>
      <c r="L6408" t="s">
        <v>10595</v>
      </c>
      <c r="M6408" t="s">
        <v>949</v>
      </c>
      <c r="N6408" t="s">
        <v>949</v>
      </c>
    </row>
    <row r="6409" spans="1:14" x14ac:dyDescent="0.3">
      <c r="A6409" s="136">
        <f t="shared" si="100"/>
        <v>788.58003190040256</v>
      </c>
      <c r="B6409" s="134">
        <v>1.0000800000000001</v>
      </c>
      <c r="C6409" s="134">
        <v>-76.637630000000001</v>
      </c>
      <c r="D6409" t="s">
        <v>10591</v>
      </c>
      <c r="E6409" t="s">
        <v>892</v>
      </c>
      <c r="F6409" t="s">
        <v>877</v>
      </c>
      <c r="G6409" t="s">
        <v>10510</v>
      </c>
      <c r="H6409" t="s">
        <v>269</v>
      </c>
      <c r="I6409">
        <v>28.8188</v>
      </c>
      <c r="J6409" t="s">
        <v>894</v>
      </c>
      <c r="K6409" t="s">
        <v>879</v>
      </c>
      <c r="L6409" t="s">
        <v>10592</v>
      </c>
      <c r="M6409" t="s">
        <v>1718</v>
      </c>
      <c r="N6409" t="s">
        <v>1718</v>
      </c>
    </row>
    <row r="6410" spans="1:14" x14ac:dyDescent="0.3">
      <c r="A6410" s="136">
        <f t="shared" si="100"/>
        <v>788.79889749568133</v>
      </c>
      <c r="B6410" s="134">
        <v>0.98150000000000004</v>
      </c>
      <c r="C6410" s="134">
        <v>-76.61</v>
      </c>
      <c r="D6410" t="s">
        <v>10598</v>
      </c>
      <c r="E6410" t="s">
        <v>883</v>
      </c>
      <c r="F6410" t="s">
        <v>884</v>
      </c>
      <c r="G6410" t="s">
        <v>10510</v>
      </c>
      <c r="H6410" t="s">
        <v>269</v>
      </c>
      <c r="I6410">
        <v>12.3369</v>
      </c>
      <c r="L6410" t="s">
        <v>10599</v>
      </c>
      <c r="M6410" t="s">
        <v>957</v>
      </c>
      <c r="N6410" t="s">
        <v>957</v>
      </c>
    </row>
    <row r="6411" spans="1:14" x14ac:dyDescent="0.3">
      <c r="A6411" s="136">
        <f t="shared" si="100"/>
        <v>789.38952821713963</v>
      </c>
      <c r="B6411" s="134">
        <v>0.97299999999999998</v>
      </c>
      <c r="C6411" s="134">
        <v>-76.605999999999995</v>
      </c>
      <c r="D6411" t="s">
        <v>10606</v>
      </c>
      <c r="E6411" t="s">
        <v>883</v>
      </c>
      <c r="F6411" t="s">
        <v>884</v>
      </c>
      <c r="G6411" t="s">
        <v>10510</v>
      </c>
      <c r="H6411" t="s">
        <v>269</v>
      </c>
      <c r="I6411">
        <v>18.505199999999999</v>
      </c>
      <c r="L6411" t="s">
        <v>10607</v>
      </c>
      <c r="M6411" t="s">
        <v>957</v>
      </c>
      <c r="N6411" t="s">
        <v>957</v>
      </c>
    </row>
    <row r="6412" spans="1:14" x14ac:dyDescent="0.3">
      <c r="A6412" s="136">
        <f t="shared" si="100"/>
        <v>790.44818655213226</v>
      </c>
      <c r="B6412" s="134">
        <v>0.97148000000000001</v>
      </c>
      <c r="C6412" s="134">
        <v>-76.622230000000002</v>
      </c>
      <c r="D6412" t="s">
        <v>10625</v>
      </c>
      <c r="E6412" t="s">
        <v>892</v>
      </c>
      <c r="F6412" t="s">
        <v>877</v>
      </c>
      <c r="G6412" t="s">
        <v>10510</v>
      </c>
      <c r="H6412" t="s">
        <v>269</v>
      </c>
      <c r="I6412">
        <v>298.52690000000001</v>
      </c>
      <c r="J6412" t="s">
        <v>889</v>
      </c>
      <c r="K6412" t="s">
        <v>879</v>
      </c>
      <c r="L6412" t="s">
        <v>10626</v>
      </c>
      <c r="M6412" t="s">
        <v>1718</v>
      </c>
      <c r="N6412" t="s">
        <v>1718</v>
      </c>
    </row>
    <row r="6413" spans="1:14" x14ac:dyDescent="0.3">
      <c r="A6413" s="136">
        <f t="shared" si="100"/>
        <v>790.56914755419405</v>
      </c>
      <c r="B6413" s="134">
        <v>1.07535</v>
      </c>
      <c r="C6413" s="134">
        <v>-76.795509999999993</v>
      </c>
      <c r="D6413" t="s">
        <v>10578</v>
      </c>
      <c r="E6413" t="s">
        <v>892</v>
      </c>
      <c r="F6413" t="s">
        <v>877</v>
      </c>
      <c r="G6413" t="s">
        <v>3574</v>
      </c>
      <c r="H6413" t="s">
        <v>269</v>
      </c>
      <c r="I6413">
        <v>51.289900000000003</v>
      </c>
      <c r="J6413" t="s">
        <v>894</v>
      </c>
      <c r="K6413" t="s">
        <v>879</v>
      </c>
      <c r="L6413" t="s">
        <v>10579</v>
      </c>
      <c r="M6413" t="s">
        <v>906</v>
      </c>
      <c r="N6413" t="s">
        <v>906</v>
      </c>
    </row>
    <row r="6414" spans="1:14" x14ac:dyDescent="0.3">
      <c r="A6414" s="136">
        <f t="shared" si="100"/>
        <v>790.79713337590738</v>
      </c>
      <c r="B6414" s="134">
        <v>1.6679999999999999</v>
      </c>
      <c r="C6414" s="134">
        <v>-77.611999999999995</v>
      </c>
      <c r="D6414" t="s">
        <v>10462</v>
      </c>
      <c r="E6414" t="s">
        <v>883</v>
      </c>
      <c r="F6414" t="s">
        <v>877</v>
      </c>
      <c r="G6414" t="s">
        <v>10463</v>
      </c>
      <c r="H6414" t="s">
        <v>303</v>
      </c>
      <c r="I6414">
        <v>4144.6693999999998</v>
      </c>
      <c r="J6414" t="s">
        <v>889</v>
      </c>
      <c r="L6414" t="s">
        <v>2659</v>
      </c>
      <c r="M6414" t="s">
        <v>2026</v>
      </c>
      <c r="N6414" t="s">
        <v>2026</v>
      </c>
    </row>
    <row r="6415" spans="1:14" x14ac:dyDescent="0.3">
      <c r="A6415" s="136">
        <f t="shared" si="100"/>
        <v>792.98988984638299</v>
      </c>
      <c r="B6415" s="134">
        <v>0.91500000000000004</v>
      </c>
      <c r="C6415" s="134">
        <v>-76.570499999999996</v>
      </c>
      <c r="D6415" t="s">
        <v>10675</v>
      </c>
      <c r="E6415" t="s">
        <v>883</v>
      </c>
      <c r="F6415" t="s">
        <v>877</v>
      </c>
      <c r="G6415" t="s">
        <v>10510</v>
      </c>
      <c r="H6415" t="s">
        <v>269</v>
      </c>
      <c r="I6415">
        <v>115.9585</v>
      </c>
      <c r="J6415" t="s">
        <v>894</v>
      </c>
      <c r="L6415" t="s">
        <v>10676</v>
      </c>
      <c r="M6415" t="s">
        <v>10677</v>
      </c>
      <c r="N6415" t="s">
        <v>10677</v>
      </c>
    </row>
    <row r="6416" spans="1:14" x14ac:dyDescent="0.3">
      <c r="A6416" s="136">
        <f t="shared" si="100"/>
        <v>796.07458322395564</v>
      </c>
      <c r="B6416" s="134">
        <v>1.143</v>
      </c>
      <c r="C6416" s="134">
        <v>-76.991500000000002</v>
      </c>
      <c r="D6416" t="s">
        <v>10627</v>
      </c>
      <c r="E6416" t="s">
        <v>883</v>
      </c>
      <c r="F6416" t="s">
        <v>877</v>
      </c>
      <c r="G6416" t="s">
        <v>10628</v>
      </c>
      <c r="H6416" t="s">
        <v>269</v>
      </c>
      <c r="I6416">
        <v>45.6845</v>
      </c>
      <c r="J6416" t="s">
        <v>894</v>
      </c>
      <c r="L6416" t="s">
        <v>10629</v>
      </c>
      <c r="M6416" t="s">
        <v>1173</v>
      </c>
      <c r="N6416" t="s">
        <v>1173</v>
      </c>
    </row>
    <row r="6417" spans="1:14" x14ac:dyDescent="0.3">
      <c r="A6417" s="136">
        <f t="shared" si="100"/>
        <v>797.54810105255308</v>
      </c>
      <c r="B6417" s="134">
        <v>0.88900000000000001</v>
      </c>
      <c r="C6417" s="134">
        <v>-76.607500000000002</v>
      </c>
      <c r="D6417" t="s">
        <v>10780</v>
      </c>
      <c r="E6417" t="s">
        <v>883</v>
      </c>
      <c r="F6417" t="s">
        <v>877</v>
      </c>
      <c r="G6417" t="s">
        <v>10510</v>
      </c>
      <c r="H6417" t="s">
        <v>269</v>
      </c>
      <c r="I6417">
        <v>87.593500000000006</v>
      </c>
      <c r="J6417" t="s">
        <v>894</v>
      </c>
      <c r="L6417" t="s">
        <v>10781</v>
      </c>
      <c r="M6417" t="s">
        <v>957</v>
      </c>
      <c r="N6417" t="s">
        <v>957</v>
      </c>
    </row>
    <row r="6418" spans="1:14" x14ac:dyDescent="0.3">
      <c r="A6418" s="136">
        <f t="shared" si="100"/>
        <v>798.27777076648658</v>
      </c>
      <c r="B6418" s="134">
        <v>0.88200000000000001</v>
      </c>
      <c r="C6418" s="134">
        <v>-76.608500000000006</v>
      </c>
      <c r="D6418" t="s">
        <v>10826</v>
      </c>
      <c r="E6418" t="s">
        <v>883</v>
      </c>
      <c r="F6418" t="s">
        <v>877</v>
      </c>
      <c r="G6418" t="s">
        <v>10510</v>
      </c>
      <c r="H6418" t="s">
        <v>269</v>
      </c>
      <c r="I6418">
        <v>9611.8762999999999</v>
      </c>
      <c r="J6418" t="s">
        <v>1069</v>
      </c>
      <c r="L6418" t="s">
        <v>4322</v>
      </c>
      <c r="M6418" t="s">
        <v>10827</v>
      </c>
      <c r="N6418" t="s">
        <v>10827</v>
      </c>
    </row>
    <row r="6419" spans="1:14" x14ac:dyDescent="0.3">
      <c r="A6419" s="136">
        <f t="shared" si="100"/>
        <v>799.87711745240972</v>
      </c>
      <c r="B6419" s="134">
        <v>1.5345</v>
      </c>
      <c r="C6419" s="134">
        <v>-77.578999999999994</v>
      </c>
      <c r="D6419" t="s">
        <v>10642</v>
      </c>
      <c r="E6419" t="s">
        <v>883</v>
      </c>
      <c r="F6419" t="s">
        <v>877</v>
      </c>
      <c r="G6419" t="s">
        <v>10643</v>
      </c>
      <c r="H6419" t="s">
        <v>303</v>
      </c>
      <c r="I6419">
        <v>18.546600000000002</v>
      </c>
      <c r="J6419" t="s">
        <v>894</v>
      </c>
      <c r="L6419" t="s">
        <v>2659</v>
      </c>
      <c r="M6419" t="s">
        <v>3758</v>
      </c>
      <c r="N6419" t="s">
        <v>3758</v>
      </c>
    </row>
    <row r="6420" spans="1:14" x14ac:dyDescent="0.3">
      <c r="A6420" s="136">
        <f t="shared" si="100"/>
        <v>801.2813801404144</v>
      </c>
      <c r="B6420" s="134">
        <v>1.0854999999999999</v>
      </c>
      <c r="C6420" s="134">
        <v>-76.989500000000007</v>
      </c>
      <c r="D6420" t="s">
        <v>10699</v>
      </c>
      <c r="E6420" t="s">
        <v>883</v>
      </c>
      <c r="F6420" t="s">
        <v>877</v>
      </c>
      <c r="G6420" t="s">
        <v>10700</v>
      </c>
      <c r="H6420" t="s">
        <v>269</v>
      </c>
      <c r="I6420">
        <v>2245.9061000000002</v>
      </c>
      <c r="J6420" t="s">
        <v>889</v>
      </c>
      <c r="L6420" t="s">
        <v>2659</v>
      </c>
      <c r="M6420" t="s">
        <v>3225</v>
      </c>
      <c r="N6420" t="s">
        <v>3225</v>
      </c>
    </row>
    <row r="6421" spans="1:14" x14ac:dyDescent="0.3">
      <c r="A6421" s="136">
        <f t="shared" si="100"/>
        <v>804.45248583042701</v>
      </c>
      <c r="B6421" s="134">
        <v>1.2388600000000001</v>
      </c>
      <c r="C6421" s="134">
        <v>-77.261830000000003</v>
      </c>
      <c r="D6421" t="s">
        <v>10706</v>
      </c>
      <c r="E6421" t="s">
        <v>892</v>
      </c>
      <c r="F6421" t="s">
        <v>1593</v>
      </c>
      <c r="G6421" t="s">
        <v>10707</v>
      </c>
      <c r="H6421" t="s">
        <v>303</v>
      </c>
      <c r="I6421">
        <v>5.1433999999999997</v>
      </c>
      <c r="J6421" t="s">
        <v>894</v>
      </c>
      <c r="K6421" t="s">
        <v>879</v>
      </c>
      <c r="L6421" t="s">
        <v>10708</v>
      </c>
      <c r="M6421" t="s">
        <v>949</v>
      </c>
      <c r="N6421" t="s">
        <v>949</v>
      </c>
    </row>
    <row r="6422" spans="1:14" x14ac:dyDescent="0.3">
      <c r="A6422" s="136">
        <f t="shared" si="100"/>
        <v>804.82048936522108</v>
      </c>
      <c r="B6422" s="134">
        <v>0.83599999999999997</v>
      </c>
      <c r="C6422" s="134">
        <v>-76.646500000000003</v>
      </c>
      <c r="D6422" t="s">
        <v>10965</v>
      </c>
      <c r="E6422" t="s">
        <v>883</v>
      </c>
      <c r="F6422" t="s">
        <v>877</v>
      </c>
      <c r="G6422" t="s">
        <v>10510</v>
      </c>
      <c r="H6422" t="s">
        <v>269</v>
      </c>
      <c r="I6422">
        <v>201.1147</v>
      </c>
      <c r="J6422" t="s">
        <v>889</v>
      </c>
      <c r="L6422" t="s">
        <v>8742</v>
      </c>
      <c r="M6422" t="s">
        <v>957</v>
      </c>
      <c r="N6422" t="s">
        <v>957</v>
      </c>
    </row>
    <row r="6423" spans="1:14" x14ac:dyDescent="0.3">
      <c r="A6423" s="136">
        <f t="shared" si="100"/>
        <v>804.89137385126617</v>
      </c>
      <c r="B6423" s="134">
        <v>1.272</v>
      </c>
      <c r="C6423" s="134">
        <v>-77.313999999999993</v>
      </c>
      <c r="D6423" t="s">
        <v>10711</v>
      </c>
      <c r="E6423" t="s">
        <v>883</v>
      </c>
      <c r="F6423" t="s">
        <v>877</v>
      </c>
      <c r="G6423" t="s">
        <v>10707</v>
      </c>
      <c r="H6423" t="s">
        <v>303</v>
      </c>
      <c r="I6423">
        <v>128.5103</v>
      </c>
      <c r="J6423" t="s">
        <v>894</v>
      </c>
      <c r="L6423" t="s">
        <v>4329</v>
      </c>
      <c r="M6423" t="s">
        <v>1019</v>
      </c>
      <c r="N6423" t="s">
        <v>1019</v>
      </c>
    </row>
    <row r="6424" spans="1:14" x14ac:dyDescent="0.3">
      <c r="A6424" s="136">
        <f t="shared" si="100"/>
        <v>805.64618343407062</v>
      </c>
      <c r="B6424" s="134">
        <v>1.26739</v>
      </c>
      <c r="C6424" s="134">
        <v>-77.319190000000006</v>
      </c>
      <c r="D6424" t="s">
        <v>10735</v>
      </c>
      <c r="E6424" t="s">
        <v>892</v>
      </c>
      <c r="F6424" t="s">
        <v>1593</v>
      </c>
      <c r="G6424" t="s">
        <v>10707</v>
      </c>
      <c r="H6424" t="s">
        <v>303</v>
      </c>
      <c r="I6424">
        <v>9.0470000000000006</v>
      </c>
      <c r="J6424" t="s">
        <v>894</v>
      </c>
      <c r="K6424" t="s">
        <v>879</v>
      </c>
      <c r="L6424" t="s">
        <v>10736</v>
      </c>
      <c r="M6424" t="s">
        <v>949</v>
      </c>
      <c r="N6424" t="s">
        <v>949</v>
      </c>
    </row>
    <row r="6425" spans="1:14" x14ac:dyDescent="0.3">
      <c r="A6425" s="136">
        <f t="shared" si="100"/>
        <v>805.72237254539118</v>
      </c>
      <c r="B6425" s="134">
        <v>1.2644</v>
      </c>
      <c r="C6425" s="134">
        <v>-77.316280000000006</v>
      </c>
      <c r="D6425" t="s">
        <v>10739</v>
      </c>
      <c r="E6425" t="s">
        <v>892</v>
      </c>
      <c r="F6425" t="s">
        <v>877</v>
      </c>
      <c r="G6425" t="s">
        <v>10707</v>
      </c>
      <c r="H6425" t="s">
        <v>303</v>
      </c>
      <c r="I6425">
        <v>18.2621</v>
      </c>
      <c r="J6425" t="s">
        <v>894</v>
      </c>
      <c r="K6425" t="s">
        <v>879</v>
      </c>
      <c r="L6425" t="s">
        <v>10740</v>
      </c>
      <c r="M6425" t="s">
        <v>949</v>
      </c>
      <c r="N6425" t="s">
        <v>949</v>
      </c>
    </row>
    <row r="6426" spans="1:14" x14ac:dyDescent="0.3">
      <c r="A6426" s="136">
        <f t="shared" si="100"/>
        <v>805.85605258729743</v>
      </c>
      <c r="B6426" s="134">
        <v>1.2605</v>
      </c>
      <c r="C6426" s="134">
        <v>-77.313000000000002</v>
      </c>
      <c r="D6426" t="s">
        <v>10746</v>
      </c>
      <c r="E6426" t="s">
        <v>883</v>
      </c>
      <c r="F6426" t="s">
        <v>877</v>
      </c>
      <c r="G6426" t="s">
        <v>10707</v>
      </c>
      <c r="H6426" t="s">
        <v>303</v>
      </c>
      <c r="I6426">
        <v>13.592499999999999</v>
      </c>
      <c r="J6426" t="s">
        <v>894</v>
      </c>
      <c r="L6426" t="s">
        <v>10747</v>
      </c>
      <c r="M6426" t="s">
        <v>1019</v>
      </c>
      <c r="N6426" t="s">
        <v>1019</v>
      </c>
    </row>
    <row r="6427" spans="1:14" x14ac:dyDescent="0.3">
      <c r="A6427" s="136">
        <f t="shared" si="100"/>
        <v>805.88965481429807</v>
      </c>
      <c r="B6427" s="134">
        <v>1.1991000000000001</v>
      </c>
      <c r="C6427" s="134">
        <v>-77.228570000000005</v>
      </c>
      <c r="D6427" t="s">
        <v>10789</v>
      </c>
      <c r="E6427" t="s">
        <v>892</v>
      </c>
      <c r="F6427" t="s">
        <v>877</v>
      </c>
      <c r="G6427" t="s">
        <v>10707</v>
      </c>
      <c r="H6427" t="s">
        <v>303</v>
      </c>
      <c r="I6427">
        <v>11.8405</v>
      </c>
      <c r="J6427" t="s">
        <v>894</v>
      </c>
      <c r="K6427" t="s">
        <v>879</v>
      </c>
      <c r="L6427" t="s">
        <v>9773</v>
      </c>
      <c r="M6427" t="s">
        <v>1019</v>
      </c>
      <c r="N6427" t="s">
        <v>1019</v>
      </c>
    </row>
    <row r="6428" spans="1:14" x14ac:dyDescent="0.3">
      <c r="A6428" s="136">
        <f t="shared" si="100"/>
        <v>806.01352216784301</v>
      </c>
      <c r="B6428" s="134">
        <v>1.2646200000000001</v>
      </c>
      <c r="C6428" s="134">
        <v>-77.320999999999998</v>
      </c>
      <c r="D6428" t="s">
        <v>10758</v>
      </c>
      <c r="E6428" t="s">
        <v>892</v>
      </c>
      <c r="F6428" t="s">
        <v>877</v>
      </c>
      <c r="G6428" t="s">
        <v>10707</v>
      </c>
      <c r="H6428" t="s">
        <v>303</v>
      </c>
      <c r="I6428">
        <v>24.098700000000001</v>
      </c>
      <c r="J6428" t="s">
        <v>894</v>
      </c>
      <c r="K6428" t="s">
        <v>879</v>
      </c>
      <c r="L6428" t="s">
        <v>10736</v>
      </c>
      <c r="M6428" t="s">
        <v>989</v>
      </c>
      <c r="N6428" t="s">
        <v>989</v>
      </c>
    </row>
    <row r="6429" spans="1:14" x14ac:dyDescent="0.3">
      <c r="A6429" s="136">
        <f t="shared" si="100"/>
        <v>806.08467662811222</v>
      </c>
      <c r="B6429" s="134">
        <v>1.25861</v>
      </c>
      <c r="C6429" s="134">
        <v>-77.313900000000004</v>
      </c>
      <c r="D6429" t="s">
        <v>10770</v>
      </c>
      <c r="E6429" t="s">
        <v>892</v>
      </c>
      <c r="F6429" t="s">
        <v>1593</v>
      </c>
      <c r="G6429" t="s">
        <v>10707</v>
      </c>
      <c r="H6429" t="s">
        <v>303</v>
      </c>
      <c r="I6429">
        <v>7.3800999999999997</v>
      </c>
      <c r="J6429" t="s">
        <v>894</v>
      </c>
      <c r="K6429" t="s">
        <v>879</v>
      </c>
      <c r="L6429" t="s">
        <v>10771</v>
      </c>
      <c r="M6429" t="s">
        <v>989</v>
      </c>
      <c r="N6429" t="s">
        <v>989</v>
      </c>
    </row>
    <row r="6430" spans="1:14" x14ac:dyDescent="0.3">
      <c r="A6430" s="136">
        <f t="shared" si="100"/>
        <v>806.09275429349418</v>
      </c>
      <c r="B6430" s="134">
        <v>1.2629999999999999</v>
      </c>
      <c r="C6430" s="134">
        <v>-77.319999999999993</v>
      </c>
      <c r="D6430" t="s">
        <v>10769</v>
      </c>
      <c r="E6430" t="s">
        <v>883</v>
      </c>
      <c r="F6430" t="s">
        <v>877</v>
      </c>
      <c r="G6430" t="s">
        <v>10707</v>
      </c>
      <c r="H6430" t="s">
        <v>303</v>
      </c>
      <c r="I6430">
        <v>82.792299999999997</v>
      </c>
      <c r="J6430" t="s">
        <v>894</v>
      </c>
      <c r="L6430" t="s">
        <v>10736</v>
      </c>
      <c r="M6430" t="s">
        <v>989</v>
      </c>
      <c r="N6430" t="s">
        <v>989</v>
      </c>
    </row>
    <row r="6431" spans="1:14" x14ac:dyDescent="0.3">
      <c r="A6431" s="136">
        <f t="shared" si="100"/>
        <v>806.42427295871573</v>
      </c>
      <c r="B6431" s="134">
        <v>1.1931700000000001</v>
      </c>
      <c r="C6431" s="134">
        <v>-77.228530000000006</v>
      </c>
      <c r="D6431" t="s">
        <v>10820</v>
      </c>
      <c r="E6431" t="s">
        <v>892</v>
      </c>
      <c r="F6431" t="s">
        <v>877</v>
      </c>
      <c r="G6431" t="s">
        <v>10707</v>
      </c>
      <c r="H6431" t="s">
        <v>303</v>
      </c>
      <c r="I6431">
        <v>82.683499999999995</v>
      </c>
      <c r="J6431" t="s">
        <v>894</v>
      </c>
      <c r="K6431" t="s">
        <v>879</v>
      </c>
      <c r="L6431" t="s">
        <v>10821</v>
      </c>
      <c r="M6431" t="s">
        <v>989</v>
      </c>
      <c r="N6431" t="s">
        <v>989</v>
      </c>
    </row>
    <row r="6432" spans="1:14" x14ac:dyDescent="0.3">
      <c r="A6432" s="136">
        <f t="shared" si="100"/>
        <v>806.52944637319513</v>
      </c>
      <c r="B6432" s="134">
        <v>1.2515099999999999</v>
      </c>
      <c r="C6432" s="134">
        <v>-77.310980000000001</v>
      </c>
      <c r="D6432" t="s">
        <v>10791</v>
      </c>
      <c r="E6432" t="s">
        <v>892</v>
      </c>
      <c r="F6432" t="s">
        <v>877</v>
      </c>
      <c r="G6432" t="s">
        <v>10707</v>
      </c>
      <c r="H6432" t="s">
        <v>303</v>
      </c>
      <c r="I6432">
        <v>13.5237</v>
      </c>
      <c r="J6432" t="s">
        <v>894</v>
      </c>
      <c r="K6432" t="s">
        <v>879</v>
      </c>
      <c r="L6432" t="s">
        <v>10792</v>
      </c>
      <c r="M6432" t="s">
        <v>989</v>
      </c>
      <c r="N6432" t="s">
        <v>989</v>
      </c>
    </row>
    <row r="6433" spans="1:14" x14ac:dyDescent="0.3">
      <c r="A6433" s="136">
        <f t="shared" si="100"/>
        <v>806.60319575745541</v>
      </c>
      <c r="B6433" s="134">
        <v>1.254</v>
      </c>
      <c r="C6433" s="134">
        <v>-77.3155</v>
      </c>
      <c r="D6433" t="s">
        <v>10801</v>
      </c>
      <c r="E6433" t="s">
        <v>892</v>
      </c>
      <c r="F6433" t="s">
        <v>877</v>
      </c>
      <c r="G6433" t="s">
        <v>10707</v>
      </c>
      <c r="H6433" t="s">
        <v>303</v>
      </c>
      <c r="I6433">
        <v>19.771100000000001</v>
      </c>
      <c r="J6433" t="s">
        <v>986</v>
      </c>
      <c r="K6433" t="s">
        <v>879</v>
      </c>
      <c r="L6433" t="s">
        <v>10802</v>
      </c>
      <c r="M6433" t="s">
        <v>1019</v>
      </c>
      <c r="N6433" t="s">
        <v>1019</v>
      </c>
    </row>
    <row r="6434" spans="1:14" x14ac:dyDescent="0.3">
      <c r="A6434" s="136">
        <f t="shared" si="100"/>
        <v>807.23670643661831</v>
      </c>
      <c r="B6434" s="134">
        <v>1.24373</v>
      </c>
      <c r="C6434" s="134">
        <v>-77.311120000000003</v>
      </c>
      <c r="D6434" t="s">
        <v>10832</v>
      </c>
      <c r="E6434" t="s">
        <v>892</v>
      </c>
      <c r="F6434" t="s">
        <v>1593</v>
      </c>
      <c r="G6434" t="s">
        <v>10707</v>
      </c>
      <c r="H6434" t="s">
        <v>303</v>
      </c>
      <c r="I6434">
        <v>1.9296</v>
      </c>
      <c r="J6434" t="s">
        <v>894</v>
      </c>
      <c r="K6434" t="s">
        <v>879</v>
      </c>
      <c r="L6434" t="s">
        <v>10833</v>
      </c>
      <c r="M6434" t="s">
        <v>989</v>
      </c>
      <c r="N6434" t="s">
        <v>989</v>
      </c>
    </row>
    <row r="6435" spans="1:14" x14ac:dyDescent="0.3">
      <c r="A6435" s="136">
        <f t="shared" si="100"/>
        <v>807.23910504644425</v>
      </c>
      <c r="B6435" s="134">
        <v>1.24393</v>
      </c>
      <c r="C6435" s="134">
        <v>-77.311430000000001</v>
      </c>
      <c r="D6435" t="s">
        <v>10834</v>
      </c>
      <c r="E6435" t="s">
        <v>892</v>
      </c>
      <c r="F6435" t="s">
        <v>1593</v>
      </c>
      <c r="G6435" t="s">
        <v>10707</v>
      </c>
      <c r="H6435" t="s">
        <v>303</v>
      </c>
      <c r="I6435">
        <v>2.4902000000000002</v>
      </c>
      <c r="J6435" t="s">
        <v>894</v>
      </c>
      <c r="K6435" t="s">
        <v>879</v>
      </c>
      <c r="L6435" t="s">
        <v>10835</v>
      </c>
      <c r="M6435" t="s">
        <v>949</v>
      </c>
      <c r="N6435" t="s">
        <v>949</v>
      </c>
    </row>
    <row r="6436" spans="1:14" x14ac:dyDescent="0.3">
      <c r="A6436" s="136">
        <f t="shared" si="100"/>
        <v>807.30315239199069</v>
      </c>
      <c r="B6436" s="134">
        <v>0.77600000000000002</v>
      </c>
      <c r="C6436" s="134">
        <v>-76.586500000000001</v>
      </c>
      <c r="D6436" t="s">
        <v>11000</v>
      </c>
      <c r="E6436" t="s">
        <v>883</v>
      </c>
      <c r="F6436" t="s">
        <v>877</v>
      </c>
      <c r="G6436" t="s">
        <v>11001</v>
      </c>
      <c r="H6436" t="s">
        <v>269</v>
      </c>
      <c r="I6436">
        <v>231.93469999999999</v>
      </c>
      <c r="J6436" t="s">
        <v>889</v>
      </c>
      <c r="L6436" t="s">
        <v>11002</v>
      </c>
      <c r="M6436" t="s">
        <v>957</v>
      </c>
      <c r="N6436" t="s">
        <v>957</v>
      </c>
    </row>
    <row r="6437" spans="1:14" x14ac:dyDescent="0.3">
      <c r="A6437" s="136">
        <f t="shared" si="100"/>
        <v>807.32950783954448</v>
      </c>
      <c r="B6437" s="134">
        <v>1.2470000000000001</v>
      </c>
      <c r="C6437" s="134">
        <v>-77.316999999999993</v>
      </c>
      <c r="D6437" t="s">
        <v>10836</v>
      </c>
      <c r="E6437" t="s">
        <v>883</v>
      </c>
      <c r="F6437" t="s">
        <v>877</v>
      </c>
      <c r="G6437" t="s">
        <v>10707</v>
      </c>
      <c r="H6437" t="s">
        <v>303</v>
      </c>
      <c r="I6437">
        <v>88.970399999999998</v>
      </c>
      <c r="J6437" t="s">
        <v>894</v>
      </c>
      <c r="L6437" t="s">
        <v>10837</v>
      </c>
      <c r="M6437" t="s">
        <v>1019</v>
      </c>
      <c r="N6437" t="s">
        <v>1019</v>
      </c>
    </row>
    <row r="6438" spans="1:14" x14ac:dyDescent="0.3">
      <c r="A6438" s="136">
        <f t="shared" si="100"/>
        <v>807.52232656661772</v>
      </c>
      <c r="B6438" s="134">
        <v>1.2418199999999999</v>
      </c>
      <c r="C6438" s="134">
        <v>-77.312860000000001</v>
      </c>
      <c r="D6438" t="s">
        <v>10840</v>
      </c>
      <c r="E6438" t="s">
        <v>892</v>
      </c>
      <c r="F6438" t="s">
        <v>1593</v>
      </c>
      <c r="G6438" t="s">
        <v>10707</v>
      </c>
      <c r="H6438" t="s">
        <v>303</v>
      </c>
      <c r="I6438">
        <v>2.4916999999999998</v>
      </c>
      <c r="J6438" t="s">
        <v>894</v>
      </c>
      <c r="K6438" t="s">
        <v>879</v>
      </c>
      <c r="L6438" t="s">
        <v>10579</v>
      </c>
      <c r="M6438" t="s">
        <v>949</v>
      </c>
      <c r="N6438" t="s">
        <v>949</v>
      </c>
    </row>
    <row r="6439" spans="1:14" x14ac:dyDescent="0.3">
      <c r="A6439" s="136">
        <f t="shared" si="100"/>
        <v>807.60733630186417</v>
      </c>
      <c r="B6439" s="134">
        <v>1.2390600000000001</v>
      </c>
      <c r="C6439" s="134">
        <v>-77.310379999999995</v>
      </c>
      <c r="D6439" t="s">
        <v>10843</v>
      </c>
      <c r="E6439" t="s">
        <v>892</v>
      </c>
      <c r="F6439" t="s">
        <v>877</v>
      </c>
      <c r="G6439" t="s">
        <v>10707</v>
      </c>
      <c r="H6439" t="s">
        <v>303</v>
      </c>
      <c r="I6439">
        <v>27.902000000000001</v>
      </c>
      <c r="J6439" t="s">
        <v>894</v>
      </c>
      <c r="K6439" t="s">
        <v>879</v>
      </c>
      <c r="L6439" t="s">
        <v>10844</v>
      </c>
      <c r="M6439" t="s">
        <v>949</v>
      </c>
      <c r="N6439" t="s">
        <v>949</v>
      </c>
    </row>
    <row r="6440" spans="1:14" x14ac:dyDescent="0.3">
      <c r="A6440" s="136">
        <f t="shared" si="100"/>
        <v>807.71793260842185</v>
      </c>
      <c r="B6440" s="134">
        <v>1.23674</v>
      </c>
      <c r="C6440" s="134">
        <v>-77.308890000000005</v>
      </c>
      <c r="D6440" t="s">
        <v>10846</v>
      </c>
      <c r="E6440" t="s">
        <v>892</v>
      </c>
      <c r="F6440" t="s">
        <v>1593</v>
      </c>
      <c r="G6440" t="s">
        <v>10707</v>
      </c>
      <c r="H6440" t="s">
        <v>303</v>
      </c>
      <c r="I6440">
        <v>9.7395999999999994</v>
      </c>
      <c r="J6440" t="s">
        <v>894</v>
      </c>
      <c r="K6440" t="s">
        <v>879</v>
      </c>
      <c r="L6440" t="s">
        <v>10847</v>
      </c>
      <c r="M6440" t="s">
        <v>989</v>
      </c>
      <c r="N6440" t="s">
        <v>989</v>
      </c>
    </row>
    <row r="6441" spans="1:14" x14ac:dyDescent="0.3">
      <c r="A6441" s="136">
        <f t="shared" si="100"/>
        <v>807.84266608994665</v>
      </c>
      <c r="B6441" s="134">
        <v>1.2447299999999999</v>
      </c>
      <c r="C6441" s="134">
        <v>-77.321709999999996</v>
      </c>
      <c r="D6441" t="s">
        <v>10850</v>
      </c>
      <c r="E6441" t="s">
        <v>892</v>
      </c>
      <c r="F6441" t="s">
        <v>877</v>
      </c>
      <c r="G6441" t="s">
        <v>10707</v>
      </c>
      <c r="H6441" t="s">
        <v>303</v>
      </c>
      <c r="I6441">
        <v>16.616800000000001</v>
      </c>
      <c r="J6441" t="s">
        <v>894</v>
      </c>
      <c r="K6441" t="s">
        <v>879</v>
      </c>
      <c r="L6441" t="s">
        <v>10851</v>
      </c>
      <c r="M6441" t="s">
        <v>1718</v>
      </c>
      <c r="N6441" t="s">
        <v>1718</v>
      </c>
    </row>
    <row r="6442" spans="1:14" x14ac:dyDescent="0.3">
      <c r="A6442" s="136">
        <f t="shared" si="100"/>
        <v>809.18943013110459</v>
      </c>
      <c r="B6442" s="134">
        <v>0.7601</v>
      </c>
      <c r="C6442" s="134">
        <v>-76.592839999999995</v>
      </c>
      <c r="D6442" t="s">
        <v>11023</v>
      </c>
      <c r="E6442" t="s">
        <v>892</v>
      </c>
      <c r="F6442" t="s">
        <v>877</v>
      </c>
      <c r="G6442" t="s">
        <v>11001</v>
      </c>
      <c r="H6442" t="s">
        <v>269</v>
      </c>
      <c r="I6442">
        <v>139.6773</v>
      </c>
      <c r="J6442" t="s">
        <v>894</v>
      </c>
      <c r="K6442" t="s">
        <v>879</v>
      </c>
      <c r="L6442" t="s">
        <v>1467</v>
      </c>
      <c r="M6442" t="s">
        <v>899</v>
      </c>
      <c r="N6442" t="s">
        <v>899</v>
      </c>
    </row>
    <row r="6443" spans="1:14" x14ac:dyDescent="0.3">
      <c r="A6443" s="136">
        <f t="shared" si="100"/>
        <v>810.83784849673066</v>
      </c>
      <c r="B6443" s="134">
        <v>1.18329</v>
      </c>
      <c r="C6443" s="134">
        <v>-77.28295</v>
      </c>
      <c r="D6443" t="s">
        <v>10916</v>
      </c>
      <c r="E6443" t="s">
        <v>892</v>
      </c>
      <c r="F6443" t="s">
        <v>1593</v>
      </c>
      <c r="G6443" t="s">
        <v>10707</v>
      </c>
      <c r="H6443" t="s">
        <v>303</v>
      </c>
      <c r="I6443">
        <v>2.1686999999999999</v>
      </c>
      <c r="J6443" t="s">
        <v>894</v>
      </c>
      <c r="K6443" t="s">
        <v>879</v>
      </c>
      <c r="L6443" t="s">
        <v>10917</v>
      </c>
      <c r="M6443" t="s">
        <v>949</v>
      </c>
      <c r="N6443" t="s">
        <v>949</v>
      </c>
    </row>
    <row r="6444" spans="1:14" x14ac:dyDescent="0.3">
      <c r="A6444" s="136">
        <f t="shared" si="100"/>
        <v>811.04925997253633</v>
      </c>
      <c r="B6444" s="134">
        <v>1.427</v>
      </c>
      <c r="C6444" s="134">
        <v>-77.605999999999995</v>
      </c>
      <c r="D6444" t="s">
        <v>10890</v>
      </c>
      <c r="E6444" t="s">
        <v>883</v>
      </c>
      <c r="F6444" t="s">
        <v>877</v>
      </c>
      <c r="G6444" t="s">
        <v>10891</v>
      </c>
      <c r="H6444" t="s">
        <v>303</v>
      </c>
      <c r="I6444">
        <v>1039.9634000000001</v>
      </c>
      <c r="J6444" t="s">
        <v>889</v>
      </c>
      <c r="L6444" t="s">
        <v>2650</v>
      </c>
      <c r="M6444" t="s">
        <v>891</v>
      </c>
      <c r="N6444" t="s">
        <v>891</v>
      </c>
    </row>
    <row r="6445" spans="1:14" x14ac:dyDescent="0.3">
      <c r="A6445" s="136">
        <f t="shared" si="100"/>
        <v>811.09317103035232</v>
      </c>
      <c r="B6445" s="134">
        <v>1.18231</v>
      </c>
      <c r="C6445" s="134">
        <v>-77.285520000000005</v>
      </c>
      <c r="D6445" t="s">
        <v>10924</v>
      </c>
      <c r="E6445" t="s">
        <v>892</v>
      </c>
      <c r="F6445" t="s">
        <v>1593</v>
      </c>
      <c r="G6445" t="s">
        <v>10707</v>
      </c>
      <c r="H6445" t="s">
        <v>303</v>
      </c>
      <c r="I6445">
        <v>4.9599000000000002</v>
      </c>
      <c r="J6445" t="s">
        <v>894</v>
      </c>
      <c r="K6445" t="s">
        <v>879</v>
      </c>
      <c r="L6445" t="s">
        <v>10925</v>
      </c>
      <c r="M6445" t="s">
        <v>949</v>
      </c>
      <c r="N6445" t="s">
        <v>949</v>
      </c>
    </row>
    <row r="6446" spans="1:14" x14ac:dyDescent="0.3">
      <c r="A6446" s="136">
        <f t="shared" si="100"/>
        <v>811.37726650902209</v>
      </c>
      <c r="B6446" s="134">
        <v>1.1808099999999999</v>
      </c>
      <c r="C6446" s="134">
        <v>-77.287809999999993</v>
      </c>
      <c r="D6446" t="s">
        <v>10930</v>
      </c>
      <c r="E6446" t="s">
        <v>892</v>
      </c>
      <c r="F6446" t="s">
        <v>893</v>
      </c>
      <c r="G6446" t="s">
        <v>10707</v>
      </c>
      <c r="H6446" t="s">
        <v>303</v>
      </c>
      <c r="I6446">
        <v>28.7819</v>
      </c>
      <c r="J6446" t="s">
        <v>894</v>
      </c>
      <c r="K6446" t="s">
        <v>879</v>
      </c>
      <c r="L6446" t="s">
        <v>10925</v>
      </c>
      <c r="M6446" t="s">
        <v>931</v>
      </c>
      <c r="N6446" t="s">
        <v>931</v>
      </c>
    </row>
    <row r="6447" spans="1:14" x14ac:dyDescent="0.3">
      <c r="A6447" s="136">
        <f t="shared" si="100"/>
        <v>811.5331496062505</v>
      </c>
      <c r="B6447" s="134">
        <v>1.1785000000000001</v>
      </c>
      <c r="C6447" s="134">
        <v>-77.287000000000006</v>
      </c>
      <c r="D6447" t="s">
        <v>10934</v>
      </c>
      <c r="E6447" t="s">
        <v>883</v>
      </c>
      <c r="F6447" t="s">
        <v>877</v>
      </c>
      <c r="G6447" t="s">
        <v>10707</v>
      </c>
      <c r="H6447" t="s">
        <v>303</v>
      </c>
      <c r="I6447">
        <v>2.4712999999999998</v>
      </c>
      <c r="J6447" t="s">
        <v>894</v>
      </c>
      <c r="L6447" t="s">
        <v>10935</v>
      </c>
      <c r="M6447" t="s">
        <v>899</v>
      </c>
      <c r="N6447" t="s">
        <v>899</v>
      </c>
    </row>
    <row r="6448" spans="1:14" x14ac:dyDescent="0.3">
      <c r="A6448" s="136">
        <f t="shared" si="100"/>
        <v>812.13151227591902</v>
      </c>
      <c r="B6448" s="134">
        <v>1.169</v>
      </c>
      <c r="C6448" s="134">
        <v>-77.283000000000001</v>
      </c>
      <c r="D6448" t="s">
        <v>10941</v>
      </c>
      <c r="E6448" t="s">
        <v>883</v>
      </c>
      <c r="F6448" t="s">
        <v>877</v>
      </c>
      <c r="G6448" t="s">
        <v>10707</v>
      </c>
      <c r="H6448" t="s">
        <v>303</v>
      </c>
      <c r="I6448">
        <v>29.655000000000001</v>
      </c>
      <c r="J6448" t="s">
        <v>894</v>
      </c>
      <c r="L6448" t="s">
        <v>10942</v>
      </c>
      <c r="M6448" t="s">
        <v>1410</v>
      </c>
      <c r="N6448" t="s">
        <v>1410</v>
      </c>
    </row>
    <row r="6449" spans="1:14" x14ac:dyDescent="0.3">
      <c r="A6449" s="136">
        <f t="shared" si="100"/>
        <v>812.34745625052176</v>
      </c>
      <c r="B6449" s="134">
        <v>1.1723699999999999</v>
      </c>
      <c r="C6449" s="134">
        <v>-77.291020000000003</v>
      </c>
      <c r="D6449" t="s">
        <v>10945</v>
      </c>
      <c r="E6449" t="s">
        <v>892</v>
      </c>
      <c r="F6449" t="s">
        <v>926</v>
      </c>
      <c r="G6449" t="s">
        <v>10707</v>
      </c>
      <c r="H6449" t="s">
        <v>303</v>
      </c>
      <c r="I6449">
        <v>24.264500000000002</v>
      </c>
      <c r="J6449" t="s">
        <v>894</v>
      </c>
      <c r="K6449" t="s">
        <v>879</v>
      </c>
      <c r="L6449" t="s">
        <v>10946</v>
      </c>
      <c r="M6449" t="s">
        <v>10947</v>
      </c>
      <c r="N6449" t="s">
        <v>10947</v>
      </c>
    </row>
    <row r="6450" spans="1:14" x14ac:dyDescent="0.3">
      <c r="A6450" s="136">
        <f t="shared" si="100"/>
        <v>812.36329859311616</v>
      </c>
      <c r="B6450" s="134">
        <v>1.1765000000000001</v>
      </c>
      <c r="C6450" s="134">
        <v>-77.296999999999997</v>
      </c>
      <c r="D6450" t="s">
        <v>10943</v>
      </c>
      <c r="E6450" t="s">
        <v>883</v>
      </c>
      <c r="F6450" t="s">
        <v>981</v>
      </c>
      <c r="G6450" t="s">
        <v>10707</v>
      </c>
      <c r="H6450" t="s">
        <v>303</v>
      </c>
      <c r="I6450">
        <v>22.242000000000001</v>
      </c>
      <c r="J6450" t="s">
        <v>894</v>
      </c>
      <c r="L6450" t="s">
        <v>10944</v>
      </c>
      <c r="M6450" t="s">
        <v>931</v>
      </c>
      <c r="N6450" t="s">
        <v>931</v>
      </c>
    </row>
    <row r="6451" spans="1:14" x14ac:dyDescent="0.3">
      <c r="A6451" s="136">
        <f t="shared" si="100"/>
        <v>812.39663470120797</v>
      </c>
      <c r="B6451" s="134">
        <v>0.73299999999999998</v>
      </c>
      <c r="C6451" s="134">
        <v>-76.603499999999997</v>
      </c>
      <c r="D6451" t="s">
        <v>11078</v>
      </c>
      <c r="E6451" t="s">
        <v>883</v>
      </c>
      <c r="F6451" t="s">
        <v>877</v>
      </c>
      <c r="G6451" t="s">
        <v>11001</v>
      </c>
      <c r="H6451" t="s">
        <v>269</v>
      </c>
      <c r="I6451">
        <v>270.19009999999997</v>
      </c>
      <c r="J6451" t="s">
        <v>889</v>
      </c>
      <c r="L6451" t="s">
        <v>8742</v>
      </c>
      <c r="M6451" t="s">
        <v>957</v>
      </c>
      <c r="N6451" t="s">
        <v>957</v>
      </c>
    </row>
    <row r="6452" spans="1:14" x14ac:dyDescent="0.3">
      <c r="A6452" s="136">
        <f t="shared" si="100"/>
        <v>812.43003826048403</v>
      </c>
      <c r="B6452" s="134">
        <v>1.1717500000000001</v>
      </c>
      <c r="C6452" s="134">
        <v>-77.291430000000005</v>
      </c>
      <c r="D6452" t="s">
        <v>10948</v>
      </c>
      <c r="E6452" t="s">
        <v>892</v>
      </c>
      <c r="F6452" t="s">
        <v>1593</v>
      </c>
      <c r="G6452" t="s">
        <v>10707</v>
      </c>
      <c r="H6452" t="s">
        <v>303</v>
      </c>
      <c r="I6452">
        <v>10.0343</v>
      </c>
      <c r="J6452" t="s">
        <v>894</v>
      </c>
      <c r="K6452" t="s">
        <v>879</v>
      </c>
      <c r="L6452" t="s">
        <v>10946</v>
      </c>
      <c r="M6452" t="s">
        <v>949</v>
      </c>
      <c r="N6452" t="s">
        <v>949</v>
      </c>
    </row>
    <row r="6453" spans="1:14" x14ac:dyDescent="0.3">
      <c r="A6453" s="136">
        <f t="shared" si="100"/>
        <v>812.54476208914275</v>
      </c>
      <c r="B6453" s="134">
        <v>1.17699</v>
      </c>
      <c r="C6453" s="134">
        <v>-77.300470000000004</v>
      </c>
      <c r="D6453" t="s">
        <v>10949</v>
      </c>
      <c r="E6453" t="s">
        <v>892</v>
      </c>
      <c r="F6453" t="s">
        <v>877</v>
      </c>
      <c r="G6453" t="s">
        <v>10707</v>
      </c>
      <c r="H6453" t="s">
        <v>303</v>
      </c>
      <c r="I6453">
        <v>7.6620999999999997</v>
      </c>
      <c r="J6453" t="s">
        <v>894</v>
      </c>
      <c r="K6453" t="s">
        <v>879</v>
      </c>
      <c r="L6453" t="s">
        <v>10950</v>
      </c>
      <c r="M6453" t="s">
        <v>949</v>
      </c>
      <c r="N6453" t="s">
        <v>949</v>
      </c>
    </row>
    <row r="6454" spans="1:14" x14ac:dyDescent="0.3">
      <c r="A6454" s="136">
        <f t="shared" si="100"/>
        <v>812.73620604354096</v>
      </c>
      <c r="B6454" s="134">
        <v>1.17442</v>
      </c>
      <c r="C6454" s="134">
        <v>-77.299850000000006</v>
      </c>
      <c r="D6454" t="s">
        <v>10954</v>
      </c>
      <c r="E6454" t="s">
        <v>892</v>
      </c>
      <c r="F6454" t="s">
        <v>877</v>
      </c>
      <c r="G6454" t="s">
        <v>10707</v>
      </c>
      <c r="H6454" t="s">
        <v>303</v>
      </c>
      <c r="I6454">
        <v>9.0724999999999998</v>
      </c>
      <c r="J6454" t="s">
        <v>894</v>
      </c>
      <c r="K6454" t="s">
        <v>879</v>
      </c>
      <c r="L6454" t="s">
        <v>10950</v>
      </c>
      <c r="M6454" t="s">
        <v>931</v>
      </c>
      <c r="N6454" t="s">
        <v>931</v>
      </c>
    </row>
    <row r="6455" spans="1:14" x14ac:dyDescent="0.3">
      <c r="A6455" s="136">
        <f t="shared" si="100"/>
        <v>812.87623750200305</v>
      </c>
      <c r="B6455" s="134">
        <v>1.1755</v>
      </c>
      <c r="C6455" s="134">
        <v>-77.3035</v>
      </c>
      <c r="D6455" t="s">
        <v>10955</v>
      </c>
      <c r="E6455" t="s">
        <v>883</v>
      </c>
      <c r="F6455" t="s">
        <v>877</v>
      </c>
      <c r="G6455" t="s">
        <v>10707</v>
      </c>
      <c r="H6455" t="s">
        <v>303</v>
      </c>
      <c r="I6455">
        <v>69.198800000000006</v>
      </c>
      <c r="J6455" t="s">
        <v>894</v>
      </c>
      <c r="L6455" t="s">
        <v>10950</v>
      </c>
      <c r="M6455" t="s">
        <v>1543</v>
      </c>
      <c r="N6455" t="s">
        <v>1543</v>
      </c>
    </row>
    <row r="6456" spans="1:14" x14ac:dyDescent="0.3">
      <c r="A6456" s="136">
        <f t="shared" si="100"/>
        <v>813.00838870188136</v>
      </c>
      <c r="B6456" s="134">
        <v>1.1738900000000001</v>
      </c>
      <c r="C6456" s="134">
        <v>-77.303299999999993</v>
      </c>
      <c r="D6456" t="s">
        <v>10963</v>
      </c>
      <c r="E6456" t="s">
        <v>892</v>
      </c>
      <c r="F6456" t="s">
        <v>877</v>
      </c>
      <c r="G6456" t="s">
        <v>10707</v>
      </c>
      <c r="H6456" t="s">
        <v>303</v>
      </c>
      <c r="I6456">
        <v>16.239100000000001</v>
      </c>
      <c r="J6456" t="s">
        <v>894</v>
      </c>
      <c r="K6456" t="s">
        <v>879</v>
      </c>
      <c r="L6456" t="s">
        <v>10964</v>
      </c>
      <c r="M6456" t="s">
        <v>931</v>
      </c>
      <c r="N6456" t="s">
        <v>931</v>
      </c>
    </row>
    <row r="6457" spans="1:14" x14ac:dyDescent="0.3">
      <c r="A6457" s="136">
        <f t="shared" si="100"/>
        <v>814.47362779338607</v>
      </c>
      <c r="B6457" s="134">
        <v>1.2784899999999999</v>
      </c>
      <c r="C6457" s="134">
        <v>-77.466470000000001</v>
      </c>
      <c r="D6457" t="s">
        <v>10971</v>
      </c>
      <c r="E6457" t="s">
        <v>892</v>
      </c>
      <c r="F6457" t="s">
        <v>877</v>
      </c>
      <c r="G6457" t="s">
        <v>10972</v>
      </c>
      <c r="H6457" t="s">
        <v>303</v>
      </c>
      <c r="I6457">
        <v>8.7890999999999995</v>
      </c>
      <c r="J6457" t="s">
        <v>894</v>
      </c>
      <c r="K6457" t="s">
        <v>879</v>
      </c>
      <c r="L6457" t="s">
        <v>10973</v>
      </c>
      <c r="M6457" t="s">
        <v>1718</v>
      </c>
      <c r="N6457" t="s">
        <v>1718</v>
      </c>
    </row>
    <row r="6458" spans="1:14" x14ac:dyDescent="0.3">
      <c r="A6458" s="136">
        <f t="shared" si="100"/>
        <v>817.47728460800977</v>
      </c>
      <c r="B6458" s="134">
        <v>1.2705</v>
      </c>
      <c r="C6458" s="134">
        <v>-77.500500000000002</v>
      </c>
      <c r="D6458" t="s">
        <v>10993</v>
      </c>
      <c r="E6458" t="s">
        <v>883</v>
      </c>
      <c r="F6458" t="s">
        <v>884</v>
      </c>
      <c r="G6458" t="s">
        <v>10972</v>
      </c>
      <c r="H6458" t="s">
        <v>303</v>
      </c>
      <c r="I6458">
        <v>9.8903999999999996</v>
      </c>
      <c r="L6458" t="s">
        <v>10994</v>
      </c>
      <c r="M6458" t="s">
        <v>957</v>
      </c>
      <c r="N6458" t="s">
        <v>957</v>
      </c>
    </row>
    <row r="6459" spans="1:14" x14ac:dyDescent="0.3">
      <c r="A6459" s="136">
        <f t="shared" si="100"/>
        <v>818.47376367005722</v>
      </c>
      <c r="B6459" s="134">
        <v>1.33314</v>
      </c>
      <c r="C6459" s="134">
        <v>-77.595489999999998</v>
      </c>
      <c r="D6459" t="s">
        <v>11006</v>
      </c>
      <c r="E6459" t="s">
        <v>892</v>
      </c>
      <c r="F6459" t="s">
        <v>1593</v>
      </c>
      <c r="G6459" t="s">
        <v>10988</v>
      </c>
      <c r="H6459" t="s">
        <v>303</v>
      </c>
      <c r="I6459">
        <v>1.4067000000000001</v>
      </c>
      <c r="J6459" t="s">
        <v>894</v>
      </c>
      <c r="K6459" t="s">
        <v>879</v>
      </c>
      <c r="L6459" t="s">
        <v>11007</v>
      </c>
      <c r="M6459" t="s">
        <v>949</v>
      </c>
      <c r="N6459" t="s">
        <v>949</v>
      </c>
    </row>
    <row r="6460" spans="1:14" x14ac:dyDescent="0.3">
      <c r="A6460" s="136">
        <f t="shared" si="100"/>
        <v>818.67470239506929</v>
      </c>
      <c r="B6460" s="134">
        <v>0.66937999999999998</v>
      </c>
      <c r="C6460" s="134">
        <v>-76.605459999999994</v>
      </c>
      <c r="D6460" t="s">
        <v>11184</v>
      </c>
      <c r="E6460" t="s">
        <v>892</v>
      </c>
      <c r="F6460" t="s">
        <v>877</v>
      </c>
      <c r="G6460" t="s">
        <v>11001</v>
      </c>
      <c r="H6460" t="s">
        <v>269</v>
      </c>
      <c r="I6460">
        <v>196.15459999999999</v>
      </c>
      <c r="J6460" t="s">
        <v>894</v>
      </c>
      <c r="K6460" t="s">
        <v>879</v>
      </c>
      <c r="L6460" t="s">
        <v>11185</v>
      </c>
      <c r="M6460" t="s">
        <v>1107</v>
      </c>
      <c r="N6460" t="s">
        <v>1107</v>
      </c>
    </row>
    <row r="6461" spans="1:14" x14ac:dyDescent="0.3">
      <c r="A6461" s="136">
        <f t="shared" si="100"/>
        <v>819.08743292362237</v>
      </c>
      <c r="B6461" s="134">
        <v>0.66849999999999998</v>
      </c>
      <c r="C6461" s="134">
        <v>-76.611500000000007</v>
      </c>
      <c r="D6461" t="s">
        <v>11195</v>
      </c>
      <c r="E6461" t="s">
        <v>883</v>
      </c>
      <c r="F6461" t="s">
        <v>877</v>
      </c>
      <c r="G6461" t="s">
        <v>11001</v>
      </c>
      <c r="H6461" t="s">
        <v>269</v>
      </c>
      <c r="I6461">
        <v>55.520299999999999</v>
      </c>
      <c r="J6461" t="s">
        <v>894</v>
      </c>
      <c r="L6461" t="s">
        <v>11196</v>
      </c>
      <c r="M6461" t="s">
        <v>957</v>
      </c>
      <c r="N6461" t="s">
        <v>957</v>
      </c>
    </row>
    <row r="6462" spans="1:14" x14ac:dyDescent="0.3">
      <c r="A6462" s="136">
        <f t="shared" si="100"/>
        <v>820.29992117596782</v>
      </c>
      <c r="B6462" s="134">
        <v>1.2549999999999999</v>
      </c>
      <c r="C6462" s="134">
        <v>-77.522000000000006</v>
      </c>
      <c r="D6462" t="s">
        <v>11031</v>
      </c>
      <c r="E6462" t="s">
        <v>892</v>
      </c>
      <c r="F6462" t="s">
        <v>1214</v>
      </c>
      <c r="G6462" t="s">
        <v>11032</v>
      </c>
      <c r="H6462" t="s">
        <v>303</v>
      </c>
      <c r="I6462">
        <v>19.7822</v>
      </c>
      <c r="L6462" t="s">
        <v>11033</v>
      </c>
      <c r="M6462" t="s">
        <v>1019</v>
      </c>
      <c r="N6462" t="s">
        <v>1019</v>
      </c>
    </row>
    <row r="6463" spans="1:14" x14ac:dyDescent="0.3">
      <c r="A6463" s="136">
        <f t="shared" si="100"/>
        <v>820.36014919317972</v>
      </c>
      <c r="B6463" s="134">
        <v>1.0785</v>
      </c>
      <c r="C6463" s="134">
        <v>-77.283500000000004</v>
      </c>
      <c r="D6463" t="s">
        <v>11060</v>
      </c>
      <c r="E6463" t="s">
        <v>892</v>
      </c>
      <c r="F6463" t="s">
        <v>1214</v>
      </c>
      <c r="G6463" t="s">
        <v>10707</v>
      </c>
      <c r="H6463" t="s">
        <v>303</v>
      </c>
      <c r="I6463">
        <v>77.846800000000002</v>
      </c>
      <c r="J6463" t="s">
        <v>986</v>
      </c>
      <c r="K6463" t="s">
        <v>879</v>
      </c>
      <c r="L6463" t="s">
        <v>11061</v>
      </c>
      <c r="M6463" t="s">
        <v>931</v>
      </c>
      <c r="N6463" t="s">
        <v>931</v>
      </c>
    </row>
    <row r="6464" spans="1:14" x14ac:dyDescent="0.3">
      <c r="A6464" s="136">
        <f t="shared" si="100"/>
        <v>820.82121220794988</v>
      </c>
      <c r="B6464" s="134">
        <v>1.22017</v>
      </c>
      <c r="C6464" s="134">
        <v>-77.484080000000006</v>
      </c>
      <c r="D6464" t="s">
        <v>11046</v>
      </c>
      <c r="E6464" t="s">
        <v>892</v>
      </c>
      <c r="F6464" t="s">
        <v>877</v>
      </c>
      <c r="G6464" t="s">
        <v>11047</v>
      </c>
      <c r="H6464" t="s">
        <v>303</v>
      </c>
      <c r="I6464">
        <v>3.5831</v>
      </c>
      <c r="J6464" t="s">
        <v>894</v>
      </c>
      <c r="K6464" t="s">
        <v>879</v>
      </c>
      <c r="L6464" t="s">
        <v>11048</v>
      </c>
      <c r="M6464" t="s">
        <v>989</v>
      </c>
      <c r="N6464" t="s">
        <v>989</v>
      </c>
    </row>
    <row r="6465" spans="1:14" x14ac:dyDescent="0.3">
      <c r="A6465" s="136">
        <f t="shared" si="100"/>
        <v>822.29698224350716</v>
      </c>
      <c r="B6465" s="134">
        <v>1.06</v>
      </c>
      <c r="C6465" s="134">
        <v>-77.287499999999994</v>
      </c>
      <c r="D6465" t="s">
        <v>11088</v>
      </c>
      <c r="E6465" t="s">
        <v>883</v>
      </c>
      <c r="F6465" t="s">
        <v>1214</v>
      </c>
      <c r="G6465" t="s">
        <v>10707</v>
      </c>
      <c r="H6465" t="s">
        <v>303</v>
      </c>
      <c r="I6465">
        <v>11.1212</v>
      </c>
      <c r="L6465" t="s">
        <v>11089</v>
      </c>
      <c r="M6465" t="s">
        <v>1019</v>
      </c>
      <c r="N6465" t="s">
        <v>1019</v>
      </c>
    </row>
    <row r="6466" spans="1:14" x14ac:dyDescent="0.3">
      <c r="A6466" s="136">
        <f t="shared" ref="A6466:A6529" si="101">6371*ACOS(SIN(RADIANS(LAT))*SIN(RADIANS(B6466))+COS(RADIANS(LAT))*COS(RADIANS(B6466))*COS(RADIANS(C6466-LONG)))</f>
        <v>823.27673124864259</v>
      </c>
      <c r="B6466" s="134">
        <v>1.1273</v>
      </c>
      <c r="C6466" s="134">
        <v>-77.396299999999997</v>
      </c>
      <c r="D6466" t="s">
        <v>11104</v>
      </c>
      <c r="E6466" t="s">
        <v>892</v>
      </c>
      <c r="F6466" t="s">
        <v>877</v>
      </c>
      <c r="G6466" t="s">
        <v>11105</v>
      </c>
      <c r="H6466" t="s">
        <v>303</v>
      </c>
      <c r="I6466">
        <v>4.5194000000000001</v>
      </c>
      <c r="J6466" t="s">
        <v>894</v>
      </c>
      <c r="K6466" t="s">
        <v>879</v>
      </c>
      <c r="L6466" t="s">
        <v>11106</v>
      </c>
      <c r="M6466" t="s">
        <v>3310</v>
      </c>
      <c r="N6466" t="s">
        <v>3310</v>
      </c>
    </row>
    <row r="6467" spans="1:14" x14ac:dyDescent="0.3">
      <c r="A6467" s="136">
        <f t="shared" si="101"/>
        <v>823.31967400821611</v>
      </c>
      <c r="B6467" s="134">
        <v>1.099</v>
      </c>
      <c r="C6467" s="134">
        <v>-77.358000000000004</v>
      </c>
      <c r="D6467" t="s">
        <v>11107</v>
      </c>
      <c r="E6467" t="s">
        <v>883</v>
      </c>
      <c r="F6467" t="s">
        <v>877</v>
      </c>
      <c r="G6467" t="s">
        <v>11108</v>
      </c>
      <c r="H6467" t="s">
        <v>303</v>
      </c>
      <c r="I6467">
        <v>155.72300000000001</v>
      </c>
      <c r="J6467" t="s">
        <v>889</v>
      </c>
      <c r="L6467" t="s">
        <v>8742</v>
      </c>
      <c r="M6467" t="s">
        <v>1019</v>
      </c>
      <c r="N6467" t="s">
        <v>1019</v>
      </c>
    </row>
    <row r="6468" spans="1:14" x14ac:dyDescent="0.3">
      <c r="A6468" s="136">
        <f t="shared" si="101"/>
        <v>823.62809381898307</v>
      </c>
      <c r="B6468" s="134">
        <v>0.67281000000000002</v>
      </c>
      <c r="C6468" s="134">
        <v>-76.702060000000003</v>
      </c>
      <c r="D6468" t="s">
        <v>11245</v>
      </c>
      <c r="E6468" t="s">
        <v>892</v>
      </c>
      <c r="F6468" t="s">
        <v>877</v>
      </c>
      <c r="G6468" t="s">
        <v>11242</v>
      </c>
      <c r="H6468" t="s">
        <v>269</v>
      </c>
      <c r="I6468">
        <v>86.865099999999998</v>
      </c>
      <c r="J6468" t="s">
        <v>894</v>
      </c>
      <c r="K6468" t="s">
        <v>879</v>
      </c>
      <c r="L6468" t="s">
        <v>11246</v>
      </c>
      <c r="M6468" t="s">
        <v>899</v>
      </c>
      <c r="N6468" t="s">
        <v>899</v>
      </c>
    </row>
    <row r="6469" spans="1:14" x14ac:dyDescent="0.3">
      <c r="A6469" s="136">
        <f t="shared" si="101"/>
        <v>823.81034157890065</v>
      </c>
      <c r="B6469" s="134">
        <v>0.67949999999999999</v>
      </c>
      <c r="C6469" s="134">
        <v>-76.716999999999999</v>
      </c>
      <c r="D6469" t="s">
        <v>11241</v>
      </c>
      <c r="E6469" t="s">
        <v>883</v>
      </c>
      <c r="F6469" t="s">
        <v>981</v>
      </c>
      <c r="G6469" t="s">
        <v>11242</v>
      </c>
      <c r="H6469" t="s">
        <v>269</v>
      </c>
      <c r="I6469">
        <v>54.299399999999999</v>
      </c>
      <c r="J6469" t="s">
        <v>894</v>
      </c>
      <c r="L6469" t="s">
        <v>11243</v>
      </c>
      <c r="M6469" t="s">
        <v>957</v>
      </c>
      <c r="N6469" t="s">
        <v>957</v>
      </c>
    </row>
    <row r="6470" spans="1:14" x14ac:dyDescent="0.3">
      <c r="A6470" s="136">
        <f t="shared" si="101"/>
        <v>824.81056500386853</v>
      </c>
      <c r="B6470" s="134">
        <v>1.1194999999999999</v>
      </c>
      <c r="C6470" s="134">
        <v>-77.409000000000006</v>
      </c>
      <c r="D6470" t="s">
        <v>11129</v>
      </c>
      <c r="E6470" t="s">
        <v>883</v>
      </c>
      <c r="F6470" t="s">
        <v>877</v>
      </c>
      <c r="G6470" t="s">
        <v>11105</v>
      </c>
      <c r="H6470" t="s">
        <v>303</v>
      </c>
      <c r="I6470">
        <v>134.73089999999999</v>
      </c>
      <c r="J6470" t="s">
        <v>894</v>
      </c>
      <c r="L6470" t="s">
        <v>8742</v>
      </c>
      <c r="M6470" t="s">
        <v>1410</v>
      </c>
      <c r="N6470" t="s">
        <v>1410</v>
      </c>
    </row>
    <row r="6471" spans="1:14" x14ac:dyDescent="0.3">
      <c r="A6471" s="136">
        <f t="shared" si="101"/>
        <v>824.90792314819225</v>
      </c>
      <c r="B6471" s="134">
        <v>1.1405000000000001</v>
      </c>
      <c r="C6471" s="134">
        <v>-77.438999999999993</v>
      </c>
      <c r="D6471" t="s">
        <v>11125</v>
      </c>
      <c r="E6471" t="s">
        <v>883</v>
      </c>
      <c r="F6471" t="s">
        <v>884</v>
      </c>
      <c r="G6471" t="s">
        <v>11105</v>
      </c>
      <c r="H6471" t="s">
        <v>303</v>
      </c>
      <c r="I6471">
        <v>19.778400000000001</v>
      </c>
      <c r="L6471" t="s">
        <v>11126</v>
      </c>
      <c r="M6471" t="s">
        <v>1019</v>
      </c>
      <c r="N6471" t="s">
        <v>1019</v>
      </c>
    </row>
    <row r="6472" spans="1:14" x14ac:dyDescent="0.3">
      <c r="A6472" s="136">
        <f t="shared" si="101"/>
        <v>825.91773413565238</v>
      </c>
      <c r="B6472" s="134">
        <v>1.7675000000000001</v>
      </c>
      <c r="C6472" s="134">
        <v>-78.1935</v>
      </c>
      <c r="D6472" t="s">
        <v>11192</v>
      </c>
      <c r="E6472" t="s">
        <v>883</v>
      </c>
      <c r="F6472" t="s">
        <v>1214</v>
      </c>
      <c r="G6472" t="s">
        <v>11193</v>
      </c>
      <c r="H6472" t="s">
        <v>303</v>
      </c>
      <c r="I6472">
        <v>76.791700000000006</v>
      </c>
      <c r="L6472" t="s">
        <v>11194</v>
      </c>
      <c r="M6472" t="s">
        <v>1019</v>
      </c>
      <c r="N6472" t="s">
        <v>1019</v>
      </c>
    </row>
    <row r="6473" spans="1:14" x14ac:dyDescent="0.3">
      <c r="A6473" s="136">
        <f t="shared" si="101"/>
        <v>826.10001549807805</v>
      </c>
      <c r="B6473" s="134">
        <v>1.2080599999999999</v>
      </c>
      <c r="C6473" s="134">
        <v>-77.546520000000001</v>
      </c>
      <c r="D6473" t="s">
        <v>11139</v>
      </c>
      <c r="E6473" t="s">
        <v>892</v>
      </c>
      <c r="F6473" t="s">
        <v>1214</v>
      </c>
      <c r="G6473" t="s">
        <v>11032</v>
      </c>
      <c r="H6473" t="s">
        <v>303</v>
      </c>
      <c r="I6473">
        <v>3.7328999999999999</v>
      </c>
      <c r="J6473" t="s">
        <v>986</v>
      </c>
      <c r="K6473" t="s">
        <v>879</v>
      </c>
      <c r="L6473" t="s">
        <v>11140</v>
      </c>
      <c r="M6473" t="s">
        <v>949</v>
      </c>
      <c r="N6473" t="s">
        <v>949</v>
      </c>
    </row>
    <row r="6474" spans="1:14" x14ac:dyDescent="0.3">
      <c r="A6474" s="136">
        <f t="shared" si="101"/>
        <v>826.29002479621568</v>
      </c>
      <c r="B6474" s="134">
        <v>1.1140000000000001</v>
      </c>
      <c r="C6474" s="134">
        <v>-77.424000000000007</v>
      </c>
      <c r="D6474" t="s">
        <v>11148</v>
      </c>
      <c r="E6474" t="s">
        <v>883</v>
      </c>
      <c r="F6474" t="s">
        <v>877</v>
      </c>
      <c r="G6474" t="s">
        <v>11105</v>
      </c>
      <c r="H6474" t="s">
        <v>303</v>
      </c>
      <c r="I6474">
        <v>197.77789999999999</v>
      </c>
      <c r="J6474" t="s">
        <v>889</v>
      </c>
      <c r="L6474" t="s">
        <v>1688</v>
      </c>
      <c r="M6474" t="s">
        <v>11149</v>
      </c>
      <c r="N6474" t="s">
        <v>11149</v>
      </c>
    </row>
    <row r="6475" spans="1:14" x14ac:dyDescent="0.3">
      <c r="A6475" s="136">
        <f t="shared" si="101"/>
        <v>826.37048571632999</v>
      </c>
      <c r="B6475" s="134">
        <v>1.724</v>
      </c>
      <c r="C6475" s="134">
        <v>-78.153999999999996</v>
      </c>
      <c r="D6475" t="s">
        <v>11186</v>
      </c>
      <c r="E6475" t="s">
        <v>892</v>
      </c>
      <c r="F6475" t="s">
        <v>1214</v>
      </c>
      <c r="G6475" t="s">
        <v>11187</v>
      </c>
      <c r="H6475" t="s">
        <v>303</v>
      </c>
      <c r="I6475">
        <v>48.299599999999998</v>
      </c>
      <c r="J6475" t="s">
        <v>986</v>
      </c>
      <c r="K6475" t="s">
        <v>879</v>
      </c>
      <c r="L6475" t="s">
        <v>11188</v>
      </c>
      <c r="M6475" t="s">
        <v>1019</v>
      </c>
      <c r="N6475" t="s">
        <v>1019</v>
      </c>
    </row>
    <row r="6476" spans="1:14" x14ac:dyDescent="0.3">
      <c r="A6476" s="136">
        <f t="shared" si="101"/>
        <v>827.00255094635077</v>
      </c>
      <c r="B6476" s="134">
        <v>0.67500000000000004</v>
      </c>
      <c r="C6476" s="134">
        <v>-76.766499999999994</v>
      </c>
      <c r="D6476" t="s">
        <v>11288</v>
      </c>
      <c r="E6476" t="s">
        <v>892</v>
      </c>
      <c r="F6476" t="s">
        <v>877</v>
      </c>
      <c r="G6476" t="s">
        <v>11242</v>
      </c>
      <c r="H6476" t="s">
        <v>269</v>
      </c>
      <c r="I6476">
        <v>88.863900000000001</v>
      </c>
      <c r="J6476" t="s">
        <v>894</v>
      </c>
      <c r="K6476" t="s">
        <v>903</v>
      </c>
      <c r="L6476" t="s">
        <v>11289</v>
      </c>
      <c r="M6476" t="s">
        <v>1686</v>
      </c>
      <c r="N6476" t="s">
        <v>1686</v>
      </c>
    </row>
    <row r="6477" spans="1:14" x14ac:dyDescent="0.3">
      <c r="A6477" s="136">
        <f t="shared" si="101"/>
        <v>827.42926771292809</v>
      </c>
      <c r="B6477" s="134">
        <v>1.6759999999999999</v>
      </c>
      <c r="C6477" s="134">
        <v>-78.117000000000004</v>
      </c>
      <c r="D6477" t="s">
        <v>11197</v>
      </c>
      <c r="E6477" t="s">
        <v>883</v>
      </c>
      <c r="F6477" t="s">
        <v>884</v>
      </c>
      <c r="G6477" t="s">
        <v>11198</v>
      </c>
      <c r="H6477" t="s">
        <v>303</v>
      </c>
      <c r="I6477">
        <v>45.818399999999997</v>
      </c>
      <c r="L6477" t="s">
        <v>11199</v>
      </c>
      <c r="M6477" t="s">
        <v>957</v>
      </c>
      <c r="N6477" t="s">
        <v>957</v>
      </c>
    </row>
    <row r="6478" spans="1:14" x14ac:dyDescent="0.3">
      <c r="A6478" s="136">
        <f t="shared" si="101"/>
        <v>828.44479081281611</v>
      </c>
      <c r="B6478" s="134">
        <v>0.55661000000000005</v>
      </c>
      <c r="C6478" s="134">
        <v>-76.582880000000003</v>
      </c>
      <c r="D6478" t="s">
        <v>11435</v>
      </c>
      <c r="E6478" t="s">
        <v>892</v>
      </c>
      <c r="F6478" t="s">
        <v>877</v>
      </c>
      <c r="G6478" t="s">
        <v>11379</v>
      </c>
      <c r="H6478" t="s">
        <v>269</v>
      </c>
      <c r="I6478">
        <v>57.445900000000002</v>
      </c>
      <c r="J6478" t="s">
        <v>894</v>
      </c>
      <c r="K6478" t="s">
        <v>1058</v>
      </c>
      <c r="L6478" t="s">
        <v>11436</v>
      </c>
      <c r="M6478" t="s">
        <v>899</v>
      </c>
      <c r="N6478" t="s">
        <v>899</v>
      </c>
    </row>
    <row r="6479" spans="1:14" x14ac:dyDescent="0.3">
      <c r="A6479" s="136">
        <f t="shared" si="101"/>
        <v>828.53162192095408</v>
      </c>
      <c r="B6479" s="134">
        <v>1.6759999999999999</v>
      </c>
      <c r="C6479" s="134">
        <v>-78.131500000000003</v>
      </c>
      <c r="D6479" t="s">
        <v>11216</v>
      </c>
      <c r="E6479" t="s">
        <v>883</v>
      </c>
      <c r="F6479" t="s">
        <v>877</v>
      </c>
      <c r="G6479" t="s">
        <v>11217</v>
      </c>
      <c r="H6479" t="s">
        <v>303</v>
      </c>
      <c r="I6479">
        <v>5146.4710999999998</v>
      </c>
      <c r="J6479" t="s">
        <v>1069</v>
      </c>
      <c r="L6479" t="s">
        <v>2659</v>
      </c>
      <c r="M6479" t="s">
        <v>4586</v>
      </c>
      <c r="N6479" t="s">
        <v>4586</v>
      </c>
    </row>
    <row r="6480" spans="1:14" x14ac:dyDescent="0.3">
      <c r="A6480" s="136">
        <f t="shared" si="101"/>
        <v>829.39016522365716</v>
      </c>
      <c r="B6480" s="134">
        <v>0.66879999999999995</v>
      </c>
      <c r="C6480" s="134">
        <v>-76.798419999999993</v>
      </c>
      <c r="D6480" t="s">
        <v>11340</v>
      </c>
      <c r="E6480" t="s">
        <v>892</v>
      </c>
      <c r="F6480" t="s">
        <v>877</v>
      </c>
      <c r="G6480" t="s">
        <v>11242</v>
      </c>
      <c r="H6480" t="s">
        <v>269</v>
      </c>
      <c r="I6480">
        <v>22.298500000000001</v>
      </c>
      <c r="J6480" t="s">
        <v>894</v>
      </c>
      <c r="K6480" t="s">
        <v>879</v>
      </c>
      <c r="L6480" t="s">
        <v>11341</v>
      </c>
      <c r="M6480" t="s">
        <v>1482</v>
      </c>
      <c r="N6480" t="s">
        <v>1482</v>
      </c>
    </row>
    <row r="6481" spans="1:14" x14ac:dyDescent="0.3">
      <c r="A6481" s="136">
        <f t="shared" si="101"/>
        <v>830.19219720119622</v>
      </c>
      <c r="B6481" s="134">
        <v>0.68261000000000005</v>
      </c>
      <c r="C6481" s="134">
        <v>-76.835970000000003</v>
      </c>
      <c r="D6481" t="s">
        <v>11350</v>
      </c>
      <c r="E6481" t="s">
        <v>892</v>
      </c>
      <c r="F6481" t="s">
        <v>877</v>
      </c>
      <c r="G6481" t="s">
        <v>11242</v>
      </c>
      <c r="H6481" t="s">
        <v>269</v>
      </c>
      <c r="I6481">
        <v>43.241999999999997</v>
      </c>
      <c r="J6481" t="s">
        <v>894</v>
      </c>
      <c r="K6481" t="s">
        <v>879</v>
      </c>
      <c r="L6481" t="s">
        <v>11351</v>
      </c>
      <c r="M6481" t="s">
        <v>949</v>
      </c>
      <c r="N6481" t="s">
        <v>949</v>
      </c>
    </row>
    <row r="6482" spans="1:14" x14ac:dyDescent="0.3">
      <c r="A6482" s="136">
        <f t="shared" si="101"/>
        <v>830.40889293300779</v>
      </c>
      <c r="B6482" s="134">
        <v>0.71021999999999996</v>
      </c>
      <c r="C6482" s="134">
        <v>-76.885810000000006</v>
      </c>
      <c r="D6482" t="s">
        <v>11331</v>
      </c>
      <c r="E6482" t="s">
        <v>892</v>
      </c>
      <c r="F6482" t="s">
        <v>877</v>
      </c>
      <c r="G6482" t="s">
        <v>11242</v>
      </c>
      <c r="H6482" t="s">
        <v>269</v>
      </c>
      <c r="I6482">
        <v>3.0604</v>
      </c>
      <c r="J6482" t="s">
        <v>894</v>
      </c>
      <c r="K6482" t="s">
        <v>879</v>
      </c>
      <c r="L6482" t="s">
        <v>11332</v>
      </c>
      <c r="M6482" t="s">
        <v>1718</v>
      </c>
      <c r="N6482" t="s">
        <v>1718</v>
      </c>
    </row>
    <row r="6483" spans="1:14" x14ac:dyDescent="0.3">
      <c r="A6483" s="136">
        <f t="shared" si="101"/>
        <v>830.54132258365041</v>
      </c>
      <c r="B6483" s="134">
        <v>0.71499999999999997</v>
      </c>
      <c r="C6483" s="134">
        <v>-76.896000000000001</v>
      </c>
      <c r="D6483" t="s">
        <v>11329</v>
      </c>
      <c r="E6483" t="s">
        <v>892</v>
      </c>
      <c r="F6483" t="s">
        <v>877</v>
      </c>
      <c r="G6483" t="s">
        <v>11242</v>
      </c>
      <c r="H6483" t="s">
        <v>269</v>
      </c>
      <c r="I6483">
        <v>19.753299999999999</v>
      </c>
      <c r="J6483" t="s">
        <v>894</v>
      </c>
      <c r="K6483" t="s">
        <v>903</v>
      </c>
      <c r="L6483" t="s">
        <v>11330</v>
      </c>
      <c r="M6483" t="s">
        <v>957</v>
      </c>
      <c r="N6483" t="s">
        <v>957</v>
      </c>
    </row>
    <row r="6484" spans="1:14" x14ac:dyDescent="0.3">
      <c r="A6484" s="136">
        <f t="shared" si="101"/>
        <v>830.80268275958485</v>
      </c>
      <c r="B6484" s="134">
        <v>0.52549999999999997</v>
      </c>
      <c r="C6484" s="134">
        <v>-76.569999999999993</v>
      </c>
      <c r="D6484" t="s">
        <v>11481</v>
      </c>
      <c r="E6484" t="s">
        <v>883</v>
      </c>
      <c r="F6484" t="s">
        <v>963</v>
      </c>
      <c r="G6484" t="s">
        <v>11379</v>
      </c>
      <c r="H6484" t="s">
        <v>269</v>
      </c>
      <c r="I6484">
        <v>59.217799999999997</v>
      </c>
      <c r="L6484" t="s">
        <v>11482</v>
      </c>
      <c r="M6484" t="s">
        <v>1019</v>
      </c>
      <c r="N6484" t="s">
        <v>1019</v>
      </c>
    </row>
    <row r="6485" spans="1:14" x14ac:dyDescent="0.3">
      <c r="A6485" s="136">
        <f t="shared" si="101"/>
        <v>830.91911932821438</v>
      </c>
      <c r="B6485" s="134">
        <v>0.52349999999999997</v>
      </c>
      <c r="C6485" s="134">
        <v>-76.5685</v>
      </c>
      <c r="D6485" t="s">
        <v>11483</v>
      </c>
      <c r="E6485" t="s">
        <v>883</v>
      </c>
      <c r="F6485" t="s">
        <v>981</v>
      </c>
      <c r="G6485" t="s">
        <v>11379</v>
      </c>
      <c r="H6485" t="s">
        <v>269</v>
      </c>
      <c r="I6485">
        <v>98.695599999999999</v>
      </c>
      <c r="J6485" t="s">
        <v>894</v>
      </c>
      <c r="L6485" t="s">
        <v>11484</v>
      </c>
      <c r="M6485" t="s">
        <v>957</v>
      </c>
      <c r="N6485" t="s">
        <v>957</v>
      </c>
    </row>
    <row r="6486" spans="1:14" x14ac:dyDescent="0.3">
      <c r="A6486" s="136">
        <f t="shared" si="101"/>
        <v>831.15297937793434</v>
      </c>
      <c r="B6486" s="134">
        <v>1.0714999999999999</v>
      </c>
      <c r="C6486" s="134">
        <v>-77.44</v>
      </c>
      <c r="D6486" t="s">
        <v>11218</v>
      </c>
      <c r="E6486" t="s">
        <v>883</v>
      </c>
      <c r="F6486" t="s">
        <v>877</v>
      </c>
      <c r="G6486" t="s">
        <v>11105</v>
      </c>
      <c r="H6486" t="s">
        <v>303</v>
      </c>
      <c r="I6486">
        <v>126.09180000000001</v>
      </c>
      <c r="J6486" t="s">
        <v>894</v>
      </c>
      <c r="L6486" t="s">
        <v>8742</v>
      </c>
      <c r="M6486" t="s">
        <v>1019</v>
      </c>
      <c r="N6486" t="s">
        <v>1019</v>
      </c>
    </row>
    <row r="6487" spans="1:14" x14ac:dyDescent="0.3">
      <c r="A6487" s="136">
        <f t="shared" si="101"/>
        <v>831.29684060722468</v>
      </c>
      <c r="B6487" s="134">
        <v>0.4945</v>
      </c>
      <c r="C6487" s="134">
        <v>-76.521500000000003</v>
      </c>
      <c r="D6487" t="s">
        <v>11493</v>
      </c>
      <c r="E6487" t="s">
        <v>883</v>
      </c>
      <c r="F6487" t="s">
        <v>877</v>
      </c>
      <c r="G6487" t="s">
        <v>11379</v>
      </c>
      <c r="H6487" t="s">
        <v>269</v>
      </c>
      <c r="I6487">
        <v>78.949100000000001</v>
      </c>
      <c r="J6487" t="s">
        <v>894</v>
      </c>
      <c r="L6487" t="s">
        <v>11494</v>
      </c>
      <c r="M6487" t="s">
        <v>957</v>
      </c>
      <c r="N6487" t="s">
        <v>957</v>
      </c>
    </row>
    <row r="6488" spans="1:14" x14ac:dyDescent="0.3">
      <c r="A6488" s="136">
        <f t="shared" si="101"/>
        <v>831.37052184345589</v>
      </c>
      <c r="B6488" s="134">
        <v>0.65559999999999996</v>
      </c>
      <c r="C6488" s="134">
        <v>-76.811109999999999</v>
      </c>
      <c r="D6488" t="s">
        <v>11392</v>
      </c>
      <c r="E6488" t="s">
        <v>892</v>
      </c>
      <c r="F6488" t="s">
        <v>877</v>
      </c>
      <c r="G6488" t="s">
        <v>11242</v>
      </c>
      <c r="H6488" t="s">
        <v>269</v>
      </c>
      <c r="I6488">
        <v>23.339600000000001</v>
      </c>
      <c r="J6488" t="s">
        <v>894</v>
      </c>
      <c r="K6488" t="s">
        <v>879</v>
      </c>
      <c r="L6488" t="s">
        <v>11393</v>
      </c>
      <c r="M6488" t="s">
        <v>1686</v>
      </c>
      <c r="N6488" t="s">
        <v>1686</v>
      </c>
    </row>
    <row r="6489" spans="1:14" x14ac:dyDescent="0.3">
      <c r="A6489" s="136">
        <f t="shared" si="101"/>
        <v>831.39229159262266</v>
      </c>
      <c r="B6489" s="134">
        <v>0.66800000000000004</v>
      </c>
      <c r="C6489" s="134">
        <v>-76.832499999999996</v>
      </c>
      <c r="D6489" t="s">
        <v>11384</v>
      </c>
      <c r="E6489" t="s">
        <v>892</v>
      </c>
      <c r="F6489" t="s">
        <v>1214</v>
      </c>
      <c r="G6489" t="s">
        <v>11242</v>
      </c>
      <c r="H6489" t="s">
        <v>269</v>
      </c>
      <c r="I6489">
        <v>196.27119999999999</v>
      </c>
      <c r="L6489" t="s">
        <v>11385</v>
      </c>
      <c r="M6489" t="s">
        <v>957</v>
      </c>
      <c r="N6489" t="s">
        <v>957</v>
      </c>
    </row>
    <row r="6490" spans="1:14" x14ac:dyDescent="0.3">
      <c r="A6490" s="136">
        <f t="shared" si="101"/>
        <v>831.44496080015301</v>
      </c>
      <c r="B6490" s="134">
        <v>0.67920999999999998</v>
      </c>
      <c r="C6490" s="134">
        <v>-76.852279999999993</v>
      </c>
      <c r="D6490" t="s">
        <v>11375</v>
      </c>
      <c r="E6490" t="s">
        <v>892</v>
      </c>
      <c r="F6490" t="s">
        <v>877</v>
      </c>
      <c r="G6490" t="s">
        <v>11242</v>
      </c>
      <c r="H6490" t="s">
        <v>269</v>
      </c>
      <c r="I6490">
        <v>38.111699999999999</v>
      </c>
      <c r="J6490" t="s">
        <v>894</v>
      </c>
      <c r="K6490" t="s">
        <v>879</v>
      </c>
      <c r="L6490" t="s">
        <v>11376</v>
      </c>
      <c r="M6490" t="s">
        <v>1718</v>
      </c>
      <c r="N6490" t="s">
        <v>1718</v>
      </c>
    </row>
    <row r="6491" spans="1:14" x14ac:dyDescent="0.3">
      <c r="A6491" s="136">
        <f t="shared" si="101"/>
        <v>831.55681112307445</v>
      </c>
      <c r="B6491" s="134">
        <v>1.0669999999999999</v>
      </c>
      <c r="C6491" s="134">
        <v>-77.44</v>
      </c>
      <c r="D6491" t="s">
        <v>11223</v>
      </c>
      <c r="E6491" t="s">
        <v>883</v>
      </c>
      <c r="F6491" t="s">
        <v>877</v>
      </c>
      <c r="G6491" t="s">
        <v>11224</v>
      </c>
      <c r="H6491" t="s">
        <v>303</v>
      </c>
      <c r="I6491">
        <v>199.02610000000001</v>
      </c>
      <c r="J6491" t="s">
        <v>889</v>
      </c>
      <c r="L6491" t="s">
        <v>8742</v>
      </c>
      <c r="M6491" t="s">
        <v>1677</v>
      </c>
      <c r="N6491" t="s">
        <v>1677</v>
      </c>
    </row>
    <row r="6492" spans="1:14" x14ac:dyDescent="0.3">
      <c r="A6492" s="136">
        <f t="shared" si="101"/>
        <v>831.59607916291736</v>
      </c>
      <c r="B6492" s="134">
        <v>0.69342999999999999</v>
      </c>
      <c r="C6492" s="134">
        <v>-76.878649999999993</v>
      </c>
      <c r="D6492" t="s">
        <v>11368</v>
      </c>
      <c r="E6492" t="s">
        <v>892</v>
      </c>
      <c r="F6492" t="s">
        <v>877</v>
      </c>
      <c r="G6492" t="s">
        <v>11242</v>
      </c>
      <c r="H6492" t="s">
        <v>269</v>
      </c>
      <c r="I6492">
        <v>61.326900000000002</v>
      </c>
      <c r="J6492" t="s">
        <v>894</v>
      </c>
      <c r="K6492" t="s">
        <v>879</v>
      </c>
      <c r="L6492" t="s">
        <v>11369</v>
      </c>
      <c r="M6492" t="s">
        <v>949</v>
      </c>
      <c r="N6492" t="s">
        <v>949</v>
      </c>
    </row>
    <row r="6493" spans="1:14" x14ac:dyDescent="0.3">
      <c r="A6493" s="136">
        <f t="shared" si="101"/>
        <v>831.7288005755521</v>
      </c>
      <c r="B6493" s="134">
        <v>0.46901999999999999</v>
      </c>
      <c r="C6493" s="134">
        <v>-76.481430000000003</v>
      </c>
      <c r="D6493" t="s">
        <v>11517</v>
      </c>
      <c r="E6493" t="s">
        <v>892</v>
      </c>
      <c r="F6493" t="s">
        <v>877</v>
      </c>
      <c r="G6493" t="s">
        <v>11379</v>
      </c>
      <c r="H6493" t="s">
        <v>269</v>
      </c>
      <c r="I6493">
        <v>108.4699</v>
      </c>
      <c r="J6493" t="s">
        <v>894</v>
      </c>
      <c r="K6493" t="s">
        <v>1058</v>
      </c>
      <c r="L6493" t="s">
        <v>11518</v>
      </c>
      <c r="M6493" t="s">
        <v>949</v>
      </c>
      <c r="N6493" t="s">
        <v>949</v>
      </c>
    </row>
    <row r="6494" spans="1:14" x14ac:dyDescent="0.3">
      <c r="A6494" s="136">
        <f t="shared" si="101"/>
        <v>831.92099471858671</v>
      </c>
      <c r="B6494" s="134">
        <v>0.65449999999999997</v>
      </c>
      <c r="C6494" s="134">
        <v>-76.819000000000003</v>
      </c>
      <c r="D6494" t="s">
        <v>11416</v>
      </c>
      <c r="E6494" t="s">
        <v>883</v>
      </c>
      <c r="F6494" t="s">
        <v>877</v>
      </c>
      <c r="G6494" t="s">
        <v>11242</v>
      </c>
      <c r="H6494" t="s">
        <v>269</v>
      </c>
      <c r="I6494">
        <v>32.093699999999998</v>
      </c>
      <c r="J6494" t="s">
        <v>894</v>
      </c>
      <c r="L6494" t="s">
        <v>11389</v>
      </c>
      <c r="M6494" t="s">
        <v>957</v>
      </c>
      <c r="N6494" t="s">
        <v>957</v>
      </c>
    </row>
    <row r="6495" spans="1:14" x14ac:dyDescent="0.3">
      <c r="A6495" s="136">
        <f t="shared" si="101"/>
        <v>831.92363360518891</v>
      </c>
      <c r="B6495" s="134">
        <v>0.65300000000000002</v>
      </c>
      <c r="C6495" s="134">
        <v>-76.816500000000005</v>
      </c>
      <c r="D6495" t="s">
        <v>11418</v>
      </c>
      <c r="E6495" t="s">
        <v>892</v>
      </c>
      <c r="F6495" t="s">
        <v>1214</v>
      </c>
      <c r="G6495" t="s">
        <v>11242</v>
      </c>
      <c r="H6495" t="s">
        <v>269</v>
      </c>
      <c r="I6495">
        <v>4.9375</v>
      </c>
      <c r="K6495" t="s">
        <v>879</v>
      </c>
      <c r="L6495" t="s">
        <v>11385</v>
      </c>
      <c r="M6495" t="s">
        <v>957</v>
      </c>
      <c r="N6495" t="s">
        <v>957</v>
      </c>
    </row>
    <row r="6496" spans="1:14" x14ac:dyDescent="0.3">
      <c r="A6496" s="136">
        <f t="shared" si="101"/>
        <v>832.22845625596176</v>
      </c>
      <c r="B6496" s="134">
        <v>0.6855</v>
      </c>
      <c r="C6496" s="134">
        <v>-76.876499999999993</v>
      </c>
      <c r="D6496" t="s">
        <v>11388</v>
      </c>
      <c r="E6496" t="s">
        <v>883</v>
      </c>
      <c r="F6496" t="s">
        <v>877</v>
      </c>
      <c r="G6496" t="s">
        <v>11242</v>
      </c>
      <c r="H6496" t="s">
        <v>269</v>
      </c>
      <c r="I6496">
        <v>40.739600000000003</v>
      </c>
      <c r="J6496" t="s">
        <v>894</v>
      </c>
      <c r="L6496" t="s">
        <v>11389</v>
      </c>
      <c r="M6496" t="s">
        <v>957</v>
      </c>
      <c r="N6496" t="s">
        <v>957</v>
      </c>
    </row>
    <row r="6497" spans="1:14" x14ac:dyDescent="0.3">
      <c r="A6497" s="136">
        <f t="shared" si="101"/>
        <v>832.25590388303397</v>
      </c>
      <c r="B6497" s="134">
        <v>0.67986000000000002</v>
      </c>
      <c r="C6497" s="134">
        <v>-76.867580000000004</v>
      </c>
      <c r="D6497" t="s">
        <v>11390</v>
      </c>
      <c r="E6497" t="s">
        <v>892</v>
      </c>
      <c r="F6497" t="s">
        <v>877</v>
      </c>
      <c r="G6497" t="s">
        <v>11242</v>
      </c>
      <c r="H6497" t="s">
        <v>269</v>
      </c>
      <c r="I6497">
        <v>55.817100000000003</v>
      </c>
      <c r="J6497" t="s">
        <v>894</v>
      </c>
      <c r="K6497" t="s">
        <v>879</v>
      </c>
      <c r="L6497" t="s">
        <v>11391</v>
      </c>
      <c r="M6497" t="s">
        <v>1718</v>
      </c>
      <c r="N6497" t="s">
        <v>1718</v>
      </c>
    </row>
    <row r="6498" spans="1:14" x14ac:dyDescent="0.3">
      <c r="A6498" s="136">
        <f t="shared" si="101"/>
        <v>832.3318221393688</v>
      </c>
      <c r="B6498" s="134">
        <v>0.48</v>
      </c>
      <c r="C6498" s="134">
        <v>-76.513999999999996</v>
      </c>
      <c r="D6498" t="s">
        <v>11512</v>
      </c>
      <c r="E6498" t="s">
        <v>883</v>
      </c>
      <c r="F6498" t="s">
        <v>884</v>
      </c>
      <c r="G6498" t="s">
        <v>11379</v>
      </c>
      <c r="H6498" t="s">
        <v>269</v>
      </c>
      <c r="I6498">
        <v>134.45820000000001</v>
      </c>
      <c r="L6498" t="s">
        <v>11513</v>
      </c>
      <c r="M6498" t="s">
        <v>957</v>
      </c>
      <c r="N6498" t="s">
        <v>957</v>
      </c>
    </row>
    <row r="6499" spans="1:14" x14ac:dyDescent="0.3">
      <c r="A6499" s="136">
        <f t="shared" si="101"/>
        <v>832.37263670640493</v>
      </c>
      <c r="B6499" s="134">
        <v>0.67513000000000001</v>
      </c>
      <c r="C6499" s="134">
        <v>-76.861720000000005</v>
      </c>
      <c r="D6499" t="s">
        <v>11402</v>
      </c>
      <c r="E6499" t="s">
        <v>892</v>
      </c>
      <c r="F6499" t="s">
        <v>877</v>
      </c>
      <c r="G6499" t="s">
        <v>11242</v>
      </c>
      <c r="H6499" t="s">
        <v>269</v>
      </c>
      <c r="I6499">
        <v>11.8607</v>
      </c>
      <c r="J6499" t="s">
        <v>894</v>
      </c>
      <c r="K6499" t="s">
        <v>879</v>
      </c>
      <c r="L6499" t="s">
        <v>11403</v>
      </c>
      <c r="M6499" t="s">
        <v>1686</v>
      </c>
      <c r="N6499" t="s">
        <v>1686</v>
      </c>
    </row>
    <row r="6500" spans="1:14" x14ac:dyDescent="0.3">
      <c r="A6500" s="136">
        <f t="shared" si="101"/>
        <v>832.91095438228001</v>
      </c>
      <c r="B6500" s="134">
        <v>1.22207</v>
      </c>
      <c r="C6500" s="134">
        <v>-77.664360000000002</v>
      </c>
      <c r="D6500" t="s">
        <v>11234</v>
      </c>
      <c r="E6500" t="s">
        <v>892</v>
      </c>
      <c r="F6500" t="s">
        <v>877</v>
      </c>
      <c r="G6500" t="s">
        <v>11235</v>
      </c>
      <c r="H6500" t="s">
        <v>303</v>
      </c>
      <c r="I6500">
        <v>4.9040999999999997</v>
      </c>
      <c r="J6500" t="s">
        <v>894</v>
      </c>
      <c r="K6500" t="s">
        <v>879</v>
      </c>
      <c r="L6500" t="s">
        <v>11236</v>
      </c>
      <c r="M6500" t="s">
        <v>949</v>
      </c>
      <c r="N6500" t="s">
        <v>949</v>
      </c>
    </row>
    <row r="6501" spans="1:14" x14ac:dyDescent="0.3">
      <c r="A6501" s="136">
        <f t="shared" si="101"/>
        <v>832.93035121674336</v>
      </c>
      <c r="B6501" s="134">
        <v>0.68247000000000002</v>
      </c>
      <c r="C6501" s="134">
        <v>-76.883709999999994</v>
      </c>
      <c r="D6501" t="s">
        <v>11410</v>
      </c>
      <c r="E6501" t="s">
        <v>892</v>
      </c>
      <c r="F6501" t="s">
        <v>877</v>
      </c>
      <c r="G6501" t="s">
        <v>11242</v>
      </c>
      <c r="H6501" t="s">
        <v>269</v>
      </c>
      <c r="I6501">
        <v>26.997199999999999</v>
      </c>
      <c r="J6501" t="s">
        <v>894</v>
      </c>
      <c r="K6501" t="s">
        <v>879</v>
      </c>
      <c r="L6501" t="s">
        <v>11411</v>
      </c>
      <c r="M6501" t="s">
        <v>1718</v>
      </c>
      <c r="N6501" t="s">
        <v>1718</v>
      </c>
    </row>
    <row r="6502" spans="1:14" x14ac:dyDescent="0.3">
      <c r="A6502" s="136">
        <f t="shared" si="101"/>
        <v>832.98195858342422</v>
      </c>
      <c r="B6502" s="134">
        <v>1.2135</v>
      </c>
      <c r="C6502" s="134">
        <v>-77.654499999999999</v>
      </c>
      <c r="D6502" t="s">
        <v>11237</v>
      </c>
      <c r="E6502" t="s">
        <v>892</v>
      </c>
      <c r="F6502" t="s">
        <v>1214</v>
      </c>
      <c r="G6502" t="s">
        <v>11238</v>
      </c>
      <c r="H6502" t="s">
        <v>303</v>
      </c>
      <c r="I6502">
        <v>8.6580999999999992</v>
      </c>
      <c r="L6502" t="s">
        <v>11239</v>
      </c>
      <c r="M6502" t="s">
        <v>1019</v>
      </c>
      <c r="N6502" t="s">
        <v>1019</v>
      </c>
    </row>
    <row r="6503" spans="1:14" x14ac:dyDescent="0.3">
      <c r="A6503" s="136">
        <f t="shared" si="101"/>
        <v>833.22380707874959</v>
      </c>
      <c r="B6503" s="134">
        <v>1.073</v>
      </c>
      <c r="C6503" s="134">
        <v>-77.473500000000001</v>
      </c>
      <c r="D6503" t="s">
        <v>11254</v>
      </c>
      <c r="E6503" t="s">
        <v>883</v>
      </c>
      <c r="F6503" t="s">
        <v>884</v>
      </c>
      <c r="G6503" t="s">
        <v>11255</v>
      </c>
      <c r="H6503" t="s">
        <v>303</v>
      </c>
      <c r="I6503">
        <v>108.7942</v>
      </c>
      <c r="L6503" t="s">
        <v>11256</v>
      </c>
      <c r="M6503" t="s">
        <v>1019</v>
      </c>
      <c r="N6503" t="s">
        <v>1019</v>
      </c>
    </row>
    <row r="6504" spans="1:14" x14ac:dyDescent="0.3">
      <c r="A6504" s="136">
        <f t="shared" si="101"/>
        <v>833.98679175050177</v>
      </c>
      <c r="B6504" s="134">
        <v>0.51</v>
      </c>
      <c r="C6504" s="134">
        <v>-76.601500000000001</v>
      </c>
      <c r="D6504" t="s">
        <v>11510</v>
      </c>
      <c r="E6504" t="s">
        <v>883</v>
      </c>
      <c r="F6504" t="s">
        <v>877</v>
      </c>
      <c r="G6504" t="s">
        <v>11379</v>
      </c>
      <c r="H6504" t="s">
        <v>269</v>
      </c>
      <c r="I6504">
        <v>11.104100000000001</v>
      </c>
      <c r="J6504" t="s">
        <v>894</v>
      </c>
      <c r="L6504" t="s">
        <v>11511</v>
      </c>
      <c r="M6504" t="s">
        <v>957</v>
      </c>
      <c r="N6504" t="s">
        <v>957</v>
      </c>
    </row>
    <row r="6505" spans="1:14" x14ac:dyDescent="0.3">
      <c r="A6505" s="136">
        <f t="shared" si="101"/>
        <v>834.09991930979368</v>
      </c>
      <c r="B6505" s="134">
        <v>0.67849999999999999</v>
      </c>
      <c r="C6505" s="134">
        <v>-76.897499999999994</v>
      </c>
      <c r="D6505" t="s">
        <v>11440</v>
      </c>
      <c r="E6505" t="s">
        <v>883</v>
      </c>
      <c r="F6505" t="s">
        <v>877</v>
      </c>
      <c r="G6505" t="s">
        <v>11242</v>
      </c>
      <c r="H6505" t="s">
        <v>269</v>
      </c>
      <c r="I6505">
        <v>104.941</v>
      </c>
      <c r="J6505" t="s">
        <v>894</v>
      </c>
      <c r="L6505" t="s">
        <v>11389</v>
      </c>
      <c r="M6505" t="s">
        <v>957</v>
      </c>
      <c r="N6505" t="s">
        <v>957</v>
      </c>
    </row>
    <row r="6506" spans="1:14" x14ac:dyDescent="0.3">
      <c r="A6506" s="136">
        <f t="shared" si="101"/>
        <v>835.70682282694077</v>
      </c>
      <c r="B6506" s="134">
        <v>1.0269999999999999</v>
      </c>
      <c r="C6506" s="134">
        <v>-77.448499999999996</v>
      </c>
      <c r="D6506" t="s">
        <v>11303</v>
      </c>
      <c r="E6506" t="s">
        <v>883</v>
      </c>
      <c r="F6506" t="s">
        <v>877</v>
      </c>
      <c r="G6506" t="s">
        <v>11304</v>
      </c>
      <c r="H6506" t="s">
        <v>303</v>
      </c>
      <c r="I6506">
        <v>6.1811999999999996</v>
      </c>
      <c r="J6506" t="s">
        <v>894</v>
      </c>
      <c r="L6506" t="s">
        <v>11305</v>
      </c>
      <c r="M6506" t="s">
        <v>1019</v>
      </c>
      <c r="N6506" t="s">
        <v>1019</v>
      </c>
    </row>
    <row r="6507" spans="1:14" x14ac:dyDescent="0.3">
      <c r="A6507" s="136">
        <f t="shared" si="101"/>
        <v>835.72607155743151</v>
      </c>
      <c r="B6507" s="134">
        <v>1.0369999999999999</v>
      </c>
      <c r="C6507" s="134">
        <v>-77.462500000000006</v>
      </c>
      <c r="D6507" t="s">
        <v>11300</v>
      </c>
      <c r="E6507" t="s">
        <v>883</v>
      </c>
      <c r="F6507" t="s">
        <v>981</v>
      </c>
      <c r="G6507" t="s">
        <v>11301</v>
      </c>
      <c r="H6507" t="s">
        <v>303</v>
      </c>
      <c r="I6507">
        <v>16.0716</v>
      </c>
      <c r="J6507" t="s">
        <v>894</v>
      </c>
      <c r="L6507" t="s">
        <v>11302</v>
      </c>
      <c r="M6507" t="s">
        <v>957</v>
      </c>
      <c r="N6507" t="s">
        <v>957</v>
      </c>
    </row>
    <row r="6508" spans="1:14" x14ac:dyDescent="0.3">
      <c r="A6508" s="136">
        <f t="shared" si="101"/>
        <v>835.76087276182625</v>
      </c>
      <c r="B6508" s="134">
        <v>0.61650000000000005</v>
      </c>
      <c r="C6508" s="134">
        <v>-76.822500000000005</v>
      </c>
      <c r="D6508" t="s">
        <v>11488</v>
      </c>
      <c r="E6508" t="s">
        <v>883</v>
      </c>
      <c r="F6508" t="s">
        <v>877</v>
      </c>
      <c r="G6508" t="s">
        <v>11242</v>
      </c>
      <c r="H6508" t="s">
        <v>269</v>
      </c>
      <c r="I6508">
        <v>59.250799999999998</v>
      </c>
      <c r="J6508" t="s">
        <v>894</v>
      </c>
      <c r="L6508" t="s">
        <v>11489</v>
      </c>
      <c r="M6508" t="s">
        <v>957</v>
      </c>
      <c r="N6508" t="s">
        <v>957</v>
      </c>
    </row>
    <row r="6509" spans="1:14" x14ac:dyDescent="0.3">
      <c r="A6509" s="136">
        <f t="shared" si="101"/>
        <v>835.89931603505431</v>
      </c>
      <c r="B6509" s="134">
        <v>1.0285</v>
      </c>
      <c r="C6509" s="134">
        <v>-77.453500000000005</v>
      </c>
      <c r="D6509" t="s">
        <v>11308</v>
      </c>
      <c r="E6509" t="s">
        <v>883</v>
      </c>
      <c r="F6509" t="s">
        <v>877</v>
      </c>
      <c r="G6509" t="s">
        <v>11304</v>
      </c>
      <c r="H6509" t="s">
        <v>303</v>
      </c>
      <c r="I6509">
        <v>42.032400000000003</v>
      </c>
      <c r="J6509" t="s">
        <v>894</v>
      </c>
      <c r="L6509" t="s">
        <v>11309</v>
      </c>
      <c r="M6509" t="s">
        <v>1019</v>
      </c>
      <c r="N6509" t="s">
        <v>1019</v>
      </c>
    </row>
    <row r="6510" spans="1:14" x14ac:dyDescent="0.3">
      <c r="A6510" s="136">
        <f t="shared" si="101"/>
        <v>836.08690773190233</v>
      </c>
      <c r="B6510" s="134">
        <v>1.0235000000000001</v>
      </c>
      <c r="C6510" s="134">
        <v>-77.4495</v>
      </c>
      <c r="D6510" t="s">
        <v>11314</v>
      </c>
      <c r="E6510" t="s">
        <v>883</v>
      </c>
      <c r="F6510" t="s">
        <v>877</v>
      </c>
      <c r="G6510" t="s">
        <v>11304</v>
      </c>
      <c r="H6510" t="s">
        <v>303</v>
      </c>
      <c r="I6510">
        <v>63.047699999999999</v>
      </c>
      <c r="J6510" t="s">
        <v>894</v>
      </c>
      <c r="L6510" t="s">
        <v>11315</v>
      </c>
      <c r="M6510" t="s">
        <v>957</v>
      </c>
      <c r="N6510" t="s">
        <v>957</v>
      </c>
    </row>
    <row r="6511" spans="1:14" x14ac:dyDescent="0.3">
      <c r="A6511" s="136">
        <f t="shared" si="101"/>
        <v>836.2432201966933</v>
      </c>
      <c r="B6511" s="134">
        <v>1.0145</v>
      </c>
      <c r="C6511" s="134">
        <v>-77.439499999999995</v>
      </c>
      <c r="D6511" t="s">
        <v>11328</v>
      </c>
      <c r="E6511" t="s">
        <v>883</v>
      </c>
      <c r="F6511" t="s">
        <v>877</v>
      </c>
      <c r="G6511" t="s">
        <v>11304</v>
      </c>
      <c r="H6511" t="s">
        <v>303</v>
      </c>
      <c r="I6511">
        <v>42.031100000000002</v>
      </c>
      <c r="J6511" t="s">
        <v>894</v>
      </c>
      <c r="L6511" t="s">
        <v>8742</v>
      </c>
      <c r="M6511" t="s">
        <v>957</v>
      </c>
      <c r="N6511" t="s">
        <v>957</v>
      </c>
    </row>
    <row r="6512" spans="1:14" x14ac:dyDescent="0.3">
      <c r="A6512" s="136">
        <f t="shared" si="101"/>
        <v>836.26641743972448</v>
      </c>
      <c r="B6512" s="134">
        <v>1.02569</v>
      </c>
      <c r="C6512" s="134">
        <v>-77.455250000000007</v>
      </c>
      <c r="D6512" t="s">
        <v>11322</v>
      </c>
      <c r="E6512" t="s">
        <v>892</v>
      </c>
      <c r="F6512" t="s">
        <v>877</v>
      </c>
      <c r="G6512" t="s">
        <v>11304</v>
      </c>
      <c r="H6512" t="s">
        <v>303</v>
      </c>
      <c r="I6512">
        <v>19.564900000000002</v>
      </c>
      <c r="J6512" t="s">
        <v>894</v>
      </c>
      <c r="K6512" t="s">
        <v>879</v>
      </c>
      <c r="L6512" t="s">
        <v>11323</v>
      </c>
      <c r="M6512" t="s">
        <v>1686</v>
      </c>
      <c r="N6512" t="s">
        <v>1686</v>
      </c>
    </row>
    <row r="6513" spans="1:14" x14ac:dyDescent="0.3">
      <c r="A6513" s="136">
        <f t="shared" si="101"/>
        <v>836.62305542781132</v>
      </c>
      <c r="B6513" s="134">
        <v>1.0256799999999999</v>
      </c>
      <c r="C6513" s="134">
        <v>-77.460679999999996</v>
      </c>
      <c r="D6513" t="s">
        <v>11333</v>
      </c>
      <c r="E6513" t="s">
        <v>892</v>
      </c>
      <c r="F6513" t="s">
        <v>1593</v>
      </c>
      <c r="G6513" t="s">
        <v>11301</v>
      </c>
      <c r="H6513" t="s">
        <v>303</v>
      </c>
      <c r="I6513">
        <v>10.023899999999999</v>
      </c>
      <c r="J6513" t="s">
        <v>894</v>
      </c>
      <c r="K6513" t="s">
        <v>879</v>
      </c>
      <c r="L6513" t="s">
        <v>8742</v>
      </c>
      <c r="M6513" t="s">
        <v>1686</v>
      </c>
      <c r="N6513" t="s">
        <v>1686</v>
      </c>
    </row>
    <row r="6514" spans="1:14" x14ac:dyDescent="0.3">
      <c r="A6514" s="136">
        <f t="shared" si="101"/>
        <v>836.67912118512947</v>
      </c>
      <c r="B6514" s="134">
        <v>0.67349999999999999</v>
      </c>
      <c r="C6514" s="134">
        <v>-76.933999999999997</v>
      </c>
      <c r="D6514" t="s">
        <v>11474</v>
      </c>
      <c r="E6514" t="s">
        <v>892</v>
      </c>
      <c r="F6514" t="s">
        <v>877</v>
      </c>
      <c r="G6514" t="s">
        <v>11242</v>
      </c>
      <c r="H6514" t="s">
        <v>269</v>
      </c>
      <c r="I6514">
        <v>75.316999999999993</v>
      </c>
      <c r="J6514" t="s">
        <v>894</v>
      </c>
      <c r="K6514" t="s">
        <v>903</v>
      </c>
      <c r="L6514" t="s">
        <v>11475</v>
      </c>
      <c r="M6514" t="s">
        <v>1173</v>
      </c>
      <c r="N6514" t="s">
        <v>1173</v>
      </c>
    </row>
    <row r="6515" spans="1:14" x14ac:dyDescent="0.3">
      <c r="A6515" s="136">
        <f t="shared" si="101"/>
        <v>836.74533843945278</v>
      </c>
      <c r="B6515" s="134">
        <v>1.022</v>
      </c>
      <c r="C6515" s="134">
        <v>-77.457499999999996</v>
      </c>
      <c r="D6515" t="s">
        <v>11338</v>
      </c>
      <c r="E6515" t="s">
        <v>883</v>
      </c>
      <c r="F6515" t="s">
        <v>884</v>
      </c>
      <c r="G6515" t="s">
        <v>11304</v>
      </c>
      <c r="H6515" t="s">
        <v>303</v>
      </c>
      <c r="I6515">
        <v>14.8352</v>
      </c>
      <c r="L6515" t="s">
        <v>11339</v>
      </c>
      <c r="M6515" t="s">
        <v>899</v>
      </c>
      <c r="N6515" t="s">
        <v>899</v>
      </c>
    </row>
    <row r="6516" spans="1:14" x14ac:dyDescent="0.3">
      <c r="A6516" s="136">
        <f t="shared" si="101"/>
        <v>837.05560332493781</v>
      </c>
      <c r="B6516" s="134">
        <v>1.016</v>
      </c>
      <c r="C6516" s="134">
        <v>-77.453999999999994</v>
      </c>
      <c r="D6516" t="s">
        <v>11352</v>
      </c>
      <c r="E6516" t="s">
        <v>883</v>
      </c>
      <c r="F6516" t="s">
        <v>877</v>
      </c>
      <c r="G6516" t="s">
        <v>11304</v>
      </c>
      <c r="H6516" t="s">
        <v>303</v>
      </c>
      <c r="I6516">
        <v>175.54660000000001</v>
      </c>
      <c r="J6516" t="s">
        <v>889</v>
      </c>
      <c r="L6516" t="s">
        <v>8742</v>
      </c>
      <c r="M6516" t="s">
        <v>1019</v>
      </c>
      <c r="N6516" t="s">
        <v>1019</v>
      </c>
    </row>
    <row r="6517" spans="1:14" x14ac:dyDescent="0.3">
      <c r="A6517" s="136">
        <f t="shared" si="101"/>
        <v>837.11582873944974</v>
      </c>
      <c r="B6517" s="134">
        <v>1.0269999999999999</v>
      </c>
      <c r="C6517" s="134">
        <v>-77.47</v>
      </c>
      <c r="D6517" t="s">
        <v>11347</v>
      </c>
      <c r="E6517" t="s">
        <v>883</v>
      </c>
      <c r="F6517" t="s">
        <v>877</v>
      </c>
      <c r="G6517" t="s">
        <v>11348</v>
      </c>
      <c r="H6517" t="s">
        <v>303</v>
      </c>
      <c r="I6517">
        <v>32.143700000000003</v>
      </c>
      <c r="J6517" t="s">
        <v>894</v>
      </c>
      <c r="L6517" t="s">
        <v>11349</v>
      </c>
      <c r="M6517" t="s">
        <v>957</v>
      </c>
      <c r="N6517" t="s">
        <v>957</v>
      </c>
    </row>
    <row r="6518" spans="1:14" x14ac:dyDescent="0.3">
      <c r="A6518" s="136">
        <f t="shared" si="101"/>
        <v>837.17118375854909</v>
      </c>
      <c r="B6518" s="134">
        <v>1.022</v>
      </c>
      <c r="C6518" s="134">
        <v>-77.463999999999999</v>
      </c>
      <c r="D6518" t="s">
        <v>11358</v>
      </c>
      <c r="E6518" t="s">
        <v>892</v>
      </c>
      <c r="F6518" t="s">
        <v>877</v>
      </c>
      <c r="G6518" t="s">
        <v>11301</v>
      </c>
      <c r="H6518" t="s">
        <v>303</v>
      </c>
      <c r="I6518">
        <v>54.396500000000003</v>
      </c>
      <c r="J6518" t="s">
        <v>986</v>
      </c>
      <c r="K6518" t="s">
        <v>879</v>
      </c>
      <c r="L6518" t="s">
        <v>8742</v>
      </c>
      <c r="M6518" t="s">
        <v>1019</v>
      </c>
      <c r="N6518" t="s">
        <v>1019</v>
      </c>
    </row>
    <row r="6519" spans="1:14" x14ac:dyDescent="0.3">
      <c r="A6519" s="136">
        <f t="shared" si="101"/>
        <v>837.18847737437545</v>
      </c>
      <c r="B6519" s="134">
        <v>0.99750000000000005</v>
      </c>
      <c r="C6519" s="134">
        <v>-77.430499999999995</v>
      </c>
      <c r="D6519" t="s">
        <v>11361</v>
      </c>
      <c r="E6519" t="s">
        <v>883</v>
      </c>
      <c r="F6519" t="s">
        <v>877</v>
      </c>
      <c r="G6519" t="s">
        <v>11304</v>
      </c>
      <c r="H6519" t="s">
        <v>303</v>
      </c>
      <c r="I6519">
        <v>132.27119999999999</v>
      </c>
      <c r="J6519" t="s">
        <v>894</v>
      </c>
      <c r="L6519" t="s">
        <v>11309</v>
      </c>
      <c r="M6519" t="s">
        <v>957</v>
      </c>
      <c r="N6519" t="s">
        <v>957</v>
      </c>
    </row>
    <row r="6520" spans="1:14" x14ac:dyDescent="0.3">
      <c r="A6520" s="136">
        <f t="shared" si="101"/>
        <v>837.23175123141584</v>
      </c>
      <c r="B6520" s="134">
        <v>0.61350000000000005</v>
      </c>
      <c r="C6520" s="134">
        <v>-76.843500000000006</v>
      </c>
      <c r="D6520" t="s">
        <v>11491</v>
      </c>
      <c r="E6520" t="s">
        <v>968</v>
      </c>
      <c r="F6520" t="s">
        <v>963</v>
      </c>
      <c r="G6520" t="s">
        <v>11242</v>
      </c>
      <c r="H6520" t="s">
        <v>269</v>
      </c>
      <c r="I6520">
        <v>209.85810000000001</v>
      </c>
      <c r="J6520" t="s">
        <v>986</v>
      </c>
      <c r="L6520" t="s">
        <v>11492</v>
      </c>
      <c r="M6520" t="s">
        <v>3661</v>
      </c>
      <c r="N6520" t="s">
        <v>3661</v>
      </c>
    </row>
    <row r="6521" spans="1:14" x14ac:dyDescent="0.3">
      <c r="A6521" s="136">
        <f t="shared" si="101"/>
        <v>838.13614158756423</v>
      </c>
      <c r="B6521" s="134">
        <v>1.016</v>
      </c>
      <c r="C6521" s="134">
        <v>-77.470500000000001</v>
      </c>
      <c r="D6521" t="s">
        <v>11373</v>
      </c>
      <c r="E6521" t="s">
        <v>883</v>
      </c>
      <c r="F6521" t="s">
        <v>981</v>
      </c>
      <c r="G6521" t="s">
        <v>11304</v>
      </c>
      <c r="H6521" t="s">
        <v>303</v>
      </c>
      <c r="I6521">
        <v>98.904899999999998</v>
      </c>
      <c r="J6521" t="s">
        <v>894</v>
      </c>
      <c r="L6521" t="s">
        <v>11374</v>
      </c>
      <c r="M6521" t="s">
        <v>1718</v>
      </c>
      <c r="N6521" t="s">
        <v>1718</v>
      </c>
    </row>
    <row r="6522" spans="1:14" x14ac:dyDescent="0.3">
      <c r="A6522" s="136">
        <f t="shared" si="101"/>
        <v>839.19767895344091</v>
      </c>
      <c r="B6522" s="134">
        <v>1.0140800000000001</v>
      </c>
      <c r="C6522" s="134">
        <v>-77.484049999999996</v>
      </c>
      <c r="D6522" t="s">
        <v>11407</v>
      </c>
      <c r="E6522" t="s">
        <v>892</v>
      </c>
      <c r="F6522" t="s">
        <v>877</v>
      </c>
      <c r="G6522" t="s">
        <v>11408</v>
      </c>
      <c r="H6522" t="s">
        <v>303</v>
      </c>
      <c r="I6522">
        <v>15.8612</v>
      </c>
      <c r="J6522" t="s">
        <v>894</v>
      </c>
      <c r="K6522" t="s">
        <v>879</v>
      </c>
      <c r="L6522" t="s">
        <v>11409</v>
      </c>
      <c r="M6522" t="s">
        <v>949</v>
      </c>
      <c r="N6522" t="s">
        <v>949</v>
      </c>
    </row>
    <row r="6523" spans="1:14" x14ac:dyDescent="0.3">
      <c r="A6523" s="136">
        <f t="shared" si="101"/>
        <v>839.40447582721913</v>
      </c>
      <c r="B6523" s="134">
        <v>1.01576</v>
      </c>
      <c r="C6523" s="134">
        <v>-77.489490000000004</v>
      </c>
      <c r="D6523" t="s">
        <v>11419</v>
      </c>
      <c r="E6523" t="s">
        <v>892</v>
      </c>
      <c r="F6523" t="s">
        <v>877</v>
      </c>
      <c r="G6523" t="s">
        <v>11408</v>
      </c>
      <c r="H6523" t="s">
        <v>303</v>
      </c>
      <c r="I6523">
        <v>52.732199999999999</v>
      </c>
      <c r="J6523" t="s">
        <v>894</v>
      </c>
      <c r="K6523" t="s">
        <v>879</v>
      </c>
      <c r="L6523" t="s">
        <v>11420</v>
      </c>
      <c r="M6523" t="s">
        <v>1019</v>
      </c>
      <c r="N6523" t="s">
        <v>1019</v>
      </c>
    </row>
    <row r="6524" spans="1:14" x14ac:dyDescent="0.3">
      <c r="A6524" s="136">
        <f t="shared" si="101"/>
        <v>839.62304122438923</v>
      </c>
      <c r="B6524" s="134">
        <v>1.002</v>
      </c>
      <c r="C6524" s="134">
        <v>-77.474000000000004</v>
      </c>
      <c r="D6524" t="s">
        <v>11427</v>
      </c>
      <c r="E6524" t="s">
        <v>883</v>
      </c>
      <c r="F6524" t="s">
        <v>877</v>
      </c>
      <c r="G6524" t="s">
        <v>11428</v>
      </c>
      <c r="H6524" t="s">
        <v>303</v>
      </c>
      <c r="I6524">
        <v>4.9452999999999996</v>
      </c>
      <c r="J6524" t="s">
        <v>894</v>
      </c>
      <c r="L6524" t="s">
        <v>11309</v>
      </c>
      <c r="M6524" t="s">
        <v>957</v>
      </c>
      <c r="N6524" t="s">
        <v>957</v>
      </c>
    </row>
    <row r="6525" spans="1:14" x14ac:dyDescent="0.3">
      <c r="A6525" s="136">
        <f t="shared" si="101"/>
        <v>839.78999912467157</v>
      </c>
      <c r="B6525" s="134">
        <v>1.06</v>
      </c>
      <c r="C6525" s="134">
        <v>-77.555000000000007</v>
      </c>
      <c r="D6525" t="s">
        <v>11422</v>
      </c>
      <c r="E6525" t="s">
        <v>892</v>
      </c>
      <c r="F6525" t="s">
        <v>1214</v>
      </c>
      <c r="G6525" t="s">
        <v>11423</v>
      </c>
      <c r="H6525" t="s">
        <v>303</v>
      </c>
      <c r="I6525">
        <v>3.7098</v>
      </c>
      <c r="J6525" t="s">
        <v>986</v>
      </c>
      <c r="K6525" t="s">
        <v>879</v>
      </c>
      <c r="L6525" t="s">
        <v>11424</v>
      </c>
      <c r="M6525" t="s">
        <v>931</v>
      </c>
      <c r="N6525" t="s">
        <v>931</v>
      </c>
    </row>
    <row r="6526" spans="1:14" x14ac:dyDescent="0.3">
      <c r="A6526" s="136">
        <f t="shared" si="101"/>
        <v>839.82712905701908</v>
      </c>
      <c r="B6526" s="134">
        <v>0.999</v>
      </c>
      <c r="C6526" s="134">
        <v>-77.472999999999999</v>
      </c>
      <c r="D6526" t="s">
        <v>11429</v>
      </c>
      <c r="E6526" t="s">
        <v>883</v>
      </c>
      <c r="F6526" t="s">
        <v>877</v>
      </c>
      <c r="G6526" t="s">
        <v>11428</v>
      </c>
      <c r="H6526" t="s">
        <v>303</v>
      </c>
      <c r="I6526">
        <v>9.8905999999999992</v>
      </c>
      <c r="J6526" t="s">
        <v>894</v>
      </c>
      <c r="L6526" t="s">
        <v>11309</v>
      </c>
      <c r="M6526" t="s">
        <v>957</v>
      </c>
      <c r="N6526" t="s">
        <v>957</v>
      </c>
    </row>
    <row r="6527" spans="1:14" x14ac:dyDescent="0.3">
      <c r="A6527" s="136">
        <f t="shared" si="101"/>
        <v>840.10073064487381</v>
      </c>
      <c r="B6527" s="134">
        <v>0.99450000000000005</v>
      </c>
      <c r="C6527" s="134">
        <v>-77.471000000000004</v>
      </c>
      <c r="D6527" t="s">
        <v>11437</v>
      </c>
      <c r="E6527" t="s">
        <v>883</v>
      </c>
      <c r="F6527" t="s">
        <v>877</v>
      </c>
      <c r="G6527" t="s">
        <v>11428</v>
      </c>
      <c r="H6527" t="s">
        <v>303</v>
      </c>
      <c r="I6527">
        <v>86.542299999999997</v>
      </c>
      <c r="J6527" t="s">
        <v>894</v>
      </c>
      <c r="L6527" t="s">
        <v>11309</v>
      </c>
      <c r="M6527" t="s">
        <v>957</v>
      </c>
      <c r="N6527" t="s">
        <v>957</v>
      </c>
    </row>
    <row r="6528" spans="1:14" x14ac:dyDescent="0.3">
      <c r="A6528" s="136">
        <f t="shared" si="101"/>
        <v>841.31492241189756</v>
      </c>
      <c r="B6528" s="134">
        <v>0.98099999999999998</v>
      </c>
      <c r="C6528" s="134">
        <v>-77.471000000000004</v>
      </c>
      <c r="D6528" t="s">
        <v>11455</v>
      </c>
      <c r="E6528" t="s">
        <v>883</v>
      </c>
      <c r="F6528" t="s">
        <v>877</v>
      </c>
      <c r="G6528" t="s">
        <v>11408</v>
      </c>
      <c r="H6528" t="s">
        <v>303</v>
      </c>
      <c r="I6528">
        <v>16.072199999999999</v>
      </c>
      <c r="J6528" t="s">
        <v>894</v>
      </c>
      <c r="L6528" t="s">
        <v>11456</v>
      </c>
      <c r="M6528" t="s">
        <v>1019</v>
      </c>
      <c r="N6528" t="s">
        <v>1019</v>
      </c>
    </row>
    <row r="6529" spans="1:14" x14ac:dyDescent="0.3">
      <c r="A6529" s="136">
        <f t="shared" si="101"/>
        <v>841.45483013397882</v>
      </c>
      <c r="B6529" s="134">
        <v>1.06504</v>
      </c>
      <c r="C6529" s="134">
        <v>-77.586609999999993</v>
      </c>
      <c r="D6529" t="s">
        <v>11450</v>
      </c>
      <c r="E6529" t="s">
        <v>892</v>
      </c>
      <c r="F6529" t="s">
        <v>1593</v>
      </c>
      <c r="G6529" t="s">
        <v>11238</v>
      </c>
      <c r="H6529" t="s">
        <v>303</v>
      </c>
      <c r="I6529">
        <v>8.9526000000000003</v>
      </c>
      <c r="J6529" t="s">
        <v>894</v>
      </c>
      <c r="K6529" t="s">
        <v>879</v>
      </c>
      <c r="L6529" t="s">
        <v>11451</v>
      </c>
      <c r="M6529" t="s">
        <v>989</v>
      </c>
      <c r="N6529" t="s">
        <v>989</v>
      </c>
    </row>
    <row r="6530" spans="1:14" x14ac:dyDescent="0.3">
      <c r="A6530" s="136">
        <f t="shared" ref="A6530:A6593" si="102">6371*ACOS(SIN(RADIANS(LAT))*SIN(RADIANS(B6530))+COS(RADIANS(LAT))*COS(RADIANS(B6530))*COS(RADIANS(C6530-LONG)))</f>
        <v>842.42470986370768</v>
      </c>
      <c r="B6530" s="134">
        <v>1.0549200000000001</v>
      </c>
      <c r="C6530" s="134">
        <v>-77.587680000000006</v>
      </c>
      <c r="D6530" t="s">
        <v>11465</v>
      </c>
      <c r="E6530" t="s">
        <v>892</v>
      </c>
      <c r="F6530" t="s">
        <v>877</v>
      </c>
      <c r="G6530" t="s">
        <v>11238</v>
      </c>
      <c r="H6530" t="s">
        <v>303</v>
      </c>
      <c r="I6530">
        <v>6.2610999999999999</v>
      </c>
      <c r="J6530" t="s">
        <v>894</v>
      </c>
      <c r="K6530" t="s">
        <v>879</v>
      </c>
      <c r="L6530" t="s">
        <v>11466</v>
      </c>
      <c r="M6530" t="s">
        <v>989</v>
      </c>
      <c r="N6530" t="s">
        <v>989</v>
      </c>
    </row>
    <row r="6531" spans="1:14" x14ac:dyDescent="0.3">
      <c r="A6531" s="136">
        <f t="shared" si="102"/>
        <v>843.91295724599502</v>
      </c>
      <c r="B6531" s="134">
        <v>0.497</v>
      </c>
      <c r="C6531" s="134">
        <v>-76.762</v>
      </c>
      <c r="D6531" t="s">
        <v>11624</v>
      </c>
      <c r="E6531" t="s">
        <v>883</v>
      </c>
      <c r="F6531" t="s">
        <v>877</v>
      </c>
      <c r="G6531" t="s">
        <v>11625</v>
      </c>
      <c r="H6531" t="s">
        <v>269</v>
      </c>
      <c r="I6531">
        <v>111.08240000000001</v>
      </c>
      <c r="J6531" t="s">
        <v>894</v>
      </c>
      <c r="L6531" t="s">
        <v>11626</v>
      </c>
      <c r="M6531" t="s">
        <v>957</v>
      </c>
      <c r="N6531" t="s">
        <v>957</v>
      </c>
    </row>
    <row r="6532" spans="1:14" x14ac:dyDescent="0.3">
      <c r="A6532" s="136">
        <f t="shared" si="102"/>
        <v>845.23831954044829</v>
      </c>
      <c r="B6532" s="134">
        <v>0.9425</v>
      </c>
      <c r="C6532" s="134">
        <v>-77.477999999999994</v>
      </c>
      <c r="D6532" t="s">
        <v>11500</v>
      </c>
      <c r="E6532" t="s">
        <v>892</v>
      </c>
      <c r="F6532" t="s">
        <v>1214</v>
      </c>
      <c r="G6532" t="s">
        <v>11501</v>
      </c>
      <c r="H6532" t="s">
        <v>303</v>
      </c>
      <c r="I6532">
        <v>66.763599999999997</v>
      </c>
      <c r="L6532" t="s">
        <v>11502</v>
      </c>
      <c r="M6532" t="s">
        <v>989</v>
      </c>
      <c r="N6532" t="s">
        <v>989</v>
      </c>
    </row>
    <row r="6533" spans="1:14" x14ac:dyDescent="0.3">
      <c r="A6533" s="136">
        <f t="shared" si="102"/>
        <v>845.32706995395415</v>
      </c>
      <c r="B6533" s="134">
        <v>0.94001999999999997</v>
      </c>
      <c r="C6533" s="134">
        <v>-77.475930000000005</v>
      </c>
      <c r="D6533" t="s">
        <v>11507</v>
      </c>
      <c r="E6533" t="s">
        <v>892</v>
      </c>
      <c r="F6533" t="s">
        <v>1214</v>
      </c>
      <c r="G6533" t="s">
        <v>11501</v>
      </c>
      <c r="H6533" t="s">
        <v>303</v>
      </c>
      <c r="I6533">
        <v>1.8239000000000001</v>
      </c>
      <c r="J6533" t="s">
        <v>986</v>
      </c>
      <c r="K6533" t="s">
        <v>879</v>
      </c>
      <c r="L6533" t="s">
        <v>11508</v>
      </c>
      <c r="M6533" t="s">
        <v>949</v>
      </c>
      <c r="N6533" t="s">
        <v>949</v>
      </c>
    </row>
    <row r="6534" spans="1:14" x14ac:dyDescent="0.3">
      <c r="A6534" s="136">
        <f t="shared" si="102"/>
        <v>845.71168022771769</v>
      </c>
      <c r="B6534" s="134">
        <v>0.9405</v>
      </c>
      <c r="C6534" s="134">
        <v>-77.482500000000002</v>
      </c>
      <c r="D6534" t="s">
        <v>11514</v>
      </c>
      <c r="E6534" t="s">
        <v>892</v>
      </c>
      <c r="F6534" t="s">
        <v>1214</v>
      </c>
      <c r="G6534" t="s">
        <v>11501</v>
      </c>
      <c r="H6534" t="s">
        <v>303</v>
      </c>
      <c r="I6534">
        <v>18.5457</v>
      </c>
      <c r="K6534" t="s">
        <v>879</v>
      </c>
      <c r="L6534" t="s">
        <v>11515</v>
      </c>
      <c r="M6534" t="s">
        <v>989</v>
      </c>
      <c r="N6534" t="s">
        <v>989</v>
      </c>
    </row>
    <row r="6535" spans="1:14" x14ac:dyDescent="0.3">
      <c r="A6535" s="136">
        <f t="shared" si="102"/>
        <v>847.15210169586089</v>
      </c>
      <c r="B6535" s="134">
        <v>0.496</v>
      </c>
      <c r="C6535" s="134">
        <v>-76.819000000000003</v>
      </c>
      <c r="D6535" t="s">
        <v>11644</v>
      </c>
      <c r="E6535" t="s">
        <v>883</v>
      </c>
      <c r="F6535" t="s">
        <v>877</v>
      </c>
      <c r="G6535" t="s">
        <v>11645</v>
      </c>
      <c r="H6535" t="s">
        <v>269</v>
      </c>
      <c r="I6535">
        <v>88.877499999999998</v>
      </c>
      <c r="J6535" t="s">
        <v>894</v>
      </c>
      <c r="L6535" t="s">
        <v>11646</v>
      </c>
      <c r="M6535" t="s">
        <v>957</v>
      </c>
      <c r="N6535" t="s">
        <v>957</v>
      </c>
    </row>
    <row r="6536" spans="1:14" x14ac:dyDescent="0.3">
      <c r="A6536" s="136">
        <f t="shared" si="102"/>
        <v>848.2108474432697</v>
      </c>
      <c r="B6536" s="134">
        <v>0.49249999999999999</v>
      </c>
      <c r="C6536" s="134">
        <v>-76.831999999999994</v>
      </c>
      <c r="D6536" t="s">
        <v>11652</v>
      </c>
      <c r="E6536" t="s">
        <v>892</v>
      </c>
      <c r="F6536" t="s">
        <v>877</v>
      </c>
      <c r="G6536" t="s">
        <v>11645</v>
      </c>
      <c r="H6536" t="s">
        <v>269</v>
      </c>
      <c r="I6536">
        <v>39.502200000000002</v>
      </c>
      <c r="J6536" t="s">
        <v>894</v>
      </c>
      <c r="K6536" t="s">
        <v>903</v>
      </c>
      <c r="L6536" t="s">
        <v>11653</v>
      </c>
      <c r="M6536" t="s">
        <v>957</v>
      </c>
      <c r="N6536" t="s">
        <v>957</v>
      </c>
    </row>
    <row r="6537" spans="1:14" x14ac:dyDescent="0.3">
      <c r="A6537" s="136">
        <f t="shared" si="102"/>
        <v>849.13168960118878</v>
      </c>
      <c r="B6537" s="134">
        <v>1.054</v>
      </c>
      <c r="C6537" s="134">
        <v>-77.686000000000007</v>
      </c>
      <c r="D6537" t="s">
        <v>11543</v>
      </c>
      <c r="E6537" t="s">
        <v>883</v>
      </c>
      <c r="F6537" t="s">
        <v>877</v>
      </c>
      <c r="G6537" t="s">
        <v>11544</v>
      </c>
      <c r="H6537" t="s">
        <v>303</v>
      </c>
      <c r="I6537">
        <v>251.1182</v>
      </c>
      <c r="J6537" t="s">
        <v>889</v>
      </c>
      <c r="L6537" t="s">
        <v>11545</v>
      </c>
      <c r="M6537" t="s">
        <v>1019</v>
      </c>
      <c r="N6537" t="s">
        <v>1019</v>
      </c>
    </row>
    <row r="6538" spans="1:14" x14ac:dyDescent="0.3">
      <c r="A6538" s="136">
        <f t="shared" si="102"/>
        <v>849.47345032774524</v>
      </c>
      <c r="B6538" s="134">
        <v>0.48392000000000002</v>
      </c>
      <c r="C6538" s="134">
        <v>-76.839849999999998</v>
      </c>
      <c r="D6538" t="s">
        <v>11663</v>
      </c>
      <c r="E6538" t="s">
        <v>892</v>
      </c>
      <c r="F6538" t="s">
        <v>877</v>
      </c>
      <c r="G6538" t="s">
        <v>11645</v>
      </c>
      <c r="H6538" t="s">
        <v>269</v>
      </c>
      <c r="I6538">
        <v>22.465</v>
      </c>
      <c r="J6538" t="s">
        <v>889</v>
      </c>
      <c r="K6538" t="s">
        <v>879</v>
      </c>
      <c r="L6538" t="s">
        <v>11626</v>
      </c>
      <c r="M6538" t="s">
        <v>899</v>
      </c>
      <c r="N6538" t="s">
        <v>899</v>
      </c>
    </row>
    <row r="6539" spans="1:14" x14ac:dyDescent="0.3">
      <c r="A6539" s="136">
        <f t="shared" si="102"/>
        <v>849.68905724661488</v>
      </c>
      <c r="B6539" s="134">
        <v>0.48349999999999999</v>
      </c>
      <c r="C6539" s="134">
        <v>-76.843000000000004</v>
      </c>
      <c r="D6539" t="s">
        <v>11664</v>
      </c>
      <c r="E6539" t="s">
        <v>892</v>
      </c>
      <c r="F6539" t="s">
        <v>877</v>
      </c>
      <c r="G6539" t="s">
        <v>11645</v>
      </c>
      <c r="H6539" t="s">
        <v>269</v>
      </c>
      <c r="I6539">
        <v>71.599900000000005</v>
      </c>
      <c r="J6539" t="s">
        <v>894</v>
      </c>
      <c r="K6539" t="s">
        <v>903</v>
      </c>
      <c r="L6539" t="s">
        <v>11626</v>
      </c>
      <c r="M6539" t="s">
        <v>957</v>
      </c>
      <c r="N6539" t="s">
        <v>957</v>
      </c>
    </row>
    <row r="6540" spans="1:14" x14ac:dyDescent="0.3">
      <c r="A6540" s="136">
        <f t="shared" si="102"/>
        <v>850.38940957638363</v>
      </c>
      <c r="B6540" s="134">
        <v>1.0487200000000001</v>
      </c>
      <c r="C6540" s="134">
        <v>-77.697680000000005</v>
      </c>
      <c r="D6540" t="s">
        <v>11556</v>
      </c>
      <c r="E6540" t="s">
        <v>892</v>
      </c>
      <c r="F6540" t="s">
        <v>877</v>
      </c>
      <c r="G6540" t="s">
        <v>11557</v>
      </c>
      <c r="H6540" t="s">
        <v>303</v>
      </c>
      <c r="I6540">
        <v>35.177100000000003</v>
      </c>
      <c r="J6540" t="s">
        <v>894</v>
      </c>
      <c r="K6540" t="s">
        <v>879</v>
      </c>
      <c r="L6540" t="s">
        <v>11545</v>
      </c>
      <c r="M6540" t="s">
        <v>1879</v>
      </c>
      <c r="N6540" t="s">
        <v>1879</v>
      </c>
    </row>
    <row r="6541" spans="1:14" x14ac:dyDescent="0.3">
      <c r="A6541" s="136">
        <f t="shared" si="102"/>
        <v>850.47879997307587</v>
      </c>
      <c r="B6541" s="134">
        <v>0.48049999999999998</v>
      </c>
      <c r="C6541" s="134">
        <v>-76.852000000000004</v>
      </c>
      <c r="D6541" t="s">
        <v>11671</v>
      </c>
      <c r="E6541" t="s">
        <v>892</v>
      </c>
      <c r="F6541" t="s">
        <v>877</v>
      </c>
      <c r="G6541" t="s">
        <v>11645</v>
      </c>
      <c r="H6541" t="s">
        <v>269</v>
      </c>
      <c r="I6541">
        <v>12.345000000000001</v>
      </c>
      <c r="J6541" t="s">
        <v>894</v>
      </c>
      <c r="K6541" t="s">
        <v>903</v>
      </c>
      <c r="L6541" t="s">
        <v>11653</v>
      </c>
      <c r="M6541" t="s">
        <v>957</v>
      </c>
      <c r="N6541" t="s">
        <v>957</v>
      </c>
    </row>
    <row r="6542" spans="1:14" x14ac:dyDescent="0.3">
      <c r="A6542" s="136">
        <f t="shared" si="102"/>
        <v>850.50163379848073</v>
      </c>
      <c r="B6542" s="134">
        <v>0.48199999999999998</v>
      </c>
      <c r="C6542" s="134">
        <v>-76.855000000000004</v>
      </c>
      <c r="D6542" t="s">
        <v>11670</v>
      </c>
      <c r="E6542" t="s">
        <v>883</v>
      </c>
      <c r="F6542" t="s">
        <v>877</v>
      </c>
      <c r="G6542" t="s">
        <v>11645</v>
      </c>
      <c r="H6542" t="s">
        <v>269</v>
      </c>
      <c r="I6542">
        <v>80.243399999999994</v>
      </c>
      <c r="J6542" t="s">
        <v>894</v>
      </c>
      <c r="L6542" t="s">
        <v>11653</v>
      </c>
      <c r="M6542" t="s">
        <v>957</v>
      </c>
      <c r="N6542" t="s">
        <v>957</v>
      </c>
    </row>
    <row r="6543" spans="1:14" x14ac:dyDescent="0.3">
      <c r="A6543" s="136">
        <f t="shared" si="102"/>
        <v>850.63920537102308</v>
      </c>
      <c r="B6543" s="134">
        <v>1.0235000000000001</v>
      </c>
      <c r="C6543" s="134">
        <v>-77.668499999999995</v>
      </c>
      <c r="D6543" t="s">
        <v>11561</v>
      </c>
      <c r="E6543" t="s">
        <v>883</v>
      </c>
      <c r="F6543" t="s">
        <v>981</v>
      </c>
      <c r="G6543" t="s">
        <v>11557</v>
      </c>
      <c r="H6543" t="s">
        <v>303</v>
      </c>
      <c r="I6543">
        <v>19.792000000000002</v>
      </c>
      <c r="J6543" t="s">
        <v>894</v>
      </c>
      <c r="L6543" t="s">
        <v>11562</v>
      </c>
      <c r="M6543" t="s">
        <v>887</v>
      </c>
      <c r="N6543" t="s">
        <v>887</v>
      </c>
    </row>
    <row r="6544" spans="1:14" x14ac:dyDescent="0.3">
      <c r="A6544" s="136">
        <f t="shared" si="102"/>
        <v>850.86843552766061</v>
      </c>
      <c r="B6544" s="134">
        <v>1.0189999999999999</v>
      </c>
      <c r="C6544" s="134">
        <v>-77.665999999999997</v>
      </c>
      <c r="D6544" t="s">
        <v>11572</v>
      </c>
      <c r="E6544" t="s">
        <v>883</v>
      </c>
      <c r="F6544" t="s">
        <v>981</v>
      </c>
      <c r="G6544" t="s">
        <v>11557</v>
      </c>
      <c r="H6544" t="s">
        <v>303</v>
      </c>
      <c r="I6544">
        <v>74.219300000000004</v>
      </c>
      <c r="J6544" t="s">
        <v>894</v>
      </c>
      <c r="L6544" t="s">
        <v>11573</v>
      </c>
      <c r="M6544" t="s">
        <v>887</v>
      </c>
      <c r="N6544" t="s">
        <v>887</v>
      </c>
    </row>
    <row r="6545" spans="1:14" x14ac:dyDescent="0.3">
      <c r="A6545" s="136">
        <f t="shared" si="102"/>
        <v>850.91450383113443</v>
      </c>
      <c r="B6545" s="134">
        <v>1.0454399999999999</v>
      </c>
      <c r="C6545" s="134">
        <v>-77.701160000000002</v>
      </c>
      <c r="D6545" t="s">
        <v>11568</v>
      </c>
      <c r="E6545" t="s">
        <v>892</v>
      </c>
      <c r="F6545" t="s">
        <v>877</v>
      </c>
      <c r="G6545" t="s">
        <v>11557</v>
      </c>
      <c r="H6545" t="s">
        <v>303</v>
      </c>
      <c r="I6545">
        <v>6.0304000000000002</v>
      </c>
      <c r="J6545" t="s">
        <v>894</v>
      </c>
      <c r="K6545" t="s">
        <v>879</v>
      </c>
      <c r="L6545" t="s">
        <v>11569</v>
      </c>
      <c r="M6545" t="s">
        <v>887</v>
      </c>
      <c r="N6545" t="s">
        <v>887</v>
      </c>
    </row>
    <row r="6546" spans="1:14" x14ac:dyDescent="0.3">
      <c r="A6546" s="136">
        <f t="shared" si="102"/>
        <v>851.01933087664122</v>
      </c>
      <c r="B6546" s="134">
        <v>0.48299999999999998</v>
      </c>
      <c r="C6546" s="134">
        <v>-76.866</v>
      </c>
      <c r="D6546" t="s">
        <v>11672</v>
      </c>
      <c r="E6546" t="s">
        <v>883</v>
      </c>
      <c r="F6546" t="s">
        <v>981</v>
      </c>
      <c r="G6546" t="s">
        <v>11645</v>
      </c>
      <c r="H6546" t="s">
        <v>269</v>
      </c>
      <c r="I6546">
        <v>98.763599999999997</v>
      </c>
      <c r="J6546" t="s">
        <v>894</v>
      </c>
      <c r="L6546" t="s">
        <v>11673</v>
      </c>
      <c r="M6546" t="s">
        <v>1686</v>
      </c>
      <c r="N6546" t="s">
        <v>1686</v>
      </c>
    </row>
    <row r="6547" spans="1:14" x14ac:dyDescent="0.3">
      <c r="A6547" s="136">
        <f t="shared" si="102"/>
        <v>851.08885416019143</v>
      </c>
      <c r="B6547" s="134">
        <v>0.87878999999999996</v>
      </c>
      <c r="C6547" s="134">
        <v>-77.479529999999997</v>
      </c>
      <c r="D6547" t="s">
        <v>11591</v>
      </c>
      <c r="E6547" t="s">
        <v>892</v>
      </c>
      <c r="F6547" t="s">
        <v>877</v>
      </c>
      <c r="G6547" t="s">
        <v>11592</v>
      </c>
      <c r="H6547" t="s">
        <v>303</v>
      </c>
      <c r="I6547">
        <v>17.589400000000001</v>
      </c>
      <c r="J6547" t="s">
        <v>894</v>
      </c>
      <c r="K6547" t="s">
        <v>879</v>
      </c>
      <c r="L6547" t="s">
        <v>11456</v>
      </c>
      <c r="M6547" t="s">
        <v>989</v>
      </c>
      <c r="N6547" t="s">
        <v>989</v>
      </c>
    </row>
    <row r="6548" spans="1:14" x14ac:dyDescent="0.3">
      <c r="A6548" s="136">
        <f t="shared" si="102"/>
        <v>851.12639298530644</v>
      </c>
      <c r="B6548" s="134">
        <v>1.0378499999999999</v>
      </c>
      <c r="C6548" s="134">
        <v>-77.694429999999997</v>
      </c>
      <c r="D6548" t="s">
        <v>11575</v>
      </c>
      <c r="E6548" t="s">
        <v>892</v>
      </c>
      <c r="F6548" t="s">
        <v>1593</v>
      </c>
      <c r="G6548" t="s">
        <v>11557</v>
      </c>
      <c r="H6548" t="s">
        <v>303</v>
      </c>
      <c r="I6548">
        <v>9.9941999999999993</v>
      </c>
      <c r="J6548" t="s">
        <v>894</v>
      </c>
      <c r="K6548" t="s">
        <v>879</v>
      </c>
      <c r="L6548" t="s">
        <v>11576</v>
      </c>
      <c r="M6548" t="s">
        <v>887</v>
      </c>
      <c r="N6548" t="s">
        <v>887</v>
      </c>
    </row>
    <row r="6549" spans="1:14" x14ac:dyDescent="0.3">
      <c r="A6549" s="136">
        <f t="shared" si="102"/>
        <v>851.209481330578</v>
      </c>
      <c r="B6549" s="134">
        <v>1.0385</v>
      </c>
      <c r="C6549" s="134">
        <v>-77.6965</v>
      </c>
      <c r="D6549" t="s">
        <v>11578</v>
      </c>
      <c r="E6549" t="s">
        <v>883</v>
      </c>
      <c r="F6549" t="s">
        <v>877</v>
      </c>
      <c r="G6549" t="s">
        <v>11557</v>
      </c>
      <c r="H6549" t="s">
        <v>303</v>
      </c>
      <c r="I6549">
        <v>30.927299999999999</v>
      </c>
      <c r="J6549" t="s">
        <v>894</v>
      </c>
      <c r="L6549" t="s">
        <v>11579</v>
      </c>
      <c r="M6549" t="s">
        <v>1019</v>
      </c>
      <c r="N6549" t="s">
        <v>1019</v>
      </c>
    </row>
    <row r="6550" spans="1:14" x14ac:dyDescent="0.3">
      <c r="A6550" s="136">
        <f t="shared" si="102"/>
        <v>851.25427537487496</v>
      </c>
      <c r="B6550" s="134">
        <v>1.0429999999999999</v>
      </c>
      <c r="C6550" s="134">
        <v>-77.703000000000003</v>
      </c>
      <c r="D6550" t="s">
        <v>11580</v>
      </c>
      <c r="E6550" t="s">
        <v>883</v>
      </c>
      <c r="F6550" t="s">
        <v>877</v>
      </c>
      <c r="G6550" t="s">
        <v>11557</v>
      </c>
      <c r="H6550" t="s">
        <v>303</v>
      </c>
      <c r="I6550">
        <v>12.3711</v>
      </c>
      <c r="J6550" t="s">
        <v>894</v>
      </c>
      <c r="L6550" t="s">
        <v>11581</v>
      </c>
      <c r="M6550" t="s">
        <v>887</v>
      </c>
      <c r="N6550" t="s">
        <v>887</v>
      </c>
    </row>
    <row r="6551" spans="1:14" x14ac:dyDescent="0.3">
      <c r="A6551" s="136">
        <f t="shared" si="102"/>
        <v>851.61352434794003</v>
      </c>
      <c r="B6551" s="134">
        <v>0.57548999999999995</v>
      </c>
      <c r="C6551" s="134">
        <v>-77.031170000000003</v>
      </c>
      <c r="D6551" t="s">
        <v>11659</v>
      </c>
      <c r="E6551" t="s">
        <v>892</v>
      </c>
      <c r="F6551" t="s">
        <v>877</v>
      </c>
      <c r="G6551" t="s">
        <v>11242</v>
      </c>
      <c r="H6551" t="s">
        <v>269</v>
      </c>
      <c r="I6551">
        <v>41.531199999999998</v>
      </c>
      <c r="J6551" t="s">
        <v>894</v>
      </c>
      <c r="K6551" t="s">
        <v>879</v>
      </c>
      <c r="L6551" t="s">
        <v>11660</v>
      </c>
      <c r="M6551" t="s">
        <v>1686</v>
      </c>
      <c r="N6551" t="s">
        <v>1686</v>
      </c>
    </row>
    <row r="6552" spans="1:14" x14ac:dyDescent="0.3">
      <c r="A6552" s="136">
        <f t="shared" si="102"/>
        <v>851.85797939483166</v>
      </c>
      <c r="B6552" s="134">
        <v>1.04</v>
      </c>
      <c r="C6552" s="134">
        <v>-77.707999999999998</v>
      </c>
      <c r="D6552" t="s">
        <v>11587</v>
      </c>
      <c r="E6552" t="s">
        <v>883</v>
      </c>
      <c r="F6552" t="s">
        <v>963</v>
      </c>
      <c r="G6552" t="s">
        <v>11557</v>
      </c>
      <c r="H6552" t="s">
        <v>303</v>
      </c>
      <c r="I6552">
        <v>14.845499999999999</v>
      </c>
      <c r="L6552" t="s">
        <v>11588</v>
      </c>
      <c r="M6552" t="s">
        <v>1019</v>
      </c>
      <c r="N6552" t="s">
        <v>1019</v>
      </c>
    </row>
    <row r="6553" spans="1:14" x14ac:dyDescent="0.3">
      <c r="A6553" s="136">
        <f t="shared" si="102"/>
        <v>851.99877234324015</v>
      </c>
      <c r="B6553" s="134">
        <v>1.04118</v>
      </c>
      <c r="C6553" s="134">
        <v>-77.711600000000004</v>
      </c>
      <c r="D6553" t="s">
        <v>11589</v>
      </c>
      <c r="E6553" t="s">
        <v>892</v>
      </c>
      <c r="F6553" t="s">
        <v>877</v>
      </c>
      <c r="G6553" t="s">
        <v>11557</v>
      </c>
      <c r="H6553" t="s">
        <v>303</v>
      </c>
      <c r="I6553">
        <v>10.045400000000001</v>
      </c>
      <c r="J6553" t="s">
        <v>894</v>
      </c>
      <c r="K6553" t="s">
        <v>879</v>
      </c>
      <c r="L6553" t="s">
        <v>11590</v>
      </c>
      <c r="M6553" t="s">
        <v>949</v>
      </c>
      <c r="N6553" t="s">
        <v>949</v>
      </c>
    </row>
    <row r="6554" spans="1:14" x14ac:dyDescent="0.3">
      <c r="A6554" s="136">
        <f t="shared" si="102"/>
        <v>852.5280158303699</v>
      </c>
      <c r="B6554" s="134">
        <v>1.0427500000000001</v>
      </c>
      <c r="C6554" s="134">
        <v>-77.721410000000006</v>
      </c>
      <c r="D6554" t="s">
        <v>11599</v>
      </c>
      <c r="E6554" t="s">
        <v>892</v>
      </c>
      <c r="F6554" t="s">
        <v>877</v>
      </c>
      <c r="G6554" t="s">
        <v>11557</v>
      </c>
      <c r="H6554" t="s">
        <v>303</v>
      </c>
      <c r="I6554">
        <v>3.0164</v>
      </c>
      <c r="J6554" t="s">
        <v>894</v>
      </c>
      <c r="K6554" t="s">
        <v>879</v>
      </c>
      <c r="L6554" t="s">
        <v>11600</v>
      </c>
      <c r="M6554" t="s">
        <v>887</v>
      </c>
      <c r="N6554" t="s">
        <v>887</v>
      </c>
    </row>
    <row r="6555" spans="1:14" x14ac:dyDescent="0.3">
      <c r="A6555" s="136">
        <f t="shared" si="102"/>
        <v>852.53207220745185</v>
      </c>
      <c r="B6555" s="134">
        <v>1.0335000000000001</v>
      </c>
      <c r="C6555" s="134">
        <v>-77.709500000000006</v>
      </c>
      <c r="D6555" t="s">
        <v>11601</v>
      </c>
      <c r="E6555" t="s">
        <v>883</v>
      </c>
      <c r="F6555" t="s">
        <v>981</v>
      </c>
      <c r="G6555" t="s">
        <v>11557</v>
      </c>
      <c r="H6555" t="s">
        <v>303</v>
      </c>
      <c r="I6555">
        <v>64.331100000000006</v>
      </c>
      <c r="J6555" t="s">
        <v>894</v>
      </c>
      <c r="L6555" t="s">
        <v>11602</v>
      </c>
      <c r="M6555" t="s">
        <v>887</v>
      </c>
      <c r="N6555" t="s">
        <v>887</v>
      </c>
    </row>
    <row r="6556" spans="1:14" x14ac:dyDescent="0.3">
      <c r="A6556" s="136">
        <f t="shared" si="102"/>
        <v>853.49970901624556</v>
      </c>
      <c r="B6556" s="134">
        <v>1.0734999999999999</v>
      </c>
      <c r="C6556" s="134">
        <v>-77.775000000000006</v>
      </c>
      <c r="D6556" t="s">
        <v>11617</v>
      </c>
      <c r="E6556" t="s">
        <v>883</v>
      </c>
      <c r="F6556" t="s">
        <v>884</v>
      </c>
      <c r="G6556" t="s">
        <v>11618</v>
      </c>
      <c r="H6556" t="s">
        <v>303</v>
      </c>
      <c r="I6556">
        <v>24.747199999999999</v>
      </c>
      <c r="L6556" t="s">
        <v>11619</v>
      </c>
      <c r="M6556" t="s">
        <v>2303</v>
      </c>
      <c r="N6556" t="s">
        <v>2303</v>
      </c>
    </row>
    <row r="6557" spans="1:14" x14ac:dyDescent="0.3">
      <c r="A6557" s="136">
        <f t="shared" si="102"/>
        <v>853.5253845671391</v>
      </c>
      <c r="B6557" s="134">
        <v>1.089</v>
      </c>
      <c r="C6557" s="134">
        <v>-77.795000000000002</v>
      </c>
      <c r="D6557" t="s">
        <v>11620</v>
      </c>
      <c r="E6557" t="s">
        <v>883</v>
      </c>
      <c r="F6557" t="s">
        <v>877</v>
      </c>
      <c r="G6557" t="s">
        <v>11618</v>
      </c>
      <c r="H6557" t="s">
        <v>303</v>
      </c>
      <c r="I6557">
        <v>68.058199999999999</v>
      </c>
      <c r="J6557" t="s">
        <v>894</v>
      </c>
      <c r="L6557" t="s">
        <v>11621</v>
      </c>
      <c r="M6557" t="s">
        <v>1543</v>
      </c>
      <c r="N6557" t="s">
        <v>1543</v>
      </c>
    </row>
    <row r="6558" spans="1:14" x14ac:dyDescent="0.3">
      <c r="A6558" s="136">
        <f t="shared" si="102"/>
        <v>853.65236935839573</v>
      </c>
      <c r="B6558" s="134">
        <v>0.89427000000000001</v>
      </c>
      <c r="C6558" s="134">
        <v>-77.540400000000005</v>
      </c>
      <c r="D6558" t="s">
        <v>11630</v>
      </c>
      <c r="E6558" t="s">
        <v>892</v>
      </c>
      <c r="F6558" t="s">
        <v>877</v>
      </c>
      <c r="G6558" t="s">
        <v>11631</v>
      </c>
      <c r="H6558" t="s">
        <v>303</v>
      </c>
      <c r="I6558">
        <v>34.636800000000001</v>
      </c>
      <c r="J6558" t="s">
        <v>894</v>
      </c>
      <c r="K6558" t="s">
        <v>879</v>
      </c>
      <c r="L6558" t="s">
        <v>11632</v>
      </c>
      <c r="M6558" t="s">
        <v>1718</v>
      </c>
      <c r="N6558" t="s">
        <v>1718</v>
      </c>
    </row>
    <row r="6559" spans="1:14" x14ac:dyDescent="0.3">
      <c r="A6559" s="136">
        <f t="shared" si="102"/>
        <v>853.80501154217166</v>
      </c>
      <c r="B6559" s="134">
        <v>0.47499999999999998</v>
      </c>
      <c r="C6559" s="134">
        <v>-76.902000000000001</v>
      </c>
      <c r="D6559" t="s">
        <v>11694</v>
      </c>
      <c r="E6559" t="s">
        <v>908</v>
      </c>
      <c r="F6559" t="s">
        <v>877</v>
      </c>
      <c r="G6559" t="s">
        <v>11695</v>
      </c>
      <c r="H6559" t="s">
        <v>269</v>
      </c>
      <c r="I6559">
        <v>40.743600000000001</v>
      </c>
      <c r="J6559" t="s">
        <v>894</v>
      </c>
      <c r="L6559" t="s">
        <v>11626</v>
      </c>
      <c r="M6559" t="s">
        <v>957</v>
      </c>
      <c r="N6559" t="s">
        <v>957</v>
      </c>
    </row>
    <row r="6560" spans="1:14" x14ac:dyDescent="0.3">
      <c r="A6560" s="136">
        <f t="shared" si="102"/>
        <v>853.84540281745285</v>
      </c>
      <c r="B6560" s="134">
        <v>0.87050000000000005</v>
      </c>
      <c r="C6560" s="134">
        <v>-77.510499999999993</v>
      </c>
      <c r="D6560" t="s">
        <v>11637</v>
      </c>
      <c r="E6560" t="s">
        <v>980</v>
      </c>
      <c r="F6560" t="s">
        <v>981</v>
      </c>
      <c r="G6560" t="s">
        <v>11638</v>
      </c>
      <c r="H6560" t="s">
        <v>303</v>
      </c>
      <c r="I6560">
        <v>59.351799999999997</v>
      </c>
      <c r="J6560" t="s">
        <v>894</v>
      </c>
      <c r="L6560" t="s">
        <v>11639</v>
      </c>
      <c r="M6560" t="s">
        <v>949</v>
      </c>
      <c r="N6560" t="s">
        <v>949</v>
      </c>
    </row>
    <row r="6561" spans="1:14" x14ac:dyDescent="0.3">
      <c r="A6561" s="136">
        <f t="shared" si="102"/>
        <v>854.20744686211469</v>
      </c>
      <c r="B6561" s="134">
        <v>1.0365</v>
      </c>
      <c r="C6561" s="134">
        <v>-77.738</v>
      </c>
      <c r="D6561" t="s">
        <v>11627</v>
      </c>
      <c r="E6561" t="s">
        <v>883</v>
      </c>
      <c r="F6561" t="s">
        <v>877</v>
      </c>
      <c r="G6561" t="s">
        <v>11628</v>
      </c>
      <c r="H6561" t="s">
        <v>303</v>
      </c>
      <c r="I6561">
        <v>413.23689999999999</v>
      </c>
      <c r="J6561" t="s">
        <v>889</v>
      </c>
      <c r="L6561" t="s">
        <v>1688</v>
      </c>
      <c r="M6561" t="s">
        <v>11629</v>
      </c>
      <c r="N6561" t="s">
        <v>11629</v>
      </c>
    </row>
    <row r="6562" spans="1:14" x14ac:dyDescent="0.3">
      <c r="A6562" s="136">
        <f t="shared" si="102"/>
        <v>854.5318321326987</v>
      </c>
      <c r="B6562" s="134">
        <v>0.85250000000000004</v>
      </c>
      <c r="C6562" s="134">
        <v>-77.495999999999995</v>
      </c>
      <c r="D6562" t="s">
        <v>11642</v>
      </c>
      <c r="E6562" t="s">
        <v>883</v>
      </c>
      <c r="F6562" t="s">
        <v>884</v>
      </c>
      <c r="G6562" t="s">
        <v>11638</v>
      </c>
      <c r="H6562" t="s">
        <v>303</v>
      </c>
      <c r="I6562">
        <v>21.0197</v>
      </c>
      <c r="L6562" t="s">
        <v>11643</v>
      </c>
      <c r="M6562" t="s">
        <v>1173</v>
      </c>
      <c r="N6562" t="s">
        <v>1173</v>
      </c>
    </row>
    <row r="6563" spans="1:14" x14ac:dyDescent="0.3">
      <c r="A6563" s="136">
        <f t="shared" si="102"/>
        <v>854.77823735397078</v>
      </c>
      <c r="B6563" s="134">
        <v>0.52800000000000002</v>
      </c>
      <c r="C6563" s="134">
        <v>-77.007999999999996</v>
      </c>
      <c r="D6563" t="s">
        <v>11688</v>
      </c>
      <c r="E6563" t="s">
        <v>892</v>
      </c>
      <c r="F6563" t="s">
        <v>877</v>
      </c>
      <c r="G6563" t="s">
        <v>11645</v>
      </c>
      <c r="H6563" t="s">
        <v>269</v>
      </c>
      <c r="I6563">
        <v>25.934200000000001</v>
      </c>
      <c r="J6563" t="s">
        <v>986</v>
      </c>
      <c r="K6563" t="s">
        <v>879</v>
      </c>
      <c r="L6563" t="s">
        <v>11689</v>
      </c>
      <c r="M6563" t="s">
        <v>7150</v>
      </c>
      <c r="N6563" t="s">
        <v>7150</v>
      </c>
    </row>
    <row r="6564" spans="1:14" x14ac:dyDescent="0.3">
      <c r="A6564" s="136">
        <f t="shared" si="102"/>
        <v>854.89736207226099</v>
      </c>
      <c r="B6564" s="134">
        <v>0.47299999999999998</v>
      </c>
      <c r="C6564" s="134">
        <v>-76.918000000000006</v>
      </c>
      <c r="D6564" t="s">
        <v>11704</v>
      </c>
      <c r="E6564" t="s">
        <v>883</v>
      </c>
      <c r="F6564" t="s">
        <v>877</v>
      </c>
      <c r="G6564" t="s">
        <v>11695</v>
      </c>
      <c r="H6564" t="s">
        <v>269</v>
      </c>
      <c r="I6564">
        <v>129.64349999999999</v>
      </c>
      <c r="J6564" t="s">
        <v>894</v>
      </c>
      <c r="L6564" t="s">
        <v>11626</v>
      </c>
      <c r="M6564" t="s">
        <v>1173</v>
      </c>
      <c r="N6564" t="s">
        <v>1173</v>
      </c>
    </row>
    <row r="6565" spans="1:14" x14ac:dyDescent="0.3">
      <c r="A6565" s="136">
        <f t="shared" si="102"/>
        <v>855.32184981250839</v>
      </c>
      <c r="B6565" s="134">
        <v>0.47799999999999998</v>
      </c>
      <c r="C6565" s="134">
        <v>-76.933999999999997</v>
      </c>
      <c r="D6565" t="s">
        <v>11706</v>
      </c>
      <c r="E6565" t="s">
        <v>892</v>
      </c>
      <c r="F6565" t="s">
        <v>877</v>
      </c>
      <c r="G6565" t="s">
        <v>11695</v>
      </c>
      <c r="H6565" t="s">
        <v>269</v>
      </c>
      <c r="I6565">
        <v>46.920499999999997</v>
      </c>
      <c r="J6565" t="s">
        <v>894</v>
      </c>
      <c r="K6565" t="s">
        <v>903</v>
      </c>
      <c r="L6565" t="s">
        <v>11626</v>
      </c>
      <c r="M6565" t="s">
        <v>957</v>
      </c>
      <c r="N6565" t="s">
        <v>957</v>
      </c>
    </row>
    <row r="6566" spans="1:14" x14ac:dyDescent="0.3">
      <c r="A6566" s="136">
        <f t="shared" si="102"/>
        <v>855.38045509411575</v>
      </c>
      <c r="B6566" s="134">
        <v>0.25850000000000001</v>
      </c>
      <c r="C6566" s="134">
        <v>-76.537499999999994</v>
      </c>
      <c r="D6566" t="s">
        <v>11779</v>
      </c>
      <c r="E6566" t="s">
        <v>883</v>
      </c>
      <c r="F6566" t="s">
        <v>877</v>
      </c>
      <c r="G6566" t="s">
        <v>11379</v>
      </c>
      <c r="H6566" t="s">
        <v>269</v>
      </c>
      <c r="I6566">
        <v>24.673100000000002</v>
      </c>
      <c r="J6566" t="s">
        <v>894</v>
      </c>
      <c r="L6566" t="s">
        <v>11780</v>
      </c>
      <c r="M6566" t="s">
        <v>1173</v>
      </c>
      <c r="N6566" t="s">
        <v>1173</v>
      </c>
    </row>
    <row r="6567" spans="1:14" x14ac:dyDescent="0.3">
      <c r="A6567" s="136">
        <f t="shared" si="102"/>
        <v>855.47006618278556</v>
      </c>
      <c r="B6567" s="134">
        <v>0.51800000000000002</v>
      </c>
      <c r="C6567" s="134">
        <v>-77.003500000000003</v>
      </c>
      <c r="D6567" t="s">
        <v>11700</v>
      </c>
      <c r="E6567" t="s">
        <v>892</v>
      </c>
      <c r="F6567" t="s">
        <v>877</v>
      </c>
      <c r="G6567" t="s">
        <v>11645</v>
      </c>
      <c r="H6567" t="s">
        <v>269</v>
      </c>
      <c r="I6567">
        <v>75.331999999999994</v>
      </c>
      <c r="J6567" t="s">
        <v>894</v>
      </c>
      <c r="K6567" t="s">
        <v>903</v>
      </c>
      <c r="L6567" t="s">
        <v>11330</v>
      </c>
      <c r="M6567" t="s">
        <v>957</v>
      </c>
      <c r="N6567" t="s">
        <v>957</v>
      </c>
    </row>
    <row r="6568" spans="1:14" x14ac:dyDescent="0.3">
      <c r="A6568" s="136">
        <f t="shared" si="102"/>
        <v>858.62685597366237</v>
      </c>
      <c r="B6568" s="134">
        <v>1.00068</v>
      </c>
      <c r="C6568" s="134">
        <v>-77.75667</v>
      </c>
      <c r="D6568" t="s">
        <v>11665</v>
      </c>
      <c r="E6568" t="s">
        <v>892</v>
      </c>
      <c r="F6568" t="s">
        <v>877</v>
      </c>
      <c r="G6568" t="s">
        <v>11666</v>
      </c>
      <c r="H6568" t="s">
        <v>303</v>
      </c>
      <c r="I6568">
        <v>5.8125</v>
      </c>
      <c r="J6568" t="s">
        <v>894</v>
      </c>
      <c r="K6568" t="s">
        <v>879</v>
      </c>
      <c r="L6568" t="s">
        <v>11667</v>
      </c>
      <c r="M6568" t="s">
        <v>949</v>
      </c>
      <c r="N6568" t="s">
        <v>949</v>
      </c>
    </row>
    <row r="6569" spans="1:14" x14ac:dyDescent="0.3">
      <c r="A6569" s="136">
        <f t="shared" si="102"/>
        <v>858.75498543575941</v>
      </c>
      <c r="B6569" s="134">
        <v>1.2754700000000001</v>
      </c>
      <c r="C6569" s="134">
        <v>-78.093429999999998</v>
      </c>
      <c r="D6569" t="s">
        <v>11674</v>
      </c>
      <c r="E6569" t="s">
        <v>892</v>
      </c>
      <c r="F6569" t="s">
        <v>877</v>
      </c>
      <c r="G6569" t="s">
        <v>11198</v>
      </c>
      <c r="H6569" t="s">
        <v>303</v>
      </c>
      <c r="I6569">
        <v>2.7201</v>
      </c>
      <c r="J6569" t="s">
        <v>889</v>
      </c>
      <c r="K6569" t="s">
        <v>879</v>
      </c>
      <c r="L6569" t="s">
        <v>2560</v>
      </c>
      <c r="M6569" t="s">
        <v>949</v>
      </c>
      <c r="N6569" t="s">
        <v>949</v>
      </c>
    </row>
    <row r="6570" spans="1:14" x14ac:dyDescent="0.3">
      <c r="A6570" s="136">
        <f t="shared" si="102"/>
        <v>858.88255366863393</v>
      </c>
      <c r="B6570" s="134">
        <v>1.2754700000000001</v>
      </c>
      <c r="C6570" s="134">
        <v>-78.095179999999999</v>
      </c>
      <c r="D6570" t="s">
        <v>11678</v>
      </c>
      <c r="E6570" t="s">
        <v>892</v>
      </c>
      <c r="F6570" t="s">
        <v>877</v>
      </c>
      <c r="G6570" t="s">
        <v>11198</v>
      </c>
      <c r="H6570" t="s">
        <v>303</v>
      </c>
      <c r="I6570">
        <v>1.3853</v>
      </c>
      <c r="J6570" t="s">
        <v>894</v>
      </c>
      <c r="K6570" t="s">
        <v>879</v>
      </c>
      <c r="L6570" t="s">
        <v>2560</v>
      </c>
      <c r="M6570" t="s">
        <v>949</v>
      </c>
      <c r="N6570" t="s">
        <v>949</v>
      </c>
    </row>
    <row r="6571" spans="1:14" x14ac:dyDescent="0.3">
      <c r="A6571" s="136">
        <f t="shared" si="102"/>
        <v>860.59359178423165</v>
      </c>
      <c r="B6571" s="134">
        <v>0.95399999999999996</v>
      </c>
      <c r="C6571" s="134">
        <v>-77.724999999999994</v>
      </c>
      <c r="D6571" t="s">
        <v>11685</v>
      </c>
      <c r="E6571" t="s">
        <v>883</v>
      </c>
      <c r="F6571" t="s">
        <v>877</v>
      </c>
      <c r="G6571" t="s">
        <v>11666</v>
      </c>
      <c r="H6571" t="s">
        <v>303</v>
      </c>
      <c r="I6571">
        <v>193.0061</v>
      </c>
      <c r="J6571" t="s">
        <v>889</v>
      </c>
      <c r="L6571" t="s">
        <v>1688</v>
      </c>
      <c r="M6571" t="s">
        <v>11149</v>
      </c>
      <c r="N6571" t="s">
        <v>11149</v>
      </c>
    </row>
    <row r="6572" spans="1:14" x14ac:dyDescent="0.3">
      <c r="A6572" s="136">
        <f t="shared" si="102"/>
        <v>863.25417538364457</v>
      </c>
      <c r="B6572" s="134">
        <v>0.8145</v>
      </c>
      <c r="C6572" s="134">
        <v>-77.577500000000001</v>
      </c>
      <c r="D6572" t="s">
        <v>11710</v>
      </c>
      <c r="E6572" t="s">
        <v>883</v>
      </c>
      <c r="F6572" t="s">
        <v>877</v>
      </c>
      <c r="G6572" t="s">
        <v>11711</v>
      </c>
      <c r="H6572" t="s">
        <v>303</v>
      </c>
      <c r="I6572">
        <v>90.282700000000006</v>
      </c>
      <c r="J6572" t="s">
        <v>894</v>
      </c>
      <c r="L6572" t="s">
        <v>1688</v>
      </c>
      <c r="M6572" t="s">
        <v>11149</v>
      </c>
      <c r="N6572" t="s">
        <v>11149</v>
      </c>
    </row>
    <row r="6573" spans="1:14" x14ac:dyDescent="0.3">
      <c r="A6573" s="136">
        <f t="shared" si="102"/>
        <v>864.11908721957059</v>
      </c>
      <c r="B6573" s="134">
        <v>0.80711999999999995</v>
      </c>
      <c r="C6573" s="134">
        <v>-77.580569999999994</v>
      </c>
      <c r="D6573" t="s">
        <v>11718</v>
      </c>
      <c r="E6573" t="s">
        <v>892</v>
      </c>
      <c r="F6573" t="s">
        <v>1593</v>
      </c>
      <c r="G6573" t="s">
        <v>11711</v>
      </c>
      <c r="H6573" t="s">
        <v>303</v>
      </c>
      <c r="I6573">
        <v>10.047700000000001</v>
      </c>
      <c r="J6573" t="s">
        <v>894</v>
      </c>
      <c r="K6573" t="s">
        <v>879</v>
      </c>
      <c r="L6573" t="s">
        <v>11719</v>
      </c>
      <c r="M6573" t="s">
        <v>949</v>
      </c>
      <c r="N6573" t="s">
        <v>949</v>
      </c>
    </row>
    <row r="6574" spans="1:14" x14ac:dyDescent="0.3">
      <c r="A6574" s="136">
        <f t="shared" si="102"/>
        <v>865.65421971782905</v>
      </c>
      <c r="B6574" s="134">
        <v>0.88549999999999995</v>
      </c>
      <c r="C6574" s="134">
        <v>-77.709999999999994</v>
      </c>
      <c r="D6574" t="s">
        <v>11726</v>
      </c>
      <c r="E6574" t="s">
        <v>883</v>
      </c>
      <c r="F6574" t="s">
        <v>877</v>
      </c>
      <c r="G6574" t="s">
        <v>11727</v>
      </c>
      <c r="H6574" t="s">
        <v>303</v>
      </c>
      <c r="I6574">
        <v>71.757099999999994</v>
      </c>
      <c r="J6574" t="s">
        <v>894</v>
      </c>
      <c r="L6574" t="s">
        <v>1688</v>
      </c>
      <c r="M6574" t="s">
        <v>11149</v>
      </c>
      <c r="N6574" t="s">
        <v>11149</v>
      </c>
    </row>
    <row r="6575" spans="1:14" x14ac:dyDescent="0.3">
      <c r="A6575" s="136">
        <f t="shared" si="102"/>
        <v>866.0641463813505</v>
      </c>
      <c r="B6575" s="134">
        <v>0.80649999999999999</v>
      </c>
      <c r="C6575" s="134">
        <v>-77.609499999999997</v>
      </c>
      <c r="D6575" t="s">
        <v>11735</v>
      </c>
      <c r="E6575" t="s">
        <v>883</v>
      </c>
      <c r="F6575" t="s">
        <v>877</v>
      </c>
      <c r="G6575" t="s">
        <v>11711</v>
      </c>
      <c r="H6575" t="s">
        <v>303</v>
      </c>
      <c r="I6575">
        <v>85.343400000000003</v>
      </c>
      <c r="J6575" t="s">
        <v>894</v>
      </c>
      <c r="L6575" t="s">
        <v>11736</v>
      </c>
      <c r="M6575" t="s">
        <v>1019</v>
      </c>
      <c r="N6575" t="s">
        <v>1019</v>
      </c>
    </row>
    <row r="6576" spans="1:14" x14ac:dyDescent="0.3">
      <c r="A6576" s="136">
        <f t="shared" si="102"/>
        <v>866.14616284470173</v>
      </c>
      <c r="B6576" s="134">
        <v>0.81179000000000001</v>
      </c>
      <c r="C6576" s="134">
        <v>-77.618009999999998</v>
      </c>
      <c r="D6576" t="s">
        <v>11737</v>
      </c>
      <c r="E6576" t="s">
        <v>892</v>
      </c>
      <c r="F6576" t="s">
        <v>1593</v>
      </c>
      <c r="G6576" t="s">
        <v>11738</v>
      </c>
      <c r="H6576" t="s">
        <v>303</v>
      </c>
      <c r="I6576">
        <v>10.0486</v>
      </c>
      <c r="J6576" t="s">
        <v>894</v>
      </c>
      <c r="K6576" t="s">
        <v>879</v>
      </c>
      <c r="L6576" t="s">
        <v>11739</v>
      </c>
      <c r="M6576" t="s">
        <v>949</v>
      </c>
      <c r="N6576" t="s">
        <v>949</v>
      </c>
    </row>
    <row r="6577" spans="1:14" x14ac:dyDescent="0.3">
      <c r="A6577" s="136">
        <f t="shared" si="102"/>
        <v>866.29289027939387</v>
      </c>
      <c r="B6577" s="134">
        <v>0.80325000000000002</v>
      </c>
      <c r="C6577" s="134">
        <v>-77.608530000000002</v>
      </c>
      <c r="D6577" t="s">
        <v>11743</v>
      </c>
      <c r="E6577" t="s">
        <v>892</v>
      </c>
      <c r="F6577" t="s">
        <v>877</v>
      </c>
      <c r="G6577" t="s">
        <v>11738</v>
      </c>
      <c r="H6577" t="s">
        <v>303</v>
      </c>
      <c r="I6577">
        <v>20.471900000000002</v>
      </c>
      <c r="J6577" t="s">
        <v>894</v>
      </c>
      <c r="K6577" t="s">
        <v>879</v>
      </c>
      <c r="L6577" t="s">
        <v>11736</v>
      </c>
      <c r="M6577" t="s">
        <v>989</v>
      </c>
      <c r="N6577" t="s">
        <v>989</v>
      </c>
    </row>
    <row r="6578" spans="1:14" x14ac:dyDescent="0.3">
      <c r="A6578" s="136">
        <f t="shared" si="102"/>
        <v>866.51153133967728</v>
      </c>
      <c r="B6578" s="134">
        <v>0.88810999999999996</v>
      </c>
      <c r="C6578" s="134">
        <v>-77.726259999999996</v>
      </c>
      <c r="D6578" t="s">
        <v>11732</v>
      </c>
      <c r="E6578" t="s">
        <v>892</v>
      </c>
      <c r="F6578" t="s">
        <v>1593</v>
      </c>
      <c r="G6578" t="s">
        <v>11733</v>
      </c>
      <c r="H6578" t="s">
        <v>303</v>
      </c>
      <c r="I6578">
        <v>2.5329000000000002</v>
      </c>
      <c r="J6578" t="s">
        <v>894</v>
      </c>
      <c r="K6578" t="s">
        <v>879</v>
      </c>
      <c r="L6578" t="s">
        <v>11734</v>
      </c>
      <c r="M6578" t="s">
        <v>949</v>
      </c>
      <c r="N6578" t="s">
        <v>949</v>
      </c>
    </row>
    <row r="6579" spans="1:14" x14ac:dyDescent="0.3">
      <c r="A6579" s="136">
        <f t="shared" si="102"/>
        <v>867.63961998834532</v>
      </c>
      <c r="B6579" s="134">
        <v>0.81618999999999997</v>
      </c>
      <c r="C6579" s="134">
        <v>-77.646749999999997</v>
      </c>
      <c r="D6579" t="s">
        <v>11756</v>
      </c>
      <c r="E6579" t="s">
        <v>892</v>
      </c>
      <c r="F6579" t="s">
        <v>1214</v>
      </c>
      <c r="G6579" t="s">
        <v>11738</v>
      </c>
      <c r="H6579" t="s">
        <v>303</v>
      </c>
      <c r="I6579">
        <v>0.2908</v>
      </c>
      <c r="J6579" t="s">
        <v>986</v>
      </c>
      <c r="K6579" t="s">
        <v>879</v>
      </c>
      <c r="L6579" t="s">
        <v>11757</v>
      </c>
      <c r="M6579" t="s">
        <v>949</v>
      </c>
      <c r="N6579" t="s">
        <v>949</v>
      </c>
    </row>
    <row r="6580" spans="1:14" x14ac:dyDescent="0.3">
      <c r="A6580" s="136">
        <f t="shared" si="102"/>
        <v>867.6710381907867</v>
      </c>
      <c r="B6580" s="134">
        <v>0.81472999999999995</v>
      </c>
      <c r="C6580" s="134">
        <v>-77.645240000000001</v>
      </c>
      <c r="D6580" t="s">
        <v>11758</v>
      </c>
      <c r="E6580" t="s">
        <v>892</v>
      </c>
      <c r="F6580" t="s">
        <v>877</v>
      </c>
      <c r="G6580" t="s">
        <v>11738</v>
      </c>
      <c r="H6580" t="s">
        <v>303</v>
      </c>
      <c r="I6580">
        <v>38.790300000000002</v>
      </c>
      <c r="J6580" t="s">
        <v>894</v>
      </c>
      <c r="K6580" t="s">
        <v>879</v>
      </c>
      <c r="L6580" t="s">
        <v>11759</v>
      </c>
      <c r="M6580" t="s">
        <v>1019</v>
      </c>
      <c r="N6580" t="s">
        <v>1019</v>
      </c>
    </row>
    <row r="6581" spans="1:14" x14ac:dyDescent="0.3">
      <c r="A6581" s="136">
        <f t="shared" si="102"/>
        <v>867.80233157190798</v>
      </c>
      <c r="B6581" s="134">
        <v>0.81433</v>
      </c>
      <c r="C6581" s="134">
        <v>-77.646690000000007</v>
      </c>
      <c r="D6581" t="s">
        <v>11760</v>
      </c>
      <c r="E6581" t="s">
        <v>892</v>
      </c>
      <c r="F6581" t="s">
        <v>877</v>
      </c>
      <c r="G6581" t="s">
        <v>11738</v>
      </c>
      <c r="H6581" t="s">
        <v>303</v>
      </c>
      <c r="I6581">
        <v>0.80389999999999995</v>
      </c>
      <c r="J6581" t="s">
        <v>894</v>
      </c>
      <c r="K6581" t="s">
        <v>879</v>
      </c>
      <c r="L6581" t="s">
        <v>11759</v>
      </c>
      <c r="M6581" t="s">
        <v>931</v>
      </c>
      <c r="N6581" t="s">
        <v>931</v>
      </c>
    </row>
    <row r="6582" spans="1:14" x14ac:dyDescent="0.3">
      <c r="A6582" s="136">
        <f t="shared" si="102"/>
        <v>868.03083648896836</v>
      </c>
      <c r="B6582" s="134">
        <v>0.81213999999999997</v>
      </c>
      <c r="C6582" s="134">
        <v>-77.647180000000006</v>
      </c>
      <c r="D6582" t="s">
        <v>11761</v>
      </c>
      <c r="E6582" t="s">
        <v>892</v>
      </c>
      <c r="F6582" t="s">
        <v>877</v>
      </c>
      <c r="G6582" t="s">
        <v>11738</v>
      </c>
      <c r="H6582" t="s">
        <v>303</v>
      </c>
      <c r="I6582">
        <v>5.0370999999999997</v>
      </c>
      <c r="J6582" t="s">
        <v>894</v>
      </c>
      <c r="K6582" t="s">
        <v>879</v>
      </c>
      <c r="L6582" t="s">
        <v>11762</v>
      </c>
      <c r="M6582" t="s">
        <v>989</v>
      </c>
      <c r="N6582" t="s">
        <v>989</v>
      </c>
    </row>
    <row r="6583" spans="1:14" x14ac:dyDescent="0.3">
      <c r="A6583" s="136">
        <f t="shared" si="102"/>
        <v>869.64637411740796</v>
      </c>
      <c r="B6583" s="134">
        <v>0.26</v>
      </c>
      <c r="C6583" s="134">
        <v>-76.8125</v>
      </c>
      <c r="D6583" t="s">
        <v>11841</v>
      </c>
      <c r="E6583" t="s">
        <v>883</v>
      </c>
      <c r="F6583" t="s">
        <v>877</v>
      </c>
      <c r="G6583" t="s">
        <v>11842</v>
      </c>
      <c r="H6583" t="s">
        <v>269</v>
      </c>
      <c r="I6583">
        <v>30.860499999999998</v>
      </c>
      <c r="J6583" t="s">
        <v>894</v>
      </c>
      <c r="L6583" t="s">
        <v>11289</v>
      </c>
      <c r="M6583" t="s">
        <v>957</v>
      </c>
      <c r="N6583" t="s">
        <v>957</v>
      </c>
    </row>
    <row r="6584" spans="1:14" x14ac:dyDescent="0.3">
      <c r="A6584" s="136">
        <f t="shared" si="102"/>
        <v>870.07020782465429</v>
      </c>
      <c r="B6584" s="134">
        <v>0.91344000000000003</v>
      </c>
      <c r="C6584" s="134">
        <v>-77.812100000000001</v>
      </c>
      <c r="D6584" t="s">
        <v>11770</v>
      </c>
      <c r="E6584" t="s">
        <v>892</v>
      </c>
      <c r="F6584" t="s">
        <v>877</v>
      </c>
      <c r="G6584" t="s">
        <v>11771</v>
      </c>
      <c r="H6584" t="s">
        <v>303</v>
      </c>
      <c r="I6584">
        <v>44.025599999999997</v>
      </c>
      <c r="J6584" t="s">
        <v>894</v>
      </c>
      <c r="K6584" t="s">
        <v>879</v>
      </c>
      <c r="L6584" t="s">
        <v>11772</v>
      </c>
      <c r="M6584" t="s">
        <v>1482</v>
      </c>
      <c r="N6584" t="s">
        <v>1482</v>
      </c>
    </row>
    <row r="6585" spans="1:14" x14ac:dyDescent="0.3">
      <c r="A6585" s="136">
        <f t="shared" si="102"/>
        <v>874.26764235290022</v>
      </c>
      <c r="B6585" s="134">
        <v>0.24970999999999999</v>
      </c>
      <c r="C6585" s="134">
        <v>-76.879270000000005</v>
      </c>
      <c r="D6585" t="s">
        <v>11862</v>
      </c>
      <c r="E6585" t="s">
        <v>892</v>
      </c>
      <c r="F6585" t="s">
        <v>877</v>
      </c>
      <c r="G6585" t="s">
        <v>11842</v>
      </c>
      <c r="H6585" t="s">
        <v>269</v>
      </c>
      <c r="I6585">
        <v>21.9498</v>
      </c>
      <c r="J6585" t="s">
        <v>894</v>
      </c>
      <c r="K6585" t="s">
        <v>879</v>
      </c>
      <c r="L6585" t="s">
        <v>11863</v>
      </c>
      <c r="M6585" t="s">
        <v>949</v>
      </c>
      <c r="N6585" t="s">
        <v>949</v>
      </c>
    </row>
    <row r="6586" spans="1:14" x14ac:dyDescent="0.3">
      <c r="A6586" s="136">
        <f t="shared" si="102"/>
        <v>874.86922245646963</v>
      </c>
      <c r="B6586" s="134">
        <v>0.24848999999999999</v>
      </c>
      <c r="C6586" s="134">
        <v>-76.888120000000001</v>
      </c>
      <c r="D6586" t="s">
        <v>11873</v>
      </c>
      <c r="E6586" t="s">
        <v>892</v>
      </c>
      <c r="F6586" t="s">
        <v>877</v>
      </c>
      <c r="G6586" t="s">
        <v>11842</v>
      </c>
      <c r="H6586" t="s">
        <v>269</v>
      </c>
      <c r="I6586">
        <v>27.500800000000002</v>
      </c>
      <c r="J6586" t="s">
        <v>894</v>
      </c>
      <c r="K6586" t="s">
        <v>879</v>
      </c>
      <c r="L6586" t="s">
        <v>11874</v>
      </c>
      <c r="M6586" t="s">
        <v>1718</v>
      </c>
      <c r="N6586" t="s">
        <v>1718</v>
      </c>
    </row>
    <row r="6587" spans="1:14" x14ac:dyDescent="0.3">
      <c r="A6587" s="136">
        <f t="shared" si="102"/>
        <v>875.67643169688506</v>
      </c>
      <c r="B6587" s="134">
        <v>0.248</v>
      </c>
      <c r="C6587" s="134">
        <v>-76.902000000000001</v>
      </c>
      <c r="D6587" t="s">
        <v>11879</v>
      </c>
      <c r="E6587" t="s">
        <v>883</v>
      </c>
      <c r="F6587" t="s">
        <v>877</v>
      </c>
      <c r="G6587" t="s">
        <v>11842</v>
      </c>
      <c r="H6587" t="s">
        <v>269</v>
      </c>
      <c r="I6587">
        <v>24.6937</v>
      </c>
      <c r="J6587" t="s">
        <v>894</v>
      </c>
      <c r="L6587" t="s">
        <v>11653</v>
      </c>
      <c r="M6587" t="s">
        <v>1019</v>
      </c>
      <c r="N6587" t="s">
        <v>1019</v>
      </c>
    </row>
    <row r="6588" spans="1:14" x14ac:dyDescent="0.3">
      <c r="A6588" s="136">
        <f t="shared" si="102"/>
        <v>875.93764491873515</v>
      </c>
      <c r="B6588" s="134">
        <v>0.247</v>
      </c>
      <c r="C6588" s="134">
        <v>-76.905000000000001</v>
      </c>
      <c r="D6588" t="s">
        <v>11888</v>
      </c>
      <c r="E6588" t="s">
        <v>883</v>
      </c>
      <c r="F6588" t="s">
        <v>877</v>
      </c>
      <c r="G6588" t="s">
        <v>11842</v>
      </c>
      <c r="H6588" t="s">
        <v>269</v>
      </c>
      <c r="I6588">
        <v>6.1734999999999998</v>
      </c>
      <c r="J6588" t="s">
        <v>894</v>
      </c>
      <c r="L6588" t="s">
        <v>11863</v>
      </c>
      <c r="M6588" t="s">
        <v>957</v>
      </c>
      <c r="N6588" t="s">
        <v>957</v>
      </c>
    </row>
    <row r="6589" spans="1:14" x14ac:dyDescent="0.3">
      <c r="A6589" s="136">
        <f t="shared" si="102"/>
        <v>885.59165911241314</v>
      </c>
      <c r="B6589" s="134">
        <v>1.4986999999999999</v>
      </c>
      <c r="C6589" s="134">
        <v>-78.685339999999997</v>
      </c>
      <c r="D6589" t="s">
        <v>11944</v>
      </c>
      <c r="E6589" t="s">
        <v>892</v>
      </c>
      <c r="F6589" t="s">
        <v>877</v>
      </c>
      <c r="G6589" t="s">
        <v>11940</v>
      </c>
      <c r="H6589" t="s">
        <v>303</v>
      </c>
      <c r="I6589">
        <v>39.733699999999999</v>
      </c>
      <c r="J6589" t="s">
        <v>894</v>
      </c>
      <c r="K6589" t="s">
        <v>879</v>
      </c>
      <c r="L6589" t="s">
        <v>11945</v>
      </c>
      <c r="M6589" t="s">
        <v>899</v>
      </c>
      <c r="N6589" t="s">
        <v>899</v>
      </c>
    </row>
    <row r="6590" spans="1:14" x14ac:dyDescent="0.3">
      <c r="A6590" s="136">
        <f t="shared" si="102"/>
        <v>885.69416613850763</v>
      </c>
      <c r="B6590" s="134">
        <v>1.4855</v>
      </c>
      <c r="C6590" s="134">
        <v>-78.673500000000004</v>
      </c>
      <c r="D6590" t="s">
        <v>11939</v>
      </c>
      <c r="E6590" t="s">
        <v>883</v>
      </c>
      <c r="F6590" t="s">
        <v>1214</v>
      </c>
      <c r="G6590" t="s">
        <v>11940</v>
      </c>
      <c r="H6590" t="s">
        <v>303</v>
      </c>
      <c r="I6590">
        <v>21.092500000000001</v>
      </c>
      <c r="L6590" t="s">
        <v>11941</v>
      </c>
      <c r="M6590" t="s">
        <v>1019</v>
      </c>
      <c r="N6590" t="s">
        <v>1019</v>
      </c>
    </row>
    <row r="6591" spans="1:14" x14ac:dyDescent="0.3">
      <c r="A6591" s="136">
        <f t="shared" si="102"/>
        <v>885.70255340404935</v>
      </c>
      <c r="B6591" s="134">
        <v>1.5044999999999999</v>
      </c>
      <c r="C6591" s="134">
        <v>-78.692499999999995</v>
      </c>
      <c r="D6591" t="s">
        <v>11946</v>
      </c>
      <c r="E6591" t="s">
        <v>883</v>
      </c>
      <c r="F6591" t="s">
        <v>877</v>
      </c>
      <c r="G6591" t="s">
        <v>11940</v>
      </c>
      <c r="H6591" t="s">
        <v>303</v>
      </c>
      <c r="I6591">
        <v>48.391599999999997</v>
      </c>
      <c r="J6591" t="s">
        <v>894</v>
      </c>
      <c r="L6591" t="s">
        <v>11945</v>
      </c>
      <c r="M6591" t="s">
        <v>1019</v>
      </c>
      <c r="N6591" t="s">
        <v>1019</v>
      </c>
    </row>
    <row r="6592" spans="1:14" x14ac:dyDescent="0.3">
      <c r="A6592" s="136">
        <f t="shared" si="102"/>
        <v>886.12895467064959</v>
      </c>
      <c r="B6592" s="134">
        <v>1.4910000000000001</v>
      </c>
      <c r="C6592" s="134">
        <v>-78.6845</v>
      </c>
      <c r="D6592" t="s">
        <v>11949</v>
      </c>
      <c r="E6592" t="s">
        <v>883</v>
      </c>
      <c r="F6592" t="s">
        <v>963</v>
      </c>
      <c r="G6592" t="s">
        <v>11940</v>
      </c>
      <c r="H6592" t="s">
        <v>303</v>
      </c>
      <c r="I6592">
        <v>45.908700000000003</v>
      </c>
      <c r="L6592" t="s">
        <v>11950</v>
      </c>
      <c r="M6592" t="s">
        <v>1019</v>
      </c>
      <c r="N6592" t="s">
        <v>1019</v>
      </c>
    </row>
    <row r="6593" spans="1:14" x14ac:dyDescent="0.3">
      <c r="A6593" s="136">
        <f t="shared" si="102"/>
        <v>886.21166411914862</v>
      </c>
      <c r="B6593" s="134">
        <v>1.534</v>
      </c>
      <c r="C6593" s="134">
        <v>-78.727999999999994</v>
      </c>
      <c r="D6593" t="s">
        <v>11965</v>
      </c>
      <c r="E6593" t="s">
        <v>883</v>
      </c>
      <c r="F6593" t="s">
        <v>963</v>
      </c>
      <c r="G6593" t="s">
        <v>11940</v>
      </c>
      <c r="H6593" t="s">
        <v>303</v>
      </c>
      <c r="I6593">
        <v>153.87719999999999</v>
      </c>
      <c r="L6593" t="s">
        <v>11966</v>
      </c>
      <c r="M6593" t="s">
        <v>1019</v>
      </c>
      <c r="N6593" t="s">
        <v>1019</v>
      </c>
    </row>
    <row r="6594" spans="1:14" x14ac:dyDescent="0.3">
      <c r="A6594" s="136">
        <f t="shared" ref="A6594:A6600" si="103">6371*ACOS(SIN(RADIANS(LAT))*SIN(RADIANS(B6594))+COS(RADIANS(LAT))*COS(RADIANS(B6594))*COS(RADIANS(C6594-LONG)))</f>
        <v>886.36310679988901</v>
      </c>
      <c r="B6594" s="134">
        <v>1.4844999999999999</v>
      </c>
      <c r="C6594" s="134">
        <v>-78.680999999999997</v>
      </c>
      <c r="D6594" t="s">
        <v>11955</v>
      </c>
      <c r="E6594" t="s">
        <v>883</v>
      </c>
      <c r="F6594" t="s">
        <v>877</v>
      </c>
      <c r="G6594" t="s">
        <v>11940</v>
      </c>
      <c r="H6594" t="s">
        <v>303</v>
      </c>
      <c r="I6594">
        <v>59.557000000000002</v>
      </c>
      <c r="J6594" t="s">
        <v>894</v>
      </c>
      <c r="L6594" t="s">
        <v>11945</v>
      </c>
      <c r="M6594" t="s">
        <v>1019</v>
      </c>
      <c r="N6594" t="s">
        <v>1019</v>
      </c>
    </row>
    <row r="6595" spans="1:14" x14ac:dyDescent="0.3">
      <c r="A6595" s="136">
        <f t="shared" si="103"/>
        <v>887.43501177670987</v>
      </c>
      <c r="B6595" s="134">
        <v>1.3875</v>
      </c>
      <c r="C6595" s="134">
        <v>-78.596500000000006</v>
      </c>
      <c r="D6595" t="s">
        <v>11947</v>
      </c>
      <c r="E6595" t="s">
        <v>883</v>
      </c>
      <c r="F6595" t="s">
        <v>981</v>
      </c>
      <c r="G6595" t="s">
        <v>11940</v>
      </c>
      <c r="H6595" t="s">
        <v>303</v>
      </c>
      <c r="I6595">
        <v>57.061100000000003</v>
      </c>
      <c r="J6595" t="s">
        <v>894</v>
      </c>
      <c r="L6595" t="s">
        <v>11948</v>
      </c>
      <c r="M6595" t="s">
        <v>1686</v>
      </c>
      <c r="N6595" t="s">
        <v>1686</v>
      </c>
    </row>
    <row r="6596" spans="1:14" x14ac:dyDescent="0.3">
      <c r="A6596" s="136">
        <f t="shared" si="103"/>
        <v>887.59110859174677</v>
      </c>
      <c r="B6596" s="134">
        <v>1.407</v>
      </c>
      <c r="C6596" s="134">
        <v>-78.618499999999997</v>
      </c>
      <c r="D6596" t="s">
        <v>11958</v>
      </c>
      <c r="E6596" t="s">
        <v>883</v>
      </c>
      <c r="F6596" t="s">
        <v>877</v>
      </c>
      <c r="G6596" t="s">
        <v>11940</v>
      </c>
      <c r="H6596" t="s">
        <v>303</v>
      </c>
      <c r="I6596">
        <v>101.724</v>
      </c>
      <c r="J6596" t="s">
        <v>894</v>
      </c>
      <c r="L6596" t="s">
        <v>11959</v>
      </c>
      <c r="M6596" t="s">
        <v>957</v>
      </c>
      <c r="N6596" t="s">
        <v>957</v>
      </c>
    </row>
    <row r="6597" spans="1:14" x14ac:dyDescent="0.3">
      <c r="A6597" s="136">
        <f t="shared" si="103"/>
        <v>887.67171500655411</v>
      </c>
      <c r="B6597" s="134">
        <v>1.4970000000000001</v>
      </c>
      <c r="C6597" s="134">
        <v>-78.709999999999994</v>
      </c>
      <c r="D6597" t="s">
        <v>11969</v>
      </c>
      <c r="E6597" t="s">
        <v>883</v>
      </c>
      <c r="F6597" t="s">
        <v>877</v>
      </c>
      <c r="G6597" t="s">
        <v>11940</v>
      </c>
      <c r="H6597" t="s">
        <v>303</v>
      </c>
      <c r="I6597">
        <v>106.71720000000001</v>
      </c>
      <c r="J6597" t="s">
        <v>894</v>
      </c>
      <c r="L6597" t="s">
        <v>11945</v>
      </c>
      <c r="M6597" t="s">
        <v>957</v>
      </c>
      <c r="N6597" t="s">
        <v>957</v>
      </c>
    </row>
    <row r="6598" spans="1:14" x14ac:dyDescent="0.3">
      <c r="A6598" s="136">
        <f t="shared" si="103"/>
        <v>887.97247652282533</v>
      </c>
      <c r="B6598" s="134">
        <v>1.4119999999999999</v>
      </c>
      <c r="C6598" s="134">
        <v>-78.628500000000003</v>
      </c>
      <c r="D6598" t="s">
        <v>11964</v>
      </c>
      <c r="E6598" t="s">
        <v>883</v>
      </c>
      <c r="F6598" t="s">
        <v>877</v>
      </c>
      <c r="G6598" t="s">
        <v>11940</v>
      </c>
      <c r="H6598" t="s">
        <v>303</v>
      </c>
      <c r="I6598">
        <v>18.608699999999999</v>
      </c>
      <c r="J6598" t="s">
        <v>894</v>
      </c>
      <c r="L6598" t="s">
        <v>971</v>
      </c>
      <c r="M6598" t="s">
        <v>1965</v>
      </c>
      <c r="N6598" t="s">
        <v>1965</v>
      </c>
    </row>
    <row r="6599" spans="1:14" x14ac:dyDescent="0.3">
      <c r="A6599" s="136">
        <f t="shared" si="103"/>
        <v>889.82362745076216</v>
      </c>
      <c r="B6599" s="134">
        <v>1.4384999999999999</v>
      </c>
      <c r="C6599" s="134">
        <v>-78.679000000000002</v>
      </c>
      <c r="D6599" t="s">
        <v>11973</v>
      </c>
      <c r="E6599" t="s">
        <v>883</v>
      </c>
      <c r="F6599" t="s">
        <v>963</v>
      </c>
      <c r="G6599" t="s">
        <v>11940</v>
      </c>
      <c r="H6599" t="s">
        <v>303</v>
      </c>
      <c r="I6599">
        <v>22.334199999999999</v>
      </c>
      <c r="L6599" t="s">
        <v>11974</v>
      </c>
      <c r="M6599" t="s">
        <v>1019</v>
      </c>
      <c r="N6599" t="s">
        <v>1019</v>
      </c>
    </row>
    <row r="6600" spans="1:14" x14ac:dyDescent="0.3">
      <c r="A6600" s="136">
        <f t="shared" si="103"/>
        <v>931.74529668757441</v>
      </c>
      <c r="B6600" s="134">
        <v>-0.57940999999999998</v>
      </c>
      <c r="C6600" s="134">
        <v>-69.625039999999998</v>
      </c>
      <c r="D6600" t="s">
        <v>14008</v>
      </c>
      <c r="E6600" t="s">
        <v>892</v>
      </c>
      <c r="F6600" t="s">
        <v>877</v>
      </c>
      <c r="G6600" t="s">
        <v>14009</v>
      </c>
      <c r="H6600" t="s">
        <v>285</v>
      </c>
      <c r="I6600">
        <v>362.2371</v>
      </c>
      <c r="J6600" t="s">
        <v>894</v>
      </c>
      <c r="K6600" t="s">
        <v>879</v>
      </c>
      <c r="L6600" t="s">
        <v>14010</v>
      </c>
      <c r="M6600" t="s">
        <v>10635</v>
      </c>
      <c r="N6600" t="s">
        <v>10635</v>
      </c>
    </row>
  </sheetData>
  <pageMargins left="0.7" right="0.7" top="0.75" bottom="0.75" header="0.3" footer="0.3"/>
  <pageSetup orientation="portrait" horizontalDpi="1200" verticalDpi="1200"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45073-E091-48FA-9251-4D470C91F10D}">
  <sheetPr codeName="Hoja13"/>
  <dimension ref="A1:W863"/>
  <sheetViews>
    <sheetView topLeftCell="F1" zoomScale="50" zoomScaleNormal="50" workbookViewId="0">
      <selection activeCell="J3" sqref="J3"/>
    </sheetView>
  </sheetViews>
  <sheetFormatPr baseColWidth="10" defaultRowHeight="14.4" x14ac:dyDescent="0.3"/>
  <cols>
    <col min="1" max="1" width="4.109375" customWidth="1"/>
    <col min="2" max="2" width="16.6640625" customWidth="1"/>
    <col min="3" max="3" width="18.77734375" customWidth="1"/>
    <col min="4" max="4" width="13.5546875" customWidth="1"/>
    <col min="5" max="5" width="11.33203125" style="82" bestFit="1" customWidth="1"/>
    <col min="6" max="6" width="139.33203125" style="6" bestFit="1" customWidth="1"/>
    <col min="7" max="7" width="13.88671875" bestFit="1" customWidth="1"/>
    <col min="8" max="8" width="106.33203125" style="6" bestFit="1" customWidth="1"/>
    <col min="9" max="9" width="20.77734375" style="5" customWidth="1"/>
    <col min="10" max="10" width="18.109375" style="5" customWidth="1"/>
    <col min="11" max="11" width="21.88671875" style="6" customWidth="1"/>
    <col min="12" max="12" width="18" style="6" customWidth="1"/>
    <col min="13" max="13" width="18" style="41" customWidth="1"/>
    <col min="14" max="14" width="18.6640625" style="6" customWidth="1"/>
    <col min="15" max="15" width="18.6640625" style="41" customWidth="1"/>
    <col min="16" max="16" width="18.77734375" style="6" customWidth="1"/>
    <col min="17" max="17" width="14.88671875" style="41" customWidth="1"/>
    <col min="18" max="18" width="18.6640625" style="6" customWidth="1"/>
    <col min="19" max="19" width="17.88671875" style="6" customWidth="1"/>
    <col min="20" max="20" width="32.33203125" style="92" customWidth="1"/>
    <col min="21" max="21" width="11.5546875" style="81"/>
  </cols>
  <sheetData>
    <row r="1" spans="1:22" x14ac:dyDescent="0.3">
      <c r="A1" s="4"/>
    </row>
    <row r="2" spans="1:22" s="66" customFormat="1" ht="25.8" customHeight="1" x14ac:dyDescent="0.3">
      <c r="B2" s="66" t="s">
        <v>169</v>
      </c>
      <c r="C2" s="66" t="s">
        <v>419</v>
      </c>
      <c r="D2" s="66" t="s">
        <v>430</v>
      </c>
      <c r="E2" s="66" t="s">
        <v>322</v>
      </c>
      <c r="F2" s="83" t="s">
        <v>434</v>
      </c>
      <c r="G2" s="66" t="s">
        <v>417</v>
      </c>
      <c r="H2" s="66" t="s">
        <v>418</v>
      </c>
      <c r="I2" s="66" t="s">
        <v>139</v>
      </c>
      <c r="J2" s="72" t="s">
        <v>423</v>
      </c>
      <c r="K2" s="73" t="s">
        <v>422</v>
      </c>
      <c r="L2" s="67" t="s">
        <v>424</v>
      </c>
      <c r="M2" s="67" t="s">
        <v>420</v>
      </c>
      <c r="N2" s="67" t="s">
        <v>143</v>
      </c>
      <c r="O2" s="68" t="s">
        <v>425</v>
      </c>
      <c r="P2" s="68" t="s">
        <v>431</v>
      </c>
      <c r="Q2" s="69" t="s">
        <v>426</v>
      </c>
      <c r="R2" s="69" t="s">
        <v>432</v>
      </c>
      <c r="S2" s="70" t="s">
        <v>427</v>
      </c>
      <c r="T2" s="93" t="s">
        <v>428</v>
      </c>
      <c r="U2" s="70" t="s">
        <v>429</v>
      </c>
      <c r="V2" s="70" t="s">
        <v>142</v>
      </c>
    </row>
    <row r="3" spans="1:22" x14ac:dyDescent="0.3">
      <c r="B3" s="6" t="str">
        <f>'DATOS DISEÑO'!$C$9</f>
        <v>BOYACÁ</v>
      </c>
      <c r="C3" s="6" t="str">
        <f>'DATOS DISEÑO'!$C$10</f>
        <v>TUNDAMA</v>
      </c>
      <c r="D3" s="6">
        <v>1</v>
      </c>
      <c r="E3" s="6">
        <v>310.10000000000002</v>
      </c>
      <c r="F3" s="82" t="str">
        <f>VLOOKUP(Tabla712[[#This Row],[ITEM]],Tabla1[[#All],[ÍTEM]:[DESCRIPCIÓN ACTIVIDAD]],3,FALSE)</f>
        <v>CONFORMACIÓN DE LA CALZADA EXISTENTE</v>
      </c>
      <c r="G3" s="6" t="s">
        <v>8</v>
      </c>
      <c r="H3" t="s">
        <v>100</v>
      </c>
      <c r="I3" s="6" t="s">
        <v>87</v>
      </c>
      <c r="J3" s="5" cm="1">
        <f t="array" ref="J3">INDEX(Tabla5[[#All],[Departamento]:[Precio ($ COP)]],MATCH(Tabla712[[#This Row],[DEPARTAMENTO]]&amp;Tabla712[[#This Row],[CODIGO]]&amp;Tabla712[[#This Row],[PROVINCIA]],Tabla5[[#All],[Departamento]]&amp;Tabla5[[#All],[Código]]&amp;Tabla5[[#All],[Provincia]],0),6)</f>
        <v>160333.33333333334</v>
      </c>
      <c r="K3" s="74">
        <f>Tabla712[[#This Row],[VALOR ECONOMICO ]]/Tabla712[[#This Row],[PRESTACIONES '[%']]]*100</f>
        <v>86666.666666666672</v>
      </c>
      <c r="L3" s="63">
        <v>185</v>
      </c>
      <c r="M3" s="63">
        <v>4955</v>
      </c>
      <c r="N3" s="75">
        <f>Tabla712[[#This Row],[VALOR ECONOMICO ]]/Tabla712[[#This Row],[RENDIMIENTO]]</f>
        <v>32.35788765556677</v>
      </c>
      <c r="O3" s="64" t="s">
        <v>421</v>
      </c>
      <c r="P3" s="76" t="s">
        <v>421</v>
      </c>
      <c r="Q3" s="65" t="s">
        <v>421</v>
      </c>
      <c r="R3" s="78" t="s">
        <v>421</v>
      </c>
      <c r="S3" s="71" t="s">
        <v>421</v>
      </c>
      <c r="T3" s="94" t="s">
        <v>421</v>
      </c>
      <c r="U3" s="71" t="s">
        <v>421</v>
      </c>
      <c r="V3" s="80" t="s">
        <v>421</v>
      </c>
    </row>
    <row r="4" spans="1:22" x14ac:dyDescent="0.3">
      <c r="B4" s="6" t="str">
        <f>'DATOS DISEÑO'!$C$9</f>
        <v>BOYACÁ</v>
      </c>
      <c r="C4" s="6" t="str">
        <f>'DATOS DISEÑO'!$C$10</f>
        <v>TUNDAMA</v>
      </c>
      <c r="D4" s="6">
        <v>1</v>
      </c>
      <c r="E4" s="6">
        <v>350.1</v>
      </c>
      <c r="F4" s="82" t="str">
        <f>VLOOKUP(Tabla712[[#This Row],[ITEM]],Tabla1[[#All],[ÍTEM]:[DESCRIPCIÓN ACTIVIDAD]],3,FALSE)</f>
        <v>MATERIAL GRANULAR TRATADO CON CEMENTO (MGTC) CLASE 1, NO INCLUYE SUM. CEMENTO
(Analizado para Material fino o granular clase 1, NT1)</v>
      </c>
      <c r="G4" s="6" t="s">
        <v>8</v>
      </c>
      <c r="H4" t="s">
        <v>100</v>
      </c>
      <c r="I4" s="6" t="s">
        <v>87</v>
      </c>
      <c r="J4" s="5" cm="1">
        <f t="array" ref="J4">INDEX(Tabla5[[#All],[Departamento]:[Precio ($ COP)]],MATCH(Tabla712[[#This Row],[DEPARTAMENTO]]&amp;Tabla712[[#This Row],[CODIGO]]&amp;Tabla712[[#This Row],[PROVINCIA]],Tabla5[[#All],[Departamento]]&amp;Tabla5[[#All],[Código]]&amp;Tabla5[[#All],[Provincia]],0),6)</f>
        <v>160333.33333333334</v>
      </c>
      <c r="K4" s="74">
        <f>Tabla712[[#This Row],[VALOR ECONOMICO ]]/Tabla712[[#This Row],[PRESTACIONES '[%']]]*100</f>
        <v>86666.666666666672</v>
      </c>
      <c r="L4" s="63">
        <v>185</v>
      </c>
      <c r="M4" s="63">
        <v>360</v>
      </c>
      <c r="N4" s="75">
        <f>Tabla712[[#This Row],[VALOR ECONOMICO ]]/Tabla712[[#This Row],[RENDIMIENTO]]</f>
        <v>445.37037037037038</v>
      </c>
      <c r="O4" s="64" t="s">
        <v>421</v>
      </c>
      <c r="P4" s="76" t="s">
        <v>421</v>
      </c>
      <c r="Q4" s="65" t="s">
        <v>421</v>
      </c>
      <c r="R4" s="78" t="s">
        <v>421</v>
      </c>
      <c r="S4" s="71" t="s">
        <v>421</v>
      </c>
      <c r="T4" s="94" t="s">
        <v>421</v>
      </c>
      <c r="U4" s="71" t="s">
        <v>421</v>
      </c>
      <c r="V4" s="80" t="s">
        <v>421</v>
      </c>
    </row>
    <row r="5" spans="1:22" x14ac:dyDescent="0.3">
      <c r="B5" s="6" t="str">
        <f>'DATOS DISEÑO'!$C$9</f>
        <v>BOYACÁ</v>
      </c>
      <c r="C5" s="6" t="str">
        <f>'DATOS DISEÑO'!$C$10</f>
        <v>TUNDAMA</v>
      </c>
      <c r="D5" s="6">
        <v>1</v>
      </c>
      <c r="E5" s="6" t="s">
        <v>109</v>
      </c>
      <c r="F5" s="82" t="str">
        <f>VLOOKUP(Tabla712[[#This Row],[ITEM]],Tabla1[[#All],[ÍTEM]:[DESCRIPCIÓN ACTIVIDAD]],3,FALSE)</f>
        <v>EXCAVACIÓN SIN CLASIFICAR DE LA EXPLANACIÓN Y CANALES</v>
      </c>
      <c r="G5" s="6" t="s">
        <v>8</v>
      </c>
      <c r="H5" t="s">
        <v>100</v>
      </c>
      <c r="I5" s="6" t="s">
        <v>87</v>
      </c>
      <c r="J5" s="5" cm="1">
        <f t="array" ref="J5">INDEX(Tabla5[[#All],[Departamento]:[Precio ($ COP)]],MATCH(Tabla712[[#This Row],[DEPARTAMENTO]]&amp;Tabla712[[#This Row],[CODIGO]]&amp;Tabla712[[#This Row],[PROVINCIA]],Tabla5[[#All],[Departamento]]&amp;Tabla5[[#All],[Código]]&amp;Tabla5[[#All],[Provincia]],0),6)</f>
        <v>160333.33333333334</v>
      </c>
      <c r="K5" s="74">
        <f>Tabla712[[#This Row],[VALOR ECONOMICO ]]/Tabla712[[#This Row],[PRESTACIONES '[%']]]*100</f>
        <v>86666.666666666672</v>
      </c>
      <c r="L5" s="63">
        <v>185</v>
      </c>
      <c r="M5" s="63">
        <v>425</v>
      </c>
      <c r="N5" s="75">
        <f>Tabla712[[#This Row],[VALOR ECONOMICO ]]/Tabla712[[#This Row],[RENDIMIENTO]]</f>
        <v>377.25490196078431</v>
      </c>
      <c r="O5" s="64" t="s">
        <v>421</v>
      </c>
      <c r="P5" s="76" t="s">
        <v>421</v>
      </c>
      <c r="Q5" s="65" t="s">
        <v>421</v>
      </c>
      <c r="R5" s="78" t="s">
        <v>421</v>
      </c>
      <c r="S5" s="71" t="s">
        <v>421</v>
      </c>
      <c r="T5" s="94" t="s">
        <v>421</v>
      </c>
      <c r="U5" s="71" t="s">
        <v>421</v>
      </c>
      <c r="V5" s="80" t="s">
        <v>421</v>
      </c>
    </row>
    <row r="6" spans="1:22" x14ac:dyDescent="0.3">
      <c r="B6" s="6" t="str">
        <f>'DATOS DISEÑO'!$C$9</f>
        <v>BOYACÁ</v>
      </c>
      <c r="C6" s="6" t="str">
        <f>'DATOS DISEÑO'!$C$10</f>
        <v>TUNDAMA</v>
      </c>
      <c r="D6" s="6">
        <v>1</v>
      </c>
      <c r="E6" s="6" t="s">
        <v>115</v>
      </c>
      <c r="F6" s="82" t="str">
        <f>VLOOKUP(Tabla712[[#This Row],[ITEM]],Tabla1[[#All],[ÍTEM]:[DESCRIPCIÓN ACTIVIDAD]],3,FALSE)</f>
        <v>TRATAMIENTO SUPERFICIAL DOBLE CON EMULSIÓN CRR-65 TIPO 3
(Analizado para Agregado para un tratamiento superficial tipo 3)</v>
      </c>
      <c r="G6" s="6" t="s">
        <v>16</v>
      </c>
      <c r="H6" t="s">
        <v>102</v>
      </c>
      <c r="I6" s="6" t="s">
        <v>87</v>
      </c>
      <c r="J6" s="5" cm="1">
        <f t="array" ref="J6">INDEX(Tabla5[[#All],[Departamento]:[Precio ($ COP)]],MATCH(Tabla712[[#This Row],[DEPARTAMENTO]]&amp;Tabla712[[#This Row],[CODIGO]]&amp;Tabla712[[#This Row],[PROVINCIA]],Tabla5[[#All],[Departamento]]&amp;Tabla5[[#All],[Código]]&amp;Tabla5[[#All],[Provincia]],0),6)</f>
        <v>320666.66666666669</v>
      </c>
      <c r="K6" s="74">
        <f>Tabla712[[#This Row],[VALOR ECONOMICO ]]/Tabla712[[#This Row],[PRESTACIONES '[%']]]*100</f>
        <v>173333.33333333334</v>
      </c>
      <c r="L6" s="63">
        <v>185</v>
      </c>
      <c r="M6" s="63">
        <v>2200</v>
      </c>
      <c r="N6" s="75">
        <f>Tabla712[[#This Row],[VALOR ECONOMICO ]]/Tabla712[[#This Row],[RENDIMIENTO]]</f>
        <v>145.75757575757578</v>
      </c>
      <c r="O6" s="64" t="s">
        <v>421</v>
      </c>
      <c r="P6" s="76" t="s">
        <v>421</v>
      </c>
      <c r="Q6" s="65" t="s">
        <v>421</v>
      </c>
      <c r="R6" s="78" t="s">
        <v>421</v>
      </c>
      <c r="S6" s="71" t="s">
        <v>421</v>
      </c>
      <c r="T6" s="94" t="s">
        <v>421</v>
      </c>
      <c r="U6" s="71" t="s">
        <v>421</v>
      </c>
      <c r="V6" s="80" t="s">
        <v>421</v>
      </c>
    </row>
    <row r="7" spans="1:22" x14ac:dyDescent="0.3">
      <c r="B7" s="6" t="str">
        <f>'DATOS DISEÑO'!$C$9</f>
        <v>BOYACÁ</v>
      </c>
      <c r="C7" s="6" t="str">
        <f>'DATOS DISEÑO'!$C$10</f>
        <v>TUNDAMA</v>
      </c>
      <c r="D7" s="6">
        <v>1</v>
      </c>
      <c r="E7" s="6">
        <v>310.10000000000002</v>
      </c>
      <c r="F7" s="82" t="str">
        <f>VLOOKUP(Tabla712[[#This Row],[ITEM]],Tabla1[[#All],[ÍTEM]:[DESCRIPCIÓN ACTIVIDAD]],3,FALSE)</f>
        <v>CONFORMACIÓN DE LA CALZADA EXISTENTE</v>
      </c>
      <c r="G7" s="6" t="s">
        <v>28</v>
      </c>
      <c r="H7" t="s">
        <v>105</v>
      </c>
      <c r="I7" s="6" t="s">
        <v>87</v>
      </c>
      <c r="J7" s="5" cm="1">
        <f t="array" ref="J7">INDEX(Tabla5[[#All],[Departamento]:[Precio ($ COP)]],MATCH(Tabla712[[#This Row],[DEPARTAMENTO]]&amp;Tabla712[[#This Row],[CODIGO]]&amp;Tabla712[[#This Row],[PROVINCIA]],Tabla5[[#All],[Departamento]]&amp;Tabla5[[#All],[Código]]&amp;Tabla5[[#All],[Provincia]],0),6)</f>
        <v>136283.33333333334</v>
      </c>
      <c r="K7" s="74">
        <f>Tabla712[[#This Row],[VALOR ECONOMICO ]]/Tabla712[[#This Row],[PRESTACIONES '[%']]]*100</f>
        <v>73666.666666666672</v>
      </c>
      <c r="L7" s="63">
        <v>185</v>
      </c>
      <c r="M7" s="63">
        <v>4955</v>
      </c>
      <c r="N7" s="75">
        <f>Tabla712[[#This Row],[VALOR ECONOMICO ]]/Tabla712[[#This Row],[RENDIMIENTO]]</f>
        <v>27.504204507231755</v>
      </c>
      <c r="O7" s="64" t="s">
        <v>421</v>
      </c>
      <c r="P7" s="76" t="s">
        <v>421</v>
      </c>
      <c r="Q7" s="65" t="s">
        <v>421</v>
      </c>
      <c r="R7" s="78" t="s">
        <v>421</v>
      </c>
      <c r="S7" s="71" t="s">
        <v>421</v>
      </c>
      <c r="T7" s="94" t="s">
        <v>421</v>
      </c>
      <c r="U7" s="71" t="s">
        <v>421</v>
      </c>
      <c r="V7" s="80" t="s">
        <v>421</v>
      </c>
    </row>
    <row r="8" spans="1:22" x14ac:dyDescent="0.3">
      <c r="B8" s="6" t="str">
        <f>'DATOS DISEÑO'!$C$9</f>
        <v>BOYACÁ</v>
      </c>
      <c r="C8" s="6" t="str">
        <f>'DATOS DISEÑO'!$C$10</f>
        <v>TUNDAMA</v>
      </c>
      <c r="D8" s="6">
        <v>1</v>
      </c>
      <c r="E8" s="6">
        <v>350.1</v>
      </c>
      <c r="F8" s="82" t="str">
        <f>VLOOKUP(Tabla712[[#This Row],[ITEM]],Tabla1[[#All],[ÍTEM]:[DESCRIPCIÓN ACTIVIDAD]],3,FALSE)</f>
        <v>MATERIAL GRANULAR TRATADO CON CEMENTO (MGTC) CLASE 1, NO INCLUYE SUM. CEMENTO
(Analizado para Material fino o granular clase 1, NT1)</v>
      </c>
      <c r="G8" s="6" t="s">
        <v>28</v>
      </c>
      <c r="H8" t="s">
        <v>105</v>
      </c>
      <c r="I8" s="6" t="s">
        <v>87</v>
      </c>
      <c r="J8" s="5" cm="1">
        <f t="array" ref="J8">INDEX(Tabla5[[#All],[Departamento]:[Precio ($ COP)]],MATCH(Tabla712[[#This Row],[DEPARTAMENTO]]&amp;Tabla712[[#This Row],[CODIGO]]&amp;Tabla712[[#This Row],[PROVINCIA]],Tabla5[[#All],[Departamento]]&amp;Tabla5[[#All],[Código]]&amp;Tabla5[[#All],[Provincia]],0),6)</f>
        <v>136283.33333333334</v>
      </c>
      <c r="K8" s="74">
        <f>Tabla712[[#This Row],[VALOR ECONOMICO ]]/Tabla712[[#This Row],[PRESTACIONES '[%']]]*100</f>
        <v>73666.666666666672</v>
      </c>
      <c r="L8" s="63">
        <v>185</v>
      </c>
      <c r="M8" s="63">
        <v>360</v>
      </c>
      <c r="N8" s="75">
        <f>Tabla712[[#This Row],[VALOR ECONOMICO ]]/Tabla712[[#This Row],[RENDIMIENTO]]</f>
        <v>378.56481481481484</v>
      </c>
      <c r="O8" s="64" t="s">
        <v>421</v>
      </c>
      <c r="P8" s="76" t="s">
        <v>421</v>
      </c>
      <c r="Q8" s="65" t="s">
        <v>421</v>
      </c>
      <c r="R8" s="78" t="s">
        <v>421</v>
      </c>
      <c r="S8" s="71" t="s">
        <v>421</v>
      </c>
      <c r="T8" s="94" t="s">
        <v>421</v>
      </c>
      <c r="U8" s="71" t="s">
        <v>421</v>
      </c>
      <c r="V8" s="80" t="s">
        <v>421</v>
      </c>
    </row>
    <row r="9" spans="1:22" x14ac:dyDescent="0.3">
      <c r="B9" s="6" t="str">
        <f>'DATOS DISEÑO'!$C$9</f>
        <v>BOYACÁ</v>
      </c>
      <c r="C9" s="6" t="str">
        <f>'DATOS DISEÑO'!$C$10</f>
        <v>TUNDAMA</v>
      </c>
      <c r="D9" s="6">
        <v>1</v>
      </c>
      <c r="E9" s="6" t="s">
        <v>109</v>
      </c>
      <c r="F9" s="82" t="str">
        <f>VLOOKUP(Tabla712[[#This Row],[ITEM]],Tabla1[[#All],[ÍTEM]:[DESCRIPCIÓN ACTIVIDAD]],3,FALSE)</f>
        <v>EXCAVACIÓN SIN CLASIFICAR DE LA EXPLANACIÓN Y CANALES</v>
      </c>
      <c r="G9" s="6" t="s">
        <v>28</v>
      </c>
      <c r="H9" t="s">
        <v>105</v>
      </c>
      <c r="I9" s="6" t="s">
        <v>87</v>
      </c>
      <c r="J9" s="5" cm="1">
        <f t="array" ref="J9">INDEX(Tabla5[[#All],[Departamento]:[Precio ($ COP)]],MATCH(Tabla712[[#This Row],[DEPARTAMENTO]]&amp;Tabla712[[#This Row],[CODIGO]]&amp;Tabla712[[#This Row],[PROVINCIA]],Tabla5[[#All],[Departamento]]&amp;Tabla5[[#All],[Código]]&amp;Tabla5[[#All],[Provincia]],0),6)</f>
        <v>136283.33333333334</v>
      </c>
      <c r="K9" s="74">
        <f>Tabla712[[#This Row],[VALOR ECONOMICO ]]/Tabla712[[#This Row],[PRESTACIONES '[%']]]*100</f>
        <v>73666.666666666672</v>
      </c>
      <c r="L9" s="63">
        <v>185</v>
      </c>
      <c r="M9" s="63">
        <v>425</v>
      </c>
      <c r="N9" s="75">
        <f>Tabla712[[#This Row],[VALOR ECONOMICO ]]/Tabla712[[#This Row],[RENDIMIENTO]]</f>
        <v>320.66666666666669</v>
      </c>
      <c r="O9" s="64" t="s">
        <v>421</v>
      </c>
      <c r="P9" s="76" t="s">
        <v>421</v>
      </c>
      <c r="Q9" s="65" t="s">
        <v>421</v>
      </c>
      <c r="R9" s="78" t="s">
        <v>421</v>
      </c>
      <c r="S9" s="71" t="s">
        <v>421</v>
      </c>
      <c r="T9" s="94" t="s">
        <v>421</v>
      </c>
      <c r="U9" s="71" t="s">
        <v>421</v>
      </c>
      <c r="V9" s="80" t="s">
        <v>421</v>
      </c>
    </row>
    <row r="10" spans="1:22" x14ac:dyDescent="0.3">
      <c r="B10" s="6" t="str">
        <f>'DATOS DISEÑO'!$C$9</f>
        <v>BOYACÁ</v>
      </c>
      <c r="C10" s="6" t="str">
        <f>'DATOS DISEÑO'!$C$10</f>
        <v>TUNDAMA</v>
      </c>
      <c r="D10" s="6">
        <v>1</v>
      </c>
      <c r="E10" s="6" t="s">
        <v>115</v>
      </c>
      <c r="F10" s="82" t="str">
        <f>VLOOKUP(Tabla712[[#This Row],[ITEM]],Tabla1[[#All],[ÍTEM]:[DESCRIPCIÓN ACTIVIDAD]],3,FALSE)</f>
        <v>TRATAMIENTO SUPERFICIAL DOBLE CON EMULSIÓN CRR-65 TIPO 3
(Analizado para Agregado para un tratamiento superficial tipo 3)</v>
      </c>
      <c r="G10" s="6" t="s">
        <v>28</v>
      </c>
      <c r="H10" t="s">
        <v>105</v>
      </c>
      <c r="I10" s="6" t="s">
        <v>87</v>
      </c>
      <c r="J10" s="5" cm="1">
        <f t="array" ref="J10">INDEX(Tabla5[[#All],[Departamento]:[Precio ($ COP)]],MATCH(Tabla712[[#This Row],[DEPARTAMENTO]]&amp;Tabla712[[#This Row],[CODIGO]]&amp;Tabla712[[#This Row],[PROVINCIA]],Tabla5[[#All],[Departamento]]&amp;Tabla5[[#All],[Código]]&amp;Tabla5[[#All],[Provincia]],0),6)</f>
        <v>136283.33333333334</v>
      </c>
      <c r="K10" s="74">
        <f>Tabla712[[#This Row],[VALOR ECONOMICO ]]/Tabla712[[#This Row],[PRESTACIONES '[%']]]*100</f>
        <v>73666.666666666672</v>
      </c>
      <c r="L10" s="63">
        <v>185</v>
      </c>
      <c r="M10" s="63">
        <v>2200</v>
      </c>
      <c r="N10" s="75">
        <f>Tabla712[[#This Row],[VALOR ECONOMICO ]]/Tabla712[[#This Row],[RENDIMIENTO]]</f>
        <v>61.946969696969703</v>
      </c>
      <c r="O10" s="64" t="s">
        <v>421</v>
      </c>
      <c r="P10" s="76" t="s">
        <v>421</v>
      </c>
      <c r="Q10" s="65" t="s">
        <v>421</v>
      </c>
      <c r="R10" s="78" t="s">
        <v>421</v>
      </c>
      <c r="S10" s="71" t="s">
        <v>421</v>
      </c>
      <c r="T10" s="94" t="s">
        <v>421</v>
      </c>
      <c r="U10" s="71" t="s">
        <v>421</v>
      </c>
      <c r="V10" s="80" t="s">
        <v>421</v>
      </c>
    </row>
    <row r="11" spans="1:22" x14ac:dyDescent="0.3">
      <c r="B11" s="6" t="str">
        <f>'DATOS DISEÑO'!$C$9</f>
        <v>BOYACÁ</v>
      </c>
      <c r="C11" s="6" t="str">
        <f>'DATOS DISEÑO'!$C$10</f>
        <v>TUNDAMA</v>
      </c>
      <c r="D11" s="6">
        <v>1</v>
      </c>
      <c r="E11" s="6" t="s">
        <v>109</v>
      </c>
      <c r="F11" s="82" t="str">
        <f>VLOOKUP(Tabla712[[#This Row],[ITEM]],Tabla1[[#All],[ÍTEM]:[DESCRIPCIÓN ACTIVIDAD]],3,FALSE)</f>
        <v>EXCAVACIÓN SIN CLASIFICAR DE LA EXPLANACIÓN Y CANALES</v>
      </c>
      <c r="G11" s="6" t="s">
        <v>53</v>
      </c>
      <c r="H11" t="s">
        <v>349</v>
      </c>
      <c r="I11" s="6" t="s">
        <v>146</v>
      </c>
      <c r="J11" s="5" cm="1">
        <f t="array" ref="J11">INDEX(Tabla8[[#All],[Departamento ]:[Precio ($ COP)]],MATCH(Tabla712[[#This Row],[DEPARTAMENTO]]&amp;Tabla712[[#This Row],[CODIGO]]&amp;Tabla712[[#This Row],[PROVINCIA]],Tabla8[[#All],[Departamento ]]&amp;Tabla8[[#All],[Código]]&amp;Tabla8[[#All],[Provincia]],0),7)</f>
        <v>3377.6829577518247</v>
      </c>
      <c r="K11" s="74" t="s">
        <v>421</v>
      </c>
      <c r="L11" s="63" t="s">
        <v>421</v>
      </c>
      <c r="M11" s="63" t="s">
        <v>421</v>
      </c>
      <c r="N11" s="75" t="s">
        <v>421</v>
      </c>
      <c r="O11" s="64">
        <v>1</v>
      </c>
      <c r="P11" s="77">
        <f>Tabla712[[#This Row],[CANTIDAD DE MATERIAL]]*Tabla712[[#This Row],[VALOR ECONOMICO ]]</f>
        <v>3377.6829577518247</v>
      </c>
      <c r="Q11" s="65" t="s">
        <v>421</v>
      </c>
      <c r="R11" s="78" t="s">
        <v>421</v>
      </c>
      <c r="S11" s="71" t="s">
        <v>421</v>
      </c>
      <c r="T11" s="94" t="s">
        <v>421</v>
      </c>
      <c r="U11" s="71" t="s">
        <v>421</v>
      </c>
      <c r="V11" s="80" t="s">
        <v>421</v>
      </c>
    </row>
    <row r="12" spans="1:22" x14ac:dyDescent="0.3">
      <c r="B12" s="6" t="str">
        <f>'DATOS DISEÑO'!$C$9</f>
        <v>BOYACÁ</v>
      </c>
      <c r="C12" s="6" t="str">
        <f>'DATOS DISEÑO'!$C$10</f>
        <v>TUNDAMA</v>
      </c>
      <c r="D12" s="6">
        <v>1</v>
      </c>
      <c r="E12" s="6">
        <v>350.1</v>
      </c>
      <c r="F12" s="82" t="str">
        <f>VLOOKUP(Tabla712[[#This Row],[ITEM]],Tabla1[[#All],[ÍTEM]:[DESCRIPCIÓN ACTIVIDAD]],3,FALSE)</f>
        <v>MATERIAL GRANULAR TRATADO CON CEMENTO (MGTC) CLASE 1, NO INCLUYE SUM. CEMENTO
(Analizado para Material fino o granular clase 1, NT1)</v>
      </c>
      <c r="G12" s="6" t="s">
        <v>72</v>
      </c>
      <c r="H12" t="s">
        <v>362</v>
      </c>
      <c r="I12" s="6" t="s">
        <v>146</v>
      </c>
      <c r="J12" s="5" cm="1">
        <f t="array" ref="J12">INDEX(Tabla8[[#All],[Departamento ]:[Precio ($ COP)]],MATCH(Tabla712[[#This Row],[DEPARTAMENTO]]&amp;Tabla712[[#This Row],[CODIGO]]&amp;Tabla712[[#This Row],[PROVINCIA]],Tabla8[[#All],[Departamento ]]&amp;Tabla8[[#All],[Código]]&amp;Tabla8[[#All],[Provincia]],0),7)</f>
        <v>50009.725814795653</v>
      </c>
      <c r="K12" s="74" t="s">
        <v>421</v>
      </c>
      <c r="L12" s="63" t="s">
        <v>421</v>
      </c>
      <c r="M12" s="63" t="s">
        <v>421</v>
      </c>
      <c r="N12" s="75" t="s">
        <v>421</v>
      </c>
      <c r="O12" s="64">
        <v>1.3</v>
      </c>
      <c r="P12" s="77">
        <f>Tabla712[[#This Row],[CANTIDAD DE MATERIAL]]*Tabla712[[#This Row],[VALOR ECONOMICO ]]</f>
        <v>65012.643559234348</v>
      </c>
      <c r="Q12" s="65" t="s">
        <v>421</v>
      </c>
      <c r="R12" s="78" t="s">
        <v>421</v>
      </c>
      <c r="S12" s="71" t="s">
        <v>421</v>
      </c>
      <c r="T12" s="94" t="s">
        <v>421</v>
      </c>
      <c r="U12" s="71" t="s">
        <v>421</v>
      </c>
      <c r="V12" s="80" t="s">
        <v>421</v>
      </c>
    </row>
    <row r="13" spans="1:22" x14ac:dyDescent="0.3">
      <c r="B13" s="6" t="str">
        <f>'DATOS DISEÑO'!$C$9</f>
        <v>BOYACÁ</v>
      </c>
      <c r="C13" s="6" t="str">
        <f>'DATOS DISEÑO'!$C$10</f>
        <v>TUNDAMA</v>
      </c>
      <c r="D13" s="6">
        <v>1</v>
      </c>
      <c r="E13" s="6" t="s">
        <v>115</v>
      </c>
      <c r="F13" s="82" t="str">
        <f>VLOOKUP(Tabla712[[#This Row],[ITEM]],Tabla1[[#All],[ÍTEM]:[DESCRIPCIÓN ACTIVIDAD]],3,FALSE)</f>
        <v>TRATAMIENTO SUPERFICIAL DOBLE CON EMULSIÓN CRR-65 TIPO 3
(Analizado para Agregado para un tratamiento superficial tipo 3)</v>
      </c>
      <c r="G13" s="6" t="s">
        <v>21</v>
      </c>
      <c r="H13" t="s">
        <v>332</v>
      </c>
      <c r="I13" s="6" t="s">
        <v>146</v>
      </c>
      <c r="J13" s="5" cm="1">
        <f t="array" ref="J13">INDEX(Tabla8[[#All],[Departamento ]:[Precio ($ COP)]],MATCH(Tabla712[[#This Row],[DEPARTAMENTO]]&amp;Tabla712[[#This Row],[CODIGO]]&amp;Tabla712[[#This Row],[PROVINCIA]],Tabla8[[#All],[Departamento ]]&amp;Tabla8[[#All],[Código]]&amp;Tabla8[[#All],[Provincia]],0),7)</f>
        <v>98323.454665694211</v>
      </c>
      <c r="K13" s="74" t="s">
        <v>421</v>
      </c>
      <c r="L13" s="63" t="s">
        <v>421</v>
      </c>
      <c r="M13" s="63" t="s">
        <v>421</v>
      </c>
      <c r="N13" s="75" t="s">
        <v>421</v>
      </c>
      <c r="O13" s="64">
        <v>2.5000000000000001E-2</v>
      </c>
      <c r="P13" s="77">
        <f>Tabla712[[#This Row],[CANTIDAD DE MATERIAL]]*Tabla712[[#This Row],[VALOR ECONOMICO ]]</f>
        <v>2458.0863666423556</v>
      </c>
      <c r="Q13" s="65" t="s">
        <v>421</v>
      </c>
      <c r="R13" s="78" t="s">
        <v>421</v>
      </c>
      <c r="S13" s="71" t="s">
        <v>421</v>
      </c>
      <c r="T13" s="94" t="s">
        <v>421</v>
      </c>
      <c r="U13" s="71" t="s">
        <v>421</v>
      </c>
      <c r="V13" s="80" t="s">
        <v>421</v>
      </c>
    </row>
    <row r="14" spans="1:22" x14ac:dyDescent="0.3">
      <c r="B14" s="6" t="str">
        <f>'DATOS DISEÑO'!$C$9</f>
        <v>BOYACÁ</v>
      </c>
      <c r="C14" s="6" t="str">
        <f>'DATOS DISEÑO'!$C$10</f>
        <v>TUNDAMA</v>
      </c>
      <c r="D14" s="6">
        <v>1</v>
      </c>
      <c r="E14" s="6" t="s">
        <v>115</v>
      </c>
      <c r="F14" s="82" t="str">
        <f>VLOOKUP(Tabla712[[#This Row],[ITEM]],Tabla1[[#All],[ÍTEM]:[DESCRIPCIÓN ACTIVIDAD]],3,FALSE)</f>
        <v>TRATAMIENTO SUPERFICIAL DOBLE CON EMULSIÓN CRR-65 TIPO 3
(Analizado para Agregado para un tratamiento superficial tipo 3)</v>
      </c>
      <c r="G14" s="6" t="s">
        <v>25</v>
      </c>
      <c r="H14" t="s">
        <v>333</v>
      </c>
      <c r="I14" s="6" t="s">
        <v>146</v>
      </c>
      <c r="J14" s="5" cm="1">
        <f t="array" ref="J14">INDEX(Tabla8[[#All],[Departamento ]:[Precio ($ COP)]],MATCH(Tabla712[[#This Row],[DEPARTAMENTO]]&amp;Tabla712[[#This Row],[CODIGO]]&amp;Tabla712[[#This Row],[PROVINCIA]],Tabla8[[#All],[Departamento ]]&amp;Tabla8[[#All],[Código]]&amp;Tabla8[[#All],[Provincia]],0),7)</f>
        <v>98323.454665694211</v>
      </c>
      <c r="K14" s="74" t="s">
        <v>421</v>
      </c>
      <c r="L14" s="63" t="s">
        <v>421</v>
      </c>
      <c r="M14" s="63" t="s">
        <v>421</v>
      </c>
      <c r="N14" s="75" t="s">
        <v>421</v>
      </c>
      <c r="O14" s="64">
        <v>1.2999999999999999E-2</v>
      </c>
      <c r="P14" s="77">
        <f>Tabla712[[#This Row],[CANTIDAD DE MATERIAL]]*Tabla712[[#This Row],[VALOR ECONOMICO ]]</f>
        <v>1278.2049106540246</v>
      </c>
      <c r="Q14" s="65" t="s">
        <v>421</v>
      </c>
      <c r="R14" s="78" t="s">
        <v>421</v>
      </c>
      <c r="S14" s="71" t="s">
        <v>421</v>
      </c>
      <c r="T14" s="94" t="s">
        <v>421</v>
      </c>
      <c r="U14" s="71" t="s">
        <v>421</v>
      </c>
      <c r="V14" s="80" t="s">
        <v>421</v>
      </c>
    </row>
    <row r="15" spans="1:22" x14ac:dyDescent="0.3">
      <c r="B15" s="6" t="str">
        <f>'DATOS DISEÑO'!$C$9</f>
        <v>BOYACÁ</v>
      </c>
      <c r="C15" s="6" t="str">
        <f>'DATOS DISEÑO'!$C$10</f>
        <v>TUNDAMA</v>
      </c>
      <c r="D15" s="6">
        <v>1</v>
      </c>
      <c r="E15" s="6">
        <v>310.10000000000002</v>
      </c>
      <c r="F15" s="82" t="str">
        <f>VLOOKUP(Tabla712[[#This Row],[ITEM]],Tabla1[[#All],[ÍTEM]:[DESCRIPCIÓN ACTIVIDAD]],3,FALSE)</f>
        <v>CONFORMACIÓN DE LA CALZADA EXISTENTE</v>
      </c>
      <c r="G15" s="6" t="s">
        <v>33</v>
      </c>
      <c r="H15" t="s">
        <v>336</v>
      </c>
      <c r="I15" s="6" t="s">
        <v>335</v>
      </c>
      <c r="J15" s="5" cm="1">
        <f t="array" ref="J15">INDEX(Tabla8[[#All],[Departamento ]:[Precio ($ COP)]],MATCH(Tabla712[[#This Row],[DEPARTAMENTO]]&amp;Tabla712[[#This Row],[CODIGO]]&amp;Tabla712[[#This Row],[PROVINCIA]],Tabla8[[#All],[Departamento ]]&amp;Tabla8[[#All],[Código]]&amp;Tabla8[[#All],[Provincia]],0),7)</f>
        <v>97.87579460336616</v>
      </c>
      <c r="K15" s="74" t="s">
        <v>421</v>
      </c>
      <c r="L15" s="63" t="s">
        <v>421</v>
      </c>
      <c r="M15" s="63" t="s">
        <v>421</v>
      </c>
      <c r="N15" s="75" t="s">
        <v>421</v>
      </c>
      <c r="O15" s="64">
        <v>3</v>
      </c>
      <c r="P15" s="77">
        <f>Tabla712[[#This Row],[CANTIDAD DE MATERIAL]]*Tabla712[[#This Row],[VALOR ECONOMICO ]]</f>
        <v>293.62738381009848</v>
      </c>
      <c r="Q15" s="65" t="s">
        <v>421</v>
      </c>
      <c r="R15" s="78" t="s">
        <v>421</v>
      </c>
      <c r="S15" s="71" t="s">
        <v>421</v>
      </c>
      <c r="T15" s="94" t="s">
        <v>421</v>
      </c>
      <c r="U15" s="71" t="s">
        <v>421</v>
      </c>
      <c r="V15" s="80" t="s">
        <v>421</v>
      </c>
    </row>
    <row r="16" spans="1:22" x14ac:dyDescent="0.3">
      <c r="B16" s="6" t="str">
        <f>'DATOS DISEÑO'!$C$9</f>
        <v>BOYACÁ</v>
      </c>
      <c r="C16" s="6" t="str">
        <f>'DATOS DISEÑO'!$C$10</f>
        <v>TUNDAMA</v>
      </c>
      <c r="D16" s="6">
        <v>1</v>
      </c>
      <c r="E16" s="6">
        <v>350.1</v>
      </c>
      <c r="F16" s="82" t="str">
        <f>VLOOKUP(Tabla712[[#This Row],[ITEM]],Tabla1[[#All],[ÍTEM]:[DESCRIPCIÓN ACTIVIDAD]],3,FALSE)</f>
        <v>MATERIAL GRANULAR TRATADO CON CEMENTO (MGTC) CLASE 1, NO INCLUYE SUM. CEMENTO
(Analizado para Material fino o granular clase 1, NT1)</v>
      </c>
      <c r="G16" s="6" t="s">
        <v>33</v>
      </c>
      <c r="H16" t="s">
        <v>336</v>
      </c>
      <c r="I16" s="6" t="s">
        <v>335</v>
      </c>
      <c r="J16" s="5" cm="1">
        <f t="array" ref="J16">INDEX(Tabla8[[#All],[Departamento ]:[Precio ($ COP)]],MATCH(Tabla712[[#This Row],[DEPARTAMENTO]]&amp;Tabla712[[#This Row],[CODIGO]]&amp;Tabla712[[#This Row],[PROVINCIA]],Tabla8[[#All],[Departamento ]]&amp;Tabla8[[#All],[Código]]&amp;Tabla8[[#All],[Provincia]],0),7)</f>
        <v>97.87579460336616</v>
      </c>
      <c r="K16" s="74" t="s">
        <v>421</v>
      </c>
      <c r="L16" s="63" t="s">
        <v>421</v>
      </c>
      <c r="M16" s="63" t="s">
        <v>421</v>
      </c>
      <c r="N16" s="75" t="s">
        <v>421</v>
      </c>
      <c r="O16" s="64">
        <v>24</v>
      </c>
      <c r="P16" s="77">
        <f>Tabla712[[#This Row],[CANTIDAD DE MATERIAL]]*Tabla712[[#This Row],[VALOR ECONOMICO ]]</f>
        <v>2349.0190704807878</v>
      </c>
      <c r="Q16" s="65" t="s">
        <v>421</v>
      </c>
      <c r="R16" s="78" t="s">
        <v>421</v>
      </c>
      <c r="S16" s="71" t="s">
        <v>421</v>
      </c>
      <c r="T16" s="94" t="s">
        <v>421</v>
      </c>
      <c r="U16" s="71" t="s">
        <v>421</v>
      </c>
      <c r="V16" s="80" t="s">
        <v>421</v>
      </c>
    </row>
    <row r="17" spans="2:22" x14ac:dyDescent="0.3">
      <c r="B17" s="6" t="str">
        <f>'DATOS DISEÑO'!$C$9</f>
        <v>BOYACÁ</v>
      </c>
      <c r="C17" s="6" t="str">
        <f>'DATOS DISEÑO'!$C$10</f>
        <v>TUNDAMA</v>
      </c>
      <c r="D17" s="6">
        <v>1</v>
      </c>
      <c r="E17" s="6">
        <v>350.9</v>
      </c>
      <c r="F17" s="82" t="str">
        <f>VLOOKUP(Tabla712[[#This Row],[ITEM]],Tabla1[[#All],[ÍTEM]:[DESCRIPCIÓN ACTIVIDAD]],3,FALSE)</f>
        <v>CEMENTO HIDRÁULICO PARA CAPA TRATADA CON CEMENTO</v>
      </c>
      <c r="G17" s="6" t="s">
        <v>45</v>
      </c>
      <c r="H17" t="s">
        <v>344</v>
      </c>
      <c r="I17" s="6" t="s">
        <v>160</v>
      </c>
      <c r="J17" s="5" cm="1">
        <f t="array" ref="J17">INDEX(Tabla8[[#All],[Departamento ]:[Precio ($ COP)]],MATCH(Tabla712[[#This Row],[DEPARTAMENTO]]&amp;Tabla712[[#This Row],[CODIGO]]&amp;Tabla712[[#This Row],[PROVINCIA]],Tabla8[[#All],[Departamento ]]&amp;Tabla8[[#All],[Código]]&amp;Tabla8[[#All],[Provincia]],0),7)</f>
        <v>645.73229703858942</v>
      </c>
      <c r="K17" s="74" t="s">
        <v>421</v>
      </c>
      <c r="L17" s="63" t="s">
        <v>421</v>
      </c>
      <c r="M17" s="63" t="s">
        <v>421</v>
      </c>
      <c r="N17" s="75" t="s">
        <v>421</v>
      </c>
      <c r="O17" s="64">
        <v>1</v>
      </c>
      <c r="P17" s="77">
        <f>Tabla712[[#This Row],[CANTIDAD DE MATERIAL]]*Tabla712[[#This Row],[VALOR ECONOMICO ]]</f>
        <v>645.73229703858942</v>
      </c>
      <c r="Q17" s="65" t="s">
        <v>421</v>
      </c>
      <c r="R17" s="78" t="s">
        <v>421</v>
      </c>
      <c r="S17" s="71" t="s">
        <v>421</v>
      </c>
      <c r="T17" s="94" t="s">
        <v>421</v>
      </c>
      <c r="U17" s="71" t="s">
        <v>421</v>
      </c>
      <c r="V17" s="80" t="s">
        <v>421</v>
      </c>
    </row>
    <row r="18" spans="2:22" x14ac:dyDescent="0.3">
      <c r="B18" s="6" t="str">
        <f>'DATOS DISEÑO'!$C$9</f>
        <v>BOYACÁ</v>
      </c>
      <c r="C18" s="6" t="str">
        <f>'DATOS DISEÑO'!$C$10</f>
        <v>TUNDAMA</v>
      </c>
      <c r="D18" s="6">
        <v>1</v>
      </c>
      <c r="E18" s="6" t="s">
        <v>115</v>
      </c>
      <c r="F18" s="82" t="str">
        <f>VLOOKUP(Tabla712[[#This Row],[ITEM]],Tabla1[[#All],[ÍTEM]:[DESCRIPCIÓN ACTIVIDAD]],3,FALSE)</f>
        <v>TRATAMIENTO SUPERFICIAL DOBLE CON EMULSIÓN CRR-65 TIPO 3
(Analizado para Agregado para un tratamiento superficial tipo 3)</v>
      </c>
      <c r="G18" s="6" t="s">
        <v>57</v>
      </c>
      <c r="H18" t="s">
        <v>352</v>
      </c>
      <c r="I18" s="6" t="s">
        <v>335</v>
      </c>
      <c r="J18" s="5" cm="1">
        <f t="array" ref="J18">INDEX(Tabla8[[#All],[Departamento ]:[Precio ($ COP)]],MATCH(Tabla712[[#This Row],[DEPARTAMENTO]]&amp;Tabla712[[#This Row],[CODIGO]]&amp;Tabla712[[#This Row],[PROVINCIA]],Tabla8[[#All],[Departamento ]]&amp;Tabla8[[#All],[Código]]&amp;Tabla8[[#All],[Provincia]],0),7)</f>
        <v>2688.02</v>
      </c>
      <c r="K18" s="74" t="s">
        <v>421</v>
      </c>
      <c r="L18" s="63" t="s">
        <v>421</v>
      </c>
      <c r="M18" s="63" t="s">
        <v>421</v>
      </c>
      <c r="N18" s="75" t="s">
        <v>421</v>
      </c>
      <c r="O18" s="64">
        <v>4.24</v>
      </c>
      <c r="P18" s="77">
        <f>Tabla712[[#This Row],[CANTIDAD DE MATERIAL]]*Tabla712[[#This Row],[VALOR ECONOMICO ]]</f>
        <v>11397.204800000001</v>
      </c>
      <c r="Q18" s="65" t="s">
        <v>421</v>
      </c>
      <c r="R18" s="78" t="s">
        <v>421</v>
      </c>
      <c r="S18" s="71" t="s">
        <v>421</v>
      </c>
      <c r="T18" s="94" t="s">
        <v>421</v>
      </c>
      <c r="U18" s="71" t="s">
        <v>421</v>
      </c>
      <c r="V18" s="80" t="s">
        <v>421</v>
      </c>
    </row>
    <row r="19" spans="2:22" x14ac:dyDescent="0.3">
      <c r="B19" s="6" t="str">
        <f>'DATOS DISEÑO'!$C$9</f>
        <v>BOYACÁ</v>
      </c>
      <c r="C19" s="6" t="str">
        <f>'DATOS DISEÑO'!$C$10</f>
        <v>TUNDAMA</v>
      </c>
      <c r="D19" s="6">
        <v>1</v>
      </c>
      <c r="E19" s="6" t="s">
        <v>109</v>
      </c>
      <c r="F19" s="82" t="str">
        <f>VLOOKUP(Tabla712[[#This Row],[ITEM]],Tabla1[[#All],[ÍTEM]:[DESCRIPCIÓN ACTIVIDAD]],3,FALSE)</f>
        <v>EXCAVACIÓN SIN CLASIFICAR DE LA EXPLANACIÓN Y CANALES</v>
      </c>
      <c r="G19" s="6" t="s">
        <v>10</v>
      </c>
      <c r="H19" t="s">
        <v>375</v>
      </c>
      <c r="I19" s="6" t="s">
        <v>372</v>
      </c>
      <c r="J19" s="5" cm="1">
        <f t="array" ref="J19">INDEX(Tabla9[[#All],[Departamento ]:[Precio ($ COP)]],MATCH(Tabla712[[#This Row],[DEPARTAMENTO]]&amp;Tabla712[[#This Row],[CODIGO]]&amp;Tabla712[[#This Row],[PROVINCIA]],Tabla9[[#All],[Departamento ]]&amp;Tabla9[[#All],[Código]]&amp;Tabla9[[#All],[Provincia]],0),8)</f>
        <v>250141.74344436562</v>
      </c>
      <c r="K19" s="74" t="s">
        <v>421</v>
      </c>
      <c r="L19" s="63" t="s">
        <v>421</v>
      </c>
      <c r="M19" s="63" t="s">
        <v>421</v>
      </c>
      <c r="N19" s="75" t="s">
        <v>421</v>
      </c>
      <c r="O19" s="64" t="s">
        <v>421</v>
      </c>
      <c r="P19" s="76" t="s">
        <v>421</v>
      </c>
      <c r="Q19" s="65">
        <f>1/70</f>
        <v>1.4285714285714285E-2</v>
      </c>
      <c r="R19" s="79">
        <f>Tabla712[[#This Row],[VALOR ECONOMICO ]]*Tabla712[[#This Row],[RENDIMIENTO EQUIPO]]</f>
        <v>3573.4534777766517</v>
      </c>
      <c r="S19" s="71" t="s">
        <v>421</v>
      </c>
      <c r="T19" s="94" t="s">
        <v>421</v>
      </c>
      <c r="U19" s="71" t="s">
        <v>421</v>
      </c>
      <c r="V19" s="80" t="s">
        <v>421</v>
      </c>
    </row>
    <row r="20" spans="2:22" x14ac:dyDescent="0.3">
      <c r="B20" s="6" t="str">
        <f>'DATOS DISEÑO'!$C$9</f>
        <v>BOYACÁ</v>
      </c>
      <c r="C20" s="6" t="str">
        <f>'DATOS DISEÑO'!$C$10</f>
        <v>TUNDAMA</v>
      </c>
      <c r="D20" s="6">
        <v>1</v>
      </c>
      <c r="E20" s="6">
        <v>310.10000000000002</v>
      </c>
      <c r="F20" s="82" t="str">
        <f>VLOOKUP(Tabla712[[#This Row],[ITEM]],Tabla1[[#All],[ÍTEM]:[DESCRIPCIÓN ACTIVIDAD]],3,FALSE)</f>
        <v>CONFORMACIÓN DE LA CALZADA EXISTENTE</v>
      </c>
      <c r="G20" s="6" t="s">
        <v>323</v>
      </c>
      <c r="H20" t="s">
        <v>377</v>
      </c>
      <c r="I20" s="6" t="s">
        <v>372</v>
      </c>
      <c r="J20" s="5" cm="1">
        <f t="array" ref="J20">INDEX(Tabla9[[#All],[Departamento ]:[Precio ($ COP)]],MATCH(Tabla712[[#This Row],[DEPARTAMENTO]]&amp;Tabla712[[#This Row],[CODIGO]]&amp;Tabla712[[#This Row],[PROVINCIA]],Tabla9[[#All],[Departamento ]]&amp;Tabla9[[#All],[Código]]&amp;Tabla9[[#All],[Provincia]],0),8)</f>
        <v>250141.74344436562</v>
      </c>
      <c r="K20" s="74" t="s">
        <v>421</v>
      </c>
      <c r="L20" s="63" t="s">
        <v>421</v>
      </c>
      <c r="M20" s="63" t="s">
        <v>421</v>
      </c>
      <c r="N20" s="75" t="s">
        <v>421</v>
      </c>
      <c r="O20" s="64" t="s">
        <v>421</v>
      </c>
      <c r="P20" s="76" t="s">
        <v>421</v>
      </c>
      <c r="Q20" s="65">
        <f>1/619.375</f>
        <v>1.6145307769929364E-3</v>
      </c>
      <c r="R20" s="79">
        <f>Tabla712[[#This Row],[VALOR ECONOMICO ]]*Tabla712[[#This Row],[RENDIMIENTO EQUIPO]]</f>
        <v>403.86154340159942</v>
      </c>
      <c r="S20" s="71" t="s">
        <v>421</v>
      </c>
      <c r="T20" s="94" t="s">
        <v>421</v>
      </c>
      <c r="U20" s="71" t="s">
        <v>421</v>
      </c>
      <c r="V20" s="80" t="s">
        <v>421</v>
      </c>
    </row>
    <row r="21" spans="2:22" x14ac:dyDescent="0.3">
      <c r="B21" s="6" t="str">
        <f>'DATOS DISEÑO'!$C$9</f>
        <v>BOYACÁ</v>
      </c>
      <c r="C21" s="6" t="str">
        <f>'DATOS DISEÑO'!$C$10</f>
        <v>TUNDAMA</v>
      </c>
      <c r="D21" s="6">
        <v>1</v>
      </c>
      <c r="E21" s="6">
        <v>310.10000000000002</v>
      </c>
      <c r="F21" s="82" t="str">
        <f>VLOOKUP(Tabla712[[#This Row],[ITEM]],Tabla1[[#All],[ÍTEM]:[DESCRIPCIÓN ACTIVIDAD]],3,FALSE)</f>
        <v>CONFORMACIÓN DE LA CALZADA EXISTENTE</v>
      </c>
      <c r="G21" s="6" t="s">
        <v>18</v>
      </c>
      <c r="H21" t="s">
        <v>379</v>
      </c>
      <c r="I21" s="6" t="s">
        <v>372</v>
      </c>
      <c r="J21" s="5" cm="1">
        <f t="array" ref="J21">INDEX(Tabla9[[#All],[Departamento ]:[Precio ($ COP)]],MATCH(Tabla712[[#This Row],[DEPARTAMENTO]]&amp;Tabla712[[#This Row],[CODIGO]]&amp;Tabla712[[#This Row],[PROVINCIA]],Tabla9[[#All],[Departamento ]]&amp;Tabla9[[#All],[Código]]&amp;Tabla9[[#All],[Provincia]],0),8)</f>
        <v>61676.547421790725</v>
      </c>
      <c r="K21" s="74" t="s">
        <v>421</v>
      </c>
      <c r="L21" s="63" t="s">
        <v>421</v>
      </c>
      <c r="M21" s="63" t="s">
        <v>421</v>
      </c>
      <c r="N21" s="75" t="s">
        <v>421</v>
      </c>
      <c r="O21" s="64" t="s">
        <v>421</v>
      </c>
      <c r="P21" s="76" t="s">
        <v>421</v>
      </c>
      <c r="Q21" s="65">
        <f>1/619.375</f>
        <v>1.6145307769929364E-3</v>
      </c>
      <c r="R21" s="79">
        <f>Tabla712[[#This Row],[VALOR ECONOMICO ]]*Tabla712[[#This Row],[RENDIMIENTO EQUIPO]]</f>
        <v>99.578684031145471</v>
      </c>
      <c r="S21" s="71" t="s">
        <v>421</v>
      </c>
      <c r="T21" s="94" t="s">
        <v>421</v>
      </c>
      <c r="U21" s="71" t="s">
        <v>421</v>
      </c>
      <c r="V21" s="80" t="s">
        <v>421</v>
      </c>
    </row>
    <row r="22" spans="2:22" x14ac:dyDescent="0.3">
      <c r="B22" s="6" t="str">
        <f>'DATOS DISEÑO'!$C$9</f>
        <v>BOYACÁ</v>
      </c>
      <c r="C22" s="6" t="str">
        <f>'DATOS DISEÑO'!$C$10</f>
        <v>TUNDAMA</v>
      </c>
      <c r="D22" s="6">
        <v>1</v>
      </c>
      <c r="E22" s="6">
        <v>350.1</v>
      </c>
      <c r="F22" s="82" t="str">
        <f>VLOOKUP(Tabla712[[#This Row],[ITEM]],Tabla1[[#All],[ÍTEM]:[DESCRIPCIÓN ACTIVIDAD]],3,FALSE)</f>
        <v>MATERIAL GRANULAR TRATADO CON CEMENTO (MGTC) CLASE 1, NO INCLUYE SUM. CEMENTO
(Analizado para Material fino o granular clase 1, NT1)</v>
      </c>
      <c r="G22" s="6" t="s">
        <v>18</v>
      </c>
      <c r="H22" t="s">
        <v>379</v>
      </c>
      <c r="I22" s="6" t="s">
        <v>372</v>
      </c>
      <c r="J22" s="5" cm="1">
        <f t="array" ref="J22">INDEX(Tabla9[[#All],[Departamento ]:[Precio ($ COP)]],MATCH(Tabla712[[#This Row],[DEPARTAMENTO]]&amp;Tabla712[[#This Row],[CODIGO]]&amp;Tabla712[[#This Row],[PROVINCIA]],Tabla9[[#All],[Departamento ]]&amp;Tabla9[[#All],[Código]]&amp;Tabla9[[#All],[Provincia]],0),8)</f>
        <v>61676.547421790725</v>
      </c>
      <c r="K22" s="74" t="s">
        <v>421</v>
      </c>
      <c r="L22" s="63" t="s">
        <v>421</v>
      </c>
      <c r="M22" s="63" t="s">
        <v>421</v>
      </c>
      <c r="N22" s="75" t="s">
        <v>421</v>
      </c>
      <c r="O22" s="64" t="s">
        <v>421</v>
      </c>
      <c r="P22" s="76" t="s">
        <v>421</v>
      </c>
      <c r="Q22" s="65">
        <f>1/45</f>
        <v>2.2222222222222223E-2</v>
      </c>
      <c r="R22" s="79">
        <f>Tabla712[[#This Row],[VALOR ECONOMICO ]]*Tabla712[[#This Row],[RENDIMIENTO EQUIPO]]</f>
        <v>1370.5899427064605</v>
      </c>
      <c r="S22" s="71" t="s">
        <v>421</v>
      </c>
      <c r="T22" s="94" t="s">
        <v>421</v>
      </c>
      <c r="U22" s="71" t="s">
        <v>421</v>
      </c>
      <c r="V22" s="80" t="s">
        <v>421</v>
      </c>
    </row>
    <row r="23" spans="2:22" x14ac:dyDescent="0.3">
      <c r="B23" s="6" t="str">
        <f>'DATOS DISEÑO'!$C$9</f>
        <v>BOYACÁ</v>
      </c>
      <c r="C23" s="6" t="str">
        <f>'DATOS DISEÑO'!$C$10</f>
        <v>TUNDAMA</v>
      </c>
      <c r="D23" s="6">
        <v>1</v>
      </c>
      <c r="E23" s="6" t="s">
        <v>115</v>
      </c>
      <c r="F23" s="82" t="str">
        <f>VLOOKUP(Tabla712[[#This Row],[ITEM]],Tabla1[[#All],[ÍTEM]:[DESCRIPCIÓN ACTIVIDAD]],3,FALSE)</f>
        <v>TRATAMIENTO SUPERFICIAL DOBLE CON EMULSIÓN CRR-65 TIPO 3
(Analizado para Agregado para un tratamiento superficial tipo 3)</v>
      </c>
      <c r="G23" s="6" t="s">
        <v>22</v>
      </c>
      <c r="H23" t="s">
        <v>380</v>
      </c>
      <c r="I23" s="6" t="s">
        <v>372</v>
      </c>
      <c r="J23" s="5" cm="1">
        <f t="array" ref="J23">INDEX(Tabla9[[#All],[Departamento ]:[Precio ($ COP)]],MATCH(Tabla712[[#This Row],[DEPARTAMENTO]]&amp;Tabla712[[#This Row],[CODIGO]]&amp;Tabla712[[#This Row],[PROVINCIA]],Tabla9[[#All],[Departamento ]]&amp;Tabla9[[#All],[Código]]&amp;Tabla9[[#All],[Provincia]],0),8)</f>
        <v>59762.241391240495</v>
      </c>
      <c r="K23" s="74" t="s">
        <v>421</v>
      </c>
      <c r="L23" s="63" t="s">
        <v>421</v>
      </c>
      <c r="M23" s="63" t="s">
        <v>421</v>
      </c>
      <c r="N23" s="75" t="s">
        <v>421</v>
      </c>
      <c r="O23" s="64" t="s">
        <v>421</v>
      </c>
      <c r="P23" s="76" t="s">
        <v>421</v>
      </c>
      <c r="Q23" s="65">
        <f>1/275</f>
        <v>3.6363636363636364E-3</v>
      </c>
      <c r="R23" s="79">
        <f>Tabla712[[#This Row],[VALOR ECONOMICO ]]*Tabla712[[#This Row],[RENDIMIENTO EQUIPO]]</f>
        <v>217.31724142269272</v>
      </c>
      <c r="S23" s="71" t="s">
        <v>421</v>
      </c>
      <c r="T23" s="94" t="s">
        <v>421</v>
      </c>
      <c r="U23" s="71" t="s">
        <v>421</v>
      </c>
      <c r="V23" s="80" t="s">
        <v>421</v>
      </c>
    </row>
    <row r="24" spans="2:22" x14ac:dyDescent="0.3">
      <c r="B24" s="6" t="str">
        <f>'DATOS DISEÑO'!$C$9</f>
        <v>BOYACÁ</v>
      </c>
      <c r="C24" s="6" t="str">
        <f>'DATOS DISEÑO'!$C$10</f>
        <v>TUNDAMA</v>
      </c>
      <c r="D24" s="6">
        <v>1</v>
      </c>
      <c r="E24" s="6" t="s">
        <v>109</v>
      </c>
      <c r="F24" s="82" t="str">
        <f>VLOOKUP(Tabla712[[#This Row],[ITEM]],Tabla1[[#All],[ÍTEM]:[DESCRIPCIÓN ACTIVIDAD]],3,FALSE)</f>
        <v>EXCAVACIÓN SIN CLASIFICAR DE LA EXPLANACIÓN Y CANALES</v>
      </c>
      <c r="G24" s="6" t="s">
        <v>30</v>
      </c>
      <c r="H24" t="s">
        <v>383</v>
      </c>
      <c r="I24" s="6" t="s">
        <v>372</v>
      </c>
      <c r="J24" s="5" cm="1">
        <f t="array" ref="J24">INDEX(Tabla9[[#All],[Departamento ]:[Precio ($ COP)]],MATCH(Tabla712[[#This Row],[DEPARTAMENTO]]&amp;Tabla712[[#This Row],[CODIGO]]&amp;Tabla712[[#This Row],[PROVINCIA]],Tabla9[[#All],[Departamento ]]&amp;Tabla9[[#All],[Código]]&amp;Tabla9[[#All],[Provincia]],0),8)</f>
        <v>135493.44436569806</v>
      </c>
      <c r="K24" s="74" t="s">
        <v>421</v>
      </c>
      <c r="L24" s="63" t="s">
        <v>421</v>
      </c>
      <c r="M24" s="63" t="s">
        <v>421</v>
      </c>
      <c r="N24" s="75" t="s">
        <v>421</v>
      </c>
      <c r="O24" s="64" t="s">
        <v>421</v>
      </c>
      <c r="P24" s="76" t="s">
        <v>421</v>
      </c>
      <c r="Q24" s="65">
        <f>1/53.125</f>
        <v>1.8823529411764704E-2</v>
      </c>
      <c r="R24" s="79">
        <f>Tabla712[[#This Row],[VALOR ECONOMICO ]]*Tabla712[[#This Row],[RENDIMIENTO EQUIPO]]</f>
        <v>2550.4648351190222</v>
      </c>
      <c r="S24" s="71" t="s">
        <v>421</v>
      </c>
      <c r="T24" s="94" t="s">
        <v>421</v>
      </c>
      <c r="U24" s="71" t="s">
        <v>421</v>
      </c>
      <c r="V24" s="80" t="s">
        <v>421</v>
      </c>
    </row>
    <row r="25" spans="2:22" x14ac:dyDescent="0.3">
      <c r="B25" s="6" t="str">
        <f>'DATOS DISEÑO'!$C$9</f>
        <v>BOYACÁ</v>
      </c>
      <c r="C25" s="6" t="str">
        <f>'DATOS DISEÑO'!$C$10</f>
        <v>TUNDAMA</v>
      </c>
      <c r="D25" s="6">
        <v>1</v>
      </c>
      <c r="E25" s="6">
        <v>350.1</v>
      </c>
      <c r="F25" s="82" t="str">
        <f>VLOOKUP(Tabla712[[#This Row],[ITEM]],Tabla1[[#All],[ÍTEM]:[DESCRIPCIÓN ACTIVIDAD]],3,FALSE)</f>
        <v>MATERIAL GRANULAR TRATADO CON CEMENTO (MGTC) CLASE 1, NO INCLUYE SUM. CEMENTO
(Analizado para Material fino o granular clase 1, NT1)</v>
      </c>
      <c r="G25" s="6" t="s">
        <v>40</v>
      </c>
      <c r="H25" t="s">
        <v>388</v>
      </c>
      <c r="I25" s="6" t="s">
        <v>372</v>
      </c>
      <c r="J25" s="5" cm="1">
        <f t="array" ref="J25">INDEX(Tabla9[[#All],[Departamento ]:[Precio ($ COP)]],MATCH(Tabla712[[#This Row],[DEPARTAMENTO]]&amp;Tabla712[[#This Row],[CODIGO]]&amp;Tabla712[[#This Row],[PROVINCIA]],Tabla9[[#All],[Departamento ]]&amp;Tabla9[[#All],[Código]]&amp;Tabla9[[#All],[Provincia]],0),8)</f>
        <v>182395.02126151661</v>
      </c>
      <c r="K25" s="74" t="s">
        <v>421</v>
      </c>
      <c r="L25" s="63" t="s">
        <v>421</v>
      </c>
      <c r="M25" s="63" t="s">
        <v>421</v>
      </c>
      <c r="N25" s="75" t="s">
        <v>421</v>
      </c>
      <c r="O25" s="64" t="s">
        <v>421</v>
      </c>
      <c r="P25" s="76" t="s">
        <v>421</v>
      </c>
      <c r="Q25" s="65">
        <f>1/45</f>
        <v>2.2222222222222223E-2</v>
      </c>
      <c r="R25" s="79">
        <f>Tabla712[[#This Row],[VALOR ECONOMICO ]]*Tabla712[[#This Row],[RENDIMIENTO EQUIPO]]</f>
        <v>4053.2226947003692</v>
      </c>
      <c r="S25" s="71" t="s">
        <v>421</v>
      </c>
      <c r="T25" s="94" t="s">
        <v>421</v>
      </c>
      <c r="U25" s="71" t="s">
        <v>421</v>
      </c>
      <c r="V25" s="80" t="s">
        <v>421</v>
      </c>
    </row>
    <row r="26" spans="2:22" x14ac:dyDescent="0.3">
      <c r="B26" s="6" t="str">
        <f>'DATOS DISEÑO'!$C$9</f>
        <v>BOYACÁ</v>
      </c>
      <c r="C26" s="6" t="str">
        <f>'DATOS DISEÑO'!$C$10</f>
        <v>TUNDAMA</v>
      </c>
      <c r="D26" s="6">
        <v>1</v>
      </c>
      <c r="E26" s="6" t="s">
        <v>115</v>
      </c>
      <c r="F26" s="82" t="str">
        <f>VLOOKUP(Tabla712[[#This Row],[ITEM]],Tabla1[[#All],[ÍTEM]:[DESCRIPCIÓN ACTIVIDAD]],3,FALSE)</f>
        <v>TRATAMIENTO SUPERFICIAL DOBLE CON EMULSIÓN CRR-65 TIPO 3
(Analizado para Agregado para un tratamiento superficial tipo 3)</v>
      </c>
      <c r="G26" s="6" t="s">
        <v>40</v>
      </c>
      <c r="H26" t="s">
        <v>388</v>
      </c>
      <c r="I26" s="6" t="s">
        <v>372</v>
      </c>
      <c r="J26" s="5" cm="1">
        <f t="array" ref="J26">INDEX(Tabla9[[#All],[Departamento ]:[Precio ($ COP)]],MATCH(Tabla712[[#This Row],[DEPARTAMENTO]]&amp;Tabla712[[#This Row],[CODIGO]]&amp;Tabla712[[#This Row],[PROVINCIA]],Tabla9[[#All],[Departamento ]]&amp;Tabla9[[#All],[Código]]&amp;Tabla9[[#All],[Provincia]],0),8)</f>
        <v>182395.02126151661</v>
      </c>
      <c r="K26" s="74" t="s">
        <v>421</v>
      </c>
      <c r="L26" s="63" t="s">
        <v>421</v>
      </c>
      <c r="M26" s="63" t="s">
        <v>421</v>
      </c>
      <c r="N26" s="75" t="s">
        <v>421</v>
      </c>
      <c r="O26" s="64" t="s">
        <v>421</v>
      </c>
      <c r="P26" s="76" t="s">
        <v>421</v>
      </c>
      <c r="Q26" s="65">
        <f>1/275</f>
        <v>3.6363636363636364E-3</v>
      </c>
      <c r="R26" s="79">
        <f>Tabla712[[#This Row],[VALOR ECONOMICO ]]*Tabla712[[#This Row],[RENDIMIENTO EQUIPO]]</f>
        <v>663.2546227691513</v>
      </c>
      <c r="S26" s="71" t="s">
        <v>421</v>
      </c>
      <c r="T26" s="94" t="s">
        <v>421</v>
      </c>
      <c r="U26" s="71" t="s">
        <v>421</v>
      </c>
      <c r="V26" s="80" t="s">
        <v>421</v>
      </c>
    </row>
    <row r="27" spans="2:22" x14ac:dyDescent="0.3">
      <c r="B27" s="6" t="str">
        <f>'DATOS DISEÑO'!$C$9</f>
        <v>BOYACÁ</v>
      </c>
      <c r="C27" s="6" t="str">
        <f>'DATOS DISEÑO'!$C$10</f>
        <v>TUNDAMA</v>
      </c>
      <c r="D27" s="6">
        <v>1</v>
      </c>
      <c r="E27" s="6" t="s">
        <v>115</v>
      </c>
      <c r="F27" s="82" t="str">
        <f>VLOOKUP(Tabla712[[#This Row],[ITEM]],Tabla1[[#All],[ÍTEM]:[DESCRIPCIÓN ACTIVIDAD]],3,FALSE)</f>
        <v>TRATAMIENTO SUPERFICIAL DOBLE CON EMULSIÓN CRR-65 TIPO 3
(Analizado para Agregado para un tratamiento superficial tipo 3)</v>
      </c>
      <c r="G27" s="6" t="s">
        <v>42</v>
      </c>
      <c r="H27" t="s">
        <v>389</v>
      </c>
      <c r="I27" s="6" t="s">
        <v>372</v>
      </c>
      <c r="J27" s="5" cm="1">
        <f t="array" ref="J27">INDEX(Tabla9[[#All],[Departamento ]:[Precio ($ COP)]],MATCH(Tabla712[[#This Row],[DEPARTAMENTO]]&amp;Tabla712[[#This Row],[CODIGO]]&amp;Tabla712[[#This Row],[PROVINCIA]],Tabla9[[#All],[Departamento ]]&amp;Tabla9[[#All],[Código]]&amp;Tabla9[[#All],[Provincia]],0),8)</f>
        <v>83380.581148121899</v>
      </c>
      <c r="K27" s="74" t="s">
        <v>421</v>
      </c>
      <c r="L27" s="63" t="s">
        <v>421</v>
      </c>
      <c r="M27" s="63" t="s">
        <v>421</v>
      </c>
      <c r="N27" s="75" t="s">
        <v>421</v>
      </c>
      <c r="O27" s="64" t="s">
        <v>421</v>
      </c>
      <c r="P27" s="76" t="s">
        <v>421</v>
      </c>
      <c r="Q27" s="65">
        <f>1/275</f>
        <v>3.6363636363636364E-3</v>
      </c>
      <c r="R27" s="79">
        <f>Tabla712[[#This Row],[VALOR ECONOMICO ]]*Tabla712[[#This Row],[RENDIMIENTO EQUIPO]]</f>
        <v>303.20211326589782</v>
      </c>
      <c r="S27" s="71" t="s">
        <v>421</v>
      </c>
      <c r="T27" s="94" t="s">
        <v>421</v>
      </c>
      <c r="U27" s="71" t="s">
        <v>421</v>
      </c>
      <c r="V27" s="80" t="s">
        <v>421</v>
      </c>
    </row>
    <row r="28" spans="2:22" x14ac:dyDescent="0.3">
      <c r="B28" s="6" t="str">
        <f>'DATOS DISEÑO'!$C$9</f>
        <v>BOYACÁ</v>
      </c>
      <c r="C28" s="6" t="str">
        <f>'DATOS DISEÑO'!$C$10</f>
        <v>TUNDAMA</v>
      </c>
      <c r="D28" s="6">
        <v>1</v>
      </c>
      <c r="E28" s="6">
        <v>350.1</v>
      </c>
      <c r="F28" s="82" t="str">
        <f>VLOOKUP(Tabla712[[#This Row],[ITEM]],Tabla1[[#All],[ÍTEM]:[DESCRIPCIÓN ACTIVIDAD]],3,FALSE)</f>
        <v>MATERIAL GRANULAR TRATADO CON CEMENTO (MGTC) CLASE 1, NO INCLUYE SUM. CEMENTO
(Analizado para Material fino o granular clase 1, NT1)</v>
      </c>
      <c r="G28" s="6" t="s">
        <v>44</v>
      </c>
      <c r="H28" t="s">
        <v>390</v>
      </c>
      <c r="I28" s="6" t="s">
        <v>372</v>
      </c>
      <c r="J28" s="5" cm="1">
        <f t="array" ref="J28">INDEX(Tabla9[[#All],[Departamento ]:[Precio ($ COP)]],MATCH(Tabla712[[#This Row],[DEPARTAMENTO]]&amp;Tabla712[[#This Row],[CODIGO]]&amp;Tabla712[[#This Row],[PROVINCIA]],Tabla9[[#All],[Departamento ]]&amp;Tabla9[[#All],[Código]]&amp;Tabla9[[#All],[Provincia]],0),8)</f>
        <v>14332.941186854017</v>
      </c>
      <c r="K28" s="74" t="s">
        <v>421</v>
      </c>
      <c r="L28" s="63" t="s">
        <v>421</v>
      </c>
      <c r="M28" s="63" t="s">
        <v>421</v>
      </c>
      <c r="N28" s="75" t="s">
        <v>421</v>
      </c>
      <c r="O28" s="64" t="s">
        <v>421</v>
      </c>
      <c r="P28" s="76" t="s">
        <v>421</v>
      </c>
      <c r="Q28" s="65">
        <f>1/45</f>
        <v>2.2222222222222223E-2</v>
      </c>
      <c r="R28" s="79">
        <f>Tabla712[[#This Row],[VALOR ECONOMICO ]]*Tabla712[[#This Row],[RENDIMIENTO EQUIPO]]</f>
        <v>318.50980415231152</v>
      </c>
      <c r="S28" s="71" t="s">
        <v>421</v>
      </c>
      <c r="T28" s="94" t="s">
        <v>421</v>
      </c>
      <c r="U28" s="71" t="s">
        <v>421</v>
      </c>
      <c r="V28" s="80" t="s">
        <v>421</v>
      </c>
    </row>
    <row r="29" spans="2:22" x14ac:dyDescent="0.3">
      <c r="B29" s="6" t="str">
        <f>'DATOS DISEÑO'!$C$9</f>
        <v>BOYACÁ</v>
      </c>
      <c r="C29" s="6" t="str">
        <f>'DATOS DISEÑO'!$C$10</f>
        <v>TUNDAMA</v>
      </c>
      <c r="D29" s="6">
        <v>1</v>
      </c>
      <c r="E29" s="6" t="s">
        <v>115</v>
      </c>
      <c r="F29" s="82" t="str">
        <f>VLOOKUP(Tabla712[[#This Row],[ITEM]],Tabla1[[#All],[ÍTEM]:[DESCRIPCIÓN ACTIVIDAD]],3,FALSE)</f>
        <v>TRATAMIENTO SUPERFICIAL DOBLE CON EMULSIÓN CRR-65 TIPO 3
(Analizado para Agregado para un tratamiento superficial tipo 3)</v>
      </c>
      <c r="G29" s="6" t="s">
        <v>46</v>
      </c>
      <c r="H29" t="s">
        <v>391</v>
      </c>
      <c r="I29" s="6" t="s">
        <v>372</v>
      </c>
      <c r="J29" s="5" cm="1">
        <f t="array" ref="J29">INDEX(Tabla9[[#All],[Departamento ]:[Precio ($ COP)]],MATCH(Tabla712[[#This Row],[DEPARTAMENTO]]&amp;Tabla712[[#This Row],[CODIGO]]&amp;Tabla712[[#This Row],[PROVINCIA]],Tabla9[[#All],[Departamento ]]&amp;Tabla9[[#All],[Código]]&amp;Tabla9[[#All],[Provincia]],0),8)</f>
        <v>223251.50602409636</v>
      </c>
      <c r="K29" s="74" t="s">
        <v>421</v>
      </c>
      <c r="L29" s="63" t="s">
        <v>421</v>
      </c>
      <c r="M29" s="63" t="s">
        <v>421</v>
      </c>
      <c r="N29" s="75" t="s">
        <v>421</v>
      </c>
      <c r="O29" s="64" t="s">
        <v>421</v>
      </c>
      <c r="P29" s="76" t="s">
        <v>421</v>
      </c>
      <c r="Q29" s="65">
        <f>1/275</f>
        <v>3.6363636363636364E-3</v>
      </c>
      <c r="R29" s="79">
        <f>Tabla712[[#This Row],[VALOR ECONOMICO ]]*Tabla712[[#This Row],[RENDIMIENTO EQUIPO]]</f>
        <v>811.82365826944135</v>
      </c>
      <c r="S29" s="71" t="s">
        <v>421</v>
      </c>
      <c r="T29" s="94" t="s">
        <v>421</v>
      </c>
      <c r="U29" s="71" t="s">
        <v>421</v>
      </c>
      <c r="V29" s="80" t="s">
        <v>421</v>
      </c>
    </row>
    <row r="30" spans="2:22" x14ac:dyDescent="0.3">
      <c r="B30" s="6" t="str">
        <f>'DATOS DISEÑO'!$C$9</f>
        <v>BOYACÁ</v>
      </c>
      <c r="C30" s="6" t="str">
        <f>'DATOS DISEÑO'!$C$10</f>
        <v>TUNDAMA</v>
      </c>
      <c r="D30" s="6">
        <v>1</v>
      </c>
      <c r="E30" s="6">
        <v>310.10000000000002</v>
      </c>
      <c r="F30" s="82" t="str">
        <f>VLOOKUP(Tabla712[[#This Row],[ITEM]],Tabla1[[#All],[ÍTEM]:[DESCRIPCIÓN ACTIVIDAD]],3,FALSE)</f>
        <v>CONFORMACIÓN DE LA CALZADA EXISTENTE</v>
      </c>
      <c r="G30" s="6" t="s">
        <v>52</v>
      </c>
      <c r="H30" t="s">
        <v>395</v>
      </c>
      <c r="I30" s="6" t="s">
        <v>372</v>
      </c>
      <c r="J30" s="5" cm="1">
        <f t="array" ref="J30">INDEX(Tabla9[[#All],[Departamento ]:[Precio ($ COP)]],MATCH(Tabla712[[#This Row],[DEPARTAMENTO]]&amp;Tabla712[[#This Row],[CODIGO]]&amp;Tabla712[[#This Row],[PROVINCIA]],Tabla9[[#All],[Departamento ]]&amp;Tabla9[[#All],[Código]]&amp;Tabla9[[#All],[Provincia]],0),8)</f>
        <v>250141.74344436562</v>
      </c>
      <c r="K30" s="74" t="s">
        <v>421</v>
      </c>
      <c r="L30" s="63" t="s">
        <v>421</v>
      </c>
      <c r="M30" s="63" t="s">
        <v>421</v>
      </c>
      <c r="N30" s="75" t="s">
        <v>421</v>
      </c>
      <c r="O30" s="64" t="s">
        <v>421</v>
      </c>
      <c r="P30" s="76" t="s">
        <v>421</v>
      </c>
      <c r="Q30" s="65">
        <f>1/619.375</f>
        <v>1.6145307769929364E-3</v>
      </c>
      <c r="R30" s="79">
        <f>Tabla712[[#This Row],[VALOR ECONOMICO ]]*Tabla712[[#This Row],[RENDIMIENTO EQUIPO]]</f>
        <v>403.86154340159942</v>
      </c>
      <c r="S30" s="71" t="s">
        <v>421</v>
      </c>
      <c r="T30" s="94" t="s">
        <v>421</v>
      </c>
      <c r="U30" s="71" t="s">
        <v>421</v>
      </c>
      <c r="V30" s="80" t="s">
        <v>421</v>
      </c>
    </row>
    <row r="31" spans="2:22" x14ac:dyDescent="0.3">
      <c r="B31" s="6" t="str">
        <f>'DATOS DISEÑO'!$C$9</f>
        <v>BOYACÁ</v>
      </c>
      <c r="C31" s="6" t="str">
        <f>'DATOS DISEÑO'!$C$10</f>
        <v>TUNDAMA</v>
      </c>
      <c r="D31" s="6">
        <v>1</v>
      </c>
      <c r="E31" s="6" t="s">
        <v>109</v>
      </c>
      <c r="F31" s="82" t="str">
        <f>VLOOKUP(Tabla712[[#This Row],[ITEM]],Tabla1[[#All],[ÍTEM]:[DESCRIPCIÓN ACTIVIDAD]],3,FALSE)</f>
        <v>EXCAVACIÓN SIN CLASIFICAR DE LA EXPLANACIÓN Y CANALES</v>
      </c>
      <c r="G31" s="6" t="s">
        <v>52</v>
      </c>
      <c r="H31" t="s">
        <v>395</v>
      </c>
      <c r="I31" s="6" t="s">
        <v>372</v>
      </c>
      <c r="J31" s="5" cm="1">
        <f t="array" ref="J31">INDEX(Tabla9[[#All],[Departamento ]:[Precio ($ COP)]],MATCH(Tabla712[[#This Row],[DEPARTAMENTO]]&amp;Tabla712[[#This Row],[CODIGO]]&amp;Tabla712[[#This Row],[PROVINCIA]],Tabla9[[#All],[Departamento ]]&amp;Tabla9[[#All],[Código]]&amp;Tabla9[[#All],[Provincia]],0),8)</f>
        <v>250141.74344436562</v>
      </c>
      <c r="K31" s="74" t="s">
        <v>421</v>
      </c>
      <c r="L31" s="63" t="s">
        <v>421</v>
      </c>
      <c r="M31" s="63" t="s">
        <v>421</v>
      </c>
      <c r="N31" s="75" t="s">
        <v>421</v>
      </c>
      <c r="O31" s="64" t="s">
        <v>421</v>
      </c>
      <c r="P31" s="76" t="s">
        <v>421</v>
      </c>
      <c r="Q31" s="65">
        <f>1/53.125</f>
        <v>1.8823529411764704E-2</v>
      </c>
      <c r="R31" s="79">
        <f>Tabla712[[#This Row],[VALOR ECONOMICO ]]*Tabla712[[#This Row],[RENDIMIENTO EQUIPO]]</f>
        <v>4708.5504648351171</v>
      </c>
      <c r="S31" s="71" t="s">
        <v>421</v>
      </c>
      <c r="T31" s="94" t="s">
        <v>421</v>
      </c>
      <c r="U31" s="71" t="s">
        <v>421</v>
      </c>
      <c r="V31" s="80" t="s">
        <v>421</v>
      </c>
    </row>
    <row r="32" spans="2:22" x14ac:dyDescent="0.3">
      <c r="B32" s="6" t="str">
        <f>'DATOS DISEÑO'!$C$9</f>
        <v>BOYACÁ</v>
      </c>
      <c r="C32" s="6" t="str">
        <f>'DATOS DISEÑO'!$C$10</f>
        <v>TUNDAMA</v>
      </c>
      <c r="D32" s="6">
        <v>1</v>
      </c>
      <c r="E32" s="6">
        <v>350.1</v>
      </c>
      <c r="F32" s="82" t="str">
        <f>VLOOKUP(Tabla712[[#This Row],[ITEM]],Tabla1[[#All],[ÍTEM]:[DESCRIPCIÓN ACTIVIDAD]],3,FALSE)</f>
        <v>MATERIAL GRANULAR TRATADO CON CEMENTO (MGTC) CLASE 1, NO INCLUYE SUM. CEMENTO
(Analizado para Material fino o granular clase 1, NT1)</v>
      </c>
      <c r="G32" s="6" t="s">
        <v>54</v>
      </c>
      <c r="H32" t="s">
        <v>396</v>
      </c>
      <c r="I32" s="6" t="s">
        <v>372</v>
      </c>
      <c r="J32" s="5" cm="1">
        <f t="array" ref="J32">INDEX(Tabla9[[#All],[Departamento ]:[Precio ($ COP)]],MATCH(Tabla712[[#This Row],[DEPARTAMENTO]]&amp;Tabla712[[#This Row],[CODIGO]]&amp;Tabla712[[#This Row],[PROVINCIA]],Tabla9[[#All],[Departamento ]]&amp;Tabla9[[#All],[Código]]&amp;Tabla9[[#All],[Provincia]],0),8)</f>
        <v>229296.59815733519</v>
      </c>
      <c r="K32" s="74" t="s">
        <v>421</v>
      </c>
      <c r="L32" s="63" t="s">
        <v>421</v>
      </c>
      <c r="M32" s="63" t="s">
        <v>421</v>
      </c>
      <c r="N32" s="75" t="s">
        <v>421</v>
      </c>
      <c r="O32" s="64" t="s">
        <v>421</v>
      </c>
      <c r="P32" s="76" t="s">
        <v>421</v>
      </c>
      <c r="Q32" s="65">
        <f>1/45</f>
        <v>2.2222222222222223E-2</v>
      </c>
      <c r="R32" s="79">
        <f>Tabla712[[#This Row],[VALOR ECONOMICO ]]*Tabla712[[#This Row],[RENDIMIENTO EQUIPO]]</f>
        <v>5095.4799590518933</v>
      </c>
      <c r="S32" s="71" t="s">
        <v>421</v>
      </c>
      <c r="T32" s="94" t="s">
        <v>421</v>
      </c>
      <c r="U32" s="71" t="s">
        <v>421</v>
      </c>
      <c r="V32" s="80" t="s">
        <v>421</v>
      </c>
    </row>
    <row r="33" spans="2:22" x14ac:dyDescent="0.3">
      <c r="B33" s="6" t="str">
        <f>'DATOS DISEÑO'!$C$9</f>
        <v>BOYACÁ</v>
      </c>
      <c r="C33" s="6" t="str">
        <f>'DATOS DISEÑO'!$C$10</f>
        <v>TUNDAMA</v>
      </c>
      <c r="D33" s="6">
        <v>1</v>
      </c>
      <c r="E33" s="6" t="s">
        <v>109</v>
      </c>
      <c r="F33" s="82" t="str">
        <f>VLOOKUP(Tabla712[[#This Row],[ITEM]],Tabla1[[#All],[ÍTEM]:[DESCRIPCIÓN ACTIVIDAD]],3,FALSE)</f>
        <v>EXCAVACIÓN SIN CLASIFICAR DE LA EXPLANACIÓN Y CANALES</v>
      </c>
      <c r="G33" s="6" t="s">
        <v>60</v>
      </c>
      <c r="H33" t="s">
        <v>399</v>
      </c>
      <c r="I33" s="6" t="s">
        <v>372</v>
      </c>
      <c r="J33" s="5" cm="1">
        <f t="array" ref="J33">INDEX(Tabla9[[#All],[Departamento ]:[Precio ($ COP)]],MATCH(Tabla712[[#This Row],[DEPARTAMENTO]]&amp;Tabla712[[#This Row],[CODIGO]]&amp;Tabla712[[#This Row],[PROVINCIA]],Tabla9[[#All],[Departamento ]]&amp;Tabla9[[#All],[Código]]&amp;Tabla9[[#All],[Provincia]],0),8)</f>
        <v>281409.46137491136</v>
      </c>
      <c r="K33" s="74" t="s">
        <v>421</v>
      </c>
      <c r="L33" s="63" t="s">
        <v>421</v>
      </c>
      <c r="M33" s="63" t="s">
        <v>421</v>
      </c>
      <c r="N33" s="75" t="s">
        <v>421</v>
      </c>
      <c r="O33" s="64" t="s">
        <v>421</v>
      </c>
      <c r="P33" s="76" t="s">
        <v>421</v>
      </c>
      <c r="Q33" s="65">
        <f>1/53.125</f>
        <v>1.8823529411764704E-2</v>
      </c>
      <c r="R33" s="79">
        <f>Tabla712[[#This Row],[VALOR ECONOMICO ]]*Tabla712[[#This Row],[RENDIMIENTO EQUIPO]]</f>
        <v>5297.1192729395079</v>
      </c>
      <c r="S33" s="71" t="s">
        <v>421</v>
      </c>
      <c r="T33" s="94" t="s">
        <v>421</v>
      </c>
      <c r="U33" s="71" t="s">
        <v>421</v>
      </c>
      <c r="V33" s="80" t="s">
        <v>421</v>
      </c>
    </row>
    <row r="34" spans="2:22" x14ac:dyDescent="0.3">
      <c r="B34" s="6" t="str">
        <f>'DATOS DISEÑO'!$C$9</f>
        <v>BOYACÁ</v>
      </c>
      <c r="C34" s="6" t="str">
        <f>'DATOS DISEÑO'!$C$10</f>
        <v>TUNDAMA</v>
      </c>
      <c r="D34" s="6">
        <v>1</v>
      </c>
      <c r="E34" s="6">
        <v>310.10000000000002</v>
      </c>
      <c r="F34" s="82" t="str">
        <f>VLOOKUP(Tabla712[[#This Row],[ITEM]],Tabla1[[#All],[ÍTEM]:[DESCRIPCIÓN ACTIVIDAD]],3,FALSE)</f>
        <v>CONFORMACIÓN DE LA CALZADA EXISTENTE</v>
      </c>
      <c r="G34" s="6" t="s">
        <v>66</v>
      </c>
      <c r="H34" t="s">
        <v>402</v>
      </c>
      <c r="I34" s="6" t="s">
        <v>372</v>
      </c>
      <c r="J34" s="5" cm="1">
        <f t="array" ref="J34">INDEX(Tabla9[[#All],[Departamento ]:[Precio ($ COP)]],MATCH(Tabla712[[#This Row],[DEPARTAMENTO]]&amp;Tabla712[[#This Row],[CODIGO]]&amp;Tabla712[[#This Row],[PROVINCIA]],Tabla9[[#All],[Departamento ]]&amp;Tabla9[[#All],[Código]]&amp;Tabla9[[#All],[Provincia]],0),8)</f>
        <v>171972.44861800136</v>
      </c>
      <c r="K34" s="74" t="s">
        <v>421</v>
      </c>
      <c r="L34" s="63" t="s">
        <v>421</v>
      </c>
      <c r="M34" s="63" t="s">
        <v>421</v>
      </c>
      <c r="N34" s="75" t="s">
        <v>421</v>
      </c>
      <c r="O34" s="64" t="s">
        <v>421</v>
      </c>
      <c r="P34" s="76" t="s">
        <v>421</v>
      </c>
      <c r="Q34" s="65">
        <f>1/619.375</f>
        <v>1.6145307769929364E-3</v>
      </c>
      <c r="R34" s="79">
        <f>Tabla712[[#This Row],[VALOR ECONOMICO ]]*Tabla712[[#This Row],[RENDIMIENTO EQUIPO]]</f>
        <v>277.65481108859956</v>
      </c>
      <c r="S34" s="71" t="s">
        <v>421</v>
      </c>
      <c r="T34" s="94" t="s">
        <v>421</v>
      </c>
      <c r="U34" s="71" t="s">
        <v>421</v>
      </c>
      <c r="V34" s="80" t="s">
        <v>421</v>
      </c>
    </row>
    <row r="35" spans="2:22" x14ac:dyDescent="0.3">
      <c r="B35" s="6" t="str">
        <f>'DATOS DISEÑO'!$C$9</f>
        <v>BOYACÁ</v>
      </c>
      <c r="C35" s="6" t="str">
        <f>'DATOS DISEÑO'!$C$10</f>
        <v>TUNDAMA</v>
      </c>
      <c r="D35" s="6">
        <v>1</v>
      </c>
      <c r="E35" s="6">
        <v>350.1</v>
      </c>
      <c r="F35" s="82" t="str">
        <f>VLOOKUP(Tabla712[[#This Row],[ITEM]],Tabla1[[#All],[ÍTEM]:[DESCRIPCIÓN ACTIVIDAD]],3,FALSE)</f>
        <v>MATERIAL GRANULAR TRATADO CON CEMENTO (MGTC) CLASE 1, NO INCLUYE SUM. CEMENTO
(Analizado para Material fino o granular clase 1, NT1)</v>
      </c>
      <c r="G35" s="6" t="s">
        <v>11</v>
      </c>
      <c r="H35" t="s">
        <v>409</v>
      </c>
      <c r="I35" s="6" t="s">
        <v>408</v>
      </c>
      <c r="J35" s="5" cm="1">
        <f t="array" ref="J35">INDEX(Tabla10[[#All],[Departamento]:[Precio ($ COP)]],MATCH(Tabla712[[#This Row],[DEPARTAMENTO]]&amp;Tabla712[[#This Row],[CODIGO]]&amp;Tabla712[[#This Row],[PROVINCIA]],Tabla10[[#All],[Departamento]]&amp;Tabla10[[#All],[Código]]&amp;Tabla10[[#All],[Provincia]],0),7)</f>
        <v>2698.0548713157227</v>
      </c>
      <c r="K35" s="74" t="s">
        <v>421</v>
      </c>
      <c r="L35" s="63" t="s">
        <v>421</v>
      </c>
      <c r="M35" s="63" t="s">
        <v>421</v>
      </c>
      <c r="N35" s="75" t="s">
        <v>421</v>
      </c>
      <c r="O35" s="64" t="s">
        <v>421</v>
      </c>
      <c r="P35" s="76" t="s">
        <v>421</v>
      </c>
      <c r="Q35" s="65" t="s">
        <v>421</v>
      </c>
      <c r="R35" s="78" t="s">
        <v>421</v>
      </c>
      <c r="S35" s="140">
        <v>1.3</v>
      </c>
      <c r="T35" s="94">
        <v>1</v>
      </c>
      <c r="U35" s="139">
        <f>Tabla712[[#This Row],[CANTIDAD TRANSPORTE]]*Tabla712[[#This Row],[DISTANCIA DE TRANSPORTE]]</f>
        <v>1.3</v>
      </c>
      <c r="V35" s="91">
        <f>Tabla712[[#This Row],[CANTIDAD TRANSPORTE*DISTANCIA DE TRANSPORTE]]*Tabla712[[#This Row],[VALOR ECONOMICO ]]</f>
        <v>3507.4713327104396</v>
      </c>
    </row>
    <row r="36" spans="2:22" x14ac:dyDescent="0.3">
      <c r="B36" s="6" t="str">
        <f>'DATOS DISEÑO'!$C$9</f>
        <v>BOYACÁ</v>
      </c>
      <c r="C36" s="6" t="str">
        <f>'DATOS DISEÑO'!$C$10</f>
        <v>TUNDAMA</v>
      </c>
      <c r="D36" s="6">
        <v>2</v>
      </c>
      <c r="E36" s="6">
        <v>350.1</v>
      </c>
      <c r="F36" s="82" t="str">
        <f>VLOOKUP(Tabla712[[#This Row],[ITEM]],Tabla1[[#All],[ÍTEM]:[DESCRIPCIÓN ACTIVIDAD]],3,FALSE)</f>
        <v>MATERIAL GRANULAR TRATADO CON CEMENTO (MGTC) CLASE 1, NO INCLUYE SUM. CEMENTO
(Analizado para Material fino o granular clase 1, NT1)</v>
      </c>
      <c r="G36" s="6" t="s">
        <v>11</v>
      </c>
      <c r="H36" t="s">
        <v>409</v>
      </c>
      <c r="I36" s="6" t="s">
        <v>408</v>
      </c>
      <c r="J36" s="5" cm="1">
        <f t="array" ref="J36">INDEX(Tabla10[[#All],[Departamento]:[Precio ($ COP)]],MATCH(Tabla712[[#This Row],[DEPARTAMENTO]]&amp;Tabla712[[#This Row],[CODIGO]]&amp;Tabla712[[#This Row],[PROVINCIA]],Tabla10[[#All],[Departamento]]&amp;Tabla10[[#All],[Código]]&amp;Tabla10[[#All],[Provincia]],0),7)</f>
        <v>2698.0548713157227</v>
      </c>
      <c r="K36" s="74" t="s">
        <v>421</v>
      </c>
      <c r="L36" s="63" t="s">
        <v>421</v>
      </c>
      <c r="M36" s="63" t="s">
        <v>421</v>
      </c>
      <c r="N36" s="75" t="s">
        <v>421</v>
      </c>
      <c r="O36" s="64" t="s">
        <v>421</v>
      </c>
      <c r="P36" s="76" t="s">
        <v>421</v>
      </c>
      <c r="Q36" s="65" t="s">
        <v>421</v>
      </c>
      <c r="R36" s="78" t="s">
        <v>421</v>
      </c>
      <c r="S36" s="140">
        <v>1.3</v>
      </c>
      <c r="T36" s="94">
        <v>1</v>
      </c>
      <c r="U36" s="139">
        <f>Tabla712[[#This Row],[CANTIDAD TRANSPORTE]]*Tabla712[[#This Row],[DISTANCIA DE TRANSPORTE]]</f>
        <v>1.3</v>
      </c>
      <c r="V36" s="91">
        <f>Tabla712[[#This Row],[CANTIDAD TRANSPORTE*DISTANCIA DE TRANSPORTE]]*Tabla712[[#This Row],[VALOR ECONOMICO ]]</f>
        <v>3507.4713327104396</v>
      </c>
    </row>
    <row r="37" spans="2:22" x14ac:dyDescent="0.3">
      <c r="B37" s="6" t="str">
        <f>'DATOS DISEÑO'!$C$9</f>
        <v>BOYACÁ</v>
      </c>
      <c r="C37" s="6" t="str">
        <f>'DATOS DISEÑO'!$C$10</f>
        <v>TUNDAMA</v>
      </c>
      <c r="D37" s="6">
        <v>2</v>
      </c>
      <c r="E37" s="6">
        <v>310.10000000000002</v>
      </c>
      <c r="F37" s="82" t="str">
        <f>VLOOKUP(Tabla712[[#This Row],[ITEM]],Tabla1[[#All],[ÍTEM]:[DESCRIPCIÓN ACTIVIDAD]],3,FALSE)</f>
        <v>CONFORMACIÓN DE LA CALZADA EXISTENTE</v>
      </c>
      <c r="G37" s="6" t="s">
        <v>8</v>
      </c>
      <c r="H37" t="s">
        <v>100</v>
      </c>
      <c r="I37" s="6" t="s">
        <v>87</v>
      </c>
      <c r="J37" s="5" cm="1">
        <f t="array" ref="J37">INDEX(Tabla5[[#All],[Departamento]:[Precio ($ COP)]],MATCH(Tabla712[[#This Row],[DEPARTAMENTO]]&amp;Tabla712[[#This Row],[CODIGO]]&amp;Tabla712[[#This Row],[PROVINCIA]],Tabla5[[#All],[Departamento]]&amp;Tabla5[[#All],[Código]]&amp;Tabla5[[#All],[Provincia]],0),6)</f>
        <v>160333.33333333334</v>
      </c>
      <c r="K37" s="74">
        <f>Tabla712[[#This Row],[VALOR ECONOMICO ]]/Tabla712[[#This Row],[PRESTACIONES '[%']]]*100</f>
        <v>86666.666666666672</v>
      </c>
      <c r="L37" s="63">
        <v>185</v>
      </c>
      <c r="M37" s="63">
        <v>4955</v>
      </c>
      <c r="N37" s="75">
        <f>Tabla712[[#This Row],[VALOR ECONOMICO ]]/Tabla712[[#This Row],[RENDIMIENTO]]</f>
        <v>32.35788765556677</v>
      </c>
      <c r="O37" s="64" t="s">
        <v>421</v>
      </c>
      <c r="P37" s="76" t="s">
        <v>421</v>
      </c>
      <c r="Q37" s="65" t="s">
        <v>421</v>
      </c>
      <c r="R37" s="78" t="s">
        <v>421</v>
      </c>
      <c r="S37" s="71" t="s">
        <v>421</v>
      </c>
      <c r="T37" s="94" t="s">
        <v>421</v>
      </c>
      <c r="U37" s="71" t="s">
        <v>421</v>
      </c>
      <c r="V37" s="80" t="s">
        <v>421</v>
      </c>
    </row>
    <row r="38" spans="2:22" x14ac:dyDescent="0.3">
      <c r="B38" s="6" t="str">
        <f>'DATOS DISEÑO'!$C$9</f>
        <v>BOYACÁ</v>
      </c>
      <c r="C38" s="6" t="str">
        <f>'DATOS DISEÑO'!$C$10</f>
        <v>TUNDAMA</v>
      </c>
      <c r="D38" s="6">
        <v>2</v>
      </c>
      <c r="E38" s="6">
        <v>350.1</v>
      </c>
      <c r="F38" s="82" t="str">
        <f>VLOOKUP(Tabla712[[#This Row],[ITEM]],Tabla1[[#All],[ÍTEM]:[DESCRIPCIÓN ACTIVIDAD]],3,FALSE)</f>
        <v>MATERIAL GRANULAR TRATADO CON CEMENTO (MGTC) CLASE 1, NO INCLUYE SUM. CEMENTO
(Analizado para Material fino o granular clase 1, NT1)</v>
      </c>
      <c r="G38" s="6" t="s">
        <v>8</v>
      </c>
      <c r="H38" t="s">
        <v>100</v>
      </c>
      <c r="I38" s="6" t="s">
        <v>87</v>
      </c>
      <c r="J38" s="5" cm="1">
        <f t="array" ref="J38">INDEX(Tabla5[[#All],[Departamento]:[Precio ($ COP)]],MATCH(Tabla712[[#This Row],[DEPARTAMENTO]]&amp;Tabla712[[#This Row],[CODIGO]]&amp;Tabla712[[#This Row],[PROVINCIA]],Tabla5[[#All],[Departamento]]&amp;Tabla5[[#All],[Código]]&amp;Tabla5[[#All],[Provincia]],0),6)</f>
        <v>160333.33333333334</v>
      </c>
      <c r="K38" s="74">
        <f>Tabla712[[#This Row],[VALOR ECONOMICO ]]/Tabla712[[#This Row],[PRESTACIONES '[%']]]*100</f>
        <v>86666.666666666672</v>
      </c>
      <c r="L38" s="63">
        <v>185</v>
      </c>
      <c r="M38" s="63">
        <v>360</v>
      </c>
      <c r="N38" s="75">
        <f>Tabla712[[#This Row],[VALOR ECONOMICO ]]/Tabla712[[#This Row],[RENDIMIENTO]]</f>
        <v>445.37037037037038</v>
      </c>
      <c r="O38" s="64" t="s">
        <v>421</v>
      </c>
      <c r="P38" s="76" t="s">
        <v>421</v>
      </c>
      <c r="Q38" s="65" t="s">
        <v>421</v>
      </c>
      <c r="R38" s="78" t="s">
        <v>421</v>
      </c>
      <c r="S38" s="71" t="s">
        <v>421</v>
      </c>
      <c r="T38" s="94" t="s">
        <v>421</v>
      </c>
      <c r="U38" s="71" t="s">
        <v>421</v>
      </c>
      <c r="V38" s="80" t="s">
        <v>421</v>
      </c>
    </row>
    <row r="39" spans="2:22" x14ac:dyDescent="0.3">
      <c r="B39" s="6" t="str">
        <f>'DATOS DISEÑO'!$C$9</f>
        <v>BOYACÁ</v>
      </c>
      <c r="C39" s="6" t="str">
        <f>'DATOS DISEÑO'!$C$10</f>
        <v>TUNDAMA</v>
      </c>
      <c r="D39" s="6">
        <v>2</v>
      </c>
      <c r="E39" s="6" t="s">
        <v>109</v>
      </c>
      <c r="F39" s="82" t="str">
        <f>VLOOKUP(Tabla712[[#This Row],[ITEM]],Tabla1[[#All],[ÍTEM]:[DESCRIPCIÓN ACTIVIDAD]],3,FALSE)</f>
        <v>EXCAVACIÓN SIN CLASIFICAR DE LA EXPLANACIÓN Y CANALES</v>
      </c>
      <c r="G39" s="6" t="s">
        <v>8</v>
      </c>
      <c r="H39" t="s">
        <v>100</v>
      </c>
      <c r="I39" s="6" t="s">
        <v>87</v>
      </c>
      <c r="J39" s="5" cm="1">
        <f t="array" ref="J39">INDEX(Tabla5[[#All],[Departamento]:[Precio ($ COP)]],MATCH(Tabla712[[#This Row],[DEPARTAMENTO]]&amp;Tabla712[[#This Row],[CODIGO]]&amp;Tabla712[[#This Row],[PROVINCIA]],Tabla5[[#All],[Departamento]]&amp;Tabla5[[#All],[Código]]&amp;Tabla5[[#All],[Provincia]],0),6)</f>
        <v>160333.33333333334</v>
      </c>
      <c r="K39" s="74">
        <f>Tabla712[[#This Row],[VALOR ECONOMICO ]]/Tabla712[[#This Row],[PRESTACIONES '[%']]]*100</f>
        <v>86666.666666666672</v>
      </c>
      <c r="L39" s="63">
        <v>185</v>
      </c>
      <c r="M39" s="63">
        <v>425</v>
      </c>
      <c r="N39" s="75">
        <f>Tabla712[[#This Row],[VALOR ECONOMICO ]]/Tabla712[[#This Row],[RENDIMIENTO]]</f>
        <v>377.25490196078431</v>
      </c>
      <c r="O39" s="64" t="s">
        <v>421</v>
      </c>
      <c r="P39" s="76" t="s">
        <v>421</v>
      </c>
      <c r="Q39" s="65" t="s">
        <v>421</v>
      </c>
      <c r="R39" s="78" t="s">
        <v>421</v>
      </c>
      <c r="S39" s="71" t="s">
        <v>421</v>
      </c>
      <c r="T39" s="94" t="s">
        <v>421</v>
      </c>
      <c r="U39" s="71" t="s">
        <v>421</v>
      </c>
      <c r="V39" s="80" t="s">
        <v>421</v>
      </c>
    </row>
    <row r="40" spans="2:22" x14ac:dyDescent="0.3">
      <c r="B40" s="6" t="str">
        <f>'DATOS DISEÑO'!$C$9</f>
        <v>BOYACÁ</v>
      </c>
      <c r="C40" s="6" t="str">
        <f>'DATOS DISEÑO'!$C$10</f>
        <v>TUNDAMA</v>
      </c>
      <c r="D40" s="6">
        <v>2</v>
      </c>
      <c r="E40" s="6" t="s">
        <v>116</v>
      </c>
      <c r="F40" s="82" t="str">
        <f>VLOOKUP(Tabla712[[#This Row],[ITEM]],Tabla1[[#All],[ÍTEM]:[DESCRIPCIÓN ACTIVIDAD]],3,FALSE)</f>
        <v>TRATAMIENTO SUPERFICIAL DOBLE CON EMULSIÓN CRR-65 TIPO 4
(Analizado para Agregado para tratamiento superficial tipo 4)</v>
      </c>
      <c r="G40" s="6" t="s">
        <v>16</v>
      </c>
      <c r="H40" t="s">
        <v>102</v>
      </c>
      <c r="I40" s="6" t="s">
        <v>87</v>
      </c>
      <c r="J40" s="5" cm="1">
        <f t="array" ref="J40">INDEX(Tabla5[[#All],[Departamento]:[Precio ($ COP)]],MATCH(Tabla712[[#This Row],[DEPARTAMENTO]]&amp;Tabla712[[#This Row],[CODIGO]]&amp;Tabla712[[#This Row],[PROVINCIA]],Tabla5[[#All],[Departamento]]&amp;Tabla5[[#All],[Código]]&amp;Tabla5[[#All],[Provincia]],0),6)</f>
        <v>320666.66666666669</v>
      </c>
      <c r="K40" s="74">
        <f>Tabla712[[#This Row],[VALOR ECONOMICO ]]/Tabla712[[#This Row],[PRESTACIONES '[%']]]*100</f>
        <v>173333.33333333334</v>
      </c>
      <c r="L40" s="63">
        <v>185</v>
      </c>
      <c r="M40" s="63">
        <v>2200</v>
      </c>
      <c r="N40" s="75">
        <f>Tabla712[[#This Row],[VALOR ECONOMICO ]]/Tabla712[[#This Row],[RENDIMIENTO]]</f>
        <v>145.75757575757578</v>
      </c>
      <c r="O40" s="64" t="s">
        <v>421</v>
      </c>
      <c r="P40" s="76" t="s">
        <v>421</v>
      </c>
      <c r="Q40" s="65" t="s">
        <v>421</v>
      </c>
      <c r="R40" s="78" t="s">
        <v>421</v>
      </c>
      <c r="S40" s="71" t="s">
        <v>421</v>
      </c>
      <c r="T40" s="94" t="s">
        <v>421</v>
      </c>
      <c r="U40" s="71" t="s">
        <v>421</v>
      </c>
      <c r="V40" s="80" t="s">
        <v>421</v>
      </c>
    </row>
    <row r="41" spans="2:22" x14ac:dyDescent="0.3">
      <c r="B41" s="6" t="str">
        <f>'DATOS DISEÑO'!$C$9</f>
        <v>BOYACÁ</v>
      </c>
      <c r="C41" s="6" t="str">
        <f>'DATOS DISEÑO'!$C$10</f>
        <v>TUNDAMA</v>
      </c>
      <c r="D41" s="6">
        <v>2</v>
      </c>
      <c r="E41" s="6">
        <v>310.10000000000002</v>
      </c>
      <c r="F41" s="82" t="str">
        <f>VLOOKUP(Tabla712[[#This Row],[ITEM]],Tabla1[[#All],[ÍTEM]:[DESCRIPCIÓN ACTIVIDAD]],3,FALSE)</f>
        <v>CONFORMACIÓN DE LA CALZADA EXISTENTE</v>
      </c>
      <c r="G41" s="6" t="s">
        <v>28</v>
      </c>
      <c r="H41" t="s">
        <v>105</v>
      </c>
      <c r="I41" s="6" t="s">
        <v>87</v>
      </c>
      <c r="J41" s="5" cm="1">
        <f t="array" ref="J41">INDEX(Tabla5[[#All],[Departamento]:[Precio ($ COP)]],MATCH(Tabla712[[#This Row],[DEPARTAMENTO]]&amp;Tabla712[[#This Row],[CODIGO]]&amp;Tabla712[[#This Row],[PROVINCIA]],Tabla5[[#All],[Departamento]]&amp;Tabla5[[#All],[Código]]&amp;Tabla5[[#All],[Provincia]],0),6)</f>
        <v>136283.33333333334</v>
      </c>
      <c r="K41" s="74">
        <f>Tabla712[[#This Row],[VALOR ECONOMICO ]]/Tabla712[[#This Row],[PRESTACIONES '[%']]]*100</f>
        <v>73666.666666666672</v>
      </c>
      <c r="L41" s="63">
        <v>185</v>
      </c>
      <c r="M41" s="63">
        <v>4955</v>
      </c>
      <c r="N41" s="75">
        <f>Tabla712[[#This Row],[VALOR ECONOMICO ]]/Tabla712[[#This Row],[RENDIMIENTO]]</f>
        <v>27.504204507231755</v>
      </c>
      <c r="O41" s="64" t="s">
        <v>421</v>
      </c>
      <c r="P41" s="76" t="s">
        <v>421</v>
      </c>
      <c r="Q41" s="65" t="s">
        <v>421</v>
      </c>
      <c r="R41" s="78" t="s">
        <v>421</v>
      </c>
      <c r="S41" s="71" t="s">
        <v>421</v>
      </c>
      <c r="T41" s="94" t="s">
        <v>421</v>
      </c>
      <c r="U41" s="71" t="s">
        <v>421</v>
      </c>
      <c r="V41" s="80" t="s">
        <v>421</v>
      </c>
    </row>
    <row r="42" spans="2:22" x14ac:dyDescent="0.3">
      <c r="B42" s="6" t="str">
        <f>'DATOS DISEÑO'!$C$9</f>
        <v>BOYACÁ</v>
      </c>
      <c r="C42" s="6" t="str">
        <f>'DATOS DISEÑO'!$C$10</f>
        <v>TUNDAMA</v>
      </c>
      <c r="D42" s="6">
        <v>2</v>
      </c>
      <c r="E42" s="6">
        <v>350.1</v>
      </c>
      <c r="F42" s="82" t="str">
        <f>VLOOKUP(Tabla712[[#This Row],[ITEM]],Tabla1[[#All],[ÍTEM]:[DESCRIPCIÓN ACTIVIDAD]],3,FALSE)</f>
        <v>MATERIAL GRANULAR TRATADO CON CEMENTO (MGTC) CLASE 1, NO INCLUYE SUM. CEMENTO
(Analizado para Material fino o granular clase 1, NT1)</v>
      </c>
      <c r="G42" s="6" t="s">
        <v>28</v>
      </c>
      <c r="H42" t="s">
        <v>105</v>
      </c>
      <c r="I42" s="6" t="s">
        <v>87</v>
      </c>
      <c r="J42" s="5" cm="1">
        <f t="array" ref="J42">INDEX(Tabla5[[#All],[Departamento]:[Precio ($ COP)]],MATCH(Tabla712[[#This Row],[DEPARTAMENTO]]&amp;Tabla712[[#This Row],[CODIGO]]&amp;Tabla712[[#This Row],[PROVINCIA]],Tabla5[[#All],[Departamento]]&amp;Tabla5[[#All],[Código]]&amp;Tabla5[[#All],[Provincia]],0),6)</f>
        <v>136283.33333333334</v>
      </c>
      <c r="K42" s="74">
        <f>Tabla712[[#This Row],[VALOR ECONOMICO ]]/Tabla712[[#This Row],[PRESTACIONES '[%']]]*100</f>
        <v>73666.666666666672</v>
      </c>
      <c r="L42" s="63">
        <v>185</v>
      </c>
      <c r="M42" s="63">
        <v>360</v>
      </c>
      <c r="N42" s="75">
        <f>Tabla712[[#This Row],[VALOR ECONOMICO ]]/Tabla712[[#This Row],[RENDIMIENTO]]</f>
        <v>378.56481481481484</v>
      </c>
      <c r="O42" s="64" t="s">
        <v>421</v>
      </c>
      <c r="P42" s="76" t="s">
        <v>421</v>
      </c>
      <c r="Q42" s="65" t="s">
        <v>421</v>
      </c>
      <c r="R42" s="78" t="s">
        <v>421</v>
      </c>
      <c r="S42" s="71" t="s">
        <v>421</v>
      </c>
      <c r="T42" s="94" t="s">
        <v>421</v>
      </c>
      <c r="U42" s="71" t="s">
        <v>421</v>
      </c>
      <c r="V42" s="80" t="s">
        <v>421</v>
      </c>
    </row>
    <row r="43" spans="2:22" x14ac:dyDescent="0.3">
      <c r="B43" s="6" t="str">
        <f>'DATOS DISEÑO'!$C$9</f>
        <v>BOYACÁ</v>
      </c>
      <c r="C43" s="6" t="str">
        <f>'DATOS DISEÑO'!$C$10</f>
        <v>TUNDAMA</v>
      </c>
      <c r="D43" s="6">
        <v>2</v>
      </c>
      <c r="E43" s="6" t="s">
        <v>109</v>
      </c>
      <c r="F43" s="82" t="str">
        <f>VLOOKUP(Tabla712[[#This Row],[ITEM]],Tabla1[[#All],[ÍTEM]:[DESCRIPCIÓN ACTIVIDAD]],3,FALSE)</f>
        <v>EXCAVACIÓN SIN CLASIFICAR DE LA EXPLANACIÓN Y CANALES</v>
      </c>
      <c r="G43" s="6" t="s">
        <v>28</v>
      </c>
      <c r="H43" t="s">
        <v>105</v>
      </c>
      <c r="I43" s="6" t="s">
        <v>87</v>
      </c>
      <c r="J43" s="5" cm="1">
        <f t="array" ref="J43">INDEX(Tabla5[[#All],[Departamento]:[Precio ($ COP)]],MATCH(Tabla712[[#This Row],[DEPARTAMENTO]]&amp;Tabla712[[#This Row],[CODIGO]]&amp;Tabla712[[#This Row],[PROVINCIA]],Tabla5[[#All],[Departamento]]&amp;Tabla5[[#All],[Código]]&amp;Tabla5[[#All],[Provincia]],0),6)</f>
        <v>136283.33333333334</v>
      </c>
      <c r="K43" s="74">
        <f>Tabla712[[#This Row],[VALOR ECONOMICO ]]/Tabla712[[#This Row],[PRESTACIONES '[%']]]*100</f>
        <v>73666.666666666672</v>
      </c>
      <c r="L43" s="63">
        <v>185</v>
      </c>
      <c r="M43" s="63">
        <v>425</v>
      </c>
      <c r="N43" s="75">
        <f>Tabla712[[#This Row],[VALOR ECONOMICO ]]/Tabla712[[#This Row],[RENDIMIENTO]]</f>
        <v>320.66666666666669</v>
      </c>
      <c r="O43" s="64" t="s">
        <v>421</v>
      </c>
      <c r="P43" s="76" t="s">
        <v>421</v>
      </c>
      <c r="Q43" s="65" t="s">
        <v>421</v>
      </c>
      <c r="R43" s="78" t="s">
        <v>421</v>
      </c>
      <c r="S43" s="71" t="s">
        <v>421</v>
      </c>
      <c r="T43" s="94" t="s">
        <v>421</v>
      </c>
      <c r="U43" s="71" t="s">
        <v>421</v>
      </c>
      <c r="V43" s="80" t="s">
        <v>421</v>
      </c>
    </row>
    <row r="44" spans="2:22" x14ac:dyDescent="0.3">
      <c r="B44" s="6" t="str">
        <f>'DATOS DISEÑO'!$C$9</f>
        <v>BOYACÁ</v>
      </c>
      <c r="C44" s="6" t="str">
        <f>'DATOS DISEÑO'!$C$10</f>
        <v>TUNDAMA</v>
      </c>
      <c r="D44" s="6">
        <v>2</v>
      </c>
      <c r="E44" s="6" t="s">
        <v>116</v>
      </c>
      <c r="F44" s="82" t="str">
        <f>VLOOKUP(Tabla712[[#This Row],[ITEM]],Tabla1[[#All],[ÍTEM]:[DESCRIPCIÓN ACTIVIDAD]],3,FALSE)</f>
        <v>TRATAMIENTO SUPERFICIAL DOBLE CON EMULSIÓN CRR-65 TIPO 4
(Analizado para Agregado para tratamiento superficial tipo 4)</v>
      </c>
      <c r="G44" s="6" t="s">
        <v>28</v>
      </c>
      <c r="H44" t="s">
        <v>105</v>
      </c>
      <c r="I44" s="6" t="s">
        <v>87</v>
      </c>
      <c r="J44" s="5" cm="1">
        <f t="array" ref="J44">INDEX(Tabla5[[#All],[Departamento]:[Precio ($ COP)]],MATCH(Tabla712[[#This Row],[DEPARTAMENTO]]&amp;Tabla712[[#This Row],[CODIGO]]&amp;Tabla712[[#This Row],[PROVINCIA]],Tabla5[[#All],[Departamento]]&amp;Tabla5[[#All],[Código]]&amp;Tabla5[[#All],[Provincia]],0),6)</f>
        <v>136283.33333333334</v>
      </c>
      <c r="K44" s="74">
        <f>Tabla712[[#This Row],[VALOR ECONOMICO ]]/Tabla712[[#This Row],[PRESTACIONES '[%']]]*100</f>
        <v>73666.666666666672</v>
      </c>
      <c r="L44" s="63">
        <v>185</v>
      </c>
      <c r="M44" s="63">
        <v>2200</v>
      </c>
      <c r="N44" s="75">
        <f>Tabla712[[#This Row],[VALOR ECONOMICO ]]/Tabla712[[#This Row],[RENDIMIENTO]]</f>
        <v>61.946969696969703</v>
      </c>
      <c r="O44" s="64" t="s">
        <v>421</v>
      </c>
      <c r="P44" s="76" t="s">
        <v>421</v>
      </c>
      <c r="Q44" s="65" t="s">
        <v>421</v>
      </c>
      <c r="R44" s="78" t="s">
        <v>421</v>
      </c>
      <c r="S44" s="71" t="s">
        <v>421</v>
      </c>
      <c r="T44" s="94" t="s">
        <v>421</v>
      </c>
      <c r="U44" s="71" t="s">
        <v>421</v>
      </c>
      <c r="V44" s="80" t="s">
        <v>421</v>
      </c>
    </row>
    <row r="45" spans="2:22" x14ac:dyDescent="0.3">
      <c r="B45" s="6" t="str">
        <f>'DATOS DISEÑO'!$C$9</f>
        <v>BOYACÁ</v>
      </c>
      <c r="C45" s="6" t="str">
        <f>'DATOS DISEÑO'!$C$10</f>
        <v>TUNDAMA</v>
      </c>
      <c r="D45" s="6">
        <v>2</v>
      </c>
      <c r="E45" s="6" t="s">
        <v>109</v>
      </c>
      <c r="F45" s="82" t="str">
        <f>VLOOKUP(Tabla712[[#This Row],[ITEM]],Tabla1[[#All],[ÍTEM]:[DESCRIPCIÓN ACTIVIDAD]],3,FALSE)</f>
        <v>EXCAVACIÓN SIN CLASIFICAR DE LA EXPLANACIÓN Y CANALES</v>
      </c>
      <c r="G45" s="6" t="s">
        <v>53</v>
      </c>
      <c r="H45" t="s">
        <v>349</v>
      </c>
      <c r="I45" s="6" t="s">
        <v>146</v>
      </c>
      <c r="J45" s="5" cm="1">
        <f t="array" ref="J45">INDEX(Tabla8[[#All],[Departamento ]:[Precio ($ COP)]],MATCH(Tabla712[[#This Row],[DEPARTAMENTO]]&amp;Tabla712[[#This Row],[CODIGO]]&amp;Tabla712[[#This Row],[PROVINCIA]],Tabla8[[#All],[Departamento ]]&amp;Tabla8[[#All],[Código]]&amp;Tabla8[[#All],[Provincia]],0),7)</f>
        <v>3377.6829577518247</v>
      </c>
      <c r="K45" s="74" t="s">
        <v>421</v>
      </c>
      <c r="L45" s="63" t="s">
        <v>421</v>
      </c>
      <c r="M45" s="63" t="s">
        <v>421</v>
      </c>
      <c r="N45" s="75" t="s">
        <v>421</v>
      </c>
      <c r="O45" s="64">
        <v>1</v>
      </c>
      <c r="P45" s="77">
        <f>Tabla712[[#This Row],[CANTIDAD DE MATERIAL]]*Tabla712[[#This Row],[VALOR ECONOMICO ]]</f>
        <v>3377.6829577518247</v>
      </c>
      <c r="Q45" s="65" t="s">
        <v>421</v>
      </c>
      <c r="R45" s="78" t="s">
        <v>421</v>
      </c>
      <c r="S45" s="71" t="s">
        <v>421</v>
      </c>
      <c r="T45" s="94" t="s">
        <v>421</v>
      </c>
      <c r="U45" s="71" t="s">
        <v>421</v>
      </c>
      <c r="V45" s="80" t="s">
        <v>421</v>
      </c>
    </row>
    <row r="46" spans="2:22" x14ac:dyDescent="0.3">
      <c r="B46" s="6" t="str">
        <f>'DATOS DISEÑO'!$C$9</f>
        <v>BOYACÁ</v>
      </c>
      <c r="C46" s="6" t="str">
        <f>'DATOS DISEÑO'!$C$10</f>
        <v>TUNDAMA</v>
      </c>
      <c r="D46" s="6">
        <v>2</v>
      </c>
      <c r="E46" s="6">
        <v>350.1</v>
      </c>
      <c r="F46" s="82" t="str">
        <f>VLOOKUP(Tabla712[[#This Row],[ITEM]],Tabla1[[#All],[ÍTEM]:[DESCRIPCIÓN ACTIVIDAD]],3,FALSE)</f>
        <v>MATERIAL GRANULAR TRATADO CON CEMENTO (MGTC) CLASE 1, NO INCLUYE SUM. CEMENTO
(Analizado para Material fino o granular clase 1, NT1)</v>
      </c>
      <c r="G46" s="6" t="s">
        <v>72</v>
      </c>
      <c r="H46" t="s">
        <v>362</v>
      </c>
      <c r="I46" s="6" t="s">
        <v>146</v>
      </c>
      <c r="J46" s="5" cm="1">
        <f t="array" ref="J46">INDEX(Tabla8[[#All],[Departamento ]:[Precio ($ COP)]],MATCH(Tabla712[[#This Row],[DEPARTAMENTO]]&amp;Tabla712[[#This Row],[CODIGO]]&amp;Tabla712[[#This Row],[PROVINCIA]],Tabla8[[#All],[Departamento ]]&amp;Tabla8[[#All],[Código]]&amp;Tabla8[[#All],[Provincia]],0),7)</f>
        <v>50009.725814795653</v>
      </c>
      <c r="K46" s="74" t="s">
        <v>421</v>
      </c>
      <c r="L46" s="63" t="s">
        <v>421</v>
      </c>
      <c r="M46" s="63" t="s">
        <v>421</v>
      </c>
      <c r="N46" s="75" t="s">
        <v>421</v>
      </c>
      <c r="O46" s="64">
        <v>1.3</v>
      </c>
      <c r="P46" s="77">
        <f>Tabla712[[#This Row],[CANTIDAD DE MATERIAL]]*Tabla712[[#This Row],[VALOR ECONOMICO ]]</f>
        <v>65012.643559234348</v>
      </c>
      <c r="Q46" s="65" t="s">
        <v>421</v>
      </c>
      <c r="R46" s="78" t="s">
        <v>421</v>
      </c>
      <c r="S46" s="71" t="s">
        <v>421</v>
      </c>
      <c r="T46" s="94" t="s">
        <v>421</v>
      </c>
      <c r="U46" s="71" t="s">
        <v>421</v>
      </c>
      <c r="V46" s="80" t="s">
        <v>421</v>
      </c>
    </row>
    <row r="47" spans="2:22" x14ac:dyDescent="0.3">
      <c r="B47" s="6" t="str">
        <f>'DATOS DISEÑO'!$C$9</f>
        <v>BOYACÁ</v>
      </c>
      <c r="C47" s="6" t="str">
        <f>'DATOS DISEÑO'!$C$10</f>
        <v>TUNDAMA</v>
      </c>
      <c r="D47" s="6">
        <v>2</v>
      </c>
      <c r="E47" s="6" t="s">
        <v>116</v>
      </c>
      <c r="F47" s="82" t="str">
        <f>VLOOKUP(Tabla712[[#This Row],[ITEM]],Tabla1[[#All],[ÍTEM]:[DESCRIPCIÓN ACTIVIDAD]],3,FALSE)</f>
        <v>TRATAMIENTO SUPERFICIAL DOBLE CON EMULSIÓN CRR-65 TIPO 4
(Analizado para Agregado para tratamiento superficial tipo 4)</v>
      </c>
      <c r="G47" s="6" t="s">
        <v>17</v>
      </c>
      <c r="H47" t="s">
        <v>331</v>
      </c>
      <c r="I47" s="6" t="s">
        <v>146</v>
      </c>
      <c r="J47" s="5" cm="1">
        <f t="array" ref="J47">INDEX(Tabla8[[#All],[Departamento ]:[Precio ($ COP)]],MATCH(Tabla712[[#This Row],[DEPARTAMENTO]]&amp;Tabla712[[#This Row],[CODIGO]]&amp;Tabla712[[#This Row],[PROVINCIA]],Tabla8[[#All],[Departamento ]]&amp;Tabla8[[#All],[Código]]&amp;Tabla8[[#All],[Provincia]],0),7)</f>
        <v>98323.454665694211</v>
      </c>
      <c r="K47" s="74" t="s">
        <v>421</v>
      </c>
      <c r="L47" s="63" t="s">
        <v>421</v>
      </c>
      <c r="M47" s="63" t="s">
        <v>421</v>
      </c>
      <c r="N47" s="75" t="s">
        <v>421</v>
      </c>
      <c r="O47" s="64">
        <v>0.01</v>
      </c>
      <c r="P47" s="77">
        <f>Tabla712[[#This Row],[CANTIDAD DE MATERIAL]]*Tabla712[[#This Row],[VALOR ECONOMICO ]]</f>
        <v>983.23454665694214</v>
      </c>
      <c r="Q47" s="65" t="s">
        <v>421</v>
      </c>
      <c r="R47" s="78" t="s">
        <v>421</v>
      </c>
      <c r="S47" s="71" t="s">
        <v>421</v>
      </c>
      <c r="T47" s="94" t="s">
        <v>421</v>
      </c>
      <c r="U47" s="71" t="s">
        <v>421</v>
      </c>
      <c r="V47" s="80" t="s">
        <v>421</v>
      </c>
    </row>
    <row r="48" spans="2:22" x14ac:dyDescent="0.3">
      <c r="B48" s="6" t="str">
        <f>'DATOS DISEÑO'!$C$9</f>
        <v>BOYACÁ</v>
      </c>
      <c r="C48" s="6" t="str">
        <f>'DATOS DISEÑO'!$C$10</f>
        <v>TUNDAMA</v>
      </c>
      <c r="D48" s="6">
        <v>2</v>
      </c>
      <c r="E48" s="6" t="s">
        <v>116</v>
      </c>
      <c r="F48" s="82" t="str">
        <f>VLOOKUP(Tabla712[[#This Row],[ITEM]],Tabla1[[#All],[ÍTEM]:[DESCRIPCIÓN ACTIVIDAD]],3,FALSE)</f>
        <v>TRATAMIENTO SUPERFICIAL DOBLE CON EMULSIÓN CRR-65 TIPO 4
(Analizado para Agregado para tratamiento superficial tipo 4)</v>
      </c>
      <c r="G48" s="6" t="s">
        <v>29</v>
      </c>
      <c r="H48" t="s">
        <v>334</v>
      </c>
      <c r="I48" s="6" t="s">
        <v>146</v>
      </c>
      <c r="J48" s="5" cm="1">
        <f t="array" ref="J48">INDEX(Tabla8[[#All],[Departamento ]:[Precio ($ COP)]],MATCH(Tabla712[[#This Row],[DEPARTAMENTO]]&amp;Tabla712[[#This Row],[CODIGO]]&amp;Tabla712[[#This Row],[PROVINCIA]],Tabla8[[#All],[Departamento ]]&amp;Tabla8[[#All],[Código]]&amp;Tabla8[[#All],[Provincia]],0),7)</f>
        <v>98323.454665694211</v>
      </c>
      <c r="K48" s="74" t="s">
        <v>421</v>
      </c>
      <c r="L48" s="63" t="s">
        <v>421</v>
      </c>
      <c r="M48" s="63" t="s">
        <v>421</v>
      </c>
      <c r="N48" s="75" t="s">
        <v>421</v>
      </c>
      <c r="O48" s="64">
        <v>1.9E-2</v>
      </c>
      <c r="P48" s="77">
        <f>Tabla712[[#This Row],[CANTIDAD DE MATERIAL]]*Tabla712[[#This Row],[VALOR ECONOMICO ]]</f>
        <v>1868.14563864819</v>
      </c>
      <c r="Q48" s="65" t="s">
        <v>421</v>
      </c>
      <c r="R48" s="78" t="s">
        <v>421</v>
      </c>
      <c r="S48" s="71" t="s">
        <v>421</v>
      </c>
      <c r="T48" s="94" t="s">
        <v>421</v>
      </c>
      <c r="U48" s="71" t="s">
        <v>421</v>
      </c>
      <c r="V48" s="80" t="s">
        <v>421</v>
      </c>
    </row>
    <row r="49" spans="2:22" x14ac:dyDescent="0.3">
      <c r="B49" s="6" t="str">
        <f>'DATOS DISEÑO'!$C$9</f>
        <v>BOYACÁ</v>
      </c>
      <c r="C49" s="6" t="str">
        <f>'DATOS DISEÑO'!$C$10</f>
        <v>TUNDAMA</v>
      </c>
      <c r="D49" s="6">
        <v>2</v>
      </c>
      <c r="E49" s="6">
        <v>310.10000000000002</v>
      </c>
      <c r="F49" s="82" t="str">
        <f>VLOOKUP(Tabla712[[#This Row],[ITEM]],Tabla1[[#All],[ÍTEM]:[DESCRIPCIÓN ACTIVIDAD]],3,FALSE)</f>
        <v>CONFORMACIÓN DE LA CALZADA EXISTENTE</v>
      </c>
      <c r="G49" s="6" t="s">
        <v>33</v>
      </c>
      <c r="H49" t="s">
        <v>336</v>
      </c>
      <c r="I49" s="6" t="s">
        <v>335</v>
      </c>
      <c r="J49" s="5" cm="1">
        <f t="array" ref="J49">INDEX(Tabla8[[#All],[Departamento ]:[Precio ($ COP)]],MATCH(Tabla712[[#This Row],[DEPARTAMENTO]]&amp;Tabla712[[#This Row],[CODIGO]]&amp;Tabla712[[#This Row],[PROVINCIA]],Tabla8[[#All],[Departamento ]]&amp;Tabla8[[#All],[Código]]&amp;Tabla8[[#All],[Provincia]],0),7)</f>
        <v>97.87579460336616</v>
      </c>
      <c r="K49" s="74" t="s">
        <v>421</v>
      </c>
      <c r="L49" s="63" t="s">
        <v>421</v>
      </c>
      <c r="M49" s="63" t="s">
        <v>421</v>
      </c>
      <c r="N49" s="75" t="s">
        <v>421</v>
      </c>
      <c r="O49" s="64">
        <v>3</v>
      </c>
      <c r="P49" s="77">
        <f>Tabla712[[#This Row],[CANTIDAD DE MATERIAL]]*Tabla712[[#This Row],[VALOR ECONOMICO ]]</f>
        <v>293.62738381009848</v>
      </c>
      <c r="Q49" s="65" t="s">
        <v>421</v>
      </c>
      <c r="R49" s="78" t="s">
        <v>421</v>
      </c>
      <c r="S49" s="71" t="s">
        <v>421</v>
      </c>
      <c r="T49" s="94" t="s">
        <v>421</v>
      </c>
      <c r="U49" s="71" t="s">
        <v>421</v>
      </c>
      <c r="V49" s="80" t="s">
        <v>421</v>
      </c>
    </row>
    <row r="50" spans="2:22" x14ac:dyDescent="0.3">
      <c r="B50" s="6" t="str">
        <f>'DATOS DISEÑO'!$C$9</f>
        <v>BOYACÁ</v>
      </c>
      <c r="C50" s="6" t="str">
        <f>'DATOS DISEÑO'!$C$10</f>
        <v>TUNDAMA</v>
      </c>
      <c r="D50" s="6">
        <v>2</v>
      </c>
      <c r="E50" s="6">
        <v>350.1</v>
      </c>
      <c r="F50" s="82" t="str">
        <f>VLOOKUP(Tabla712[[#This Row],[ITEM]],Tabla1[[#All],[ÍTEM]:[DESCRIPCIÓN ACTIVIDAD]],3,FALSE)</f>
        <v>MATERIAL GRANULAR TRATADO CON CEMENTO (MGTC) CLASE 1, NO INCLUYE SUM. CEMENTO
(Analizado para Material fino o granular clase 1, NT1)</v>
      </c>
      <c r="G50" s="6" t="s">
        <v>33</v>
      </c>
      <c r="H50" t="s">
        <v>336</v>
      </c>
      <c r="I50" s="6" t="s">
        <v>335</v>
      </c>
      <c r="J50" s="5" cm="1">
        <f t="array" ref="J50">INDEX(Tabla8[[#All],[Departamento ]:[Precio ($ COP)]],MATCH(Tabla712[[#This Row],[DEPARTAMENTO]]&amp;Tabla712[[#This Row],[CODIGO]]&amp;Tabla712[[#This Row],[PROVINCIA]],Tabla8[[#All],[Departamento ]]&amp;Tabla8[[#All],[Código]]&amp;Tabla8[[#All],[Provincia]],0),7)</f>
        <v>97.87579460336616</v>
      </c>
      <c r="K50" s="74" t="s">
        <v>421</v>
      </c>
      <c r="L50" s="63" t="s">
        <v>421</v>
      </c>
      <c r="M50" s="63" t="s">
        <v>421</v>
      </c>
      <c r="N50" s="75" t="s">
        <v>421</v>
      </c>
      <c r="O50" s="64">
        <v>24</v>
      </c>
      <c r="P50" s="77">
        <f>Tabla712[[#This Row],[CANTIDAD DE MATERIAL]]*Tabla712[[#This Row],[VALOR ECONOMICO ]]</f>
        <v>2349.0190704807878</v>
      </c>
      <c r="Q50" s="65" t="s">
        <v>421</v>
      </c>
      <c r="R50" s="78" t="s">
        <v>421</v>
      </c>
      <c r="S50" s="71" t="s">
        <v>421</v>
      </c>
      <c r="T50" s="94" t="s">
        <v>421</v>
      </c>
      <c r="U50" s="71" t="s">
        <v>421</v>
      </c>
      <c r="V50" s="80" t="s">
        <v>421</v>
      </c>
    </row>
    <row r="51" spans="2:22" x14ac:dyDescent="0.3">
      <c r="B51" s="6" t="str">
        <f>'DATOS DISEÑO'!$C$9</f>
        <v>BOYACÁ</v>
      </c>
      <c r="C51" s="6" t="str">
        <f>'DATOS DISEÑO'!$C$10</f>
        <v>TUNDAMA</v>
      </c>
      <c r="D51" s="6">
        <v>2</v>
      </c>
      <c r="E51" s="6">
        <v>350.9</v>
      </c>
      <c r="F51" s="82" t="str">
        <f>VLOOKUP(Tabla712[[#This Row],[ITEM]],Tabla1[[#All],[ÍTEM]:[DESCRIPCIÓN ACTIVIDAD]],3,FALSE)</f>
        <v>CEMENTO HIDRÁULICO PARA CAPA TRATADA CON CEMENTO</v>
      </c>
      <c r="G51" s="6" t="s">
        <v>45</v>
      </c>
      <c r="H51" t="s">
        <v>344</v>
      </c>
      <c r="I51" s="6" t="s">
        <v>160</v>
      </c>
      <c r="J51" s="5" cm="1">
        <f t="array" ref="J51">INDEX(Tabla8[[#All],[Departamento ]:[Precio ($ COP)]],MATCH(Tabla712[[#This Row],[DEPARTAMENTO]]&amp;Tabla712[[#This Row],[CODIGO]]&amp;Tabla712[[#This Row],[PROVINCIA]],Tabla8[[#All],[Departamento ]]&amp;Tabla8[[#All],[Código]]&amp;Tabla8[[#All],[Provincia]],0),7)</f>
        <v>645.73229703858942</v>
      </c>
      <c r="K51" s="74" t="s">
        <v>421</v>
      </c>
      <c r="L51" s="63" t="s">
        <v>421</v>
      </c>
      <c r="M51" s="63" t="s">
        <v>421</v>
      </c>
      <c r="N51" s="75" t="s">
        <v>421</v>
      </c>
      <c r="O51" s="64">
        <v>1</v>
      </c>
      <c r="P51" s="77">
        <f>Tabla712[[#This Row],[CANTIDAD DE MATERIAL]]*Tabla712[[#This Row],[VALOR ECONOMICO ]]</f>
        <v>645.73229703858942</v>
      </c>
      <c r="Q51" s="65" t="s">
        <v>421</v>
      </c>
      <c r="R51" s="78" t="s">
        <v>421</v>
      </c>
      <c r="S51" s="71" t="s">
        <v>421</v>
      </c>
      <c r="T51" s="94" t="s">
        <v>421</v>
      </c>
      <c r="U51" s="71" t="s">
        <v>421</v>
      </c>
      <c r="V51" s="80" t="s">
        <v>421</v>
      </c>
    </row>
    <row r="52" spans="2:22" x14ac:dyDescent="0.3">
      <c r="B52" s="6" t="str">
        <f>'DATOS DISEÑO'!$C$9</f>
        <v>BOYACÁ</v>
      </c>
      <c r="C52" s="6" t="str">
        <f>'DATOS DISEÑO'!$C$10</f>
        <v>TUNDAMA</v>
      </c>
      <c r="D52" s="6">
        <v>2</v>
      </c>
      <c r="E52" s="6" t="s">
        <v>116</v>
      </c>
      <c r="F52" s="82" t="str">
        <f>VLOOKUP(Tabla712[[#This Row],[ITEM]],Tabla1[[#All],[ÍTEM]:[DESCRIPCIÓN ACTIVIDAD]],3,FALSE)</f>
        <v>TRATAMIENTO SUPERFICIAL DOBLE CON EMULSIÓN CRR-65 TIPO 4
(Analizado para Agregado para tratamiento superficial tipo 4)</v>
      </c>
      <c r="G52" s="6" t="s">
        <v>57</v>
      </c>
      <c r="H52" t="s">
        <v>352</v>
      </c>
      <c r="I52" s="6" t="s">
        <v>335</v>
      </c>
      <c r="J52" s="5" cm="1">
        <f t="array" ref="J52">INDEX(Tabla8[[#All],[Departamento ]:[Precio ($ COP)]],MATCH(Tabla712[[#This Row],[DEPARTAMENTO]]&amp;Tabla712[[#This Row],[CODIGO]]&amp;Tabla712[[#This Row],[PROVINCIA]],Tabla8[[#All],[Departamento ]]&amp;Tabla8[[#All],[Código]]&amp;Tabla8[[#All],[Provincia]],0),7)</f>
        <v>2688.02</v>
      </c>
      <c r="K52" s="74" t="s">
        <v>421</v>
      </c>
      <c r="L52" s="63" t="s">
        <v>421</v>
      </c>
      <c r="M52" s="63" t="s">
        <v>421</v>
      </c>
      <c r="N52" s="75" t="s">
        <v>421</v>
      </c>
      <c r="O52" s="64">
        <v>3.24</v>
      </c>
      <c r="P52" s="77">
        <f>Tabla712[[#This Row],[CANTIDAD DE MATERIAL]]*Tabla712[[#This Row],[VALOR ECONOMICO ]]</f>
        <v>8709.1848000000009</v>
      </c>
      <c r="Q52" s="65" t="s">
        <v>421</v>
      </c>
      <c r="R52" s="78" t="s">
        <v>421</v>
      </c>
      <c r="S52" s="71" t="s">
        <v>421</v>
      </c>
      <c r="T52" s="94" t="s">
        <v>421</v>
      </c>
      <c r="U52" s="71" t="s">
        <v>421</v>
      </c>
      <c r="V52" s="80" t="s">
        <v>421</v>
      </c>
    </row>
    <row r="53" spans="2:22" x14ac:dyDescent="0.3">
      <c r="B53" s="6" t="str">
        <f>'DATOS DISEÑO'!$C$9</f>
        <v>BOYACÁ</v>
      </c>
      <c r="C53" s="6" t="str">
        <f>'DATOS DISEÑO'!$C$10</f>
        <v>TUNDAMA</v>
      </c>
      <c r="D53" s="6">
        <v>2</v>
      </c>
      <c r="E53" s="6" t="s">
        <v>109</v>
      </c>
      <c r="F53" s="82" t="str">
        <f>VLOOKUP(Tabla712[[#This Row],[ITEM]],Tabla1[[#All],[ÍTEM]:[DESCRIPCIÓN ACTIVIDAD]],3,FALSE)</f>
        <v>EXCAVACIÓN SIN CLASIFICAR DE LA EXPLANACIÓN Y CANALES</v>
      </c>
      <c r="G53" s="6" t="s">
        <v>10</v>
      </c>
      <c r="H53" t="s">
        <v>375</v>
      </c>
      <c r="I53" s="6" t="s">
        <v>372</v>
      </c>
      <c r="J53" s="5" cm="1">
        <f t="array" ref="J53">INDEX(Tabla9[[#All],[Departamento ]:[Precio ($ COP)]],MATCH(Tabla712[[#This Row],[DEPARTAMENTO]]&amp;Tabla712[[#This Row],[CODIGO]]&amp;Tabla712[[#This Row],[PROVINCIA]],Tabla9[[#All],[Departamento ]]&amp;Tabla9[[#All],[Código]]&amp;Tabla9[[#All],[Provincia]],0),8)</f>
        <v>250141.74344436562</v>
      </c>
      <c r="K53" s="74" t="s">
        <v>421</v>
      </c>
      <c r="L53" s="63" t="s">
        <v>421</v>
      </c>
      <c r="M53" s="63" t="s">
        <v>421</v>
      </c>
      <c r="N53" s="75" t="s">
        <v>421</v>
      </c>
      <c r="O53" s="64" t="s">
        <v>421</v>
      </c>
      <c r="P53" s="76" t="s">
        <v>421</v>
      </c>
      <c r="Q53" s="65">
        <f>1/70</f>
        <v>1.4285714285714285E-2</v>
      </c>
      <c r="R53" s="79">
        <f>Tabla712[[#This Row],[VALOR ECONOMICO ]]*Tabla712[[#This Row],[RENDIMIENTO EQUIPO]]</f>
        <v>3573.4534777766517</v>
      </c>
      <c r="S53" s="71" t="s">
        <v>421</v>
      </c>
      <c r="T53" s="94" t="s">
        <v>421</v>
      </c>
      <c r="U53" s="71" t="s">
        <v>421</v>
      </c>
      <c r="V53" s="80" t="s">
        <v>421</v>
      </c>
    </row>
    <row r="54" spans="2:22" x14ac:dyDescent="0.3">
      <c r="B54" s="6" t="str">
        <f>'DATOS DISEÑO'!$C$9</f>
        <v>BOYACÁ</v>
      </c>
      <c r="C54" s="6" t="str">
        <f>'DATOS DISEÑO'!$C$10</f>
        <v>TUNDAMA</v>
      </c>
      <c r="D54" s="6">
        <v>2</v>
      </c>
      <c r="E54" s="6">
        <v>310.10000000000002</v>
      </c>
      <c r="F54" s="82" t="str">
        <f>VLOOKUP(Tabla712[[#This Row],[ITEM]],Tabla1[[#All],[ÍTEM]:[DESCRIPCIÓN ACTIVIDAD]],3,FALSE)</f>
        <v>CONFORMACIÓN DE LA CALZADA EXISTENTE</v>
      </c>
      <c r="G54" s="6" t="s">
        <v>323</v>
      </c>
      <c r="H54" t="s">
        <v>377</v>
      </c>
      <c r="I54" s="6" t="s">
        <v>372</v>
      </c>
      <c r="J54" s="5" cm="1">
        <f t="array" ref="J54">INDEX(Tabla9[[#All],[Departamento ]:[Precio ($ COP)]],MATCH(Tabla712[[#This Row],[DEPARTAMENTO]]&amp;Tabla712[[#This Row],[CODIGO]]&amp;Tabla712[[#This Row],[PROVINCIA]],Tabla9[[#All],[Departamento ]]&amp;Tabla9[[#All],[Código]]&amp;Tabla9[[#All],[Provincia]],0),8)</f>
        <v>250141.74344436562</v>
      </c>
      <c r="K54" s="74" t="s">
        <v>421</v>
      </c>
      <c r="L54" s="63" t="s">
        <v>421</v>
      </c>
      <c r="M54" s="63" t="s">
        <v>421</v>
      </c>
      <c r="N54" s="75" t="s">
        <v>421</v>
      </c>
      <c r="O54" s="64" t="s">
        <v>421</v>
      </c>
      <c r="P54" s="76" t="s">
        <v>421</v>
      </c>
      <c r="Q54" s="65">
        <f>1/619.375</f>
        <v>1.6145307769929364E-3</v>
      </c>
      <c r="R54" s="79">
        <f>Tabla712[[#This Row],[VALOR ECONOMICO ]]*Tabla712[[#This Row],[RENDIMIENTO EQUIPO]]</f>
        <v>403.86154340159942</v>
      </c>
      <c r="S54" s="71" t="s">
        <v>421</v>
      </c>
      <c r="T54" s="94" t="s">
        <v>421</v>
      </c>
      <c r="U54" s="71" t="s">
        <v>421</v>
      </c>
      <c r="V54" s="80" t="s">
        <v>421</v>
      </c>
    </row>
    <row r="55" spans="2:22" x14ac:dyDescent="0.3">
      <c r="B55" s="6" t="str">
        <f>'DATOS DISEÑO'!$C$9</f>
        <v>BOYACÁ</v>
      </c>
      <c r="C55" s="6" t="str">
        <f>'DATOS DISEÑO'!$C$10</f>
        <v>TUNDAMA</v>
      </c>
      <c r="D55" s="6">
        <v>2</v>
      </c>
      <c r="E55" s="6">
        <v>310.10000000000002</v>
      </c>
      <c r="F55" s="82" t="str">
        <f>VLOOKUP(Tabla712[[#This Row],[ITEM]],Tabla1[[#All],[ÍTEM]:[DESCRIPCIÓN ACTIVIDAD]],3,FALSE)</f>
        <v>CONFORMACIÓN DE LA CALZADA EXISTENTE</v>
      </c>
      <c r="G55" s="6" t="s">
        <v>18</v>
      </c>
      <c r="H55" t="s">
        <v>379</v>
      </c>
      <c r="I55" s="6" t="s">
        <v>372</v>
      </c>
      <c r="J55" s="5" cm="1">
        <f t="array" ref="J55">INDEX(Tabla9[[#All],[Departamento ]:[Precio ($ COP)]],MATCH(Tabla712[[#This Row],[DEPARTAMENTO]]&amp;Tabla712[[#This Row],[CODIGO]]&amp;Tabla712[[#This Row],[PROVINCIA]],Tabla9[[#All],[Departamento ]]&amp;Tabla9[[#All],[Código]]&amp;Tabla9[[#All],[Provincia]],0),8)</f>
        <v>61676.547421790725</v>
      </c>
      <c r="K55" s="74" t="s">
        <v>421</v>
      </c>
      <c r="L55" s="63" t="s">
        <v>421</v>
      </c>
      <c r="M55" s="63" t="s">
        <v>421</v>
      </c>
      <c r="N55" s="75" t="s">
        <v>421</v>
      </c>
      <c r="O55" s="64" t="s">
        <v>421</v>
      </c>
      <c r="P55" s="76" t="s">
        <v>421</v>
      </c>
      <c r="Q55" s="65">
        <f>1/619.375</f>
        <v>1.6145307769929364E-3</v>
      </c>
      <c r="R55" s="79">
        <f>Tabla712[[#This Row],[VALOR ECONOMICO ]]*Tabla712[[#This Row],[RENDIMIENTO EQUIPO]]</f>
        <v>99.578684031145471</v>
      </c>
      <c r="S55" s="71" t="s">
        <v>421</v>
      </c>
      <c r="T55" s="94" t="s">
        <v>421</v>
      </c>
      <c r="U55" s="71" t="s">
        <v>421</v>
      </c>
      <c r="V55" s="80" t="s">
        <v>421</v>
      </c>
    </row>
    <row r="56" spans="2:22" x14ac:dyDescent="0.3">
      <c r="B56" s="6" t="str">
        <f>'DATOS DISEÑO'!$C$9</f>
        <v>BOYACÁ</v>
      </c>
      <c r="C56" s="6" t="str">
        <f>'DATOS DISEÑO'!$C$10</f>
        <v>TUNDAMA</v>
      </c>
      <c r="D56" s="6">
        <v>2</v>
      </c>
      <c r="E56" s="6">
        <v>350.1</v>
      </c>
      <c r="F56" s="82" t="str">
        <f>VLOOKUP(Tabla712[[#This Row],[ITEM]],Tabla1[[#All],[ÍTEM]:[DESCRIPCIÓN ACTIVIDAD]],3,FALSE)</f>
        <v>MATERIAL GRANULAR TRATADO CON CEMENTO (MGTC) CLASE 1, NO INCLUYE SUM. CEMENTO
(Analizado para Material fino o granular clase 1, NT1)</v>
      </c>
      <c r="G56" s="6" t="s">
        <v>18</v>
      </c>
      <c r="H56" t="s">
        <v>379</v>
      </c>
      <c r="I56" s="6" t="s">
        <v>372</v>
      </c>
      <c r="J56" s="5" cm="1">
        <f t="array" ref="J56">INDEX(Tabla9[[#All],[Departamento ]:[Precio ($ COP)]],MATCH(Tabla712[[#This Row],[DEPARTAMENTO]]&amp;Tabla712[[#This Row],[CODIGO]]&amp;Tabla712[[#This Row],[PROVINCIA]],Tabla9[[#All],[Departamento ]]&amp;Tabla9[[#All],[Código]]&amp;Tabla9[[#All],[Provincia]],0),8)</f>
        <v>61676.547421790725</v>
      </c>
      <c r="K56" s="74" t="s">
        <v>421</v>
      </c>
      <c r="L56" s="63" t="s">
        <v>421</v>
      </c>
      <c r="M56" s="63" t="s">
        <v>421</v>
      </c>
      <c r="N56" s="75" t="s">
        <v>421</v>
      </c>
      <c r="O56" s="64" t="s">
        <v>421</v>
      </c>
      <c r="P56" s="76" t="s">
        <v>421</v>
      </c>
      <c r="Q56" s="65">
        <f>1/45</f>
        <v>2.2222222222222223E-2</v>
      </c>
      <c r="R56" s="79">
        <f>Tabla712[[#This Row],[VALOR ECONOMICO ]]*Tabla712[[#This Row],[RENDIMIENTO EQUIPO]]</f>
        <v>1370.5899427064605</v>
      </c>
      <c r="S56" s="71" t="s">
        <v>421</v>
      </c>
      <c r="T56" s="94" t="s">
        <v>421</v>
      </c>
      <c r="U56" s="71" t="s">
        <v>421</v>
      </c>
      <c r="V56" s="80" t="s">
        <v>421</v>
      </c>
    </row>
    <row r="57" spans="2:22" x14ac:dyDescent="0.3">
      <c r="B57" s="6" t="str">
        <f>'DATOS DISEÑO'!$C$9</f>
        <v>BOYACÁ</v>
      </c>
      <c r="C57" s="6" t="str">
        <f>'DATOS DISEÑO'!$C$10</f>
        <v>TUNDAMA</v>
      </c>
      <c r="D57" s="6">
        <v>2</v>
      </c>
      <c r="E57" s="6" t="s">
        <v>116</v>
      </c>
      <c r="F57" s="82" t="str">
        <f>VLOOKUP(Tabla712[[#This Row],[ITEM]],Tabla1[[#All],[ÍTEM]:[DESCRIPCIÓN ACTIVIDAD]],3,FALSE)</f>
        <v>TRATAMIENTO SUPERFICIAL DOBLE CON EMULSIÓN CRR-65 TIPO 4
(Analizado para Agregado para tratamiento superficial tipo 4)</v>
      </c>
      <c r="G57" s="6" t="s">
        <v>22</v>
      </c>
      <c r="H57" t="s">
        <v>380</v>
      </c>
      <c r="I57" s="6" t="s">
        <v>372</v>
      </c>
      <c r="J57" s="5" cm="1">
        <f t="array" ref="J57">INDEX(Tabla9[[#All],[Departamento ]:[Precio ($ COP)]],MATCH(Tabla712[[#This Row],[DEPARTAMENTO]]&amp;Tabla712[[#This Row],[CODIGO]]&amp;Tabla712[[#This Row],[PROVINCIA]],Tabla9[[#All],[Departamento ]]&amp;Tabla9[[#All],[Código]]&amp;Tabla9[[#All],[Provincia]],0),8)</f>
        <v>59762.241391240495</v>
      </c>
      <c r="K57" s="74" t="s">
        <v>421</v>
      </c>
      <c r="L57" s="63" t="s">
        <v>421</v>
      </c>
      <c r="M57" s="63" t="s">
        <v>421</v>
      </c>
      <c r="N57" s="75" t="s">
        <v>421</v>
      </c>
      <c r="O57" s="64" t="s">
        <v>421</v>
      </c>
      <c r="P57" s="76" t="s">
        <v>421</v>
      </c>
      <c r="Q57" s="65">
        <f>1/275</f>
        <v>3.6363636363636364E-3</v>
      </c>
      <c r="R57" s="79">
        <f>Tabla712[[#This Row],[VALOR ECONOMICO ]]*Tabla712[[#This Row],[RENDIMIENTO EQUIPO]]</f>
        <v>217.31724142269272</v>
      </c>
      <c r="S57" s="71" t="s">
        <v>421</v>
      </c>
      <c r="T57" s="94" t="s">
        <v>421</v>
      </c>
      <c r="U57" s="71" t="s">
        <v>421</v>
      </c>
      <c r="V57" s="80" t="s">
        <v>421</v>
      </c>
    </row>
    <row r="58" spans="2:22" x14ac:dyDescent="0.3">
      <c r="B58" s="6" t="str">
        <f>'DATOS DISEÑO'!$C$9</f>
        <v>BOYACÁ</v>
      </c>
      <c r="C58" s="6" t="str">
        <f>'DATOS DISEÑO'!$C$10</f>
        <v>TUNDAMA</v>
      </c>
      <c r="D58" s="6">
        <v>2</v>
      </c>
      <c r="E58" s="6" t="s">
        <v>109</v>
      </c>
      <c r="F58" s="82" t="str">
        <f>VLOOKUP(Tabla712[[#This Row],[ITEM]],Tabla1[[#All],[ÍTEM]:[DESCRIPCIÓN ACTIVIDAD]],3,FALSE)</f>
        <v>EXCAVACIÓN SIN CLASIFICAR DE LA EXPLANACIÓN Y CANALES</v>
      </c>
      <c r="G58" s="6" t="s">
        <v>30</v>
      </c>
      <c r="H58" t="s">
        <v>383</v>
      </c>
      <c r="I58" s="6" t="s">
        <v>372</v>
      </c>
      <c r="J58" s="5" cm="1">
        <f t="array" ref="J58">INDEX(Tabla9[[#All],[Departamento ]:[Precio ($ COP)]],MATCH(Tabla712[[#This Row],[DEPARTAMENTO]]&amp;Tabla712[[#This Row],[CODIGO]]&amp;Tabla712[[#This Row],[PROVINCIA]],Tabla9[[#All],[Departamento ]]&amp;Tabla9[[#All],[Código]]&amp;Tabla9[[#All],[Provincia]],0),8)</f>
        <v>135493.44436569806</v>
      </c>
      <c r="K58" s="74" t="s">
        <v>421</v>
      </c>
      <c r="L58" s="63" t="s">
        <v>421</v>
      </c>
      <c r="M58" s="63" t="s">
        <v>421</v>
      </c>
      <c r="N58" s="75" t="s">
        <v>421</v>
      </c>
      <c r="O58" s="64" t="s">
        <v>421</v>
      </c>
      <c r="P58" s="76" t="s">
        <v>421</v>
      </c>
      <c r="Q58" s="65">
        <f>1/53.125</f>
        <v>1.8823529411764704E-2</v>
      </c>
      <c r="R58" s="79">
        <f>Tabla712[[#This Row],[VALOR ECONOMICO ]]*Tabla712[[#This Row],[RENDIMIENTO EQUIPO]]</f>
        <v>2550.4648351190222</v>
      </c>
      <c r="S58" s="71" t="s">
        <v>421</v>
      </c>
      <c r="T58" s="94" t="s">
        <v>421</v>
      </c>
      <c r="U58" s="71" t="s">
        <v>421</v>
      </c>
      <c r="V58" s="80" t="s">
        <v>421</v>
      </c>
    </row>
    <row r="59" spans="2:22" x14ac:dyDescent="0.3">
      <c r="B59" s="6" t="str">
        <f>'DATOS DISEÑO'!$C$9</f>
        <v>BOYACÁ</v>
      </c>
      <c r="C59" s="6" t="str">
        <f>'DATOS DISEÑO'!$C$10</f>
        <v>TUNDAMA</v>
      </c>
      <c r="D59" s="6">
        <v>2</v>
      </c>
      <c r="E59" s="6">
        <v>350.1</v>
      </c>
      <c r="F59" s="82" t="str">
        <f>VLOOKUP(Tabla712[[#This Row],[ITEM]],Tabla1[[#All],[ÍTEM]:[DESCRIPCIÓN ACTIVIDAD]],3,FALSE)</f>
        <v>MATERIAL GRANULAR TRATADO CON CEMENTO (MGTC) CLASE 1, NO INCLUYE SUM. CEMENTO
(Analizado para Material fino o granular clase 1, NT1)</v>
      </c>
      <c r="G59" s="6" t="s">
        <v>40</v>
      </c>
      <c r="H59" t="s">
        <v>388</v>
      </c>
      <c r="I59" s="6" t="s">
        <v>372</v>
      </c>
      <c r="J59" s="5" cm="1">
        <f t="array" ref="J59">INDEX(Tabla9[[#All],[Departamento ]:[Precio ($ COP)]],MATCH(Tabla712[[#This Row],[DEPARTAMENTO]]&amp;Tabla712[[#This Row],[CODIGO]]&amp;Tabla712[[#This Row],[PROVINCIA]],Tabla9[[#All],[Departamento ]]&amp;Tabla9[[#All],[Código]]&amp;Tabla9[[#All],[Provincia]],0),8)</f>
        <v>182395.02126151661</v>
      </c>
      <c r="K59" s="74" t="s">
        <v>421</v>
      </c>
      <c r="L59" s="63" t="s">
        <v>421</v>
      </c>
      <c r="M59" s="63" t="s">
        <v>421</v>
      </c>
      <c r="N59" s="75" t="s">
        <v>421</v>
      </c>
      <c r="O59" s="64" t="s">
        <v>421</v>
      </c>
      <c r="P59" s="76" t="s">
        <v>421</v>
      </c>
      <c r="Q59" s="65">
        <f>1/45</f>
        <v>2.2222222222222223E-2</v>
      </c>
      <c r="R59" s="79">
        <f>Tabla712[[#This Row],[VALOR ECONOMICO ]]*Tabla712[[#This Row],[RENDIMIENTO EQUIPO]]</f>
        <v>4053.2226947003692</v>
      </c>
      <c r="S59" s="71" t="s">
        <v>421</v>
      </c>
      <c r="T59" s="94" t="s">
        <v>421</v>
      </c>
      <c r="U59" s="71" t="s">
        <v>421</v>
      </c>
      <c r="V59" s="80" t="s">
        <v>421</v>
      </c>
    </row>
    <row r="60" spans="2:22" x14ac:dyDescent="0.3">
      <c r="B60" s="6" t="str">
        <f>'DATOS DISEÑO'!$C$9</f>
        <v>BOYACÁ</v>
      </c>
      <c r="C60" s="6" t="str">
        <f>'DATOS DISEÑO'!$C$10</f>
        <v>TUNDAMA</v>
      </c>
      <c r="D60" s="6">
        <v>2</v>
      </c>
      <c r="E60" s="6" t="s">
        <v>116</v>
      </c>
      <c r="F60" s="82" t="str">
        <f>VLOOKUP(Tabla712[[#This Row],[ITEM]],Tabla1[[#All],[ÍTEM]:[DESCRIPCIÓN ACTIVIDAD]],3,FALSE)</f>
        <v>TRATAMIENTO SUPERFICIAL DOBLE CON EMULSIÓN CRR-65 TIPO 4
(Analizado para Agregado para tratamiento superficial tipo 4)</v>
      </c>
      <c r="G60" s="6" t="s">
        <v>40</v>
      </c>
      <c r="H60" t="s">
        <v>388</v>
      </c>
      <c r="I60" s="6" t="s">
        <v>372</v>
      </c>
      <c r="J60" s="5" cm="1">
        <f t="array" ref="J60">INDEX(Tabla9[[#All],[Departamento ]:[Precio ($ COP)]],MATCH(Tabla712[[#This Row],[DEPARTAMENTO]]&amp;Tabla712[[#This Row],[CODIGO]]&amp;Tabla712[[#This Row],[PROVINCIA]],Tabla9[[#All],[Departamento ]]&amp;Tabla9[[#All],[Código]]&amp;Tabla9[[#All],[Provincia]],0),8)</f>
        <v>182395.02126151661</v>
      </c>
      <c r="K60" s="74" t="s">
        <v>421</v>
      </c>
      <c r="L60" s="63" t="s">
        <v>421</v>
      </c>
      <c r="M60" s="63" t="s">
        <v>421</v>
      </c>
      <c r="N60" s="75" t="s">
        <v>421</v>
      </c>
      <c r="O60" s="64" t="s">
        <v>421</v>
      </c>
      <c r="P60" s="76" t="s">
        <v>421</v>
      </c>
      <c r="Q60" s="65">
        <f>1/275</f>
        <v>3.6363636363636364E-3</v>
      </c>
      <c r="R60" s="79">
        <f>Tabla712[[#This Row],[VALOR ECONOMICO ]]*Tabla712[[#This Row],[RENDIMIENTO EQUIPO]]</f>
        <v>663.2546227691513</v>
      </c>
      <c r="S60" s="71" t="s">
        <v>421</v>
      </c>
      <c r="T60" s="94" t="s">
        <v>421</v>
      </c>
      <c r="U60" s="71" t="s">
        <v>421</v>
      </c>
      <c r="V60" s="80" t="s">
        <v>421</v>
      </c>
    </row>
    <row r="61" spans="2:22" x14ac:dyDescent="0.3">
      <c r="B61" s="6" t="str">
        <f>'DATOS DISEÑO'!$C$9</f>
        <v>BOYACÁ</v>
      </c>
      <c r="C61" s="6" t="str">
        <f>'DATOS DISEÑO'!$C$10</f>
        <v>TUNDAMA</v>
      </c>
      <c r="D61" s="6">
        <v>2</v>
      </c>
      <c r="E61" s="6" t="s">
        <v>116</v>
      </c>
      <c r="F61" s="82" t="str">
        <f>VLOOKUP(Tabla712[[#This Row],[ITEM]],Tabla1[[#All],[ÍTEM]:[DESCRIPCIÓN ACTIVIDAD]],3,FALSE)</f>
        <v>TRATAMIENTO SUPERFICIAL DOBLE CON EMULSIÓN CRR-65 TIPO 4
(Analizado para Agregado para tratamiento superficial tipo 4)</v>
      </c>
      <c r="G61" s="6" t="s">
        <v>42</v>
      </c>
      <c r="H61" t="s">
        <v>389</v>
      </c>
      <c r="I61" s="6" t="s">
        <v>372</v>
      </c>
      <c r="J61" s="5" cm="1">
        <f t="array" ref="J61">INDEX(Tabla9[[#All],[Departamento ]:[Precio ($ COP)]],MATCH(Tabla712[[#This Row],[DEPARTAMENTO]]&amp;Tabla712[[#This Row],[CODIGO]]&amp;Tabla712[[#This Row],[PROVINCIA]],Tabla9[[#All],[Departamento ]]&amp;Tabla9[[#All],[Código]]&amp;Tabla9[[#All],[Provincia]],0),8)</f>
        <v>83380.581148121899</v>
      </c>
      <c r="K61" s="74" t="s">
        <v>421</v>
      </c>
      <c r="L61" s="63" t="s">
        <v>421</v>
      </c>
      <c r="M61" s="63" t="s">
        <v>421</v>
      </c>
      <c r="N61" s="75" t="s">
        <v>421</v>
      </c>
      <c r="O61" s="64" t="s">
        <v>421</v>
      </c>
      <c r="P61" s="76" t="s">
        <v>421</v>
      </c>
      <c r="Q61" s="65">
        <f>1/275</f>
        <v>3.6363636363636364E-3</v>
      </c>
      <c r="R61" s="79">
        <f>Tabla712[[#This Row],[VALOR ECONOMICO ]]*Tabla712[[#This Row],[RENDIMIENTO EQUIPO]]</f>
        <v>303.20211326589782</v>
      </c>
      <c r="S61" s="71" t="s">
        <v>421</v>
      </c>
      <c r="T61" s="94" t="s">
        <v>421</v>
      </c>
      <c r="U61" s="71" t="s">
        <v>421</v>
      </c>
      <c r="V61" s="80" t="s">
        <v>421</v>
      </c>
    </row>
    <row r="62" spans="2:22" x14ac:dyDescent="0.3">
      <c r="B62" s="6" t="str">
        <f>'DATOS DISEÑO'!$C$9</f>
        <v>BOYACÁ</v>
      </c>
      <c r="C62" s="6" t="str">
        <f>'DATOS DISEÑO'!$C$10</f>
        <v>TUNDAMA</v>
      </c>
      <c r="D62" s="6">
        <v>2</v>
      </c>
      <c r="E62" s="6">
        <v>350.1</v>
      </c>
      <c r="F62" s="82" t="str">
        <f>VLOOKUP(Tabla712[[#This Row],[ITEM]],Tabla1[[#All],[ÍTEM]:[DESCRIPCIÓN ACTIVIDAD]],3,FALSE)</f>
        <v>MATERIAL GRANULAR TRATADO CON CEMENTO (MGTC) CLASE 1, NO INCLUYE SUM. CEMENTO
(Analizado para Material fino o granular clase 1, NT1)</v>
      </c>
      <c r="G62" s="6" t="s">
        <v>44</v>
      </c>
      <c r="H62" t="s">
        <v>390</v>
      </c>
      <c r="I62" s="6" t="s">
        <v>372</v>
      </c>
      <c r="J62" s="5" cm="1">
        <f t="array" ref="J62">INDEX(Tabla9[[#All],[Departamento ]:[Precio ($ COP)]],MATCH(Tabla712[[#This Row],[DEPARTAMENTO]]&amp;Tabla712[[#This Row],[CODIGO]]&amp;Tabla712[[#This Row],[PROVINCIA]],Tabla9[[#All],[Departamento ]]&amp;Tabla9[[#All],[Código]]&amp;Tabla9[[#All],[Provincia]],0),8)</f>
        <v>14332.941186854017</v>
      </c>
      <c r="K62" s="74" t="s">
        <v>421</v>
      </c>
      <c r="L62" s="63" t="s">
        <v>421</v>
      </c>
      <c r="M62" s="63" t="s">
        <v>421</v>
      </c>
      <c r="N62" s="75" t="s">
        <v>421</v>
      </c>
      <c r="O62" s="64" t="s">
        <v>421</v>
      </c>
      <c r="P62" s="76" t="s">
        <v>421</v>
      </c>
      <c r="Q62" s="65">
        <f>1/45</f>
        <v>2.2222222222222223E-2</v>
      </c>
      <c r="R62" s="79">
        <f>Tabla712[[#This Row],[VALOR ECONOMICO ]]*Tabla712[[#This Row],[RENDIMIENTO EQUIPO]]</f>
        <v>318.50980415231152</v>
      </c>
      <c r="S62" s="71" t="s">
        <v>421</v>
      </c>
      <c r="T62" s="94" t="s">
        <v>421</v>
      </c>
      <c r="U62" s="71" t="s">
        <v>421</v>
      </c>
      <c r="V62" s="80" t="s">
        <v>421</v>
      </c>
    </row>
    <row r="63" spans="2:22" x14ac:dyDescent="0.3">
      <c r="B63" s="6" t="str">
        <f>'DATOS DISEÑO'!$C$9</f>
        <v>BOYACÁ</v>
      </c>
      <c r="C63" s="6" t="str">
        <f>'DATOS DISEÑO'!$C$10</f>
        <v>TUNDAMA</v>
      </c>
      <c r="D63" s="6">
        <v>2</v>
      </c>
      <c r="E63" s="6" t="s">
        <v>116</v>
      </c>
      <c r="F63" s="82" t="str">
        <f>VLOOKUP(Tabla712[[#This Row],[ITEM]],Tabla1[[#All],[ÍTEM]:[DESCRIPCIÓN ACTIVIDAD]],3,FALSE)</f>
        <v>TRATAMIENTO SUPERFICIAL DOBLE CON EMULSIÓN CRR-65 TIPO 4
(Analizado para Agregado para tratamiento superficial tipo 4)</v>
      </c>
      <c r="G63" s="6" t="s">
        <v>46</v>
      </c>
      <c r="H63" t="s">
        <v>391</v>
      </c>
      <c r="I63" s="6" t="s">
        <v>372</v>
      </c>
      <c r="J63" s="5" cm="1">
        <f t="array" ref="J63">INDEX(Tabla9[[#All],[Departamento ]:[Precio ($ COP)]],MATCH(Tabla712[[#This Row],[DEPARTAMENTO]]&amp;Tabla712[[#This Row],[CODIGO]]&amp;Tabla712[[#This Row],[PROVINCIA]],Tabla9[[#All],[Departamento ]]&amp;Tabla9[[#All],[Código]]&amp;Tabla9[[#All],[Provincia]],0),8)</f>
        <v>223251.50602409636</v>
      </c>
      <c r="K63" s="74" t="s">
        <v>421</v>
      </c>
      <c r="L63" s="63" t="s">
        <v>421</v>
      </c>
      <c r="M63" s="63" t="s">
        <v>421</v>
      </c>
      <c r="N63" s="75" t="s">
        <v>421</v>
      </c>
      <c r="O63" s="64" t="s">
        <v>421</v>
      </c>
      <c r="P63" s="76" t="s">
        <v>421</v>
      </c>
      <c r="Q63" s="65">
        <f>1/275</f>
        <v>3.6363636363636364E-3</v>
      </c>
      <c r="R63" s="79">
        <f>Tabla712[[#This Row],[VALOR ECONOMICO ]]*Tabla712[[#This Row],[RENDIMIENTO EQUIPO]]</f>
        <v>811.82365826944135</v>
      </c>
      <c r="S63" s="71" t="s">
        <v>421</v>
      </c>
      <c r="T63" s="94" t="s">
        <v>421</v>
      </c>
      <c r="U63" s="71" t="s">
        <v>421</v>
      </c>
      <c r="V63" s="80" t="s">
        <v>421</v>
      </c>
    </row>
    <row r="64" spans="2:22" x14ac:dyDescent="0.3">
      <c r="B64" s="6" t="str">
        <f>'DATOS DISEÑO'!$C$9</f>
        <v>BOYACÁ</v>
      </c>
      <c r="C64" s="6" t="str">
        <f>'DATOS DISEÑO'!$C$10</f>
        <v>TUNDAMA</v>
      </c>
      <c r="D64" s="6">
        <v>2</v>
      </c>
      <c r="E64" s="6">
        <v>310.10000000000002</v>
      </c>
      <c r="F64" s="82" t="str">
        <f>VLOOKUP(Tabla712[[#This Row],[ITEM]],Tabla1[[#All],[ÍTEM]:[DESCRIPCIÓN ACTIVIDAD]],3,FALSE)</f>
        <v>CONFORMACIÓN DE LA CALZADA EXISTENTE</v>
      </c>
      <c r="G64" s="6" t="s">
        <v>52</v>
      </c>
      <c r="H64" t="s">
        <v>395</v>
      </c>
      <c r="I64" s="6" t="s">
        <v>372</v>
      </c>
      <c r="J64" s="5" cm="1">
        <f t="array" ref="J64">INDEX(Tabla9[[#All],[Departamento ]:[Precio ($ COP)]],MATCH(Tabla712[[#This Row],[DEPARTAMENTO]]&amp;Tabla712[[#This Row],[CODIGO]]&amp;Tabla712[[#This Row],[PROVINCIA]],Tabla9[[#All],[Departamento ]]&amp;Tabla9[[#All],[Código]]&amp;Tabla9[[#All],[Provincia]],0),8)</f>
        <v>250141.74344436562</v>
      </c>
      <c r="K64" s="74" t="s">
        <v>421</v>
      </c>
      <c r="L64" s="63" t="s">
        <v>421</v>
      </c>
      <c r="M64" s="63" t="s">
        <v>421</v>
      </c>
      <c r="N64" s="75" t="s">
        <v>421</v>
      </c>
      <c r="O64" s="64" t="s">
        <v>421</v>
      </c>
      <c r="P64" s="76" t="s">
        <v>421</v>
      </c>
      <c r="Q64" s="65">
        <f>1/619.375</f>
        <v>1.6145307769929364E-3</v>
      </c>
      <c r="R64" s="79">
        <f>Tabla712[[#This Row],[VALOR ECONOMICO ]]*Tabla712[[#This Row],[RENDIMIENTO EQUIPO]]</f>
        <v>403.86154340159942</v>
      </c>
      <c r="S64" s="71" t="s">
        <v>421</v>
      </c>
      <c r="T64" s="94" t="s">
        <v>421</v>
      </c>
      <c r="U64" s="71" t="s">
        <v>421</v>
      </c>
      <c r="V64" s="80" t="s">
        <v>421</v>
      </c>
    </row>
    <row r="65" spans="2:22" x14ac:dyDescent="0.3">
      <c r="B65" s="6" t="str">
        <f>'DATOS DISEÑO'!$C$9</f>
        <v>BOYACÁ</v>
      </c>
      <c r="C65" s="6" t="str">
        <f>'DATOS DISEÑO'!$C$10</f>
        <v>TUNDAMA</v>
      </c>
      <c r="D65" s="6">
        <v>2</v>
      </c>
      <c r="E65" s="6" t="s">
        <v>109</v>
      </c>
      <c r="F65" s="82" t="str">
        <f>VLOOKUP(Tabla712[[#This Row],[ITEM]],Tabla1[[#All],[ÍTEM]:[DESCRIPCIÓN ACTIVIDAD]],3,FALSE)</f>
        <v>EXCAVACIÓN SIN CLASIFICAR DE LA EXPLANACIÓN Y CANALES</v>
      </c>
      <c r="G65" s="6" t="s">
        <v>52</v>
      </c>
      <c r="H65" t="s">
        <v>395</v>
      </c>
      <c r="I65" s="6" t="s">
        <v>372</v>
      </c>
      <c r="J65" s="5" cm="1">
        <f t="array" ref="J65">INDEX(Tabla9[[#All],[Departamento ]:[Precio ($ COP)]],MATCH(Tabla712[[#This Row],[DEPARTAMENTO]]&amp;Tabla712[[#This Row],[CODIGO]]&amp;Tabla712[[#This Row],[PROVINCIA]],Tabla9[[#All],[Departamento ]]&amp;Tabla9[[#All],[Código]]&amp;Tabla9[[#All],[Provincia]],0),8)</f>
        <v>250141.74344436562</v>
      </c>
      <c r="K65" s="74" t="s">
        <v>421</v>
      </c>
      <c r="L65" s="63" t="s">
        <v>421</v>
      </c>
      <c r="M65" s="63" t="s">
        <v>421</v>
      </c>
      <c r="N65" s="75" t="s">
        <v>421</v>
      </c>
      <c r="O65" s="64" t="s">
        <v>421</v>
      </c>
      <c r="P65" s="76" t="s">
        <v>421</v>
      </c>
      <c r="Q65" s="65">
        <f>1/53.125</f>
        <v>1.8823529411764704E-2</v>
      </c>
      <c r="R65" s="79">
        <f>Tabla712[[#This Row],[VALOR ECONOMICO ]]*Tabla712[[#This Row],[RENDIMIENTO EQUIPO]]</f>
        <v>4708.5504648351171</v>
      </c>
      <c r="S65" s="71" t="s">
        <v>421</v>
      </c>
      <c r="T65" s="94" t="s">
        <v>421</v>
      </c>
      <c r="U65" s="71" t="s">
        <v>421</v>
      </c>
      <c r="V65" s="80" t="s">
        <v>421</v>
      </c>
    </row>
    <row r="66" spans="2:22" x14ac:dyDescent="0.3">
      <c r="B66" s="6" t="str">
        <f>'DATOS DISEÑO'!$C$9</f>
        <v>BOYACÁ</v>
      </c>
      <c r="C66" s="6" t="str">
        <f>'DATOS DISEÑO'!$C$10</f>
        <v>TUNDAMA</v>
      </c>
      <c r="D66" s="6">
        <v>2</v>
      </c>
      <c r="E66" s="6">
        <v>350.1</v>
      </c>
      <c r="F66" s="82" t="str">
        <f>VLOOKUP(Tabla712[[#This Row],[ITEM]],Tabla1[[#All],[ÍTEM]:[DESCRIPCIÓN ACTIVIDAD]],3,FALSE)</f>
        <v>MATERIAL GRANULAR TRATADO CON CEMENTO (MGTC) CLASE 1, NO INCLUYE SUM. CEMENTO
(Analizado para Material fino o granular clase 1, NT1)</v>
      </c>
      <c r="G66" s="6" t="s">
        <v>54</v>
      </c>
      <c r="H66" t="s">
        <v>396</v>
      </c>
      <c r="I66" s="6" t="s">
        <v>372</v>
      </c>
      <c r="J66" s="5" cm="1">
        <f t="array" ref="J66">INDEX(Tabla9[[#All],[Departamento ]:[Precio ($ COP)]],MATCH(Tabla712[[#This Row],[DEPARTAMENTO]]&amp;Tabla712[[#This Row],[CODIGO]]&amp;Tabla712[[#This Row],[PROVINCIA]],Tabla9[[#All],[Departamento ]]&amp;Tabla9[[#All],[Código]]&amp;Tabla9[[#All],[Provincia]],0),8)</f>
        <v>229296.59815733519</v>
      </c>
      <c r="K66" s="74" t="s">
        <v>421</v>
      </c>
      <c r="L66" s="63" t="s">
        <v>421</v>
      </c>
      <c r="M66" s="63" t="s">
        <v>421</v>
      </c>
      <c r="N66" s="75" t="s">
        <v>421</v>
      </c>
      <c r="O66" s="64" t="s">
        <v>421</v>
      </c>
      <c r="P66" s="76" t="s">
        <v>421</v>
      </c>
      <c r="Q66" s="65">
        <f>1/45</f>
        <v>2.2222222222222223E-2</v>
      </c>
      <c r="R66" s="79">
        <f>Tabla712[[#This Row],[VALOR ECONOMICO ]]*Tabla712[[#This Row],[RENDIMIENTO EQUIPO]]</f>
        <v>5095.4799590518933</v>
      </c>
      <c r="S66" s="71" t="s">
        <v>421</v>
      </c>
      <c r="T66" s="94" t="s">
        <v>421</v>
      </c>
      <c r="U66" s="71" t="s">
        <v>421</v>
      </c>
      <c r="V66" s="80" t="s">
        <v>421</v>
      </c>
    </row>
    <row r="67" spans="2:22" x14ac:dyDescent="0.3">
      <c r="B67" s="6" t="str">
        <f>'DATOS DISEÑO'!$C$9</f>
        <v>BOYACÁ</v>
      </c>
      <c r="C67" s="6" t="str">
        <f>'DATOS DISEÑO'!$C$10</f>
        <v>TUNDAMA</v>
      </c>
      <c r="D67" s="6">
        <v>2</v>
      </c>
      <c r="E67" s="6" t="s">
        <v>109</v>
      </c>
      <c r="F67" s="82" t="str">
        <f>VLOOKUP(Tabla712[[#This Row],[ITEM]],Tabla1[[#All],[ÍTEM]:[DESCRIPCIÓN ACTIVIDAD]],3,FALSE)</f>
        <v>EXCAVACIÓN SIN CLASIFICAR DE LA EXPLANACIÓN Y CANALES</v>
      </c>
      <c r="G67" s="6" t="s">
        <v>60</v>
      </c>
      <c r="H67" t="s">
        <v>399</v>
      </c>
      <c r="I67" s="6" t="s">
        <v>372</v>
      </c>
      <c r="J67" s="5" cm="1">
        <f t="array" ref="J67">INDEX(Tabla9[[#All],[Departamento ]:[Precio ($ COP)]],MATCH(Tabla712[[#This Row],[DEPARTAMENTO]]&amp;Tabla712[[#This Row],[CODIGO]]&amp;Tabla712[[#This Row],[PROVINCIA]],Tabla9[[#All],[Departamento ]]&amp;Tabla9[[#All],[Código]]&amp;Tabla9[[#All],[Provincia]],0),8)</f>
        <v>281409.46137491136</v>
      </c>
      <c r="K67" s="74" t="s">
        <v>421</v>
      </c>
      <c r="L67" s="63" t="s">
        <v>421</v>
      </c>
      <c r="M67" s="63" t="s">
        <v>421</v>
      </c>
      <c r="N67" s="75" t="s">
        <v>421</v>
      </c>
      <c r="O67" s="64" t="s">
        <v>421</v>
      </c>
      <c r="P67" s="76" t="s">
        <v>421</v>
      </c>
      <c r="Q67" s="65">
        <f>1/53.125</f>
        <v>1.8823529411764704E-2</v>
      </c>
      <c r="R67" s="79">
        <f>Tabla712[[#This Row],[VALOR ECONOMICO ]]*Tabla712[[#This Row],[RENDIMIENTO EQUIPO]]</f>
        <v>5297.1192729395079</v>
      </c>
      <c r="S67" s="71" t="s">
        <v>421</v>
      </c>
      <c r="T67" s="94" t="s">
        <v>421</v>
      </c>
      <c r="U67" s="71" t="s">
        <v>421</v>
      </c>
      <c r="V67" s="80" t="s">
        <v>421</v>
      </c>
    </row>
    <row r="68" spans="2:22" x14ac:dyDescent="0.3">
      <c r="B68" s="6" t="str">
        <f>'DATOS DISEÑO'!$C$9</f>
        <v>BOYACÁ</v>
      </c>
      <c r="C68" s="6" t="str">
        <f>'DATOS DISEÑO'!$C$10</f>
        <v>TUNDAMA</v>
      </c>
      <c r="D68" s="6">
        <v>2</v>
      </c>
      <c r="E68" s="6">
        <v>310.10000000000002</v>
      </c>
      <c r="F68" s="82" t="str">
        <f>VLOOKUP(Tabla712[[#This Row],[ITEM]],Tabla1[[#All],[ÍTEM]:[DESCRIPCIÓN ACTIVIDAD]],3,FALSE)</f>
        <v>CONFORMACIÓN DE LA CALZADA EXISTENTE</v>
      </c>
      <c r="G68" s="6" t="s">
        <v>66</v>
      </c>
      <c r="H68" t="s">
        <v>402</v>
      </c>
      <c r="I68" s="6" t="s">
        <v>372</v>
      </c>
      <c r="J68" s="5" cm="1">
        <f t="array" ref="J68">INDEX(Tabla9[[#All],[Departamento ]:[Precio ($ COP)]],MATCH(Tabla712[[#This Row],[DEPARTAMENTO]]&amp;Tabla712[[#This Row],[CODIGO]]&amp;Tabla712[[#This Row],[PROVINCIA]],Tabla9[[#All],[Departamento ]]&amp;Tabla9[[#All],[Código]]&amp;Tabla9[[#All],[Provincia]],0),8)</f>
        <v>171972.44861800136</v>
      </c>
      <c r="K68" s="74" t="s">
        <v>421</v>
      </c>
      <c r="L68" s="63" t="s">
        <v>421</v>
      </c>
      <c r="M68" s="63" t="s">
        <v>421</v>
      </c>
      <c r="N68" s="75" t="s">
        <v>421</v>
      </c>
      <c r="O68" s="64" t="s">
        <v>421</v>
      </c>
      <c r="P68" s="76" t="s">
        <v>421</v>
      </c>
      <c r="Q68" s="65">
        <f>1/619.375</f>
        <v>1.6145307769929364E-3</v>
      </c>
      <c r="R68" s="79">
        <f>Tabla712[[#This Row],[VALOR ECONOMICO ]]*Tabla712[[#This Row],[RENDIMIENTO EQUIPO]]</f>
        <v>277.65481108859956</v>
      </c>
      <c r="S68" s="71" t="s">
        <v>421</v>
      </c>
      <c r="T68" s="94" t="s">
        <v>421</v>
      </c>
      <c r="U68" s="71" t="s">
        <v>421</v>
      </c>
      <c r="V68" s="80" t="s">
        <v>421</v>
      </c>
    </row>
    <row r="69" spans="2:22" x14ac:dyDescent="0.3">
      <c r="B69" s="6" t="str">
        <f>'DATOS DISEÑO'!$C$9</f>
        <v>BOYACÁ</v>
      </c>
      <c r="C69" s="6" t="str">
        <f>'DATOS DISEÑO'!$C$10</f>
        <v>TUNDAMA</v>
      </c>
      <c r="D69" s="6">
        <v>3</v>
      </c>
      <c r="E69" s="6">
        <v>350.2</v>
      </c>
      <c r="F69" s="82" t="str">
        <f>VLOOKUP(Tabla712[[#This Row],[ITEM]],Tabla1[[#All],[ÍTEM]:[DESCRIPCIÓN ACTIVIDAD]],3,FALSE)</f>
        <v>MATERIAL GRANULAR TRATADO CON CEMENTO (MGTC) CLASE 2, NO INCLUYE SUM. CEMENTO
(Analizado para Material fino o granular clase 2, NT1)</v>
      </c>
      <c r="G69" s="6" t="s">
        <v>11</v>
      </c>
      <c r="H69" t="s">
        <v>409</v>
      </c>
      <c r="I69" s="6" t="s">
        <v>408</v>
      </c>
      <c r="J69" s="5" cm="1">
        <f t="array" ref="J69">INDEX(Tabla10[[#All],[Departamento]:[Precio ($ COP)]],MATCH(Tabla712[[#This Row],[DEPARTAMENTO]]&amp;Tabla712[[#This Row],[CODIGO]]&amp;Tabla712[[#This Row],[PROVINCIA]],Tabla10[[#All],[Departamento]]&amp;Tabla10[[#All],[Código]]&amp;Tabla10[[#All],[Provincia]],0),7)</f>
        <v>2698.0548713157227</v>
      </c>
      <c r="K69" s="74" t="s">
        <v>421</v>
      </c>
      <c r="L69" s="63" t="s">
        <v>421</v>
      </c>
      <c r="M69" s="63" t="s">
        <v>421</v>
      </c>
      <c r="N69" s="75" t="s">
        <v>421</v>
      </c>
      <c r="O69" s="64" t="s">
        <v>421</v>
      </c>
      <c r="P69" s="76" t="s">
        <v>421</v>
      </c>
      <c r="Q69" s="65" t="s">
        <v>421</v>
      </c>
      <c r="R69" s="78" t="s">
        <v>421</v>
      </c>
      <c r="S69" s="140">
        <v>2.2200000000000001E-2</v>
      </c>
      <c r="T69" s="94">
        <v>1</v>
      </c>
      <c r="U69" s="139">
        <f>Tabla712[[#This Row],[CANTIDAD TRANSPORTE]]*Tabla712[[#This Row],[DISTANCIA DE TRANSPORTE]]</f>
        <v>2.2200000000000001E-2</v>
      </c>
      <c r="V69" s="91">
        <f>Tabla712[[#This Row],[CANTIDAD TRANSPORTE*DISTANCIA DE TRANSPORTE]]*Tabla712[[#This Row],[VALOR ECONOMICO ]]</f>
        <v>59.896818143209046</v>
      </c>
    </row>
    <row r="70" spans="2:22" x14ac:dyDescent="0.3">
      <c r="B70" s="6" t="str">
        <f>'DATOS DISEÑO'!$C$9</f>
        <v>BOYACÁ</v>
      </c>
      <c r="C70" s="6" t="str">
        <f>'DATOS DISEÑO'!$C$10</f>
        <v>TUNDAMA</v>
      </c>
      <c r="D70" s="6">
        <v>3</v>
      </c>
      <c r="E70" s="6">
        <v>350.2</v>
      </c>
      <c r="F70" s="82" t="str">
        <f>VLOOKUP(Tabla712[[#This Row],[ITEM]],Tabla1[[#All],[ÍTEM]:[DESCRIPCIÓN ACTIVIDAD]],3,FALSE)</f>
        <v>MATERIAL GRANULAR TRATADO CON CEMENTO (MGTC) CLASE 2, NO INCLUYE SUM. CEMENTO
(Analizado para Material fino o granular clase 2, NT1)</v>
      </c>
      <c r="G70" s="6" t="s">
        <v>8</v>
      </c>
      <c r="H70" t="s">
        <v>100</v>
      </c>
      <c r="I70" s="6" t="s">
        <v>87</v>
      </c>
      <c r="J70" s="5" cm="1">
        <f t="array" ref="J70">INDEX(Tabla5[[#All],[Departamento]:[Precio ($ COP)]],MATCH(Tabla712[[#This Row],[DEPARTAMENTO]]&amp;Tabla712[[#This Row],[CODIGO]]&amp;Tabla712[[#This Row],[PROVINCIA]],Tabla5[[#All],[Departamento]]&amp;Tabla5[[#All],[Código]]&amp;Tabla5[[#All],[Provincia]],0),6)</f>
        <v>160333.33333333334</v>
      </c>
      <c r="K70" s="74">
        <f>Tabla712[[#This Row],[VALOR ECONOMICO ]]/Tabla712[[#This Row],[PRESTACIONES '[%']]]*100</f>
        <v>86666.666666666672</v>
      </c>
      <c r="L70" s="63">
        <v>185</v>
      </c>
      <c r="M70" s="63">
        <v>360</v>
      </c>
      <c r="N70" s="75">
        <f>Tabla712[[#This Row],[VALOR ECONOMICO ]]/Tabla712[[#This Row],[RENDIMIENTO]]</f>
        <v>445.37037037037038</v>
      </c>
      <c r="O70" s="64" t="s">
        <v>421</v>
      </c>
      <c r="P70" s="76" t="s">
        <v>421</v>
      </c>
      <c r="Q70" s="65" t="s">
        <v>421</v>
      </c>
      <c r="R70" s="78" t="s">
        <v>421</v>
      </c>
      <c r="S70" s="71" t="s">
        <v>421</v>
      </c>
      <c r="T70" s="94" t="s">
        <v>421</v>
      </c>
      <c r="U70" s="71" t="s">
        <v>421</v>
      </c>
      <c r="V70" s="80" t="s">
        <v>421</v>
      </c>
    </row>
    <row r="71" spans="2:22" x14ac:dyDescent="0.3">
      <c r="B71" s="6" t="str">
        <f>'DATOS DISEÑO'!$C$9</f>
        <v>BOYACÁ</v>
      </c>
      <c r="C71" s="6" t="str">
        <f>'DATOS DISEÑO'!$C$10</f>
        <v>TUNDAMA</v>
      </c>
      <c r="D71" s="6">
        <v>3</v>
      </c>
      <c r="E71" s="6">
        <v>310.10000000000002</v>
      </c>
      <c r="F71" s="82" t="str">
        <f>VLOOKUP(Tabla712[[#This Row],[ITEM]],Tabla1[[#All],[ÍTEM]:[DESCRIPCIÓN ACTIVIDAD]],3,FALSE)</f>
        <v>CONFORMACIÓN DE LA CALZADA EXISTENTE</v>
      </c>
      <c r="G71" s="6" t="s">
        <v>8</v>
      </c>
      <c r="H71" t="s">
        <v>100</v>
      </c>
      <c r="I71" s="6" t="s">
        <v>87</v>
      </c>
      <c r="J71" s="5" cm="1">
        <f t="array" ref="J71">INDEX(Tabla5[[#All],[Departamento]:[Precio ($ COP)]],MATCH(Tabla712[[#This Row],[DEPARTAMENTO]]&amp;Tabla712[[#This Row],[CODIGO]]&amp;Tabla712[[#This Row],[PROVINCIA]],Tabla5[[#All],[Departamento]]&amp;Tabla5[[#All],[Código]]&amp;Tabla5[[#All],[Provincia]],0),6)</f>
        <v>160333.33333333334</v>
      </c>
      <c r="K71" s="74">
        <f>Tabla712[[#This Row],[VALOR ECONOMICO ]]/Tabla712[[#This Row],[PRESTACIONES '[%']]]*100</f>
        <v>86666.666666666672</v>
      </c>
      <c r="L71" s="63">
        <v>185</v>
      </c>
      <c r="M71" s="63">
        <v>4955</v>
      </c>
      <c r="N71" s="75">
        <f>Tabla712[[#This Row],[VALOR ECONOMICO ]]/Tabla712[[#This Row],[RENDIMIENTO]]</f>
        <v>32.35788765556677</v>
      </c>
      <c r="O71" s="64" t="s">
        <v>421</v>
      </c>
      <c r="P71" s="76" t="s">
        <v>421</v>
      </c>
      <c r="Q71" s="65" t="s">
        <v>421</v>
      </c>
      <c r="R71" s="78" t="s">
        <v>421</v>
      </c>
      <c r="S71" s="71" t="s">
        <v>421</v>
      </c>
      <c r="T71" s="94" t="s">
        <v>421</v>
      </c>
      <c r="U71" s="71" t="s">
        <v>421</v>
      </c>
      <c r="V71" s="80" t="s">
        <v>421</v>
      </c>
    </row>
    <row r="72" spans="2:22" x14ac:dyDescent="0.3">
      <c r="B72" s="6" t="str">
        <f>'DATOS DISEÑO'!$C$9</f>
        <v>BOYACÁ</v>
      </c>
      <c r="C72" s="6" t="str">
        <f>'DATOS DISEÑO'!$C$10</f>
        <v>TUNDAMA</v>
      </c>
      <c r="D72" s="6">
        <v>3</v>
      </c>
      <c r="E72" s="6">
        <v>350.2</v>
      </c>
      <c r="F72" s="82" t="str">
        <f>VLOOKUP(Tabla712[[#This Row],[ITEM]],Tabla1[[#All],[ÍTEM]:[DESCRIPCIÓN ACTIVIDAD]],3,FALSE)</f>
        <v>MATERIAL GRANULAR TRATADO CON CEMENTO (MGTC) CLASE 2, NO INCLUYE SUM. CEMENTO
(Analizado para Material fino o granular clase 2, NT1)</v>
      </c>
      <c r="G72" s="6" t="s">
        <v>28</v>
      </c>
      <c r="H72" t="s">
        <v>105</v>
      </c>
      <c r="I72" s="6" t="s">
        <v>87</v>
      </c>
      <c r="J72" s="5" cm="1">
        <f t="array" ref="J72">INDEX(Tabla5[[#All],[Departamento]:[Precio ($ COP)]],MATCH(Tabla712[[#This Row],[DEPARTAMENTO]]&amp;Tabla712[[#This Row],[CODIGO]]&amp;Tabla712[[#This Row],[PROVINCIA]],Tabla5[[#All],[Departamento]]&amp;Tabla5[[#All],[Código]]&amp;Tabla5[[#All],[Provincia]],0),6)</f>
        <v>136283.33333333334</v>
      </c>
      <c r="K72" s="74">
        <f>Tabla712[[#This Row],[VALOR ECONOMICO ]]/Tabla712[[#This Row],[PRESTACIONES '[%']]]*100</f>
        <v>73666.666666666672</v>
      </c>
      <c r="L72" s="63">
        <v>185</v>
      </c>
      <c r="M72" s="63">
        <v>360</v>
      </c>
      <c r="N72" s="75">
        <f>Tabla712[[#This Row],[VALOR ECONOMICO ]]/Tabla712[[#This Row],[RENDIMIENTO]]</f>
        <v>378.56481481481484</v>
      </c>
      <c r="O72" s="64" t="s">
        <v>421</v>
      </c>
      <c r="P72" s="76" t="s">
        <v>421</v>
      </c>
      <c r="Q72" s="65" t="s">
        <v>421</v>
      </c>
      <c r="R72" s="78" t="s">
        <v>421</v>
      </c>
      <c r="S72" s="71" t="s">
        <v>421</v>
      </c>
      <c r="T72" s="94" t="s">
        <v>421</v>
      </c>
      <c r="U72" s="71" t="s">
        <v>421</v>
      </c>
      <c r="V72" s="80" t="s">
        <v>421</v>
      </c>
    </row>
    <row r="73" spans="2:22" x14ac:dyDescent="0.3">
      <c r="B73" s="6" t="str">
        <f>'DATOS DISEÑO'!$C$9</f>
        <v>BOYACÁ</v>
      </c>
      <c r="C73" s="6" t="str">
        <f>'DATOS DISEÑO'!$C$10</f>
        <v>TUNDAMA</v>
      </c>
      <c r="D73" s="6">
        <v>3</v>
      </c>
      <c r="E73" s="6" t="s">
        <v>109</v>
      </c>
      <c r="F73" s="82" t="str">
        <f>VLOOKUP(Tabla712[[#This Row],[ITEM]],Tabla1[[#All],[ÍTEM]:[DESCRIPCIÓN ACTIVIDAD]],3,FALSE)</f>
        <v>EXCAVACIÓN SIN CLASIFICAR DE LA EXPLANACIÓN Y CANALES</v>
      </c>
      <c r="G73" s="6" t="s">
        <v>8</v>
      </c>
      <c r="H73" t="s">
        <v>100</v>
      </c>
      <c r="I73" s="6" t="s">
        <v>87</v>
      </c>
      <c r="J73" s="5" cm="1">
        <f t="array" ref="J73">INDEX(Tabla5[[#All],[Departamento]:[Precio ($ COP)]],MATCH(Tabla712[[#This Row],[DEPARTAMENTO]]&amp;Tabla712[[#This Row],[CODIGO]]&amp;Tabla712[[#This Row],[PROVINCIA]],Tabla5[[#All],[Departamento]]&amp;Tabla5[[#All],[Código]]&amp;Tabla5[[#All],[Provincia]],0),6)</f>
        <v>160333.33333333334</v>
      </c>
      <c r="K73" s="74">
        <f>Tabla712[[#This Row],[VALOR ECONOMICO ]]/Tabla712[[#This Row],[PRESTACIONES '[%']]]*100</f>
        <v>86666.666666666672</v>
      </c>
      <c r="L73" s="63">
        <v>185</v>
      </c>
      <c r="M73" s="63">
        <v>425</v>
      </c>
      <c r="N73" s="75">
        <f>Tabla712[[#This Row],[VALOR ECONOMICO ]]/Tabla712[[#This Row],[RENDIMIENTO]]</f>
        <v>377.25490196078431</v>
      </c>
      <c r="O73" s="64" t="s">
        <v>421</v>
      </c>
      <c r="P73" s="76" t="s">
        <v>421</v>
      </c>
      <c r="Q73" s="65" t="s">
        <v>421</v>
      </c>
      <c r="R73" s="78" t="s">
        <v>421</v>
      </c>
      <c r="S73" s="71" t="s">
        <v>421</v>
      </c>
      <c r="T73" s="94" t="s">
        <v>421</v>
      </c>
      <c r="U73" s="71" t="s">
        <v>421</v>
      </c>
      <c r="V73" s="80" t="s">
        <v>421</v>
      </c>
    </row>
    <row r="74" spans="2:22" x14ac:dyDescent="0.3">
      <c r="B74" s="6" t="str">
        <f>'DATOS DISEÑO'!$C$9</f>
        <v>BOYACÁ</v>
      </c>
      <c r="C74" s="6" t="str">
        <f>'DATOS DISEÑO'!$C$10</f>
        <v>TUNDAMA</v>
      </c>
      <c r="D74" s="6">
        <v>3</v>
      </c>
      <c r="E74" s="6" t="s">
        <v>115</v>
      </c>
      <c r="F74" s="82" t="str">
        <f>VLOOKUP(Tabla712[[#This Row],[ITEM]],Tabla1[[#All],[ÍTEM]:[DESCRIPCIÓN ACTIVIDAD]],3,FALSE)</f>
        <v>TRATAMIENTO SUPERFICIAL DOBLE CON EMULSIÓN CRR-65 TIPO 3
(Analizado para Agregado para un tratamiento superficial tipo 3)</v>
      </c>
      <c r="G74" s="6" t="s">
        <v>16</v>
      </c>
      <c r="H74" t="s">
        <v>102</v>
      </c>
      <c r="I74" s="6" t="s">
        <v>87</v>
      </c>
      <c r="J74" s="5" cm="1">
        <f t="array" ref="J74">INDEX(Tabla5[[#All],[Departamento]:[Precio ($ COP)]],MATCH(Tabla712[[#This Row],[DEPARTAMENTO]]&amp;Tabla712[[#This Row],[CODIGO]]&amp;Tabla712[[#This Row],[PROVINCIA]],Tabla5[[#All],[Departamento]]&amp;Tabla5[[#All],[Código]]&amp;Tabla5[[#All],[Provincia]],0),6)</f>
        <v>320666.66666666669</v>
      </c>
      <c r="K74" s="74">
        <f>Tabla712[[#This Row],[VALOR ECONOMICO ]]/Tabla712[[#This Row],[PRESTACIONES '[%']]]*100</f>
        <v>173333.33333333334</v>
      </c>
      <c r="L74" s="63">
        <v>185</v>
      </c>
      <c r="M74" s="63">
        <v>2200</v>
      </c>
      <c r="N74" s="75">
        <f>Tabla712[[#This Row],[VALOR ECONOMICO ]]/Tabla712[[#This Row],[RENDIMIENTO]]</f>
        <v>145.75757575757578</v>
      </c>
      <c r="O74" s="64" t="s">
        <v>421</v>
      </c>
      <c r="P74" s="76" t="s">
        <v>421</v>
      </c>
      <c r="Q74" s="65" t="s">
        <v>421</v>
      </c>
      <c r="R74" s="78" t="s">
        <v>421</v>
      </c>
      <c r="S74" s="71" t="s">
        <v>421</v>
      </c>
      <c r="T74" s="94" t="s">
        <v>421</v>
      </c>
      <c r="U74" s="71" t="s">
        <v>421</v>
      </c>
      <c r="V74" s="80" t="s">
        <v>421</v>
      </c>
    </row>
    <row r="75" spans="2:22" x14ac:dyDescent="0.3">
      <c r="B75" s="6" t="str">
        <f>'DATOS DISEÑO'!$C$9</f>
        <v>BOYACÁ</v>
      </c>
      <c r="C75" s="6" t="str">
        <f>'DATOS DISEÑO'!$C$10</f>
        <v>TUNDAMA</v>
      </c>
      <c r="D75" s="6">
        <v>3</v>
      </c>
      <c r="E75" s="6">
        <v>310.10000000000002</v>
      </c>
      <c r="F75" s="82" t="str">
        <f>VLOOKUP(Tabla712[[#This Row],[ITEM]],Tabla1[[#All],[ÍTEM]:[DESCRIPCIÓN ACTIVIDAD]],3,FALSE)</f>
        <v>CONFORMACIÓN DE LA CALZADA EXISTENTE</v>
      </c>
      <c r="G75" s="6" t="s">
        <v>28</v>
      </c>
      <c r="H75" t="s">
        <v>105</v>
      </c>
      <c r="I75" s="6" t="s">
        <v>87</v>
      </c>
      <c r="J75" s="5" cm="1">
        <f t="array" ref="J75">INDEX(Tabla5[[#All],[Departamento]:[Precio ($ COP)]],MATCH(Tabla712[[#This Row],[DEPARTAMENTO]]&amp;Tabla712[[#This Row],[CODIGO]]&amp;Tabla712[[#This Row],[PROVINCIA]],Tabla5[[#All],[Departamento]]&amp;Tabla5[[#All],[Código]]&amp;Tabla5[[#All],[Provincia]],0),6)</f>
        <v>136283.33333333334</v>
      </c>
      <c r="K75" s="74">
        <f>Tabla712[[#This Row],[VALOR ECONOMICO ]]/Tabla712[[#This Row],[PRESTACIONES '[%']]]*100</f>
        <v>73666.666666666672</v>
      </c>
      <c r="L75" s="63">
        <v>185</v>
      </c>
      <c r="M75" s="63">
        <v>4955</v>
      </c>
      <c r="N75" s="75">
        <f>Tabla712[[#This Row],[VALOR ECONOMICO ]]/Tabla712[[#This Row],[RENDIMIENTO]]</f>
        <v>27.504204507231755</v>
      </c>
      <c r="O75" s="64" t="s">
        <v>421</v>
      </c>
      <c r="P75" s="76" t="s">
        <v>421</v>
      </c>
      <c r="Q75" s="65" t="s">
        <v>421</v>
      </c>
      <c r="R75" s="78" t="s">
        <v>421</v>
      </c>
      <c r="S75" s="71" t="s">
        <v>421</v>
      </c>
      <c r="T75" s="94" t="s">
        <v>421</v>
      </c>
      <c r="U75" s="71" t="s">
        <v>421</v>
      </c>
      <c r="V75" s="80" t="s">
        <v>421</v>
      </c>
    </row>
    <row r="76" spans="2:22" x14ac:dyDescent="0.3">
      <c r="B76" s="6" t="str">
        <f>'DATOS DISEÑO'!$C$9</f>
        <v>BOYACÁ</v>
      </c>
      <c r="C76" s="6" t="str">
        <f>'DATOS DISEÑO'!$C$10</f>
        <v>TUNDAMA</v>
      </c>
      <c r="D76" s="6">
        <v>3</v>
      </c>
      <c r="E76" s="6">
        <v>350.2</v>
      </c>
      <c r="F76" s="82" t="str">
        <f>VLOOKUP(Tabla712[[#This Row],[ITEM]],Tabla1[[#All],[ÍTEM]:[DESCRIPCIÓN ACTIVIDAD]],3,FALSE)</f>
        <v>MATERIAL GRANULAR TRATADO CON CEMENTO (MGTC) CLASE 2, NO INCLUYE SUM. CEMENTO
(Analizado para Material fino o granular clase 2, NT1)</v>
      </c>
      <c r="G76" s="6" t="s">
        <v>73</v>
      </c>
      <c r="H76" t="s">
        <v>363</v>
      </c>
      <c r="I76" s="6" t="s">
        <v>146</v>
      </c>
      <c r="J76" s="5" cm="1">
        <f t="array" ref="J76">INDEX(Tabla8[[#All],[Departamento ]:[Precio ($ COP)]],MATCH(Tabla712[[#This Row],[DEPARTAMENTO]]&amp;Tabla712[[#This Row],[CODIGO]]&amp;Tabla712[[#This Row],[PROVINCIA]],Tabla8[[#All],[Departamento ]]&amp;Tabla8[[#All],[Código]]&amp;Tabla8[[#All],[Provincia]],0),7)</f>
        <v>50009.725814795653</v>
      </c>
      <c r="K76" s="74" t="s">
        <v>421</v>
      </c>
      <c r="L76" s="63" t="s">
        <v>421</v>
      </c>
      <c r="M76" s="63" t="s">
        <v>421</v>
      </c>
      <c r="N76" s="75" t="s">
        <v>421</v>
      </c>
      <c r="O76" s="64">
        <v>1.3</v>
      </c>
      <c r="P76" s="77">
        <f>Tabla712[[#This Row],[CANTIDAD DE MATERIAL]]*Tabla712[[#This Row],[VALOR ECONOMICO ]]</f>
        <v>65012.643559234348</v>
      </c>
      <c r="Q76" s="65" t="s">
        <v>421</v>
      </c>
      <c r="R76" s="78" t="s">
        <v>421</v>
      </c>
      <c r="S76" s="71" t="s">
        <v>421</v>
      </c>
      <c r="T76" s="94" t="s">
        <v>421</v>
      </c>
      <c r="U76" s="71" t="s">
        <v>421</v>
      </c>
      <c r="V76" s="80" t="s">
        <v>421</v>
      </c>
    </row>
    <row r="77" spans="2:22" x14ac:dyDescent="0.3">
      <c r="B77" s="6" t="str">
        <f>'DATOS DISEÑO'!$C$9</f>
        <v>BOYACÁ</v>
      </c>
      <c r="C77" s="6" t="str">
        <f>'DATOS DISEÑO'!$C$10</f>
        <v>TUNDAMA</v>
      </c>
      <c r="D77" s="6">
        <v>3</v>
      </c>
      <c r="E77" s="6" t="s">
        <v>109</v>
      </c>
      <c r="F77" s="82" t="str">
        <f>VLOOKUP(Tabla712[[#This Row],[ITEM]],Tabla1[[#All],[ÍTEM]:[DESCRIPCIÓN ACTIVIDAD]],3,FALSE)</f>
        <v>EXCAVACIÓN SIN CLASIFICAR DE LA EXPLANACIÓN Y CANALES</v>
      </c>
      <c r="G77" s="6" t="s">
        <v>28</v>
      </c>
      <c r="H77" t="s">
        <v>105</v>
      </c>
      <c r="I77" s="6" t="s">
        <v>87</v>
      </c>
      <c r="J77" s="5" cm="1">
        <f t="array" ref="J77">INDEX(Tabla5[[#All],[Departamento]:[Precio ($ COP)]],MATCH(Tabla712[[#This Row],[DEPARTAMENTO]]&amp;Tabla712[[#This Row],[CODIGO]]&amp;Tabla712[[#This Row],[PROVINCIA]],Tabla5[[#All],[Departamento]]&amp;Tabla5[[#All],[Código]]&amp;Tabla5[[#All],[Provincia]],0),6)</f>
        <v>136283.33333333334</v>
      </c>
      <c r="K77" s="74">
        <f>Tabla712[[#This Row],[VALOR ECONOMICO ]]/Tabla712[[#This Row],[PRESTACIONES '[%']]]*100</f>
        <v>73666.666666666672</v>
      </c>
      <c r="L77" s="63">
        <v>185</v>
      </c>
      <c r="M77" s="63">
        <v>425</v>
      </c>
      <c r="N77" s="75">
        <f>Tabla712[[#This Row],[VALOR ECONOMICO ]]/Tabla712[[#This Row],[RENDIMIENTO]]</f>
        <v>320.66666666666669</v>
      </c>
      <c r="O77" s="64" t="s">
        <v>421</v>
      </c>
      <c r="P77" s="76" t="s">
        <v>421</v>
      </c>
      <c r="Q77" s="65" t="s">
        <v>421</v>
      </c>
      <c r="R77" s="78" t="s">
        <v>421</v>
      </c>
      <c r="S77" s="71" t="s">
        <v>421</v>
      </c>
      <c r="T77" s="94" t="s">
        <v>421</v>
      </c>
      <c r="U77" s="71" t="s">
        <v>421</v>
      </c>
      <c r="V77" s="80" t="s">
        <v>421</v>
      </c>
    </row>
    <row r="78" spans="2:22" x14ac:dyDescent="0.3">
      <c r="B78" s="6" t="str">
        <f>'DATOS DISEÑO'!$C$9</f>
        <v>BOYACÁ</v>
      </c>
      <c r="C78" s="6" t="str">
        <f>'DATOS DISEÑO'!$C$10</f>
        <v>TUNDAMA</v>
      </c>
      <c r="D78" s="6">
        <v>3</v>
      </c>
      <c r="E78" s="6" t="s">
        <v>115</v>
      </c>
      <c r="F78" s="82" t="str">
        <f>VLOOKUP(Tabla712[[#This Row],[ITEM]],Tabla1[[#All],[ÍTEM]:[DESCRIPCIÓN ACTIVIDAD]],3,FALSE)</f>
        <v>TRATAMIENTO SUPERFICIAL DOBLE CON EMULSIÓN CRR-65 TIPO 3
(Analizado para Agregado para un tratamiento superficial tipo 3)</v>
      </c>
      <c r="G78" s="6" t="s">
        <v>28</v>
      </c>
      <c r="H78" t="s">
        <v>105</v>
      </c>
      <c r="I78" s="6" t="s">
        <v>87</v>
      </c>
      <c r="J78" s="5" cm="1">
        <f t="array" ref="J78">INDEX(Tabla5[[#All],[Departamento]:[Precio ($ COP)]],MATCH(Tabla712[[#This Row],[DEPARTAMENTO]]&amp;Tabla712[[#This Row],[CODIGO]]&amp;Tabla712[[#This Row],[PROVINCIA]],Tabla5[[#All],[Departamento]]&amp;Tabla5[[#All],[Código]]&amp;Tabla5[[#All],[Provincia]],0),6)</f>
        <v>136283.33333333334</v>
      </c>
      <c r="K78" s="74">
        <f>Tabla712[[#This Row],[VALOR ECONOMICO ]]/Tabla712[[#This Row],[PRESTACIONES '[%']]]*100</f>
        <v>73666.666666666672</v>
      </c>
      <c r="L78" s="63">
        <v>185</v>
      </c>
      <c r="M78" s="63">
        <v>2200</v>
      </c>
      <c r="N78" s="75">
        <f>Tabla712[[#This Row],[VALOR ECONOMICO ]]/Tabla712[[#This Row],[RENDIMIENTO]]</f>
        <v>61.946969696969703</v>
      </c>
      <c r="O78" s="64" t="s">
        <v>421</v>
      </c>
      <c r="P78" s="76" t="s">
        <v>421</v>
      </c>
      <c r="Q78" s="65" t="s">
        <v>421</v>
      </c>
      <c r="R78" s="78" t="s">
        <v>421</v>
      </c>
      <c r="S78" s="71" t="s">
        <v>421</v>
      </c>
      <c r="T78" s="94" t="s">
        <v>421</v>
      </c>
      <c r="U78" s="71" t="s">
        <v>421</v>
      </c>
      <c r="V78" s="80" t="s">
        <v>421</v>
      </c>
    </row>
    <row r="79" spans="2:22" x14ac:dyDescent="0.3">
      <c r="B79" s="6" t="str">
        <f>'DATOS DISEÑO'!$C$9</f>
        <v>BOYACÁ</v>
      </c>
      <c r="C79" s="6" t="str">
        <f>'DATOS DISEÑO'!$C$10</f>
        <v>TUNDAMA</v>
      </c>
      <c r="D79" s="6">
        <v>3</v>
      </c>
      <c r="E79" s="6" t="s">
        <v>109</v>
      </c>
      <c r="F79" s="82" t="str">
        <f>VLOOKUP(Tabla712[[#This Row],[ITEM]],Tabla1[[#All],[ÍTEM]:[DESCRIPCIÓN ACTIVIDAD]],3,FALSE)</f>
        <v>EXCAVACIÓN SIN CLASIFICAR DE LA EXPLANACIÓN Y CANALES</v>
      </c>
      <c r="G79" s="6" t="s">
        <v>53</v>
      </c>
      <c r="H79" t="s">
        <v>349</v>
      </c>
      <c r="I79" s="6" t="s">
        <v>146</v>
      </c>
      <c r="J79" s="5" cm="1">
        <f t="array" ref="J79">INDEX(Tabla8[[#All],[Departamento ]:[Precio ($ COP)]],MATCH(Tabla712[[#This Row],[DEPARTAMENTO]]&amp;Tabla712[[#This Row],[CODIGO]]&amp;Tabla712[[#This Row],[PROVINCIA]],Tabla8[[#All],[Departamento ]]&amp;Tabla8[[#All],[Código]]&amp;Tabla8[[#All],[Provincia]],0),7)</f>
        <v>3377.6829577518247</v>
      </c>
      <c r="K79" s="74" t="s">
        <v>421</v>
      </c>
      <c r="L79" s="63" t="s">
        <v>421</v>
      </c>
      <c r="M79" s="63" t="s">
        <v>421</v>
      </c>
      <c r="N79" s="75" t="s">
        <v>421</v>
      </c>
      <c r="O79" s="64">
        <v>1</v>
      </c>
      <c r="P79" s="77">
        <f>Tabla712[[#This Row],[CANTIDAD DE MATERIAL]]*Tabla712[[#This Row],[VALOR ECONOMICO ]]</f>
        <v>3377.6829577518247</v>
      </c>
      <c r="Q79" s="65" t="s">
        <v>421</v>
      </c>
      <c r="R79" s="78" t="s">
        <v>421</v>
      </c>
      <c r="S79" s="71" t="s">
        <v>421</v>
      </c>
      <c r="T79" s="94" t="s">
        <v>421</v>
      </c>
      <c r="U79" s="71" t="s">
        <v>421</v>
      </c>
      <c r="V79" s="80" t="s">
        <v>421</v>
      </c>
    </row>
    <row r="80" spans="2:22" x14ac:dyDescent="0.3">
      <c r="B80" s="6" t="str">
        <f>'DATOS DISEÑO'!$C$9</f>
        <v>BOYACÁ</v>
      </c>
      <c r="C80" s="6" t="str">
        <f>'DATOS DISEÑO'!$C$10</f>
        <v>TUNDAMA</v>
      </c>
      <c r="D80" s="6">
        <v>3</v>
      </c>
      <c r="E80" s="6">
        <v>350.2</v>
      </c>
      <c r="F80" s="82" t="str">
        <f>VLOOKUP(Tabla712[[#This Row],[ITEM]],Tabla1[[#All],[ÍTEM]:[DESCRIPCIÓN ACTIVIDAD]],3,FALSE)</f>
        <v>MATERIAL GRANULAR TRATADO CON CEMENTO (MGTC) CLASE 2, NO INCLUYE SUM. CEMENTO
(Analizado para Material fino o granular clase 2, NT1)</v>
      </c>
      <c r="G80" s="6" t="s">
        <v>33</v>
      </c>
      <c r="H80" t="s">
        <v>336</v>
      </c>
      <c r="I80" s="6" t="s">
        <v>335</v>
      </c>
      <c r="J80" s="5" cm="1">
        <f t="array" ref="J80">INDEX(Tabla8[[#All],[Departamento ]:[Precio ($ COP)]],MATCH(Tabla712[[#This Row],[DEPARTAMENTO]]&amp;Tabla712[[#This Row],[CODIGO]]&amp;Tabla712[[#This Row],[PROVINCIA]],Tabla8[[#All],[Departamento ]]&amp;Tabla8[[#All],[Código]]&amp;Tabla8[[#All],[Provincia]],0),7)</f>
        <v>97.87579460336616</v>
      </c>
      <c r="K80" s="74" t="s">
        <v>421</v>
      </c>
      <c r="L80" s="63" t="s">
        <v>421</v>
      </c>
      <c r="M80" s="63" t="s">
        <v>421</v>
      </c>
      <c r="N80" s="75" t="s">
        <v>421</v>
      </c>
      <c r="O80" s="64">
        <v>24</v>
      </c>
      <c r="P80" s="77">
        <f>Tabla712[[#This Row],[CANTIDAD DE MATERIAL]]*Tabla712[[#This Row],[VALOR ECONOMICO ]]</f>
        <v>2349.0190704807878</v>
      </c>
      <c r="Q80" s="65" t="s">
        <v>421</v>
      </c>
      <c r="R80" s="78" t="s">
        <v>421</v>
      </c>
      <c r="S80" s="71" t="s">
        <v>421</v>
      </c>
      <c r="T80" s="94" t="s">
        <v>421</v>
      </c>
      <c r="U80" s="71" t="s">
        <v>421</v>
      </c>
      <c r="V80" s="80" t="s">
        <v>421</v>
      </c>
    </row>
    <row r="81" spans="2:22" x14ac:dyDescent="0.3">
      <c r="B81" s="6" t="str">
        <f>'DATOS DISEÑO'!$C$9</f>
        <v>BOYACÁ</v>
      </c>
      <c r="C81" s="6" t="str">
        <f>'DATOS DISEÑO'!$C$10</f>
        <v>TUNDAMA</v>
      </c>
      <c r="D81" s="6">
        <v>3</v>
      </c>
      <c r="E81" s="6" t="s">
        <v>115</v>
      </c>
      <c r="F81" s="82" t="str">
        <f>VLOOKUP(Tabla712[[#This Row],[ITEM]],Tabla1[[#All],[ÍTEM]:[DESCRIPCIÓN ACTIVIDAD]],3,FALSE)</f>
        <v>TRATAMIENTO SUPERFICIAL DOBLE CON EMULSIÓN CRR-65 TIPO 3
(Analizado para Agregado para un tratamiento superficial tipo 3)</v>
      </c>
      <c r="G81" s="6" t="s">
        <v>21</v>
      </c>
      <c r="H81" t="s">
        <v>332</v>
      </c>
      <c r="I81" s="6" t="s">
        <v>146</v>
      </c>
      <c r="J81" s="5" cm="1">
        <f t="array" ref="J81">INDEX(Tabla8[[#All],[Departamento ]:[Precio ($ COP)]],MATCH(Tabla712[[#This Row],[DEPARTAMENTO]]&amp;Tabla712[[#This Row],[CODIGO]]&amp;Tabla712[[#This Row],[PROVINCIA]],Tabla8[[#All],[Departamento ]]&amp;Tabla8[[#All],[Código]]&amp;Tabla8[[#All],[Provincia]],0),7)</f>
        <v>98323.454665694211</v>
      </c>
      <c r="K81" s="74" t="s">
        <v>421</v>
      </c>
      <c r="L81" s="63" t="s">
        <v>421</v>
      </c>
      <c r="M81" s="63" t="s">
        <v>421</v>
      </c>
      <c r="N81" s="75" t="s">
        <v>421</v>
      </c>
      <c r="O81" s="64">
        <v>2.5000000000000001E-2</v>
      </c>
      <c r="P81" s="77">
        <f>Tabla712[[#This Row],[CANTIDAD DE MATERIAL]]*Tabla712[[#This Row],[VALOR ECONOMICO ]]</f>
        <v>2458.0863666423556</v>
      </c>
      <c r="Q81" s="65" t="s">
        <v>421</v>
      </c>
      <c r="R81" s="78" t="s">
        <v>421</v>
      </c>
      <c r="S81" s="71" t="s">
        <v>421</v>
      </c>
      <c r="T81" s="94" t="s">
        <v>421</v>
      </c>
      <c r="U81" s="71" t="s">
        <v>421</v>
      </c>
      <c r="V81" s="80" t="s">
        <v>421</v>
      </c>
    </row>
    <row r="82" spans="2:22" x14ac:dyDescent="0.3">
      <c r="B82" s="6" t="str">
        <f>'DATOS DISEÑO'!$C$9</f>
        <v>BOYACÁ</v>
      </c>
      <c r="C82" s="6" t="str">
        <f>'DATOS DISEÑO'!$C$10</f>
        <v>TUNDAMA</v>
      </c>
      <c r="D82" s="6">
        <v>3</v>
      </c>
      <c r="E82" s="6" t="s">
        <v>115</v>
      </c>
      <c r="F82" s="82" t="str">
        <f>VLOOKUP(Tabla712[[#This Row],[ITEM]],Tabla1[[#All],[ÍTEM]:[DESCRIPCIÓN ACTIVIDAD]],3,FALSE)</f>
        <v>TRATAMIENTO SUPERFICIAL DOBLE CON EMULSIÓN CRR-65 TIPO 3
(Analizado para Agregado para un tratamiento superficial tipo 3)</v>
      </c>
      <c r="G82" s="6" t="s">
        <v>25</v>
      </c>
      <c r="H82" t="s">
        <v>333</v>
      </c>
      <c r="I82" s="6" t="s">
        <v>146</v>
      </c>
      <c r="J82" s="5" cm="1">
        <f t="array" ref="J82">INDEX(Tabla8[[#All],[Departamento ]:[Precio ($ COP)]],MATCH(Tabla712[[#This Row],[DEPARTAMENTO]]&amp;Tabla712[[#This Row],[CODIGO]]&amp;Tabla712[[#This Row],[PROVINCIA]],Tabla8[[#All],[Departamento ]]&amp;Tabla8[[#All],[Código]]&amp;Tabla8[[#All],[Provincia]],0),7)</f>
        <v>98323.454665694211</v>
      </c>
      <c r="K82" s="74" t="s">
        <v>421</v>
      </c>
      <c r="L82" s="63" t="s">
        <v>421</v>
      </c>
      <c r="M82" s="63" t="s">
        <v>421</v>
      </c>
      <c r="N82" s="75" t="s">
        <v>421</v>
      </c>
      <c r="O82" s="64">
        <v>1.2999999999999999E-2</v>
      </c>
      <c r="P82" s="77">
        <f>Tabla712[[#This Row],[CANTIDAD DE MATERIAL]]*Tabla712[[#This Row],[VALOR ECONOMICO ]]</f>
        <v>1278.2049106540246</v>
      </c>
      <c r="Q82" s="65" t="s">
        <v>421</v>
      </c>
      <c r="R82" s="78" t="s">
        <v>421</v>
      </c>
      <c r="S82" s="71" t="s">
        <v>421</v>
      </c>
      <c r="T82" s="94" t="s">
        <v>421</v>
      </c>
      <c r="U82" s="71" t="s">
        <v>421</v>
      </c>
      <c r="V82" s="80" t="s">
        <v>421</v>
      </c>
    </row>
    <row r="83" spans="2:22" x14ac:dyDescent="0.3">
      <c r="B83" s="6" t="str">
        <f>'DATOS DISEÑO'!$C$9</f>
        <v>BOYACÁ</v>
      </c>
      <c r="C83" s="6" t="str">
        <f>'DATOS DISEÑO'!$C$10</f>
        <v>TUNDAMA</v>
      </c>
      <c r="D83" s="6">
        <v>3</v>
      </c>
      <c r="E83" s="6">
        <v>310.10000000000002</v>
      </c>
      <c r="F83" s="82" t="str">
        <f>VLOOKUP(Tabla712[[#This Row],[ITEM]],Tabla1[[#All],[ÍTEM]:[DESCRIPCIÓN ACTIVIDAD]],3,FALSE)</f>
        <v>CONFORMACIÓN DE LA CALZADA EXISTENTE</v>
      </c>
      <c r="G83" s="6" t="s">
        <v>33</v>
      </c>
      <c r="H83" t="s">
        <v>336</v>
      </c>
      <c r="I83" s="6" t="s">
        <v>335</v>
      </c>
      <c r="J83" s="5" cm="1">
        <f t="array" ref="J83">INDEX(Tabla8[[#All],[Departamento ]:[Precio ($ COP)]],MATCH(Tabla712[[#This Row],[DEPARTAMENTO]]&amp;Tabla712[[#This Row],[CODIGO]]&amp;Tabla712[[#This Row],[PROVINCIA]],Tabla8[[#All],[Departamento ]]&amp;Tabla8[[#All],[Código]]&amp;Tabla8[[#All],[Provincia]],0),7)</f>
        <v>97.87579460336616</v>
      </c>
      <c r="K83" s="74" t="s">
        <v>421</v>
      </c>
      <c r="L83" s="63" t="s">
        <v>421</v>
      </c>
      <c r="M83" s="63" t="s">
        <v>421</v>
      </c>
      <c r="N83" s="75" t="s">
        <v>421</v>
      </c>
      <c r="O83" s="64">
        <v>3</v>
      </c>
      <c r="P83" s="77">
        <f>Tabla712[[#This Row],[CANTIDAD DE MATERIAL]]*Tabla712[[#This Row],[VALOR ECONOMICO ]]</f>
        <v>293.62738381009848</v>
      </c>
      <c r="Q83" s="65" t="s">
        <v>421</v>
      </c>
      <c r="R83" s="78" t="s">
        <v>421</v>
      </c>
      <c r="S83" s="71" t="s">
        <v>421</v>
      </c>
      <c r="T83" s="94" t="s">
        <v>421</v>
      </c>
      <c r="U83" s="71" t="s">
        <v>421</v>
      </c>
      <c r="V83" s="80" t="s">
        <v>421</v>
      </c>
    </row>
    <row r="84" spans="2:22" x14ac:dyDescent="0.3">
      <c r="B84" s="6" t="str">
        <f>'DATOS DISEÑO'!$C$9</f>
        <v>BOYACÁ</v>
      </c>
      <c r="C84" s="6" t="str">
        <f>'DATOS DISEÑO'!$C$10</f>
        <v>TUNDAMA</v>
      </c>
      <c r="D84" s="6">
        <v>3</v>
      </c>
      <c r="E84" s="6">
        <v>350.2</v>
      </c>
      <c r="F84" s="82" t="str">
        <f>VLOOKUP(Tabla712[[#This Row],[ITEM]],Tabla1[[#All],[ÍTEM]:[DESCRIPCIÓN ACTIVIDAD]],3,FALSE)</f>
        <v>MATERIAL GRANULAR TRATADO CON CEMENTO (MGTC) CLASE 2, NO INCLUYE SUM. CEMENTO
(Analizado para Material fino o granular clase 2, NT1)</v>
      </c>
      <c r="G84" s="6" t="s">
        <v>18</v>
      </c>
      <c r="H84" t="s">
        <v>379</v>
      </c>
      <c r="I84" s="6" t="s">
        <v>372</v>
      </c>
      <c r="J84" s="5" cm="1">
        <f t="array" ref="J84">INDEX(Tabla9[[#All],[Departamento ]:[Precio ($ COP)]],MATCH(Tabla712[[#This Row],[DEPARTAMENTO]]&amp;Tabla712[[#This Row],[CODIGO]]&amp;Tabla712[[#This Row],[PROVINCIA]],Tabla9[[#All],[Departamento ]]&amp;Tabla9[[#All],[Código]]&amp;Tabla9[[#All],[Provincia]],0),8)</f>
        <v>61676.547421790725</v>
      </c>
      <c r="K84" s="74" t="s">
        <v>421</v>
      </c>
      <c r="L84" s="63" t="s">
        <v>421</v>
      </c>
      <c r="M84" s="63" t="s">
        <v>421</v>
      </c>
      <c r="N84" s="75" t="s">
        <v>421</v>
      </c>
      <c r="O84" s="64" t="s">
        <v>421</v>
      </c>
      <c r="P84" s="76" t="s">
        <v>421</v>
      </c>
      <c r="Q84" s="65">
        <f>1/45</f>
        <v>2.2222222222222223E-2</v>
      </c>
      <c r="R84" s="79">
        <f>Tabla712[[#This Row],[VALOR ECONOMICO ]]*Tabla712[[#This Row],[RENDIMIENTO EQUIPO]]</f>
        <v>1370.5899427064605</v>
      </c>
      <c r="S84" s="71" t="s">
        <v>421</v>
      </c>
      <c r="T84" s="94" t="s">
        <v>421</v>
      </c>
      <c r="U84" s="71" t="s">
        <v>421</v>
      </c>
      <c r="V84" s="80" t="s">
        <v>421</v>
      </c>
    </row>
    <row r="85" spans="2:22" x14ac:dyDescent="0.3">
      <c r="B85" s="6" t="str">
        <f>'DATOS DISEÑO'!$C$9</f>
        <v>BOYACÁ</v>
      </c>
      <c r="C85" s="6" t="str">
        <f>'DATOS DISEÑO'!$C$10</f>
        <v>TUNDAMA</v>
      </c>
      <c r="D85" s="6">
        <v>3</v>
      </c>
      <c r="E85" s="6">
        <v>350.9</v>
      </c>
      <c r="F85" s="82" t="str">
        <f>VLOOKUP(Tabla712[[#This Row],[ITEM]],Tabla1[[#All],[ÍTEM]:[DESCRIPCIÓN ACTIVIDAD]],3,FALSE)</f>
        <v>CEMENTO HIDRÁULICO PARA CAPA TRATADA CON CEMENTO</v>
      </c>
      <c r="G85" s="6" t="s">
        <v>45</v>
      </c>
      <c r="H85" t="s">
        <v>344</v>
      </c>
      <c r="I85" s="6" t="s">
        <v>160</v>
      </c>
      <c r="J85" s="5" cm="1">
        <f t="array" ref="J85">INDEX(Tabla8[[#All],[Departamento ]:[Precio ($ COP)]],MATCH(Tabla712[[#This Row],[DEPARTAMENTO]]&amp;Tabla712[[#This Row],[CODIGO]]&amp;Tabla712[[#This Row],[PROVINCIA]],Tabla8[[#All],[Departamento ]]&amp;Tabla8[[#All],[Código]]&amp;Tabla8[[#All],[Provincia]],0),7)</f>
        <v>645.73229703858942</v>
      </c>
      <c r="K85" s="74" t="s">
        <v>421</v>
      </c>
      <c r="L85" s="63" t="s">
        <v>421</v>
      </c>
      <c r="M85" s="63" t="s">
        <v>421</v>
      </c>
      <c r="N85" s="75" t="s">
        <v>421</v>
      </c>
      <c r="O85" s="64">
        <v>1</v>
      </c>
      <c r="P85" s="77">
        <f>Tabla712[[#This Row],[CANTIDAD DE MATERIAL]]*Tabla712[[#This Row],[VALOR ECONOMICO ]]</f>
        <v>645.73229703858942</v>
      </c>
      <c r="Q85" s="65" t="s">
        <v>421</v>
      </c>
      <c r="R85" s="78" t="s">
        <v>421</v>
      </c>
      <c r="S85" s="71" t="s">
        <v>421</v>
      </c>
      <c r="T85" s="94" t="s">
        <v>421</v>
      </c>
      <c r="U85" s="71" t="s">
        <v>421</v>
      </c>
      <c r="V85" s="80" t="s">
        <v>421</v>
      </c>
    </row>
    <row r="86" spans="2:22" x14ac:dyDescent="0.3">
      <c r="B86" s="6" t="str">
        <f>'DATOS DISEÑO'!$C$9</f>
        <v>BOYACÁ</v>
      </c>
      <c r="C86" s="6" t="str">
        <f>'DATOS DISEÑO'!$C$10</f>
        <v>TUNDAMA</v>
      </c>
      <c r="D86" s="6">
        <v>3</v>
      </c>
      <c r="E86" s="6" t="s">
        <v>115</v>
      </c>
      <c r="F86" s="82" t="str">
        <f>VLOOKUP(Tabla712[[#This Row],[ITEM]],Tabla1[[#All],[ÍTEM]:[DESCRIPCIÓN ACTIVIDAD]],3,FALSE)</f>
        <v>TRATAMIENTO SUPERFICIAL DOBLE CON EMULSIÓN CRR-65 TIPO 3
(Analizado para Agregado para un tratamiento superficial tipo 3)</v>
      </c>
      <c r="G86" s="6" t="s">
        <v>57</v>
      </c>
      <c r="H86" t="s">
        <v>352</v>
      </c>
      <c r="I86" s="6" t="s">
        <v>335</v>
      </c>
      <c r="J86" s="5" cm="1">
        <f t="array" ref="J86">INDEX(Tabla8[[#All],[Departamento ]:[Precio ($ COP)]],MATCH(Tabla712[[#This Row],[DEPARTAMENTO]]&amp;Tabla712[[#This Row],[CODIGO]]&amp;Tabla712[[#This Row],[PROVINCIA]],Tabla8[[#All],[Departamento ]]&amp;Tabla8[[#All],[Código]]&amp;Tabla8[[#All],[Provincia]],0),7)</f>
        <v>2688.02</v>
      </c>
      <c r="K86" s="74" t="s">
        <v>421</v>
      </c>
      <c r="L86" s="63" t="s">
        <v>421</v>
      </c>
      <c r="M86" s="63" t="s">
        <v>421</v>
      </c>
      <c r="N86" s="75" t="s">
        <v>421</v>
      </c>
      <c r="O86" s="64">
        <v>4.24</v>
      </c>
      <c r="P86" s="77">
        <f>Tabla712[[#This Row],[CANTIDAD DE MATERIAL]]*Tabla712[[#This Row],[VALOR ECONOMICO ]]</f>
        <v>11397.204800000001</v>
      </c>
      <c r="Q86" s="65" t="s">
        <v>421</v>
      </c>
      <c r="R86" s="78" t="s">
        <v>421</v>
      </c>
      <c r="S86" s="71" t="s">
        <v>421</v>
      </c>
      <c r="T86" s="94" t="s">
        <v>421</v>
      </c>
      <c r="U86" s="71" t="s">
        <v>421</v>
      </c>
      <c r="V86" s="80" t="s">
        <v>421</v>
      </c>
    </row>
    <row r="87" spans="2:22" x14ac:dyDescent="0.3">
      <c r="B87" s="6" t="str">
        <f>'DATOS DISEÑO'!$C$9</f>
        <v>BOYACÁ</v>
      </c>
      <c r="C87" s="6" t="str">
        <f>'DATOS DISEÑO'!$C$10</f>
        <v>TUNDAMA</v>
      </c>
      <c r="D87" s="6">
        <v>3</v>
      </c>
      <c r="E87" s="6" t="s">
        <v>109</v>
      </c>
      <c r="F87" s="82" t="str">
        <f>VLOOKUP(Tabla712[[#This Row],[ITEM]],Tabla1[[#All],[ÍTEM]:[DESCRIPCIÓN ACTIVIDAD]],3,FALSE)</f>
        <v>EXCAVACIÓN SIN CLASIFICAR DE LA EXPLANACIÓN Y CANALES</v>
      </c>
      <c r="G87" s="6" t="s">
        <v>10</v>
      </c>
      <c r="H87" t="s">
        <v>375</v>
      </c>
      <c r="I87" s="6" t="s">
        <v>372</v>
      </c>
      <c r="J87" s="5" cm="1">
        <f t="array" ref="J87">INDEX(Tabla9[[#All],[Departamento ]:[Precio ($ COP)]],MATCH(Tabla712[[#This Row],[DEPARTAMENTO]]&amp;Tabla712[[#This Row],[CODIGO]]&amp;Tabla712[[#This Row],[PROVINCIA]],Tabla9[[#All],[Departamento ]]&amp;Tabla9[[#All],[Código]]&amp;Tabla9[[#All],[Provincia]],0),8)</f>
        <v>250141.74344436562</v>
      </c>
      <c r="K87" s="74" t="s">
        <v>421</v>
      </c>
      <c r="L87" s="63" t="s">
        <v>421</v>
      </c>
      <c r="M87" s="63" t="s">
        <v>421</v>
      </c>
      <c r="N87" s="75" t="s">
        <v>421</v>
      </c>
      <c r="O87" s="64" t="s">
        <v>421</v>
      </c>
      <c r="P87" s="76" t="s">
        <v>421</v>
      </c>
      <c r="Q87" s="65">
        <f>1/70</f>
        <v>1.4285714285714285E-2</v>
      </c>
      <c r="R87" s="79">
        <f>Tabla712[[#This Row],[VALOR ECONOMICO ]]*Tabla712[[#This Row],[RENDIMIENTO EQUIPO]]</f>
        <v>3573.4534777766517</v>
      </c>
      <c r="S87" s="71" t="s">
        <v>421</v>
      </c>
      <c r="T87" s="94" t="s">
        <v>421</v>
      </c>
      <c r="U87" s="71" t="s">
        <v>421</v>
      </c>
      <c r="V87" s="80" t="s">
        <v>421</v>
      </c>
    </row>
    <row r="88" spans="2:22" x14ac:dyDescent="0.3">
      <c r="B88" s="6" t="str">
        <f>'DATOS DISEÑO'!$C$9</f>
        <v>BOYACÁ</v>
      </c>
      <c r="C88" s="6" t="str">
        <f>'DATOS DISEÑO'!$C$10</f>
        <v>TUNDAMA</v>
      </c>
      <c r="D88" s="6">
        <v>3</v>
      </c>
      <c r="E88" s="6">
        <v>310.10000000000002</v>
      </c>
      <c r="F88" s="82" t="str">
        <f>VLOOKUP(Tabla712[[#This Row],[ITEM]],Tabla1[[#All],[ÍTEM]:[DESCRIPCIÓN ACTIVIDAD]],3,FALSE)</f>
        <v>CONFORMACIÓN DE LA CALZADA EXISTENTE</v>
      </c>
      <c r="G88" s="6" t="s">
        <v>323</v>
      </c>
      <c r="H88" t="s">
        <v>377</v>
      </c>
      <c r="I88" s="6" t="s">
        <v>372</v>
      </c>
      <c r="J88" s="5" cm="1">
        <f t="array" ref="J88">INDEX(Tabla9[[#All],[Departamento ]:[Precio ($ COP)]],MATCH(Tabla712[[#This Row],[DEPARTAMENTO]]&amp;Tabla712[[#This Row],[CODIGO]]&amp;Tabla712[[#This Row],[PROVINCIA]],Tabla9[[#All],[Departamento ]]&amp;Tabla9[[#All],[Código]]&amp;Tabla9[[#All],[Provincia]],0),8)</f>
        <v>250141.74344436562</v>
      </c>
      <c r="K88" s="74" t="s">
        <v>421</v>
      </c>
      <c r="L88" s="63" t="s">
        <v>421</v>
      </c>
      <c r="M88" s="63" t="s">
        <v>421</v>
      </c>
      <c r="N88" s="75" t="s">
        <v>421</v>
      </c>
      <c r="O88" s="64" t="s">
        <v>421</v>
      </c>
      <c r="P88" s="76" t="s">
        <v>421</v>
      </c>
      <c r="Q88" s="65">
        <f>1/619.375</f>
        <v>1.6145307769929364E-3</v>
      </c>
      <c r="R88" s="79">
        <f>Tabla712[[#This Row],[VALOR ECONOMICO ]]*Tabla712[[#This Row],[RENDIMIENTO EQUIPO]]</f>
        <v>403.86154340159942</v>
      </c>
      <c r="S88" s="71" t="s">
        <v>421</v>
      </c>
      <c r="T88" s="94" t="s">
        <v>421</v>
      </c>
      <c r="U88" s="71" t="s">
        <v>421</v>
      </c>
      <c r="V88" s="80" t="s">
        <v>421</v>
      </c>
    </row>
    <row r="89" spans="2:22" x14ac:dyDescent="0.3">
      <c r="B89" s="6" t="str">
        <f>'DATOS DISEÑO'!$C$9</f>
        <v>BOYACÁ</v>
      </c>
      <c r="C89" s="6" t="str">
        <f>'DATOS DISEÑO'!$C$10</f>
        <v>TUNDAMA</v>
      </c>
      <c r="D89" s="6">
        <v>3</v>
      </c>
      <c r="E89" s="6">
        <v>310.10000000000002</v>
      </c>
      <c r="F89" s="82" t="str">
        <f>VLOOKUP(Tabla712[[#This Row],[ITEM]],Tabla1[[#All],[ÍTEM]:[DESCRIPCIÓN ACTIVIDAD]],3,FALSE)</f>
        <v>CONFORMACIÓN DE LA CALZADA EXISTENTE</v>
      </c>
      <c r="G89" s="6" t="s">
        <v>18</v>
      </c>
      <c r="H89" t="s">
        <v>379</v>
      </c>
      <c r="I89" s="6" t="s">
        <v>372</v>
      </c>
      <c r="J89" s="5" cm="1">
        <f t="array" ref="J89">INDEX(Tabla9[[#All],[Departamento ]:[Precio ($ COP)]],MATCH(Tabla712[[#This Row],[DEPARTAMENTO]]&amp;Tabla712[[#This Row],[CODIGO]]&amp;Tabla712[[#This Row],[PROVINCIA]],Tabla9[[#All],[Departamento ]]&amp;Tabla9[[#All],[Código]]&amp;Tabla9[[#All],[Provincia]],0),8)</f>
        <v>61676.547421790725</v>
      </c>
      <c r="K89" s="74" t="s">
        <v>421</v>
      </c>
      <c r="L89" s="63" t="s">
        <v>421</v>
      </c>
      <c r="M89" s="63" t="s">
        <v>421</v>
      </c>
      <c r="N89" s="75" t="s">
        <v>421</v>
      </c>
      <c r="O89" s="64" t="s">
        <v>421</v>
      </c>
      <c r="P89" s="76" t="s">
        <v>421</v>
      </c>
      <c r="Q89" s="65">
        <f>1/619.375</f>
        <v>1.6145307769929364E-3</v>
      </c>
      <c r="R89" s="79">
        <f>Tabla712[[#This Row],[VALOR ECONOMICO ]]*Tabla712[[#This Row],[RENDIMIENTO EQUIPO]]</f>
        <v>99.578684031145471</v>
      </c>
      <c r="S89" s="71" t="s">
        <v>421</v>
      </c>
      <c r="T89" s="94" t="s">
        <v>421</v>
      </c>
      <c r="U89" s="71" t="s">
        <v>421</v>
      </c>
      <c r="V89" s="80" t="s">
        <v>421</v>
      </c>
    </row>
    <row r="90" spans="2:22" x14ac:dyDescent="0.3">
      <c r="B90" s="6" t="str">
        <f>'DATOS DISEÑO'!$C$9</f>
        <v>BOYACÁ</v>
      </c>
      <c r="C90" s="6" t="str">
        <f>'DATOS DISEÑO'!$C$10</f>
        <v>TUNDAMA</v>
      </c>
      <c r="D90" s="6">
        <v>3</v>
      </c>
      <c r="E90" s="6">
        <v>350.2</v>
      </c>
      <c r="F90" s="82" t="str">
        <f>VLOOKUP(Tabla712[[#This Row],[ITEM]],Tabla1[[#All],[ÍTEM]:[DESCRIPCIÓN ACTIVIDAD]],3,FALSE)</f>
        <v>MATERIAL GRANULAR TRATADO CON CEMENTO (MGTC) CLASE 2, NO INCLUYE SUM. CEMENTO
(Analizado para Material fino o granular clase 2, NT1)</v>
      </c>
      <c r="G90" s="6" t="s">
        <v>40</v>
      </c>
      <c r="H90" t="s">
        <v>388</v>
      </c>
      <c r="I90" s="6" t="s">
        <v>372</v>
      </c>
      <c r="J90" s="5" cm="1">
        <f t="array" ref="J90">INDEX(Tabla9[[#All],[Departamento ]:[Precio ($ COP)]],MATCH(Tabla712[[#This Row],[DEPARTAMENTO]]&amp;Tabla712[[#This Row],[CODIGO]]&amp;Tabla712[[#This Row],[PROVINCIA]],Tabla9[[#All],[Departamento ]]&amp;Tabla9[[#All],[Código]]&amp;Tabla9[[#All],[Provincia]],0),8)</f>
        <v>182395.02126151661</v>
      </c>
      <c r="K90" s="74" t="s">
        <v>421</v>
      </c>
      <c r="L90" s="63" t="s">
        <v>421</v>
      </c>
      <c r="M90" s="63" t="s">
        <v>421</v>
      </c>
      <c r="N90" s="75" t="s">
        <v>421</v>
      </c>
      <c r="O90" s="64" t="s">
        <v>421</v>
      </c>
      <c r="P90" s="76" t="s">
        <v>421</v>
      </c>
      <c r="Q90" s="65">
        <f>1/45</f>
        <v>2.2222222222222223E-2</v>
      </c>
      <c r="R90" s="79">
        <f>Tabla712[[#This Row],[VALOR ECONOMICO ]]*Tabla712[[#This Row],[RENDIMIENTO EQUIPO]]</f>
        <v>4053.2226947003692</v>
      </c>
      <c r="S90" s="71" t="s">
        <v>421</v>
      </c>
      <c r="T90" s="94" t="s">
        <v>421</v>
      </c>
      <c r="U90" s="71" t="s">
        <v>421</v>
      </c>
      <c r="V90" s="80" t="s">
        <v>421</v>
      </c>
    </row>
    <row r="91" spans="2:22" x14ac:dyDescent="0.3">
      <c r="B91" s="6" t="str">
        <f>'DATOS DISEÑO'!$C$9</f>
        <v>BOYACÁ</v>
      </c>
      <c r="C91" s="6" t="str">
        <f>'DATOS DISEÑO'!$C$10</f>
        <v>TUNDAMA</v>
      </c>
      <c r="D91" s="6">
        <v>3</v>
      </c>
      <c r="E91" s="6" t="s">
        <v>115</v>
      </c>
      <c r="F91" s="82" t="str">
        <f>VLOOKUP(Tabla712[[#This Row],[ITEM]],Tabla1[[#All],[ÍTEM]:[DESCRIPCIÓN ACTIVIDAD]],3,FALSE)</f>
        <v>TRATAMIENTO SUPERFICIAL DOBLE CON EMULSIÓN CRR-65 TIPO 3
(Analizado para Agregado para un tratamiento superficial tipo 3)</v>
      </c>
      <c r="G91" s="6" t="s">
        <v>22</v>
      </c>
      <c r="H91" t="s">
        <v>380</v>
      </c>
      <c r="I91" s="6" t="s">
        <v>372</v>
      </c>
      <c r="J91" s="5" cm="1">
        <f t="array" ref="J91">INDEX(Tabla9[[#All],[Departamento ]:[Precio ($ COP)]],MATCH(Tabla712[[#This Row],[DEPARTAMENTO]]&amp;Tabla712[[#This Row],[CODIGO]]&amp;Tabla712[[#This Row],[PROVINCIA]],Tabla9[[#All],[Departamento ]]&amp;Tabla9[[#All],[Código]]&amp;Tabla9[[#All],[Provincia]],0),8)</f>
        <v>59762.241391240495</v>
      </c>
      <c r="K91" s="74" t="s">
        <v>421</v>
      </c>
      <c r="L91" s="63" t="s">
        <v>421</v>
      </c>
      <c r="M91" s="63" t="s">
        <v>421</v>
      </c>
      <c r="N91" s="75" t="s">
        <v>421</v>
      </c>
      <c r="O91" s="64" t="s">
        <v>421</v>
      </c>
      <c r="P91" s="76" t="s">
        <v>421</v>
      </c>
      <c r="Q91" s="65">
        <f>1/275</f>
        <v>3.6363636363636364E-3</v>
      </c>
      <c r="R91" s="79">
        <f>Tabla712[[#This Row],[VALOR ECONOMICO ]]*Tabla712[[#This Row],[RENDIMIENTO EQUIPO]]</f>
        <v>217.31724142269272</v>
      </c>
      <c r="S91" s="71" t="s">
        <v>421</v>
      </c>
      <c r="T91" s="94" t="s">
        <v>421</v>
      </c>
      <c r="U91" s="71" t="s">
        <v>421</v>
      </c>
      <c r="V91" s="80" t="s">
        <v>421</v>
      </c>
    </row>
    <row r="92" spans="2:22" x14ac:dyDescent="0.3">
      <c r="B92" s="6" t="str">
        <f>'DATOS DISEÑO'!$C$9</f>
        <v>BOYACÁ</v>
      </c>
      <c r="C92" s="6" t="str">
        <f>'DATOS DISEÑO'!$C$10</f>
        <v>TUNDAMA</v>
      </c>
      <c r="D92" s="6">
        <v>3</v>
      </c>
      <c r="E92" s="6" t="s">
        <v>109</v>
      </c>
      <c r="F92" s="82" t="str">
        <f>VLOOKUP(Tabla712[[#This Row],[ITEM]],Tabla1[[#All],[ÍTEM]:[DESCRIPCIÓN ACTIVIDAD]],3,FALSE)</f>
        <v>EXCAVACIÓN SIN CLASIFICAR DE LA EXPLANACIÓN Y CANALES</v>
      </c>
      <c r="G92" s="6" t="s">
        <v>30</v>
      </c>
      <c r="H92" t="s">
        <v>383</v>
      </c>
      <c r="I92" s="6" t="s">
        <v>372</v>
      </c>
      <c r="J92" s="5" cm="1">
        <f t="array" ref="J92">INDEX(Tabla9[[#All],[Departamento ]:[Precio ($ COP)]],MATCH(Tabla712[[#This Row],[DEPARTAMENTO]]&amp;Tabla712[[#This Row],[CODIGO]]&amp;Tabla712[[#This Row],[PROVINCIA]],Tabla9[[#All],[Departamento ]]&amp;Tabla9[[#All],[Código]]&amp;Tabla9[[#All],[Provincia]],0),8)</f>
        <v>135493.44436569806</v>
      </c>
      <c r="K92" s="74" t="s">
        <v>421</v>
      </c>
      <c r="L92" s="63" t="s">
        <v>421</v>
      </c>
      <c r="M92" s="63" t="s">
        <v>421</v>
      </c>
      <c r="N92" s="75" t="s">
        <v>421</v>
      </c>
      <c r="O92" s="64" t="s">
        <v>421</v>
      </c>
      <c r="P92" s="76" t="s">
        <v>421</v>
      </c>
      <c r="Q92" s="65">
        <f>1/53.125</f>
        <v>1.8823529411764704E-2</v>
      </c>
      <c r="R92" s="79">
        <f>Tabla712[[#This Row],[VALOR ECONOMICO ]]*Tabla712[[#This Row],[RENDIMIENTO EQUIPO]]</f>
        <v>2550.4648351190222</v>
      </c>
      <c r="S92" s="71" t="s">
        <v>421</v>
      </c>
      <c r="T92" s="94" t="s">
        <v>421</v>
      </c>
      <c r="U92" s="71" t="s">
        <v>421</v>
      </c>
      <c r="V92" s="80" t="s">
        <v>421</v>
      </c>
    </row>
    <row r="93" spans="2:22" x14ac:dyDescent="0.3">
      <c r="B93" s="6" t="str">
        <f>'DATOS DISEÑO'!$C$9</f>
        <v>BOYACÁ</v>
      </c>
      <c r="C93" s="6" t="str">
        <f>'DATOS DISEÑO'!$C$10</f>
        <v>TUNDAMA</v>
      </c>
      <c r="D93" s="6">
        <v>3</v>
      </c>
      <c r="E93" s="6">
        <v>350.2</v>
      </c>
      <c r="F93" s="82" t="str">
        <f>VLOOKUP(Tabla712[[#This Row],[ITEM]],Tabla1[[#All],[ÍTEM]:[DESCRIPCIÓN ACTIVIDAD]],3,FALSE)</f>
        <v>MATERIAL GRANULAR TRATADO CON CEMENTO (MGTC) CLASE 2, NO INCLUYE SUM. CEMENTO
(Analizado para Material fino o granular clase 2, NT1)</v>
      </c>
      <c r="G93" s="6" t="s">
        <v>54</v>
      </c>
      <c r="H93" t="s">
        <v>396</v>
      </c>
      <c r="I93" s="6" t="s">
        <v>372</v>
      </c>
      <c r="J93" s="5" cm="1">
        <f t="array" ref="J93">INDEX(Tabla9[[#All],[Departamento ]:[Precio ($ COP)]],MATCH(Tabla712[[#This Row],[DEPARTAMENTO]]&amp;Tabla712[[#This Row],[CODIGO]]&amp;Tabla712[[#This Row],[PROVINCIA]],Tabla9[[#All],[Departamento ]]&amp;Tabla9[[#All],[Código]]&amp;Tabla9[[#All],[Provincia]],0),8)</f>
        <v>229296.59815733519</v>
      </c>
      <c r="K93" s="74" t="s">
        <v>421</v>
      </c>
      <c r="L93" s="63" t="s">
        <v>421</v>
      </c>
      <c r="M93" s="63" t="s">
        <v>421</v>
      </c>
      <c r="N93" s="75" t="s">
        <v>421</v>
      </c>
      <c r="O93" s="64" t="s">
        <v>421</v>
      </c>
      <c r="P93" s="76" t="s">
        <v>421</v>
      </c>
      <c r="Q93" s="65">
        <f>1/45</f>
        <v>2.2222222222222223E-2</v>
      </c>
      <c r="R93" s="79">
        <f>Tabla712[[#This Row],[VALOR ECONOMICO ]]*Tabla712[[#This Row],[RENDIMIENTO EQUIPO]]</f>
        <v>5095.4799590518933</v>
      </c>
      <c r="S93" s="71" t="s">
        <v>421</v>
      </c>
      <c r="T93" s="94" t="s">
        <v>421</v>
      </c>
      <c r="U93" s="71" t="s">
        <v>421</v>
      </c>
      <c r="V93" s="80" t="s">
        <v>421</v>
      </c>
    </row>
    <row r="94" spans="2:22" x14ac:dyDescent="0.3">
      <c r="B94" s="6" t="str">
        <f>'DATOS DISEÑO'!$C$9</f>
        <v>BOYACÁ</v>
      </c>
      <c r="C94" s="6" t="str">
        <f>'DATOS DISEÑO'!$C$10</f>
        <v>TUNDAMA</v>
      </c>
      <c r="D94" s="6">
        <v>3</v>
      </c>
      <c r="E94" s="6" t="s">
        <v>115</v>
      </c>
      <c r="F94" s="82" t="str">
        <f>VLOOKUP(Tabla712[[#This Row],[ITEM]],Tabla1[[#All],[ÍTEM]:[DESCRIPCIÓN ACTIVIDAD]],3,FALSE)</f>
        <v>TRATAMIENTO SUPERFICIAL DOBLE CON EMULSIÓN CRR-65 TIPO 3
(Analizado para Agregado para un tratamiento superficial tipo 3)</v>
      </c>
      <c r="G94" s="6" t="s">
        <v>40</v>
      </c>
      <c r="H94" t="s">
        <v>388</v>
      </c>
      <c r="I94" s="6" t="s">
        <v>372</v>
      </c>
      <c r="J94" s="5" cm="1">
        <f t="array" ref="J94">INDEX(Tabla9[[#All],[Departamento ]:[Precio ($ COP)]],MATCH(Tabla712[[#This Row],[DEPARTAMENTO]]&amp;Tabla712[[#This Row],[CODIGO]]&amp;Tabla712[[#This Row],[PROVINCIA]],Tabla9[[#All],[Departamento ]]&amp;Tabla9[[#All],[Código]]&amp;Tabla9[[#All],[Provincia]],0),8)</f>
        <v>182395.02126151661</v>
      </c>
      <c r="K94" s="74" t="s">
        <v>421</v>
      </c>
      <c r="L94" s="63" t="s">
        <v>421</v>
      </c>
      <c r="M94" s="63" t="s">
        <v>421</v>
      </c>
      <c r="N94" s="75" t="s">
        <v>421</v>
      </c>
      <c r="O94" s="64" t="s">
        <v>421</v>
      </c>
      <c r="P94" s="76" t="s">
        <v>421</v>
      </c>
      <c r="Q94" s="65">
        <f>1/275</f>
        <v>3.6363636363636364E-3</v>
      </c>
      <c r="R94" s="79">
        <f>Tabla712[[#This Row],[VALOR ECONOMICO ]]*Tabla712[[#This Row],[RENDIMIENTO EQUIPO]]</f>
        <v>663.2546227691513</v>
      </c>
      <c r="S94" s="71" t="s">
        <v>421</v>
      </c>
      <c r="T94" s="94" t="s">
        <v>421</v>
      </c>
      <c r="U94" s="71" t="s">
        <v>421</v>
      </c>
      <c r="V94" s="80" t="s">
        <v>421</v>
      </c>
    </row>
    <row r="95" spans="2:22" x14ac:dyDescent="0.3">
      <c r="B95" s="6" t="str">
        <f>'DATOS DISEÑO'!$C$9</f>
        <v>BOYACÁ</v>
      </c>
      <c r="C95" s="6" t="str">
        <f>'DATOS DISEÑO'!$C$10</f>
        <v>TUNDAMA</v>
      </c>
      <c r="D95" s="6">
        <v>3</v>
      </c>
      <c r="E95" s="6" t="s">
        <v>115</v>
      </c>
      <c r="F95" s="82" t="str">
        <f>VLOOKUP(Tabla712[[#This Row],[ITEM]],Tabla1[[#All],[ÍTEM]:[DESCRIPCIÓN ACTIVIDAD]],3,FALSE)</f>
        <v>TRATAMIENTO SUPERFICIAL DOBLE CON EMULSIÓN CRR-65 TIPO 3
(Analizado para Agregado para un tratamiento superficial tipo 3)</v>
      </c>
      <c r="G95" s="6" t="s">
        <v>42</v>
      </c>
      <c r="H95" t="s">
        <v>389</v>
      </c>
      <c r="I95" s="6" t="s">
        <v>372</v>
      </c>
      <c r="J95" s="5" cm="1">
        <f t="array" ref="J95">INDEX(Tabla9[[#All],[Departamento ]:[Precio ($ COP)]],MATCH(Tabla712[[#This Row],[DEPARTAMENTO]]&amp;Tabla712[[#This Row],[CODIGO]]&amp;Tabla712[[#This Row],[PROVINCIA]],Tabla9[[#All],[Departamento ]]&amp;Tabla9[[#All],[Código]]&amp;Tabla9[[#All],[Provincia]],0),8)</f>
        <v>83380.581148121899</v>
      </c>
      <c r="K95" s="74" t="s">
        <v>421</v>
      </c>
      <c r="L95" s="63" t="s">
        <v>421</v>
      </c>
      <c r="M95" s="63" t="s">
        <v>421</v>
      </c>
      <c r="N95" s="75" t="s">
        <v>421</v>
      </c>
      <c r="O95" s="64" t="s">
        <v>421</v>
      </c>
      <c r="P95" s="76" t="s">
        <v>421</v>
      </c>
      <c r="Q95" s="65">
        <f>1/275</f>
        <v>3.6363636363636364E-3</v>
      </c>
      <c r="R95" s="79">
        <f>Tabla712[[#This Row],[VALOR ECONOMICO ]]*Tabla712[[#This Row],[RENDIMIENTO EQUIPO]]</f>
        <v>303.20211326589782</v>
      </c>
      <c r="S95" s="71" t="s">
        <v>421</v>
      </c>
      <c r="T95" s="94" t="s">
        <v>421</v>
      </c>
      <c r="U95" s="71" t="s">
        <v>421</v>
      </c>
      <c r="V95" s="80" t="s">
        <v>421</v>
      </c>
    </row>
    <row r="96" spans="2:22" ht="15.6" customHeight="1" x14ac:dyDescent="0.3">
      <c r="B96" s="6" t="str">
        <f>'DATOS DISEÑO'!$C$9</f>
        <v>BOYACÁ</v>
      </c>
      <c r="C96" s="6" t="str">
        <f>'DATOS DISEÑO'!$C$10</f>
        <v>TUNDAMA</v>
      </c>
      <c r="D96" s="6">
        <v>3</v>
      </c>
      <c r="E96" s="6" t="s">
        <v>115</v>
      </c>
      <c r="F96" s="82" t="str">
        <f>VLOOKUP(Tabla712[[#This Row],[ITEM]],Tabla1[[#All],[ÍTEM]:[DESCRIPCIÓN ACTIVIDAD]],3,FALSE)</f>
        <v>TRATAMIENTO SUPERFICIAL DOBLE CON EMULSIÓN CRR-65 TIPO 3
(Analizado para Agregado para un tratamiento superficial tipo 3)</v>
      </c>
      <c r="G96" s="6" t="s">
        <v>46</v>
      </c>
      <c r="H96" t="s">
        <v>391</v>
      </c>
      <c r="I96" s="6" t="s">
        <v>372</v>
      </c>
      <c r="J96" s="5" cm="1">
        <f t="array" ref="J96">INDEX(Tabla9[[#All],[Departamento ]:[Precio ($ COP)]],MATCH(Tabla712[[#This Row],[DEPARTAMENTO]]&amp;Tabla712[[#This Row],[CODIGO]]&amp;Tabla712[[#This Row],[PROVINCIA]],Tabla9[[#All],[Departamento ]]&amp;Tabla9[[#All],[Código]]&amp;Tabla9[[#All],[Provincia]],0),8)</f>
        <v>223251.50602409636</v>
      </c>
      <c r="K96" s="74" t="s">
        <v>421</v>
      </c>
      <c r="L96" s="63" t="s">
        <v>421</v>
      </c>
      <c r="M96" s="63" t="s">
        <v>421</v>
      </c>
      <c r="N96" s="75" t="s">
        <v>421</v>
      </c>
      <c r="O96" s="64" t="s">
        <v>421</v>
      </c>
      <c r="P96" s="76" t="s">
        <v>421</v>
      </c>
      <c r="Q96" s="65">
        <f>1/275</f>
        <v>3.6363636363636364E-3</v>
      </c>
      <c r="R96" s="79">
        <f>Tabla712[[#This Row],[VALOR ECONOMICO ]]*Tabla712[[#This Row],[RENDIMIENTO EQUIPO]]</f>
        <v>811.82365826944135</v>
      </c>
      <c r="S96" s="71" t="s">
        <v>421</v>
      </c>
      <c r="T96" s="94" t="s">
        <v>421</v>
      </c>
      <c r="U96" s="71" t="s">
        <v>421</v>
      </c>
      <c r="V96" s="80" t="s">
        <v>421</v>
      </c>
    </row>
    <row r="97" spans="2:22" x14ac:dyDescent="0.3">
      <c r="B97" s="6" t="str">
        <f>'DATOS DISEÑO'!$C$9</f>
        <v>BOYACÁ</v>
      </c>
      <c r="C97" s="6" t="str">
        <f>'DATOS DISEÑO'!$C$10</f>
        <v>TUNDAMA</v>
      </c>
      <c r="D97" s="6">
        <v>3</v>
      </c>
      <c r="E97" s="6">
        <v>310.10000000000002</v>
      </c>
      <c r="F97" s="82" t="str">
        <f>VLOOKUP(Tabla712[[#This Row],[ITEM]],Tabla1[[#All],[ÍTEM]:[DESCRIPCIÓN ACTIVIDAD]],3,FALSE)</f>
        <v>CONFORMACIÓN DE LA CALZADA EXISTENTE</v>
      </c>
      <c r="G97" s="6" t="s">
        <v>52</v>
      </c>
      <c r="H97" t="s">
        <v>395</v>
      </c>
      <c r="I97" s="6" t="s">
        <v>372</v>
      </c>
      <c r="J97" s="5" cm="1">
        <f t="array" ref="J97">INDEX(Tabla9[[#All],[Departamento ]:[Precio ($ COP)]],MATCH(Tabla712[[#This Row],[DEPARTAMENTO]]&amp;Tabla712[[#This Row],[CODIGO]]&amp;Tabla712[[#This Row],[PROVINCIA]],Tabla9[[#All],[Departamento ]]&amp;Tabla9[[#All],[Código]]&amp;Tabla9[[#All],[Provincia]],0),8)</f>
        <v>250141.74344436562</v>
      </c>
      <c r="K97" s="74" t="s">
        <v>421</v>
      </c>
      <c r="L97" s="63" t="s">
        <v>421</v>
      </c>
      <c r="M97" s="63" t="s">
        <v>421</v>
      </c>
      <c r="N97" s="75" t="s">
        <v>421</v>
      </c>
      <c r="O97" s="64" t="s">
        <v>421</v>
      </c>
      <c r="P97" s="76" t="s">
        <v>421</v>
      </c>
      <c r="Q97" s="65">
        <f>1/619.375</f>
        <v>1.6145307769929364E-3</v>
      </c>
      <c r="R97" s="79">
        <f>Tabla712[[#This Row],[VALOR ECONOMICO ]]*Tabla712[[#This Row],[RENDIMIENTO EQUIPO]]</f>
        <v>403.86154340159942</v>
      </c>
      <c r="S97" s="71" t="s">
        <v>421</v>
      </c>
      <c r="T97" s="94" t="s">
        <v>421</v>
      </c>
      <c r="U97" s="71" t="s">
        <v>421</v>
      </c>
      <c r="V97" s="80" t="s">
        <v>421</v>
      </c>
    </row>
    <row r="98" spans="2:22" x14ac:dyDescent="0.3">
      <c r="B98" s="6" t="str">
        <f>'DATOS DISEÑO'!$C$9</f>
        <v>BOYACÁ</v>
      </c>
      <c r="C98" s="6" t="str">
        <f>'DATOS DISEÑO'!$C$10</f>
        <v>TUNDAMA</v>
      </c>
      <c r="D98" s="6">
        <v>3</v>
      </c>
      <c r="E98" s="6" t="s">
        <v>109</v>
      </c>
      <c r="F98" s="82" t="str">
        <f>VLOOKUP(Tabla712[[#This Row],[ITEM]],Tabla1[[#All],[ÍTEM]:[DESCRIPCIÓN ACTIVIDAD]],3,FALSE)</f>
        <v>EXCAVACIÓN SIN CLASIFICAR DE LA EXPLANACIÓN Y CANALES</v>
      </c>
      <c r="G98" s="6" t="s">
        <v>52</v>
      </c>
      <c r="H98" t="s">
        <v>395</v>
      </c>
      <c r="I98" s="6" t="s">
        <v>372</v>
      </c>
      <c r="J98" s="5" cm="1">
        <f t="array" ref="J98">INDEX(Tabla9[[#All],[Departamento ]:[Precio ($ COP)]],MATCH(Tabla712[[#This Row],[DEPARTAMENTO]]&amp;Tabla712[[#This Row],[CODIGO]]&amp;Tabla712[[#This Row],[PROVINCIA]],Tabla9[[#All],[Departamento ]]&amp;Tabla9[[#All],[Código]]&amp;Tabla9[[#All],[Provincia]],0),8)</f>
        <v>250141.74344436562</v>
      </c>
      <c r="K98" s="74" t="s">
        <v>421</v>
      </c>
      <c r="L98" s="63" t="s">
        <v>421</v>
      </c>
      <c r="M98" s="63" t="s">
        <v>421</v>
      </c>
      <c r="N98" s="75" t="s">
        <v>421</v>
      </c>
      <c r="O98" s="64" t="s">
        <v>421</v>
      </c>
      <c r="P98" s="76" t="s">
        <v>421</v>
      </c>
      <c r="Q98" s="65">
        <f>1/53.125</f>
        <v>1.8823529411764704E-2</v>
      </c>
      <c r="R98" s="79">
        <f>Tabla712[[#This Row],[VALOR ECONOMICO ]]*Tabla712[[#This Row],[RENDIMIENTO EQUIPO]]</f>
        <v>4708.5504648351171</v>
      </c>
      <c r="S98" s="71" t="s">
        <v>421</v>
      </c>
      <c r="T98" s="94" t="s">
        <v>421</v>
      </c>
      <c r="U98" s="71" t="s">
        <v>421</v>
      </c>
      <c r="V98" s="80" t="s">
        <v>421</v>
      </c>
    </row>
    <row r="99" spans="2:22" x14ac:dyDescent="0.3">
      <c r="B99" s="6" t="str">
        <f>'DATOS DISEÑO'!$C$9</f>
        <v>BOYACÁ</v>
      </c>
      <c r="C99" s="6" t="str">
        <f>'DATOS DISEÑO'!$C$10</f>
        <v>TUNDAMA</v>
      </c>
      <c r="D99" s="6">
        <v>4</v>
      </c>
      <c r="E99" s="6">
        <v>350.2</v>
      </c>
      <c r="F99" s="82" t="str">
        <f>VLOOKUP(Tabla712[[#This Row],[ITEM]],Tabla1[[#All],[ÍTEM]:[DESCRIPCIÓN ACTIVIDAD]],3,FALSE)</f>
        <v>MATERIAL GRANULAR TRATADO CON CEMENTO (MGTC) CLASE 2, NO INCLUYE SUM. CEMENTO
(Analizado para Material fino o granular clase 2, NT1)</v>
      </c>
      <c r="G99" s="6" t="s">
        <v>11</v>
      </c>
      <c r="H99" t="s">
        <v>409</v>
      </c>
      <c r="I99" s="6" t="s">
        <v>408</v>
      </c>
      <c r="J99" s="5" cm="1">
        <f t="array" ref="J99">INDEX(Tabla10[[#All],[Departamento]:[Precio ($ COP)]],MATCH(Tabla712[[#This Row],[DEPARTAMENTO]]&amp;Tabla712[[#This Row],[CODIGO]]&amp;Tabla712[[#This Row],[PROVINCIA]],Tabla10[[#All],[Departamento]]&amp;Tabla10[[#All],[Código]]&amp;Tabla10[[#All],[Provincia]],0),7)</f>
        <v>2698.0548713157227</v>
      </c>
      <c r="K99" s="74" t="s">
        <v>421</v>
      </c>
      <c r="L99" s="63" t="s">
        <v>421</v>
      </c>
      <c r="M99" s="63" t="s">
        <v>421</v>
      </c>
      <c r="N99" s="75" t="s">
        <v>421</v>
      </c>
      <c r="O99" s="64" t="s">
        <v>421</v>
      </c>
      <c r="P99" s="76" t="s">
        <v>421</v>
      </c>
      <c r="Q99" s="65" t="s">
        <v>421</v>
      </c>
      <c r="R99" s="78" t="s">
        <v>421</v>
      </c>
      <c r="S99" s="140">
        <v>2.2200000000000001E-2</v>
      </c>
      <c r="T99" s="94">
        <v>1</v>
      </c>
      <c r="U99" s="139">
        <f>Tabla712[[#This Row],[CANTIDAD TRANSPORTE]]*Tabla712[[#This Row],[DISTANCIA DE TRANSPORTE]]</f>
        <v>2.2200000000000001E-2</v>
      </c>
      <c r="V99" s="91">
        <f>Tabla712[[#This Row],[CANTIDAD TRANSPORTE*DISTANCIA DE TRANSPORTE]]*Tabla712[[#This Row],[VALOR ECONOMICO ]]</f>
        <v>59.896818143209046</v>
      </c>
    </row>
    <row r="100" spans="2:22" x14ac:dyDescent="0.3">
      <c r="B100" s="6" t="str">
        <f>'DATOS DISEÑO'!$C$9</f>
        <v>BOYACÁ</v>
      </c>
      <c r="C100" s="6" t="str">
        <f>'DATOS DISEÑO'!$C$10</f>
        <v>TUNDAMA</v>
      </c>
      <c r="D100" s="6">
        <v>3</v>
      </c>
      <c r="E100" s="6" t="s">
        <v>109</v>
      </c>
      <c r="F100" s="82" t="str">
        <f>VLOOKUP(Tabla712[[#This Row],[ITEM]],Tabla1[[#All],[ÍTEM]:[DESCRIPCIÓN ACTIVIDAD]],3,FALSE)</f>
        <v>EXCAVACIÓN SIN CLASIFICAR DE LA EXPLANACIÓN Y CANALES</v>
      </c>
      <c r="G100" s="6" t="s">
        <v>60</v>
      </c>
      <c r="H100" t="s">
        <v>399</v>
      </c>
      <c r="I100" s="6" t="s">
        <v>372</v>
      </c>
      <c r="J100" s="5" cm="1">
        <f t="array" ref="J100">INDEX(Tabla9[[#All],[Departamento ]:[Precio ($ COP)]],MATCH(Tabla712[[#This Row],[DEPARTAMENTO]]&amp;Tabla712[[#This Row],[CODIGO]]&amp;Tabla712[[#This Row],[PROVINCIA]],Tabla9[[#All],[Departamento ]]&amp;Tabla9[[#All],[Código]]&amp;Tabla9[[#All],[Provincia]],0),8)</f>
        <v>281409.46137491136</v>
      </c>
      <c r="K100" s="74" t="s">
        <v>421</v>
      </c>
      <c r="L100" s="63" t="s">
        <v>421</v>
      </c>
      <c r="M100" s="63" t="s">
        <v>421</v>
      </c>
      <c r="N100" s="75" t="s">
        <v>421</v>
      </c>
      <c r="O100" s="64" t="s">
        <v>421</v>
      </c>
      <c r="P100" s="76" t="s">
        <v>421</v>
      </c>
      <c r="Q100" s="65">
        <f>1/53.125</f>
        <v>1.8823529411764704E-2</v>
      </c>
      <c r="R100" s="79">
        <f>Tabla712[[#This Row],[VALOR ECONOMICO ]]*Tabla712[[#This Row],[RENDIMIENTO EQUIPO]]</f>
        <v>5297.1192729395079</v>
      </c>
      <c r="S100" s="71" t="s">
        <v>421</v>
      </c>
      <c r="T100" s="94" t="s">
        <v>421</v>
      </c>
      <c r="U100" s="71" t="s">
        <v>421</v>
      </c>
      <c r="V100" s="80" t="s">
        <v>421</v>
      </c>
    </row>
    <row r="101" spans="2:22" x14ac:dyDescent="0.3">
      <c r="B101" s="6" t="str">
        <f>'DATOS DISEÑO'!$C$9</f>
        <v>BOYACÁ</v>
      </c>
      <c r="C101" s="6" t="str">
        <f>'DATOS DISEÑO'!$C$10</f>
        <v>TUNDAMA</v>
      </c>
      <c r="D101" s="6">
        <v>3</v>
      </c>
      <c r="E101" s="6">
        <v>310.10000000000002</v>
      </c>
      <c r="F101" s="82" t="str">
        <f>VLOOKUP(Tabla712[[#This Row],[ITEM]],Tabla1[[#All],[ÍTEM]:[DESCRIPCIÓN ACTIVIDAD]],3,FALSE)</f>
        <v>CONFORMACIÓN DE LA CALZADA EXISTENTE</v>
      </c>
      <c r="G101" s="6" t="s">
        <v>66</v>
      </c>
      <c r="H101" t="s">
        <v>402</v>
      </c>
      <c r="I101" s="6" t="s">
        <v>372</v>
      </c>
      <c r="J101" s="5" cm="1">
        <f t="array" ref="J101">INDEX(Tabla9[[#All],[Departamento ]:[Precio ($ COP)]],MATCH(Tabla712[[#This Row],[DEPARTAMENTO]]&amp;Tabla712[[#This Row],[CODIGO]]&amp;Tabla712[[#This Row],[PROVINCIA]],Tabla9[[#All],[Departamento ]]&amp;Tabla9[[#All],[Código]]&amp;Tabla9[[#All],[Provincia]],0),8)</f>
        <v>171972.44861800136</v>
      </c>
      <c r="K101" s="74" t="s">
        <v>421</v>
      </c>
      <c r="L101" s="63" t="s">
        <v>421</v>
      </c>
      <c r="M101" s="63" t="s">
        <v>421</v>
      </c>
      <c r="N101" s="75" t="s">
        <v>421</v>
      </c>
      <c r="O101" s="64" t="s">
        <v>421</v>
      </c>
      <c r="P101" s="76" t="s">
        <v>421</v>
      </c>
      <c r="Q101" s="65">
        <f>1/619.375</f>
        <v>1.6145307769929364E-3</v>
      </c>
      <c r="R101" s="79">
        <f>Tabla712[[#This Row],[VALOR ECONOMICO ]]*Tabla712[[#This Row],[RENDIMIENTO EQUIPO]]</f>
        <v>277.65481108859956</v>
      </c>
      <c r="S101" s="71" t="s">
        <v>421</v>
      </c>
      <c r="T101" s="94" t="s">
        <v>421</v>
      </c>
      <c r="U101" s="71" t="s">
        <v>421</v>
      </c>
      <c r="V101" s="80" t="s">
        <v>421</v>
      </c>
    </row>
    <row r="102" spans="2:22" x14ac:dyDescent="0.3">
      <c r="B102" s="6" t="str">
        <f>'DATOS DISEÑO'!$C$9</f>
        <v>BOYACÁ</v>
      </c>
      <c r="C102" s="6" t="str">
        <f>'DATOS DISEÑO'!$C$10</f>
        <v>TUNDAMA</v>
      </c>
      <c r="D102" s="6">
        <v>4</v>
      </c>
      <c r="E102" s="6">
        <v>350.2</v>
      </c>
      <c r="F102" s="82" t="str">
        <f>VLOOKUP(Tabla712[[#This Row],[ITEM]],Tabla1[[#All],[ÍTEM]:[DESCRIPCIÓN ACTIVIDAD]],3,FALSE)</f>
        <v>MATERIAL GRANULAR TRATADO CON CEMENTO (MGTC) CLASE 2, NO INCLUYE SUM. CEMENTO
(Analizado para Material fino o granular clase 2, NT1)</v>
      </c>
      <c r="G102" s="6" t="s">
        <v>8</v>
      </c>
      <c r="H102" t="s">
        <v>100</v>
      </c>
      <c r="I102" s="6" t="s">
        <v>87</v>
      </c>
      <c r="J102" s="5" cm="1">
        <f t="array" ref="J102">INDEX(Tabla5[[#All],[Departamento]:[Precio ($ COP)]],MATCH(Tabla712[[#This Row],[DEPARTAMENTO]]&amp;Tabla712[[#This Row],[CODIGO]]&amp;Tabla712[[#This Row],[PROVINCIA]],Tabla5[[#All],[Departamento]]&amp;Tabla5[[#All],[Código]]&amp;Tabla5[[#All],[Provincia]],0),6)</f>
        <v>160333.33333333334</v>
      </c>
      <c r="K102" s="74">
        <f>Tabla712[[#This Row],[VALOR ECONOMICO ]]/Tabla712[[#This Row],[PRESTACIONES '[%']]]*100</f>
        <v>86666.666666666672</v>
      </c>
      <c r="L102" s="63">
        <v>185</v>
      </c>
      <c r="M102" s="63">
        <v>360</v>
      </c>
      <c r="N102" s="75">
        <f>Tabla712[[#This Row],[VALOR ECONOMICO ]]/Tabla712[[#This Row],[RENDIMIENTO]]</f>
        <v>445.37037037037038</v>
      </c>
      <c r="O102" s="64" t="s">
        <v>421</v>
      </c>
      <c r="P102" s="76" t="s">
        <v>421</v>
      </c>
      <c r="Q102" s="65" t="s">
        <v>421</v>
      </c>
      <c r="R102" s="78" t="s">
        <v>421</v>
      </c>
      <c r="S102" s="71" t="s">
        <v>421</v>
      </c>
      <c r="T102" s="94" t="s">
        <v>421</v>
      </c>
      <c r="U102" s="71" t="s">
        <v>421</v>
      </c>
      <c r="V102" s="80" t="s">
        <v>421</v>
      </c>
    </row>
    <row r="103" spans="2:22" x14ac:dyDescent="0.3">
      <c r="B103" s="6" t="str">
        <f>'DATOS DISEÑO'!$C$9</f>
        <v>BOYACÁ</v>
      </c>
      <c r="C103" s="6" t="str">
        <f>'DATOS DISEÑO'!$C$10</f>
        <v>TUNDAMA</v>
      </c>
      <c r="D103" s="6">
        <v>4</v>
      </c>
      <c r="E103" s="6">
        <v>350.2</v>
      </c>
      <c r="F103" s="82" t="str">
        <f>VLOOKUP(Tabla712[[#This Row],[ITEM]],Tabla1[[#All],[ÍTEM]:[DESCRIPCIÓN ACTIVIDAD]],3,FALSE)</f>
        <v>MATERIAL GRANULAR TRATADO CON CEMENTO (MGTC) CLASE 2, NO INCLUYE SUM. CEMENTO
(Analizado para Material fino o granular clase 2, NT1)</v>
      </c>
      <c r="G103" s="6" t="s">
        <v>28</v>
      </c>
      <c r="H103" t="s">
        <v>105</v>
      </c>
      <c r="I103" s="6" t="s">
        <v>87</v>
      </c>
      <c r="J103" s="5" cm="1">
        <f t="array" ref="J103">INDEX(Tabla5[[#All],[Departamento]:[Precio ($ COP)]],MATCH(Tabla712[[#This Row],[DEPARTAMENTO]]&amp;Tabla712[[#This Row],[CODIGO]]&amp;Tabla712[[#This Row],[PROVINCIA]],Tabla5[[#All],[Departamento]]&amp;Tabla5[[#All],[Código]]&amp;Tabla5[[#All],[Provincia]],0),6)</f>
        <v>136283.33333333334</v>
      </c>
      <c r="K103" s="74">
        <f>Tabla712[[#This Row],[VALOR ECONOMICO ]]/Tabla712[[#This Row],[PRESTACIONES '[%']]]*100</f>
        <v>73666.666666666672</v>
      </c>
      <c r="L103" s="63">
        <v>185</v>
      </c>
      <c r="M103" s="63">
        <v>360</v>
      </c>
      <c r="N103" s="75">
        <f>Tabla712[[#This Row],[VALOR ECONOMICO ]]/Tabla712[[#This Row],[RENDIMIENTO]]</f>
        <v>378.56481481481484</v>
      </c>
      <c r="O103" s="64" t="s">
        <v>421</v>
      </c>
      <c r="P103" s="76" t="s">
        <v>421</v>
      </c>
      <c r="Q103" s="65" t="s">
        <v>421</v>
      </c>
      <c r="R103" s="78" t="s">
        <v>421</v>
      </c>
      <c r="S103" s="71" t="s">
        <v>421</v>
      </c>
      <c r="T103" s="94" t="s">
        <v>421</v>
      </c>
      <c r="U103" s="71" t="s">
        <v>421</v>
      </c>
      <c r="V103" s="80" t="s">
        <v>421</v>
      </c>
    </row>
    <row r="104" spans="2:22" x14ac:dyDescent="0.3">
      <c r="B104" s="6" t="str">
        <f>'DATOS DISEÑO'!$C$9</f>
        <v>BOYACÁ</v>
      </c>
      <c r="C104" s="6" t="str">
        <f>'DATOS DISEÑO'!$C$10</f>
        <v>TUNDAMA</v>
      </c>
      <c r="D104" s="6">
        <v>4</v>
      </c>
      <c r="E104" s="6">
        <v>310.10000000000002</v>
      </c>
      <c r="F104" s="82" t="str">
        <f>VLOOKUP(Tabla712[[#This Row],[ITEM]],Tabla1[[#All],[ÍTEM]:[DESCRIPCIÓN ACTIVIDAD]],3,FALSE)</f>
        <v>CONFORMACIÓN DE LA CALZADA EXISTENTE</v>
      </c>
      <c r="G104" s="6" t="s">
        <v>8</v>
      </c>
      <c r="H104" t="s">
        <v>100</v>
      </c>
      <c r="I104" s="6" t="s">
        <v>87</v>
      </c>
      <c r="J104" s="5" cm="1">
        <f t="array" ref="J104">INDEX(Tabla5[[#All],[Departamento]:[Precio ($ COP)]],MATCH(Tabla712[[#This Row],[DEPARTAMENTO]]&amp;Tabla712[[#This Row],[CODIGO]]&amp;Tabla712[[#This Row],[PROVINCIA]],Tabla5[[#All],[Departamento]]&amp;Tabla5[[#All],[Código]]&amp;Tabla5[[#All],[Provincia]],0),6)</f>
        <v>160333.33333333334</v>
      </c>
      <c r="K104" s="74">
        <f>Tabla712[[#This Row],[VALOR ECONOMICO ]]/Tabla712[[#This Row],[PRESTACIONES '[%']]]*100</f>
        <v>86666.666666666672</v>
      </c>
      <c r="L104" s="63">
        <v>185</v>
      </c>
      <c r="M104" s="63">
        <v>4955</v>
      </c>
      <c r="N104" s="75">
        <f>Tabla712[[#This Row],[VALOR ECONOMICO ]]/Tabla712[[#This Row],[RENDIMIENTO]]</f>
        <v>32.35788765556677</v>
      </c>
      <c r="O104" s="64" t="s">
        <v>421</v>
      </c>
      <c r="P104" s="76" t="s">
        <v>421</v>
      </c>
      <c r="Q104" s="65" t="s">
        <v>421</v>
      </c>
      <c r="R104" s="78" t="s">
        <v>421</v>
      </c>
      <c r="S104" s="71" t="s">
        <v>421</v>
      </c>
      <c r="T104" s="94" t="s">
        <v>421</v>
      </c>
      <c r="U104" s="71" t="s">
        <v>421</v>
      </c>
      <c r="V104" s="80" t="s">
        <v>421</v>
      </c>
    </row>
    <row r="105" spans="2:22" x14ac:dyDescent="0.3">
      <c r="B105" s="6" t="str">
        <f>'DATOS DISEÑO'!$C$9</f>
        <v>BOYACÁ</v>
      </c>
      <c r="C105" s="6" t="str">
        <f>'DATOS DISEÑO'!$C$10</f>
        <v>TUNDAMA</v>
      </c>
      <c r="D105" s="6">
        <v>4</v>
      </c>
      <c r="E105" s="6">
        <v>350.2</v>
      </c>
      <c r="F105" s="82" t="str">
        <f>VLOOKUP(Tabla712[[#This Row],[ITEM]],Tabla1[[#All],[ÍTEM]:[DESCRIPCIÓN ACTIVIDAD]],3,FALSE)</f>
        <v>MATERIAL GRANULAR TRATADO CON CEMENTO (MGTC) CLASE 2, NO INCLUYE SUM. CEMENTO
(Analizado para Material fino o granular clase 2, NT1)</v>
      </c>
      <c r="G105" s="6" t="s">
        <v>73</v>
      </c>
      <c r="H105" t="s">
        <v>363</v>
      </c>
      <c r="I105" s="6" t="s">
        <v>146</v>
      </c>
      <c r="J105" s="5" cm="1">
        <f t="array" ref="J105">INDEX(Tabla8[[#All],[Departamento ]:[Precio ($ COP)]],MATCH(Tabla712[[#This Row],[DEPARTAMENTO]]&amp;Tabla712[[#This Row],[CODIGO]]&amp;Tabla712[[#This Row],[PROVINCIA]],Tabla8[[#All],[Departamento ]]&amp;Tabla8[[#All],[Código]]&amp;Tabla8[[#All],[Provincia]],0),7)</f>
        <v>50009.725814795653</v>
      </c>
      <c r="K105" s="74" t="s">
        <v>421</v>
      </c>
      <c r="L105" s="63" t="s">
        <v>421</v>
      </c>
      <c r="M105" s="63" t="s">
        <v>421</v>
      </c>
      <c r="N105" s="75" t="s">
        <v>421</v>
      </c>
      <c r="O105" s="64">
        <v>1.3</v>
      </c>
      <c r="P105" s="77">
        <f>Tabla712[[#This Row],[CANTIDAD DE MATERIAL]]*Tabla712[[#This Row],[VALOR ECONOMICO ]]</f>
        <v>65012.643559234348</v>
      </c>
      <c r="Q105" s="65" t="s">
        <v>421</v>
      </c>
      <c r="R105" s="78" t="s">
        <v>421</v>
      </c>
      <c r="S105" s="71" t="s">
        <v>421</v>
      </c>
      <c r="T105" s="94" t="s">
        <v>421</v>
      </c>
      <c r="U105" s="71" t="s">
        <v>421</v>
      </c>
      <c r="V105" s="80" t="s">
        <v>421</v>
      </c>
    </row>
    <row r="106" spans="2:22" x14ac:dyDescent="0.3">
      <c r="B106" s="6" t="str">
        <f>'DATOS DISEÑO'!$C$9</f>
        <v>BOYACÁ</v>
      </c>
      <c r="C106" s="6" t="str">
        <f>'DATOS DISEÑO'!$C$10</f>
        <v>TUNDAMA</v>
      </c>
      <c r="D106" s="6">
        <v>4</v>
      </c>
      <c r="E106" s="6" t="s">
        <v>109</v>
      </c>
      <c r="F106" s="82" t="str">
        <f>VLOOKUP(Tabla712[[#This Row],[ITEM]],Tabla1[[#All],[ÍTEM]:[DESCRIPCIÓN ACTIVIDAD]],3,FALSE)</f>
        <v>EXCAVACIÓN SIN CLASIFICAR DE LA EXPLANACIÓN Y CANALES</v>
      </c>
      <c r="G106" s="6" t="s">
        <v>8</v>
      </c>
      <c r="H106" t="s">
        <v>100</v>
      </c>
      <c r="I106" s="6" t="s">
        <v>87</v>
      </c>
      <c r="J106" s="5" cm="1">
        <f t="array" ref="J106">INDEX(Tabla5[[#All],[Departamento]:[Precio ($ COP)]],MATCH(Tabla712[[#This Row],[DEPARTAMENTO]]&amp;Tabla712[[#This Row],[CODIGO]]&amp;Tabla712[[#This Row],[PROVINCIA]],Tabla5[[#All],[Departamento]]&amp;Tabla5[[#All],[Código]]&amp;Tabla5[[#All],[Provincia]],0),6)</f>
        <v>160333.33333333334</v>
      </c>
      <c r="K106" s="74">
        <f>Tabla712[[#This Row],[VALOR ECONOMICO ]]/Tabla712[[#This Row],[PRESTACIONES '[%']]]*100</f>
        <v>86666.666666666672</v>
      </c>
      <c r="L106" s="63">
        <v>185</v>
      </c>
      <c r="M106" s="63">
        <v>425</v>
      </c>
      <c r="N106" s="75">
        <f>Tabla712[[#This Row],[VALOR ECONOMICO ]]/Tabla712[[#This Row],[RENDIMIENTO]]</f>
        <v>377.25490196078431</v>
      </c>
      <c r="O106" s="64" t="s">
        <v>421</v>
      </c>
      <c r="P106" s="76" t="s">
        <v>421</v>
      </c>
      <c r="Q106" s="65" t="s">
        <v>421</v>
      </c>
      <c r="R106" s="78" t="s">
        <v>421</v>
      </c>
      <c r="S106" s="71" t="s">
        <v>421</v>
      </c>
      <c r="T106" s="94" t="s">
        <v>421</v>
      </c>
      <c r="U106" s="71" t="s">
        <v>421</v>
      </c>
      <c r="V106" s="80" t="s">
        <v>421</v>
      </c>
    </row>
    <row r="107" spans="2:22" x14ac:dyDescent="0.3">
      <c r="B107" s="6" t="str">
        <f>'DATOS DISEÑO'!$C$9</f>
        <v>BOYACÁ</v>
      </c>
      <c r="C107" s="6" t="str">
        <f>'DATOS DISEÑO'!$C$10</f>
        <v>TUNDAMA</v>
      </c>
      <c r="D107" s="6">
        <v>4</v>
      </c>
      <c r="E107" s="6" t="s">
        <v>116</v>
      </c>
      <c r="F107" s="82" t="str">
        <f>VLOOKUP(Tabla712[[#This Row],[ITEM]],Tabla1[[#All],[ÍTEM]:[DESCRIPCIÓN ACTIVIDAD]],3,FALSE)</f>
        <v>TRATAMIENTO SUPERFICIAL DOBLE CON EMULSIÓN CRR-65 TIPO 4
(Analizado para Agregado para tratamiento superficial tipo 4)</v>
      </c>
      <c r="G107" s="6" t="s">
        <v>16</v>
      </c>
      <c r="H107" t="s">
        <v>102</v>
      </c>
      <c r="I107" s="6" t="s">
        <v>87</v>
      </c>
      <c r="J107" s="5" cm="1">
        <f t="array" ref="J107">INDEX(Tabla5[[#All],[Departamento]:[Precio ($ COP)]],MATCH(Tabla712[[#This Row],[DEPARTAMENTO]]&amp;Tabla712[[#This Row],[CODIGO]]&amp;Tabla712[[#This Row],[PROVINCIA]],Tabla5[[#All],[Departamento]]&amp;Tabla5[[#All],[Código]]&amp;Tabla5[[#All],[Provincia]],0),6)</f>
        <v>320666.66666666669</v>
      </c>
      <c r="K107" s="74">
        <f>Tabla712[[#This Row],[VALOR ECONOMICO ]]/Tabla712[[#This Row],[PRESTACIONES '[%']]]*100</f>
        <v>173333.33333333334</v>
      </c>
      <c r="L107" s="63">
        <v>185</v>
      </c>
      <c r="M107" s="63">
        <v>2200</v>
      </c>
      <c r="N107" s="75">
        <f>Tabla712[[#This Row],[VALOR ECONOMICO ]]/Tabla712[[#This Row],[RENDIMIENTO]]</f>
        <v>145.75757575757578</v>
      </c>
      <c r="O107" s="64" t="s">
        <v>421</v>
      </c>
      <c r="P107" s="76" t="s">
        <v>421</v>
      </c>
      <c r="Q107" s="65" t="s">
        <v>421</v>
      </c>
      <c r="R107" s="78" t="s">
        <v>421</v>
      </c>
      <c r="S107" s="71" t="s">
        <v>421</v>
      </c>
      <c r="T107" s="94" t="s">
        <v>421</v>
      </c>
      <c r="U107" s="71" t="s">
        <v>421</v>
      </c>
      <c r="V107" s="80" t="s">
        <v>421</v>
      </c>
    </row>
    <row r="108" spans="2:22" x14ac:dyDescent="0.3">
      <c r="B108" s="6" t="str">
        <f>'DATOS DISEÑO'!$C$9</f>
        <v>BOYACÁ</v>
      </c>
      <c r="C108" s="6" t="str">
        <f>'DATOS DISEÑO'!$C$10</f>
        <v>TUNDAMA</v>
      </c>
      <c r="D108" s="6">
        <v>4</v>
      </c>
      <c r="E108" s="6">
        <v>310.10000000000002</v>
      </c>
      <c r="F108" s="82" t="str">
        <f>VLOOKUP(Tabla712[[#This Row],[ITEM]],Tabla1[[#All],[ÍTEM]:[DESCRIPCIÓN ACTIVIDAD]],3,FALSE)</f>
        <v>CONFORMACIÓN DE LA CALZADA EXISTENTE</v>
      </c>
      <c r="G108" s="6" t="s">
        <v>28</v>
      </c>
      <c r="H108" t="s">
        <v>105</v>
      </c>
      <c r="I108" s="6" t="s">
        <v>87</v>
      </c>
      <c r="J108" s="5" cm="1">
        <f t="array" ref="J108">INDEX(Tabla5[[#All],[Departamento]:[Precio ($ COP)]],MATCH(Tabla712[[#This Row],[DEPARTAMENTO]]&amp;Tabla712[[#This Row],[CODIGO]]&amp;Tabla712[[#This Row],[PROVINCIA]],Tabla5[[#All],[Departamento]]&amp;Tabla5[[#All],[Código]]&amp;Tabla5[[#All],[Provincia]],0),6)</f>
        <v>136283.33333333334</v>
      </c>
      <c r="K108" s="74">
        <f>Tabla712[[#This Row],[VALOR ECONOMICO ]]/Tabla712[[#This Row],[PRESTACIONES '[%']]]*100</f>
        <v>73666.666666666672</v>
      </c>
      <c r="L108" s="63">
        <v>185</v>
      </c>
      <c r="M108" s="63">
        <v>4955</v>
      </c>
      <c r="N108" s="75">
        <f>Tabla712[[#This Row],[VALOR ECONOMICO ]]/Tabla712[[#This Row],[RENDIMIENTO]]</f>
        <v>27.504204507231755</v>
      </c>
      <c r="O108" s="64" t="s">
        <v>421</v>
      </c>
      <c r="P108" s="76" t="s">
        <v>421</v>
      </c>
      <c r="Q108" s="65" t="s">
        <v>421</v>
      </c>
      <c r="R108" s="78" t="s">
        <v>421</v>
      </c>
      <c r="S108" s="71" t="s">
        <v>421</v>
      </c>
      <c r="T108" s="94" t="s">
        <v>421</v>
      </c>
      <c r="U108" s="71" t="s">
        <v>421</v>
      </c>
      <c r="V108" s="80" t="s">
        <v>421</v>
      </c>
    </row>
    <row r="109" spans="2:22" x14ac:dyDescent="0.3">
      <c r="B109" s="6" t="str">
        <f>'DATOS DISEÑO'!$C$9</f>
        <v>BOYACÁ</v>
      </c>
      <c r="C109" s="6" t="str">
        <f>'DATOS DISEÑO'!$C$10</f>
        <v>TUNDAMA</v>
      </c>
      <c r="D109" s="6">
        <v>4</v>
      </c>
      <c r="E109" s="6">
        <v>350.2</v>
      </c>
      <c r="F109" s="82" t="str">
        <f>VLOOKUP(Tabla712[[#This Row],[ITEM]],Tabla1[[#All],[ÍTEM]:[DESCRIPCIÓN ACTIVIDAD]],3,FALSE)</f>
        <v>MATERIAL GRANULAR TRATADO CON CEMENTO (MGTC) CLASE 2, NO INCLUYE SUM. CEMENTO
(Analizado para Material fino o granular clase 2, NT1)</v>
      </c>
      <c r="G109" s="6" t="s">
        <v>33</v>
      </c>
      <c r="H109" t="s">
        <v>336</v>
      </c>
      <c r="I109" s="6" t="s">
        <v>335</v>
      </c>
      <c r="J109" s="5" cm="1">
        <f t="array" ref="J109">INDEX(Tabla8[[#All],[Departamento ]:[Precio ($ COP)]],MATCH(Tabla712[[#This Row],[DEPARTAMENTO]]&amp;Tabla712[[#This Row],[CODIGO]]&amp;Tabla712[[#This Row],[PROVINCIA]],Tabla8[[#All],[Departamento ]]&amp;Tabla8[[#All],[Código]]&amp;Tabla8[[#All],[Provincia]],0),7)</f>
        <v>97.87579460336616</v>
      </c>
      <c r="K109" s="74" t="s">
        <v>421</v>
      </c>
      <c r="L109" s="63" t="s">
        <v>421</v>
      </c>
      <c r="M109" s="63" t="s">
        <v>421</v>
      </c>
      <c r="N109" s="75" t="s">
        <v>421</v>
      </c>
      <c r="O109" s="64">
        <v>24</v>
      </c>
      <c r="P109" s="77">
        <f>Tabla712[[#This Row],[CANTIDAD DE MATERIAL]]*Tabla712[[#This Row],[VALOR ECONOMICO ]]</f>
        <v>2349.0190704807878</v>
      </c>
      <c r="Q109" s="65" t="s">
        <v>421</v>
      </c>
      <c r="R109" s="78" t="s">
        <v>421</v>
      </c>
      <c r="S109" s="71" t="s">
        <v>421</v>
      </c>
      <c r="T109" s="94" t="s">
        <v>421</v>
      </c>
      <c r="U109" s="71" t="s">
        <v>421</v>
      </c>
      <c r="V109" s="80" t="s">
        <v>421</v>
      </c>
    </row>
    <row r="110" spans="2:22" x14ac:dyDescent="0.3">
      <c r="B110" s="6" t="str">
        <f>'DATOS DISEÑO'!$C$9</f>
        <v>BOYACÁ</v>
      </c>
      <c r="C110" s="6" t="str">
        <f>'DATOS DISEÑO'!$C$10</f>
        <v>TUNDAMA</v>
      </c>
      <c r="D110" s="6">
        <v>4</v>
      </c>
      <c r="E110" s="6" t="s">
        <v>109</v>
      </c>
      <c r="F110" s="82" t="str">
        <f>VLOOKUP(Tabla712[[#This Row],[ITEM]],Tabla1[[#All],[ÍTEM]:[DESCRIPCIÓN ACTIVIDAD]],3,FALSE)</f>
        <v>EXCAVACIÓN SIN CLASIFICAR DE LA EXPLANACIÓN Y CANALES</v>
      </c>
      <c r="G110" s="6" t="s">
        <v>28</v>
      </c>
      <c r="H110" t="s">
        <v>105</v>
      </c>
      <c r="I110" s="6" t="s">
        <v>87</v>
      </c>
      <c r="J110" s="5" cm="1">
        <f t="array" ref="J110">INDEX(Tabla5[[#All],[Departamento]:[Precio ($ COP)]],MATCH(Tabla712[[#This Row],[DEPARTAMENTO]]&amp;Tabla712[[#This Row],[CODIGO]]&amp;Tabla712[[#This Row],[PROVINCIA]],Tabla5[[#All],[Departamento]]&amp;Tabla5[[#All],[Código]]&amp;Tabla5[[#All],[Provincia]],0),6)</f>
        <v>136283.33333333334</v>
      </c>
      <c r="K110" s="74">
        <f>Tabla712[[#This Row],[VALOR ECONOMICO ]]/Tabla712[[#This Row],[PRESTACIONES '[%']]]*100</f>
        <v>73666.666666666672</v>
      </c>
      <c r="L110" s="63">
        <v>185</v>
      </c>
      <c r="M110" s="63">
        <v>425</v>
      </c>
      <c r="N110" s="75">
        <f>Tabla712[[#This Row],[VALOR ECONOMICO ]]/Tabla712[[#This Row],[RENDIMIENTO]]</f>
        <v>320.66666666666669</v>
      </c>
      <c r="O110" s="64" t="s">
        <v>421</v>
      </c>
      <c r="P110" s="76" t="s">
        <v>421</v>
      </c>
      <c r="Q110" s="65" t="s">
        <v>421</v>
      </c>
      <c r="R110" s="78" t="s">
        <v>421</v>
      </c>
      <c r="S110" s="71" t="s">
        <v>421</v>
      </c>
      <c r="T110" s="94" t="s">
        <v>421</v>
      </c>
      <c r="U110" s="71" t="s">
        <v>421</v>
      </c>
      <c r="V110" s="80" t="s">
        <v>421</v>
      </c>
    </row>
    <row r="111" spans="2:22" x14ac:dyDescent="0.3">
      <c r="B111" s="6" t="str">
        <f>'DATOS DISEÑO'!$C$9</f>
        <v>BOYACÁ</v>
      </c>
      <c r="C111" s="6" t="str">
        <f>'DATOS DISEÑO'!$C$10</f>
        <v>TUNDAMA</v>
      </c>
      <c r="D111" s="6">
        <v>4</v>
      </c>
      <c r="E111" s="6" t="s">
        <v>116</v>
      </c>
      <c r="F111" s="82" t="str">
        <f>VLOOKUP(Tabla712[[#This Row],[ITEM]],Tabla1[[#All],[ÍTEM]:[DESCRIPCIÓN ACTIVIDAD]],3,FALSE)</f>
        <v>TRATAMIENTO SUPERFICIAL DOBLE CON EMULSIÓN CRR-65 TIPO 4
(Analizado para Agregado para tratamiento superficial tipo 4)</v>
      </c>
      <c r="G111" s="6" t="s">
        <v>28</v>
      </c>
      <c r="H111" t="s">
        <v>105</v>
      </c>
      <c r="I111" s="6" t="s">
        <v>87</v>
      </c>
      <c r="J111" s="5" cm="1">
        <f t="array" ref="J111">INDEX(Tabla5[[#All],[Departamento]:[Precio ($ COP)]],MATCH(Tabla712[[#This Row],[DEPARTAMENTO]]&amp;Tabla712[[#This Row],[CODIGO]]&amp;Tabla712[[#This Row],[PROVINCIA]],Tabla5[[#All],[Departamento]]&amp;Tabla5[[#All],[Código]]&amp;Tabla5[[#All],[Provincia]],0),6)</f>
        <v>136283.33333333334</v>
      </c>
      <c r="K111" s="74">
        <f>Tabla712[[#This Row],[VALOR ECONOMICO ]]/Tabla712[[#This Row],[PRESTACIONES '[%']]]*100</f>
        <v>73666.666666666672</v>
      </c>
      <c r="L111" s="63">
        <v>185</v>
      </c>
      <c r="M111" s="63">
        <v>2200</v>
      </c>
      <c r="N111" s="75">
        <f>Tabla712[[#This Row],[VALOR ECONOMICO ]]/Tabla712[[#This Row],[RENDIMIENTO]]</f>
        <v>61.946969696969703</v>
      </c>
      <c r="O111" s="64" t="s">
        <v>421</v>
      </c>
      <c r="P111" s="76" t="s">
        <v>421</v>
      </c>
      <c r="Q111" s="65" t="s">
        <v>421</v>
      </c>
      <c r="R111" s="78" t="s">
        <v>421</v>
      </c>
      <c r="S111" s="71" t="s">
        <v>421</v>
      </c>
      <c r="T111" s="94" t="s">
        <v>421</v>
      </c>
      <c r="U111" s="71" t="s">
        <v>421</v>
      </c>
      <c r="V111" s="80" t="s">
        <v>421</v>
      </c>
    </row>
    <row r="112" spans="2:22" x14ac:dyDescent="0.3">
      <c r="B112" s="6" t="str">
        <f>'DATOS DISEÑO'!$C$9</f>
        <v>BOYACÁ</v>
      </c>
      <c r="C112" s="6" t="str">
        <f>'DATOS DISEÑO'!$C$10</f>
        <v>TUNDAMA</v>
      </c>
      <c r="D112" s="6">
        <v>4</v>
      </c>
      <c r="E112" s="6" t="s">
        <v>109</v>
      </c>
      <c r="F112" s="82" t="str">
        <f>VLOOKUP(Tabla712[[#This Row],[ITEM]],Tabla1[[#All],[ÍTEM]:[DESCRIPCIÓN ACTIVIDAD]],3,FALSE)</f>
        <v>EXCAVACIÓN SIN CLASIFICAR DE LA EXPLANACIÓN Y CANALES</v>
      </c>
      <c r="G112" s="6" t="s">
        <v>53</v>
      </c>
      <c r="H112" t="s">
        <v>349</v>
      </c>
      <c r="I112" s="6" t="s">
        <v>146</v>
      </c>
      <c r="J112" s="5" cm="1">
        <f t="array" ref="J112">INDEX(Tabla8[[#All],[Departamento ]:[Precio ($ COP)]],MATCH(Tabla712[[#This Row],[DEPARTAMENTO]]&amp;Tabla712[[#This Row],[CODIGO]]&amp;Tabla712[[#This Row],[PROVINCIA]],Tabla8[[#All],[Departamento ]]&amp;Tabla8[[#All],[Código]]&amp;Tabla8[[#All],[Provincia]],0),7)</f>
        <v>3377.6829577518247</v>
      </c>
      <c r="K112" s="74" t="s">
        <v>421</v>
      </c>
      <c r="L112" s="63" t="s">
        <v>421</v>
      </c>
      <c r="M112" s="63" t="s">
        <v>421</v>
      </c>
      <c r="N112" s="75" t="s">
        <v>421</v>
      </c>
      <c r="O112" s="64">
        <v>1</v>
      </c>
      <c r="P112" s="77">
        <f>Tabla712[[#This Row],[CANTIDAD DE MATERIAL]]*Tabla712[[#This Row],[VALOR ECONOMICO ]]</f>
        <v>3377.6829577518247</v>
      </c>
      <c r="Q112" s="65" t="s">
        <v>421</v>
      </c>
      <c r="R112" s="78" t="s">
        <v>421</v>
      </c>
      <c r="S112" s="71" t="s">
        <v>421</v>
      </c>
      <c r="T112" s="94" t="s">
        <v>421</v>
      </c>
      <c r="U112" s="71" t="s">
        <v>421</v>
      </c>
      <c r="V112" s="80" t="s">
        <v>421</v>
      </c>
    </row>
    <row r="113" spans="2:22" x14ac:dyDescent="0.3">
      <c r="B113" s="6" t="str">
        <f>'DATOS DISEÑO'!$C$9</f>
        <v>BOYACÁ</v>
      </c>
      <c r="C113" s="6" t="str">
        <f>'DATOS DISEÑO'!$C$10</f>
        <v>TUNDAMA</v>
      </c>
      <c r="D113" s="6">
        <v>4</v>
      </c>
      <c r="E113" s="6">
        <v>350.2</v>
      </c>
      <c r="F113" s="82" t="str">
        <f>VLOOKUP(Tabla712[[#This Row],[ITEM]],Tabla1[[#All],[ÍTEM]:[DESCRIPCIÓN ACTIVIDAD]],3,FALSE)</f>
        <v>MATERIAL GRANULAR TRATADO CON CEMENTO (MGTC) CLASE 2, NO INCLUYE SUM. CEMENTO
(Analizado para Material fino o granular clase 2, NT1)</v>
      </c>
      <c r="G113" s="6" t="s">
        <v>18</v>
      </c>
      <c r="H113" t="s">
        <v>379</v>
      </c>
      <c r="I113" s="6" t="s">
        <v>372</v>
      </c>
      <c r="J113" s="5" cm="1">
        <f t="array" ref="J113">INDEX(Tabla9[[#All],[Departamento ]:[Precio ($ COP)]],MATCH(Tabla712[[#This Row],[DEPARTAMENTO]]&amp;Tabla712[[#This Row],[CODIGO]]&amp;Tabla712[[#This Row],[PROVINCIA]],Tabla9[[#All],[Departamento ]]&amp;Tabla9[[#All],[Código]]&amp;Tabla9[[#All],[Provincia]],0),8)</f>
        <v>61676.547421790725</v>
      </c>
      <c r="K113" s="74" t="s">
        <v>421</v>
      </c>
      <c r="L113" s="63" t="s">
        <v>421</v>
      </c>
      <c r="M113" s="63" t="s">
        <v>421</v>
      </c>
      <c r="N113" s="75" t="s">
        <v>421</v>
      </c>
      <c r="O113" s="64" t="s">
        <v>421</v>
      </c>
      <c r="P113" s="76" t="s">
        <v>421</v>
      </c>
      <c r="Q113" s="65">
        <f>1/45</f>
        <v>2.2222222222222223E-2</v>
      </c>
      <c r="R113" s="79">
        <f>Tabla712[[#This Row],[VALOR ECONOMICO ]]*Tabla712[[#This Row],[RENDIMIENTO EQUIPO]]</f>
        <v>1370.5899427064605</v>
      </c>
      <c r="S113" s="71" t="s">
        <v>421</v>
      </c>
      <c r="T113" s="94" t="s">
        <v>421</v>
      </c>
      <c r="U113" s="71" t="s">
        <v>421</v>
      </c>
      <c r="V113" s="80" t="s">
        <v>421</v>
      </c>
    </row>
    <row r="114" spans="2:22" x14ac:dyDescent="0.3">
      <c r="B114" s="6" t="str">
        <f>'DATOS DISEÑO'!$C$9</f>
        <v>BOYACÁ</v>
      </c>
      <c r="C114" s="6" t="str">
        <f>'DATOS DISEÑO'!$C$10</f>
        <v>TUNDAMA</v>
      </c>
      <c r="D114" s="6">
        <v>4</v>
      </c>
      <c r="E114" s="6" t="s">
        <v>116</v>
      </c>
      <c r="F114" s="82" t="str">
        <f>VLOOKUP(Tabla712[[#This Row],[ITEM]],Tabla1[[#All],[ÍTEM]:[DESCRIPCIÓN ACTIVIDAD]],3,FALSE)</f>
        <v>TRATAMIENTO SUPERFICIAL DOBLE CON EMULSIÓN CRR-65 TIPO 4
(Analizado para Agregado para tratamiento superficial tipo 4)</v>
      </c>
      <c r="G114" s="6" t="s">
        <v>17</v>
      </c>
      <c r="H114" t="s">
        <v>331</v>
      </c>
      <c r="I114" s="6" t="s">
        <v>146</v>
      </c>
      <c r="J114" s="5" cm="1">
        <f t="array" ref="J114">INDEX(Tabla8[[#All],[Departamento ]:[Precio ($ COP)]],MATCH(Tabla712[[#This Row],[DEPARTAMENTO]]&amp;Tabla712[[#This Row],[CODIGO]]&amp;Tabla712[[#This Row],[PROVINCIA]],Tabla8[[#All],[Departamento ]]&amp;Tabla8[[#All],[Código]]&amp;Tabla8[[#All],[Provincia]],0),7)</f>
        <v>98323.454665694211</v>
      </c>
      <c r="K114" s="74" t="s">
        <v>421</v>
      </c>
      <c r="L114" s="63" t="s">
        <v>421</v>
      </c>
      <c r="M114" s="63" t="s">
        <v>421</v>
      </c>
      <c r="N114" s="75" t="s">
        <v>421</v>
      </c>
      <c r="O114" s="64">
        <v>0.01</v>
      </c>
      <c r="P114" s="77">
        <f>Tabla712[[#This Row],[CANTIDAD DE MATERIAL]]*Tabla712[[#This Row],[VALOR ECONOMICO ]]</f>
        <v>983.23454665694214</v>
      </c>
      <c r="Q114" s="65" t="s">
        <v>421</v>
      </c>
      <c r="R114" s="78" t="s">
        <v>421</v>
      </c>
      <c r="S114" s="71" t="s">
        <v>421</v>
      </c>
      <c r="T114" s="94" t="s">
        <v>421</v>
      </c>
      <c r="U114" s="71" t="s">
        <v>421</v>
      </c>
      <c r="V114" s="80" t="s">
        <v>421</v>
      </c>
    </row>
    <row r="115" spans="2:22" x14ac:dyDescent="0.3">
      <c r="B115" s="6" t="str">
        <f>'DATOS DISEÑO'!$C$9</f>
        <v>BOYACÁ</v>
      </c>
      <c r="C115" s="6" t="str">
        <f>'DATOS DISEÑO'!$C$10</f>
        <v>TUNDAMA</v>
      </c>
      <c r="D115" s="6">
        <v>4</v>
      </c>
      <c r="E115" s="6" t="s">
        <v>116</v>
      </c>
      <c r="F115" s="82" t="str">
        <f>VLOOKUP(Tabla712[[#This Row],[ITEM]],Tabla1[[#All],[ÍTEM]:[DESCRIPCIÓN ACTIVIDAD]],3,FALSE)</f>
        <v>TRATAMIENTO SUPERFICIAL DOBLE CON EMULSIÓN CRR-65 TIPO 4
(Analizado para Agregado para tratamiento superficial tipo 4)</v>
      </c>
      <c r="G115" s="6" t="s">
        <v>29</v>
      </c>
      <c r="H115" t="s">
        <v>334</v>
      </c>
      <c r="I115" s="6" t="s">
        <v>146</v>
      </c>
      <c r="J115" s="5" cm="1">
        <f t="array" ref="J115">INDEX(Tabla8[[#All],[Departamento ]:[Precio ($ COP)]],MATCH(Tabla712[[#This Row],[DEPARTAMENTO]]&amp;Tabla712[[#This Row],[CODIGO]]&amp;Tabla712[[#This Row],[PROVINCIA]],Tabla8[[#All],[Departamento ]]&amp;Tabla8[[#All],[Código]]&amp;Tabla8[[#All],[Provincia]],0),7)</f>
        <v>98323.454665694211</v>
      </c>
      <c r="K115" s="74" t="s">
        <v>421</v>
      </c>
      <c r="L115" s="63" t="s">
        <v>421</v>
      </c>
      <c r="M115" s="63" t="s">
        <v>421</v>
      </c>
      <c r="N115" s="75" t="s">
        <v>421</v>
      </c>
      <c r="O115" s="64">
        <v>1.9E-2</v>
      </c>
      <c r="P115" s="77">
        <f>Tabla712[[#This Row],[CANTIDAD DE MATERIAL]]*Tabla712[[#This Row],[VALOR ECONOMICO ]]</f>
        <v>1868.14563864819</v>
      </c>
      <c r="Q115" s="65" t="s">
        <v>421</v>
      </c>
      <c r="R115" s="78" t="s">
        <v>421</v>
      </c>
      <c r="S115" s="71" t="s">
        <v>421</v>
      </c>
      <c r="T115" s="94" t="s">
        <v>421</v>
      </c>
      <c r="U115" s="71" t="s">
        <v>421</v>
      </c>
      <c r="V115" s="80" t="s">
        <v>421</v>
      </c>
    </row>
    <row r="116" spans="2:22" x14ac:dyDescent="0.3">
      <c r="B116" s="6" t="str">
        <f>'DATOS DISEÑO'!$C$9</f>
        <v>BOYACÁ</v>
      </c>
      <c r="C116" s="6" t="str">
        <f>'DATOS DISEÑO'!$C$10</f>
        <v>TUNDAMA</v>
      </c>
      <c r="D116" s="6">
        <v>4</v>
      </c>
      <c r="E116" s="6">
        <v>310.10000000000002</v>
      </c>
      <c r="F116" s="82" t="str">
        <f>VLOOKUP(Tabla712[[#This Row],[ITEM]],Tabla1[[#All],[ÍTEM]:[DESCRIPCIÓN ACTIVIDAD]],3,FALSE)</f>
        <v>CONFORMACIÓN DE LA CALZADA EXISTENTE</v>
      </c>
      <c r="G116" s="6" t="s">
        <v>33</v>
      </c>
      <c r="H116" t="s">
        <v>336</v>
      </c>
      <c r="I116" s="6" t="s">
        <v>335</v>
      </c>
      <c r="J116" s="5" cm="1">
        <f t="array" ref="J116">INDEX(Tabla8[[#All],[Departamento ]:[Precio ($ COP)]],MATCH(Tabla712[[#This Row],[DEPARTAMENTO]]&amp;Tabla712[[#This Row],[CODIGO]]&amp;Tabla712[[#This Row],[PROVINCIA]],Tabla8[[#All],[Departamento ]]&amp;Tabla8[[#All],[Código]]&amp;Tabla8[[#All],[Provincia]],0),7)</f>
        <v>97.87579460336616</v>
      </c>
      <c r="K116" s="74" t="s">
        <v>421</v>
      </c>
      <c r="L116" s="63" t="s">
        <v>421</v>
      </c>
      <c r="M116" s="63" t="s">
        <v>421</v>
      </c>
      <c r="N116" s="75" t="s">
        <v>421</v>
      </c>
      <c r="O116" s="64">
        <v>3</v>
      </c>
      <c r="P116" s="77">
        <f>Tabla712[[#This Row],[CANTIDAD DE MATERIAL]]*Tabla712[[#This Row],[VALOR ECONOMICO ]]</f>
        <v>293.62738381009848</v>
      </c>
      <c r="Q116" s="65" t="s">
        <v>421</v>
      </c>
      <c r="R116" s="78" t="s">
        <v>421</v>
      </c>
      <c r="S116" s="71" t="s">
        <v>421</v>
      </c>
      <c r="T116" s="94" t="s">
        <v>421</v>
      </c>
      <c r="U116" s="71" t="s">
        <v>421</v>
      </c>
      <c r="V116" s="80" t="s">
        <v>421</v>
      </c>
    </row>
    <row r="117" spans="2:22" x14ac:dyDescent="0.3">
      <c r="B117" s="6" t="str">
        <f>'DATOS DISEÑO'!$C$9</f>
        <v>BOYACÁ</v>
      </c>
      <c r="C117" s="6" t="str">
        <f>'DATOS DISEÑO'!$C$10</f>
        <v>TUNDAMA</v>
      </c>
      <c r="D117" s="6">
        <v>4</v>
      </c>
      <c r="E117" s="6">
        <v>350.2</v>
      </c>
      <c r="F117" s="82" t="str">
        <f>VLOOKUP(Tabla712[[#This Row],[ITEM]],Tabla1[[#All],[ÍTEM]:[DESCRIPCIÓN ACTIVIDAD]],3,FALSE)</f>
        <v>MATERIAL GRANULAR TRATADO CON CEMENTO (MGTC) CLASE 2, NO INCLUYE SUM. CEMENTO
(Analizado para Material fino o granular clase 2, NT1)</v>
      </c>
      <c r="G117" s="6" t="s">
        <v>40</v>
      </c>
      <c r="H117" t="s">
        <v>388</v>
      </c>
      <c r="I117" s="6" t="s">
        <v>372</v>
      </c>
      <c r="J117" s="5" cm="1">
        <f t="array" ref="J117">INDEX(Tabla9[[#All],[Departamento ]:[Precio ($ COP)]],MATCH(Tabla712[[#This Row],[DEPARTAMENTO]]&amp;Tabla712[[#This Row],[CODIGO]]&amp;Tabla712[[#This Row],[PROVINCIA]],Tabla9[[#All],[Departamento ]]&amp;Tabla9[[#All],[Código]]&amp;Tabla9[[#All],[Provincia]],0),8)</f>
        <v>182395.02126151661</v>
      </c>
      <c r="K117" s="74" t="s">
        <v>421</v>
      </c>
      <c r="L117" s="63" t="s">
        <v>421</v>
      </c>
      <c r="M117" s="63" t="s">
        <v>421</v>
      </c>
      <c r="N117" s="75" t="s">
        <v>421</v>
      </c>
      <c r="O117" s="64" t="s">
        <v>421</v>
      </c>
      <c r="P117" s="76" t="s">
        <v>421</v>
      </c>
      <c r="Q117" s="65">
        <f>1/45</f>
        <v>2.2222222222222223E-2</v>
      </c>
      <c r="R117" s="79">
        <f>Tabla712[[#This Row],[VALOR ECONOMICO ]]*Tabla712[[#This Row],[RENDIMIENTO EQUIPO]]</f>
        <v>4053.2226947003692</v>
      </c>
      <c r="S117" s="71" t="s">
        <v>421</v>
      </c>
      <c r="T117" s="94" t="s">
        <v>421</v>
      </c>
      <c r="U117" s="71" t="s">
        <v>421</v>
      </c>
      <c r="V117" s="80" t="s">
        <v>421</v>
      </c>
    </row>
    <row r="118" spans="2:22" x14ac:dyDescent="0.3">
      <c r="B118" s="6" t="str">
        <f>'DATOS DISEÑO'!$C$9</f>
        <v>BOYACÁ</v>
      </c>
      <c r="C118" s="6" t="str">
        <f>'DATOS DISEÑO'!$C$10</f>
        <v>TUNDAMA</v>
      </c>
      <c r="D118" s="6">
        <v>4</v>
      </c>
      <c r="E118" s="6">
        <v>350.9</v>
      </c>
      <c r="F118" s="82" t="str">
        <f>VLOOKUP(Tabla712[[#This Row],[ITEM]],Tabla1[[#All],[ÍTEM]:[DESCRIPCIÓN ACTIVIDAD]],3,FALSE)</f>
        <v>CEMENTO HIDRÁULICO PARA CAPA TRATADA CON CEMENTO</v>
      </c>
      <c r="G118" s="6" t="s">
        <v>45</v>
      </c>
      <c r="H118" t="s">
        <v>344</v>
      </c>
      <c r="I118" s="6" t="s">
        <v>160</v>
      </c>
      <c r="J118" s="5" cm="1">
        <f t="array" ref="J118">INDEX(Tabla8[[#All],[Departamento ]:[Precio ($ COP)]],MATCH(Tabla712[[#This Row],[DEPARTAMENTO]]&amp;Tabla712[[#This Row],[CODIGO]]&amp;Tabla712[[#This Row],[PROVINCIA]],Tabla8[[#All],[Departamento ]]&amp;Tabla8[[#All],[Código]]&amp;Tabla8[[#All],[Provincia]],0),7)</f>
        <v>645.73229703858942</v>
      </c>
      <c r="K118" s="74" t="s">
        <v>421</v>
      </c>
      <c r="L118" s="63" t="s">
        <v>421</v>
      </c>
      <c r="M118" s="63" t="s">
        <v>421</v>
      </c>
      <c r="N118" s="75" t="s">
        <v>421</v>
      </c>
      <c r="O118" s="64">
        <v>1</v>
      </c>
      <c r="P118" s="77">
        <f>Tabla712[[#This Row],[CANTIDAD DE MATERIAL]]*Tabla712[[#This Row],[VALOR ECONOMICO ]]</f>
        <v>645.73229703858942</v>
      </c>
      <c r="Q118" s="65" t="s">
        <v>421</v>
      </c>
      <c r="R118" s="78" t="s">
        <v>421</v>
      </c>
      <c r="S118" s="71" t="s">
        <v>421</v>
      </c>
      <c r="T118" s="94" t="s">
        <v>421</v>
      </c>
      <c r="U118" s="71" t="s">
        <v>421</v>
      </c>
      <c r="V118" s="80" t="s">
        <v>421</v>
      </c>
    </row>
    <row r="119" spans="2:22" x14ac:dyDescent="0.3">
      <c r="B119" s="6" t="str">
        <f>'DATOS DISEÑO'!$C$9</f>
        <v>BOYACÁ</v>
      </c>
      <c r="C119" s="6" t="str">
        <f>'DATOS DISEÑO'!$C$10</f>
        <v>TUNDAMA</v>
      </c>
      <c r="D119" s="6">
        <v>4</v>
      </c>
      <c r="E119" s="6" t="s">
        <v>116</v>
      </c>
      <c r="F119" s="82" t="str">
        <f>VLOOKUP(Tabla712[[#This Row],[ITEM]],Tabla1[[#All],[ÍTEM]:[DESCRIPCIÓN ACTIVIDAD]],3,FALSE)</f>
        <v>TRATAMIENTO SUPERFICIAL DOBLE CON EMULSIÓN CRR-65 TIPO 4
(Analizado para Agregado para tratamiento superficial tipo 4)</v>
      </c>
      <c r="G119" s="6" t="s">
        <v>57</v>
      </c>
      <c r="H119" t="s">
        <v>352</v>
      </c>
      <c r="I119" s="6" t="s">
        <v>335</v>
      </c>
      <c r="J119" s="5" cm="1">
        <f t="array" ref="J119">INDEX(Tabla8[[#All],[Departamento ]:[Precio ($ COP)]],MATCH(Tabla712[[#This Row],[DEPARTAMENTO]]&amp;Tabla712[[#This Row],[CODIGO]]&amp;Tabla712[[#This Row],[PROVINCIA]],Tabla8[[#All],[Departamento ]]&amp;Tabla8[[#All],[Código]]&amp;Tabla8[[#All],[Provincia]],0),7)</f>
        <v>2688.02</v>
      </c>
      <c r="K119" s="74" t="s">
        <v>421</v>
      </c>
      <c r="L119" s="63" t="s">
        <v>421</v>
      </c>
      <c r="M119" s="63" t="s">
        <v>421</v>
      </c>
      <c r="N119" s="75" t="s">
        <v>421</v>
      </c>
      <c r="O119" s="64">
        <v>3.24</v>
      </c>
      <c r="P119" s="77">
        <f>Tabla712[[#This Row],[CANTIDAD DE MATERIAL]]*Tabla712[[#This Row],[VALOR ECONOMICO ]]</f>
        <v>8709.1848000000009</v>
      </c>
      <c r="Q119" s="65" t="s">
        <v>421</v>
      </c>
      <c r="R119" s="78" t="s">
        <v>421</v>
      </c>
      <c r="S119" s="71" t="s">
        <v>421</v>
      </c>
      <c r="T119" s="94" t="s">
        <v>421</v>
      </c>
      <c r="U119" s="71" t="s">
        <v>421</v>
      </c>
      <c r="V119" s="80" t="s">
        <v>421</v>
      </c>
    </row>
    <row r="120" spans="2:22" x14ac:dyDescent="0.3">
      <c r="B120" s="6" t="str">
        <f>'DATOS DISEÑO'!$C$9</f>
        <v>BOYACÁ</v>
      </c>
      <c r="C120" s="6" t="str">
        <f>'DATOS DISEÑO'!$C$10</f>
        <v>TUNDAMA</v>
      </c>
      <c r="D120" s="6">
        <v>4</v>
      </c>
      <c r="E120" s="6" t="s">
        <v>109</v>
      </c>
      <c r="F120" s="82" t="str">
        <f>VLOOKUP(Tabla712[[#This Row],[ITEM]],Tabla1[[#All],[ÍTEM]:[DESCRIPCIÓN ACTIVIDAD]],3,FALSE)</f>
        <v>EXCAVACIÓN SIN CLASIFICAR DE LA EXPLANACIÓN Y CANALES</v>
      </c>
      <c r="G120" s="6" t="s">
        <v>10</v>
      </c>
      <c r="H120" t="s">
        <v>375</v>
      </c>
      <c r="I120" s="6" t="s">
        <v>372</v>
      </c>
      <c r="J120" s="5" cm="1">
        <f t="array" ref="J120">INDEX(Tabla9[[#All],[Departamento ]:[Precio ($ COP)]],MATCH(Tabla712[[#This Row],[DEPARTAMENTO]]&amp;Tabla712[[#This Row],[CODIGO]]&amp;Tabla712[[#This Row],[PROVINCIA]],Tabla9[[#All],[Departamento ]]&amp;Tabla9[[#All],[Código]]&amp;Tabla9[[#All],[Provincia]],0),8)</f>
        <v>250141.74344436562</v>
      </c>
      <c r="K120" s="74" t="s">
        <v>421</v>
      </c>
      <c r="L120" s="63" t="s">
        <v>421</v>
      </c>
      <c r="M120" s="63" t="s">
        <v>421</v>
      </c>
      <c r="N120" s="75" t="s">
        <v>421</v>
      </c>
      <c r="O120" s="64" t="s">
        <v>421</v>
      </c>
      <c r="P120" s="76" t="s">
        <v>421</v>
      </c>
      <c r="Q120" s="65">
        <f>1/70</f>
        <v>1.4285714285714285E-2</v>
      </c>
      <c r="R120" s="79">
        <f>Tabla712[[#This Row],[VALOR ECONOMICO ]]*Tabla712[[#This Row],[RENDIMIENTO EQUIPO]]</f>
        <v>3573.4534777766517</v>
      </c>
      <c r="S120" s="71" t="s">
        <v>421</v>
      </c>
      <c r="T120" s="94" t="s">
        <v>421</v>
      </c>
      <c r="U120" s="71" t="s">
        <v>421</v>
      </c>
      <c r="V120" s="80" t="s">
        <v>421</v>
      </c>
    </row>
    <row r="121" spans="2:22" x14ac:dyDescent="0.3">
      <c r="B121" s="6" t="str">
        <f>'DATOS DISEÑO'!$C$9</f>
        <v>BOYACÁ</v>
      </c>
      <c r="C121" s="6" t="str">
        <f>'DATOS DISEÑO'!$C$10</f>
        <v>TUNDAMA</v>
      </c>
      <c r="D121" s="6">
        <v>4</v>
      </c>
      <c r="E121" s="6">
        <v>310.10000000000002</v>
      </c>
      <c r="F121" s="82" t="str">
        <f>VLOOKUP(Tabla712[[#This Row],[ITEM]],Tabla1[[#All],[ÍTEM]:[DESCRIPCIÓN ACTIVIDAD]],3,FALSE)</f>
        <v>CONFORMACIÓN DE LA CALZADA EXISTENTE</v>
      </c>
      <c r="G121" s="6" t="s">
        <v>323</v>
      </c>
      <c r="H121" t="s">
        <v>377</v>
      </c>
      <c r="I121" s="6" t="s">
        <v>372</v>
      </c>
      <c r="J121" s="5" cm="1">
        <f t="array" ref="J121">INDEX(Tabla9[[#All],[Departamento ]:[Precio ($ COP)]],MATCH(Tabla712[[#This Row],[DEPARTAMENTO]]&amp;Tabla712[[#This Row],[CODIGO]]&amp;Tabla712[[#This Row],[PROVINCIA]],Tabla9[[#All],[Departamento ]]&amp;Tabla9[[#All],[Código]]&amp;Tabla9[[#All],[Provincia]],0),8)</f>
        <v>250141.74344436562</v>
      </c>
      <c r="K121" s="74" t="s">
        <v>421</v>
      </c>
      <c r="L121" s="63" t="s">
        <v>421</v>
      </c>
      <c r="M121" s="63" t="s">
        <v>421</v>
      </c>
      <c r="N121" s="75" t="s">
        <v>421</v>
      </c>
      <c r="O121" s="64" t="s">
        <v>421</v>
      </c>
      <c r="P121" s="76" t="s">
        <v>421</v>
      </c>
      <c r="Q121" s="65">
        <f>1/619.375</f>
        <v>1.6145307769929364E-3</v>
      </c>
      <c r="R121" s="79">
        <f>Tabla712[[#This Row],[VALOR ECONOMICO ]]*Tabla712[[#This Row],[RENDIMIENTO EQUIPO]]</f>
        <v>403.86154340159942</v>
      </c>
      <c r="S121" s="71" t="s">
        <v>421</v>
      </c>
      <c r="T121" s="94" t="s">
        <v>421</v>
      </c>
      <c r="U121" s="71" t="s">
        <v>421</v>
      </c>
      <c r="V121" s="80" t="s">
        <v>421</v>
      </c>
    </row>
    <row r="122" spans="2:22" x14ac:dyDescent="0.3">
      <c r="B122" s="6" t="str">
        <f>'DATOS DISEÑO'!$C$9</f>
        <v>BOYACÁ</v>
      </c>
      <c r="C122" s="6" t="str">
        <f>'DATOS DISEÑO'!$C$10</f>
        <v>TUNDAMA</v>
      </c>
      <c r="D122" s="6">
        <v>4</v>
      </c>
      <c r="E122" s="6">
        <v>310.10000000000002</v>
      </c>
      <c r="F122" s="82" t="str">
        <f>VLOOKUP(Tabla712[[#This Row],[ITEM]],Tabla1[[#All],[ÍTEM]:[DESCRIPCIÓN ACTIVIDAD]],3,FALSE)</f>
        <v>CONFORMACIÓN DE LA CALZADA EXISTENTE</v>
      </c>
      <c r="G122" s="6" t="s">
        <v>18</v>
      </c>
      <c r="H122" t="s">
        <v>379</v>
      </c>
      <c r="I122" s="6" t="s">
        <v>372</v>
      </c>
      <c r="J122" s="5" cm="1">
        <f t="array" ref="J122">INDEX(Tabla9[[#All],[Departamento ]:[Precio ($ COP)]],MATCH(Tabla712[[#This Row],[DEPARTAMENTO]]&amp;Tabla712[[#This Row],[CODIGO]]&amp;Tabla712[[#This Row],[PROVINCIA]],Tabla9[[#All],[Departamento ]]&amp;Tabla9[[#All],[Código]]&amp;Tabla9[[#All],[Provincia]],0),8)</f>
        <v>61676.547421790725</v>
      </c>
      <c r="K122" s="74" t="s">
        <v>421</v>
      </c>
      <c r="L122" s="63" t="s">
        <v>421</v>
      </c>
      <c r="M122" s="63" t="s">
        <v>421</v>
      </c>
      <c r="N122" s="75" t="s">
        <v>421</v>
      </c>
      <c r="O122" s="64" t="s">
        <v>421</v>
      </c>
      <c r="P122" s="76" t="s">
        <v>421</v>
      </c>
      <c r="Q122" s="65">
        <f>1/619.375</f>
        <v>1.6145307769929364E-3</v>
      </c>
      <c r="R122" s="79">
        <f>Tabla712[[#This Row],[VALOR ECONOMICO ]]*Tabla712[[#This Row],[RENDIMIENTO EQUIPO]]</f>
        <v>99.578684031145471</v>
      </c>
      <c r="S122" s="71" t="s">
        <v>421</v>
      </c>
      <c r="T122" s="94" t="s">
        <v>421</v>
      </c>
      <c r="U122" s="71" t="s">
        <v>421</v>
      </c>
      <c r="V122" s="80" t="s">
        <v>421</v>
      </c>
    </row>
    <row r="123" spans="2:22" x14ac:dyDescent="0.3">
      <c r="B123" s="6" t="str">
        <f>'DATOS DISEÑO'!$C$9</f>
        <v>BOYACÁ</v>
      </c>
      <c r="C123" s="6" t="str">
        <f>'DATOS DISEÑO'!$C$10</f>
        <v>TUNDAMA</v>
      </c>
      <c r="D123" s="6">
        <v>4</v>
      </c>
      <c r="E123" s="6">
        <v>350.2</v>
      </c>
      <c r="F123" s="82" t="str">
        <f>VLOOKUP(Tabla712[[#This Row],[ITEM]],Tabla1[[#All],[ÍTEM]:[DESCRIPCIÓN ACTIVIDAD]],3,FALSE)</f>
        <v>MATERIAL GRANULAR TRATADO CON CEMENTO (MGTC) CLASE 2, NO INCLUYE SUM. CEMENTO
(Analizado para Material fino o granular clase 2, NT1)</v>
      </c>
      <c r="G123" s="6" t="s">
        <v>54</v>
      </c>
      <c r="H123" t="s">
        <v>396</v>
      </c>
      <c r="I123" s="6" t="s">
        <v>372</v>
      </c>
      <c r="J123" s="5" cm="1">
        <f t="array" ref="J123">INDEX(Tabla9[[#All],[Departamento ]:[Precio ($ COP)]],MATCH(Tabla712[[#This Row],[DEPARTAMENTO]]&amp;Tabla712[[#This Row],[CODIGO]]&amp;Tabla712[[#This Row],[PROVINCIA]],Tabla9[[#All],[Departamento ]]&amp;Tabla9[[#All],[Código]]&amp;Tabla9[[#All],[Provincia]],0),8)</f>
        <v>229296.59815733519</v>
      </c>
      <c r="K123" s="74" t="s">
        <v>421</v>
      </c>
      <c r="L123" s="63" t="s">
        <v>421</v>
      </c>
      <c r="M123" s="63" t="s">
        <v>421</v>
      </c>
      <c r="N123" s="75" t="s">
        <v>421</v>
      </c>
      <c r="O123" s="64" t="s">
        <v>421</v>
      </c>
      <c r="P123" s="76" t="s">
        <v>421</v>
      </c>
      <c r="Q123" s="65">
        <f>1/45</f>
        <v>2.2222222222222223E-2</v>
      </c>
      <c r="R123" s="79">
        <f>Tabla712[[#This Row],[VALOR ECONOMICO ]]*Tabla712[[#This Row],[RENDIMIENTO EQUIPO]]</f>
        <v>5095.4799590518933</v>
      </c>
      <c r="S123" s="71" t="s">
        <v>421</v>
      </c>
      <c r="T123" s="94" t="s">
        <v>421</v>
      </c>
      <c r="U123" s="71" t="s">
        <v>421</v>
      </c>
      <c r="V123" s="80" t="s">
        <v>421</v>
      </c>
    </row>
    <row r="124" spans="2:22" x14ac:dyDescent="0.3">
      <c r="B124" s="6" t="str">
        <f>'DATOS DISEÑO'!$C$9</f>
        <v>BOYACÁ</v>
      </c>
      <c r="C124" s="6" t="str">
        <f>'DATOS DISEÑO'!$C$10</f>
        <v>TUNDAMA</v>
      </c>
      <c r="D124" s="6">
        <v>4</v>
      </c>
      <c r="E124" s="6" t="s">
        <v>116</v>
      </c>
      <c r="F124" s="82" t="str">
        <f>VLOOKUP(Tabla712[[#This Row],[ITEM]],Tabla1[[#All],[ÍTEM]:[DESCRIPCIÓN ACTIVIDAD]],3,FALSE)</f>
        <v>TRATAMIENTO SUPERFICIAL DOBLE CON EMULSIÓN CRR-65 TIPO 4
(Analizado para Agregado para tratamiento superficial tipo 4)</v>
      </c>
      <c r="G124" s="6" t="s">
        <v>22</v>
      </c>
      <c r="H124" t="s">
        <v>380</v>
      </c>
      <c r="I124" s="6" t="s">
        <v>372</v>
      </c>
      <c r="J124" s="5" cm="1">
        <f t="array" ref="J124">INDEX(Tabla9[[#All],[Departamento ]:[Precio ($ COP)]],MATCH(Tabla712[[#This Row],[DEPARTAMENTO]]&amp;Tabla712[[#This Row],[CODIGO]]&amp;Tabla712[[#This Row],[PROVINCIA]],Tabla9[[#All],[Departamento ]]&amp;Tabla9[[#All],[Código]]&amp;Tabla9[[#All],[Provincia]],0),8)</f>
        <v>59762.241391240495</v>
      </c>
      <c r="K124" s="74" t="s">
        <v>421</v>
      </c>
      <c r="L124" s="63" t="s">
        <v>421</v>
      </c>
      <c r="M124" s="63" t="s">
        <v>421</v>
      </c>
      <c r="N124" s="75" t="s">
        <v>421</v>
      </c>
      <c r="O124" s="64" t="s">
        <v>421</v>
      </c>
      <c r="P124" s="76" t="s">
        <v>421</v>
      </c>
      <c r="Q124" s="65">
        <f>1/275</f>
        <v>3.6363636363636364E-3</v>
      </c>
      <c r="R124" s="79">
        <f>Tabla712[[#This Row],[VALOR ECONOMICO ]]*Tabla712[[#This Row],[RENDIMIENTO EQUIPO]]</f>
        <v>217.31724142269272</v>
      </c>
      <c r="S124" s="71" t="s">
        <v>421</v>
      </c>
      <c r="T124" s="94" t="s">
        <v>421</v>
      </c>
      <c r="U124" s="71" t="s">
        <v>421</v>
      </c>
      <c r="V124" s="80" t="s">
        <v>421</v>
      </c>
    </row>
    <row r="125" spans="2:22" x14ac:dyDescent="0.3">
      <c r="B125" s="6" t="str">
        <f>'DATOS DISEÑO'!$C$9</f>
        <v>BOYACÁ</v>
      </c>
      <c r="C125" s="6" t="str">
        <f>'DATOS DISEÑO'!$C$10</f>
        <v>TUNDAMA</v>
      </c>
      <c r="D125" s="6">
        <v>4</v>
      </c>
      <c r="E125" s="6" t="s">
        <v>109</v>
      </c>
      <c r="F125" s="82" t="str">
        <f>VLOOKUP(Tabla712[[#This Row],[ITEM]],Tabla1[[#All],[ÍTEM]:[DESCRIPCIÓN ACTIVIDAD]],3,FALSE)</f>
        <v>EXCAVACIÓN SIN CLASIFICAR DE LA EXPLANACIÓN Y CANALES</v>
      </c>
      <c r="G125" s="6" t="s">
        <v>30</v>
      </c>
      <c r="H125" t="s">
        <v>383</v>
      </c>
      <c r="I125" s="6" t="s">
        <v>372</v>
      </c>
      <c r="J125" s="5" cm="1">
        <f t="array" ref="J125">INDEX(Tabla9[[#All],[Departamento ]:[Precio ($ COP)]],MATCH(Tabla712[[#This Row],[DEPARTAMENTO]]&amp;Tabla712[[#This Row],[CODIGO]]&amp;Tabla712[[#This Row],[PROVINCIA]],Tabla9[[#All],[Departamento ]]&amp;Tabla9[[#All],[Código]]&amp;Tabla9[[#All],[Provincia]],0),8)</f>
        <v>135493.44436569806</v>
      </c>
      <c r="K125" s="74" t="s">
        <v>421</v>
      </c>
      <c r="L125" s="63" t="s">
        <v>421</v>
      </c>
      <c r="M125" s="63" t="s">
        <v>421</v>
      </c>
      <c r="N125" s="75" t="s">
        <v>421</v>
      </c>
      <c r="O125" s="64" t="s">
        <v>421</v>
      </c>
      <c r="P125" s="76" t="s">
        <v>421</v>
      </c>
      <c r="Q125" s="65">
        <f>1/53.125</f>
        <v>1.8823529411764704E-2</v>
      </c>
      <c r="R125" s="79">
        <f>Tabla712[[#This Row],[VALOR ECONOMICO ]]*Tabla712[[#This Row],[RENDIMIENTO EQUIPO]]</f>
        <v>2550.4648351190222</v>
      </c>
      <c r="S125" s="71" t="s">
        <v>421</v>
      </c>
      <c r="T125" s="94" t="s">
        <v>421</v>
      </c>
      <c r="U125" s="71" t="s">
        <v>421</v>
      </c>
      <c r="V125" s="80" t="s">
        <v>421</v>
      </c>
    </row>
    <row r="126" spans="2:22" x14ac:dyDescent="0.3">
      <c r="B126" s="6" t="str">
        <f>'DATOS DISEÑO'!$C$9</f>
        <v>BOYACÁ</v>
      </c>
      <c r="C126" s="6" t="str">
        <f>'DATOS DISEÑO'!$C$10</f>
        <v>TUNDAMA</v>
      </c>
      <c r="D126" s="6">
        <v>5</v>
      </c>
      <c r="E126" s="6" t="s">
        <v>113</v>
      </c>
      <c r="F126" s="82" t="str">
        <f>VLOOKUP(Tabla712[[#This Row],[ITEM]],Tabla1[[#All],[ÍTEM]:[DESCRIPCIÓN ACTIVIDAD]],3,FALSE)</f>
        <v>BASE GRANULAR CLASE C 
(Analizada para tipo NT1, de gradacion BG 25, clase C)</v>
      </c>
      <c r="G126" s="6" t="s">
        <v>8</v>
      </c>
      <c r="H126" t="s">
        <v>100</v>
      </c>
      <c r="I126" s="6" t="s">
        <v>87</v>
      </c>
      <c r="J126" s="5" cm="1">
        <f t="array" ref="J126">INDEX(Tabla5[[#All],[Departamento]:[Precio ($ COP)]],MATCH(Tabla712[[#This Row],[DEPARTAMENTO]]&amp;Tabla712[[#This Row],[CODIGO]]&amp;Tabla712[[#This Row],[PROVINCIA]],Tabla5[[#All],[Departamento]]&amp;Tabla5[[#All],[Código]]&amp;Tabla5[[#All],[Provincia]],0),6)</f>
        <v>160333.33333333334</v>
      </c>
      <c r="K126" s="74">
        <f>Tabla712[[#This Row],[VALOR ECONOMICO ]]/Tabla712[[#This Row],[PRESTACIONES '[%']]]*100</f>
        <v>86666.666666666672</v>
      </c>
      <c r="L126" s="63">
        <v>185</v>
      </c>
      <c r="M126" s="63">
        <v>240</v>
      </c>
      <c r="N126" s="75">
        <f>Tabla712[[#This Row],[VALOR ECONOMICO ]]/Tabla712[[#This Row],[RENDIMIENTO]]</f>
        <v>668.05555555555554</v>
      </c>
      <c r="O126" s="64" t="s">
        <v>421</v>
      </c>
      <c r="P126" s="76" t="s">
        <v>421</v>
      </c>
      <c r="Q126" s="65" t="s">
        <v>421</v>
      </c>
      <c r="R126" s="78" t="s">
        <v>421</v>
      </c>
      <c r="S126" s="71" t="s">
        <v>421</v>
      </c>
      <c r="T126" s="94" t="s">
        <v>421</v>
      </c>
      <c r="U126" s="71" t="s">
        <v>421</v>
      </c>
      <c r="V126" s="80" t="s">
        <v>421</v>
      </c>
    </row>
    <row r="127" spans="2:22" x14ac:dyDescent="0.3">
      <c r="B127" s="6" t="str">
        <f>'DATOS DISEÑO'!$C$9</f>
        <v>BOYACÁ</v>
      </c>
      <c r="C127" s="6" t="str">
        <f>'DATOS DISEÑO'!$C$10</f>
        <v>TUNDAMA</v>
      </c>
      <c r="D127" s="6">
        <v>4</v>
      </c>
      <c r="E127" s="6" t="s">
        <v>116</v>
      </c>
      <c r="F127" s="82" t="str">
        <f>VLOOKUP(Tabla712[[#This Row],[ITEM]],Tabla1[[#All],[ÍTEM]:[DESCRIPCIÓN ACTIVIDAD]],3,FALSE)</f>
        <v>TRATAMIENTO SUPERFICIAL DOBLE CON EMULSIÓN CRR-65 TIPO 4
(Analizado para Agregado para tratamiento superficial tipo 4)</v>
      </c>
      <c r="G127" s="6" t="s">
        <v>40</v>
      </c>
      <c r="H127" t="s">
        <v>388</v>
      </c>
      <c r="I127" s="6" t="s">
        <v>372</v>
      </c>
      <c r="J127" s="5" cm="1">
        <f t="array" ref="J127">INDEX(Tabla9[[#All],[Departamento ]:[Precio ($ COP)]],MATCH(Tabla712[[#This Row],[DEPARTAMENTO]]&amp;Tabla712[[#This Row],[CODIGO]]&amp;Tabla712[[#This Row],[PROVINCIA]],Tabla9[[#All],[Departamento ]]&amp;Tabla9[[#All],[Código]]&amp;Tabla9[[#All],[Provincia]],0),8)</f>
        <v>182395.02126151661</v>
      </c>
      <c r="K127" s="74" t="s">
        <v>421</v>
      </c>
      <c r="L127" s="63" t="s">
        <v>421</v>
      </c>
      <c r="M127" s="63" t="s">
        <v>421</v>
      </c>
      <c r="N127" s="75" t="s">
        <v>421</v>
      </c>
      <c r="O127" s="64" t="s">
        <v>421</v>
      </c>
      <c r="P127" s="76" t="s">
        <v>421</v>
      </c>
      <c r="Q127" s="65">
        <f>1/275</f>
        <v>3.6363636363636364E-3</v>
      </c>
      <c r="R127" s="79">
        <f>Tabla712[[#This Row],[VALOR ECONOMICO ]]*Tabla712[[#This Row],[RENDIMIENTO EQUIPO]]</f>
        <v>663.2546227691513</v>
      </c>
      <c r="S127" s="71" t="s">
        <v>421</v>
      </c>
      <c r="T127" s="94" t="s">
        <v>421</v>
      </c>
      <c r="U127" s="71" t="s">
        <v>421</v>
      </c>
      <c r="V127" s="80" t="s">
        <v>421</v>
      </c>
    </row>
    <row r="128" spans="2:22" x14ac:dyDescent="0.3">
      <c r="B128" s="6" t="str">
        <f>'DATOS DISEÑO'!$C$9</f>
        <v>BOYACÁ</v>
      </c>
      <c r="C128" s="6" t="str">
        <f>'DATOS DISEÑO'!$C$10</f>
        <v>TUNDAMA</v>
      </c>
      <c r="D128" s="6">
        <v>4</v>
      </c>
      <c r="E128" s="6" t="s">
        <v>116</v>
      </c>
      <c r="F128" s="82" t="str">
        <f>VLOOKUP(Tabla712[[#This Row],[ITEM]],Tabla1[[#All],[ÍTEM]:[DESCRIPCIÓN ACTIVIDAD]],3,FALSE)</f>
        <v>TRATAMIENTO SUPERFICIAL DOBLE CON EMULSIÓN CRR-65 TIPO 4
(Analizado para Agregado para tratamiento superficial tipo 4)</v>
      </c>
      <c r="G128" s="6" t="s">
        <v>42</v>
      </c>
      <c r="H128" t="s">
        <v>389</v>
      </c>
      <c r="I128" s="6" t="s">
        <v>372</v>
      </c>
      <c r="J128" s="5" cm="1">
        <f t="array" ref="J128">INDEX(Tabla9[[#All],[Departamento ]:[Precio ($ COP)]],MATCH(Tabla712[[#This Row],[DEPARTAMENTO]]&amp;Tabla712[[#This Row],[CODIGO]]&amp;Tabla712[[#This Row],[PROVINCIA]],Tabla9[[#All],[Departamento ]]&amp;Tabla9[[#All],[Código]]&amp;Tabla9[[#All],[Provincia]],0),8)</f>
        <v>83380.581148121899</v>
      </c>
      <c r="K128" s="74" t="s">
        <v>421</v>
      </c>
      <c r="L128" s="63" t="s">
        <v>421</v>
      </c>
      <c r="M128" s="63" t="s">
        <v>421</v>
      </c>
      <c r="N128" s="75" t="s">
        <v>421</v>
      </c>
      <c r="O128" s="64" t="s">
        <v>421</v>
      </c>
      <c r="P128" s="76" t="s">
        <v>421</v>
      </c>
      <c r="Q128" s="65">
        <f>1/275</f>
        <v>3.6363636363636364E-3</v>
      </c>
      <c r="R128" s="79">
        <f>Tabla712[[#This Row],[VALOR ECONOMICO ]]*Tabla712[[#This Row],[RENDIMIENTO EQUIPO]]</f>
        <v>303.20211326589782</v>
      </c>
      <c r="S128" s="71" t="s">
        <v>421</v>
      </c>
      <c r="T128" s="94" t="s">
        <v>421</v>
      </c>
      <c r="U128" s="71" t="s">
        <v>421</v>
      </c>
      <c r="V128" s="80" t="s">
        <v>421</v>
      </c>
    </row>
    <row r="129" spans="2:22" x14ac:dyDescent="0.3">
      <c r="B129" s="6" t="str">
        <f>'DATOS DISEÑO'!$C$9</f>
        <v>BOYACÁ</v>
      </c>
      <c r="C129" s="6" t="str">
        <f>'DATOS DISEÑO'!$C$10</f>
        <v>TUNDAMA</v>
      </c>
      <c r="D129" s="6">
        <v>4</v>
      </c>
      <c r="E129" s="6" t="s">
        <v>116</v>
      </c>
      <c r="F129" s="82" t="str">
        <f>VLOOKUP(Tabla712[[#This Row],[ITEM]],Tabla1[[#All],[ÍTEM]:[DESCRIPCIÓN ACTIVIDAD]],3,FALSE)</f>
        <v>TRATAMIENTO SUPERFICIAL DOBLE CON EMULSIÓN CRR-65 TIPO 4
(Analizado para Agregado para tratamiento superficial tipo 4)</v>
      </c>
      <c r="G129" s="6" t="s">
        <v>46</v>
      </c>
      <c r="H129" t="s">
        <v>391</v>
      </c>
      <c r="I129" s="6" t="s">
        <v>372</v>
      </c>
      <c r="J129" s="5" cm="1">
        <f t="array" ref="J129">INDEX(Tabla9[[#All],[Departamento ]:[Precio ($ COP)]],MATCH(Tabla712[[#This Row],[DEPARTAMENTO]]&amp;Tabla712[[#This Row],[CODIGO]]&amp;Tabla712[[#This Row],[PROVINCIA]],Tabla9[[#All],[Departamento ]]&amp;Tabla9[[#All],[Código]]&amp;Tabla9[[#All],[Provincia]],0),8)</f>
        <v>223251.50602409636</v>
      </c>
      <c r="K129" s="74" t="s">
        <v>421</v>
      </c>
      <c r="L129" s="63" t="s">
        <v>421</v>
      </c>
      <c r="M129" s="63" t="s">
        <v>421</v>
      </c>
      <c r="N129" s="75" t="s">
        <v>421</v>
      </c>
      <c r="O129" s="64" t="s">
        <v>421</v>
      </c>
      <c r="P129" s="76" t="s">
        <v>421</v>
      </c>
      <c r="Q129" s="65">
        <f>1/275</f>
        <v>3.6363636363636364E-3</v>
      </c>
      <c r="R129" s="79">
        <f>Tabla712[[#This Row],[VALOR ECONOMICO ]]*Tabla712[[#This Row],[RENDIMIENTO EQUIPO]]</f>
        <v>811.82365826944135</v>
      </c>
      <c r="S129" s="71" t="s">
        <v>421</v>
      </c>
      <c r="T129" s="94" t="s">
        <v>421</v>
      </c>
      <c r="U129" s="71" t="s">
        <v>421</v>
      </c>
      <c r="V129" s="80" t="s">
        <v>421</v>
      </c>
    </row>
    <row r="130" spans="2:22" x14ac:dyDescent="0.3">
      <c r="B130" s="6" t="str">
        <f>'DATOS DISEÑO'!$C$9</f>
        <v>BOYACÁ</v>
      </c>
      <c r="C130" s="6" t="str">
        <f>'DATOS DISEÑO'!$C$10</f>
        <v>TUNDAMA</v>
      </c>
      <c r="D130" s="6">
        <v>4</v>
      </c>
      <c r="E130" s="6">
        <v>310.10000000000002</v>
      </c>
      <c r="F130" s="82" t="str">
        <f>VLOOKUP(Tabla712[[#This Row],[ITEM]],Tabla1[[#All],[ÍTEM]:[DESCRIPCIÓN ACTIVIDAD]],3,FALSE)</f>
        <v>CONFORMACIÓN DE LA CALZADA EXISTENTE</v>
      </c>
      <c r="G130" s="6" t="s">
        <v>52</v>
      </c>
      <c r="H130" t="s">
        <v>395</v>
      </c>
      <c r="I130" s="6" t="s">
        <v>372</v>
      </c>
      <c r="J130" s="5" cm="1">
        <f t="array" ref="J130">INDEX(Tabla9[[#All],[Departamento ]:[Precio ($ COP)]],MATCH(Tabla712[[#This Row],[DEPARTAMENTO]]&amp;Tabla712[[#This Row],[CODIGO]]&amp;Tabla712[[#This Row],[PROVINCIA]],Tabla9[[#All],[Departamento ]]&amp;Tabla9[[#All],[Código]]&amp;Tabla9[[#All],[Provincia]],0),8)</f>
        <v>250141.74344436562</v>
      </c>
      <c r="K130" s="74" t="s">
        <v>421</v>
      </c>
      <c r="L130" s="63" t="s">
        <v>421</v>
      </c>
      <c r="M130" s="63" t="s">
        <v>421</v>
      </c>
      <c r="N130" s="75" t="s">
        <v>421</v>
      </c>
      <c r="O130" s="64" t="s">
        <v>421</v>
      </c>
      <c r="P130" s="76" t="s">
        <v>421</v>
      </c>
      <c r="Q130" s="65">
        <f>1/619.375</f>
        <v>1.6145307769929364E-3</v>
      </c>
      <c r="R130" s="79">
        <f>Tabla712[[#This Row],[VALOR ECONOMICO ]]*Tabla712[[#This Row],[RENDIMIENTO EQUIPO]]</f>
        <v>403.86154340159942</v>
      </c>
      <c r="S130" s="71" t="s">
        <v>421</v>
      </c>
      <c r="T130" s="94" t="s">
        <v>421</v>
      </c>
      <c r="U130" s="71" t="s">
        <v>421</v>
      </c>
      <c r="V130" s="80" t="s">
        <v>421</v>
      </c>
    </row>
    <row r="131" spans="2:22" x14ac:dyDescent="0.3">
      <c r="B131" s="6" t="str">
        <f>'DATOS DISEÑO'!$C$9</f>
        <v>BOYACÁ</v>
      </c>
      <c r="C131" s="6" t="str">
        <f>'DATOS DISEÑO'!$C$10</f>
        <v>TUNDAMA</v>
      </c>
      <c r="D131" s="6">
        <v>4</v>
      </c>
      <c r="E131" s="6" t="s">
        <v>109</v>
      </c>
      <c r="F131" s="82" t="str">
        <f>VLOOKUP(Tabla712[[#This Row],[ITEM]],Tabla1[[#All],[ÍTEM]:[DESCRIPCIÓN ACTIVIDAD]],3,FALSE)</f>
        <v>EXCAVACIÓN SIN CLASIFICAR DE LA EXPLANACIÓN Y CANALES</v>
      </c>
      <c r="G131" s="6" t="s">
        <v>52</v>
      </c>
      <c r="H131" t="s">
        <v>395</v>
      </c>
      <c r="I131" s="6" t="s">
        <v>372</v>
      </c>
      <c r="J131" s="5" cm="1">
        <f t="array" ref="J131">INDEX(Tabla9[[#All],[Departamento ]:[Precio ($ COP)]],MATCH(Tabla712[[#This Row],[DEPARTAMENTO]]&amp;Tabla712[[#This Row],[CODIGO]]&amp;Tabla712[[#This Row],[PROVINCIA]],Tabla9[[#All],[Departamento ]]&amp;Tabla9[[#All],[Código]]&amp;Tabla9[[#All],[Provincia]],0),8)</f>
        <v>250141.74344436562</v>
      </c>
      <c r="K131" s="74" t="s">
        <v>421</v>
      </c>
      <c r="L131" s="63" t="s">
        <v>421</v>
      </c>
      <c r="M131" s="63" t="s">
        <v>421</v>
      </c>
      <c r="N131" s="75" t="s">
        <v>421</v>
      </c>
      <c r="O131" s="64" t="s">
        <v>421</v>
      </c>
      <c r="P131" s="76" t="s">
        <v>421</v>
      </c>
      <c r="Q131" s="65">
        <f>1/53.125</f>
        <v>1.8823529411764704E-2</v>
      </c>
      <c r="R131" s="79">
        <f>Tabla712[[#This Row],[VALOR ECONOMICO ]]*Tabla712[[#This Row],[RENDIMIENTO EQUIPO]]</f>
        <v>4708.5504648351171</v>
      </c>
      <c r="S131" s="71" t="s">
        <v>421</v>
      </c>
      <c r="T131" s="94" t="s">
        <v>421</v>
      </c>
      <c r="U131" s="71" t="s">
        <v>421</v>
      </c>
      <c r="V131" s="80" t="s">
        <v>421</v>
      </c>
    </row>
    <row r="132" spans="2:22" x14ac:dyDescent="0.3">
      <c r="B132" s="6" t="str">
        <f>'DATOS DISEÑO'!$C$9</f>
        <v>BOYACÁ</v>
      </c>
      <c r="C132" s="6" t="str">
        <f>'DATOS DISEÑO'!$C$10</f>
        <v>TUNDAMA</v>
      </c>
      <c r="D132" s="6">
        <v>5</v>
      </c>
      <c r="E132" s="6" t="s">
        <v>113</v>
      </c>
      <c r="F132" s="82" t="str">
        <f>VLOOKUP(Tabla712[[#This Row],[ITEM]],Tabla1[[#All],[ÍTEM]:[DESCRIPCIÓN ACTIVIDAD]],3,FALSE)</f>
        <v>BASE GRANULAR CLASE C 
(Analizada para tipo NT1, de gradacion BG 25, clase C)</v>
      </c>
      <c r="G132" s="6" t="s">
        <v>63</v>
      </c>
      <c r="H132" t="s">
        <v>356</v>
      </c>
      <c r="I132" s="6" t="s">
        <v>146</v>
      </c>
      <c r="J132" s="5" cm="1">
        <f t="array" ref="J132">INDEX(Tabla8[[#All],[Departamento ]:[Precio ($ COP)]],MATCH(Tabla712[[#This Row],[DEPARTAMENTO]]&amp;Tabla712[[#This Row],[CODIGO]]&amp;Tabla712[[#This Row],[PROVINCIA]],Tabla8[[#All],[Departamento ]]&amp;Tabla8[[#All],[Código]]&amp;Tabla8[[#All],[Provincia]],0),7)</f>
        <v>67513.129849974139</v>
      </c>
      <c r="K132" s="74" t="s">
        <v>421</v>
      </c>
      <c r="L132" s="63" t="s">
        <v>421</v>
      </c>
      <c r="M132" s="63" t="s">
        <v>421</v>
      </c>
      <c r="N132" s="75" t="s">
        <v>421</v>
      </c>
      <c r="O132" s="64">
        <v>1.3</v>
      </c>
      <c r="P132" s="77">
        <f>Tabla712[[#This Row],[CANTIDAD DE MATERIAL]]*Tabla712[[#This Row],[VALOR ECONOMICO ]]</f>
        <v>87767.068804966388</v>
      </c>
      <c r="Q132" s="65" t="s">
        <v>421</v>
      </c>
      <c r="R132" s="78" t="s">
        <v>421</v>
      </c>
      <c r="S132" s="71" t="s">
        <v>421</v>
      </c>
      <c r="T132" s="94" t="s">
        <v>421</v>
      </c>
      <c r="U132" s="71" t="s">
        <v>421</v>
      </c>
      <c r="V132" s="80" t="s">
        <v>421</v>
      </c>
    </row>
    <row r="133" spans="2:22" x14ac:dyDescent="0.3">
      <c r="B133" s="6" t="str">
        <f>'DATOS DISEÑO'!$C$9</f>
        <v>BOYACÁ</v>
      </c>
      <c r="C133" s="6" t="str">
        <f>'DATOS DISEÑO'!$C$10</f>
        <v>TUNDAMA</v>
      </c>
      <c r="D133" s="6">
        <v>4</v>
      </c>
      <c r="E133" s="6" t="s">
        <v>109</v>
      </c>
      <c r="F133" s="82" t="str">
        <f>VLOOKUP(Tabla712[[#This Row],[ITEM]],Tabla1[[#All],[ÍTEM]:[DESCRIPCIÓN ACTIVIDAD]],3,FALSE)</f>
        <v>EXCAVACIÓN SIN CLASIFICAR DE LA EXPLANACIÓN Y CANALES</v>
      </c>
      <c r="G133" s="6" t="s">
        <v>60</v>
      </c>
      <c r="H133" t="s">
        <v>399</v>
      </c>
      <c r="I133" s="6" t="s">
        <v>372</v>
      </c>
      <c r="J133" s="5" cm="1">
        <f t="array" ref="J133">INDEX(Tabla9[[#All],[Departamento ]:[Precio ($ COP)]],MATCH(Tabla712[[#This Row],[DEPARTAMENTO]]&amp;Tabla712[[#This Row],[CODIGO]]&amp;Tabla712[[#This Row],[PROVINCIA]],Tabla9[[#All],[Departamento ]]&amp;Tabla9[[#All],[Código]]&amp;Tabla9[[#All],[Provincia]],0),8)</f>
        <v>281409.46137491136</v>
      </c>
      <c r="K133" s="74" t="s">
        <v>421</v>
      </c>
      <c r="L133" s="63" t="s">
        <v>421</v>
      </c>
      <c r="M133" s="63" t="s">
        <v>421</v>
      </c>
      <c r="N133" s="75" t="s">
        <v>421</v>
      </c>
      <c r="O133" s="64" t="s">
        <v>421</v>
      </c>
      <c r="P133" s="76" t="s">
        <v>421</v>
      </c>
      <c r="Q133" s="65">
        <f>1/53.125</f>
        <v>1.8823529411764704E-2</v>
      </c>
      <c r="R133" s="79">
        <f>Tabla712[[#This Row],[VALOR ECONOMICO ]]*Tabla712[[#This Row],[RENDIMIENTO EQUIPO]]</f>
        <v>5297.1192729395079</v>
      </c>
      <c r="S133" s="71" t="s">
        <v>421</v>
      </c>
      <c r="T133" s="94" t="s">
        <v>421</v>
      </c>
      <c r="U133" s="71" t="s">
        <v>421</v>
      </c>
      <c r="V133" s="80" t="s">
        <v>421</v>
      </c>
    </row>
    <row r="134" spans="2:22" x14ac:dyDescent="0.3">
      <c r="B134" s="6" t="str">
        <f>'DATOS DISEÑO'!$C$9</f>
        <v>BOYACÁ</v>
      </c>
      <c r="C134" s="6" t="str">
        <f>'DATOS DISEÑO'!$C$10</f>
        <v>TUNDAMA</v>
      </c>
      <c r="D134" s="6">
        <v>4</v>
      </c>
      <c r="E134" s="6">
        <v>310.10000000000002</v>
      </c>
      <c r="F134" s="82" t="str">
        <f>VLOOKUP(Tabla712[[#This Row],[ITEM]],Tabla1[[#All],[ÍTEM]:[DESCRIPCIÓN ACTIVIDAD]],3,FALSE)</f>
        <v>CONFORMACIÓN DE LA CALZADA EXISTENTE</v>
      </c>
      <c r="G134" s="6" t="s">
        <v>66</v>
      </c>
      <c r="H134" t="s">
        <v>402</v>
      </c>
      <c r="I134" s="6" t="s">
        <v>372</v>
      </c>
      <c r="J134" s="5" cm="1">
        <f t="array" ref="J134">INDEX(Tabla9[[#All],[Departamento ]:[Precio ($ COP)]],MATCH(Tabla712[[#This Row],[DEPARTAMENTO]]&amp;Tabla712[[#This Row],[CODIGO]]&amp;Tabla712[[#This Row],[PROVINCIA]],Tabla9[[#All],[Departamento ]]&amp;Tabla9[[#All],[Código]]&amp;Tabla9[[#All],[Provincia]],0),8)</f>
        <v>171972.44861800136</v>
      </c>
      <c r="K134" s="74" t="s">
        <v>421</v>
      </c>
      <c r="L134" s="63" t="s">
        <v>421</v>
      </c>
      <c r="M134" s="63" t="s">
        <v>421</v>
      </c>
      <c r="N134" s="75" t="s">
        <v>421</v>
      </c>
      <c r="O134" s="64" t="s">
        <v>421</v>
      </c>
      <c r="P134" s="76" t="s">
        <v>421</v>
      </c>
      <c r="Q134" s="65">
        <f>1/619.375</f>
        <v>1.6145307769929364E-3</v>
      </c>
      <c r="R134" s="79">
        <f>Tabla712[[#This Row],[VALOR ECONOMICO ]]*Tabla712[[#This Row],[RENDIMIENTO EQUIPO]]</f>
        <v>277.65481108859956</v>
      </c>
      <c r="S134" s="71" t="s">
        <v>421</v>
      </c>
      <c r="T134" s="94" t="s">
        <v>421</v>
      </c>
      <c r="U134" s="71" t="s">
        <v>421</v>
      </c>
      <c r="V134" s="80" t="s">
        <v>421</v>
      </c>
    </row>
    <row r="135" spans="2:22" x14ac:dyDescent="0.3">
      <c r="B135" s="6" t="str">
        <f>'DATOS DISEÑO'!$C$9</f>
        <v>BOYACÁ</v>
      </c>
      <c r="C135" s="6" t="str">
        <f>'DATOS DISEÑO'!$C$10</f>
        <v>TUNDAMA</v>
      </c>
      <c r="D135" s="6">
        <v>5</v>
      </c>
      <c r="E135" s="6">
        <v>450.2</v>
      </c>
      <c r="F135" s="82" t="str">
        <f>VLOOKUP(Tabla712[[#This Row],[ITEM]],Tabla1[[#All],[ÍTEM]:[DESCRIPCIÓN ACTIVIDAD]],3,FALSE)</f>
        <v>MEZCLA DENSA EN CALIENTE TIPO MDC‐19  
(Mezcla in situ)</v>
      </c>
      <c r="G135" s="6" t="s">
        <v>11</v>
      </c>
      <c r="H135" t="s">
        <v>409</v>
      </c>
      <c r="I135" s="6" t="s">
        <v>408</v>
      </c>
      <c r="J135" s="5" cm="1">
        <f t="array" ref="J135">INDEX(Tabla10[[#All],[Departamento]:[Precio ($ COP)]],MATCH(Tabla712[[#This Row],[DEPARTAMENTO]]&amp;Tabla712[[#This Row],[CODIGO]]&amp;Tabla712[[#This Row],[PROVINCIA]],Tabla10[[#All],[Departamento]]&amp;Tabla10[[#All],[Código]]&amp;Tabla10[[#All],[Provincia]],0),7)</f>
        <v>2698.0548713157227</v>
      </c>
      <c r="K135" s="74" t="s">
        <v>421</v>
      </c>
      <c r="L135" s="63" t="s">
        <v>421</v>
      </c>
      <c r="M135" s="63" t="s">
        <v>421</v>
      </c>
      <c r="N135" s="75" t="s">
        <v>421</v>
      </c>
      <c r="O135" s="64" t="s">
        <v>421</v>
      </c>
      <c r="P135" s="76" t="s">
        <v>421</v>
      </c>
      <c r="Q135" s="65" t="s">
        <v>421</v>
      </c>
      <c r="R135" s="78" t="s">
        <v>421</v>
      </c>
      <c r="S135" s="140">
        <v>1.4</v>
      </c>
      <c r="T135" s="94">
        <v>1</v>
      </c>
      <c r="U135" s="139">
        <f>Tabla712[[#This Row],[CANTIDAD TRANSPORTE]]*Tabla712[[#This Row],[DISTANCIA DE TRANSPORTE]]</f>
        <v>1.4</v>
      </c>
      <c r="V135" s="91">
        <f>Tabla712[[#This Row],[CANTIDAD TRANSPORTE*DISTANCIA DE TRANSPORTE]]*Tabla712[[#This Row],[VALOR ECONOMICO ]]</f>
        <v>3777.2768198420117</v>
      </c>
    </row>
    <row r="136" spans="2:22" x14ac:dyDescent="0.3">
      <c r="B136" s="6" t="str">
        <f>'DATOS DISEÑO'!$C$9</f>
        <v>BOYACÁ</v>
      </c>
      <c r="C136" s="6" t="str">
        <f>'DATOS DISEÑO'!$C$10</f>
        <v>TUNDAMA</v>
      </c>
      <c r="D136" s="6">
        <v>6</v>
      </c>
      <c r="E136" s="6">
        <v>450.2</v>
      </c>
      <c r="F136" s="82" t="str">
        <f>VLOOKUP(Tabla712[[#This Row],[ITEM]],Tabla1[[#All],[ÍTEM]:[DESCRIPCIÓN ACTIVIDAD]],3,FALSE)</f>
        <v>MEZCLA DENSA EN CALIENTE TIPO MDC‐19  
(Mezcla in situ)</v>
      </c>
      <c r="G136" s="6" t="s">
        <v>11</v>
      </c>
      <c r="H136" t="s">
        <v>409</v>
      </c>
      <c r="I136" s="6" t="s">
        <v>408</v>
      </c>
      <c r="J136" s="5" cm="1">
        <f t="array" ref="J136">INDEX(Tabla10[[#All],[Departamento]:[Precio ($ COP)]],MATCH(Tabla712[[#This Row],[DEPARTAMENTO]]&amp;Tabla712[[#This Row],[CODIGO]]&amp;Tabla712[[#This Row],[PROVINCIA]],Tabla10[[#All],[Departamento]]&amp;Tabla10[[#All],[Código]]&amp;Tabla10[[#All],[Provincia]],0),7)</f>
        <v>2698.0548713157227</v>
      </c>
      <c r="K136" s="74" t="s">
        <v>421</v>
      </c>
      <c r="L136" s="63" t="s">
        <v>421</v>
      </c>
      <c r="M136" s="63" t="s">
        <v>421</v>
      </c>
      <c r="N136" s="75" t="s">
        <v>421</v>
      </c>
      <c r="O136" s="64" t="s">
        <v>421</v>
      </c>
      <c r="P136" s="76" t="s">
        <v>421</v>
      </c>
      <c r="Q136" s="65" t="s">
        <v>421</v>
      </c>
      <c r="R136" s="78" t="s">
        <v>421</v>
      </c>
      <c r="S136" s="140">
        <v>1.4</v>
      </c>
      <c r="T136" s="94">
        <v>1</v>
      </c>
      <c r="U136" s="139">
        <f>Tabla712[[#This Row],[CANTIDAD TRANSPORTE]]*Tabla712[[#This Row],[DISTANCIA DE TRANSPORTE]]</f>
        <v>1.4</v>
      </c>
      <c r="V136" s="91">
        <f>Tabla712[[#This Row],[CANTIDAD TRANSPORTE*DISTANCIA DE TRANSPORTE]]*Tabla712[[#This Row],[VALOR ECONOMICO ]]</f>
        <v>3777.2768198420117</v>
      </c>
    </row>
    <row r="137" spans="2:22" x14ac:dyDescent="0.3">
      <c r="B137" s="6" t="str">
        <f>'DATOS DISEÑO'!$C$9</f>
        <v>BOYACÁ</v>
      </c>
      <c r="C137" s="6" t="str">
        <f>'DATOS DISEÑO'!$C$10</f>
        <v>TUNDAMA</v>
      </c>
      <c r="D137" s="6">
        <v>5</v>
      </c>
      <c r="E137" s="6">
        <v>310.10000000000002</v>
      </c>
      <c r="F137" s="82" t="str">
        <f>VLOOKUP(Tabla712[[#This Row],[ITEM]],Tabla1[[#All],[ÍTEM]:[DESCRIPCIÓN ACTIVIDAD]],3,FALSE)</f>
        <v>CONFORMACIÓN DE LA CALZADA EXISTENTE</v>
      </c>
      <c r="G137" s="6" t="s">
        <v>8</v>
      </c>
      <c r="H137" t="s">
        <v>100</v>
      </c>
      <c r="I137" s="6" t="s">
        <v>87</v>
      </c>
      <c r="J137" s="5" cm="1">
        <f t="array" ref="J137">INDEX(Tabla5[[#All],[Departamento]:[Precio ($ COP)]],MATCH(Tabla712[[#This Row],[DEPARTAMENTO]]&amp;Tabla712[[#This Row],[CODIGO]]&amp;Tabla712[[#This Row],[PROVINCIA]],Tabla5[[#All],[Departamento]]&amp;Tabla5[[#All],[Código]]&amp;Tabla5[[#All],[Provincia]],0),6)</f>
        <v>160333.33333333334</v>
      </c>
      <c r="K137" s="74">
        <f>Tabla712[[#This Row],[VALOR ECONOMICO ]]/Tabla712[[#This Row],[PRESTACIONES '[%']]]*100</f>
        <v>86666.666666666672</v>
      </c>
      <c r="L137" s="63">
        <v>185</v>
      </c>
      <c r="M137" s="63">
        <v>4955</v>
      </c>
      <c r="N137" s="75">
        <f>Tabla712[[#This Row],[VALOR ECONOMICO ]]/Tabla712[[#This Row],[RENDIMIENTO]]</f>
        <v>32.35788765556677</v>
      </c>
      <c r="O137" s="64" t="s">
        <v>421</v>
      </c>
      <c r="P137" s="76" t="s">
        <v>421</v>
      </c>
      <c r="Q137" s="65" t="s">
        <v>421</v>
      </c>
      <c r="R137" s="78" t="s">
        <v>421</v>
      </c>
      <c r="S137" s="71" t="s">
        <v>421</v>
      </c>
      <c r="T137" s="94" t="s">
        <v>421</v>
      </c>
      <c r="U137" s="71" t="s">
        <v>421</v>
      </c>
      <c r="V137" s="80" t="s">
        <v>421</v>
      </c>
    </row>
    <row r="138" spans="2:22" x14ac:dyDescent="0.3">
      <c r="B138" s="6" t="str">
        <f>'DATOS DISEÑO'!$C$9</f>
        <v>BOYACÁ</v>
      </c>
      <c r="C138" s="6" t="str">
        <f>'DATOS DISEÑO'!$C$10</f>
        <v>TUNDAMA</v>
      </c>
      <c r="D138" s="6">
        <v>5</v>
      </c>
      <c r="E138" s="6" t="s">
        <v>109</v>
      </c>
      <c r="F138" s="82" t="str">
        <f>VLOOKUP(Tabla712[[#This Row],[ITEM]],Tabla1[[#All],[ÍTEM]:[DESCRIPCIÓN ACTIVIDAD]],3,FALSE)</f>
        <v>EXCAVACIÓN SIN CLASIFICAR DE LA EXPLANACIÓN Y CANALES</v>
      </c>
      <c r="G138" s="6" t="s">
        <v>8</v>
      </c>
      <c r="H138" t="s">
        <v>100</v>
      </c>
      <c r="I138" s="6" t="s">
        <v>87</v>
      </c>
      <c r="J138" s="5" cm="1">
        <f t="array" ref="J138">INDEX(Tabla5[[#All],[Departamento]:[Precio ($ COP)]],MATCH(Tabla712[[#This Row],[DEPARTAMENTO]]&amp;Tabla712[[#This Row],[CODIGO]]&amp;Tabla712[[#This Row],[PROVINCIA]],Tabla5[[#All],[Departamento]]&amp;Tabla5[[#All],[Código]]&amp;Tabla5[[#All],[Provincia]],0),6)</f>
        <v>160333.33333333334</v>
      </c>
      <c r="K138" s="74">
        <f>Tabla712[[#This Row],[VALOR ECONOMICO ]]/Tabla712[[#This Row],[PRESTACIONES '[%']]]*100</f>
        <v>86666.666666666672</v>
      </c>
      <c r="L138" s="63">
        <v>185</v>
      </c>
      <c r="M138" s="63">
        <v>425</v>
      </c>
      <c r="N138" s="75">
        <f>Tabla712[[#This Row],[VALOR ECONOMICO ]]/Tabla712[[#This Row],[RENDIMIENTO]]</f>
        <v>377.25490196078431</v>
      </c>
      <c r="O138" s="64" t="s">
        <v>421</v>
      </c>
      <c r="P138" s="76" t="s">
        <v>421</v>
      </c>
      <c r="Q138" s="65" t="s">
        <v>421</v>
      </c>
      <c r="R138" s="78" t="s">
        <v>421</v>
      </c>
      <c r="S138" s="71" t="s">
        <v>421</v>
      </c>
      <c r="T138" s="94" t="s">
        <v>421</v>
      </c>
      <c r="U138" s="71" t="s">
        <v>421</v>
      </c>
      <c r="V138" s="80" t="s">
        <v>421</v>
      </c>
    </row>
    <row r="139" spans="2:22" x14ac:dyDescent="0.3">
      <c r="B139" s="6" t="str">
        <f>'DATOS DISEÑO'!$C$9</f>
        <v>BOYACÁ</v>
      </c>
      <c r="C139" s="6" t="str">
        <f>'DATOS DISEÑO'!$C$10</f>
        <v>TUNDAMA</v>
      </c>
      <c r="D139" s="6">
        <v>5</v>
      </c>
      <c r="E139" s="6" t="s">
        <v>113</v>
      </c>
      <c r="F139" s="82" t="str">
        <f>VLOOKUP(Tabla712[[#This Row],[ITEM]],Tabla1[[#All],[ÍTEM]:[DESCRIPCIÓN ACTIVIDAD]],3,FALSE)</f>
        <v>BASE GRANULAR CLASE C 
(Analizada para tipo NT1, de gradacion BG 25, clase C)</v>
      </c>
      <c r="G139" s="6" t="s">
        <v>33</v>
      </c>
      <c r="H139" t="s">
        <v>336</v>
      </c>
      <c r="I139" s="6" t="s">
        <v>335</v>
      </c>
      <c r="J139" s="5" cm="1">
        <f t="array" ref="J139">INDEX(Tabla8[[#All],[Departamento ]:[Precio ($ COP)]],MATCH(Tabla712[[#This Row],[DEPARTAMENTO]]&amp;Tabla712[[#This Row],[CODIGO]]&amp;Tabla712[[#This Row],[PROVINCIA]],Tabla8[[#All],[Departamento ]]&amp;Tabla8[[#All],[Código]]&amp;Tabla8[[#All],[Provincia]],0),7)</f>
        <v>97.87579460336616</v>
      </c>
      <c r="K139" s="74" t="s">
        <v>421</v>
      </c>
      <c r="L139" s="63" t="s">
        <v>421</v>
      </c>
      <c r="M139" s="63" t="s">
        <v>421</v>
      </c>
      <c r="N139" s="75" t="s">
        <v>421</v>
      </c>
      <c r="O139" s="64">
        <v>22</v>
      </c>
      <c r="P139" s="77">
        <f>Tabla712[[#This Row],[CANTIDAD DE MATERIAL]]*Tabla712[[#This Row],[VALOR ECONOMICO ]]</f>
        <v>2153.2674812740556</v>
      </c>
      <c r="Q139" s="65" t="s">
        <v>421</v>
      </c>
      <c r="R139" s="78" t="s">
        <v>421</v>
      </c>
      <c r="S139" s="71" t="s">
        <v>421</v>
      </c>
      <c r="T139" s="94" t="s">
        <v>421</v>
      </c>
      <c r="U139" s="71" t="s">
        <v>421</v>
      </c>
      <c r="V139" s="80" t="s">
        <v>421</v>
      </c>
    </row>
    <row r="140" spans="2:22" x14ac:dyDescent="0.3">
      <c r="B140" s="6" t="str">
        <f>'DATOS DISEÑO'!$C$9</f>
        <v>BOYACÁ</v>
      </c>
      <c r="C140" s="6" t="str">
        <f>'DATOS DISEÑO'!$C$10</f>
        <v>TUNDAMA</v>
      </c>
      <c r="D140" s="6">
        <v>5</v>
      </c>
      <c r="E140" s="6">
        <v>450.2</v>
      </c>
      <c r="F140" s="82" t="str">
        <f>VLOOKUP(Tabla712[[#This Row],[ITEM]],Tabla1[[#All],[ÍTEM]:[DESCRIPCIÓN ACTIVIDAD]],3,FALSE)</f>
        <v>MEZCLA DENSA EN CALIENTE TIPO MDC‐19  
(Mezcla in situ)</v>
      </c>
      <c r="G140" s="6" t="s">
        <v>24</v>
      </c>
      <c r="H140" t="s">
        <v>104</v>
      </c>
      <c r="I140" s="6" t="s">
        <v>87</v>
      </c>
      <c r="J140" s="5" cm="1">
        <f t="array" ref="J140">INDEX(Tabla5[[#All],[Departamento]:[Precio ($ COP)]],MATCH(Tabla712[[#This Row],[DEPARTAMENTO]]&amp;Tabla712[[#This Row],[CODIGO]]&amp;Tabla712[[#This Row],[PROVINCIA]],Tabla5[[#All],[Departamento]]&amp;Tabla5[[#All],[Código]]&amp;Tabla5[[#All],[Provincia]],0),6)</f>
        <v>641333.33333333337</v>
      </c>
      <c r="K140" s="74">
        <f>Tabla712[[#This Row],[VALOR ECONOMICO ]]/Tabla712[[#This Row],[PRESTACIONES '[%']]]*100</f>
        <v>346666.66666666669</v>
      </c>
      <c r="L140" s="63">
        <v>185</v>
      </c>
      <c r="M140" s="63">
        <v>80</v>
      </c>
      <c r="N140" s="75">
        <f>Tabla712[[#This Row],[VALOR ECONOMICO ]]/Tabla712[[#This Row],[RENDIMIENTO]]</f>
        <v>8016.666666666667</v>
      </c>
      <c r="O140" s="64" t="s">
        <v>421</v>
      </c>
      <c r="P140" s="76" t="s">
        <v>421</v>
      </c>
      <c r="Q140" s="65" t="s">
        <v>421</v>
      </c>
      <c r="R140" s="78" t="s">
        <v>421</v>
      </c>
      <c r="S140" s="71" t="s">
        <v>421</v>
      </c>
      <c r="T140" s="94" t="s">
        <v>421</v>
      </c>
      <c r="U140" s="71" t="s">
        <v>421</v>
      </c>
      <c r="V140" s="80" t="s">
        <v>421</v>
      </c>
    </row>
    <row r="141" spans="2:22" x14ac:dyDescent="0.3">
      <c r="B141" s="6" t="str">
        <f>'DATOS DISEÑO'!$C$9</f>
        <v>BOYACÁ</v>
      </c>
      <c r="C141" s="6" t="str">
        <f>'DATOS DISEÑO'!$C$10</f>
        <v>TUNDAMA</v>
      </c>
      <c r="D141" s="6">
        <v>5</v>
      </c>
      <c r="E141" s="6">
        <v>310.10000000000002</v>
      </c>
      <c r="F141" s="82" t="str">
        <f>VLOOKUP(Tabla712[[#This Row],[ITEM]],Tabla1[[#All],[ÍTEM]:[DESCRIPCIÓN ACTIVIDAD]],3,FALSE)</f>
        <v>CONFORMACIÓN DE LA CALZADA EXISTENTE</v>
      </c>
      <c r="G141" s="6" t="s">
        <v>28</v>
      </c>
      <c r="H141" t="s">
        <v>105</v>
      </c>
      <c r="I141" s="6" t="s">
        <v>87</v>
      </c>
      <c r="J141" s="5" cm="1">
        <f t="array" ref="J141">INDEX(Tabla5[[#All],[Departamento]:[Precio ($ COP)]],MATCH(Tabla712[[#This Row],[DEPARTAMENTO]]&amp;Tabla712[[#This Row],[CODIGO]]&amp;Tabla712[[#This Row],[PROVINCIA]],Tabla5[[#All],[Departamento]]&amp;Tabla5[[#All],[Código]]&amp;Tabla5[[#All],[Provincia]],0),6)</f>
        <v>136283.33333333334</v>
      </c>
      <c r="K141" s="74">
        <f>Tabla712[[#This Row],[VALOR ECONOMICO ]]/Tabla712[[#This Row],[PRESTACIONES '[%']]]*100</f>
        <v>73666.666666666672</v>
      </c>
      <c r="L141" s="63">
        <v>185</v>
      </c>
      <c r="M141" s="63">
        <v>4955</v>
      </c>
      <c r="N141" s="75">
        <f>Tabla712[[#This Row],[VALOR ECONOMICO ]]/Tabla712[[#This Row],[RENDIMIENTO]]</f>
        <v>27.504204507231755</v>
      </c>
      <c r="O141" s="64" t="s">
        <v>421</v>
      </c>
      <c r="P141" s="76" t="s">
        <v>421</v>
      </c>
      <c r="Q141" s="65" t="s">
        <v>421</v>
      </c>
      <c r="R141" s="78" t="s">
        <v>421</v>
      </c>
      <c r="S141" s="71" t="s">
        <v>421</v>
      </c>
      <c r="T141" s="94" t="s">
        <v>421</v>
      </c>
      <c r="U141" s="71" t="s">
        <v>421</v>
      </c>
      <c r="V141" s="80" t="s">
        <v>421</v>
      </c>
    </row>
    <row r="142" spans="2:22" x14ac:dyDescent="0.3">
      <c r="B142" s="6" t="str">
        <f>'DATOS DISEÑO'!$C$9</f>
        <v>BOYACÁ</v>
      </c>
      <c r="C142" s="6" t="str">
        <f>'DATOS DISEÑO'!$C$10</f>
        <v>TUNDAMA</v>
      </c>
      <c r="D142" s="6">
        <v>5</v>
      </c>
      <c r="E142" s="6">
        <v>450.2</v>
      </c>
      <c r="F142" s="82" t="str">
        <f>VLOOKUP(Tabla712[[#This Row],[ITEM]],Tabla1[[#All],[ÍTEM]:[DESCRIPCIÓN ACTIVIDAD]],3,FALSE)</f>
        <v>MEZCLA DENSA EN CALIENTE TIPO MDC‐19  
(Mezcla in situ)</v>
      </c>
      <c r="G142" s="6" t="s">
        <v>28</v>
      </c>
      <c r="H142" t="s">
        <v>105</v>
      </c>
      <c r="I142" s="6" t="s">
        <v>87</v>
      </c>
      <c r="J142" s="5" cm="1">
        <f t="array" ref="J142">INDEX(Tabla5[[#All],[Departamento]:[Precio ($ COP)]],MATCH(Tabla712[[#This Row],[DEPARTAMENTO]]&amp;Tabla712[[#This Row],[CODIGO]]&amp;Tabla712[[#This Row],[PROVINCIA]],Tabla5[[#All],[Departamento]]&amp;Tabla5[[#All],[Código]]&amp;Tabla5[[#All],[Provincia]],0),6)</f>
        <v>136283.33333333334</v>
      </c>
      <c r="K142" s="74">
        <f>Tabla712[[#This Row],[VALOR ECONOMICO ]]/Tabla712[[#This Row],[PRESTACIONES '[%']]]*100</f>
        <v>73666.666666666672</v>
      </c>
      <c r="L142" s="63">
        <v>185</v>
      </c>
      <c r="M142" s="63">
        <v>80</v>
      </c>
      <c r="N142" s="75">
        <f>Tabla712[[#This Row],[VALOR ECONOMICO ]]/Tabla712[[#This Row],[RENDIMIENTO]]</f>
        <v>1703.5416666666667</v>
      </c>
      <c r="O142" s="64" t="s">
        <v>421</v>
      </c>
      <c r="P142" s="76" t="s">
        <v>421</v>
      </c>
      <c r="Q142" s="65" t="s">
        <v>421</v>
      </c>
      <c r="R142" s="78" t="s">
        <v>421</v>
      </c>
      <c r="S142" s="71" t="s">
        <v>421</v>
      </c>
      <c r="T142" s="94" t="s">
        <v>421</v>
      </c>
      <c r="U142" s="71" t="s">
        <v>421</v>
      </c>
      <c r="V142" s="80" t="s">
        <v>421</v>
      </c>
    </row>
    <row r="143" spans="2:22" x14ac:dyDescent="0.3">
      <c r="B143" s="6" t="str">
        <f>'DATOS DISEÑO'!$C$9</f>
        <v>BOYACÁ</v>
      </c>
      <c r="C143" s="6" t="str">
        <f>'DATOS DISEÑO'!$C$10</f>
        <v>TUNDAMA</v>
      </c>
      <c r="D143" s="6">
        <v>5</v>
      </c>
      <c r="E143" s="6" t="s">
        <v>109</v>
      </c>
      <c r="F143" s="82" t="str">
        <f>VLOOKUP(Tabla712[[#This Row],[ITEM]],Tabla1[[#All],[ÍTEM]:[DESCRIPCIÓN ACTIVIDAD]],3,FALSE)</f>
        <v>EXCAVACIÓN SIN CLASIFICAR DE LA EXPLANACIÓN Y CANALES</v>
      </c>
      <c r="G143" s="6" t="s">
        <v>28</v>
      </c>
      <c r="H143" t="s">
        <v>105</v>
      </c>
      <c r="I143" s="6" t="s">
        <v>87</v>
      </c>
      <c r="J143" s="5" cm="1">
        <f t="array" ref="J143">INDEX(Tabla5[[#All],[Departamento]:[Precio ($ COP)]],MATCH(Tabla712[[#This Row],[DEPARTAMENTO]]&amp;Tabla712[[#This Row],[CODIGO]]&amp;Tabla712[[#This Row],[PROVINCIA]],Tabla5[[#All],[Departamento]]&amp;Tabla5[[#All],[Código]]&amp;Tabla5[[#All],[Provincia]],0),6)</f>
        <v>136283.33333333334</v>
      </c>
      <c r="K143" s="74">
        <f>Tabla712[[#This Row],[VALOR ECONOMICO ]]/Tabla712[[#This Row],[PRESTACIONES '[%']]]*100</f>
        <v>73666.666666666672</v>
      </c>
      <c r="L143" s="63">
        <v>185</v>
      </c>
      <c r="M143" s="63">
        <v>425</v>
      </c>
      <c r="N143" s="75">
        <f>Tabla712[[#This Row],[VALOR ECONOMICO ]]/Tabla712[[#This Row],[RENDIMIENTO]]</f>
        <v>320.66666666666669</v>
      </c>
      <c r="O143" s="64" t="s">
        <v>421</v>
      </c>
      <c r="P143" s="76" t="s">
        <v>421</v>
      </c>
      <c r="Q143" s="65" t="s">
        <v>421</v>
      </c>
      <c r="R143" s="78" t="s">
        <v>421</v>
      </c>
      <c r="S143" s="71" t="s">
        <v>421</v>
      </c>
      <c r="T143" s="94" t="s">
        <v>421</v>
      </c>
      <c r="U143" s="71" t="s">
        <v>421</v>
      </c>
      <c r="V143" s="80" t="s">
        <v>421</v>
      </c>
    </row>
    <row r="144" spans="2:22" x14ac:dyDescent="0.3">
      <c r="B144" s="6" t="str">
        <f>'DATOS DISEÑO'!$C$9</f>
        <v>BOYACÁ</v>
      </c>
      <c r="C144" s="6" t="str">
        <f>'DATOS DISEÑO'!$C$10</f>
        <v>TUNDAMA</v>
      </c>
      <c r="D144" s="6">
        <v>5</v>
      </c>
      <c r="E144" s="6">
        <v>450.2</v>
      </c>
      <c r="F144" s="82" t="str">
        <f>VLOOKUP(Tabla712[[#This Row],[ITEM]],Tabla1[[#All],[ÍTEM]:[DESCRIPCIÓN ACTIVIDAD]],3,FALSE)</f>
        <v>MEZCLA DENSA EN CALIENTE TIPO MDC‐19  
(Mezcla in situ)</v>
      </c>
      <c r="G144" s="6" t="s">
        <v>32</v>
      </c>
      <c r="H144" t="s">
        <v>106</v>
      </c>
      <c r="I144" s="6" t="s">
        <v>87</v>
      </c>
      <c r="J144" s="5" cm="1">
        <f t="array" ref="J144">INDEX(Tabla5[[#All],[Departamento]:[Precio ($ COP)]],MATCH(Tabla712[[#This Row],[DEPARTAMENTO]]&amp;Tabla712[[#This Row],[CODIGO]]&amp;Tabla712[[#This Row],[PROVINCIA]],Tabla5[[#All],[Departamento]]&amp;Tabla5[[#All],[Código]]&amp;Tabla5[[#All],[Provincia]],0),6)</f>
        <v>205226.66666666669</v>
      </c>
      <c r="K144" s="74">
        <f>Tabla712[[#This Row],[VALOR ECONOMICO ]]/Tabla712[[#This Row],[PRESTACIONES '[%']]]*100</f>
        <v>110933.33333333334</v>
      </c>
      <c r="L144" s="63">
        <v>185</v>
      </c>
      <c r="M144" s="63">
        <v>80</v>
      </c>
      <c r="N144" s="75">
        <f>Tabla712[[#This Row],[VALOR ECONOMICO ]]/Tabla712[[#This Row],[RENDIMIENTO]]</f>
        <v>2565.3333333333335</v>
      </c>
      <c r="O144" s="64" t="s">
        <v>421</v>
      </c>
      <c r="P144" s="76" t="s">
        <v>421</v>
      </c>
      <c r="Q144" s="65" t="s">
        <v>421</v>
      </c>
      <c r="R144" s="78" t="s">
        <v>421</v>
      </c>
      <c r="S144" s="71" t="s">
        <v>421</v>
      </c>
      <c r="T144" s="94" t="s">
        <v>421</v>
      </c>
      <c r="U144" s="71" t="s">
        <v>421</v>
      </c>
      <c r="V144" s="80" t="s">
        <v>421</v>
      </c>
    </row>
    <row r="145" spans="2:22" x14ac:dyDescent="0.3">
      <c r="B145" s="6" t="str">
        <f>'DATOS DISEÑO'!$C$9</f>
        <v>BOYACÁ</v>
      </c>
      <c r="C145" s="6" t="str">
        <f>'DATOS DISEÑO'!$C$10</f>
        <v>TUNDAMA</v>
      </c>
      <c r="D145" s="6">
        <v>5</v>
      </c>
      <c r="E145" s="6" t="s">
        <v>109</v>
      </c>
      <c r="F145" s="82" t="str">
        <f>VLOOKUP(Tabla712[[#This Row],[ITEM]],Tabla1[[#All],[ÍTEM]:[DESCRIPCIÓN ACTIVIDAD]],3,FALSE)</f>
        <v>EXCAVACIÓN SIN CLASIFICAR DE LA EXPLANACIÓN Y CANALES</v>
      </c>
      <c r="G145" s="6" t="s">
        <v>53</v>
      </c>
      <c r="H145" t="s">
        <v>349</v>
      </c>
      <c r="I145" s="6" t="s">
        <v>146</v>
      </c>
      <c r="J145" s="5" cm="1">
        <f t="array" ref="J145">INDEX(Tabla8[[#All],[Departamento ]:[Precio ($ COP)]],MATCH(Tabla712[[#This Row],[DEPARTAMENTO]]&amp;Tabla712[[#This Row],[CODIGO]]&amp;Tabla712[[#This Row],[PROVINCIA]],Tabla8[[#All],[Departamento ]]&amp;Tabla8[[#All],[Código]]&amp;Tabla8[[#All],[Provincia]],0),7)</f>
        <v>3377.6829577518247</v>
      </c>
      <c r="K145" s="74" t="s">
        <v>421</v>
      </c>
      <c r="L145" s="63" t="s">
        <v>421</v>
      </c>
      <c r="M145" s="63" t="s">
        <v>421</v>
      </c>
      <c r="N145" s="75" t="s">
        <v>421</v>
      </c>
      <c r="O145" s="64">
        <v>1</v>
      </c>
      <c r="P145" s="77">
        <f>Tabla712[[#This Row],[CANTIDAD DE MATERIAL]]*Tabla712[[#This Row],[VALOR ECONOMICO ]]</f>
        <v>3377.6829577518247</v>
      </c>
      <c r="Q145" s="65" t="s">
        <v>421</v>
      </c>
      <c r="R145" s="78" t="s">
        <v>421</v>
      </c>
      <c r="S145" s="71" t="s">
        <v>421</v>
      </c>
      <c r="T145" s="94" t="s">
        <v>421</v>
      </c>
      <c r="U145" s="71" t="s">
        <v>421</v>
      </c>
      <c r="V145" s="80" t="s">
        <v>421</v>
      </c>
    </row>
    <row r="146" spans="2:22" x14ac:dyDescent="0.3">
      <c r="B146" s="6" t="str">
        <f>'DATOS DISEÑO'!$C$9</f>
        <v>BOYACÁ</v>
      </c>
      <c r="C146" s="6" t="str">
        <f>'DATOS DISEÑO'!$C$10</f>
        <v>TUNDAMA</v>
      </c>
      <c r="D146" s="6">
        <v>5</v>
      </c>
      <c r="E146" s="6" t="s">
        <v>113</v>
      </c>
      <c r="F146" s="82" t="str">
        <f>VLOOKUP(Tabla712[[#This Row],[ITEM]],Tabla1[[#All],[ÍTEM]:[DESCRIPCIÓN ACTIVIDAD]],3,FALSE)</f>
        <v>BASE GRANULAR CLASE C 
(Analizada para tipo NT1, de gradacion BG 25, clase C)</v>
      </c>
      <c r="G146" s="6" t="s">
        <v>18</v>
      </c>
      <c r="H146" t="s">
        <v>379</v>
      </c>
      <c r="I146" s="6" t="s">
        <v>372</v>
      </c>
      <c r="J146" s="5" cm="1">
        <f t="array" ref="J146">INDEX(Tabla9[[#All],[Departamento ]:[Precio ($ COP)]],MATCH(Tabla712[[#This Row],[DEPARTAMENTO]]&amp;Tabla712[[#This Row],[CODIGO]]&amp;Tabla712[[#This Row],[PROVINCIA]],Tabla9[[#All],[Departamento ]]&amp;Tabla9[[#All],[Código]]&amp;Tabla9[[#All],[Provincia]],0),8)</f>
        <v>61676.547421790725</v>
      </c>
      <c r="K146" s="74" t="s">
        <v>421</v>
      </c>
      <c r="L146" s="63" t="s">
        <v>421</v>
      </c>
      <c r="M146" s="63" t="s">
        <v>421</v>
      </c>
      <c r="N146" s="75" t="s">
        <v>421</v>
      </c>
      <c r="O146" s="64" t="s">
        <v>421</v>
      </c>
      <c r="P146" s="76" t="s">
        <v>421</v>
      </c>
      <c r="Q146" s="65">
        <f>1/30</f>
        <v>3.3333333333333333E-2</v>
      </c>
      <c r="R146" s="79">
        <f>Tabla712[[#This Row],[VALOR ECONOMICO ]]*Tabla712[[#This Row],[RENDIMIENTO EQUIPO]]</f>
        <v>2055.8849140596908</v>
      </c>
      <c r="S146" s="71" t="s">
        <v>421</v>
      </c>
      <c r="T146" s="94" t="s">
        <v>421</v>
      </c>
      <c r="U146" s="71" t="s">
        <v>421</v>
      </c>
      <c r="V146" s="80" t="s">
        <v>421</v>
      </c>
    </row>
    <row r="147" spans="2:22" x14ac:dyDescent="0.3">
      <c r="B147" s="6" t="str">
        <f>'DATOS DISEÑO'!$C$9</f>
        <v>BOYACÁ</v>
      </c>
      <c r="C147" s="6" t="str">
        <f>'DATOS DISEÑO'!$C$10</f>
        <v>TUNDAMA</v>
      </c>
      <c r="D147" s="6">
        <v>5</v>
      </c>
      <c r="E147" s="6">
        <v>450.2</v>
      </c>
      <c r="F147" s="82" t="str">
        <f>VLOOKUP(Tabla712[[#This Row],[ITEM]],Tabla1[[#All],[ÍTEM]:[DESCRIPCIÓN ACTIVIDAD]],3,FALSE)</f>
        <v>MEZCLA DENSA EN CALIENTE TIPO MDC‐19  
(Mezcla in situ)</v>
      </c>
      <c r="G147" s="6" t="s">
        <v>79</v>
      </c>
      <c r="H147" t="s">
        <v>370</v>
      </c>
      <c r="I147" s="6" t="s">
        <v>146</v>
      </c>
      <c r="J147" s="5" cm="1">
        <f t="array" ref="J147">INDEX(Tabla8[[#All],[Departamento ]:[Precio ($ COP)]],MATCH(Tabla712[[#This Row],[DEPARTAMENTO]]&amp;Tabla712[[#This Row],[CODIGO]]&amp;Tabla712[[#This Row],[PROVINCIA]],Tabla8[[#All],[Departamento ]]&amp;Tabla8[[#All],[Código]]&amp;Tabla8[[#All],[Provincia]],0),7)</f>
        <v>66457.20292131562</v>
      </c>
      <c r="K147" s="74" t="s">
        <v>421</v>
      </c>
      <c r="L147" s="63" t="s">
        <v>421</v>
      </c>
      <c r="M147" s="63" t="s">
        <v>421</v>
      </c>
      <c r="N147" s="75" t="s">
        <v>421</v>
      </c>
      <c r="O147" s="64">
        <v>1.4</v>
      </c>
      <c r="P147" s="77">
        <f>Tabla712[[#This Row],[CANTIDAD DE MATERIAL]]*Tabla712[[#This Row],[VALOR ECONOMICO ]]</f>
        <v>93040.084089841868</v>
      </c>
      <c r="Q147" s="65" t="s">
        <v>421</v>
      </c>
      <c r="R147" s="78" t="s">
        <v>421</v>
      </c>
      <c r="S147" s="71" t="s">
        <v>421</v>
      </c>
      <c r="T147" s="94" t="s">
        <v>421</v>
      </c>
      <c r="U147" s="71" t="s">
        <v>421</v>
      </c>
      <c r="V147" s="80" t="s">
        <v>421</v>
      </c>
    </row>
    <row r="148" spans="2:22" x14ac:dyDescent="0.3">
      <c r="B148" s="6" t="str">
        <f>'DATOS DISEÑO'!$C$9</f>
        <v>BOYACÁ</v>
      </c>
      <c r="C148" s="6" t="str">
        <f>'DATOS DISEÑO'!$C$10</f>
        <v>TUNDAMA</v>
      </c>
      <c r="D148" s="6">
        <v>5</v>
      </c>
      <c r="E148" s="6">
        <v>310.10000000000002</v>
      </c>
      <c r="F148" s="82" t="str">
        <f>VLOOKUP(Tabla712[[#This Row],[ITEM]],Tabla1[[#All],[ÍTEM]:[DESCRIPCIÓN ACTIVIDAD]],3,FALSE)</f>
        <v>CONFORMACIÓN DE LA CALZADA EXISTENTE</v>
      </c>
      <c r="G148" s="6" t="s">
        <v>33</v>
      </c>
      <c r="H148" t="s">
        <v>336</v>
      </c>
      <c r="I148" s="6" t="s">
        <v>335</v>
      </c>
      <c r="J148" s="5" cm="1">
        <f t="array" ref="J148">INDEX(Tabla8[[#All],[Departamento ]:[Precio ($ COP)]],MATCH(Tabla712[[#This Row],[DEPARTAMENTO]]&amp;Tabla712[[#This Row],[CODIGO]]&amp;Tabla712[[#This Row],[PROVINCIA]],Tabla8[[#All],[Departamento ]]&amp;Tabla8[[#All],[Código]]&amp;Tabla8[[#All],[Provincia]],0),7)</f>
        <v>97.87579460336616</v>
      </c>
      <c r="K148" s="74" t="s">
        <v>421</v>
      </c>
      <c r="L148" s="63" t="s">
        <v>421</v>
      </c>
      <c r="M148" s="63" t="s">
        <v>421</v>
      </c>
      <c r="N148" s="75" t="s">
        <v>421</v>
      </c>
      <c r="O148" s="64">
        <v>3</v>
      </c>
      <c r="P148" s="77">
        <f>Tabla712[[#This Row],[CANTIDAD DE MATERIAL]]*Tabla712[[#This Row],[VALOR ECONOMICO ]]</f>
        <v>293.62738381009848</v>
      </c>
      <c r="Q148" s="65" t="s">
        <v>421</v>
      </c>
      <c r="R148" s="78" t="s">
        <v>421</v>
      </c>
      <c r="S148" s="71" t="s">
        <v>421</v>
      </c>
      <c r="T148" s="94" t="s">
        <v>421</v>
      </c>
      <c r="U148" s="71" t="s">
        <v>421</v>
      </c>
      <c r="V148" s="80" t="s">
        <v>421</v>
      </c>
    </row>
    <row r="149" spans="2:22" x14ac:dyDescent="0.3">
      <c r="B149" s="6" t="str">
        <f>'DATOS DISEÑO'!$C$9</f>
        <v>BOYACÁ</v>
      </c>
      <c r="C149" s="6" t="str">
        <f>'DATOS DISEÑO'!$C$10</f>
        <v>TUNDAMA</v>
      </c>
      <c r="D149" s="6">
        <v>5</v>
      </c>
      <c r="E149" s="6">
        <v>450.2</v>
      </c>
      <c r="F149" s="82" t="str">
        <f>VLOOKUP(Tabla712[[#This Row],[ITEM]],Tabla1[[#All],[ÍTEM]:[DESCRIPCIÓN ACTIVIDAD]],3,FALSE)</f>
        <v>MEZCLA DENSA EN CALIENTE TIPO MDC‐19  
(Mezcla in situ)</v>
      </c>
      <c r="G149" s="6" t="s">
        <v>33</v>
      </c>
      <c r="H149" t="s">
        <v>336</v>
      </c>
      <c r="I149" s="6" t="s">
        <v>335</v>
      </c>
      <c r="J149" s="5" cm="1">
        <f t="array" ref="J149">INDEX(Tabla8[[#All],[Departamento ]:[Precio ($ COP)]],MATCH(Tabla712[[#This Row],[DEPARTAMENTO]]&amp;Tabla712[[#This Row],[CODIGO]]&amp;Tabla712[[#This Row],[PROVINCIA]],Tabla8[[#All],[Departamento ]]&amp;Tabla8[[#All],[Código]]&amp;Tabla8[[#All],[Provincia]],0),7)</f>
        <v>97.87579460336616</v>
      </c>
      <c r="K149" s="74" t="s">
        <v>421</v>
      </c>
      <c r="L149" s="63" t="s">
        <v>421</v>
      </c>
      <c r="M149" s="63" t="s">
        <v>421</v>
      </c>
      <c r="N149" s="75" t="s">
        <v>421</v>
      </c>
      <c r="O149" s="64">
        <v>25</v>
      </c>
      <c r="P149" s="77">
        <f>Tabla712[[#This Row],[CANTIDAD DE MATERIAL]]*Tabla712[[#This Row],[VALOR ECONOMICO ]]</f>
        <v>2446.8948650841539</v>
      </c>
      <c r="Q149" s="65" t="s">
        <v>421</v>
      </c>
      <c r="R149" s="78" t="s">
        <v>421</v>
      </c>
      <c r="S149" s="71" t="s">
        <v>421</v>
      </c>
      <c r="T149" s="94" t="s">
        <v>421</v>
      </c>
      <c r="U149" s="71" t="s">
        <v>421</v>
      </c>
      <c r="V149" s="80" t="s">
        <v>421</v>
      </c>
    </row>
    <row r="150" spans="2:22" x14ac:dyDescent="0.3">
      <c r="B150" s="6" t="str">
        <f>'DATOS DISEÑO'!$C$9</f>
        <v>BOYACÁ</v>
      </c>
      <c r="C150" s="6" t="str">
        <f>'DATOS DISEÑO'!$C$10</f>
        <v>TUNDAMA</v>
      </c>
      <c r="D150" s="6">
        <v>5</v>
      </c>
      <c r="E150" s="6" t="s">
        <v>113</v>
      </c>
      <c r="F150" s="82" t="str">
        <f>VLOOKUP(Tabla712[[#This Row],[ITEM]],Tabla1[[#All],[ÍTEM]:[DESCRIPCIÓN ACTIVIDAD]],3,FALSE)</f>
        <v>BASE GRANULAR CLASE C 
(Analizada para tipo NT1, de gradacion BG 25, clase C)</v>
      </c>
      <c r="G150" s="6" t="s">
        <v>52</v>
      </c>
      <c r="H150" t="s">
        <v>395</v>
      </c>
      <c r="I150" s="6" t="s">
        <v>372</v>
      </c>
      <c r="J150" s="5" cm="1">
        <f t="array" ref="J150">INDEX(Tabla9[[#All],[Departamento ]:[Precio ($ COP)]],MATCH(Tabla712[[#This Row],[DEPARTAMENTO]]&amp;Tabla712[[#This Row],[CODIGO]]&amp;Tabla712[[#This Row],[PROVINCIA]],Tabla9[[#All],[Departamento ]]&amp;Tabla9[[#All],[Código]]&amp;Tabla9[[#All],[Provincia]],0),8)</f>
        <v>250141.74344436562</v>
      </c>
      <c r="K150" s="74" t="s">
        <v>421</v>
      </c>
      <c r="L150" s="63" t="s">
        <v>421</v>
      </c>
      <c r="M150" s="63" t="s">
        <v>421</v>
      </c>
      <c r="N150" s="75" t="s">
        <v>421</v>
      </c>
      <c r="O150" s="64" t="s">
        <v>421</v>
      </c>
      <c r="P150" s="76" t="s">
        <v>421</v>
      </c>
      <c r="Q150" s="65">
        <f>1/30</f>
        <v>3.3333333333333333E-2</v>
      </c>
      <c r="R150" s="79">
        <f>Tabla712[[#This Row],[VALOR ECONOMICO ]]*Tabla712[[#This Row],[RENDIMIENTO EQUIPO]]</f>
        <v>8338.0581148121873</v>
      </c>
      <c r="S150" s="71" t="s">
        <v>421</v>
      </c>
      <c r="T150" s="94" t="s">
        <v>421</v>
      </c>
      <c r="U150" s="71" t="s">
        <v>421</v>
      </c>
      <c r="V150" s="80" t="s">
        <v>421</v>
      </c>
    </row>
    <row r="151" spans="2:22" x14ac:dyDescent="0.3">
      <c r="B151" s="6" t="str">
        <f>'DATOS DISEÑO'!$C$9</f>
        <v>BOYACÁ</v>
      </c>
      <c r="C151" s="6" t="str">
        <f>'DATOS DISEÑO'!$C$10</f>
        <v>TUNDAMA</v>
      </c>
      <c r="D151" s="6">
        <v>5</v>
      </c>
      <c r="E151" s="6" t="s">
        <v>109</v>
      </c>
      <c r="F151" s="82" t="str">
        <f>VLOOKUP(Tabla712[[#This Row],[ITEM]],Tabla1[[#All],[ÍTEM]:[DESCRIPCIÓN ACTIVIDAD]],3,FALSE)</f>
        <v>EXCAVACIÓN SIN CLASIFICAR DE LA EXPLANACIÓN Y CANALES</v>
      </c>
      <c r="G151" s="6" t="s">
        <v>10</v>
      </c>
      <c r="H151" t="s">
        <v>375</v>
      </c>
      <c r="I151" s="6" t="s">
        <v>372</v>
      </c>
      <c r="J151" s="5" cm="1">
        <f t="array" ref="J151">INDEX(Tabla9[[#All],[Departamento ]:[Precio ($ COP)]],MATCH(Tabla712[[#This Row],[DEPARTAMENTO]]&amp;Tabla712[[#This Row],[CODIGO]]&amp;Tabla712[[#This Row],[PROVINCIA]],Tabla9[[#All],[Departamento ]]&amp;Tabla9[[#All],[Código]]&amp;Tabla9[[#All],[Provincia]],0),8)</f>
        <v>250141.74344436562</v>
      </c>
      <c r="K151" s="74" t="s">
        <v>421</v>
      </c>
      <c r="L151" s="63" t="s">
        <v>421</v>
      </c>
      <c r="M151" s="63" t="s">
        <v>421</v>
      </c>
      <c r="N151" s="75" t="s">
        <v>421</v>
      </c>
      <c r="O151" s="64" t="s">
        <v>421</v>
      </c>
      <c r="P151" s="76" t="s">
        <v>421</v>
      </c>
      <c r="Q151" s="65">
        <f>1/70</f>
        <v>1.4285714285714285E-2</v>
      </c>
      <c r="R151" s="79">
        <f>Tabla712[[#This Row],[VALOR ECONOMICO ]]*Tabla712[[#This Row],[RENDIMIENTO EQUIPO]]</f>
        <v>3573.4534777766517</v>
      </c>
      <c r="S151" s="71" t="s">
        <v>421</v>
      </c>
      <c r="T151" s="94" t="s">
        <v>421</v>
      </c>
      <c r="U151" s="71" t="s">
        <v>421</v>
      </c>
      <c r="V151" s="80" t="s">
        <v>421</v>
      </c>
    </row>
    <row r="152" spans="2:22" x14ac:dyDescent="0.3">
      <c r="B152" s="6" t="str">
        <f>'DATOS DISEÑO'!$C$9</f>
        <v>BOYACÁ</v>
      </c>
      <c r="C152" s="6" t="str">
        <f>'DATOS DISEÑO'!$C$10</f>
        <v>TUNDAMA</v>
      </c>
      <c r="D152" s="6">
        <v>5</v>
      </c>
      <c r="E152" s="6">
        <v>310.10000000000002</v>
      </c>
      <c r="F152" s="82" t="str">
        <f>VLOOKUP(Tabla712[[#This Row],[ITEM]],Tabla1[[#All],[ÍTEM]:[DESCRIPCIÓN ACTIVIDAD]],3,FALSE)</f>
        <v>CONFORMACIÓN DE LA CALZADA EXISTENTE</v>
      </c>
      <c r="G152" s="6" t="s">
        <v>323</v>
      </c>
      <c r="H152" t="s">
        <v>377</v>
      </c>
      <c r="I152" s="6" t="s">
        <v>372</v>
      </c>
      <c r="J152" s="5" cm="1">
        <f t="array" ref="J152">INDEX(Tabla9[[#All],[Departamento ]:[Precio ($ COP)]],MATCH(Tabla712[[#This Row],[DEPARTAMENTO]]&amp;Tabla712[[#This Row],[CODIGO]]&amp;Tabla712[[#This Row],[PROVINCIA]],Tabla9[[#All],[Departamento ]]&amp;Tabla9[[#All],[Código]]&amp;Tabla9[[#All],[Provincia]],0),8)</f>
        <v>250141.74344436562</v>
      </c>
      <c r="K152" s="74" t="s">
        <v>421</v>
      </c>
      <c r="L152" s="63" t="s">
        <v>421</v>
      </c>
      <c r="M152" s="63" t="s">
        <v>421</v>
      </c>
      <c r="N152" s="75" t="s">
        <v>421</v>
      </c>
      <c r="O152" s="64" t="s">
        <v>421</v>
      </c>
      <c r="P152" s="76" t="s">
        <v>421</v>
      </c>
      <c r="Q152" s="65">
        <f>1/619.375</f>
        <v>1.6145307769929364E-3</v>
      </c>
      <c r="R152" s="79">
        <f>Tabla712[[#This Row],[VALOR ECONOMICO ]]*Tabla712[[#This Row],[RENDIMIENTO EQUIPO]]</f>
        <v>403.86154340159942</v>
      </c>
      <c r="S152" s="71" t="s">
        <v>421</v>
      </c>
      <c r="T152" s="94" t="s">
        <v>421</v>
      </c>
      <c r="U152" s="71" t="s">
        <v>421</v>
      </c>
      <c r="V152" s="80" t="s">
        <v>421</v>
      </c>
    </row>
    <row r="153" spans="2:22" x14ac:dyDescent="0.3">
      <c r="B153" s="6" t="str">
        <f>'DATOS DISEÑO'!$C$9</f>
        <v>BOYACÁ</v>
      </c>
      <c r="C153" s="6" t="str">
        <f>'DATOS DISEÑO'!$C$10</f>
        <v>TUNDAMA</v>
      </c>
      <c r="D153" s="6">
        <v>5</v>
      </c>
      <c r="E153" s="6">
        <v>450.2</v>
      </c>
      <c r="F153" s="82" t="str">
        <f>VLOOKUP(Tabla712[[#This Row],[ITEM]],Tabla1[[#All],[ÍTEM]:[DESCRIPCIÓN ACTIVIDAD]],3,FALSE)</f>
        <v>MEZCLA DENSA EN CALIENTE TIPO MDC‐19  
(Mezcla in situ)</v>
      </c>
      <c r="G153" s="6" t="s">
        <v>14</v>
      </c>
      <c r="H153" t="s">
        <v>378</v>
      </c>
      <c r="I153" s="6" t="s">
        <v>372</v>
      </c>
      <c r="J153" s="5" cm="1">
        <f t="array" ref="J153">INDEX(Tabla9[[#All],[Departamento ]:[Precio ($ COP)]],MATCH(Tabla712[[#This Row],[DEPARTAMENTO]]&amp;Tabla712[[#This Row],[CODIGO]]&amp;Tabla712[[#This Row],[PROVINCIA]],Tabla9[[#All],[Departamento ]]&amp;Tabla9[[#All],[Código]]&amp;Tabla9[[#All],[Provincia]],0),8)</f>
        <v>270986.88873139612</v>
      </c>
      <c r="K153" s="74" t="s">
        <v>421</v>
      </c>
      <c r="L153" s="63" t="s">
        <v>421</v>
      </c>
      <c r="M153" s="63" t="s">
        <v>421</v>
      </c>
      <c r="N153" s="75" t="s">
        <v>421</v>
      </c>
      <c r="O153" s="64" t="s">
        <v>421</v>
      </c>
      <c r="P153" s="76" t="s">
        <v>421</v>
      </c>
      <c r="Q153" s="65">
        <v>0.1</v>
      </c>
      <c r="R153" s="79">
        <f>Tabla712[[#This Row],[VALOR ECONOMICO ]]*Tabla712[[#This Row],[RENDIMIENTO EQUIPO]]</f>
        <v>27098.688873139614</v>
      </c>
      <c r="S153" s="71" t="s">
        <v>421</v>
      </c>
      <c r="T153" s="94" t="s">
        <v>421</v>
      </c>
      <c r="U153" s="71" t="s">
        <v>421</v>
      </c>
      <c r="V153" s="80" t="s">
        <v>421</v>
      </c>
    </row>
    <row r="154" spans="2:22" x14ac:dyDescent="0.3">
      <c r="B154" s="6" t="str">
        <f>'DATOS DISEÑO'!$C$9</f>
        <v>BOYACÁ</v>
      </c>
      <c r="C154" s="6" t="str">
        <f>'DATOS DISEÑO'!$C$10</f>
        <v>TUNDAMA</v>
      </c>
      <c r="D154" s="6">
        <v>5</v>
      </c>
      <c r="E154" s="6">
        <v>310.10000000000002</v>
      </c>
      <c r="F154" s="82" t="str">
        <f>VLOOKUP(Tabla712[[#This Row],[ITEM]],Tabla1[[#All],[ÍTEM]:[DESCRIPCIÓN ACTIVIDAD]],3,FALSE)</f>
        <v>CONFORMACIÓN DE LA CALZADA EXISTENTE</v>
      </c>
      <c r="G154" s="6" t="s">
        <v>18</v>
      </c>
      <c r="H154" t="s">
        <v>379</v>
      </c>
      <c r="I154" s="6" t="s">
        <v>372</v>
      </c>
      <c r="J154" s="5" cm="1">
        <f t="array" ref="J154">INDEX(Tabla9[[#All],[Departamento ]:[Precio ($ COP)]],MATCH(Tabla712[[#This Row],[DEPARTAMENTO]]&amp;Tabla712[[#This Row],[CODIGO]]&amp;Tabla712[[#This Row],[PROVINCIA]],Tabla9[[#All],[Departamento ]]&amp;Tabla9[[#All],[Código]]&amp;Tabla9[[#All],[Provincia]],0),8)</f>
        <v>61676.547421790725</v>
      </c>
      <c r="K154" s="74" t="s">
        <v>421</v>
      </c>
      <c r="L154" s="63" t="s">
        <v>421</v>
      </c>
      <c r="M154" s="63" t="s">
        <v>421</v>
      </c>
      <c r="N154" s="75" t="s">
        <v>421</v>
      </c>
      <c r="O154" s="64" t="s">
        <v>421</v>
      </c>
      <c r="P154" s="76" t="s">
        <v>421</v>
      </c>
      <c r="Q154" s="65">
        <f>1/619.375</f>
        <v>1.6145307769929364E-3</v>
      </c>
      <c r="R154" s="79">
        <f>Tabla712[[#This Row],[VALOR ECONOMICO ]]*Tabla712[[#This Row],[RENDIMIENTO EQUIPO]]</f>
        <v>99.578684031145471</v>
      </c>
      <c r="S154" s="71" t="s">
        <v>421</v>
      </c>
      <c r="T154" s="94" t="s">
        <v>421</v>
      </c>
      <c r="U154" s="71" t="s">
        <v>421</v>
      </c>
      <c r="V154" s="80" t="s">
        <v>421</v>
      </c>
    </row>
    <row r="155" spans="2:22" x14ac:dyDescent="0.3">
      <c r="B155" s="6" t="str">
        <f>'DATOS DISEÑO'!$C$9</f>
        <v>BOYACÁ</v>
      </c>
      <c r="C155" s="6" t="str">
        <f>'DATOS DISEÑO'!$C$10</f>
        <v>TUNDAMA</v>
      </c>
      <c r="D155" s="6">
        <v>5</v>
      </c>
      <c r="E155" s="6" t="s">
        <v>113</v>
      </c>
      <c r="F155" s="82" t="str">
        <f>VLOOKUP(Tabla712[[#This Row],[ITEM]],Tabla1[[#All],[ÍTEM]:[DESCRIPCIÓN ACTIVIDAD]],3,FALSE)</f>
        <v>BASE GRANULAR CLASE C 
(Analizada para tipo NT1, de gradacion BG 25, clase C)</v>
      </c>
      <c r="G155" s="6" t="s">
        <v>66</v>
      </c>
      <c r="H155" t="s">
        <v>402</v>
      </c>
      <c r="I155" s="6" t="s">
        <v>372</v>
      </c>
      <c r="J155" s="5" cm="1">
        <f t="array" ref="J155">INDEX(Tabla9[[#All],[Departamento ]:[Precio ($ COP)]],MATCH(Tabla712[[#This Row],[DEPARTAMENTO]]&amp;Tabla712[[#This Row],[CODIGO]]&amp;Tabla712[[#This Row],[PROVINCIA]],Tabla9[[#All],[Departamento ]]&amp;Tabla9[[#All],[Código]]&amp;Tabla9[[#All],[Provincia]],0),8)</f>
        <v>171972.44861800136</v>
      </c>
      <c r="K155" s="74" t="s">
        <v>421</v>
      </c>
      <c r="L155" s="63" t="s">
        <v>421</v>
      </c>
      <c r="M155" s="63" t="s">
        <v>421</v>
      </c>
      <c r="N155" s="75" t="s">
        <v>421</v>
      </c>
      <c r="O155" s="64" t="s">
        <v>421</v>
      </c>
      <c r="P155" s="76" t="s">
        <v>421</v>
      </c>
      <c r="Q155" s="65">
        <f>1/30</f>
        <v>3.3333333333333333E-2</v>
      </c>
      <c r="R155" s="79">
        <f>Tabla712[[#This Row],[VALOR ECONOMICO ]]*Tabla712[[#This Row],[RENDIMIENTO EQUIPO]]</f>
        <v>5732.4149539333785</v>
      </c>
      <c r="S155" s="71" t="s">
        <v>421</v>
      </c>
      <c r="T155" s="94" t="s">
        <v>421</v>
      </c>
      <c r="U155" s="71" t="s">
        <v>421</v>
      </c>
      <c r="V155" s="80" t="s">
        <v>421</v>
      </c>
    </row>
    <row r="156" spans="2:22" x14ac:dyDescent="0.3">
      <c r="B156" s="6" t="str">
        <f>'DATOS DISEÑO'!$C$9</f>
        <v>BOYACÁ</v>
      </c>
      <c r="C156" s="6" t="str">
        <f>'DATOS DISEÑO'!$C$10</f>
        <v>TUNDAMA</v>
      </c>
      <c r="D156" s="6">
        <v>5</v>
      </c>
      <c r="E156" s="6">
        <v>450.2</v>
      </c>
      <c r="F156" s="82" t="str">
        <f>VLOOKUP(Tabla712[[#This Row],[ITEM]],Tabla1[[#All],[ÍTEM]:[DESCRIPCIÓN ACTIVIDAD]],3,FALSE)</f>
        <v>MEZCLA DENSA EN CALIENTE TIPO MDC‐19  
(Mezcla in situ)</v>
      </c>
      <c r="G156" s="6" t="s">
        <v>34</v>
      </c>
      <c r="H156" t="s">
        <v>385</v>
      </c>
      <c r="I156" s="6" t="s">
        <v>372</v>
      </c>
      <c r="J156" s="5" cm="1">
        <f t="array" ref="J156">INDEX(Tabla9[[#All],[Departamento ]:[Precio ($ COP)]],MATCH(Tabla712[[#This Row],[DEPARTAMENTO]]&amp;Tabla712[[#This Row],[CODIGO]]&amp;Tabla712[[#This Row],[PROVINCIA]],Tabla9[[#All],[Departamento ]]&amp;Tabla9[[#All],[Código]]&amp;Tabla9[[#All],[Provincia]],0),8)</f>
        <v>156338.58965272852</v>
      </c>
      <c r="K156" s="74" t="s">
        <v>421</v>
      </c>
      <c r="L156" s="63" t="s">
        <v>421</v>
      </c>
      <c r="M156" s="63" t="s">
        <v>421</v>
      </c>
      <c r="N156" s="75" t="s">
        <v>421</v>
      </c>
      <c r="O156" s="64" t="s">
        <v>421</v>
      </c>
      <c r="P156" s="76" t="s">
        <v>421</v>
      </c>
      <c r="Q156" s="65">
        <v>0.1</v>
      </c>
      <c r="R156" s="79">
        <f>Tabla712[[#This Row],[VALOR ECONOMICO ]]*Tabla712[[#This Row],[RENDIMIENTO EQUIPO]]</f>
        <v>15633.858965272853</v>
      </c>
      <c r="S156" s="71" t="s">
        <v>421</v>
      </c>
      <c r="T156" s="94" t="s">
        <v>421</v>
      </c>
      <c r="U156" s="71" t="s">
        <v>421</v>
      </c>
      <c r="V156" s="80" t="s">
        <v>421</v>
      </c>
    </row>
    <row r="157" spans="2:22" x14ac:dyDescent="0.3">
      <c r="B157" s="6" t="str">
        <f>'DATOS DISEÑO'!$C$9</f>
        <v>BOYACÁ</v>
      </c>
      <c r="C157" s="6" t="str">
        <f>'DATOS DISEÑO'!$C$10</f>
        <v>TUNDAMA</v>
      </c>
      <c r="D157" s="6">
        <v>5</v>
      </c>
      <c r="E157" s="6" t="s">
        <v>109</v>
      </c>
      <c r="F157" s="82" t="str">
        <f>VLOOKUP(Tabla712[[#This Row],[ITEM]],Tabla1[[#All],[ÍTEM]:[DESCRIPCIÓN ACTIVIDAD]],3,FALSE)</f>
        <v>EXCAVACIÓN SIN CLASIFICAR DE LA EXPLANACIÓN Y CANALES</v>
      </c>
      <c r="G157" s="6" t="s">
        <v>30</v>
      </c>
      <c r="H157" t="s">
        <v>383</v>
      </c>
      <c r="I157" s="6" t="s">
        <v>372</v>
      </c>
      <c r="J157" s="5" cm="1">
        <f t="array" ref="J157">INDEX(Tabla9[[#All],[Departamento ]:[Precio ($ COP)]],MATCH(Tabla712[[#This Row],[DEPARTAMENTO]]&amp;Tabla712[[#This Row],[CODIGO]]&amp;Tabla712[[#This Row],[PROVINCIA]],Tabla9[[#All],[Departamento ]]&amp;Tabla9[[#All],[Código]]&amp;Tabla9[[#All],[Provincia]],0),8)</f>
        <v>135493.44436569806</v>
      </c>
      <c r="K157" s="74" t="s">
        <v>421</v>
      </c>
      <c r="L157" s="63" t="s">
        <v>421</v>
      </c>
      <c r="M157" s="63" t="s">
        <v>421</v>
      </c>
      <c r="N157" s="75" t="s">
        <v>421</v>
      </c>
      <c r="O157" s="64" t="s">
        <v>421</v>
      </c>
      <c r="P157" s="76" t="s">
        <v>421</v>
      </c>
      <c r="Q157" s="65">
        <f>1/53.125</f>
        <v>1.8823529411764704E-2</v>
      </c>
      <c r="R157" s="79">
        <f>Tabla712[[#This Row],[VALOR ECONOMICO ]]*Tabla712[[#This Row],[RENDIMIENTO EQUIPO]]</f>
        <v>2550.4648351190222</v>
      </c>
      <c r="S157" s="71" t="s">
        <v>421</v>
      </c>
      <c r="T157" s="94" t="s">
        <v>421</v>
      </c>
      <c r="U157" s="71" t="s">
        <v>421</v>
      </c>
      <c r="V157" s="80" t="s">
        <v>421</v>
      </c>
    </row>
    <row r="158" spans="2:22" x14ac:dyDescent="0.3">
      <c r="B158" s="6" t="str">
        <f>'DATOS DISEÑO'!$C$9</f>
        <v>BOYACÁ</v>
      </c>
      <c r="C158" s="6" t="str">
        <f>'DATOS DISEÑO'!$C$10</f>
        <v>TUNDAMA</v>
      </c>
      <c r="D158" s="6">
        <v>5</v>
      </c>
      <c r="E158" s="6">
        <v>450.2</v>
      </c>
      <c r="F158" s="82" t="str">
        <f>VLOOKUP(Tabla712[[#This Row],[ITEM]],Tabla1[[#All],[ÍTEM]:[DESCRIPCIÓN ACTIVIDAD]],3,FALSE)</f>
        <v>MEZCLA DENSA EN CALIENTE TIPO MDC‐19  
(Mezcla in situ)</v>
      </c>
      <c r="G158" s="6" t="s">
        <v>40</v>
      </c>
      <c r="H158" t="s">
        <v>388</v>
      </c>
      <c r="I158" s="6" t="s">
        <v>372</v>
      </c>
      <c r="J158" s="5" cm="1">
        <f t="array" ref="J158">INDEX(Tabla9[[#All],[Departamento ]:[Precio ($ COP)]],MATCH(Tabla712[[#This Row],[DEPARTAMENTO]]&amp;Tabla712[[#This Row],[CODIGO]]&amp;Tabla712[[#This Row],[PROVINCIA]],Tabla9[[#All],[Departamento ]]&amp;Tabla9[[#All],[Código]]&amp;Tabla9[[#All],[Provincia]],0),8)</f>
        <v>182395.02126151661</v>
      </c>
      <c r="K158" s="74" t="s">
        <v>421</v>
      </c>
      <c r="L158" s="63" t="s">
        <v>421</v>
      </c>
      <c r="M158" s="63" t="s">
        <v>421</v>
      </c>
      <c r="N158" s="75" t="s">
        <v>421</v>
      </c>
      <c r="O158" s="64" t="s">
        <v>421</v>
      </c>
      <c r="P158" s="76" t="s">
        <v>421</v>
      </c>
      <c r="Q158" s="65">
        <v>0.1</v>
      </c>
      <c r="R158" s="79">
        <f>Tabla712[[#This Row],[VALOR ECONOMICO ]]*Tabla712[[#This Row],[RENDIMIENTO EQUIPO]]</f>
        <v>18239.502126151663</v>
      </c>
      <c r="S158" s="71" t="s">
        <v>421</v>
      </c>
      <c r="T158" s="94" t="s">
        <v>421</v>
      </c>
      <c r="U158" s="71" t="s">
        <v>421</v>
      </c>
      <c r="V158" s="80" t="s">
        <v>421</v>
      </c>
    </row>
    <row r="159" spans="2:22" x14ac:dyDescent="0.3">
      <c r="B159" s="6" t="str">
        <f>'DATOS DISEÑO'!$C$9</f>
        <v>BOYACÁ</v>
      </c>
      <c r="C159" s="6" t="str">
        <f>'DATOS DISEÑO'!$C$10</f>
        <v>TUNDAMA</v>
      </c>
      <c r="D159" s="6">
        <v>5</v>
      </c>
      <c r="E159" s="6">
        <v>310.10000000000002</v>
      </c>
      <c r="F159" s="82" t="str">
        <f>VLOOKUP(Tabla712[[#This Row],[ITEM]],Tabla1[[#All],[ÍTEM]:[DESCRIPCIÓN ACTIVIDAD]],3,FALSE)</f>
        <v>CONFORMACIÓN DE LA CALZADA EXISTENTE</v>
      </c>
      <c r="G159" s="6" t="s">
        <v>52</v>
      </c>
      <c r="H159" t="s">
        <v>395</v>
      </c>
      <c r="I159" s="6" t="s">
        <v>372</v>
      </c>
      <c r="J159" s="5" cm="1">
        <f t="array" ref="J159">INDEX(Tabla9[[#All],[Departamento ]:[Precio ($ COP)]],MATCH(Tabla712[[#This Row],[DEPARTAMENTO]]&amp;Tabla712[[#This Row],[CODIGO]]&amp;Tabla712[[#This Row],[PROVINCIA]],Tabla9[[#All],[Departamento ]]&amp;Tabla9[[#All],[Código]]&amp;Tabla9[[#All],[Provincia]],0),8)</f>
        <v>250141.74344436562</v>
      </c>
      <c r="K159" s="74" t="s">
        <v>421</v>
      </c>
      <c r="L159" s="63" t="s">
        <v>421</v>
      </c>
      <c r="M159" s="63" t="s">
        <v>421</v>
      </c>
      <c r="N159" s="75" t="s">
        <v>421</v>
      </c>
      <c r="O159" s="64" t="s">
        <v>421</v>
      </c>
      <c r="P159" s="76" t="s">
        <v>421</v>
      </c>
      <c r="Q159" s="65">
        <f>1/619.375</f>
        <v>1.6145307769929364E-3</v>
      </c>
      <c r="R159" s="79">
        <f>Tabla712[[#This Row],[VALOR ECONOMICO ]]*Tabla712[[#This Row],[RENDIMIENTO EQUIPO]]</f>
        <v>403.86154340159942</v>
      </c>
      <c r="S159" s="71" t="s">
        <v>421</v>
      </c>
      <c r="T159" s="94" t="s">
        <v>421</v>
      </c>
      <c r="U159" s="71" t="s">
        <v>421</v>
      </c>
      <c r="V159" s="80" t="s">
        <v>421</v>
      </c>
    </row>
    <row r="160" spans="2:22" x14ac:dyDescent="0.3">
      <c r="B160" s="6" t="str">
        <f>'DATOS DISEÑO'!$C$9</f>
        <v>BOYACÁ</v>
      </c>
      <c r="C160" s="6" t="str">
        <f>'DATOS DISEÑO'!$C$10</f>
        <v>TUNDAMA</v>
      </c>
      <c r="D160" s="6">
        <v>5</v>
      </c>
      <c r="E160" s="6" t="s">
        <v>109</v>
      </c>
      <c r="F160" s="82" t="str">
        <f>VLOOKUP(Tabla712[[#This Row],[ITEM]],Tabla1[[#All],[ÍTEM]:[DESCRIPCIÓN ACTIVIDAD]],3,FALSE)</f>
        <v>EXCAVACIÓN SIN CLASIFICAR DE LA EXPLANACIÓN Y CANALES</v>
      </c>
      <c r="G160" s="6" t="s">
        <v>52</v>
      </c>
      <c r="H160" t="s">
        <v>395</v>
      </c>
      <c r="I160" s="6" t="s">
        <v>372</v>
      </c>
      <c r="J160" s="5" cm="1">
        <f t="array" ref="J160">INDEX(Tabla9[[#All],[Departamento ]:[Precio ($ COP)]],MATCH(Tabla712[[#This Row],[DEPARTAMENTO]]&amp;Tabla712[[#This Row],[CODIGO]]&amp;Tabla712[[#This Row],[PROVINCIA]],Tabla9[[#All],[Departamento ]]&amp;Tabla9[[#All],[Código]]&amp;Tabla9[[#All],[Provincia]],0),8)</f>
        <v>250141.74344436562</v>
      </c>
      <c r="K160" s="74" t="s">
        <v>421</v>
      </c>
      <c r="L160" s="63" t="s">
        <v>421</v>
      </c>
      <c r="M160" s="63" t="s">
        <v>421</v>
      </c>
      <c r="N160" s="75" t="s">
        <v>421</v>
      </c>
      <c r="O160" s="64" t="s">
        <v>421</v>
      </c>
      <c r="P160" s="76" t="s">
        <v>421</v>
      </c>
      <c r="Q160" s="65">
        <f>1/53.125</f>
        <v>1.8823529411764704E-2</v>
      </c>
      <c r="R160" s="79">
        <f>Tabla712[[#This Row],[VALOR ECONOMICO ]]*Tabla712[[#This Row],[RENDIMIENTO EQUIPO]]</f>
        <v>4708.5504648351171</v>
      </c>
      <c r="S160" s="71" t="s">
        <v>421</v>
      </c>
      <c r="T160" s="94" t="s">
        <v>421</v>
      </c>
      <c r="U160" s="71" t="s">
        <v>421</v>
      </c>
      <c r="V160" s="80" t="s">
        <v>421</v>
      </c>
    </row>
    <row r="161" spans="2:22" x14ac:dyDescent="0.3">
      <c r="B161" s="6" t="str">
        <f>'DATOS DISEÑO'!$C$9</f>
        <v>BOYACÁ</v>
      </c>
      <c r="C161" s="6" t="str">
        <f>'DATOS DISEÑO'!$C$10</f>
        <v>TUNDAMA</v>
      </c>
      <c r="D161" s="6">
        <v>5</v>
      </c>
      <c r="E161" s="6" t="s">
        <v>113</v>
      </c>
      <c r="F161" s="82" t="str">
        <f>VLOOKUP(Tabla712[[#This Row],[ITEM]],Tabla1[[#All],[ÍTEM]:[DESCRIPCIÓN ACTIVIDAD]],3,FALSE)</f>
        <v>BASE GRANULAR CLASE C 
(Analizada para tipo NT1, de gradacion BG 25, clase C)</v>
      </c>
      <c r="G161" s="6" t="s">
        <v>19</v>
      </c>
      <c r="H161" t="s">
        <v>411</v>
      </c>
      <c r="I161" s="6" t="s">
        <v>408</v>
      </c>
      <c r="J161" s="5" cm="1">
        <f t="array" ref="J161">INDEX(Tabla10[[#All],[Departamento]:[Precio ($ COP)]],MATCH(Tabla712[[#This Row],[DEPARTAMENTO]]&amp;Tabla712[[#This Row],[CODIGO]]&amp;Tabla712[[#This Row],[PROVINCIA]],Tabla10[[#All],[Departamento]]&amp;Tabla10[[#All],[Código]]&amp;Tabla10[[#All],[Provincia]],0),7)</f>
        <v>2698.0548713157227</v>
      </c>
      <c r="K161" s="74" t="s">
        <v>421</v>
      </c>
      <c r="L161" s="63" t="s">
        <v>421</v>
      </c>
      <c r="M161" s="63" t="s">
        <v>421</v>
      </c>
      <c r="N161" s="75" t="s">
        <v>421</v>
      </c>
      <c r="O161" s="64" t="s">
        <v>421</v>
      </c>
      <c r="P161" s="76" t="s">
        <v>421</v>
      </c>
      <c r="Q161" s="65" t="s">
        <v>421</v>
      </c>
      <c r="R161" s="78" t="s">
        <v>421</v>
      </c>
      <c r="S161" s="140">
        <v>1.3</v>
      </c>
      <c r="T161" s="94">
        <v>1</v>
      </c>
      <c r="U161" s="139">
        <f>Tabla712[[#This Row],[CANTIDAD TRANSPORTE]]*Tabla712[[#This Row],[DISTANCIA DE TRANSPORTE]]</f>
        <v>1.3</v>
      </c>
      <c r="V161" s="91">
        <f>Tabla712[[#This Row],[CANTIDAD TRANSPORTE*DISTANCIA DE TRANSPORTE]]*Tabla712[[#This Row],[VALOR ECONOMICO ]]</f>
        <v>3507.4713327104396</v>
      </c>
    </row>
    <row r="162" spans="2:22" x14ac:dyDescent="0.3">
      <c r="B162" s="6" t="str">
        <f>'DATOS DISEÑO'!$C$9</f>
        <v>BOYACÁ</v>
      </c>
      <c r="C162" s="6" t="str">
        <f>'DATOS DISEÑO'!$C$10</f>
        <v>TUNDAMA</v>
      </c>
      <c r="D162" s="6">
        <v>5</v>
      </c>
      <c r="E162" s="6">
        <v>450.2</v>
      </c>
      <c r="F162" s="82" t="str">
        <f>VLOOKUP(Tabla712[[#This Row],[ITEM]],Tabla1[[#All],[ÍTEM]:[DESCRIPCIÓN ACTIVIDAD]],3,FALSE)</f>
        <v>MEZCLA DENSA EN CALIENTE TIPO MDC‐19  
(Mezcla in situ)</v>
      </c>
      <c r="G162" s="6" t="s">
        <v>56</v>
      </c>
      <c r="H162" t="s">
        <v>397</v>
      </c>
      <c r="I162" s="6" t="s">
        <v>372</v>
      </c>
      <c r="J162" s="5" cm="1">
        <f t="array" ref="J162">INDEX(Tabla9[[#All],[Departamento ]:[Precio ($ COP)]],MATCH(Tabla712[[#This Row],[DEPARTAMENTO]]&amp;Tabla712[[#This Row],[CODIGO]]&amp;Tabla712[[#This Row],[PROVINCIA]],Tabla9[[#All],[Departamento ]]&amp;Tabla9[[#All],[Código]]&amp;Tabla9[[#All],[Provincia]],0),8)</f>
        <v>675749.02943222411</v>
      </c>
      <c r="K162" s="74" t="s">
        <v>421</v>
      </c>
      <c r="L162" s="63" t="s">
        <v>421</v>
      </c>
      <c r="M162" s="63" t="s">
        <v>421</v>
      </c>
      <c r="N162" s="75" t="s">
        <v>421</v>
      </c>
      <c r="O162" s="64" t="s">
        <v>421</v>
      </c>
      <c r="P162" s="76" t="s">
        <v>421</v>
      </c>
      <c r="Q162" s="65">
        <v>0.1</v>
      </c>
      <c r="R162" s="79">
        <f>Tabla712[[#This Row],[VALOR ECONOMICO ]]*Tabla712[[#This Row],[RENDIMIENTO EQUIPO]]</f>
        <v>67574.90294322242</v>
      </c>
      <c r="S162" s="71" t="s">
        <v>421</v>
      </c>
      <c r="T162" s="94" t="s">
        <v>421</v>
      </c>
      <c r="U162" s="71" t="s">
        <v>421</v>
      </c>
      <c r="V162" s="80" t="s">
        <v>421</v>
      </c>
    </row>
    <row r="163" spans="2:22" x14ac:dyDescent="0.3">
      <c r="B163" s="6" t="str">
        <f>'DATOS DISEÑO'!$C$9</f>
        <v>BOYACÁ</v>
      </c>
      <c r="C163" s="6" t="str">
        <f>'DATOS DISEÑO'!$C$10</f>
        <v>TUNDAMA</v>
      </c>
      <c r="D163" s="6">
        <v>5</v>
      </c>
      <c r="E163" s="6" t="s">
        <v>109</v>
      </c>
      <c r="F163" s="82" t="str">
        <f>VLOOKUP(Tabla712[[#This Row],[ITEM]],Tabla1[[#All],[ÍTEM]:[DESCRIPCIÓN ACTIVIDAD]],3,FALSE)</f>
        <v>EXCAVACIÓN SIN CLASIFICAR DE LA EXPLANACIÓN Y CANALES</v>
      </c>
      <c r="G163" s="6" t="s">
        <v>60</v>
      </c>
      <c r="H163" t="s">
        <v>399</v>
      </c>
      <c r="I163" s="6" t="s">
        <v>372</v>
      </c>
      <c r="J163" s="5" cm="1">
        <f t="array" ref="J163">INDEX(Tabla9[[#All],[Departamento ]:[Precio ($ COP)]],MATCH(Tabla712[[#This Row],[DEPARTAMENTO]]&amp;Tabla712[[#This Row],[CODIGO]]&amp;Tabla712[[#This Row],[PROVINCIA]],Tabla9[[#All],[Departamento ]]&amp;Tabla9[[#All],[Código]]&amp;Tabla9[[#All],[Provincia]],0),8)</f>
        <v>281409.46137491136</v>
      </c>
      <c r="K163" s="74" t="s">
        <v>421</v>
      </c>
      <c r="L163" s="63" t="s">
        <v>421</v>
      </c>
      <c r="M163" s="63" t="s">
        <v>421</v>
      </c>
      <c r="N163" s="75" t="s">
        <v>421</v>
      </c>
      <c r="O163" s="64" t="s">
        <v>421</v>
      </c>
      <c r="P163" s="76" t="s">
        <v>421</v>
      </c>
      <c r="Q163" s="65">
        <f>1/53.125</f>
        <v>1.8823529411764704E-2</v>
      </c>
      <c r="R163" s="79">
        <f>Tabla712[[#This Row],[VALOR ECONOMICO ]]*Tabla712[[#This Row],[RENDIMIENTO EQUIPO]]</f>
        <v>5297.1192729395079</v>
      </c>
      <c r="S163" s="71" t="s">
        <v>421</v>
      </c>
      <c r="T163" s="94" t="s">
        <v>421</v>
      </c>
      <c r="U163" s="71" t="s">
        <v>421</v>
      </c>
      <c r="V163" s="80" t="s">
        <v>421</v>
      </c>
    </row>
    <row r="164" spans="2:22" x14ac:dyDescent="0.3">
      <c r="B164" s="6" t="str">
        <f>'DATOS DISEÑO'!$C$9</f>
        <v>BOYACÁ</v>
      </c>
      <c r="C164" s="6" t="str">
        <f>'DATOS DISEÑO'!$C$10</f>
        <v>TUNDAMA</v>
      </c>
      <c r="D164" s="6">
        <v>5</v>
      </c>
      <c r="E164" s="6">
        <v>450.2</v>
      </c>
      <c r="F164" s="82" t="str">
        <f>VLOOKUP(Tabla712[[#This Row],[ITEM]],Tabla1[[#All],[ÍTEM]:[DESCRIPCIÓN ACTIVIDAD]],3,FALSE)</f>
        <v>MEZCLA DENSA EN CALIENTE TIPO MDC‐19  
(Mezcla in situ)</v>
      </c>
      <c r="G164" s="6" t="s">
        <v>62</v>
      </c>
      <c r="H164" t="s">
        <v>400</v>
      </c>
      <c r="I164" s="6" t="s">
        <v>372</v>
      </c>
      <c r="J164" s="5" cm="1">
        <f t="array" ref="J164">INDEX(Tabla9[[#All],[Departamento ]:[Precio ($ COP)]],MATCH(Tabla712[[#This Row],[DEPARTAMENTO]]&amp;Tabla712[[#This Row],[CODIGO]]&amp;Tabla712[[#This Row],[PROVINCIA]],Tabla9[[#All],[Departamento ]]&amp;Tabla9[[#All],[Código]]&amp;Tabla9[[#All],[Provincia]],0),8)</f>
        <v>496114.45783132518</v>
      </c>
      <c r="K164" s="74" t="s">
        <v>421</v>
      </c>
      <c r="L164" s="63" t="s">
        <v>421</v>
      </c>
      <c r="M164" s="63" t="s">
        <v>421</v>
      </c>
      <c r="N164" s="75" t="s">
        <v>421</v>
      </c>
      <c r="O164" s="64" t="s">
        <v>421</v>
      </c>
      <c r="P164" s="76" t="s">
        <v>421</v>
      </c>
      <c r="Q164" s="65">
        <v>0.1</v>
      </c>
      <c r="R164" s="79">
        <f>Tabla712[[#This Row],[VALOR ECONOMICO ]]*Tabla712[[#This Row],[RENDIMIENTO EQUIPO]]</f>
        <v>49611.44578313252</v>
      </c>
      <c r="S164" s="71" t="s">
        <v>421</v>
      </c>
      <c r="T164" s="94" t="s">
        <v>421</v>
      </c>
      <c r="U164" s="71" t="s">
        <v>421</v>
      </c>
      <c r="V164" s="80" t="s">
        <v>421</v>
      </c>
    </row>
    <row r="165" spans="2:22" x14ac:dyDescent="0.3">
      <c r="B165" s="6" t="str">
        <f>'DATOS DISEÑO'!$C$9</f>
        <v>BOYACÁ</v>
      </c>
      <c r="C165" s="6" t="str">
        <f>'DATOS DISEÑO'!$C$10</f>
        <v>TUNDAMA</v>
      </c>
      <c r="D165" s="6">
        <v>5</v>
      </c>
      <c r="E165" s="6">
        <v>310.10000000000002</v>
      </c>
      <c r="F165" s="82" t="str">
        <f>VLOOKUP(Tabla712[[#This Row],[ITEM]],Tabla1[[#All],[ÍTEM]:[DESCRIPCIÓN ACTIVIDAD]],3,FALSE)</f>
        <v>CONFORMACIÓN DE LA CALZADA EXISTENTE</v>
      </c>
      <c r="G165" s="6" t="s">
        <v>66</v>
      </c>
      <c r="H165" t="s">
        <v>402</v>
      </c>
      <c r="I165" s="6" t="s">
        <v>372</v>
      </c>
      <c r="J165" s="5" cm="1">
        <f t="array" ref="J165">INDEX(Tabla9[[#All],[Departamento ]:[Precio ($ COP)]],MATCH(Tabla712[[#This Row],[DEPARTAMENTO]]&amp;Tabla712[[#This Row],[CODIGO]]&amp;Tabla712[[#This Row],[PROVINCIA]],Tabla9[[#All],[Departamento ]]&amp;Tabla9[[#All],[Código]]&amp;Tabla9[[#All],[Provincia]],0),8)</f>
        <v>171972.44861800136</v>
      </c>
      <c r="K165" s="74" t="s">
        <v>421</v>
      </c>
      <c r="L165" s="63" t="s">
        <v>421</v>
      </c>
      <c r="M165" s="63" t="s">
        <v>421</v>
      </c>
      <c r="N165" s="75" t="s">
        <v>421</v>
      </c>
      <c r="O165" s="64" t="s">
        <v>421</v>
      </c>
      <c r="P165" s="76" t="s">
        <v>421</v>
      </c>
      <c r="Q165" s="65">
        <f>1/619.375</f>
        <v>1.6145307769929364E-3</v>
      </c>
      <c r="R165" s="79">
        <f>Tabla712[[#This Row],[VALOR ECONOMICO ]]*Tabla712[[#This Row],[RENDIMIENTO EQUIPO]]</f>
        <v>277.65481108859956</v>
      </c>
      <c r="S165" s="71" t="s">
        <v>421</v>
      </c>
      <c r="T165" s="94" t="s">
        <v>421</v>
      </c>
      <c r="U165" s="71" t="s">
        <v>421</v>
      </c>
      <c r="V165" s="80" t="s">
        <v>421</v>
      </c>
    </row>
    <row r="166" spans="2:22" x14ac:dyDescent="0.3">
      <c r="B166" s="6" t="str">
        <f>'DATOS DISEÑO'!$C$9</f>
        <v>BOYACÁ</v>
      </c>
      <c r="C166" s="6" t="str">
        <f>'DATOS DISEÑO'!$C$10</f>
        <v>TUNDAMA</v>
      </c>
      <c r="D166" s="6">
        <v>6</v>
      </c>
      <c r="E166" s="6" t="s">
        <v>114</v>
      </c>
      <c r="F166" s="82" t="str">
        <f>VLOOKUP(Tabla712[[#This Row],[ITEM]],Tabla1[[#All],[ÍTEM]:[DESCRIPCIÓN ACTIVIDAD]],3,FALSE)</f>
        <v>BASE GRANULAR CLASE C
 (Analizada para tipo NT1, de gradacion BG 27, clase C)</v>
      </c>
      <c r="G166" s="6" t="s">
        <v>8</v>
      </c>
      <c r="H166" t="s">
        <v>100</v>
      </c>
      <c r="I166" s="6" t="s">
        <v>87</v>
      </c>
      <c r="J166" s="5" cm="1">
        <f t="array" ref="J166">INDEX(Tabla5[[#All],[Departamento]:[Precio ($ COP)]],MATCH(Tabla712[[#This Row],[DEPARTAMENTO]]&amp;Tabla712[[#This Row],[CODIGO]]&amp;Tabla712[[#This Row],[PROVINCIA]],Tabla5[[#All],[Departamento]]&amp;Tabla5[[#All],[Código]]&amp;Tabla5[[#All],[Provincia]],0),6)</f>
        <v>160333.33333333334</v>
      </c>
      <c r="K166" s="74">
        <f>Tabla712[[#This Row],[VALOR ECONOMICO ]]/Tabla712[[#This Row],[PRESTACIONES '[%']]]*100</f>
        <v>86666.666666666672</v>
      </c>
      <c r="L166" s="63">
        <v>185</v>
      </c>
      <c r="M166" s="63">
        <v>240</v>
      </c>
      <c r="N166" s="75">
        <f>Tabla712[[#This Row],[VALOR ECONOMICO ]]/Tabla712[[#This Row],[RENDIMIENTO]]</f>
        <v>668.05555555555554</v>
      </c>
      <c r="O166" s="64" t="s">
        <v>421</v>
      </c>
      <c r="P166" s="76" t="s">
        <v>421</v>
      </c>
      <c r="Q166" s="65" t="s">
        <v>421</v>
      </c>
      <c r="R166" s="78" t="s">
        <v>421</v>
      </c>
      <c r="S166" s="71" t="s">
        <v>421</v>
      </c>
      <c r="T166" s="94" t="s">
        <v>421</v>
      </c>
      <c r="U166" s="71" t="s">
        <v>421</v>
      </c>
      <c r="V166" s="80" t="s">
        <v>421</v>
      </c>
    </row>
    <row r="167" spans="2:22" x14ac:dyDescent="0.3">
      <c r="B167" s="6" t="str">
        <f>'DATOS DISEÑO'!$C$9</f>
        <v>BOYACÁ</v>
      </c>
      <c r="C167" s="6" t="str">
        <f>'DATOS DISEÑO'!$C$10</f>
        <v>TUNDAMA</v>
      </c>
      <c r="D167" s="6">
        <v>5</v>
      </c>
      <c r="E167" s="6">
        <v>450.2</v>
      </c>
      <c r="F167" s="82" t="str">
        <f>VLOOKUP(Tabla712[[#This Row],[ITEM]],Tabla1[[#All],[ÍTEM]:[DESCRIPCIÓN ACTIVIDAD]],3,FALSE)</f>
        <v>MEZCLA DENSA EN CALIENTE TIPO MDC‐19  
(Mezcla in situ)</v>
      </c>
      <c r="G167" s="6" t="s">
        <v>68</v>
      </c>
      <c r="H167" t="s">
        <v>403</v>
      </c>
      <c r="I167" s="6" t="s">
        <v>372</v>
      </c>
      <c r="J167" s="5" cm="1">
        <f t="array" ref="J167">INDEX(Tabla9[[#All],[Departamento ]:[Precio ($ COP)]],MATCH(Tabla712[[#This Row],[DEPARTAMENTO]]&amp;Tabla712[[#This Row],[CODIGO]]&amp;Tabla712[[#This Row],[PROVINCIA]],Tabla9[[#All],[Departamento ]]&amp;Tabla9[[#All],[Código]]&amp;Tabla9[[#All],[Provincia]],0),8)</f>
        <v>229296.59815733519</v>
      </c>
      <c r="K167" s="74" t="s">
        <v>421</v>
      </c>
      <c r="L167" s="63" t="s">
        <v>421</v>
      </c>
      <c r="M167" s="63" t="s">
        <v>421</v>
      </c>
      <c r="N167" s="75" t="s">
        <v>421</v>
      </c>
      <c r="O167" s="64" t="s">
        <v>421</v>
      </c>
      <c r="P167" s="76" t="s">
        <v>421</v>
      </c>
      <c r="Q167" s="65">
        <v>0.1</v>
      </c>
      <c r="R167" s="79">
        <f>Tabla712[[#This Row],[VALOR ECONOMICO ]]*Tabla712[[#This Row],[RENDIMIENTO EQUIPO]]</f>
        <v>22929.659815733521</v>
      </c>
      <c r="S167" s="71" t="s">
        <v>421</v>
      </c>
      <c r="T167" s="94" t="s">
        <v>421</v>
      </c>
      <c r="U167" s="71" t="s">
        <v>421</v>
      </c>
      <c r="V167" s="80" t="s">
        <v>421</v>
      </c>
    </row>
    <row r="168" spans="2:22" x14ac:dyDescent="0.3">
      <c r="B168" s="6" t="str">
        <f>'DATOS DISEÑO'!$C$9</f>
        <v>BOYACÁ</v>
      </c>
      <c r="C168" s="6" t="str">
        <f>'DATOS DISEÑO'!$C$10</f>
        <v>TUNDAMA</v>
      </c>
      <c r="D168" s="6">
        <v>7</v>
      </c>
      <c r="E168" s="6">
        <v>450.2</v>
      </c>
      <c r="F168" s="82" t="str">
        <f>VLOOKUP(Tabla712[[#This Row],[ITEM]],Tabla1[[#All],[ÍTEM]:[DESCRIPCIÓN ACTIVIDAD]],3,FALSE)</f>
        <v>MEZCLA DENSA EN CALIENTE TIPO MDC‐19  
(Mezcla in situ)</v>
      </c>
      <c r="G168" s="6" t="s">
        <v>11</v>
      </c>
      <c r="H168" t="s">
        <v>409</v>
      </c>
      <c r="I168" s="6" t="s">
        <v>408</v>
      </c>
      <c r="J168" s="5" cm="1">
        <f t="array" ref="J168">INDEX(Tabla10[[#All],[Departamento]:[Precio ($ COP)]],MATCH(Tabla712[[#This Row],[DEPARTAMENTO]]&amp;Tabla712[[#This Row],[CODIGO]]&amp;Tabla712[[#This Row],[PROVINCIA]],Tabla10[[#All],[Departamento]]&amp;Tabla10[[#All],[Código]]&amp;Tabla10[[#All],[Provincia]],0),7)</f>
        <v>2698.0548713157227</v>
      </c>
      <c r="K168" s="74" t="s">
        <v>421</v>
      </c>
      <c r="L168" s="63" t="s">
        <v>421</v>
      </c>
      <c r="M168" s="63" t="s">
        <v>421</v>
      </c>
      <c r="N168" s="75" t="s">
        <v>421</v>
      </c>
      <c r="O168" s="64" t="s">
        <v>421</v>
      </c>
      <c r="P168" s="76" t="s">
        <v>421</v>
      </c>
      <c r="Q168" s="65" t="s">
        <v>421</v>
      </c>
      <c r="R168" s="78" t="s">
        <v>421</v>
      </c>
      <c r="S168" s="140">
        <v>1.4</v>
      </c>
      <c r="T168" s="94">
        <v>1</v>
      </c>
      <c r="U168" s="139">
        <f>Tabla712[[#This Row],[CANTIDAD TRANSPORTE]]*Tabla712[[#This Row],[DISTANCIA DE TRANSPORTE]]</f>
        <v>1.4</v>
      </c>
      <c r="V168" s="91">
        <f>Tabla712[[#This Row],[CANTIDAD TRANSPORTE*DISTANCIA DE TRANSPORTE]]*Tabla712[[#This Row],[VALOR ECONOMICO ]]</f>
        <v>3777.2768198420117</v>
      </c>
    </row>
    <row r="169" spans="2:22" x14ac:dyDescent="0.3">
      <c r="B169" s="6" t="str">
        <f>'DATOS DISEÑO'!$C$9</f>
        <v>BOYACÁ</v>
      </c>
      <c r="C169" s="6" t="str">
        <f>'DATOS DISEÑO'!$C$10</f>
        <v>TUNDAMA</v>
      </c>
      <c r="D169" s="6">
        <v>8</v>
      </c>
      <c r="E169" s="6">
        <v>450.2</v>
      </c>
      <c r="F169" s="82" t="str">
        <f>VLOOKUP(Tabla712[[#This Row],[ITEM]],Tabla1[[#All],[ÍTEM]:[DESCRIPCIÓN ACTIVIDAD]],3,FALSE)</f>
        <v>MEZCLA DENSA EN CALIENTE TIPO MDC‐19  
(Mezcla in situ)</v>
      </c>
      <c r="G169" s="6" t="s">
        <v>11</v>
      </c>
      <c r="H169" t="s">
        <v>409</v>
      </c>
      <c r="I169" s="6" t="s">
        <v>408</v>
      </c>
      <c r="J169" s="5" cm="1">
        <f t="array" ref="J169">INDEX(Tabla10[[#All],[Departamento]:[Precio ($ COP)]],MATCH(Tabla712[[#This Row],[DEPARTAMENTO]]&amp;Tabla712[[#This Row],[CODIGO]]&amp;Tabla712[[#This Row],[PROVINCIA]],Tabla10[[#All],[Departamento]]&amp;Tabla10[[#All],[Código]]&amp;Tabla10[[#All],[Provincia]],0),7)</f>
        <v>2698.0548713157227</v>
      </c>
      <c r="K169" s="74" t="s">
        <v>421</v>
      </c>
      <c r="L169" s="63" t="s">
        <v>421</v>
      </c>
      <c r="M169" s="63" t="s">
        <v>421</v>
      </c>
      <c r="N169" s="75" t="s">
        <v>421</v>
      </c>
      <c r="O169" s="64" t="s">
        <v>421</v>
      </c>
      <c r="P169" s="76" t="s">
        <v>421</v>
      </c>
      <c r="Q169" s="65" t="s">
        <v>421</v>
      </c>
      <c r="R169" s="78" t="s">
        <v>421</v>
      </c>
      <c r="S169" s="140">
        <v>1.4</v>
      </c>
      <c r="T169" s="94">
        <v>1</v>
      </c>
      <c r="U169" s="139">
        <f>Tabla712[[#This Row],[CANTIDAD TRANSPORTE]]*Tabla712[[#This Row],[DISTANCIA DE TRANSPORTE]]</f>
        <v>1.4</v>
      </c>
      <c r="V169" s="91">
        <f>Tabla712[[#This Row],[CANTIDAD TRANSPORTE*DISTANCIA DE TRANSPORTE]]*Tabla712[[#This Row],[VALOR ECONOMICO ]]</f>
        <v>3777.2768198420117</v>
      </c>
    </row>
    <row r="170" spans="2:22" x14ac:dyDescent="0.3">
      <c r="B170" s="6" t="str">
        <f>'DATOS DISEÑO'!$C$9</f>
        <v>BOYACÁ</v>
      </c>
      <c r="C170" s="6" t="str">
        <f>'DATOS DISEÑO'!$C$10</f>
        <v>TUNDAMA</v>
      </c>
      <c r="D170" s="6">
        <v>6</v>
      </c>
      <c r="E170" s="6">
        <v>310.10000000000002</v>
      </c>
      <c r="F170" s="82" t="str">
        <f>VLOOKUP(Tabla712[[#This Row],[ITEM]],Tabla1[[#All],[ÍTEM]:[DESCRIPCIÓN ACTIVIDAD]],3,FALSE)</f>
        <v>CONFORMACIÓN DE LA CALZADA EXISTENTE</v>
      </c>
      <c r="G170" s="6" t="s">
        <v>8</v>
      </c>
      <c r="H170" t="s">
        <v>100</v>
      </c>
      <c r="I170" s="6" t="s">
        <v>87</v>
      </c>
      <c r="J170" s="5" cm="1">
        <f t="array" ref="J170">INDEX(Tabla5[[#All],[Departamento]:[Precio ($ COP)]],MATCH(Tabla712[[#This Row],[DEPARTAMENTO]]&amp;Tabla712[[#This Row],[CODIGO]]&amp;Tabla712[[#This Row],[PROVINCIA]],Tabla5[[#All],[Departamento]]&amp;Tabla5[[#All],[Código]]&amp;Tabla5[[#All],[Provincia]],0),6)</f>
        <v>160333.33333333334</v>
      </c>
      <c r="K170" s="74">
        <f>Tabla712[[#This Row],[VALOR ECONOMICO ]]/Tabla712[[#This Row],[PRESTACIONES '[%']]]*100</f>
        <v>86666.666666666672</v>
      </c>
      <c r="L170" s="63">
        <v>185</v>
      </c>
      <c r="M170" s="63">
        <v>4955</v>
      </c>
      <c r="N170" s="75">
        <f>Tabla712[[#This Row],[VALOR ECONOMICO ]]/Tabla712[[#This Row],[RENDIMIENTO]]</f>
        <v>32.35788765556677</v>
      </c>
      <c r="O170" s="64" t="s">
        <v>421</v>
      </c>
      <c r="P170" s="76" t="s">
        <v>421</v>
      </c>
      <c r="Q170" s="65" t="s">
        <v>421</v>
      </c>
      <c r="R170" s="78" t="s">
        <v>421</v>
      </c>
      <c r="S170" s="71" t="s">
        <v>421</v>
      </c>
      <c r="T170" s="94" t="s">
        <v>421</v>
      </c>
      <c r="U170" s="71" t="s">
        <v>421</v>
      </c>
      <c r="V170" s="80" t="s">
        <v>421</v>
      </c>
    </row>
    <row r="171" spans="2:22" x14ac:dyDescent="0.3">
      <c r="B171" s="6" t="str">
        <f>'DATOS DISEÑO'!$C$9</f>
        <v>BOYACÁ</v>
      </c>
      <c r="C171" s="6" t="str">
        <f>'DATOS DISEÑO'!$C$10</f>
        <v>TUNDAMA</v>
      </c>
      <c r="D171" s="6">
        <v>6</v>
      </c>
      <c r="E171" s="6" t="s">
        <v>109</v>
      </c>
      <c r="F171" s="82" t="str">
        <f>VLOOKUP(Tabla712[[#This Row],[ITEM]],Tabla1[[#All],[ÍTEM]:[DESCRIPCIÓN ACTIVIDAD]],3,FALSE)</f>
        <v>EXCAVACIÓN SIN CLASIFICAR DE LA EXPLANACIÓN Y CANALES</v>
      </c>
      <c r="G171" s="6" t="s">
        <v>8</v>
      </c>
      <c r="H171" t="s">
        <v>100</v>
      </c>
      <c r="I171" s="6" t="s">
        <v>87</v>
      </c>
      <c r="J171" s="5" cm="1">
        <f t="array" ref="J171">INDEX(Tabla5[[#All],[Departamento]:[Precio ($ COP)]],MATCH(Tabla712[[#This Row],[DEPARTAMENTO]]&amp;Tabla712[[#This Row],[CODIGO]]&amp;Tabla712[[#This Row],[PROVINCIA]],Tabla5[[#All],[Departamento]]&amp;Tabla5[[#All],[Código]]&amp;Tabla5[[#All],[Provincia]],0),6)</f>
        <v>160333.33333333334</v>
      </c>
      <c r="K171" s="74">
        <f>Tabla712[[#This Row],[VALOR ECONOMICO ]]/Tabla712[[#This Row],[PRESTACIONES '[%']]]*100</f>
        <v>86666.666666666672</v>
      </c>
      <c r="L171" s="63">
        <v>185</v>
      </c>
      <c r="M171" s="63">
        <v>425</v>
      </c>
      <c r="N171" s="75">
        <f>Tabla712[[#This Row],[VALOR ECONOMICO ]]/Tabla712[[#This Row],[RENDIMIENTO]]</f>
        <v>377.25490196078431</v>
      </c>
      <c r="O171" s="64" t="s">
        <v>421</v>
      </c>
      <c r="P171" s="76" t="s">
        <v>421</v>
      </c>
      <c r="Q171" s="65" t="s">
        <v>421</v>
      </c>
      <c r="R171" s="78" t="s">
        <v>421</v>
      </c>
      <c r="S171" s="71" t="s">
        <v>421</v>
      </c>
      <c r="T171" s="94" t="s">
        <v>421</v>
      </c>
      <c r="U171" s="71" t="s">
        <v>421</v>
      </c>
      <c r="V171" s="80" t="s">
        <v>421</v>
      </c>
    </row>
    <row r="172" spans="2:22" x14ac:dyDescent="0.3">
      <c r="B172" s="6" t="str">
        <f>'DATOS DISEÑO'!$C$9</f>
        <v>BOYACÁ</v>
      </c>
      <c r="C172" s="6" t="str">
        <f>'DATOS DISEÑO'!$C$10</f>
        <v>TUNDAMA</v>
      </c>
      <c r="D172" s="6">
        <v>6</v>
      </c>
      <c r="E172" s="6" t="s">
        <v>114</v>
      </c>
      <c r="F172" s="82" t="str">
        <f>VLOOKUP(Tabla712[[#This Row],[ITEM]],Tabla1[[#All],[ÍTEM]:[DESCRIPCIÓN ACTIVIDAD]],3,FALSE)</f>
        <v>BASE GRANULAR CLASE C
 (Analizada para tipo NT1, de gradacion BG 27, clase C)</v>
      </c>
      <c r="G172" s="6" t="s">
        <v>65</v>
      </c>
      <c r="H172" t="s">
        <v>357</v>
      </c>
      <c r="I172" s="6" t="s">
        <v>146</v>
      </c>
      <c r="J172" s="5" cm="1">
        <f t="array" ref="J172">INDEX(Tabla8[[#All],[Departamento ]:[Precio ($ COP)]],MATCH(Tabla712[[#This Row],[DEPARTAMENTO]]&amp;Tabla712[[#This Row],[CODIGO]]&amp;Tabla712[[#This Row],[PROVINCIA]],Tabla8[[#All],[Departamento ]]&amp;Tabla8[[#All],[Código]]&amp;Tabla8[[#All],[Provincia]],0),7)</f>
        <v>67513.129849974139</v>
      </c>
      <c r="K172" s="74" t="s">
        <v>421</v>
      </c>
      <c r="L172" s="63" t="s">
        <v>421</v>
      </c>
      <c r="M172" s="63" t="s">
        <v>421</v>
      </c>
      <c r="N172" s="75" t="s">
        <v>421</v>
      </c>
      <c r="O172" s="64">
        <v>1.3</v>
      </c>
      <c r="P172" s="77">
        <f>Tabla712[[#This Row],[CANTIDAD DE MATERIAL]]*Tabla712[[#This Row],[VALOR ECONOMICO ]]</f>
        <v>87767.068804966388</v>
      </c>
      <c r="Q172" s="65" t="s">
        <v>421</v>
      </c>
      <c r="R172" s="78" t="s">
        <v>421</v>
      </c>
      <c r="S172" s="71" t="s">
        <v>421</v>
      </c>
      <c r="T172" s="94" t="s">
        <v>421</v>
      </c>
      <c r="U172" s="71" t="s">
        <v>421</v>
      </c>
      <c r="V172" s="80" t="s">
        <v>421</v>
      </c>
    </row>
    <row r="173" spans="2:22" x14ac:dyDescent="0.3">
      <c r="B173" s="6" t="str">
        <f>'DATOS DISEÑO'!$C$9</f>
        <v>BOYACÁ</v>
      </c>
      <c r="C173" s="6" t="str">
        <f>'DATOS DISEÑO'!$C$10</f>
        <v>TUNDAMA</v>
      </c>
      <c r="D173" s="6">
        <v>6</v>
      </c>
      <c r="E173" s="6">
        <v>450.2</v>
      </c>
      <c r="F173" s="82" t="str">
        <f>VLOOKUP(Tabla712[[#This Row],[ITEM]],Tabla1[[#All],[ÍTEM]:[DESCRIPCIÓN ACTIVIDAD]],3,FALSE)</f>
        <v>MEZCLA DENSA EN CALIENTE TIPO MDC‐19  
(Mezcla in situ)</v>
      </c>
      <c r="G173" s="6" t="s">
        <v>24</v>
      </c>
      <c r="H173" t="s">
        <v>104</v>
      </c>
      <c r="I173" s="6" t="s">
        <v>87</v>
      </c>
      <c r="J173" s="5" cm="1">
        <f t="array" ref="J173">INDEX(Tabla5[[#All],[Departamento]:[Precio ($ COP)]],MATCH(Tabla712[[#This Row],[DEPARTAMENTO]]&amp;Tabla712[[#This Row],[CODIGO]]&amp;Tabla712[[#This Row],[PROVINCIA]],Tabla5[[#All],[Departamento]]&amp;Tabla5[[#All],[Código]]&amp;Tabla5[[#All],[Provincia]],0),6)</f>
        <v>641333.33333333337</v>
      </c>
      <c r="K173" s="74">
        <f>Tabla712[[#This Row],[VALOR ECONOMICO ]]/Tabla712[[#This Row],[PRESTACIONES '[%']]]*100</f>
        <v>346666.66666666669</v>
      </c>
      <c r="L173" s="63">
        <v>185</v>
      </c>
      <c r="M173" s="63">
        <v>80</v>
      </c>
      <c r="N173" s="75">
        <f>Tabla712[[#This Row],[VALOR ECONOMICO ]]/Tabla712[[#This Row],[RENDIMIENTO]]</f>
        <v>8016.666666666667</v>
      </c>
      <c r="O173" s="64" t="s">
        <v>421</v>
      </c>
      <c r="P173" s="76" t="s">
        <v>421</v>
      </c>
      <c r="Q173" s="65" t="s">
        <v>421</v>
      </c>
      <c r="R173" s="78" t="s">
        <v>421</v>
      </c>
      <c r="S173" s="71" t="s">
        <v>421</v>
      </c>
      <c r="T173" s="94" t="s">
        <v>421</v>
      </c>
      <c r="U173" s="71" t="s">
        <v>421</v>
      </c>
      <c r="V173" s="80" t="s">
        <v>421</v>
      </c>
    </row>
    <row r="174" spans="2:22" x14ac:dyDescent="0.3">
      <c r="B174" s="6" t="str">
        <f>'DATOS DISEÑO'!$C$9</f>
        <v>BOYACÁ</v>
      </c>
      <c r="C174" s="6" t="str">
        <f>'DATOS DISEÑO'!$C$10</f>
        <v>TUNDAMA</v>
      </c>
      <c r="D174" s="6">
        <v>6</v>
      </c>
      <c r="E174" s="6">
        <v>310.10000000000002</v>
      </c>
      <c r="F174" s="82" t="str">
        <f>VLOOKUP(Tabla712[[#This Row],[ITEM]],Tabla1[[#All],[ÍTEM]:[DESCRIPCIÓN ACTIVIDAD]],3,FALSE)</f>
        <v>CONFORMACIÓN DE LA CALZADA EXISTENTE</v>
      </c>
      <c r="G174" s="6" t="s">
        <v>28</v>
      </c>
      <c r="H174" t="s">
        <v>105</v>
      </c>
      <c r="I174" s="6" t="s">
        <v>87</v>
      </c>
      <c r="J174" s="5" cm="1">
        <f t="array" ref="J174">INDEX(Tabla5[[#All],[Departamento]:[Precio ($ COP)]],MATCH(Tabla712[[#This Row],[DEPARTAMENTO]]&amp;Tabla712[[#This Row],[CODIGO]]&amp;Tabla712[[#This Row],[PROVINCIA]],Tabla5[[#All],[Departamento]]&amp;Tabla5[[#All],[Código]]&amp;Tabla5[[#All],[Provincia]],0),6)</f>
        <v>136283.33333333334</v>
      </c>
      <c r="K174" s="74">
        <f>Tabla712[[#This Row],[VALOR ECONOMICO ]]/Tabla712[[#This Row],[PRESTACIONES '[%']]]*100</f>
        <v>73666.666666666672</v>
      </c>
      <c r="L174" s="63">
        <v>185</v>
      </c>
      <c r="M174" s="63">
        <v>4955</v>
      </c>
      <c r="N174" s="75">
        <f>Tabla712[[#This Row],[VALOR ECONOMICO ]]/Tabla712[[#This Row],[RENDIMIENTO]]</f>
        <v>27.504204507231755</v>
      </c>
      <c r="O174" s="64" t="s">
        <v>421</v>
      </c>
      <c r="P174" s="76" t="s">
        <v>421</v>
      </c>
      <c r="Q174" s="65" t="s">
        <v>421</v>
      </c>
      <c r="R174" s="78" t="s">
        <v>421</v>
      </c>
      <c r="S174" s="71" t="s">
        <v>421</v>
      </c>
      <c r="T174" s="94" t="s">
        <v>421</v>
      </c>
      <c r="U174" s="71" t="s">
        <v>421</v>
      </c>
      <c r="V174" s="80" t="s">
        <v>421</v>
      </c>
    </row>
    <row r="175" spans="2:22" x14ac:dyDescent="0.3">
      <c r="B175" s="6" t="str">
        <f>'DATOS DISEÑO'!$C$9</f>
        <v>BOYACÁ</v>
      </c>
      <c r="C175" s="6" t="str">
        <f>'DATOS DISEÑO'!$C$10</f>
        <v>TUNDAMA</v>
      </c>
      <c r="D175" s="6">
        <v>6</v>
      </c>
      <c r="E175" s="6">
        <v>450.2</v>
      </c>
      <c r="F175" s="82" t="str">
        <f>VLOOKUP(Tabla712[[#This Row],[ITEM]],Tabla1[[#All],[ÍTEM]:[DESCRIPCIÓN ACTIVIDAD]],3,FALSE)</f>
        <v>MEZCLA DENSA EN CALIENTE TIPO MDC‐19  
(Mezcla in situ)</v>
      </c>
      <c r="G175" s="6" t="s">
        <v>28</v>
      </c>
      <c r="H175" t="s">
        <v>105</v>
      </c>
      <c r="I175" s="6" t="s">
        <v>87</v>
      </c>
      <c r="J175" s="5" cm="1">
        <f t="array" ref="J175">INDEX(Tabla5[[#All],[Departamento]:[Precio ($ COP)]],MATCH(Tabla712[[#This Row],[DEPARTAMENTO]]&amp;Tabla712[[#This Row],[CODIGO]]&amp;Tabla712[[#This Row],[PROVINCIA]],Tabla5[[#All],[Departamento]]&amp;Tabla5[[#All],[Código]]&amp;Tabla5[[#All],[Provincia]],0),6)</f>
        <v>136283.33333333334</v>
      </c>
      <c r="K175" s="74">
        <f>Tabla712[[#This Row],[VALOR ECONOMICO ]]/Tabla712[[#This Row],[PRESTACIONES '[%']]]*100</f>
        <v>73666.666666666672</v>
      </c>
      <c r="L175" s="63">
        <v>185</v>
      </c>
      <c r="M175" s="63">
        <v>80</v>
      </c>
      <c r="N175" s="75">
        <f>Tabla712[[#This Row],[VALOR ECONOMICO ]]/Tabla712[[#This Row],[RENDIMIENTO]]</f>
        <v>1703.5416666666667</v>
      </c>
      <c r="O175" s="64" t="s">
        <v>421</v>
      </c>
      <c r="P175" s="76" t="s">
        <v>421</v>
      </c>
      <c r="Q175" s="65" t="s">
        <v>421</v>
      </c>
      <c r="R175" s="78" t="s">
        <v>421</v>
      </c>
      <c r="S175" s="71" t="s">
        <v>421</v>
      </c>
      <c r="T175" s="94" t="s">
        <v>421</v>
      </c>
      <c r="U175" s="71" t="s">
        <v>421</v>
      </c>
      <c r="V175" s="80" t="s">
        <v>421</v>
      </c>
    </row>
    <row r="176" spans="2:22" x14ac:dyDescent="0.3">
      <c r="B176" s="6" t="str">
        <f>'DATOS DISEÑO'!$C$9</f>
        <v>BOYACÁ</v>
      </c>
      <c r="C176" s="6" t="str">
        <f>'DATOS DISEÑO'!$C$10</f>
        <v>TUNDAMA</v>
      </c>
      <c r="D176" s="6">
        <v>6</v>
      </c>
      <c r="E176" s="6" t="s">
        <v>109</v>
      </c>
      <c r="F176" s="82" t="str">
        <f>VLOOKUP(Tabla712[[#This Row],[ITEM]],Tabla1[[#All],[ÍTEM]:[DESCRIPCIÓN ACTIVIDAD]],3,FALSE)</f>
        <v>EXCAVACIÓN SIN CLASIFICAR DE LA EXPLANACIÓN Y CANALES</v>
      </c>
      <c r="G176" s="6" t="s">
        <v>28</v>
      </c>
      <c r="H176" t="s">
        <v>105</v>
      </c>
      <c r="I176" s="6" t="s">
        <v>87</v>
      </c>
      <c r="J176" s="5" cm="1">
        <f t="array" ref="J176">INDEX(Tabla5[[#All],[Departamento]:[Precio ($ COP)]],MATCH(Tabla712[[#This Row],[DEPARTAMENTO]]&amp;Tabla712[[#This Row],[CODIGO]]&amp;Tabla712[[#This Row],[PROVINCIA]],Tabla5[[#All],[Departamento]]&amp;Tabla5[[#All],[Código]]&amp;Tabla5[[#All],[Provincia]],0),6)</f>
        <v>136283.33333333334</v>
      </c>
      <c r="K176" s="74">
        <f>Tabla712[[#This Row],[VALOR ECONOMICO ]]/Tabla712[[#This Row],[PRESTACIONES '[%']]]*100</f>
        <v>73666.666666666672</v>
      </c>
      <c r="L176" s="63">
        <v>185</v>
      </c>
      <c r="M176" s="63">
        <v>425</v>
      </c>
      <c r="N176" s="75">
        <f>Tabla712[[#This Row],[VALOR ECONOMICO ]]/Tabla712[[#This Row],[RENDIMIENTO]]</f>
        <v>320.66666666666669</v>
      </c>
      <c r="O176" s="64" t="s">
        <v>421</v>
      </c>
      <c r="P176" s="76" t="s">
        <v>421</v>
      </c>
      <c r="Q176" s="65" t="s">
        <v>421</v>
      </c>
      <c r="R176" s="78" t="s">
        <v>421</v>
      </c>
      <c r="S176" s="71" t="s">
        <v>421</v>
      </c>
      <c r="T176" s="94" t="s">
        <v>421</v>
      </c>
      <c r="U176" s="71" t="s">
        <v>421</v>
      </c>
      <c r="V176" s="80" t="s">
        <v>421</v>
      </c>
    </row>
    <row r="177" spans="2:22" x14ac:dyDescent="0.3">
      <c r="B177" s="6" t="str">
        <f>'DATOS DISEÑO'!$C$9</f>
        <v>BOYACÁ</v>
      </c>
      <c r="C177" s="6" t="str">
        <f>'DATOS DISEÑO'!$C$10</f>
        <v>TUNDAMA</v>
      </c>
      <c r="D177" s="6">
        <v>6</v>
      </c>
      <c r="E177" s="6">
        <v>450.2</v>
      </c>
      <c r="F177" s="82" t="str">
        <f>VLOOKUP(Tabla712[[#This Row],[ITEM]],Tabla1[[#All],[ÍTEM]:[DESCRIPCIÓN ACTIVIDAD]],3,FALSE)</f>
        <v>MEZCLA DENSA EN CALIENTE TIPO MDC‐19  
(Mezcla in situ)</v>
      </c>
      <c r="G177" s="6" t="s">
        <v>32</v>
      </c>
      <c r="H177" t="s">
        <v>106</v>
      </c>
      <c r="I177" s="6" t="s">
        <v>87</v>
      </c>
      <c r="J177" s="5" cm="1">
        <f t="array" ref="J177">INDEX(Tabla5[[#All],[Departamento]:[Precio ($ COP)]],MATCH(Tabla712[[#This Row],[DEPARTAMENTO]]&amp;Tabla712[[#This Row],[CODIGO]]&amp;Tabla712[[#This Row],[PROVINCIA]],Tabla5[[#All],[Departamento]]&amp;Tabla5[[#All],[Código]]&amp;Tabla5[[#All],[Provincia]],0),6)</f>
        <v>205226.66666666669</v>
      </c>
      <c r="K177" s="74">
        <f>Tabla712[[#This Row],[VALOR ECONOMICO ]]/Tabla712[[#This Row],[PRESTACIONES '[%']]]*100</f>
        <v>110933.33333333334</v>
      </c>
      <c r="L177" s="63">
        <v>185</v>
      </c>
      <c r="M177" s="63">
        <v>80</v>
      </c>
      <c r="N177" s="75">
        <f>Tabla712[[#This Row],[VALOR ECONOMICO ]]/Tabla712[[#This Row],[RENDIMIENTO]]</f>
        <v>2565.3333333333335</v>
      </c>
      <c r="O177" s="64" t="s">
        <v>421</v>
      </c>
      <c r="P177" s="76" t="s">
        <v>421</v>
      </c>
      <c r="Q177" s="65" t="s">
        <v>421</v>
      </c>
      <c r="R177" s="78" t="s">
        <v>421</v>
      </c>
      <c r="S177" s="71" t="s">
        <v>421</v>
      </c>
      <c r="T177" s="94" t="s">
        <v>421</v>
      </c>
      <c r="U177" s="71" t="s">
        <v>421</v>
      </c>
      <c r="V177" s="80" t="s">
        <v>421</v>
      </c>
    </row>
    <row r="178" spans="2:22" x14ac:dyDescent="0.3">
      <c r="B178" s="6" t="str">
        <f>'DATOS DISEÑO'!$C$9</f>
        <v>BOYACÁ</v>
      </c>
      <c r="C178" s="6" t="str">
        <f>'DATOS DISEÑO'!$C$10</f>
        <v>TUNDAMA</v>
      </c>
      <c r="D178" s="6">
        <v>6</v>
      </c>
      <c r="E178" s="6" t="s">
        <v>109</v>
      </c>
      <c r="F178" s="82" t="str">
        <f>VLOOKUP(Tabla712[[#This Row],[ITEM]],Tabla1[[#All],[ÍTEM]:[DESCRIPCIÓN ACTIVIDAD]],3,FALSE)</f>
        <v>EXCAVACIÓN SIN CLASIFICAR DE LA EXPLANACIÓN Y CANALES</v>
      </c>
      <c r="G178" s="6" t="s">
        <v>53</v>
      </c>
      <c r="H178" t="s">
        <v>349</v>
      </c>
      <c r="I178" s="6" t="s">
        <v>146</v>
      </c>
      <c r="J178" s="5" cm="1">
        <f t="array" ref="J178">INDEX(Tabla8[[#All],[Departamento ]:[Precio ($ COP)]],MATCH(Tabla712[[#This Row],[DEPARTAMENTO]]&amp;Tabla712[[#This Row],[CODIGO]]&amp;Tabla712[[#This Row],[PROVINCIA]],Tabla8[[#All],[Departamento ]]&amp;Tabla8[[#All],[Código]]&amp;Tabla8[[#All],[Provincia]],0),7)</f>
        <v>3377.6829577518247</v>
      </c>
      <c r="K178" s="74" t="s">
        <v>421</v>
      </c>
      <c r="L178" s="63" t="s">
        <v>421</v>
      </c>
      <c r="M178" s="63" t="s">
        <v>421</v>
      </c>
      <c r="N178" s="75" t="s">
        <v>421</v>
      </c>
      <c r="O178" s="64">
        <v>1</v>
      </c>
      <c r="P178" s="77">
        <f>Tabla712[[#This Row],[CANTIDAD DE MATERIAL]]*Tabla712[[#This Row],[VALOR ECONOMICO ]]</f>
        <v>3377.6829577518247</v>
      </c>
      <c r="Q178" s="65" t="s">
        <v>421</v>
      </c>
      <c r="R178" s="78" t="s">
        <v>421</v>
      </c>
      <c r="S178" s="71" t="s">
        <v>421</v>
      </c>
      <c r="T178" s="94" t="s">
        <v>421</v>
      </c>
      <c r="U178" s="71" t="s">
        <v>421</v>
      </c>
      <c r="V178" s="80" t="s">
        <v>421</v>
      </c>
    </row>
    <row r="179" spans="2:22" x14ac:dyDescent="0.3">
      <c r="B179" s="6" t="str">
        <f>'DATOS DISEÑO'!$C$9</f>
        <v>BOYACÁ</v>
      </c>
      <c r="C179" s="6" t="str">
        <f>'DATOS DISEÑO'!$C$10</f>
        <v>TUNDAMA</v>
      </c>
      <c r="D179" s="6">
        <v>6</v>
      </c>
      <c r="E179" s="6" t="s">
        <v>114</v>
      </c>
      <c r="F179" s="82" t="str">
        <f>VLOOKUP(Tabla712[[#This Row],[ITEM]],Tabla1[[#All],[ÍTEM]:[DESCRIPCIÓN ACTIVIDAD]],3,FALSE)</f>
        <v>BASE GRANULAR CLASE C
 (Analizada para tipo NT1, de gradacion BG 27, clase C)</v>
      </c>
      <c r="G179" s="6" t="s">
        <v>33</v>
      </c>
      <c r="H179" t="s">
        <v>336</v>
      </c>
      <c r="I179" s="6" t="s">
        <v>335</v>
      </c>
      <c r="J179" s="5" cm="1">
        <f t="array" ref="J179">INDEX(Tabla8[[#All],[Departamento ]:[Precio ($ COP)]],MATCH(Tabla712[[#This Row],[DEPARTAMENTO]]&amp;Tabla712[[#This Row],[CODIGO]]&amp;Tabla712[[#This Row],[PROVINCIA]],Tabla8[[#All],[Departamento ]]&amp;Tabla8[[#All],[Código]]&amp;Tabla8[[#All],[Provincia]],0),7)</f>
        <v>97.87579460336616</v>
      </c>
      <c r="K179" s="74" t="s">
        <v>421</v>
      </c>
      <c r="L179" s="63" t="s">
        <v>421</v>
      </c>
      <c r="M179" s="63" t="s">
        <v>421</v>
      </c>
      <c r="N179" s="75" t="s">
        <v>421</v>
      </c>
      <c r="O179" s="64">
        <v>22</v>
      </c>
      <c r="P179" s="77">
        <f>Tabla712[[#This Row],[CANTIDAD DE MATERIAL]]*Tabla712[[#This Row],[VALOR ECONOMICO ]]</f>
        <v>2153.2674812740556</v>
      </c>
      <c r="Q179" s="65" t="s">
        <v>421</v>
      </c>
      <c r="R179" s="78" t="s">
        <v>421</v>
      </c>
      <c r="S179" s="71" t="s">
        <v>421</v>
      </c>
      <c r="T179" s="94" t="s">
        <v>421</v>
      </c>
      <c r="U179" s="71" t="s">
        <v>421</v>
      </c>
      <c r="V179" s="80" t="s">
        <v>421</v>
      </c>
    </row>
    <row r="180" spans="2:22" x14ac:dyDescent="0.3">
      <c r="B180" s="6" t="str">
        <f>'DATOS DISEÑO'!$C$9</f>
        <v>BOYACÁ</v>
      </c>
      <c r="C180" s="6" t="str">
        <f>'DATOS DISEÑO'!$C$10</f>
        <v>TUNDAMA</v>
      </c>
      <c r="D180" s="6">
        <v>6</v>
      </c>
      <c r="E180" s="6">
        <v>450.2</v>
      </c>
      <c r="F180" s="82" t="str">
        <f>VLOOKUP(Tabla712[[#This Row],[ITEM]],Tabla1[[#All],[ÍTEM]:[DESCRIPCIÓN ACTIVIDAD]],3,FALSE)</f>
        <v>MEZCLA DENSA EN CALIENTE TIPO MDC‐19  
(Mezcla in situ)</v>
      </c>
      <c r="G180" s="6" t="s">
        <v>79</v>
      </c>
      <c r="H180" t="s">
        <v>370</v>
      </c>
      <c r="I180" s="6" t="s">
        <v>146</v>
      </c>
      <c r="J180" s="5" cm="1">
        <f t="array" ref="J180">INDEX(Tabla8[[#All],[Departamento ]:[Precio ($ COP)]],MATCH(Tabla712[[#This Row],[DEPARTAMENTO]]&amp;Tabla712[[#This Row],[CODIGO]]&amp;Tabla712[[#This Row],[PROVINCIA]],Tabla8[[#All],[Departamento ]]&amp;Tabla8[[#All],[Código]]&amp;Tabla8[[#All],[Provincia]],0),7)</f>
        <v>66457.20292131562</v>
      </c>
      <c r="K180" s="74" t="s">
        <v>421</v>
      </c>
      <c r="L180" s="63" t="s">
        <v>421</v>
      </c>
      <c r="M180" s="63" t="s">
        <v>421</v>
      </c>
      <c r="N180" s="75" t="s">
        <v>421</v>
      </c>
      <c r="O180" s="64">
        <v>1.4</v>
      </c>
      <c r="P180" s="77">
        <f>Tabla712[[#This Row],[CANTIDAD DE MATERIAL]]*Tabla712[[#This Row],[VALOR ECONOMICO ]]</f>
        <v>93040.084089841868</v>
      </c>
      <c r="Q180" s="65" t="s">
        <v>421</v>
      </c>
      <c r="R180" s="78" t="s">
        <v>421</v>
      </c>
      <c r="S180" s="71" t="s">
        <v>421</v>
      </c>
      <c r="T180" s="94" t="s">
        <v>421</v>
      </c>
      <c r="U180" s="71" t="s">
        <v>421</v>
      </c>
      <c r="V180" s="80" t="s">
        <v>421</v>
      </c>
    </row>
    <row r="181" spans="2:22" x14ac:dyDescent="0.3">
      <c r="B181" s="6" t="str">
        <f>'DATOS DISEÑO'!$C$9</f>
        <v>BOYACÁ</v>
      </c>
      <c r="C181" s="6" t="str">
        <f>'DATOS DISEÑO'!$C$10</f>
        <v>TUNDAMA</v>
      </c>
      <c r="D181" s="6">
        <v>6</v>
      </c>
      <c r="E181" s="6">
        <v>310.10000000000002</v>
      </c>
      <c r="F181" s="82" t="str">
        <f>VLOOKUP(Tabla712[[#This Row],[ITEM]],Tabla1[[#All],[ÍTEM]:[DESCRIPCIÓN ACTIVIDAD]],3,FALSE)</f>
        <v>CONFORMACIÓN DE LA CALZADA EXISTENTE</v>
      </c>
      <c r="G181" s="6" t="s">
        <v>33</v>
      </c>
      <c r="H181" t="s">
        <v>336</v>
      </c>
      <c r="I181" s="6" t="s">
        <v>335</v>
      </c>
      <c r="J181" s="5" cm="1">
        <f t="array" ref="J181">INDEX(Tabla8[[#All],[Departamento ]:[Precio ($ COP)]],MATCH(Tabla712[[#This Row],[DEPARTAMENTO]]&amp;Tabla712[[#This Row],[CODIGO]]&amp;Tabla712[[#This Row],[PROVINCIA]],Tabla8[[#All],[Departamento ]]&amp;Tabla8[[#All],[Código]]&amp;Tabla8[[#All],[Provincia]],0),7)</f>
        <v>97.87579460336616</v>
      </c>
      <c r="K181" s="74" t="s">
        <v>421</v>
      </c>
      <c r="L181" s="63" t="s">
        <v>421</v>
      </c>
      <c r="M181" s="63" t="s">
        <v>421</v>
      </c>
      <c r="N181" s="75" t="s">
        <v>421</v>
      </c>
      <c r="O181" s="64">
        <v>3</v>
      </c>
      <c r="P181" s="77">
        <f>Tabla712[[#This Row],[CANTIDAD DE MATERIAL]]*Tabla712[[#This Row],[VALOR ECONOMICO ]]</f>
        <v>293.62738381009848</v>
      </c>
      <c r="Q181" s="65" t="s">
        <v>421</v>
      </c>
      <c r="R181" s="78" t="s">
        <v>421</v>
      </c>
      <c r="S181" s="71" t="s">
        <v>421</v>
      </c>
      <c r="T181" s="94" t="s">
        <v>421</v>
      </c>
      <c r="U181" s="71" t="s">
        <v>421</v>
      </c>
      <c r="V181" s="80" t="s">
        <v>421</v>
      </c>
    </row>
    <row r="182" spans="2:22" x14ac:dyDescent="0.3">
      <c r="B182" s="6" t="str">
        <f>'DATOS DISEÑO'!$C$9</f>
        <v>BOYACÁ</v>
      </c>
      <c r="C182" s="6" t="str">
        <f>'DATOS DISEÑO'!$C$10</f>
        <v>TUNDAMA</v>
      </c>
      <c r="D182" s="6">
        <v>6</v>
      </c>
      <c r="E182" s="6">
        <v>450.2</v>
      </c>
      <c r="F182" s="82" t="str">
        <f>VLOOKUP(Tabla712[[#This Row],[ITEM]],Tabla1[[#All],[ÍTEM]:[DESCRIPCIÓN ACTIVIDAD]],3,FALSE)</f>
        <v>MEZCLA DENSA EN CALIENTE TIPO MDC‐19  
(Mezcla in situ)</v>
      </c>
      <c r="G182" s="6" t="s">
        <v>33</v>
      </c>
      <c r="H182" t="s">
        <v>336</v>
      </c>
      <c r="I182" s="6" t="s">
        <v>335</v>
      </c>
      <c r="J182" s="5" cm="1">
        <f t="array" ref="J182">INDEX(Tabla8[[#All],[Departamento ]:[Precio ($ COP)]],MATCH(Tabla712[[#This Row],[DEPARTAMENTO]]&amp;Tabla712[[#This Row],[CODIGO]]&amp;Tabla712[[#This Row],[PROVINCIA]],Tabla8[[#All],[Departamento ]]&amp;Tabla8[[#All],[Código]]&amp;Tabla8[[#All],[Provincia]],0),7)</f>
        <v>97.87579460336616</v>
      </c>
      <c r="K182" s="74" t="s">
        <v>421</v>
      </c>
      <c r="L182" s="63" t="s">
        <v>421</v>
      </c>
      <c r="M182" s="63" t="s">
        <v>421</v>
      </c>
      <c r="N182" s="75" t="s">
        <v>421</v>
      </c>
      <c r="O182" s="64">
        <v>25</v>
      </c>
      <c r="P182" s="77">
        <f>Tabla712[[#This Row],[CANTIDAD DE MATERIAL]]*Tabla712[[#This Row],[VALOR ECONOMICO ]]</f>
        <v>2446.8948650841539</v>
      </c>
      <c r="Q182" s="65" t="s">
        <v>421</v>
      </c>
      <c r="R182" s="78" t="s">
        <v>421</v>
      </c>
      <c r="S182" s="71" t="s">
        <v>421</v>
      </c>
      <c r="T182" s="94" t="s">
        <v>421</v>
      </c>
      <c r="U182" s="71" t="s">
        <v>421</v>
      </c>
      <c r="V182" s="80" t="s">
        <v>421</v>
      </c>
    </row>
    <row r="183" spans="2:22" x14ac:dyDescent="0.3">
      <c r="B183" s="6" t="str">
        <f>'DATOS DISEÑO'!$C$9</f>
        <v>BOYACÁ</v>
      </c>
      <c r="C183" s="6" t="str">
        <f>'DATOS DISEÑO'!$C$10</f>
        <v>TUNDAMA</v>
      </c>
      <c r="D183" s="6">
        <v>6</v>
      </c>
      <c r="E183" s="6" t="s">
        <v>114</v>
      </c>
      <c r="F183" s="82" t="str">
        <f>VLOOKUP(Tabla712[[#This Row],[ITEM]],Tabla1[[#All],[ÍTEM]:[DESCRIPCIÓN ACTIVIDAD]],3,FALSE)</f>
        <v>BASE GRANULAR CLASE C
 (Analizada para tipo NT1, de gradacion BG 27, clase C)</v>
      </c>
      <c r="G183" s="6" t="s">
        <v>18</v>
      </c>
      <c r="H183" t="s">
        <v>379</v>
      </c>
      <c r="I183" s="6" t="s">
        <v>372</v>
      </c>
      <c r="J183" s="5" cm="1">
        <f t="array" ref="J183">INDEX(Tabla9[[#All],[Departamento ]:[Precio ($ COP)]],MATCH(Tabla712[[#This Row],[DEPARTAMENTO]]&amp;Tabla712[[#This Row],[CODIGO]]&amp;Tabla712[[#This Row],[PROVINCIA]],Tabla9[[#All],[Departamento ]]&amp;Tabla9[[#All],[Código]]&amp;Tabla9[[#All],[Provincia]],0),8)</f>
        <v>61676.547421790725</v>
      </c>
      <c r="K183" s="74" t="s">
        <v>421</v>
      </c>
      <c r="L183" s="63" t="s">
        <v>421</v>
      </c>
      <c r="M183" s="63" t="s">
        <v>421</v>
      </c>
      <c r="N183" s="75" t="s">
        <v>421</v>
      </c>
      <c r="O183" s="64" t="s">
        <v>421</v>
      </c>
      <c r="P183" s="76" t="s">
        <v>421</v>
      </c>
      <c r="Q183" s="65">
        <f>1/30</f>
        <v>3.3333333333333333E-2</v>
      </c>
      <c r="R183" s="79">
        <f>Tabla712[[#This Row],[VALOR ECONOMICO ]]*Tabla712[[#This Row],[RENDIMIENTO EQUIPO]]</f>
        <v>2055.8849140596908</v>
      </c>
      <c r="S183" s="71" t="s">
        <v>421</v>
      </c>
      <c r="T183" s="94" t="s">
        <v>421</v>
      </c>
      <c r="U183" s="71" t="s">
        <v>421</v>
      </c>
      <c r="V183" s="80" t="s">
        <v>421</v>
      </c>
    </row>
    <row r="184" spans="2:22" x14ac:dyDescent="0.3">
      <c r="B184" s="6" t="str">
        <f>'DATOS DISEÑO'!$C$9</f>
        <v>BOYACÁ</v>
      </c>
      <c r="C184" s="6" t="str">
        <f>'DATOS DISEÑO'!$C$10</f>
        <v>TUNDAMA</v>
      </c>
      <c r="D184" s="6">
        <v>6</v>
      </c>
      <c r="E184" s="6" t="s">
        <v>109</v>
      </c>
      <c r="F184" s="82" t="str">
        <f>VLOOKUP(Tabla712[[#This Row],[ITEM]],Tabla1[[#All],[ÍTEM]:[DESCRIPCIÓN ACTIVIDAD]],3,FALSE)</f>
        <v>EXCAVACIÓN SIN CLASIFICAR DE LA EXPLANACIÓN Y CANALES</v>
      </c>
      <c r="G184" s="6" t="s">
        <v>10</v>
      </c>
      <c r="H184" t="s">
        <v>375</v>
      </c>
      <c r="I184" s="6" t="s">
        <v>372</v>
      </c>
      <c r="J184" s="5" cm="1">
        <f t="array" ref="J184">INDEX(Tabla9[[#All],[Departamento ]:[Precio ($ COP)]],MATCH(Tabla712[[#This Row],[DEPARTAMENTO]]&amp;Tabla712[[#This Row],[CODIGO]]&amp;Tabla712[[#This Row],[PROVINCIA]],Tabla9[[#All],[Departamento ]]&amp;Tabla9[[#All],[Código]]&amp;Tabla9[[#All],[Provincia]],0),8)</f>
        <v>250141.74344436562</v>
      </c>
      <c r="K184" s="74" t="s">
        <v>421</v>
      </c>
      <c r="L184" s="63" t="s">
        <v>421</v>
      </c>
      <c r="M184" s="63" t="s">
        <v>421</v>
      </c>
      <c r="N184" s="75" t="s">
        <v>421</v>
      </c>
      <c r="O184" s="64" t="s">
        <v>421</v>
      </c>
      <c r="P184" s="76" t="s">
        <v>421</v>
      </c>
      <c r="Q184" s="65">
        <f>1/70</f>
        <v>1.4285714285714285E-2</v>
      </c>
      <c r="R184" s="79">
        <f>Tabla712[[#This Row],[VALOR ECONOMICO ]]*Tabla712[[#This Row],[RENDIMIENTO EQUIPO]]</f>
        <v>3573.4534777766517</v>
      </c>
      <c r="S184" s="71" t="s">
        <v>421</v>
      </c>
      <c r="T184" s="94" t="s">
        <v>421</v>
      </c>
      <c r="U184" s="71" t="s">
        <v>421</v>
      </c>
      <c r="V184" s="80" t="s">
        <v>421</v>
      </c>
    </row>
    <row r="185" spans="2:22" ht="15.6" customHeight="1" x14ac:dyDescent="0.3">
      <c r="B185" s="6" t="str">
        <f>'DATOS DISEÑO'!$C$9</f>
        <v>BOYACÁ</v>
      </c>
      <c r="C185" s="6" t="str">
        <f>'DATOS DISEÑO'!$C$10</f>
        <v>TUNDAMA</v>
      </c>
      <c r="D185" s="6">
        <v>6</v>
      </c>
      <c r="E185" s="6">
        <v>310.10000000000002</v>
      </c>
      <c r="F185" s="82" t="str">
        <f>VLOOKUP(Tabla712[[#This Row],[ITEM]],Tabla1[[#All],[ÍTEM]:[DESCRIPCIÓN ACTIVIDAD]],3,FALSE)</f>
        <v>CONFORMACIÓN DE LA CALZADA EXISTENTE</v>
      </c>
      <c r="G185" s="6" t="s">
        <v>323</v>
      </c>
      <c r="H185" t="s">
        <v>377</v>
      </c>
      <c r="I185" s="6" t="s">
        <v>372</v>
      </c>
      <c r="J185" s="5" cm="1">
        <f t="array" ref="J185">INDEX(Tabla9[[#All],[Departamento ]:[Precio ($ COP)]],MATCH(Tabla712[[#This Row],[DEPARTAMENTO]]&amp;Tabla712[[#This Row],[CODIGO]]&amp;Tabla712[[#This Row],[PROVINCIA]],Tabla9[[#All],[Departamento ]]&amp;Tabla9[[#All],[Código]]&amp;Tabla9[[#All],[Provincia]],0),8)</f>
        <v>250141.74344436562</v>
      </c>
      <c r="K185" s="74" t="s">
        <v>421</v>
      </c>
      <c r="L185" s="63" t="s">
        <v>421</v>
      </c>
      <c r="M185" s="63" t="s">
        <v>421</v>
      </c>
      <c r="N185" s="75" t="s">
        <v>421</v>
      </c>
      <c r="O185" s="64" t="s">
        <v>421</v>
      </c>
      <c r="P185" s="76" t="s">
        <v>421</v>
      </c>
      <c r="Q185" s="65">
        <f>1/619.375</f>
        <v>1.6145307769929364E-3</v>
      </c>
      <c r="R185" s="79">
        <f>Tabla712[[#This Row],[VALOR ECONOMICO ]]*Tabla712[[#This Row],[RENDIMIENTO EQUIPO]]</f>
        <v>403.86154340159942</v>
      </c>
      <c r="S185" s="71" t="s">
        <v>421</v>
      </c>
      <c r="T185" s="94" t="s">
        <v>421</v>
      </c>
      <c r="U185" s="71" t="s">
        <v>421</v>
      </c>
      <c r="V185" s="80" t="s">
        <v>421</v>
      </c>
    </row>
    <row r="186" spans="2:22" ht="15.6" customHeight="1" x14ac:dyDescent="0.3">
      <c r="B186" s="6" t="str">
        <f>'DATOS DISEÑO'!$C$9</f>
        <v>BOYACÁ</v>
      </c>
      <c r="C186" s="6" t="str">
        <f>'DATOS DISEÑO'!$C$10</f>
        <v>TUNDAMA</v>
      </c>
      <c r="D186" s="6">
        <v>6</v>
      </c>
      <c r="E186" s="6">
        <v>450.2</v>
      </c>
      <c r="F186" s="82" t="str">
        <f>VLOOKUP(Tabla712[[#This Row],[ITEM]],Tabla1[[#All],[ÍTEM]:[DESCRIPCIÓN ACTIVIDAD]],3,FALSE)</f>
        <v>MEZCLA DENSA EN CALIENTE TIPO MDC‐19  
(Mezcla in situ)</v>
      </c>
      <c r="G186" s="6" t="s">
        <v>14</v>
      </c>
      <c r="H186" t="s">
        <v>378</v>
      </c>
      <c r="I186" s="6" t="s">
        <v>372</v>
      </c>
      <c r="J186" s="5" cm="1">
        <f t="array" ref="J186">INDEX(Tabla9[[#All],[Departamento ]:[Precio ($ COP)]],MATCH(Tabla712[[#This Row],[DEPARTAMENTO]]&amp;Tabla712[[#This Row],[CODIGO]]&amp;Tabla712[[#This Row],[PROVINCIA]],Tabla9[[#All],[Departamento ]]&amp;Tabla9[[#All],[Código]]&amp;Tabla9[[#All],[Provincia]],0),8)</f>
        <v>270986.88873139612</v>
      </c>
      <c r="K186" s="74" t="s">
        <v>421</v>
      </c>
      <c r="L186" s="63" t="s">
        <v>421</v>
      </c>
      <c r="M186" s="63" t="s">
        <v>421</v>
      </c>
      <c r="N186" s="75" t="s">
        <v>421</v>
      </c>
      <c r="O186" s="64" t="s">
        <v>421</v>
      </c>
      <c r="P186" s="76" t="s">
        <v>421</v>
      </c>
      <c r="Q186" s="65">
        <v>0.1</v>
      </c>
      <c r="R186" s="79">
        <f>Tabla712[[#This Row],[VALOR ECONOMICO ]]*Tabla712[[#This Row],[RENDIMIENTO EQUIPO]]</f>
        <v>27098.688873139614</v>
      </c>
      <c r="S186" s="71" t="s">
        <v>421</v>
      </c>
      <c r="T186" s="94" t="s">
        <v>421</v>
      </c>
      <c r="U186" s="71" t="s">
        <v>421</v>
      </c>
      <c r="V186" s="80" t="s">
        <v>421</v>
      </c>
    </row>
    <row r="187" spans="2:22" ht="15.6" customHeight="1" x14ac:dyDescent="0.3">
      <c r="B187" s="6" t="str">
        <f>'DATOS DISEÑO'!$C$9</f>
        <v>BOYACÁ</v>
      </c>
      <c r="C187" s="6" t="str">
        <f>'DATOS DISEÑO'!$C$10</f>
        <v>TUNDAMA</v>
      </c>
      <c r="D187" s="6">
        <v>6</v>
      </c>
      <c r="E187" s="6">
        <v>310.10000000000002</v>
      </c>
      <c r="F187" s="82" t="str">
        <f>VLOOKUP(Tabla712[[#This Row],[ITEM]],Tabla1[[#All],[ÍTEM]:[DESCRIPCIÓN ACTIVIDAD]],3,FALSE)</f>
        <v>CONFORMACIÓN DE LA CALZADA EXISTENTE</v>
      </c>
      <c r="G187" s="6" t="s">
        <v>18</v>
      </c>
      <c r="H187" t="s">
        <v>379</v>
      </c>
      <c r="I187" s="6" t="s">
        <v>372</v>
      </c>
      <c r="J187" s="5" cm="1">
        <f t="array" ref="J187">INDEX(Tabla9[[#All],[Departamento ]:[Precio ($ COP)]],MATCH(Tabla712[[#This Row],[DEPARTAMENTO]]&amp;Tabla712[[#This Row],[CODIGO]]&amp;Tabla712[[#This Row],[PROVINCIA]],Tabla9[[#All],[Departamento ]]&amp;Tabla9[[#All],[Código]]&amp;Tabla9[[#All],[Provincia]],0),8)</f>
        <v>61676.547421790725</v>
      </c>
      <c r="K187" s="74" t="s">
        <v>421</v>
      </c>
      <c r="L187" s="63" t="s">
        <v>421</v>
      </c>
      <c r="M187" s="63" t="s">
        <v>421</v>
      </c>
      <c r="N187" s="75" t="s">
        <v>421</v>
      </c>
      <c r="O187" s="64" t="s">
        <v>421</v>
      </c>
      <c r="P187" s="76" t="s">
        <v>421</v>
      </c>
      <c r="Q187" s="65">
        <f>1/619.375</f>
        <v>1.6145307769929364E-3</v>
      </c>
      <c r="R187" s="79">
        <f>Tabla712[[#This Row],[VALOR ECONOMICO ]]*Tabla712[[#This Row],[RENDIMIENTO EQUIPO]]</f>
        <v>99.578684031145471</v>
      </c>
      <c r="S187" s="71" t="s">
        <v>421</v>
      </c>
      <c r="T187" s="94" t="s">
        <v>421</v>
      </c>
      <c r="U187" s="71" t="s">
        <v>421</v>
      </c>
      <c r="V187" s="80" t="s">
        <v>421</v>
      </c>
    </row>
    <row r="188" spans="2:22" x14ac:dyDescent="0.3">
      <c r="B188" s="6" t="str">
        <f>'DATOS DISEÑO'!$C$9</f>
        <v>BOYACÁ</v>
      </c>
      <c r="C188" s="6" t="str">
        <f>'DATOS DISEÑO'!$C$10</f>
        <v>TUNDAMA</v>
      </c>
      <c r="D188" s="6">
        <v>6</v>
      </c>
      <c r="E188" s="6" t="s">
        <v>114</v>
      </c>
      <c r="F188" s="82" t="str">
        <f>VLOOKUP(Tabla712[[#This Row],[ITEM]],Tabla1[[#All],[ÍTEM]:[DESCRIPCIÓN ACTIVIDAD]],3,FALSE)</f>
        <v>BASE GRANULAR CLASE C
 (Analizada para tipo NT1, de gradacion BG 27, clase C)</v>
      </c>
      <c r="G188" s="6" t="s">
        <v>52</v>
      </c>
      <c r="H188" t="s">
        <v>395</v>
      </c>
      <c r="I188" s="6" t="s">
        <v>372</v>
      </c>
      <c r="J188" s="5" cm="1">
        <f t="array" ref="J188">INDEX(Tabla9[[#All],[Departamento ]:[Precio ($ COP)]],MATCH(Tabla712[[#This Row],[DEPARTAMENTO]]&amp;Tabla712[[#This Row],[CODIGO]]&amp;Tabla712[[#This Row],[PROVINCIA]],Tabla9[[#All],[Departamento ]]&amp;Tabla9[[#All],[Código]]&amp;Tabla9[[#All],[Provincia]],0),8)</f>
        <v>250141.74344436562</v>
      </c>
      <c r="K188" s="74" t="s">
        <v>421</v>
      </c>
      <c r="L188" s="63" t="s">
        <v>421</v>
      </c>
      <c r="M188" s="63" t="s">
        <v>421</v>
      </c>
      <c r="N188" s="75" t="s">
        <v>421</v>
      </c>
      <c r="O188" s="64" t="s">
        <v>421</v>
      </c>
      <c r="P188" s="76" t="s">
        <v>421</v>
      </c>
      <c r="Q188" s="65">
        <f>1/30</f>
        <v>3.3333333333333333E-2</v>
      </c>
      <c r="R188" s="79">
        <f>Tabla712[[#This Row],[VALOR ECONOMICO ]]*Tabla712[[#This Row],[RENDIMIENTO EQUIPO]]</f>
        <v>8338.0581148121873</v>
      </c>
      <c r="S188" s="71" t="s">
        <v>421</v>
      </c>
      <c r="T188" s="94" t="s">
        <v>421</v>
      </c>
      <c r="U188" s="71" t="s">
        <v>421</v>
      </c>
      <c r="V188" s="80" t="s">
        <v>421</v>
      </c>
    </row>
    <row r="189" spans="2:22" x14ac:dyDescent="0.3">
      <c r="B189" s="6" t="str">
        <f>'DATOS DISEÑO'!$C$9</f>
        <v>BOYACÁ</v>
      </c>
      <c r="C189" s="6" t="str">
        <f>'DATOS DISEÑO'!$C$10</f>
        <v>TUNDAMA</v>
      </c>
      <c r="D189" s="6">
        <v>6</v>
      </c>
      <c r="E189" s="6">
        <v>450.2</v>
      </c>
      <c r="F189" s="82" t="str">
        <f>VLOOKUP(Tabla712[[#This Row],[ITEM]],Tabla1[[#All],[ÍTEM]:[DESCRIPCIÓN ACTIVIDAD]],3,FALSE)</f>
        <v>MEZCLA DENSA EN CALIENTE TIPO MDC‐19  
(Mezcla in situ)</v>
      </c>
      <c r="G189" s="6" t="s">
        <v>34</v>
      </c>
      <c r="H189" t="s">
        <v>385</v>
      </c>
      <c r="I189" s="6" t="s">
        <v>372</v>
      </c>
      <c r="J189" s="5" cm="1">
        <f t="array" ref="J189">INDEX(Tabla9[[#All],[Departamento ]:[Precio ($ COP)]],MATCH(Tabla712[[#This Row],[DEPARTAMENTO]]&amp;Tabla712[[#This Row],[CODIGO]]&amp;Tabla712[[#This Row],[PROVINCIA]],Tabla9[[#All],[Departamento ]]&amp;Tabla9[[#All],[Código]]&amp;Tabla9[[#All],[Provincia]],0),8)</f>
        <v>156338.58965272852</v>
      </c>
      <c r="K189" s="74" t="s">
        <v>421</v>
      </c>
      <c r="L189" s="63" t="s">
        <v>421</v>
      </c>
      <c r="M189" s="63" t="s">
        <v>421</v>
      </c>
      <c r="N189" s="75" t="s">
        <v>421</v>
      </c>
      <c r="O189" s="64" t="s">
        <v>421</v>
      </c>
      <c r="P189" s="76" t="s">
        <v>421</v>
      </c>
      <c r="Q189" s="65">
        <v>0.1</v>
      </c>
      <c r="R189" s="79">
        <f>Tabla712[[#This Row],[VALOR ECONOMICO ]]*Tabla712[[#This Row],[RENDIMIENTO EQUIPO]]</f>
        <v>15633.858965272853</v>
      </c>
      <c r="S189" s="71" t="s">
        <v>421</v>
      </c>
      <c r="T189" s="94" t="s">
        <v>421</v>
      </c>
      <c r="U189" s="71" t="s">
        <v>421</v>
      </c>
      <c r="V189" s="80" t="s">
        <v>421</v>
      </c>
    </row>
    <row r="190" spans="2:22" x14ac:dyDescent="0.3">
      <c r="B190" s="6" t="str">
        <f>'DATOS DISEÑO'!$C$9</f>
        <v>BOYACÁ</v>
      </c>
      <c r="C190" s="6" t="str">
        <f>'DATOS DISEÑO'!$C$10</f>
        <v>TUNDAMA</v>
      </c>
      <c r="D190" s="6">
        <v>6</v>
      </c>
      <c r="E190" s="6" t="s">
        <v>109</v>
      </c>
      <c r="F190" s="82" t="str">
        <f>VLOOKUP(Tabla712[[#This Row],[ITEM]],Tabla1[[#All],[ÍTEM]:[DESCRIPCIÓN ACTIVIDAD]],3,FALSE)</f>
        <v>EXCAVACIÓN SIN CLASIFICAR DE LA EXPLANACIÓN Y CANALES</v>
      </c>
      <c r="G190" s="6" t="s">
        <v>30</v>
      </c>
      <c r="H190" t="s">
        <v>383</v>
      </c>
      <c r="I190" s="6" t="s">
        <v>372</v>
      </c>
      <c r="J190" s="5" cm="1">
        <f t="array" ref="J190">INDEX(Tabla9[[#All],[Departamento ]:[Precio ($ COP)]],MATCH(Tabla712[[#This Row],[DEPARTAMENTO]]&amp;Tabla712[[#This Row],[CODIGO]]&amp;Tabla712[[#This Row],[PROVINCIA]],Tabla9[[#All],[Departamento ]]&amp;Tabla9[[#All],[Código]]&amp;Tabla9[[#All],[Provincia]],0),8)</f>
        <v>135493.44436569806</v>
      </c>
      <c r="K190" s="74" t="s">
        <v>421</v>
      </c>
      <c r="L190" s="63" t="s">
        <v>421</v>
      </c>
      <c r="M190" s="63" t="s">
        <v>421</v>
      </c>
      <c r="N190" s="75" t="s">
        <v>421</v>
      </c>
      <c r="O190" s="64" t="s">
        <v>421</v>
      </c>
      <c r="P190" s="76" t="s">
        <v>421</v>
      </c>
      <c r="Q190" s="65">
        <f>1/53.125</f>
        <v>1.8823529411764704E-2</v>
      </c>
      <c r="R190" s="79">
        <f>Tabla712[[#This Row],[VALOR ECONOMICO ]]*Tabla712[[#This Row],[RENDIMIENTO EQUIPO]]</f>
        <v>2550.4648351190222</v>
      </c>
      <c r="S190" s="71" t="s">
        <v>421</v>
      </c>
      <c r="T190" s="94" t="s">
        <v>421</v>
      </c>
      <c r="U190" s="71" t="s">
        <v>421</v>
      </c>
      <c r="V190" s="80" t="s">
        <v>421</v>
      </c>
    </row>
    <row r="191" spans="2:22" x14ac:dyDescent="0.3">
      <c r="B191" s="6" t="str">
        <f>'DATOS DISEÑO'!$C$9</f>
        <v>BOYACÁ</v>
      </c>
      <c r="C191" s="6" t="str">
        <f>'DATOS DISEÑO'!$C$10</f>
        <v>TUNDAMA</v>
      </c>
      <c r="D191" s="6">
        <v>6</v>
      </c>
      <c r="E191" s="6">
        <v>450.2</v>
      </c>
      <c r="F191" s="82" t="str">
        <f>VLOOKUP(Tabla712[[#This Row],[ITEM]],Tabla1[[#All],[ÍTEM]:[DESCRIPCIÓN ACTIVIDAD]],3,FALSE)</f>
        <v>MEZCLA DENSA EN CALIENTE TIPO MDC‐19  
(Mezcla in situ)</v>
      </c>
      <c r="G191" s="6" t="s">
        <v>40</v>
      </c>
      <c r="H191" t="s">
        <v>388</v>
      </c>
      <c r="I191" s="6" t="s">
        <v>372</v>
      </c>
      <c r="J191" s="5" cm="1">
        <f t="array" ref="J191">INDEX(Tabla9[[#All],[Departamento ]:[Precio ($ COP)]],MATCH(Tabla712[[#This Row],[DEPARTAMENTO]]&amp;Tabla712[[#This Row],[CODIGO]]&amp;Tabla712[[#This Row],[PROVINCIA]],Tabla9[[#All],[Departamento ]]&amp;Tabla9[[#All],[Código]]&amp;Tabla9[[#All],[Provincia]],0),8)</f>
        <v>182395.02126151661</v>
      </c>
      <c r="K191" s="74" t="s">
        <v>421</v>
      </c>
      <c r="L191" s="63" t="s">
        <v>421</v>
      </c>
      <c r="M191" s="63" t="s">
        <v>421</v>
      </c>
      <c r="N191" s="75" t="s">
        <v>421</v>
      </c>
      <c r="O191" s="64" t="s">
        <v>421</v>
      </c>
      <c r="P191" s="76" t="s">
        <v>421</v>
      </c>
      <c r="Q191" s="65">
        <v>0.1</v>
      </c>
      <c r="R191" s="79">
        <f>Tabla712[[#This Row],[VALOR ECONOMICO ]]*Tabla712[[#This Row],[RENDIMIENTO EQUIPO]]</f>
        <v>18239.502126151663</v>
      </c>
      <c r="S191" s="71" t="s">
        <v>421</v>
      </c>
      <c r="T191" s="94" t="s">
        <v>421</v>
      </c>
      <c r="U191" s="71" t="s">
        <v>421</v>
      </c>
      <c r="V191" s="80" t="s">
        <v>421</v>
      </c>
    </row>
    <row r="192" spans="2:22" x14ac:dyDescent="0.3">
      <c r="B192" s="6" t="str">
        <f>'DATOS DISEÑO'!$C$9</f>
        <v>BOYACÁ</v>
      </c>
      <c r="C192" s="6" t="str">
        <f>'DATOS DISEÑO'!$C$10</f>
        <v>TUNDAMA</v>
      </c>
      <c r="D192" s="6">
        <v>6</v>
      </c>
      <c r="E192" s="6">
        <v>310.10000000000002</v>
      </c>
      <c r="F192" s="82" t="str">
        <f>VLOOKUP(Tabla712[[#This Row],[ITEM]],Tabla1[[#All],[ÍTEM]:[DESCRIPCIÓN ACTIVIDAD]],3,FALSE)</f>
        <v>CONFORMACIÓN DE LA CALZADA EXISTENTE</v>
      </c>
      <c r="G192" s="6" t="s">
        <v>52</v>
      </c>
      <c r="H192" t="s">
        <v>395</v>
      </c>
      <c r="I192" s="6" t="s">
        <v>372</v>
      </c>
      <c r="J192" s="5" cm="1">
        <f t="array" ref="J192">INDEX(Tabla9[[#All],[Departamento ]:[Precio ($ COP)]],MATCH(Tabla712[[#This Row],[DEPARTAMENTO]]&amp;Tabla712[[#This Row],[CODIGO]]&amp;Tabla712[[#This Row],[PROVINCIA]],Tabla9[[#All],[Departamento ]]&amp;Tabla9[[#All],[Código]]&amp;Tabla9[[#All],[Provincia]],0),8)</f>
        <v>250141.74344436562</v>
      </c>
      <c r="K192" s="74" t="s">
        <v>421</v>
      </c>
      <c r="L192" s="63" t="s">
        <v>421</v>
      </c>
      <c r="M192" s="63" t="s">
        <v>421</v>
      </c>
      <c r="N192" s="75" t="s">
        <v>421</v>
      </c>
      <c r="O192" s="64" t="s">
        <v>421</v>
      </c>
      <c r="P192" s="76" t="s">
        <v>421</v>
      </c>
      <c r="Q192" s="65">
        <f>1/619.375</f>
        <v>1.6145307769929364E-3</v>
      </c>
      <c r="R192" s="79">
        <f>Tabla712[[#This Row],[VALOR ECONOMICO ]]*Tabla712[[#This Row],[RENDIMIENTO EQUIPO]]</f>
        <v>403.86154340159942</v>
      </c>
      <c r="S192" s="71" t="s">
        <v>421</v>
      </c>
      <c r="T192" s="94" t="s">
        <v>421</v>
      </c>
      <c r="U192" s="71" t="s">
        <v>421</v>
      </c>
      <c r="V192" s="80" t="s">
        <v>421</v>
      </c>
    </row>
    <row r="193" spans="2:22" x14ac:dyDescent="0.3">
      <c r="B193" s="6" t="str">
        <f>'DATOS DISEÑO'!$C$9</f>
        <v>BOYACÁ</v>
      </c>
      <c r="C193" s="6" t="str">
        <f>'DATOS DISEÑO'!$C$10</f>
        <v>TUNDAMA</v>
      </c>
      <c r="D193" s="6">
        <v>6</v>
      </c>
      <c r="E193" s="6" t="s">
        <v>109</v>
      </c>
      <c r="F193" s="82" t="str">
        <f>VLOOKUP(Tabla712[[#This Row],[ITEM]],Tabla1[[#All],[ÍTEM]:[DESCRIPCIÓN ACTIVIDAD]],3,FALSE)</f>
        <v>EXCAVACIÓN SIN CLASIFICAR DE LA EXPLANACIÓN Y CANALES</v>
      </c>
      <c r="G193" s="6" t="s">
        <v>52</v>
      </c>
      <c r="H193" t="s">
        <v>395</v>
      </c>
      <c r="I193" s="6" t="s">
        <v>372</v>
      </c>
      <c r="J193" s="5" cm="1">
        <f t="array" ref="J193">INDEX(Tabla9[[#All],[Departamento ]:[Precio ($ COP)]],MATCH(Tabla712[[#This Row],[DEPARTAMENTO]]&amp;Tabla712[[#This Row],[CODIGO]]&amp;Tabla712[[#This Row],[PROVINCIA]],Tabla9[[#All],[Departamento ]]&amp;Tabla9[[#All],[Código]]&amp;Tabla9[[#All],[Provincia]],0),8)</f>
        <v>250141.74344436562</v>
      </c>
      <c r="K193" s="74" t="s">
        <v>421</v>
      </c>
      <c r="L193" s="63" t="s">
        <v>421</v>
      </c>
      <c r="M193" s="63" t="s">
        <v>421</v>
      </c>
      <c r="N193" s="75" t="s">
        <v>421</v>
      </c>
      <c r="O193" s="64" t="s">
        <v>421</v>
      </c>
      <c r="P193" s="76" t="s">
        <v>421</v>
      </c>
      <c r="Q193" s="65">
        <f>1/53.125</f>
        <v>1.8823529411764704E-2</v>
      </c>
      <c r="R193" s="79">
        <f>Tabla712[[#This Row],[VALOR ECONOMICO ]]*Tabla712[[#This Row],[RENDIMIENTO EQUIPO]]</f>
        <v>4708.5504648351171</v>
      </c>
      <c r="S193" s="71" t="s">
        <v>421</v>
      </c>
      <c r="T193" s="94" t="s">
        <v>421</v>
      </c>
      <c r="U193" s="71" t="s">
        <v>421</v>
      </c>
      <c r="V193" s="80" t="s">
        <v>421</v>
      </c>
    </row>
    <row r="194" spans="2:22" x14ac:dyDescent="0.3">
      <c r="B194" s="6" t="str">
        <f>'DATOS DISEÑO'!$C$9</f>
        <v>BOYACÁ</v>
      </c>
      <c r="C194" s="6" t="str">
        <f>'DATOS DISEÑO'!$C$10</f>
        <v>TUNDAMA</v>
      </c>
      <c r="D194" s="6">
        <v>6</v>
      </c>
      <c r="E194" s="6" t="s">
        <v>114</v>
      </c>
      <c r="F194" s="82" t="str">
        <f>VLOOKUP(Tabla712[[#This Row],[ITEM]],Tabla1[[#All],[ÍTEM]:[DESCRIPCIÓN ACTIVIDAD]],3,FALSE)</f>
        <v>BASE GRANULAR CLASE C
 (Analizada para tipo NT1, de gradacion BG 27, clase C)</v>
      </c>
      <c r="G194" s="6" t="s">
        <v>66</v>
      </c>
      <c r="H194" t="s">
        <v>402</v>
      </c>
      <c r="I194" s="6" t="s">
        <v>372</v>
      </c>
      <c r="J194" s="5" cm="1">
        <f t="array" ref="J194">INDEX(Tabla9[[#All],[Departamento ]:[Precio ($ COP)]],MATCH(Tabla712[[#This Row],[DEPARTAMENTO]]&amp;Tabla712[[#This Row],[CODIGO]]&amp;Tabla712[[#This Row],[PROVINCIA]],Tabla9[[#All],[Departamento ]]&amp;Tabla9[[#All],[Código]]&amp;Tabla9[[#All],[Provincia]],0),8)</f>
        <v>171972.44861800136</v>
      </c>
      <c r="K194" s="74" t="s">
        <v>421</v>
      </c>
      <c r="L194" s="63" t="s">
        <v>421</v>
      </c>
      <c r="M194" s="63" t="s">
        <v>421</v>
      </c>
      <c r="N194" s="75" t="s">
        <v>421</v>
      </c>
      <c r="O194" s="64" t="s">
        <v>421</v>
      </c>
      <c r="P194" s="76" t="s">
        <v>421</v>
      </c>
      <c r="Q194" s="65">
        <f>1/30</f>
        <v>3.3333333333333333E-2</v>
      </c>
      <c r="R194" s="79">
        <f>Tabla712[[#This Row],[VALOR ECONOMICO ]]*Tabla712[[#This Row],[RENDIMIENTO EQUIPO]]</f>
        <v>5732.4149539333785</v>
      </c>
      <c r="S194" s="71" t="s">
        <v>421</v>
      </c>
      <c r="T194" s="94" t="s">
        <v>421</v>
      </c>
      <c r="U194" s="71" t="s">
        <v>421</v>
      </c>
      <c r="V194" s="80" t="s">
        <v>421</v>
      </c>
    </row>
    <row r="195" spans="2:22" x14ac:dyDescent="0.3">
      <c r="B195" s="6" t="str">
        <f>'DATOS DISEÑO'!$C$9</f>
        <v>BOYACÁ</v>
      </c>
      <c r="C195" s="6" t="str">
        <f>'DATOS DISEÑO'!$C$10</f>
        <v>TUNDAMA</v>
      </c>
      <c r="D195" s="6">
        <v>6</v>
      </c>
      <c r="E195" s="6">
        <v>450.2</v>
      </c>
      <c r="F195" s="82" t="str">
        <f>VLOOKUP(Tabla712[[#This Row],[ITEM]],Tabla1[[#All],[ÍTEM]:[DESCRIPCIÓN ACTIVIDAD]],3,FALSE)</f>
        <v>MEZCLA DENSA EN CALIENTE TIPO MDC‐19  
(Mezcla in situ)</v>
      </c>
      <c r="G195" s="6" t="s">
        <v>56</v>
      </c>
      <c r="H195" t="s">
        <v>397</v>
      </c>
      <c r="I195" s="6" t="s">
        <v>372</v>
      </c>
      <c r="J195" s="5" cm="1">
        <f t="array" ref="J195">INDEX(Tabla9[[#All],[Departamento ]:[Precio ($ COP)]],MATCH(Tabla712[[#This Row],[DEPARTAMENTO]]&amp;Tabla712[[#This Row],[CODIGO]]&amp;Tabla712[[#This Row],[PROVINCIA]],Tabla9[[#All],[Departamento ]]&amp;Tabla9[[#All],[Código]]&amp;Tabla9[[#All],[Provincia]],0),8)</f>
        <v>675749.02943222411</v>
      </c>
      <c r="K195" s="74" t="s">
        <v>421</v>
      </c>
      <c r="L195" s="63" t="s">
        <v>421</v>
      </c>
      <c r="M195" s="63" t="s">
        <v>421</v>
      </c>
      <c r="N195" s="75" t="s">
        <v>421</v>
      </c>
      <c r="O195" s="64" t="s">
        <v>421</v>
      </c>
      <c r="P195" s="76" t="s">
        <v>421</v>
      </c>
      <c r="Q195" s="65">
        <v>0.1</v>
      </c>
      <c r="R195" s="79">
        <f>Tabla712[[#This Row],[VALOR ECONOMICO ]]*Tabla712[[#This Row],[RENDIMIENTO EQUIPO]]</f>
        <v>67574.90294322242</v>
      </c>
      <c r="S195" s="71" t="s">
        <v>421</v>
      </c>
      <c r="T195" s="94" t="s">
        <v>421</v>
      </c>
      <c r="U195" s="71" t="s">
        <v>421</v>
      </c>
      <c r="V195" s="80" t="s">
        <v>421</v>
      </c>
    </row>
    <row r="196" spans="2:22" x14ac:dyDescent="0.3">
      <c r="B196" s="6" t="str">
        <f>'DATOS DISEÑO'!$C$9</f>
        <v>BOYACÁ</v>
      </c>
      <c r="C196" s="6" t="str">
        <f>'DATOS DISEÑO'!$C$10</f>
        <v>TUNDAMA</v>
      </c>
      <c r="D196" s="6">
        <v>6</v>
      </c>
      <c r="E196" s="6" t="s">
        <v>109</v>
      </c>
      <c r="F196" s="82" t="str">
        <f>VLOOKUP(Tabla712[[#This Row],[ITEM]],Tabla1[[#All],[ÍTEM]:[DESCRIPCIÓN ACTIVIDAD]],3,FALSE)</f>
        <v>EXCAVACIÓN SIN CLASIFICAR DE LA EXPLANACIÓN Y CANALES</v>
      </c>
      <c r="G196" s="6" t="s">
        <v>60</v>
      </c>
      <c r="H196" t="s">
        <v>399</v>
      </c>
      <c r="I196" s="6" t="s">
        <v>372</v>
      </c>
      <c r="J196" s="5" cm="1">
        <f t="array" ref="J196">INDEX(Tabla9[[#All],[Departamento ]:[Precio ($ COP)]],MATCH(Tabla712[[#This Row],[DEPARTAMENTO]]&amp;Tabla712[[#This Row],[CODIGO]]&amp;Tabla712[[#This Row],[PROVINCIA]],Tabla9[[#All],[Departamento ]]&amp;Tabla9[[#All],[Código]]&amp;Tabla9[[#All],[Provincia]],0),8)</f>
        <v>281409.46137491136</v>
      </c>
      <c r="K196" s="74" t="s">
        <v>421</v>
      </c>
      <c r="L196" s="63" t="s">
        <v>421</v>
      </c>
      <c r="M196" s="63" t="s">
        <v>421</v>
      </c>
      <c r="N196" s="75" t="s">
        <v>421</v>
      </c>
      <c r="O196" s="64" t="s">
        <v>421</v>
      </c>
      <c r="P196" s="76" t="s">
        <v>421</v>
      </c>
      <c r="Q196" s="65">
        <f>1/53.125</f>
        <v>1.8823529411764704E-2</v>
      </c>
      <c r="R196" s="79">
        <f>Tabla712[[#This Row],[VALOR ECONOMICO ]]*Tabla712[[#This Row],[RENDIMIENTO EQUIPO]]</f>
        <v>5297.1192729395079</v>
      </c>
      <c r="S196" s="71" t="s">
        <v>421</v>
      </c>
      <c r="T196" s="94" t="s">
        <v>421</v>
      </c>
      <c r="U196" s="71" t="s">
        <v>421</v>
      </c>
      <c r="V196" s="80" t="s">
        <v>421</v>
      </c>
    </row>
    <row r="197" spans="2:22" x14ac:dyDescent="0.3">
      <c r="B197" s="6" t="str">
        <f>'DATOS DISEÑO'!$C$9</f>
        <v>BOYACÁ</v>
      </c>
      <c r="C197" s="6" t="str">
        <f>'DATOS DISEÑO'!$C$10</f>
        <v>TUNDAMA</v>
      </c>
      <c r="D197" s="6">
        <v>6</v>
      </c>
      <c r="E197" s="6">
        <v>450.2</v>
      </c>
      <c r="F197" s="82" t="str">
        <f>VLOOKUP(Tabla712[[#This Row],[ITEM]],Tabla1[[#All],[ÍTEM]:[DESCRIPCIÓN ACTIVIDAD]],3,FALSE)</f>
        <v>MEZCLA DENSA EN CALIENTE TIPO MDC‐19  
(Mezcla in situ)</v>
      </c>
      <c r="G197" s="6" t="s">
        <v>62</v>
      </c>
      <c r="H197" t="s">
        <v>400</v>
      </c>
      <c r="I197" s="6" t="s">
        <v>372</v>
      </c>
      <c r="J197" s="5" cm="1">
        <f t="array" ref="J197">INDEX(Tabla9[[#All],[Departamento ]:[Precio ($ COP)]],MATCH(Tabla712[[#This Row],[DEPARTAMENTO]]&amp;Tabla712[[#This Row],[CODIGO]]&amp;Tabla712[[#This Row],[PROVINCIA]],Tabla9[[#All],[Departamento ]]&amp;Tabla9[[#All],[Código]]&amp;Tabla9[[#All],[Provincia]],0),8)</f>
        <v>496114.45783132518</v>
      </c>
      <c r="K197" s="74" t="s">
        <v>421</v>
      </c>
      <c r="L197" s="63" t="s">
        <v>421</v>
      </c>
      <c r="M197" s="63" t="s">
        <v>421</v>
      </c>
      <c r="N197" s="75" t="s">
        <v>421</v>
      </c>
      <c r="O197" s="64" t="s">
        <v>421</v>
      </c>
      <c r="P197" s="76" t="s">
        <v>421</v>
      </c>
      <c r="Q197" s="65">
        <v>0.1</v>
      </c>
      <c r="R197" s="79">
        <f>Tabla712[[#This Row],[VALOR ECONOMICO ]]*Tabla712[[#This Row],[RENDIMIENTO EQUIPO]]</f>
        <v>49611.44578313252</v>
      </c>
      <c r="S197" s="71" t="s">
        <v>421</v>
      </c>
      <c r="T197" s="94" t="s">
        <v>421</v>
      </c>
      <c r="U197" s="71" t="s">
        <v>421</v>
      </c>
      <c r="V197" s="80" t="s">
        <v>421</v>
      </c>
    </row>
    <row r="198" spans="2:22" x14ac:dyDescent="0.3">
      <c r="B198" s="6" t="str">
        <f>'DATOS DISEÑO'!$C$9</f>
        <v>BOYACÁ</v>
      </c>
      <c r="C198" s="6" t="str">
        <f>'DATOS DISEÑO'!$C$10</f>
        <v>TUNDAMA</v>
      </c>
      <c r="D198" s="6">
        <v>6</v>
      </c>
      <c r="E198" s="6">
        <v>310.10000000000002</v>
      </c>
      <c r="F198" s="82" t="str">
        <f>VLOOKUP(Tabla712[[#This Row],[ITEM]],Tabla1[[#All],[ÍTEM]:[DESCRIPCIÓN ACTIVIDAD]],3,FALSE)</f>
        <v>CONFORMACIÓN DE LA CALZADA EXISTENTE</v>
      </c>
      <c r="G198" s="6" t="s">
        <v>66</v>
      </c>
      <c r="H198" t="s">
        <v>402</v>
      </c>
      <c r="I198" s="6" t="s">
        <v>372</v>
      </c>
      <c r="J198" s="5" cm="1">
        <f t="array" ref="J198">INDEX(Tabla9[[#All],[Departamento ]:[Precio ($ COP)]],MATCH(Tabla712[[#This Row],[DEPARTAMENTO]]&amp;Tabla712[[#This Row],[CODIGO]]&amp;Tabla712[[#This Row],[PROVINCIA]],Tabla9[[#All],[Departamento ]]&amp;Tabla9[[#All],[Código]]&amp;Tabla9[[#All],[Provincia]],0),8)</f>
        <v>171972.44861800136</v>
      </c>
      <c r="K198" s="74" t="s">
        <v>421</v>
      </c>
      <c r="L198" s="63" t="s">
        <v>421</v>
      </c>
      <c r="M198" s="63" t="s">
        <v>421</v>
      </c>
      <c r="N198" s="75" t="s">
        <v>421</v>
      </c>
      <c r="O198" s="64" t="s">
        <v>421</v>
      </c>
      <c r="P198" s="76" t="s">
        <v>421</v>
      </c>
      <c r="Q198" s="65">
        <f>1/619.375</f>
        <v>1.6145307769929364E-3</v>
      </c>
      <c r="R198" s="79">
        <f>Tabla712[[#This Row],[VALOR ECONOMICO ]]*Tabla712[[#This Row],[RENDIMIENTO EQUIPO]]</f>
        <v>277.65481108859956</v>
      </c>
      <c r="S198" s="71" t="s">
        <v>421</v>
      </c>
      <c r="T198" s="94" t="s">
        <v>421</v>
      </c>
      <c r="U198" s="71" t="s">
        <v>421</v>
      </c>
      <c r="V198" s="80" t="s">
        <v>421</v>
      </c>
    </row>
    <row r="199" spans="2:22" x14ac:dyDescent="0.3">
      <c r="B199" s="6" t="str">
        <f>'DATOS DISEÑO'!$C$9</f>
        <v>BOYACÁ</v>
      </c>
      <c r="C199" s="6" t="str">
        <f>'DATOS DISEÑO'!$C$10</f>
        <v>TUNDAMA</v>
      </c>
      <c r="D199" s="6">
        <v>6</v>
      </c>
      <c r="E199" s="6" t="s">
        <v>114</v>
      </c>
      <c r="F199" s="82" t="str">
        <f>VLOOKUP(Tabla712[[#This Row],[ITEM]],Tabla1[[#All],[ÍTEM]:[DESCRIPCIÓN ACTIVIDAD]],3,FALSE)</f>
        <v>BASE GRANULAR CLASE C
 (Analizada para tipo NT1, de gradacion BG 27, clase C)</v>
      </c>
      <c r="G199" s="6" t="s">
        <v>19</v>
      </c>
      <c r="H199" t="s">
        <v>411</v>
      </c>
      <c r="I199" s="6" t="s">
        <v>408</v>
      </c>
      <c r="J199" s="5" cm="1">
        <f t="array" ref="J199">INDEX(Tabla10[[#All],[Departamento]:[Precio ($ COP)]],MATCH(Tabla712[[#This Row],[DEPARTAMENTO]]&amp;Tabla712[[#This Row],[CODIGO]]&amp;Tabla712[[#This Row],[PROVINCIA]],Tabla10[[#All],[Departamento]]&amp;Tabla10[[#All],[Código]]&amp;Tabla10[[#All],[Provincia]],0),7)</f>
        <v>2698.0548713157227</v>
      </c>
      <c r="K199" s="74" t="s">
        <v>421</v>
      </c>
      <c r="L199" s="63" t="s">
        <v>421</v>
      </c>
      <c r="M199" s="63" t="s">
        <v>421</v>
      </c>
      <c r="N199" s="75" t="s">
        <v>421</v>
      </c>
      <c r="O199" s="64" t="s">
        <v>421</v>
      </c>
      <c r="P199" s="76" t="s">
        <v>421</v>
      </c>
      <c r="Q199" s="65" t="s">
        <v>421</v>
      </c>
      <c r="R199" s="78" t="s">
        <v>421</v>
      </c>
      <c r="S199" s="140">
        <v>1.3</v>
      </c>
      <c r="T199" s="94">
        <v>1</v>
      </c>
      <c r="U199" s="139">
        <f>Tabla712[[#This Row],[CANTIDAD TRANSPORTE]]*Tabla712[[#This Row],[DISTANCIA DE TRANSPORTE]]</f>
        <v>1.3</v>
      </c>
      <c r="V199" s="91">
        <f>Tabla712[[#This Row],[CANTIDAD TRANSPORTE*DISTANCIA DE TRANSPORTE]]*Tabla712[[#This Row],[VALOR ECONOMICO ]]</f>
        <v>3507.4713327104396</v>
      </c>
    </row>
    <row r="200" spans="2:22" x14ac:dyDescent="0.3">
      <c r="B200" s="6" t="str">
        <f>'DATOS DISEÑO'!$C$9</f>
        <v>BOYACÁ</v>
      </c>
      <c r="C200" s="6" t="str">
        <f>'DATOS DISEÑO'!$C$10</f>
        <v>TUNDAMA</v>
      </c>
      <c r="D200" s="6">
        <v>6</v>
      </c>
      <c r="E200" s="6">
        <v>450.2</v>
      </c>
      <c r="F200" s="82" t="str">
        <f>VLOOKUP(Tabla712[[#This Row],[ITEM]],Tabla1[[#All],[ÍTEM]:[DESCRIPCIÓN ACTIVIDAD]],3,FALSE)</f>
        <v>MEZCLA DENSA EN CALIENTE TIPO MDC‐19  
(Mezcla in situ)</v>
      </c>
      <c r="G200" s="6" t="s">
        <v>68</v>
      </c>
      <c r="H200" t="s">
        <v>403</v>
      </c>
      <c r="I200" s="6" t="s">
        <v>372</v>
      </c>
      <c r="J200" s="5" cm="1">
        <f t="array" ref="J200">INDEX(Tabla9[[#All],[Departamento ]:[Precio ($ COP)]],MATCH(Tabla712[[#This Row],[DEPARTAMENTO]]&amp;Tabla712[[#This Row],[CODIGO]]&amp;Tabla712[[#This Row],[PROVINCIA]],Tabla9[[#All],[Departamento ]]&amp;Tabla9[[#All],[Código]]&amp;Tabla9[[#All],[Provincia]],0),8)</f>
        <v>229296.59815733519</v>
      </c>
      <c r="K200" s="74" t="s">
        <v>421</v>
      </c>
      <c r="L200" s="63" t="s">
        <v>421</v>
      </c>
      <c r="M200" s="63" t="s">
        <v>421</v>
      </c>
      <c r="N200" s="75" t="s">
        <v>421</v>
      </c>
      <c r="O200" s="64" t="s">
        <v>421</v>
      </c>
      <c r="P200" s="76" t="s">
        <v>421</v>
      </c>
      <c r="Q200" s="65">
        <v>0.1</v>
      </c>
      <c r="R200" s="79">
        <f>Tabla712[[#This Row],[VALOR ECONOMICO ]]*Tabla712[[#This Row],[RENDIMIENTO EQUIPO]]</f>
        <v>22929.659815733521</v>
      </c>
      <c r="S200" s="71" t="s">
        <v>421</v>
      </c>
      <c r="T200" s="94" t="s">
        <v>421</v>
      </c>
      <c r="U200" s="71" t="s">
        <v>421</v>
      </c>
      <c r="V200" s="80" t="s">
        <v>421</v>
      </c>
    </row>
    <row r="201" spans="2:22" x14ac:dyDescent="0.3">
      <c r="B201" s="6" t="str">
        <f>'DATOS DISEÑO'!$C$9</f>
        <v>BOYACÁ</v>
      </c>
      <c r="C201" s="6" t="str">
        <f>'DATOS DISEÑO'!$C$10</f>
        <v>TUNDAMA</v>
      </c>
      <c r="D201" s="6">
        <v>9</v>
      </c>
      <c r="E201" s="6">
        <v>450.2</v>
      </c>
      <c r="F201" s="82" t="str">
        <f>VLOOKUP(Tabla712[[#This Row],[ITEM]],Tabla1[[#All],[ÍTEM]:[DESCRIPCIÓN ACTIVIDAD]],3,FALSE)</f>
        <v>MEZCLA DENSA EN CALIENTE TIPO MDC‐19  
(Mezcla in situ)</v>
      </c>
      <c r="G201" s="6" t="s">
        <v>11</v>
      </c>
      <c r="H201" t="s">
        <v>409</v>
      </c>
      <c r="I201" s="6" t="s">
        <v>408</v>
      </c>
      <c r="J201" s="5" cm="1">
        <f t="array" ref="J201">INDEX(Tabla10[[#All],[Departamento]:[Precio ($ COP)]],MATCH(Tabla712[[#This Row],[DEPARTAMENTO]]&amp;Tabla712[[#This Row],[CODIGO]]&amp;Tabla712[[#This Row],[PROVINCIA]],Tabla10[[#All],[Departamento]]&amp;Tabla10[[#All],[Código]]&amp;Tabla10[[#All],[Provincia]],0),7)</f>
        <v>2698.0548713157227</v>
      </c>
      <c r="K201" s="74" t="s">
        <v>421</v>
      </c>
      <c r="L201" s="63" t="s">
        <v>421</v>
      </c>
      <c r="M201" s="63" t="s">
        <v>421</v>
      </c>
      <c r="N201" s="75" t="s">
        <v>421</v>
      </c>
      <c r="O201" s="64" t="s">
        <v>421</v>
      </c>
      <c r="P201" s="76" t="s">
        <v>421</v>
      </c>
      <c r="Q201" s="65" t="s">
        <v>421</v>
      </c>
      <c r="R201" s="78" t="s">
        <v>421</v>
      </c>
      <c r="S201" s="140">
        <v>1.4</v>
      </c>
      <c r="T201" s="94">
        <v>1</v>
      </c>
      <c r="U201" s="139">
        <f>Tabla712[[#This Row],[CANTIDAD TRANSPORTE]]*Tabla712[[#This Row],[DISTANCIA DE TRANSPORTE]]</f>
        <v>1.4</v>
      </c>
      <c r="V201" s="91">
        <f>Tabla712[[#This Row],[CANTIDAD TRANSPORTE*DISTANCIA DE TRANSPORTE]]*Tabla712[[#This Row],[VALOR ECONOMICO ]]</f>
        <v>3777.2768198420117</v>
      </c>
    </row>
    <row r="202" spans="2:22" x14ac:dyDescent="0.3">
      <c r="B202" s="6" t="str">
        <f>'DATOS DISEÑO'!$C$9</f>
        <v>BOYACÁ</v>
      </c>
      <c r="C202" s="6" t="str">
        <f>'DATOS DISEÑO'!$C$10</f>
        <v>TUNDAMA</v>
      </c>
      <c r="D202" s="6">
        <v>10</v>
      </c>
      <c r="E202" s="6">
        <v>450.2</v>
      </c>
      <c r="F202" s="82" t="str">
        <f>VLOOKUP(Tabla712[[#This Row],[ITEM]],Tabla1[[#All],[ÍTEM]:[DESCRIPCIÓN ACTIVIDAD]],3,FALSE)</f>
        <v>MEZCLA DENSA EN CALIENTE TIPO MDC‐19  
(Mezcla in situ)</v>
      </c>
      <c r="G202" s="6" t="s">
        <v>11</v>
      </c>
      <c r="H202" t="s">
        <v>409</v>
      </c>
      <c r="I202" s="6" t="s">
        <v>408</v>
      </c>
      <c r="J202" s="5" cm="1">
        <f t="array" ref="J202">INDEX(Tabla10[[#All],[Departamento]:[Precio ($ COP)]],MATCH(Tabla712[[#This Row],[DEPARTAMENTO]]&amp;Tabla712[[#This Row],[CODIGO]]&amp;Tabla712[[#This Row],[PROVINCIA]],Tabla10[[#All],[Departamento]]&amp;Tabla10[[#All],[Código]]&amp;Tabla10[[#All],[Provincia]],0),7)</f>
        <v>2698.0548713157227</v>
      </c>
      <c r="K202" s="74" t="s">
        <v>421</v>
      </c>
      <c r="L202" s="63" t="s">
        <v>421</v>
      </c>
      <c r="M202" s="63" t="s">
        <v>421</v>
      </c>
      <c r="N202" s="75" t="s">
        <v>421</v>
      </c>
      <c r="O202" s="64" t="s">
        <v>421</v>
      </c>
      <c r="P202" s="76" t="s">
        <v>421</v>
      </c>
      <c r="Q202" s="65" t="s">
        <v>421</v>
      </c>
      <c r="R202" s="78" t="s">
        <v>421</v>
      </c>
      <c r="S202" s="140">
        <v>1.4</v>
      </c>
      <c r="T202" s="94">
        <v>1</v>
      </c>
      <c r="U202" s="139">
        <f>Tabla712[[#This Row],[CANTIDAD TRANSPORTE]]*Tabla712[[#This Row],[DISTANCIA DE TRANSPORTE]]</f>
        <v>1.4</v>
      </c>
      <c r="V202" s="91">
        <f>Tabla712[[#This Row],[CANTIDAD TRANSPORTE*DISTANCIA DE TRANSPORTE]]*Tabla712[[#This Row],[VALOR ECONOMICO ]]</f>
        <v>3777.2768198420117</v>
      </c>
    </row>
    <row r="203" spans="2:22" x14ac:dyDescent="0.3">
      <c r="B203" s="6" t="str">
        <f>'DATOS DISEÑO'!$C$9</f>
        <v>BOYACÁ</v>
      </c>
      <c r="C203" s="6" t="str">
        <f>'DATOS DISEÑO'!$C$10</f>
        <v>TUNDAMA</v>
      </c>
      <c r="D203" s="6">
        <v>7</v>
      </c>
      <c r="E203" s="6">
        <v>310.10000000000002</v>
      </c>
      <c r="F203" s="82" t="str">
        <f>VLOOKUP(Tabla712[[#This Row],[ITEM]],Tabla1[[#All],[ÍTEM]:[DESCRIPCIÓN ACTIVIDAD]],3,FALSE)</f>
        <v>CONFORMACIÓN DE LA CALZADA EXISTENTE</v>
      </c>
      <c r="G203" s="6" t="s">
        <v>8</v>
      </c>
      <c r="H203" t="s">
        <v>100</v>
      </c>
      <c r="I203" s="6" t="s">
        <v>87</v>
      </c>
      <c r="J203" s="5" cm="1">
        <f t="array" ref="J203">INDEX(Tabla5[[#All],[Departamento]:[Precio ($ COP)]],MATCH(Tabla712[[#This Row],[DEPARTAMENTO]]&amp;Tabla712[[#This Row],[CODIGO]]&amp;Tabla712[[#This Row],[PROVINCIA]],Tabla5[[#All],[Departamento]]&amp;Tabla5[[#All],[Código]]&amp;Tabla5[[#All],[Provincia]],0),6)</f>
        <v>160333.33333333334</v>
      </c>
      <c r="K203" s="74">
        <f>Tabla712[[#This Row],[VALOR ECONOMICO ]]/Tabla712[[#This Row],[PRESTACIONES '[%']]]*100</f>
        <v>86666.666666666672</v>
      </c>
      <c r="L203" s="63">
        <v>185</v>
      </c>
      <c r="M203" s="63">
        <v>4955</v>
      </c>
      <c r="N203" s="75">
        <f>Tabla712[[#This Row],[VALOR ECONOMICO ]]/Tabla712[[#This Row],[RENDIMIENTO]]</f>
        <v>32.35788765556677</v>
      </c>
      <c r="O203" s="64" t="s">
        <v>421</v>
      </c>
      <c r="P203" s="76" t="s">
        <v>421</v>
      </c>
      <c r="Q203" s="65" t="s">
        <v>421</v>
      </c>
      <c r="R203" s="78" t="s">
        <v>421</v>
      </c>
      <c r="S203" s="71" t="s">
        <v>421</v>
      </c>
      <c r="T203" s="94" t="s">
        <v>421</v>
      </c>
      <c r="U203" s="71" t="s">
        <v>421</v>
      </c>
      <c r="V203" s="80" t="s">
        <v>421</v>
      </c>
    </row>
    <row r="204" spans="2:22" x14ac:dyDescent="0.3">
      <c r="B204" s="6" t="str">
        <f>'DATOS DISEÑO'!$C$9</f>
        <v>BOYACÁ</v>
      </c>
      <c r="C204" s="6" t="str">
        <f>'DATOS DISEÑO'!$C$10</f>
        <v>TUNDAMA</v>
      </c>
      <c r="D204" s="6">
        <v>7</v>
      </c>
      <c r="E204" s="6" t="s">
        <v>109</v>
      </c>
      <c r="F204" s="82" t="str">
        <f>VLOOKUP(Tabla712[[#This Row],[ITEM]],Tabla1[[#All],[ÍTEM]:[DESCRIPCIÓN ACTIVIDAD]],3,FALSE)</f>
        <v>EXCAVACIÓN SIN CLASIFICAR DE LA EXPLANACIÓN Y CANALES</v>
      </c>
      <c r="G204" s="6" t="s">
        <v>8</v>
      </c>
      <c r="H204" t="s">
        <v>100</v>
      </c>
      <c r="I204" s="6" t="s">
        <v>87</v>
      </c>
      <c r="J204" s="5" cm="1">
        <f t="array" ref="J204">INDEX(Tabla5[[#All],[Departamento]:[Precio ($ COP)]],MATCH(Tabla712[[#This Row],[DEPARTAMENTO]]&amp;Tabla712[[#This Row],[CODIGO]]&amp;Tabla712[[#This Row],[PROVINCIA]],Tabla5[[#All],[Departamento]]&amp;Tabla5[[#All],[Código]]&amp;Tabla5[[#All],[Provincia]],0),6)</f>
        <v>160333.33333333334</v>
      </c>
      <c r="K204" s="74">
        <f>Tabla712[[#This Row],[VALOR ECONOMICO ]]/Tabla712[[#This Row],[PRESTACIONES '[%']]]*100</f>
        <v>86666.666666666672</v>
      </c>
      <c r="L204" s="63">
        <v>185</v>
      </c>
      <c r="M204" s="63">
        <v>425</v>
      </c>
      <c r="N204" s="75">
        <f>Tabla712[[#This Row],[VALOR ECONOMICO ]]/Tabla712[[#This Row],[RENDIMIENTO]]</f>
        <v>377.25490196078431</v>
      </c>
      <c r="O204" s="64" t="s">
        <v>421</v>
      </c>
      <c r="P204" s="76" t="s">
        <v>421</v>
      </c>
      <c r="Q204" s="65" t="s">
        <v>421</v>
      </c>
      <c r="R204" s="78" t="s">
        <v>421</v>
      </c>
      <c r="S204" s="71" t="s">
        <v>421</v>
      </c>
      <c r="T204" s="94" t="s">
        <v>421</v>
      </c>
      <c r="U204" s="71" t="s">
        <v>421</v>
      </c>
      <c r="V204" s="80" t="s">
        <v>421</v>
      </c>
    </row>
    <row r="205" spans="2:22" x14ac:dyDescent="0.3">
      <c r="B205" s="6" t="str">
        <f>'DATOS DISEÑO'!$C$9</f>
        <v>BOYACÁ</v>
      </c>
      <c r="C205" s="6" t="str">
        <f>'DATOS DISEÑO'!$C$10</f>
        <v>TUNDAMA</v>
      </c>
      <c r="D205" s="6">
        <v>7</v>
      </c>
      <c r="E205" s="6" t="s">
        <v>111</v>
      </c>
      <c r="F205" s="82" t="str">
        <f>VLOOKUP(Tabla712[[#This Row],[ITEM]],Tabla1[[#All],[ÍTEM]:[DESCRIPCIÓN ACTIVIDAD]],3,FALSE)</f>
        <v>SUBBASE GRANULAR CLASE C 
(Analizada para tipo de gradacion SGB-50, clase C)</v>
      </c>
      <c r="G205" s="6" t="s">
        <v>8</v>
      </c>
      <c r="H205" t="s">
        <v>100</v>
      </c>
      <c r="I205" s="6" t="s">
        <v>87</v>
      </c>
      <c r="J205" s="5" cm="1">
        <f t="array" ref="J205">INDEX(Tabla5[[#All],[Departamento]:[Precio ($ COP)]],MATCH(Tabla712[[#This Row],[DEPARTAMENTO]]&amp;Tabla712[[#This Row],[CODIGO]]&amp;Tabla712[[#This Row],[PROVINCIA]],Tabla5[[#All],[Departamento]]&amp;Tabla5[[#All],[Código]]&amp;Tabla5[[#All],[Provincia]],0),6)</f>
        <v>160333.33333333334</v>
      </c>
      <c r="K205" s="74">
        <f>Tabla712[[#This Row],[VALOR ECONOMICO ]]/Tabla712[[#This Row],[PRESTACIONES '[%']]]*100</f>
        <v>86666.666666666672</v>
      </c>
      <c r="L205" s="63">
        <v>185</v>
      </c>
      <c r="M205" s="63">
        <v>320</v>
      </c>
      <c r="N205" s="75">
        <f>Tabla712[[#This Row],[VALOR ECONOMICO ]]/Tabla712[[#This Row],[RENDIMIENTO]]</f>
        <v>501.04166666666669</v>
      </c>
      <c r="O205" s="64" t="s">
        <v>421</v>
      </c>
      <c r="P205" s="76" t="s">
        <v>421</v>
      </c>
      <c r="Q205" s="65" t="s">
        <v>421</v>
      </c>
      <c r="R205" s="78" t="s">
        <v>421</v>
      </c>
      <c r="S205" s="71" t="s">
        <v>421</v>
      </c>
      <c r="T205" s="94" t="s">
        <v>421</v>
      </c>
      <c r="U205" s="71" t="s">
        <v>421</v>
      </c>
      <c r="V205" s="80" t="s">
        <v>421</v>
      </c>
    </row>
    <row r="206" spans="2:22" x14ac:dyDescent="0.3">
      <c r="B206" s="6" t="str">
        <f>'DATOS DISEÑO'!$C$9</f>
        <v>BOYACÁ</v>
      </c>
      <c r="C206" s="6" t="str">
        <f>'DATOS DISEÑO'!$C$10</f>
        <v>TUNDAMA</v>
      </c>
      <c r="D206" s="6">
        <v>7</v>
      </c>
      <c r="E206" s="6" t="s">
        <v>113</v>
      </c>
      <c r="F206" s="82" t="str">
        <f>VLOOKUP(Tabla712[[#This Row],[ITEM]],Tabla1[[#All],[ÍTEM]:[DESCRIPCIÓN ACTIVIDAD]],3,FALSE)</f>
        <v>BASE GRANULAR CLASE C 
(Analizada para tipo NT1, de gradacion BG 25, clase C)</v>
      </c>
      <c r="G206" s="6" t="s">
        <v>8</v>
      </c>
      <c r="H206" t="s">
        <v>100</v>
      </c>
      <c r="I206" s="6" t="s">
        <v>87</v>
      </c>
      <c r="J206" s="5" cm="1">
        <f t="array" ref="J206">INDEX(Tabla5[[#All],[Departamento]:[Precio ($ COP)]],MATCH(Tabla712[[#This Row],[DEPARTAMENTO]]&amp;Tabla712[[#This Row],[CODIGO]]&amp;Tabla712[[#This Row],[PROVINCIA]],Tabla5[[#All],[Departamento]]&amp;Tabla5[[#All],[Código]]&amp;Tabla5[[#All],[Provincia]],0),6)</f>
        <v>160333.33333333334</v>
      </c>
      <c r="K206" s="74">
        <f>Tabla712[[#This Row],[VALOR ECONOMICO ]]/Tabla712[[#This Row],[PRESTACIONES '[%']]]*100</f>
        <v>86666.666666666672</v>
      </c>
      <c r="L206" s="63">
        <v>185</v>
      </c>
      <c r="M206" s="63">
        <v>240</v>
      </c>
      <c r="N206" s="75">
        <f>Tabla712[[#This Row],[VALOR ECONOMICO ]]/Tabla712[[#This Row],[RENDIMIENTO]]</f>
        <v>668.05555555555554</v>
      </c>
      <c r="O206" s="64" t="s">
        <v>421</v>
      </c>
      <c r="P206" s="76" t="s">
        <v>421</v>
      </c>
      <c r="Q206" s="65" t="s">
        <v>421</v>
      </c>
      <c r="R206" s="78" t="s">
        <v>421</v>
      </c>
      <c r="S206" s="71" t="s">
        <v>421</v>
      </c>
      <c r="T206" s="94" t="s">
        <v>421</v>
      </c>
      <c r="U206" s="71" t="s">
        <v>421</v>
      </c>
      <c r="V206" s="80" t="s">
        <v>421</v>
      </c>
    </row>
    <row r="207" spans="2:22" x14ac:dyDescent="0.3">
      <c r="B207" s="6" t="str">
        <f>'DATOS DISEÑO'!$C$9</f>
        <v>BOYACÁ</v>
      </c>
      <c r="C207" s="6" t="str">
        <f>'DATOS DISEÑO'!$C$10</f>
        <v>TUNDAMA</v>
      </c>
      <c r="D207" s="6">
        <v>7</v>
      </c>
      <c r="E207" s="6">
        <v>450.2</v>
      </c>
      <c r="F207" s="82" t="str">
        <f>VLOOKUP(Tabla712[[#This Row],[ITEM]],Tabla1[[#All],[ÍTEM]:[DESCRIPCIÓN ACTIVIDAD]],3,FALSE)</f>
        <v>MEZCLA DENSA EN CALIENTE TIPO MDC‐19  
(Mezcla in situ)</v>
      </c>
      <c r="G207" s="6" t="s">
        <v>24</v>
      </c>
      <c r="H207" t="s">
        <v>104</v>
      </c>
      <c r="I207" s="6" t="s">
        <v>87</v>
      </c>
      <c r="J207" s="5" cm="1">
        <f t="array" ref="J207">INDEX(Tabla5[[#All],[Departamento]:[Precio ($ COP)]],MATCH(Tabla712[[#This Row],[DEPARTAMENTO]]&amp;Tabla712[[#This Row],[CODIGO]]&amp;Tabla712[[#This Row],[PROVINCIA]],Tabla5[[#All],[Departamento]]&amp;Tabla5[[#All],[Código]]&amp;Tabla5[[#All],[Provincia]],0),6)</f>
        <v>641333.33333333337</v>
      </c>
      <c r="K207" s="74">
        <f>Tabla712[[#This Row],[VALOR ECONOMICO ]]/Tabla712[[#This Row],[PRESTACIONES '[%']]]*100</f>
        <v>346666.66666666669</v>
      </c>
      <c r="L207" s="63">
        <v>185</v>
      </c>
      <c r="M207" s="63">
        <v>80</v>
      </c>
      <c r="N207" s="75">
        <f>Tabla712[[#This Row],[VALOR ECONOMICO ]]/Tabla712[[#This Row],[RENDIMIENTO]]</f>
        <v>8016.666666666667</v>
      </c>
      <c r="O207" s="64" t="s">
        <v>421</v>
      </c>
      <c r="P207" s="76" t="s">
        <v>421</v>
      </c>
      <c r="Q207" s="65" t="s">
        <v>421</v>
      </c>
      <c r="R207" s="78" t="s">
        <v>421</v>
      </c>
      <c r="S207" s="71" t="s">
        <v>421</v>
      </c>
      <c r="T207" s="94" t="s">
        <v>421</v>
      </c>
      <c r="U207" s="71" t="s">
        <v>421</v>
      </c>
      <c r="V207" s="80" t="s">
        <v>421</v>
      </c>
    </row>
    <row r="208" spans="2:22" x14ac:dyDescent="0.3">
      <c r="B208" s="6" t="str">
        <f>'DATOS DISEÑO'!$C$9</f>
        <v>BOYACÁ</v>
      </c>
      <c r="C208" s="6" t="str">
        <f>'DATOS DISEÑO'!$C$10</f>
        <v>TUNDAMA</v>
      </c>
      <c r="D208" s="6">
        <v>7</v>
      </c>
      <c r="E208" s="6">
        <v>310.10000000000002</v>
      </c>
      <c r="F208" s="82" t="str">
        <f>VLOOKUP(Tabla712[[#This Row],[ITEM]],Tabla1[[#All],[ÍTEM]:[DESCRIPCIÓN ACTIVIDAD]],3,FALSE)</f>
        <v>CONFORMACIÓN DE LA CALZADA EXISTENTE</v>
      </c>
      <c r="G208" s="6" t="s">
        <v>28</v>
      </c>
      <c r="H208" t="s">
        <v>105</v>
      </c>
      <c r="I208" s="6" t="s">
        <v>87</v>
      </c>
      <c r="J208" s="5" cm="1">
        <f t="array" ref="J208">INDEX(Tabla5[[#All],[Departamento]:[Precio ($ COP)]],MATCH(Tabla712[[#This Row],[DEPARTAMENTO]]&amp;Tabla712[[#This Row],[CODIGO]]&amp;Tabla712[[#This Row],[PROVINCIA]],Tabla5[[#All],[Departamento]]&amp;Tabla5[[#All],[Código]]&amp;Tabla5[[#All],[Provincia]],0),6)</f>
        <v>136283.33333333334</v>
      </c>
      <c r="K208" s="74">
        <f>Tabla712[[#This Row],[VALOR ECONOMICO ]]/Tabla712[[#This Row],[PRESTACIONES '[%']]]*100</f>
        <v>73666.666666666672</v>
      </c>
      <c r="L208" s="63">
        <v>185</v>
      </c>
      <c r="M208" s="63">
        <v>4955</v>
      </c>
      <c r="N208" s="75">
        <f>Tabla712[[#This Row],[VALOR ECONOMICO ]]/Tabla712[[#This Row],[RENDIMIENTO]]</f>
        <v>27.504204507231755</v>
      </c>
      <c r="O208" s="64" t="s">
        <v>421</v>
      </c>
      <c r="P208" s="76" t="s">
        <v>421</v>
      </c>
      <c r="Q208" s="65" t="s">
        <v>421</v>
      </c>
      <c r="R208" s="78" t="s">
        <v>421</v>
      </c>
      <c r="S208" s="71" t="s">
        <v>421</v>
      </c>
      <c r="T208" s="94" t="s">
        <v>421</v>
      </c>
      <c r="U208" s="71" t="s">
        <v>421</v>
      </c>
      <c r="V208" s="80" t="s">
        <v>421</v>
      </c>
    </row>
    <row r="209" spans="2:22" x14ac:dyDescent="0.3">
      <c r="B209" s="6" t="str">
        <f>'DATOS DISEÑO'!$C$9</f>
        <v>BOYACÁ</v>
      </c>
      <c r="C209" s="6" t="str">
        <f>'DATOS DISEÑO'!$C$10</f>
        <v>TUNDAMA</v>
      </c>
      <c r="D209" s="6">
        <v>7</v>
      </c>
      <c r="E209" s="6">
        <v>450.2</v>
      </c>
      <c r="F209" s="82" t="str">
        <f>VLOOKUP(Tabla712[[#This Row],[ITEM]],Tabla1[[#All],[ÍTEM]:[DESCRIPCIÓN ACTIVIDAD]],3,FALSE)</f>
        <v>MEZCLA DENSA EN CALIENTE TIPO MDC‐19  
(Mezcla in situ)</v>
      </c>
      <c r="G209" s="6" t="s">
        <v>28</v>
      </c>
      <c r="H209" t="s">
        <v>105</v>
      </c>
      <c r="I209" s="6" t="s">
        <v>87</v>
      </c>
      <c r="J209" s="5" cm="1">
        <f t="array" ref="J209">INDEX(Tabla5[[#All],[Departamento]:[Precio ($ COP)]],MATCH(Tabla712[[#This Row],[DEPARTAMENTO]]&amp;Tabla712[[#This Row],[CODIGO]]&amp;Tabla712[[#This Row],[PROVINCIA]],Tabla5[[#All],[Departamento]]&amp;Tabla5[[#All],[Código]]&amp;Tabla5[[#All],[Provincia]],0),6)</f>
        <v>136283.33333333334</v>
      </c>
      <c r="K209" s="74">
        <f>Tabla712[[#This Row],[VALOR ECONOMICO ]]/Tabla712[[#This Row],[PRESTACIONES '[%']]]*100</f>
        <v>73666.666666666672</v>
      </c>
      <c r="L209" s="63">
        <v>185</v>
      </c>
      <c r="M209" s="63">
        <v>80</v>
      </c>
      <c r="N209" s="75">
        <f>Tabla712[[#This Row],[VALOR ECONOMICO ]]/Tabla712[[#This Row],[RENDIMIENTO]]</f>
        <v>1703.5416666666667</v>
      </c>
      <c r="O209" s="64" t="s">
        <v>421</v>
      </c>
      <c r="P209" s="76" t="s">
        <v>421</v>
      </c>
      <c r="Q209" s="65" t="s">
        <v>421</v>
      </c>
      <c r="R209" s="78" t="s">
        <v>421</v>
      </c>
      <c r="S209" s="71" t="s">
        <v>421</v>
      </c>
      <c r="T209" s="94" t="s">
        <v>421</v>
      </c>
      <c r="U209" s="71" t="s">
        <v>421</v>
      </c>
      <c r="V209" s="80" t="s">
        <v>421</v>
      </c>
    </row>
    <row r="210" spans="2:22" x14ac:dyDescent="0.3">
      <c r="B210" s="6" t="str">
        <f>'DATOS DISEÑO'!$C$9</f>
        <v>BOYACÁ</v>
      </c>
      <c r="C210" s="6" t="str">
        <f>'DATOS DISEÑO'!$C$10</f>
        <v>TUNDAMA</v>
      </c>
      <c r="D210" s="6">
        <v>7</v>
      </c>
      <c r="E210" s="6" t="s">
        <v>109</v>
      </c>
      <c r="F210" s="82" t="str">
        <f>VLOOKUP(Tabla712[[#This Row],[ITEM]],Tabla1[[#All],[ÍTEM]:[DESCRIPCIÓN ACTIVIDAD]],3,FALSE)</f>
        <v>EXCAVACIÓN SIN CLASIFICAR DE LA EXPLANACIÓN Y CANALES</v>
      </c>
      <c r="G210" s="6" t="s">
        <v>28</v>
      </c>
      <c r="H210" t="s">
        <v>105</v>
      </c>
      <c r="I210" s="6" t="s">
        <v>87</v>
      </c>
      <c r="J210" s="5" cm="1">
        <f t="array" ref="J210">INDEX(Tabla5[[#All],[Departamento]:[Precio ($ COP)]],MATCH(Tabla712[[#This Row],[DEPARTAMENTO]]&amp;Tabla712[[#This Row],[CODIGO]]&amp;Tabla712[[#This Row],[PROVINCIA]],Tabla5[[#All],[Departamento]]&amp;Tabla5[[#All],[Código]]&amp;Tabla5[[#All],[Provincia]],0),6)</f>
        <v>136283.33333333334</v>
      </c>
      <c r="K210" s="74">
        <f>Tabla712[[#This Row],[VALOR ECONOMICO ]]/Tabla712[[#This Row],[PRESTACIONES '[%']]]*100</f>
        <v>73666.666666666672</v>
      </c>
      <c r="L210" s="63">
        <v>185</v>
      </c>
      <c r="M210" s="63">
        <v>425</v>
      </c>
      <c r="N210" s="75">
        <f>Tabla712[[#This Row],[VALOR ECONOMICO ]]/Tabla712[[#This Row],[RENDIMIENTO]]</f>
        <v>320.66666666666669</v>
      </c>
      <c r="O210" s="64" t="s">
        <v>421</v>
      </c>
      <c r="P210" s="76" t="s">
        <v>421</v>
      </c>
      <c r="Q210" s="65" t="s">
        <v>421</v>
      </c>
      <c r="R210" s="78" t="s">
        <v>421</v>
      </c>
      <c r="S210" s="71" t="s">
        <v>421</v>
      </c>
      <c r="T210" s="94" t="s">
        <v>421</v>
      </c>
      <c r="U210" s="71" t="s">
        <v>421</v>
      </c>
      <c r="V210" s="80" t="s">
        <v>421</v>
      </c>
    </row>
    <row r="211" spans="2:22" x14ac:dyDescent="0.3">
      <c r="B211" s="6" t="str">
        <f>'DATOS DISEÑO'!$C$9</f>
        <v>BOYACÁ</v>
      </c>
      <c r="C211" s="6" t="str">
        <f>'DATOS DISEÑO'!$C$10</f>
        <v>TUNDAMA</v>
      </c>
      <c r="D211" s="6">
        <v>7</v>
      </c>
      <c r="E211" s="6">
        <v>450.2</v>
      </c>
      <c r="F211" s="82" t="str">
        <f>VLOOKUP(Tabla712[[#This Row],[ITEM]],Tabla1[[#All],[ÍTEM]:[DESCRIPCIÓN ACTIVIDAD]],3,FALSE)</f>
        <v>MEZCLA DENSA EN CALIENTE TIPO MDC‐19  
(Mezcla in situ)</v>
      </c>
      <c r="G211" s="6" t="s">
        <v>32</v>
      </c>
      <c r="H211" t="s">
        <v>106</v>
      </c>
      <c r="I211" s="6" t="s">
        <v>87</v>
      </c>
      <c r="J211" s="5" cm="1">
        <f t="array" ref="J211">INDEX(Tabla5[[#All],[Departamento]:[Precio ($ COP)]],MATCH(Tabla712[[#This Row],[DEPARTAMENTO]]&amp;Tabla712[[#This Row],[CODIGO]]&amp;Tabla712[[#This Row],[PROVINCIA]],Tabla5[[#All],[Departamento]]&amp;Tabla5[[#All],[Código]]&amp;Tabla5[[#All],[Provincia]],0),6)</f>
        <v>205226.66666666669</v>
      </c>
      <c r="K211" s="74">
        <f>Tabla712[[#This Row],[VALOR ECONOMICO ]]/Tabla712[[#This Row],[PRESTACIONES '[%']]]*100</f>
        <v>110933.33333333334</v>
      </c>
      <c r="L211" s="63">
        <v>185</v>
      </c>
      <c r="M211" s="63">
        <v>80</v>
      </c>
      <c r="N211" s="75">
        <f>Tabla712[[#This Row],[VALOR ECONOMICO ]]/Tabla712[[#This Row],[RENDIMIENTO]]</f>
        <v>2565.3333333333335</v>
      </c>
      <c r="O211" s="64" t="s">
        <v>421</v>
      </c>
      <c r="P211" s="76" t="s">
        <v>421</v>
      </c>
      <c r="Q211" s="65" t="s">
        <v>421</v>
      </c>
      <c r="R211" s="78" t="s">
        <v>421</v>
      </c>
      <c r="S211" s="71" t="s">
        <v>421</v>
      </c>
      <c r="T211" s="94" t="s">
        <v>421</v>
      </c>
      <c r="U211" s="71" t="s">
        <v>421</v>
      </c>
      <c r="V211" s="80" t="s">
        <v>421</v>
      </c>
    </row>
    <row r="212" spans="2:22" x14ac:dyDescent="0.3">
      <c r="B212" s="6" t="str">
        <f>'DATOS DISEÑO'!$C$9</f>
        <v>BOYACÁ</v>
      </c>
      <c r="C212" s="6" t="str">
        <f>'DATOS DISEÑO'!$C$10</f>
        <v>TUNDAMA</v>
      </c>
      <c r="D212" s="6">
        <v>7</v>
      </c>
      <c r="E212" s="6" t="s">
        <v>109</v>
      </c>
      <c r="F212" s="82" t="str">
        <f>VLOOKUP(Tabla712[[#This Row],[ITEM]],Tabla1[[#All],[ÍTEM]:[DESCRIPCIÓN ACTIVIDAD]],3,FALSE)</f>
        <v>EXCAVACIÓN SIN CLASIFICAR DE LA EXPLANACIÓN Y CANALES</v>
      </c>
      <c r="G212" s="6" t="s">
        <v>53</v>
      </c>
      <c r="H212" t="s">
        <v>349</v>
      </c>
      <c r="I212" s="6" t="s">
        <v>146</v>
      </c>
      <c r="J212" s="5" cm="1">
        <f t="array" ref="J212">INDEX(Tabla8[[#All],[Departamento ]:[Precio ($ COP)]],MATCH(Tabla712[[#This Row],[DEPARTAMENTO]]&amp;Tabla712[[#This Row],[CODIGO]]&amp;Tabla712[[#This Row],[PROVINCIA]],Tabla8[[#All],[Departamento ]]&amp;Tabla8[[#All],[Código]]&amp;Tabla8[[#All],[Provincia]],0),7)</f>
        <v>3377.6829577518247</v>
      </c>
      <c r="K212" s="74" t="s">
        <v>421</v>
      </c>
      <c r="L212" s="63" t="s">
        <v>421</v>
      </c>
      <c r="M212" s="63" t="s">
        <v>421</v>
      </c>
      <c r="N212" s="75" t="s">
        <v>421</v>
      </c>
      <c r="O212" s="64">
        <v>1</v>
      </c>
      <c r="P212" s="77">
        <f>Tabla712[[#This Row],[CANTIDAD DE MATERIAL]]*Tabla712[[#This Row],[VALOR ECONOMICO ]]</f>
        <v>3377.6829577518247</v>
      </c>
      <c r="Q212" s="65" t="s">
        <v>421</v>
      </c>
      <c r="R212" s="78" t="s">
        <v>421</v>
      </c>
      <c r="S212" s="71" t="s">
        <v>421</v>
      </c>
      <c r="T212" s="94" t="s">
        <v>421</v>
      </c>
      <c r="U212" s="71" t="s">
        <v>421</v>
      </c>
      <c r="V212" s="80" t="s">
        <v>421</v>
      </c>
    </row>
    <row r="213" spans="2:22" x14ac:dyDescent="0.3">
      <c r="B213" s="6" t="str">
        <f>'DATOS DISEÑO'!$C$9</f>
        <v>BOYACÁ</v>
      </c>
      <c r="C213" s="6" t="str">
        <f>'DATOS DISEÑO'!$C$10</f>
        <v>TUNDAMA</v>
      </c>
      <c r="D213" s="6">
        <v>7</v>
      </c>
      <c r="E213" s="6" t="s">
        <v>113</v>
      </c>
      <c r="F213" s="82" t="str">
        <f>VLOOKUP(Tabla712[[#This Row],[ITEM]],Tabla1[[#All],[ÍTEM]:[DESCRIPCIÓN ACTIVIDAD]],3,FALSE)</f>
        <v>BASE GRANULAR CLASE C 
(Analizada para tipo NT1, de gradacion BG 25, clase C)</v>
      </c>
      <c r="G213" s="6" t="s">
        <v>63</v>
      </c>
      <c r="H213" t="s">
        <v>356</v>
      </c>
      <c r="I213" s="6" t="s">
        <v>146</v>
      </c>
      <c r="J213" s="5" cm="1">
        <f t="array" ref="J213">INDEX(Tabla8[[#All],[Departamento ]:[Precio ($ COP)]],MATCH(Tabla712[[#This Row],[DEPARTAMENTO]]&amp;Tabla712[[#This Row],[CODIGO]]&amp;Tabla712[[#This Row],[PROVINCIA]],Tabla8[[#All],[Departamento ]]&amp;Tabla8[[#All],[Código]]&amp;Tabla8[[#All],[Provincia]],0),7)</f>
        <v>67513.129849974139</v>
      </c>
      <c r="K213" s="74" t="s">
        <v>421</v>
      </c>
      <c r="L213" s="63" t="s">
        <v>421</v>
      </c>
      <c r="M213" s="63" t="s">
        <v>421</v>
      </c>
      <c r="N213" s="75" t="s">
        <v>421</v>
      </c>
      <c r="O213" s="64">
        <v>1.3</v>
      </c>
      <c r="P213" s="77">
        <f>Tabla712[[#This Row],[CANTIDAD DE MATERIAL]]*Tabla712[[#This Row],[VALOR ECONOMICO ]]</f>
        <v>87767.068804966388</v>
      </c>
      <c r="Q213" s="65" t="s">
        <v>421</v>
      </c>
      <c r="R213" s="78" t="s">
        <v>421</v>
      </c>
      <c r="S213" s="71" t="s">
        <v>421</v>
      </c>
      <c r="T213" s="94" t="s">
        <v>421</v>
      </c>
      <c r="U213" s="71" t="s">
        <v>421</v>
      </c>
      <c r="V213" s="80" t="s">
        <v>421</v>
      </c>
    </row>
    <row r="214" spans="2:22" x14ac:dyDescent="0.3">
      <c r="B214" s="6" t="str">
        <f>'DATOS DISEÑO'!$C$9</f>
        <v>BOYACÁ</v>
      </c>
      <c r="C214" s="6" t="str">
        <f>'DATOS DISEÑO'!$C$10</f>
        <v>TUNDAMA</v>
      </c>
      <c r="D214" s="6">
        <v>7</v>
      </c>
      <c r="E214" s="6" t="s">
        <v>111</v>
      </c>
      <c r="F214" s="82" t="str">
        <f>VLOOKUP(Tabla712[[#This Row],[ITEM]],Tabla1[[#All],[ÍTEM]:[DESCRIPCIÓN ACTIVIDAD]],3,FALSE)</f>
        <v>SUBBASE GRANULAR CLASE C 
(Analizada para tipo de gradacion SGB-50, clase C)</v>
      </c>
      <c r="G214" s="6" t="s">
        <v>71</v>
      </c>
      <c r="H214" t="s">
        <v>361</v>
      </c>
      <c r="I214" s="6" t="s">
        <v>146</v>
      </c>
      <c r="J214" s="5" cm="1">
        <f t="array" ref="J214">INDEX(Tabla8[[#All],[Departamento ]:[Precio ($ COP)]],MATCH(Tabla712[[#This Row],[DEPARTAMENTO]]&amp;Tabla712[[#This Row],[CODIGO]]&amp;Tabla712[[#This Row],[PROVINCIA]],Tabla8[[#All],[Departamento ]]&amp;Tabla8[[#All],[Código]]&amp;Tabla8[[#All],[Provincia]],0),7)</f>
        <v>65637.76513191931</v>
      </c>
      <c r="K214" s="74" t="s">
        <v>421</v>
      </c>
      <c r="L214" s="63" t="s">
        <v>421</v>
      </c>
      <c r="M214" s="63" t="s">
        <v>421</v>
      </c>
      <c r="N214" s="75" t="s">
        <v>421</v>
      </c>
      <c r="O214" s="64">
        <v>1.3</v>
      </c>
      <c r="P214" s="77">
        <f>Tabla712[[#This Row],[CANTIDAD DE MATERIAL]]*Tabla712[[#This Row],[VALOR ECONOMICO ]]</f>
        <v>85329.094671495113</v>
      </c>
      <c r="Q214" s="65" t="s">
        <v>421</v>
      </c>
      <c r="R214" s="78" t="s">
        <v>421</v>
      </c>
      <c r="S214" s="71" t="s">
        <v>421</v>
      </c>
      <c r="T214" s="94" t="s">
        <v>421</v>
      </c>
      <c r="U214" s="71" t="s">
        <v>421</v>
      </c>
      <c r="V214" s="80" t="s">
        <v>421</v>
      </c>
    </row>
    <row r="215" spans="2:22" x14ac:dyDescent="0.3">
      <c r="B215" s="6" t="str">
        <f>'DATOS DISEÑO'!$C$9</f>
        <v>BOYACÁ</v>
      </c>
      <c r="C215" s="6" t="str">
        <f>'DATOS DISEÑO'!$C$10</f>
        <v>TUNDAMA</v>
      </c>
      <c r="D215" s="6">
        <v>7</v>
      </c>
      <c r="E215" s="6">
        <v>450.2</v>
      </c>
      <c r="F215" s="82" t="str">
        <f>VLOOKUP(Tabla712[[#This Row],[ITEM]],Tabla1[[#All],[ÍTEM]:[DESCRIPCIÓN ACTIVIDAD]],3,FALSE)</f>
        <v>MEZCLA DENSA EN CALIENTE TIPO MDC‐19  
(Mezcla in situ)</v>
      </c>
      <c r="G215" s="6" t="s">
        <v>79</v>
      </c>
      <c r="H215" t="s">
        <v>370</v>
      </c>
      <c r="I215" s="6" t="s">
        <v>146</v>
      </c>
      <c r="J215" s="5" cm="1">
        <f t="array" ref="J215">INDEX(Tabla8[[#All],[Departamento ]:[Precio ($ COP)]],MATCH(Tabla712[[#This Row],[DEPARTAMENTO]]&amp;Tabla712[[#This Row],[CODIGO]]&amp;Tabla712[[#This Row],[PROVINCIA]],Tabla8[[#All],[Departamento ]]&amp;Tabla8[[#All],[Código]]&amp;Tabla8[[#All],[Provincia]],0),7)</f>
        <v>66457.20292131562</v>
      </c>
      <c r="K215" s="74" t="s">
        <v>421</v>
      </c>
      <c r="L215" s="63" t="s">
        <v>421</v>
      </c>
      <c r="M215" s="63" t="s">
        <v>421</v>
      </c>
      <c r="N215" s="75" t="s">
        <v>421</v>
      </c>
      <c r="O215" s="64">
        <v>1.4</v>
      </c>
      <c r="P215" s="77">
        <f>Tabla712[[#This Row],[CANTIDAD DE MATERIAL]]*Tabla712[[#This Row],[VALOR ECONOMICO ]]</f>
        <v>93040.084089841868</v>
      </c>
      <c r="Q215" s="65" t="s">
        <v>421</v>
      </c>
      <c r="R215" s="78" t="s">
        <v>421</v>
      </c>
      <c r="S215" s="71" t="s">
        <v>421</v>
      </c>
      <c r="T215" s="94" t="s">
        <v>421</v>
      </c>
      <c r="U215" s="71" t="s">
        <v>421</v>
      </c>
      <c r="V215" s="80" t="s">
        <v>421</v>
      </c>
    </row>
    <row r="216" spans="2:22" x14ac:dyDescent="0.3">
      <c r="B216" s="6" t="str">
        <f>'DATOS DISEÑO'!$C$9</f>
        <v>BOYACÁ</v>
      </c>
      <c r="C216" s="6" t="str">
        <f>'DATOS DISEÑO'!$C$10</f>
        <v>TUNDAMA</v>
      </c>
      <c r="D216" s="6">
        <v>7</v>
      </c>
      <c r="E216" s="6">
        <v>310.10000000000002</v>
      </c>
      <c r="F216" s="82" t="str">
        <f>VLOOKUP(Tabla712[[#This Row],[ITEM]],Tabla1[[#All],[ÍTEM]:[DESCRIPCIÓN ACTIVIDAD]],3,FALSE)</f>
        <v>CONFORMACIÓN DE LA CALZADA EXISTENTE</v>
      </c>
      <c r="G216" s="6" t="s">
        <v>33</v>
      </c>
      <c r="H216" t="s">
        <v>336</v>
      </c>
      <c r="I216" s="6" t="s">
        <v>335</v>
      </c>
      <c r="J216" s="5" cm="1">
        <f t="array" ref="J216">INDEX(Tabla8[[#All],[Departamento ]:[Precio ($ COP)]],MATCH(Tabla712[[#This Row],[DEPARTAMENTO]]&amp;Tabla712[[#This Row],[CODIGO]]&amp;Tabla712[[#This Row],[PROVINCIA]],Tabla8[[#All],[Departamento ]]&amp;Tabla8[[#All],[Código]]&amp;Tabla8[[#All],[Provincia]],0),7)</f>
        <v>97.87579460336616</v>
      </c>
      <c r="K216" s="74" t="s">
        <v>421</v>
      </c>
      <c r="L216" s="63" t="s">
        <v>421</v>
      </c>
      <c r="M216" s="63" t="s">
        <v>421</v>
      </c>
      <c r="N216" s="75" t="s">
        <v>421</v>
      </c>
      <c r="O216" s="64">
        <v>3</v>
      </c>
      <c r="P216" s="77">
        <f>Tabla712[[#This Row],[CANTIDAD DE MATERIAL]]*Tabla712[[#This Row],[VALOR ECONOMICO ]]</f>
        <v>293.62738381009848</v>
      </c>
      <c r="Q216" s="65" t="s">
        <v>421</v>
      </c>
      <c r="R216" s="78" t="s">
        <v>421</v>
      </c>
      <c r="S216" s="71" t="s">
        <v>421</v>
      </c>
      <c r="T216" s="94" t="s">
        <v>421</v>
      </c>
      <c r="U216" s="71" t="s">
        <v>421</v>
      </c>
      <c r="V216" s="80" t="s">
        <v>421</v>
      </c>
    </row>
    <row r="217" spans="2:22" x14ac:dyDescent="0.3">
      <c r="B217" s="6" t="str">
        <f>'DATOS DISEÑO'!$C$9</f>
        <v>BOYACÁ</v>
      </c>
      <c r="C217" s="6" t="str">
        <f>'DATOS DISEÑO'!$C$10</f>
        <v>TUNDAMA</v>
      </c>
      <c r="D217" s="6">
        <v>7</v>
      </c>
      <c r="E217" s="6">
        <v>450.2</v>
      </c>
      <c r="F217" s="82" t="str">
        <f>VLOOKUP(Tabla712[[#This Row],[ITEM]],Tabla1[[#All],[ÍTEM]:[DESCRIPCIÓN ACTIVIDAD]],3,FALSE)</f>
        <v>MEZCLA DENSA EN CALIENTE TIPO MDC‐19  
(Mezcla in situ)</v>
      </c>
      <c r="G217" s="6" t="s">
        <v>33</v>
      </c>
      <c r="H217" t="s">
        <v>336</v>
      </c>
      <c r="I217" s="6" t="s">
        <v>335</v>
      </c>
      <c r="J217" s="5" cm="1">
        <f t="array" ref="J217">INDEX(Tabla8[[#All],[Departamento ]:[Precio ($ COP)]],MATCH(Tabla712[[#This Row],[DEPARTAMENTO]]&amp;Tabla712[[#This Row],[CODIGO]]&amp;Tabla712[[#This Row],[PROVINCIA]],Tabla8[[#All],[Departamento ]]&amp;Tabla8[[#All],[Código]]&amp;Tabla8[[#All],[Provincia]],0),7)</f>
        <v>97.87579460336616</v>
      </c>
      <c r="K217" s="74" t="s">
        <v>421</v>
      </c>
      <c r="L217" s="63" t="s">
        <v>421</v>
      </c>
      <c r="M217" s="63" t="s">
        <v>421</v>
      </c>
      <c r="N217" s="75" t="s">
        <v>421</v>
      </c>
      <c r="O217" s="64">
        <v>25</v>
      </c>
      <c r="P217" s="77">
        <f>Tabla712[[#This Row],[CANTIDAD DE MATERIAL]]*Tabla712[[#This Row],[VALOR ECONOMICO ]]</f>
        <v>2446.8948650841539</v>
      </c>
      <c r="Q217" s="65" t="s">
        <v>421</v>
      </c>
      <c r="R217" s="78" t="s">
        <v>421</v>
      </c>
      <c r="S217" s="71" t="s">
        <v>421</v>
      </c>
      <c r="T217" s="94" t="s">
        <v>421</v>
      </c>
      <c r="U217" s="71" t="s">
        <v>421</v>
      </c>
      <c r="V217" s="80" t="s">
        <v>421</v>
      </c>
    </row>
    <row r="218" spans="2:22" x14ac:dyDescent="0.3">
      <c r="B218" s="6" t="str">
        <f>'DATOS DISEÑO'!$C$9</f>
        <v>BOYACÁ</v>
      </c>
      <c r="C218" s="6" t="str">
        <f>'DATOS DISEÑO'!$C$10</f>
        <v>TUNDAMA</v>
      </c>
      <c r="D218" s="6">
        <v>7</v>
      </c>
      <c r="E218" s="6" t="s">
        <v>111</v>
      </c>
      <c r="F218" s="82" t="str">
        <f>VLOOKUP(Tabla712[[#This Row],[ITEM]],Tabla1[[#All],[ÍTEM]:[DESCRIPCIÓN ACTIVIDAD]],3,FALSE)</f>
        <v>SUBBASE GRANULAR CLASE C 
(Analizada para tipo de gradacion SGB-50, clase C)</v>
      </c>
      <c r="G218" s="6" t="s">
        <v>33</v>
      </c>
      <c r="H218" t="s">
        <v>336</v>
      </c>
      <c r="I218" s="6" t="s">
        <v>335</v>
      </c>
      <c r="J218" s="5" cm="1">
        <f t="array" ref="J218">INDEX(Tabla8[[#All],[Departamento ]:[Precio ($ COP)]],MATCH(Tabla712[[#This Row],[DEPARTAMENTO]]&amp;Tabla712[[#This Row],[CODIGO]]&amp;Tabla712[[#This Row],[PROVINCIA]],Tabla8[[#All],[Departamento ]]&amp;Tabla8[[#All],[Código]]&amp;Tabla8[[#All],[Provincia]],0),7)</f>
        <v>97.87579460336616</v>
      </c>
      <c r="K218" s="74" t="s">
        <v>421</v>
      </c>
      <c r="L218" s="63" t="s">
        <v>421</v>
      </c>
      <c r="M218" s="63" t="s">
        <v>421</v>
      </c>
      <c r="N218" s="75" t="s">
        <v>421</v>
      </c>
      <c r="O218" s="64">
        <v>22</v>
      </c>
      <c r="P218" s="77">
        <f>Tabla712[[#This Row],[CANTIDAD DE MATERIAL]]*Tabla712[[#This Row],[VALOR ECONOMICO ]]</f>
        <v>2153.2674812740556</v>
      </c>
      <c r="Q218" s="65" t="s">
        <v>421</v>
      </c>
      <c r="R218" s="78" t="s">
        <v>421</v>
      </c>
      <c r="S218" s="71" t="s">
        <v>421</v>
      </c>
      <c r="T218" s="94" t="s">
        <v>421</v>
      </c>
      <c r="U218" s="71" t="s">
        <v>421</v>
      </c>
      <c r="V218" s="80" t="s">
        <v>421</v>
      </c>
    </row>
    <row r="219" spans="2:22" x14ac:dyDescent="0.3">
      <c r="B219" s="6" t="str">
        <f>'DATOS DISEÑO'!$C$9</f>
        <v>BOYACÁ</v>
      </c>
      <c r="C219" s="6" t="str">
        <f>'DATOS DISEÑO'!$C$10</f>
        <v>TUNDAMA</v>
      </c>
      <c r="D219" s="6">
        <v>7</v>
      </c>
      <c r="E219" s="6" t="s">
        <v>113</v>
      </c>
      <c r="F219" s="82" t="str">
        <f>VLOOKUP(Tabla712[[#This Row],[ITEM]],Tabla1[[#All],[ÍTEM]:[DESCRIPCIÓN ACTIVIDAD]],3,FALSE)</f>
        <v>BASE GRANULAR CLASE C 
(Analizada para tipo NT1, de gradacion BG 25, clase C)</v>
      </c>
      <c r="G219" s="6" t="s">
        <v>33</v>
      </c>
      <c r="H219" t="s">
        <v>336</v>
      </c>
      <c r="I219" s="6" t="s">
        <v>335</v>
      </c>
      <c r="J219" s="5" cm="1">
        <f t="array" ref="J219">INDEX(Tabla8[[#All],[Departamento ]:[Precio ($ COP)]],MATCH(Tabla712[[#This Row],[DEPARTAMENTO]]&amp;Tabla712[[#This Row],[CODIGO]]&amp;Tabla712[[#This Row],[PROVINCIA]],Tabla8[[#All],[Departamento ]]&amp;Tabla8[[#All],[Código]]&amp;Tabla8[[#All],[Provincia]],0),7)</f>
        <v>97.87579460336616</v>
      </c>
      <c r="K219" s="74" t="s">
        <v>421</v>
      </c>
      <c r="L219" s="63" t="s">
        <v>421</v>
      </c>
      <c r="M219" s="63" t="s">
        <v>421</v>
      </c>
      <c r="N219" s="75" t="s">
        <v>421</v>
      </c>
      <c r="O219" s="64">
        <v>22</v>
      </c>
      <c r="P219" s="77">
        <f>Tabla712[[#This Row],[CANTIDAD DE MATERIAL]]*Tabla712[[#This Row],[VALOR ECONOMICO ]]</f>
        <v>2153.2674812740556</v>
      </c>
      <c r="Q219" s="65" t="s">
        <v>421</v>
      </c>
      <c r="R219" s="78" t="s">
        <v>421</v>
      </c>
      <c r="S219" s="71" t="s">
        <v>421</v>
      </c>
      <c r="T219" s="94" t="s">
        <v>421</v>
      </c>
      <c r="U219" s="71" t="s">
        <v>421</v>
      </c>
      <c r="V219" s="80" t="s">
        <v>421</v>
      </c>
    </row>
    <row r="220" spans="2:22" x14ac:dyDescent="0.3">
      <c r="B220" s="6" t="str">
        <f>'DATOS DISEÑO'!$C$9</f>
        <v>BOYACÁ</v>
      </c>
      <c r="C220" s="6" t="str">
        <f>'DATOS DISEÑO'!$C$10</f>
        <v>TUNDAMA</v>
      </c>
      <c r="D220" s="6">
        <v>7</v>
      </c>
      <c r="E220" s="6" t="s">
        <v>109</v>
      </c>
      <c r="F220" s="82" t="str">
        <f>VLOOKUP(Tabla712[[#This Row],[ITEM]],Tabla1[[#All],[ÍTEM]:[DESCRIPCIÓN ACTIVIDAD]],3,FALSE)</f>
        <v>EXCAVACIÓN SIN CLASIFICAR DE LA EXPLANACIÓN Y CANALES</v>
      </c>
      <c r="G220" s="6" t="s">
        <v>10</v>
      </c>
      <c r="H220" t="s">
        <v>375</v>
      </c>
      <c r="I220" s="6" t="s">
        <v>372</v>
      </c>
      <c r="J220" s="5" cm="1">
        <f t="array" ref="J220">INDEX(Tabla9[[#All],[Departamento ]:[Precio ($ COP)]],MATCH(Tabla712[[#This Row],[DEPARTAMENTO]]&amp;Tabla712[[#This Row],[CODIGO]]&amp;Tabla712[[#This Row],[PROVINCIA]],Tabla9[[#All],[Departamento ]]&amp;Tabla9[[#All],[Código]]&amp;Tabla9[[#All],[Provincia]],0),8)</f>
        <v>250141.74344436562</v>
      </c>
      <c r="K220" s="74" t="s">
        <v>421</v>
      </c>
      <c r="L220" s="63" t="s">
        <v>421</v>
      </c>
      <c r="M220" s="63" t="s">
        <v>421</v>
      </c>
      <c r="N220" s="75" t="s">
        <v>421</v>
      </c>
      <c r="O220" s="64" t="s">
        <v>421</v>
      </c>
      <c r="P220" s="76" t="s">
        <v>421</v>
      </c>
      <c r="Q220" s="65">
        <f>1/70</f>
        <v>1.4285714285714285E-2</v>
      </c>
      <c r="R220" s="79">
        <f>Tabla712[[#This Row],[VALOR ECONOMICO ]]*Tabla712[[#This Row],[RENDIMIENTO EQUIPO]]</f>
        <v>3573.4534777766517</v>
      </c>
      <c r="S220" s="71" t="s">
        <v>421</v>
      </c>
      <c r="T220" s="94" t="s">
        <v>421</v>
      </c>
      <c r="U220" s="71" t="s">
        <v>421</v>
      </c>
      <c r="V220" s="80" t="s">
        <v>421</v>
      </c>
    </row>
    <row r="221" spans="2:22" x14ac:dyDescent="0.3">
      <c r="B221" s="6" t="str">
        <f>'DATOS DISEÑO'!$C$9</f>
        <v>BOYACÁ</v>
      </c>
      <c r="C221" s="6" t="str">
        <f>'DATOS DISEÑO'!$C$10</f>
        <v>TUNDAMA</v>
      </c>
      <c r="D221" s="6">
        <v>7</v>
      </c>
      <c r="E221" s="6">
        <v>310.10000000000002</v>
      </c>
      <c r="F221" s="82" t="str">
        <f>VLOOKUP(Tabla712[[#This Row],[ITEM]],Tabla1[[#All],[ÍTEM]:[DESCRIPCIÓN ACTIVIDAD]],3,FALSE)</f>
        <v>CONFORMACIÓN DE LA CALZADA EXISTENTE</v>
      </c>
      <c r="G221" s="6" t="s">
        <v>323</v>
      </c>
      <c r="H221" t="s">
        <v>377</v>
      </c>
      <c r="I221" s="6" t="s">
        <v>372</v>
      </c>
      <c r="J221" s="5" cm="1">
        <f t="array" ref="J221">INDEX(Tabla9[[#All],[Departamento ]:[Precio ($ COP)]],MATCH(Tabla712[[#This Row],[DEPARTAMENTO]]&amp;Tabla712[[#This Row],[CODIGO]]&amp;Tabla712[[#This Row],[PROVINCIA]],Tabla9[[#All],[Departamento ]]&amp;Tabla9[[#All],[Código]]&amp;Tabla9[[#All],[Provincia]],0),8)</f>
        <v>250141.74344436562</v>
      </c>
      <c r="K221" s="74" t="s">
        <v>421</v>
      </c>
      <c r="L221" s="63" t="s">
        <v>421</v>
      </c>
      <c r="M221" s="63" t="s">
        <v>421</v>
      </c>
      <c r="N221" s="75" t="s">
        <v>421</v>
      </c>
      <c r="O221" s="64" t="s">
        <v>421</v>
      </c>
      <c r="P221" s="76" t="s">
        <v>421</v>
      </c>
      <c r="Q221" s="65">
        <f>1/619.375</f>
        <v>1.6145307769929364E-3</v>
      </c>
      <c r="R221" s="79">
        <f>Tabla712[[#This Row],[VALOR ECONOMICO ]]*Tabla712[[#This Row],[RENDIMIENTO EQUIPO]]</f>
        <v>403.86154340159942</v>
      </c>
      <c r="S221" s="71" t="s">
        <v>421</v>
      </c>
      <c r="T221" s="94" t="s">
        <v>421</v>
      </c>
      <c r="U221" s="71" t="s">
        <v>421</v>
      </c>
      <c r="V221" s="80" t="s">
        <v>421</v>
      </c>
    </row>
    <row r="222" spans="2:22" x14ac:dyDescent="0.3">
      <c r="B222" s="6" t="str">
        <f>'DATOS DISEÑO'!$C$9</f>
        <v>BOYACÁ</v>
      </c>
      <c r="C222" s="6" t="str">
        <f>'DATOS DISEÑO'!$C$10</f>
        <v>TUNDAMA</v>
      </c>
      <c r="D222" s="6">
        <v>7</v>
      </c>
      <c r="E222" s="6">
        <v>450.2</v>
      </c>
      <c r="F222" s="82" t="str">
        <f>VLOOKUP(Tabla712[[#This Row],[ITEM]],Tabla1[[#All],[ÍTEM]:[DESCRIPCIÓN ACTIVIDAD]],3,FALSE)</f>
        <v>MEZCLA DENSA EN CALIENTE TIPO MDC‐19  
(Mezcla in situ)</v>
      </c>
      <c r="G222" s="6" t="s">
        <v>14</v>
      </c>
      <c r="H222" t="s">
        <v>378</v>
      </c>
      <c r="I222" s="6" t="s">
        <v>372</v>
      </c>
      <c r="J222" s="5" cm="1">
        <f t="array" ref="J222">INDEX(Tabla9[[#All],[Departamento ]:[Precio ($ COP)]],MATCH(Tabla712[[#This Row],[DEPARTAMENTO]]&amp;Tabla712[[#This Row],[CODIGO]]&amp;Tabla712[[#This Row],[PROVINCIA]],Tabla9[[#All],[Departamento ]]&amp;Tabla9[[#All],[Código]]&amp;Tabla9[[#All],[Provincia]],0),8)</f>
        <v>270986.88873139612</v>
      </c>
      <c r="K222" s="74" t="s">
        <v>421</v>
      </c>
      <c r="L222" s="63" t="s">
        <v>421</v>
      </c>
      <c r="M222" s="63" t="s">
        <v>421</v>
      </c>
      <c r="N222" s="75" t="s">
        <v>421</v>
      </c>
      <c r="O222" s="64" t="s">
        <v>421</v>
      </c>
      <c r="P222" s="76" t="s">
        <v>421</v>
      </c>
      <c r="Q222" s="65">
        <v>0.1</v>
      </c>
      <c r="R222" s="79">
        <f>Tabla712[[#This Row],[VALOR ECONOMICO ]]*Tabla712[[#This Row],[RENDIMIENTO EQUIPO]]</f>
        <v>27098.688873139614</v>
      </c>
      <c r="S222" s="71" t="s">
        <v>421</v>
      </c>
      <c r="T222" s="94" t="s">
        <v>421</v>
      </c>
      <c r="U222" s="71" t="s">
        <v>421</v>
      </c>
      <c r="V222" s="80" t="s">
        <v>421</v>
      </c>
    </row>
    <row r="223" spans="2:22" x14ac:dyDescent="0.3">
      <c r="B223" s="6" t="str">
        <f>'DATOS DISEÑO'!$C$9</f>
        <v>BOYACÁ</v>
      </c>
      <c r="C223" s="6" t="str">
        <f>'DATOS DISEÑO'!$C$10</f>
        <v>TUNDAMA</v>
      </c>
      <c r="D223" s="6">
        <v>7</v>
      </c>
      <c r="E223" s="6">
        <v>310.10000000000002</v>
      </c>
      <c r="F223" s="82" t="str">
        <f>VLOOKUP(Tabla712[[#This Row],[ITEM]],Tabla1[[#All],[ÍTEM]:[DESCRIPCIÓN ACTIVIDAD]],3,FALSE)</f>
        <v>CONFORMACIÓN DE LA CALZADA EXISTENTE</v>
      </c>
      <c r="G223" s="6" t="s">
        <v>18</v>
      </c>
      <c r="H223" t="s">
        <v>379</v>
      </c>
      <c r="I223" s="6" t="s">
        <v>372</v>
      </c>
      <c r="J223" s="5" cm="1">
        <f t="array" ref="J223">INDEX(Tabla9[[#All],[Departamento ]:[Precio ($ COP)]],MATCH(Tabla712[[#This Row],[DEPARTAMENTO]]&amp;Tabla712[[#This Row],[CODIGO]]&amp;Tabla712[[#This Row],[PROVINCIA]],Tabla9[[#All],[Departamento ]]&amp;Tabla9[[#All],[Código]]&amp;Tabla9[[#All],[Provincia]],0),8)</f>
        <v>61676.547421790725</v>
      </c>
      <c r="K223" s="74" t="s">
        <v>421</v>
      </c>
      <c r="L223" s="63" t="s">
        <v>421</v>
      </c>
      <c r="M223" s="63" t="s">
        <v>421</v>
      </c>
      <c r="N223" s="75" t="s">
        <v>421</v>
      </c>
      <c r="O223" s="64" t="s">
        <v>421</v>
      </c>
      <c r="P223" s="76" t="s">
        <v>421</v>
      </c>
      <c r="Q223" s="65">
        <f>1/619.375</f>
        <v>1.6145307769929364E-3</v>
      </c>
      <c r="R223" s="79">
        <f>Tabla712[[#This Row],[VALOR ECONOMICO ]]*Tabla712[[#This Row],[RENDIMIENTO EQUIPO]]</f>
        <v>99.578684031145471</v>
      </c>
      <c r="S223" s="71" t="s">
        <v>421</v>
      </c>
      <c r="T223" s="94" t="s">
        <v>421</v>
      </c>
      <c r="U223" s="71" t="s">
        <v>421</v>
      </c>
      <c r="V223" s="80" t="s">
        <v>421</v>
      </c>
    </row>
    <row r="224" spans="2:22" x14ac:dyDescent="0.3">
      <c r="B224" s="6" t="str">
        <f>'DATOS DISEÑO'!$C$9</f>
        <v>BOYACÁ</v>
      </c>
      <c r="C224" s="6" t="str">
        <f>'DATOS DISEÑO'!$C$10</f>
        <v>TUNDAMA</v>
      </c>
      <c r="D224" s="6">
        <v>7</v>
      </c>
      <c r="E224" s="6" t="s">
        <v>111</v>
      </c>
      <c r="F224" s="82" t="str">
        <f>VLOOKUP(Tabla712[[#This Row],[ITEM]],Tabla1[[#All],[ÍTEM]:[DESCRIPCIÓN ACTIVIDAD]],3,FALSE)</f>
        <v>SUBBASE GRANULAR CLASE C 
(Analizada para tipo de gradacion SGB-50, clase C)</v>
      </c>
      <c r="G224" s="6" t="s">
        <v>18</v>
      </c>
      <c r="H224" t="s">
        <v>379</v>
      </c>
      <c r="I224" s="6" t="s">
        <v>372</v>
      </c>
      <c r="J224" s="5" cm="1">
        <f t="array" ref="J224">INDEX(Tabla9[[#All],[Departamento ]:[Precio ($ COP)]],MATCH(Tabla712[[#This Row],[DEPARTAMENTO]]&amp;Tabla712[[#This Row],[CODIGO]]&amp;Tabla712[[#This Row],[PROVINCIA]],Tabla9[[#All],[Departamento ]]&amp;Tabla9[[#All],[Código]]&amp;Tabla9[[#All],[Provincia]],0),8)</f>
        <v>61676.547421790725</v>
      </c>
      <c r="K224" s="74" t="s">
        <v>421</v>
      </c>
      <c r="L224" s="63" t="s">
        <v>421</v>
      </c>
      <c r="M224" s="63" t="s">
        <v>421</v>
      </c>
      <c r="N224" s="75" t="s">
        <v>421</v>
      </c>
      <c r="O224" s="64" t="s">
        <v>421</v>
      </c>
      <c r="P224" s="76" t="s">
        <v>421</v>
      </c>
      <c r="Q224" s="65">
        <f>1/40</f>
        <v>2.5000000000000001E-2</v>
      </c>
      <c r="R224" s="79">
        <f>Tabla712[[#This Row],[VALOR ECONOMICO ]]*Tabla712[[#This Row],[RENDIMIENTO EQUIPO]]</f>
        <v>1541.9136855447682</v>
      </c>
      <c r="S224" s="71" t="s">
        <v>421</v>
      </c>
      <c r="T224" s="94" t="s">
        <v>421</v>
      </c>
      <c r="U224" s="71" t="s">
        <v>421</v>
      </c>
      <c r="V224" s="80" t="s">
        <v>421</v>
      </c>
    </row>
    <row r="225" spans="2:22" x14ac:dyDescent="0.3">
      <c r="B225" s="6" t="str">
        <f>'DATOS DISEÑO'!$C$9</f>
        <v>BOYACÁ</v>
      </c>
      <c r="C225" s="6" t="str">
        <f>'DATOS DISEÑO'!$C$10</f>
        <v>TUNDAMA</v>
      </c>
      <c r="D225" s="6">
        <v>7</v>
      </c>
      <c r="E225" s="6" t="s">
        <v>113</v>
      </c>
      <c r="F225" s="82" t="str">
        <f>VLOOKUP(Tabla712[[#This Row],[ITEM]],Tabla1[[#All],[ÍTEM]:[DESCRIPCIÓN ACTIVIDAD]],3,FALSE)</f>
        <v>BASE GRANULAR CLASE C 
(Analizada para tipo NT1, de gradacion BG 25, clase C)</v>
      </c>
      <c r="G225" s="6" t="s">
        <v>18</v>
      </c>
      <c r="H225" t="s">
        <v>379</v>
      </c>
      <c r="I225" s="6" t="s">
        <v>372</v>
      </c>
      <c r="J225" s="5" cm="1">
        <f t="array" ref="J225">INDEX(Tabla9[[#All],[Departamento ]:[Precio ($ COP)]],MATCH(Tabla712[[#This Row],[DEPARTAMENTO]]&amp;Tabla712[[#This Row],[CODIGO]]&amp;Tabla712[[#This Row],[PROVINCIA]],Tabla9[[#All],[Departamento ]]&amp;Tabla9[[#All],[Código]]&amp;Tabla9[[#All],[Provincia]],0),8)</f>
        <v>61676.547421790725</v>
      </c>
      <c r="K225" s="74" t="s">
        <v>421</v>
      </c>
      <c r="L225" s="63" t="s">
        <v>421</v>
      </c>
      <c r="M225" s="63" t="s">
        <v>421</v>
      </c>
      <c r="N225" s="75" t="s">
        <v>421</v>
      </c>
      <c r="O225" s="64" t="s">
        <v>421</v>
      </c>
      <c r="P225" s="76" t="s">
        <v>421</v>
      </c>
      <c r="Q225" s="65">
        <f>1/30</f>
        <v>3.3333333333333333E-2</v>
      </c>
      <c r="R225" s="79">
        <f>Tabla712[[#This Row],[VALOR ECONOMICO ]]*Tabla712[[#This Row],[RENDIMIENTO EQUIPO]]</f>
        <v>2055.8849140596908</v>
      </c>
      <c r="S225" s="71" t="s">
        <v>421</v>
      </c>
      <c r="T225" s="94" t="s">
        <v>421</v>
      </c>
      <c r="U225" s="71" t="s">
        <v>421</v>
      </c>
      <c r="V225" s="80" t="s">
        <v>421</v>
      </c>
    </row>
    <row r="226" spans="2:22" x14ac:dyDescent="0.3">
      <c r="B226" s="6" t="str">
        <f>'DATOS DISEÑO'!$C$9</f>
        <v>BOYACÁ</v>
      </c>
      <c r="C226" s="6" t="str">
        <f>'DATOS DISEÑO'!$C$10</f>
        <v>TUNDAMA</v>
      </c>
      <c r="D226" s="6">
        <v>7</v>
      </c>
      <c r="E226" s="6">
        <v>450.2</v>
      </c>
      <c r="F226" s="82" t="str">
        <f>VLOOKUP(Tabla712[[#This Row],[ITEM]],Tabla1[[#All],[ÍTEM]:[DESCRIPCIÓN ACTIVIDAD]],3,FALSE)</f>
        <v>MEZCLA DENSA EN CALIENTE TIPO MDC‐19  
(Mezcla in situ)</v>
      </c>
      <c r="G226" s="6" t="s">
        <v>34</v>
      </c>
      <c r="H226" t="s">
        <v>385</v>
      </c>
      <c r="I226" s="6" t="s">
        <v>372</v>
      </c>
      <c r="J226" s="5" cm="1">
        <f t="array" ref="J226">INDEX(Tabla9[[#All],[Departamento ]:[Precio ($ COP)]],MATCH(Tabla712[[#This Row],[DEPARTAMENTO]]&amp;Tabla712[[#This Row],[CODIGO]]&amp;Tabla712[[#This Row],[PROVINCIA]],Tabla9[[#All],[Departamento ]]&amp;Tabla9[[#All],[Código]]&amp;Tabla9[[#All],[Provincia]],0),8)</f>
        <v>156338.58965272852</v>
      </c>
      <c r="K226" s="74" t="s">
        <v>421</v>
      </c>
      <c r="L226" s="63" t="s">
        <v>421</v>
      </c>
      <c r="M226" s="63" t="s">
        <v>421</v>
      </c>
      <c r="N226" s="75" t="s">
        <v>421</v>
      </c>
      <c r="O226" s="64" t="s">
        <v>421</v>
      </c>
      <c r="P226" s="76" t="s">
        <v>421</v>
      </c>
      <c r="Q226" s="65">
        <v>0.1</v>
      </c>
      <c r="R226" s="79">
        <f>Tabla712[[#This Row],[VALOR ECONOMICO ]]*Tabla712[[#This Row],[RENDIMIENTO EQUIPO]]</f>
        <v>15633.858965272853</v>
      </c>
      <c r="S226" s="71" t="s">
        <v>421</v>
      </c>
      <c r="T226" s="94" t="s">
        <v>421</v>
      </c>
      <c r="U226" s="71" t="s">
        <v>421</v>
      </c>
      <c r="V226" s="80" t="s">
        <v>421</v>
      </c>
    </row>
    <row r="227" spans="2:22" x14ac:dyDescent="0.3">
      <c r="B227" s="6" t="str">
        <f>'DATOS DISEÑO'!$C$9</f>
        <v>BOYACÁ</v>
      </c>
      <c r="C227" s="6" t="str">
        <f>'DATOS DISEÑO'!$C$10</f>
        <v>TUNDAMA</v>
      </c>
      <c r="D227" s="6">
        <v>7</v>
      </c>
      <c r="E227" s="6" t="s">
        <v>109</v>
      </c>
      <c r="F227" s="82" t="str">
        <f>VLOOKUP(Tabla712[[#This Row],[ITEM]],Tabla1[[#All],[ÍTEM]:[DESCRIPCIÓN ACTIVIDAD]],3,FALSE)</f>
        <v>EXCAVACIÓN SIN CLASIFICAR DE LA EXPLANACIÓN Y CANALES</v>
      </c>
      <c r="G227" s="6" t="s">
        <v>30</v>
      </c>
      <c r="H227" t="s">
        <v>383</v>
      </c>
      <c r="I227" s="6" t="s">
        <v>372</v>
      </c>
      <c r="J227" s="5" cm="1">
        <f t="array" ref="J227">INDEX(Tabla9[[#All],[Departamento ]:[Precio ($ COP)]],MATCH(Tabla712[[#This Row],[DEPARTAMENTO]]&amp;Tabla712[[#This Row],[CODIGO]]&amp;Tabla712[[#This Row],[PROVINCIA]],Tabla9[[#All],[Departamento ]]&amp;Tabla9[[#All],[Código]]&amp;Tabla9[[#All],[Provincia]],0),8)</f>
        <v>135493.44436569806</v>
      </c>
      <c r="K227" s="74" t="s">
        <v>421</v>
      </c>
      <c r="L227" s="63" t="s">
        <v>421</v>
      </c>
      <c r="M227" s="63" t="s">
        <v>421</v>
      </c>
      <c r="N227" s="75" t="s">
        <v>421</v>
      </c>
      <c r="O227" s="64" t="s">
        <v>421</v>
      </c>
      <c r="P227" s="76" t="s">
        <v>421</v>
      </c>
      <c r="Q227" s="65">
        <f>1/53.125</f>
        <v>1.8823529411764704E-2</v>
      </c>
      <c r="R227" s="79">
        <f>Tabla712[[#This Row],[VALOR ECONOMICO ]]*Tabla712[[#This Row],[RENDIMIENTO EQUIPO]]</f>
        <v>2550.4648351190222</v>
      </c>
      <c r="S227" s="71" t="s">
        <v>421</v>
      </c>
      <c r="T227" s="94" t="s">
        <v>421</v>
      </c>
      <c r="U227" s="71" t="s">
        <v>421</v>
      </c>
      <c r="V227" s="80" t="s">
        <v>421</v>
      </c>
    </row>
    <row r="228" spans="2:22" x14ac:dyDescent="0.3">
      <c r="B228" s="6" t="str">
        <f>'DATOS DISEÑO'!$C$9</f>
        <v>BOYACÁ</v>
      </c>
      <c r="C228" s="6" t="str">
        <f>'DATOS DISEÑO'!$C$10</f>
        <v>TUNDAMA</v>
      </c>
      <c r="D228" s="6">
        <v>7</v>
      </c>
      <c r="E228" s="6">
        <v>450.2</v>
      </c>
      <c r="F228" s="82" t="str">
        <f>VLOOKUP(Tabla712[[#This Row],[ITEM]],Tabla1[[#All],[ÍTEM]:[DESCRIPCIÓN ACTIVIDAD]],3,FALSE)</f>
        <v>MEZCLA DENSA EN CALIENTE TIPO MDC‐19  
(Mezcla in situ)</v>
      </c>
      <c r="G228" s="6" t="s">
        <v>40</v>
      </c>
      <c r="H228" t="s">
        <v>388</v>
      </c>
      <c r="I228" s="6" t="s">
        <v>372</v>
      </c>
      <c r="J228" s="5" cm="1">
        <f t="array" ref="J228">INDEX(Tabla9[[#All],[Departamento ]:[Precio ($ COP)]],MATCH(Tabla712[[#This Row],[DEPARTAMENTO]]&amp;Tabla712[[#This Row],[CODIGO]]&amp;Tabla712[[#This Row],[PROVINCIA]],Tabla9[[#All],[Departamento ]]&amp;Tabla9[[#All],[Código]]&amp;Tabla9[[#All],[Provincia]],0),8)</f>
        <v>182395.02126151661</v>
      </c>
      <c r="K228" s="74" t="s">
        <v>421</v>
      </c>
      <c r="L228" s="63" t="s">
        <v>421</v>
      </c>
      <c r="M228" s="63" t="s">
        <v>421</v>
      </c>
      <c r="N228" s="75" t="s">
        <v>421</v>
      </c>
      <c r="O228" s="64" t="s">
        <v>421</v>
      </c>
      <c r="P228" s="76" t="s">
        <v>421</v>
      </c>
      <c r="Q228" s="65">
        <v>0.1</v>
      </c>
      <c r="R228" s="79">
        <f>Tabla712[[#This Row],[VALOR ECONOMICO ]]*Tabla712[[#This Row],[RENDIMIENTO EQUIPO]]</f>
        <v>18239.502126151663</v>
      </c>
      <c r="S228" s="71" t="s">
        <v>421</v>
      </c>
      <c r="T228" s="94" t="s">
        <v>421</v>
      </c>
      <c r="U228" s="71" t="s">
        <v>421</v>
      </c>
      <c r="V228" s="80" t="s">
        <v>421</v>
      </c>
    </row>
    <row r="229" spans="2:22" x14ac:dyDescent="0.3">
      <c r="B229" s="6" t="str">
        <f>'DATOS DISEÑO'!$C$9</f>
        <v>BOYACÁ</v>
      </c>
      <c r="C229" s="6" t="str">
        <f>'DATOS DISEÑO'!$C$10</f>
        <v>TUNDAMA</v>
      </c>
      <c r="D229" s="6">
        <v>7</v>
      </c>
      <c r="E229" s="6">
        <v>310.10000000000002</v>
      </c>
      <c r="F229" s="82" t="str">
        <f>VLOOKUP(Tabla712[[#This Row],[ITEM]],Tabla1[[#All],[ÍTEM]:[DESCRIPCIÓN ACTIVIDAD]],3,FALSE)</f>
        <v>CONFORMACIÓN DE LA CALZADA EXISTENTE</v>
      </c>
      <c r="G229" s="6" t="s">
        <v>52</v>
      </c>
      <c r="H229" t="s">
        <v>395</v>
      </c>
      <c r="I229" s="6" t="s">
        <v>372</v>
      </c>
      <c r="J229" s="5" cm="1">
        <f t="array" ref="J229">INDEX(Tabla9[[#All],[Departamento ]:[Precio ($ COP)]],MATCH(Tabla712[[#This Row],[DEPARTAMENTO]]&amp;Tabla712[[#This Row],[CODIGO]]&amp;Tabla712[[#This Row],[PROVINCIA]],Tabla9[[#All],[Departamento ]]&amp;Tabla9[[#All],[Código]]&amp;Tabla9[[#All],[Provincia]],0),8)</f>
        <v>250141.74344436562</v>
      </c>
      <c r="K229" s="74" t="s">
        <v>421</v>
      </c>
      <c r="L229" s="63" t="s">
        <v>421</v>
      </c>
      <c r="M229" s="63" t="s">
        <v>421</v>
      </c>
      <c r="N229" s="75" t="s">
        <v>421</v>
      </c>
      <c r="O229" s="64" t="s">
        <v>421</v>
      </c>
      <c r="P229" s="76" t="s">
        <v>421</v>
      </c>
      <c r="Q229" s="65">
        <f>1/619.375</f>
        <v>1.6145307769929364E-3</v>
      </c>
      <c r="R229" s="79">
        <f>Tabla712[[#This Row],[VALOR ECONOMICO ]]*Tabla712[[#This Row],[RENDIMIENTO EQUIPO]]</f>
        <v>403.86154340159942</v>
      </c>
      <c r="S229" s="71" t="s">
        <v>421</v>
      </c>
      <c r="T229" s="94" t="s">
        <v>421</v>
      </c>
      <c r="U229" s="71" t="s">
        <v>421</v>
      </c>
      <c r="V229" s="80" t="s">
        <v>421</v>
      </c>
    </row>
    <row r="230" spans="2:22" x14ac:dyDescent="0.3">
      <c r="B230" s="6" t="str">
        <f>'DATOS DISEÑO'!$C$9</f>
        <v>BOYACÁ</v>
      </c>
      <c r="C230" s="6" t="str">
        <f>'DATOS DISEÑO'!$C$10</f>
        <v>TUNDAMA</v>
      </c>
      <c r="D230" s="6">
        <v>7</v>
      </c>
      <c r="E230" s="6" t="s">
        <v>109</v>
      </c>
      <c r="F230" s="82" t="str">
        <f>VLOOKUP(Tabla712[[#This Row],[ITEM]],Tabla1[[#All],[ÍTEM]:[DESCRIPCIÓN ACTIVIDAD]],3,FALSE)</f>
        <v>EXCAVACIÓN SIN CLASIFICAR DE LA EXPLANACIÓN Y CANALES</v>
      </c>
      <c r="G230" s="6" t="s">
        <v>52</v>
      </c>
      <c r="H230" t="s">
        <v>395</v>
      </c>
      <c r="I230" s="6" t="s">
        <v>372</v>
      </c>
      <c r="J230" s="5" cm="1">
        <f t="array" ref="J230">INDEX(Tabla9[[#All],[Departamento ]:[Precio ($ COP)]],MATCH(Tabla712[[#This Row],[DEPARTAMENTO]]&amp;Tabla712[[#This Row],[CODIGO]]&amp;Tabla712[[#This Row],[PROVINCIA]],Tabla9[[#All],[Departamento ]]&amp;Tabla9[[#All],[Código]]&amp;Tabla9[[#All],[Provincia]],0),8)</f>
        <v>250141.74344436562</v>
      </c>
      <c r="K230" s="74" t="s">
        <v>421</v>
      </c>
      <c r="L230" s="63" t="s">
        <v>421</v>
      </c>
      <c r="M230" s="63" t="s">
        <v>421</v>
      </c>
      <c r="N230" s="75" t="s">
        <v>421</v>
      </c>
      <c r="O230" s="64" t="s">
        <v>421</v>
      </c>
      <c r="P230" s="76" t="s">
        <v>421</v>
      </c>
      <c r="Q230" s="65">
        <f>1/53.125</f>
        <v>1.8823529411764704E-2</v>
      </c>
      <c r="R230" s="79">
        <f>Tabla712[[#This Row],[VALOR ECONOMICO ]]*Tabla712[[#This Row],[RENDIMIENTO EQUIPO]]</f>
        <v>4708.5504648351171</v>
      </c>
      <c r="S230" s="71" t="s">
        <v>421</v>
      </c>
      <c r="T230" s="94" t="s">
        <v>421</v>
      </c>
      <c r="U230" s="71" t="s">
        <v>421</v>
      </c>
      <c r="V230" s="80" t="s">
        <v>421</v>
      </c>
    </row>
    <row r="231" spans="2:22" x14ac:dyDescent="0.3">
      <c r="B231" s="6" t="str">
        <f>'DATOS DISEÑO'!$C$9</f>
        <v>BOYACÁ</v>
      </c>
      <c r="C231" s="6" t="str">
        <f>'DATOS DISEÑO'!$C$10</f>
        <v>TUNDAMA</v>
      </c>
      <c r="D231" s="6">
        <v>7</v>
      </c>
      <c r="E231" s="6" t="s">
        <v>111</v>
      </c>
      <c r="F231" s="82" t="str">
        <f>VLOOKUP(Tabla712[[#This Row],[ITEM]],Tabla1[[#All],[ÍTEM]:[DESCRIPCIÓN ACTIVIDAD]],3,FALSE)</f>
        <v>SUBBASE GRANULAR CLASE C 
(Analizada para tipo de gradacion SGB-50, clase C)</v>
      </c>
      <c r="G231" s="6" t="s">
        <v>52</v>
      </c>
      <c r="H231" t="s">
        <v>395</v>
      </c>
      <c r="I231" s="6" t="s">
        <v>372</v>
      </c>
      <c r="J231" s="5" cm="1">
        <f t="array" ref="J231">INDEX(Tabla9[[#All],[Departamento ]:[Precio ($ COP)]],MATCH(Tabla712[[#This Row],[DEPARTAMENTO]]&amp;Tabla712[[#This Row],[CODIGO]]&amp;Tabla712[[#This Row],[PROVINCIA]],Tabla9[[#All],[Departamento ]]&amp;Tabla9[[#All],[Código]]&amp;Tabla9[[#All],[Provincia]],0),8)</f>
        <v>250141.74344436562</v>
      </c>
      <c r="K231" s="74" t="s">
        <v>421</v>
      </c>
      <c r="L231" s="63" t="s">
        <v>421</v>
      </c>
      <c r="M231" s="63" t="s">
        <v>421</v>
      </c>
      <c r="N231" s="75" t="s">
        <v>421</v>
      </c>
      <c r="O231" s="64" t="s">
        <v>421</v>
      </c>
      <c r="P231" s="76" t="s">
        <v>421</v>
      </c>
      <c r="Q231" s="65">
        <f>1/40</f>
        <v>2.5000000000000001E-2</v>
      </c>
      <c r="R231" s="79">
        <f>Tabla712[[#This Row],[VALOR ECONOMICO ]]*Tabla712[[#This Row],[RENDIMIENTO EQUIPO]]</f>
        <v>6253.543586109141</v>
      </c>
      <c r="S231" s="71" t="s">
        <v>421</v>
      </c>
      <c r="T231" s="94" t="s">
        <v>421</v>
      </c>
      <c r="U231" s="71" t="s">
        <v>421</v>
      </c>
      <c r="V231" s="80" t="s">
        <v>421</v>
      </c>
    </row>
    <row r="232" spans="2:22" x14ac:dyDescent="0.3">
      <c r="B232" s="6" t="str">
        <f>'DATOS DISEÑO'!$C$9</f>
        <v>BOYACÁ</v>
      </c>
      <c r="C232" s="6" t="str">
        <f>'DATOS DISEÑO'!$C$10</f>
        <v>TUNDAMA</v>
      </c>
      <c r="D232" s="6">
        <v>7</v>
      </c>
      <c r="E232" s="6" t="s">
        <v>113</v>
      </c>
      <c r="F232" s="82" t="str">
        <f>VLOOKUP(Tabla712[[#This Row],[ITEM]],Tabla1[[#All],[ÍTEM]:[DESCRIPCIÓN ACTIVIDAD]],3,FALSE)</f>
        <v>BASE GRANULAR CLASE C 
(Analizada para tipo NT1, de gradacion BG 25, clase C)</v>
      </c>
      <c r="G232" s="6" t="s">
        <v>52</v>
      </c>
      <c r="H232" t="s">
        <v>395</v>
      </c>
      <c r="I232" s="6" t="s">
        <v>372</v>
      </c>
      <c r="J232" s="5" cm="1">
        <f t="array" ref="J232">INDEX(Tabla9[[#All],[Departamento ]:[Precio ($ COP)]],MATCH(Tabla712[[#This Row],[DEPARTAMENTO]]&amp;Tabla712[[#This Row],[CODIGO]]&amp;Tabla712[[#This Row],[PROVINCIA]],Tabla9[[#All],[Departamento ]]&amp;Tabla9[[#All],[Código]]&amp;Tabla9[[#All],[Provincia]],0),8)</f>
        <v>250141.74344436562</v>
      </c>
      <c r="K232" s="74" t="s">
        <v>421</v>
      </c>
      <c r="L232" s="63" t="s">
        <v>421</v>
      </c>
      <c r="M232" s="63" t="s">
        <v>421</v>
      </c>
      <c r="N232" s="75" t="s">
        <v>421</v>
      </c>
      <c r="O232" s="64" t="s">
        <v>421</v>
      </c>
      <c r="P232" s="76" t="s">
        <v>421</v>
      </c>
      <c r="Q232" s="65">
        <f>1/30</f>
        <v>3.3333333333333333E-2</v>
      </c>
      <c r="R232" s="79">
        <f>Tabla712[[#This Row],[VALOR ECONOMICO ]]*Tabla712[[#This Row],[RENDIMIENTO EQUIPO]]</f>
        <v>8338.0581148121873</v>
      </c>
      <c r="S232" s="71" t="s">
        <v>421</v>
      </c>
      <c r="T232" s="94" t="s">
        <v>421</v>
      </c>
      <c r="U232" s="71" t="s">
        <v>421</v>
      </c>
      <c r="V232" s="80" t="s">
        <v>421</v>
      </c>
    </row>
    <row r="233" spans="2:22" x14ac:dyDescent="0.3">
      <c r="B233" s="6" t="str">
        <f>'DATOS DISEÑO'!$C$9</f>
        <v>BOYACÁ</v>
      </c>
      <c r="C233" s="6" t="str">
        <f>'DATOS DISEÑO'!$C$10</f>
        <v>TUNDAMA</v>
      </c>
      <c r="D233" s="6">
        <v>7</v>
      </c>
      <c r="E233" s="6">
        <v>450.2</v>
      </c>
      <c r="F233" s="82" t="str">
        <f>VLOOKUP(Tabla712[[#This Row],[ITEM]],Tabla1[[#All],[ÍTEM]:[DESCRIPCIÓN ACTIVIDAD]],3,FALSE)</f>
        <v>MEZCLA DENSA EN CALIENTE TIPO MDC‐19  
(Mezcla in situ)</v>
      </c>
      <c r="G233" s="6" t="s">
        <v>56</v>
      </c>
      <c r="H233" t="s">
        <v>397</v>
      </c>
      <c r="I233" s="6" t="s">
        <v>372</v>
      </c>
      <c r="J233" s="5" cm="1">
        <f t="array" ref="J233">INDEX(Tabla9[[#All],[Departamento ]:[Precio ($ COP)]],MATCH(Tabla712[[#This Row],[DEPARTAMENTO]]&amp;Tabla712[[#This Row],[CODIGO]]&amp;Tabla712[[#This Row],[PROVINCIA]],Tabla9[[#All],[Departamento ]]&amp;Tabla9[[#All],[Código]]&amp;Tabla9[[#All],[Provincia]],0),8)</f>
        <v>675749.02943222411</v>
      </c>
      <c r="K233" s="74" t="s">
        <v>421</v>
      </c>
      <c r="L233" s="63" t="s">
        <v>421</v>
      </c>
      <c r="M233" s="63" t="s">
        <v>421</v>
      </c>
      <c r="N233" s="75" t="s">
        <v>421</v>
      </c>
      <c r="O233" s="64" t="s">
        <v>421</v>
      </c>
      <c r="P233" s="76" t="s">
        <v>421</v>
      </c>
      <c r="Q233" s="65">
        <v>0.1</v>
      </c>
      <c r="R233" s="79">
        <f>Tabla712[[#This Row],[VALOR ECONOMICO ]]*Tabla712[[#This Row],[RENDIMIENTO EQUIPO]]</f>
        <v>67574.90294322242</v>
      </c>
      <c r="S233" s="71" t="s">
        <v>421</v>
      </c>
      <c r="T233" s="94" t="s">
        <v>421</v>
      </c>
      <c r="U233" s="71" t="s">
        <v>421</v>
      </c>
      <c r="V233" s="80" t="s">
        <v>421</v>
      </c>
    </row>
    <row r="234" spans="2:22" x14ac:dyDescent="0.3">
      <c r="B234" s="6" t="str">
        <f>'DATOS DISEÑO'!$C$9</f>
        <v>BOYACÁ</v>
      </c>
      <c r="C234" s="6" t="str">
        <f>'DATOS DISEÑO'!$C$10</f>
        <v>TUNDAMA</v>
      </c>
      <c r="D234" s="6">
        <v>7</v>
      </c>
      <c r="E234" s="6" t="s">
        <v>109</v>
      </c>
      <c r="F234" s="82" t="str">
        <f>VLOOKUP(Tabla712[[#This Row],[ITEM]],Tabla1[[#All],[ÍTEM]:[DESCRIPCIÓN ACTIVIDAD]],3,FALSE)</f>
        <v>EXCAVACIÓN SIN CLASIFICAR DE LA EXPLANACIÓN Y CANALES</v>
      </c>
      <c r="G234" s="6" t="s">
        <v>60</v>
      </c>
      <c r="H234" t="s">
        <v>399</v>
      </c>
      <c r="I234" s="6" t="s">
        <v>372</v>
      </c>
      <c r="J234" s="5" cm="1">
        <f t="array" ref="J234">INDEX(Tabla9[[#All],[Departamento ]:[Precio ($ COP)]],MATCH(Tabla712[[#This Row],[DEPARTAMENTO]]&amp;Tabla712[[#This Row],[CODIGO]]&amp;Tabla712[[#This Row],[PROVINCIA]],Tabla9[[#All],[Departamento ]]&amp;Tabla9[[#All],[Código]]&amp;Tabla9[[#All],[Provincia]],0),8)</f>
        <v>281409.46137491136</v>
      </c>
      <c r="K234" s="74" t="s">
        <v>421</v>
      </c>
      <c r="L234" s="63" t="s">
        <v>421</v>
      </c>
      <c r="M234" s="63" t="s">
        <v>421</v>
      </c>
      <c r="N234" s="75" t="s">
        <v>421</v>
      </c>
      <c r="O234" s="64" t="s">
        <v>421</v>
      </c>
      <c r="P234" s="76" t="s">
        <v>421</v>
      </c>
      <c r="Q234" s="65">
        <f>1/53.125</f>
        <v>1.8823529411764704E-2</v>
      </c>
      <c r="R234" s="79">
        <f>Tabla712[[#This Row],[VALOR ECONOMICO ]]*Tabla712[[#This Row],[RENDIMIENTO EQUIPO]]</f>
        <v>5297.1192729395079</v>
      </c>
      <c r="S234" s="71" t="s">
        <v>421</v>
      </c>
      <c r="T234" s="94" t="s">
        <v>421</v>
      </c>
      <c r="U234" s="71" t="s">
        <v>421</v>
      </c>
      <c r="V234" s="80" t="s">
        <v>421</v>
      </c>
    </row>
    <row r="235" spans="2:22" x14ac:dyDescent="0.3">
      <c r="B235" s="6" t="str">
        <f>'DATOS DISEÑO'!$C$9</f>
        <v>BOYACÁ</v>
      </c>
      <c r="C235" s="6" t="str">
        <f>'DATOS DISEÑO'!$C$10</f>
        <v>TUNDAMA</v>
      </c>
      <c r="D235" s="6">
        <v>7</v>
      </c>
      <c r="E235" s="6">
        <v>450.2</v>
      </c>
      <c r="F235" s="82" t="str">
        <f>VLOOKUP(Tabla712[[#This Row],[ITEM]],Tabla1[[#All],[ÍTEM]:[DESCRIPCIÓN ACTIVIDAD]],3,FALSE)</f>
        <v>MEZCLA DENSA EN CALIENTE TIPO MDC‐19  
(Mezcla in situ)</v>
      </c>
      <c r="G235" s="6" t="s">
        <v>62</v>
      </c>
      <c r="H235" t="s">
        <v>400</v>
      </c>
      <c r="I235" s="6" t="s">
        <v>372</v>
      </c>
      <c r="J235" s="5" cm="1">
        <f t="array" ref="J235">INDEX(Tabla9[[#All],[Departamento ]:[Precio ($ COP)]],MATCH(Tabla712[[#This Row],[DEPARTAMENTO]]&amp;Tabla712[[#This Row],[CODIGO]]&amp;Tabla712[[#This Row],[PROVINCIA]],Tabla9[[#All],[Departamento ]]&amp;Tabla9[[#All],[Código]]&amp;Tabla9[[#All],[Provincia]],0),8)</f>
        <v>496114.45783132518</v>
      </c>
      <c r="K235" s="74" t="s">
        <v>421</v>
      </c>
      <c r="L235" s="63" t="s">
        <v>421</v>
      </c>
      <c r="M235" s="63" t="s">
        <v>421</v>
      </c>
      <c r="N235" s="75" t="s">
        <v>421</v>
      </c>
      <c r="O235" s="64" t="s">
        <v>421</v>
      </c>
      <c r="P235" s="76" t="s">
        <v>421</v>
      </c>
      <c r="Q235" s="65">
        <v>0.1</v>
      </c>
      <c r="R235" s="79">
        <f>Tabla712[[#This Row],[VALOR ECONOMICO ]]*Tabla712[[#This Row],[RENDIMIENTO EQUIPO]]</f>
        <v>49611.44578313252</v>
      </c>
      <c r="S235" s="71" t="s">
        <v>421</v>
      </c>
      <c r="T235" s="94" t="s">
        <v>421</v>
      </c>
      <c r="U235" s="71" t="s">
        <v>421</v>
      </c>
      <c r="V235" s="80" t="s">
        <v>421</v>
      </c>
    </row>
    <row r="236" spans="2:22" x14ac:dyDescent="0.3">
      <c r="B236" s="6" t="str">
        <f>'DATOS DISEÑO'!$C$9</f>
        <v>BOYACÁ</v>
      </c>
      <c r="C236" s="6" t="str">
        <f>'DATOS DISEÑO'!$C$10</f>
        <v>TUNDAMA</v>
      </c>
      <c r="D236" s="6">
        <v>7</v>
      </c>
      <c r="E236" s="6">
        <v>310.10000000000002</v>
      </c>
      <c r="F236" s="82" t="str">
        <f>VLOOKUP(Tabla712[[#This Row],[ITEM]],Tabla1[[#All],[ÍTEM]:[DESCRIPCIÓN ACTIVIDAD]],3,FALSE)</f>
        <v>CONFORMACIÓN DE LA CALZADA EXISTENTE</v>
      </c>
      <c r="G236" s="6" t="s">
        <v>66</v>
      </c>
      <c r="H236" t="s">
        <v>402</v>
      </c>
      <c r="I236" s="6" t="s">
        <v>372</v>
      </c>
      <c r="J236" s="5" cm="1">
        <f t="array" ref="J236">INDEX(Tabla9[[#All],[Departamento ]:[Precio ($ COP)]],MATCH(Tabla712[[#This Row],[DEPARTAMENTO]]&amp;Tabla712[[#This Row],[CODIGO]]&amp;Tabla712[[#This Row],[PROVINCIA]],Tabla9[[#All],[Departamento ]]&amp;Tabla9[[#All],[Código]]&amp;Tabla9[[#All],[Provincia]],0),8)</f>
        <v>171972.44861800136</v>
      </c>
      <c r="K236" s="74" t="s">
        <v>421</v>
      </c>
      <c r="L236" s="63" t="s">
        <v>421</v>
      </c>
      <c r="M236" s="63" t="s">
        <v>421</v>
      </c>
      <c r="N236" s="75" t="s">
        <v>421</v>
      </c>
      <c r="O236" s="64" t="s">
        <v>421</v>
      </c>
      <c r="P236" s="76" t="s">
        <v>421</v>
      </c>
      <c r="Q236" s="65">
        <f>1/619.375</f>
        <v>1.6145307769929364E-3</v>
      </c>
      <c r="R236" s="79">
        <f>Tabla712[[#This Row],[VALOR ECONOMICO ]]*Tabla712[[#This Row],[RENDIMIENTO EQUIPO]]</f>
        <v>277.65481108859956</v>
      </c>
      <c r="S236" s="71" t="s">
        <v>421</v>
      </c>
      <c r="T236" s="94" t="s">
        <v>421</v>
      </c>
      <c r="U236" s="71" t="s">
        <v>421</v>
      </c>
      <c r="V236" s="80" t="s">
        <v>421</v>
      </c>
    </row>
    <row r="237" spans="2:22" x14ac:dyDescent="0.3">
      <c r="B237" s="6" t="str">
        <f>'DATOS DISEÑO'!$C$9</f>
        <v>BOYACÁ</v>
      </c>
      <c r="C237" s="6" t="str">
        <f>'DATOS DISEÑO'!$C$10</f>
        <v>TUNDAMA</v>
      </c>
      <c r="D237" s="6">
        <v>7</v>
      </c>
      <c r="E237" s="6" t="s">
        <v>111</v>
      </c>
      <c r="F237" s="82" t="str">
        <f>VLOOKUP(Tabla712[[#This Row],[ITEM]],Tabla1[[#All],[ÍTEM]:[DESCRIPCIÓN ACTIVIDAD]],3,FALSE)</f>
        <v>SUBBASE GRANULAR CLASE C 
(Analizada para tipo de gradacion SGB-50, clase C)</v>
      </c>
      <c r="G237" s="6" t="s">
        <v>66</v>
      </c>
      <c r="H237" t="s">
        <v>402</v>
      </c>
      <c r="I237" s="6" t="s">
        <v>372</v>
      </c>
      <c r="J237" s="5" cm="1">
        <f t="array" ref="J237">INDEX(Tabla9[[#All],[Departamento ]:[Precio ($ COP)]],MATCH(Tabla712[[#This Row],[DEPARTAMENTO]]&amp;Tabla712[[#This Row],[CODIGO]]&amp;Tabla712[[#This Row],[PROVINCIA]],Tabla9[[#All],[Departamento ]]&amp;Tabla9[[#All],[Código]]&amp;Tabla9[[#All],[Provincia]],0),8)</f>
        <v>171972.44861800136</v>
      </c>
      <c r="K237" s="74" t="s">
        <v>421</v>
      </c>
      <c r="L237" s="63" t="s">
        <v>421</v>
      </c>
      <c r="M237" s="63" t="s">
        <v>421</v>
      </c>
      <c r="N237" s="75" t="s">
        <v>421</v>
      </c>
      <c r="O237" s="64" t="s">
        <v>421</v>
      </c>
      <c r="P237" s="76" t="s">
        <v>421</v>
      </c>
      <c r="Q237" s="65">
        <f>1/40</f>
        <v>2.5000000000000001E-2</v>
      </c>
      <c r="R237" s="79">
        <f>Tabla712[[#This Row],[VALOR ECONOMICO ]]*Tabla712[[#This Row],[RENDIMIENTO EQUIPO]]</f>
        <v>4299.3112154500341</v>
      </c>
      <c r="S237" s="71" t="s">
        <v>421</v>
      </c>
      <c r="T237" s="94" t="s">
        <v>421</v>
      </c>
      <c r="U237" s="71" t="s">
        <v>421</v>
      </c>
      <c r="V237" s="80" t="s">
        <v>421</v>
      </c>
    </row>
    <row r="238" spans="2:22" x14ac:dyDescent="0.3">
      <c r="B238" s="6" t="str">
        <f>'DATOS DISEÑO'!$C$9</f>
        <v>BOYACÁ</v>
      </c>
      <c r="C238" s="6" t="str">
        <f>'DATOS DISEÑO'!$C$10</f>
        <v>TUNDAMA</v>
      </c>
      <c r="D238" s="6">
        <v>7</v>
      </c>
      <c r="E238" s="6" t="s">
        <v>113</v>
      </c>
      <c r="F238" s="82" t="str">
        <f>VLOOKUP(Tabla712[[#This Row],[ITEM]],Tabla1[[#All],[ÍTEM]:[DESCRIPCIÓN ACTIVIDAD]],3,FALSE)</f>
        <v>BASE GRANULAR CLASE C 
(Analizada para tipo NT1, de gradacion BG 25, clase C)</v>
      </c>
      <c r="G238" s="6" t="s">
        <v>66</v>
      </c>
      <c r="H238" t="s">
        <v>402</v>
      </c>
      <c r="I238" s="6" t="s">
        <v>372</v>
      </c>
      <c r="J238" s="5" cm="1">
        <f t="array" ref="J238">INDEX(Tabla9[[#All],[Departamento ]:[Precio ($ COP)]],MATCH(Tabla712[[#This Row],[DEPARTAMENTO]]&amp;Tabla712[[#This Row],[CODIGO]]&amp;Tabla712[[#This Row],[PROVINCIA]],Tabla9[[#All],[Departamento ]]&amp;Tabla9[[#All],[Código]]&amp;Tabla9[[#All],[Provincia]],0),8)</f>
        <v>171972.44861800136</v>
      </c>
      <c r="K238" s="74" t="s">
        <v>421</v>
      </c>
      <c r="L238" s="63" t="s">
        <v>421</v>
      </c>
      <c r="M238" s="63" t="s">
        <v>421</v>
      </c>
      <c r="N238" s="75" t="s">
        <v>421</v>
      </c>
      <c r="O238" s="64" t="s">
        <v>421</v>
      </c>
      <c r="P238" s="76" t="s">
        <v>421</v>
      </c>
      <c r="Q238" s="65">
        <f>1/30</f>
        <v>3.3333333333333333E-2</v>
      </c>
      <c r="R238" s="79">
        <f>Tabla712[[#This Row],[VALOR ECONOMICO ]]*Tabla712[[#This Row],[RENDIMIENTO EQUIPO]]</f>
        <v>5732.4149539333785</v>
      </c>
      <c r="S238" s="71" t="s">
        <v>421</v>
      </c>
      <c r="T238" s="94" t="s">
        <v>421</v>
      </c>
      <c r="U238" s="71" t="s">
        <v>421</v>
      </c>
      <c r="V238" s="80" t="s">
        <v>421</v>
      </c>
    </row>
    <row r="239" spans="2:22" x14ac:dyDescent="0.3">
      <c r="B239" s="6" t="str">
        <f>'DATOS DISEÑO'!$C$9</f>
        <v>BOYACÁ</v>
      </c>
      <c r="C239" s="6" t="str">
        <f>'DATOS DISEÑO'!$C$10</f>
        <v>TUNDAMA</v>
      </c>
      <c r="D239" s="6">
        <v>7</v>
      </c>
      <c r="E239" s="6">
        <v>450.2</v>
      </c>
      <c r="F239" s="82" t="str">
        <f>VLOOKUP(Tabla712[[#This Row],[ITEM]],Tabla1[[#All],[ÍTEM]:[DESCRIPCIÓN ACTIVIDAD]],3,FALSE)</f>
        <v>MEZCLA DENSA EN CALIENTE TIPO MDC‐19  
(Mezcla in situ)</v>
      </c>
      <c r="G239" s="6" t="s">
        <v>68</v>
      </c>
      <c r="H239" t="s">
        <v>403</v>
      </c>
      <c r="I239" s="6" t="s">
        <v>372</v>
      </c>
      <c r="J239" s="5" cm="1">
        <f t="array" ref="J239">INDEX(Tabla9[[#All],[Departamento ]:[Precio ($ COP)]],MATCH(Tabla712[[#This Row],[DEPARTAMENTO]]&amp;Tabla712[[#This Row],[CODIGO]]&amp;Tabla712[[#This Row],[PROVINCIA]],Tabla9[[#All],[Departamento ]]&amp;Tabla9[[#All],[Código]]&amp;Tabla9[[#All],[Provincia]],0),8)</f>
        <v>229296.59815733519</v>
      </c>
      <c r="K239" s="74" t="s">
        <v>421</v>
      </c>
      <c r="L239" s="63" t="s">
        <v>421</v>
      </c>
      <c r="M239" s="63" t="s">
        <v>421</v>
      </c>
      <c r="N239" s="75" t="s">
        <v>421</v>
      </c>
      <c r="O239" s="64" t="s">
        <v>421</v>
      </c>
      <c r="P239" s="76" t="s">
        <v>421</v>
      </c>
      <c r="Q239" s="65">
        <v>0.1</v>
      </c>
      <c r="R239" s="79">
        <f>Tabla712[[#This Row],[VALOR ECONOMICO ]]*Tabla712[[#This Row],[RENDIMIENTO EQUIPO]]</f>
        <v>22929.659815733521</v>
      </c>
      <c r="S239" s="71" t="s">
        <v>421</v>
      </c>
      <c r="T239" s="94" t="s">
        <v>421</v>
      </c>
      <c r="U239" s="71" t="s">
        <v>421</v>
      </c>
      <c r="V239" s="80" t="s">
        <v>421</v>
      </c>
    </row>
    <row r="240" spans="2:22" x14ac:dyDescent="0.3">
      <c r="B240" s="6" t="str">
        <f>'DATOS DISEÑO'!$C$9</f>
        <v>BOYACÁ</v>
      </c>
      <c r="C240" s="6" t="str">
        <f>'DATOS DISEÑO'!$C$10</f>
        <v>TUNDAMA</v>
      </c>
      <c r="D240" s="6">
        <v>11</v>
      </c>
      <c r="E240" s="6">
        <v>450.2</v>
      </c>
      <c r="F240" s="82" t="str">
        <f>VLOOKUP(Tabla712[[#This Row],[ITEM]],Tabla1[[#All],[ÍTEM]:[DESCRIPCIÓN ACTIVIDAD]],3,FALSE)</f>
        <v>MEZCLA DENSA EN CALIENTE TIPO MDC‐19  
(Mezcla in situ)</v>
      </c>
      <c r="G240" s="6" t="s">
        <v>11</v>
      </c>
      <c r="H240" t="s">
        <v>409</v>
      </c>
      <c r="I240" s="6" t="s">
        <v>408</v>
      </c>
      <c r="J240" s="5" cm="1">
        <f t="array" ref="J240">INDEX(Tabla10[[#All],[Departamento]:[Precio ($ COP)]],MATCH(Tabla712[[#This Row],[DEPARTAMENTO]]&amp;Tabla712[[#This Row],[CODIGO]]&amp;Tabla712[[#This Row],[PROVINCIA]],Tabla10[[#All],[Departamento]]&amp;Tabla10[[#All],[Código]]&amp;Tabla10[[#All],[Provincia]],0),7)</f>
        <v>2698.0548713157227</v>
      </c>
      <c r="K240" s="74" t="s">
        <v>421</v>
      </c>
      <c r="L240" s="63" t="s">
        <v>421</v>
      </c>
      <c r="M240" s="63" t="s">
        <v>421</v>
      </c>
      <c r="N240" s="75" t="s">
        <v>421</v>
      </c>
      <c r="O240" s="64" t="s">
        <v>421</v>
      </c>
      <c r="P240" s="76" t="s">
        <v>421</v>
      </c>
      <c r="Q240" s="65" t="s">
        <v>421</v>
      </c>
      <c r="R240" s="78" t="s">
        <v>421</v>
      </c>
      <c r="S240" s="140">
        <v>1.4</v>
      </c>
      <c r="T240" s="94">
        <v>1</v>
      </c>
      <c r="U240" s="139">
        <f>Tabla712[[#This Row],[CANTIDAD TRANSPORTE]]*Tabla712[[#This Row],[DISTANCIA DE TRANSPORTE]]</f>
        <v>1.4</v>
      </c>
      <c r="V240" s="91">
        <f>Tabla712[[#This Row],[CANTIDAD TRANSPORTE*DISTANCIA DE TRANSPORTE]]*Tabla712[[#This Row],[VALOR ECONOMICO ]]</f>
        <v>3777.2768198420117</v>
      </c>
    </row>
    <row r="241" spans="2:22" x14ac:dyDescent="0.3">
      <c r="B241" s="6" t="str">
        <f>'DATOS DISEÑO'!$C$9</f>
        <v>BOYACÁ</v>
      </c>
      <c r="C241" s="6" t="str">
        <f>'DATOS DISEÑO'!$C$10</f>
        <v>TUNDAMA</v>
      </c>
      <c r="D241" s="6">
        <v>12</v>
      </c>
      <c r="E241" s="6">
        <v>450.2</v>
      </c>
      <c r="F241" s="82" t="str">
        <f>VLOOKUP(Tabla712[[#This Row],[ITEM]],Tabla1[[#All],[ÍTEM]:[DESCRIPCIÓN ACTIVIDAD]],3,FALSE)</f>
        <v>MEZCLA DENSA EN CALIENTE TIPO MDC‐19  
(Mezcla in situ)</v>
      </c>
      <c r="G241" s="6" t="s">
        <v>11</v>
      </c>
      <c r="H241" t="s">
        <v>409</v>
      </c>
      <c r="I241" s="6" t="s">
        <v>408</v>
      </c>
      <c r="J241" s="5" cm="1">
        <f t="array" ref="J241">INDEX(Tabla10[[#All],[Departamento]:[Precio ($ COP)]],MATCH(Tabla712[[#This Row],[DEPARTAMENTO]]&amp;Tabla712[[#This Row],[CODIGO]]&amp;Tabla712[[#This Row],[PROVINCIA]],Tabla10[[#All],[Departamento]]&amp;Tabla10[[#All],[Código]]&amp;Tabla10[[#All],[Provincia]],0),7)</f>
        <v>2698.0548713157227</v>
      </c>
      <c r="K241" s="74" t="s">
        <v>421</v>
      </c>
      <c r="L241" s="63" t="s">
        <v>421</v>
      </c>
      <c r="M241" s="63" t="s">
        <v>421</v>
      </c>
      <c r="N241" s="75" t="s">
        <v>421</v>
      </c>
      <c r="O241" s="64" t="s">
        <v>421</v>
      </c>
      <c r="P241" s="76" t="s">
        <v>421</v>
      </c>
      <c r="Q241" s="65" t="s">
        <v>421</v>
      </c>
      <c r="R241" s="78" t="s">
        <v>421</v>
      </c>
      <c r="S241" s="140">
        <v>1.4</v>
      </c>
      <c r="T241" s="94">
        <v>1</v>
      </c>
      <c r="U241" s="139">
        <f>Tabla712[[#This Row],[CANTIDAD TRANSPORTE]]*Tabla712[[#This Row],[DISTANCIA DE TRANSPORTE]]</f>
        <v>1.4</v>
      </c>
      <c r="V241" s="91">
        <f>Tabla712[[#This Row],[CANTIDAD TRANSPORTE*DISTANCIA DE TRANSPORTE]]*Tabla712[[#This Row],[VALOR ECONOMICO ]]</f>
        <v>3777.2768198420117</v>
      </c>
    </row>
    <row r="242" spans="2:22" x14ac:dyDescent="0.3">
      <c r="B242" s="6" t="str">
        <f>'DATOS DISEÑO'!$C$9</f>
        <v>BOYACÁ</v>
      </c>
      <c r="C242" s="6" t="str">
        <f>'DATOS DISEÑO'!$C$10</f>
        <v>TUNDAMA</v>
      </c>
      <c r="D242" s="6">
        <v>13</v>
      </c>
      <c r="E242" s="6">
        <v>450.2</v>
      </c>
      <c r="F242" s="82" t="str">
        <f>VLOOKUP(Tabla712[[#This Row],[ITEM]],Tabla1[[#All],[ÍTEM]:[DESCRIPCIÓN ACTIVIDAD]],3,FALSE)</f>
        <v>MEZCLA DENSA EN CALIENTE TIPO MDC‐19  
(Mezcla in situ)</v>
      </c>
      <c r="G242" s="6" t="s">
        <v>11</v>
      </c>
      <c r="H242" t="s">
        <v>409</v>
      </c>
      <c r="I242" s="6" t="s">
        <v>408</v>
      </c>
      <c r="J242" s="5" cm="1">
        <f t="array" ref="J242">INDEX(Tabla10[[#All],[Departamento]:[Precio ($ COP)]],MATCH(Tabla712[[#This Row],[DEPARTAMENTO]]&amp;Tabla712[[#This Row],[CODIGO]]&amp;Tabla712[[#This Row],[PROVINCIA]],Tabla10[[#All],[Departamento]]&amp;Tabla10[[#All],[Código]]&amp;Tabla10[[#All],[Provincia]],0),7)</f>
        <v>2698.0548713157227</v>
      </c>
      <c r="K242" s="74" t="s">
        <v>421</v>
      </c>
      <c r="L242" s="63" t="s">
        <v>421</v>
      </c>
      <c r="M242" s="63" t="s">
        <v>421</v>
      </c>
      <c r="N242" s="75" t="s">
        <v>421</v>
      </c>
      <c r="O242" s="64" t="s">
        <v>421</v>
      </c>
      <c r="P242" s="76" t="s">
        <v>421</v>
      </c>
      <c r="Q242" s="65" t="s">
        <v>421</v>
      </c>
      <c r="R242" s="78" t="s">
        <v>421</v>
      </c>
      <c r="S242" s="140">
        <v>1.4</v>
      </c>
      <c r="T242" s="94">
        <v>1</v>
      </c>
      <c r="U242" s="139">
        <f>Tabla712[[#This Row],[CANTIDAD TRANSPORTE]]*Tabla712[[#This Row],[DISTANCIA DE TRANSPORTE]]</f>
        <v>1.4</v>
      </c>
      <c r="V242" s="91">
        <f>Tabla712[[#This Row],[CANTIDAD TRANSPORTE*DISTANCIA DE TRANSPORTE]]*Tabla712[[#This Row],[VALOR ECONOMICO ]]</f>
        <v>3777.2768198420117</v>
      </c>
    </row>
    <row r="243" spans="2:22" x14ac:dyDescent="0.3">
      <c r="B243" s="6" t="str">
        <f>'DATOS DISEÑO'!$C$9</f>
        <v>BOYACÁ</v>
      </c>
      <c r="C243" s="6" t="str">
        <f>'DATOS DISEÑO'!$C$10</f>
        <v>TUNDAMA</v>
      </c>
      <c r="D243" s="6">
        <v>8</v>
      </c>
      <c r="E243" s="6">
        <v>310.10000000000002</v>
      </c>
      <c r="F243" s="82" t="str">
        <f>VLOOKUP(Tabla712[[#This Row],[ITEM]],Tabla1[[#All],[ÍTEM]:[DESCRIPCIÓN ACTIVIDAD]],3,FALSE)</f>
        <v>CONFORMACIÓN DE LA CALZADA EXISTENTE</v>
      </c>
      <c r="G243" s="6" t="s">
        <v>8</v>
      </c>
      <c r="H243" t="s">
        <v>100</v>
      </c>
      <c r="I243" s="6" t="s">
        <v>87</v>
      </c>
      <c r="J243" s="5" cm="1">
        <f t="array" ref="J243">INDEX(Tabla5[[#All],[Departamento]:[Precio ($ COP)]],MATCH(Tabla712[[#This Row],[DEPARTAMENTO]]&amp;Tabla712[[#This Row],[CODIGO]]&amp;Tabla712[[#This Row],[PROVINCIA]],Tabla5[[#All],[Departamento]]&amp;Tabla5[[#All],[Código]]&amp;Tabla5[[#All],[Provincia]],0),6)</f>
        <v>160333.33333333334</v>
      </c>
      <c r="K243" s="74">
        <f>Tabla712[[#This Row],[VALOR ECONOMICO ]]/Tabla712[[#This Row],[PRESTACIONES '[%']]]*100</f>
        <v>86666.666666666672</v>
      </c>
      <c r="L243" s="63">
        <v>185</v>
      </c>
      <c r="M243" s="63">
        <v>4955</v>
      </c>
      <c r="N243" s="75">
        <f>Tabla712[[#This Row],[VALOR ECONOMICO ]]/Tabla712[[#This Row],[RENDIMIENTO]]</f>
        <v>32.35788765556677</v>
      </c>
      <c r="O243" s="64" t="s">
        <v>421</v>
      </c>
      <c r="P243" s="76" t="s">
        <v>421</v>
      </c>
      <c r="Q243" s="65" t="s">
        <v>421</v>
      </c>
      <c r="R243" s="78" t="s">
        <v>421</v>
      </c>
      <c r="S243" s="71" t="s">
        <v>421</v>
      </c>
      <c r="T243" s="94" t="s">
        <v>421</v>
      </c>
      <c r="U243" s="71" t="s">
        <v>421</v>
      </c>
      <c r="V243" s="80" t="s">
        <v>421</v>
      </c>
    </row>
    <row r="244" spans="2:22" x14ac:dyDescent="0.3">
      <c r="B244" s="6" t="str">
        <f>'DATOS DISEÑO'!$C$9</f>
        <v>BOYACÁ</v>
      </c>
      <c r="C244" s="6" t="str">
        <f>'DATOS DISEÑO'!$C$10</f>
        <v>TUNDAMA</v>
      </c>
      <c r="D244" s="6">
        <v>8</v>
      </c>
      <c r="E244" s="6" t="s">
        <v>109</v>
      </c>
      <c r="F244" s="82" t="str">
        <f>VLOOKUP(Tabla712[[#This Row],[ITEM]],Tabla1[[#All],[ÍTEM]:[DESCRIPCIÓN ACTIVIDAD]],3,FALSE)</f>
        <v>EXCAVACIÓN SIN CLASIFICAR DE LA EXPLANACIÓN Y CANALES</v>
      </c>
      <c r="G244" s="6" t="s">
        <v>8</v>
      </c>
      <c r="H244" t="s">
        <v>100</v>
      </c>
      <c r="I244" s="6" t="s">
        <v>87</v>
      </c>
      <c r="J244" s="5" cm="1">
        <f t="array" ref="J244">INDEX(Tabla5[[#All],[Departamento]:[Precio ($ COP)]],MATCH(Tabla712[[#This Row],[DEPARTAMENTO]]&amp;Tabla712[[#This Row],[CODIGO]]&amp;Tabla712[[#This Row],[PROVINCIA]],Tabla5[[#All],[Departamento]]&amp;Tabla5[[#All],[Código]]&amp;Tabla5[[#All],[Provincia]],0),6)</f>
        <v>160333.33333333334</v>
      </c>
      <c r="K244" s="74">
        <f>Tabla712[[#This Row],[VALOR ECONOMICO ]]/Tabla712[[#This Row],[PRESTACIONES '[%']]]*100</f>
        <v>86666.666666666672</v>
      </c>
      <c r="L244" s="63">
        <v>185</v>
      </c>
      <c r="M244" s="63">
        <v>425</v>
      </c>
      <c r="N244" s="75">
        <f>Tabla712[[#This Row],[VALOR ECONOMICO ]]/Tabla712[[#This Row],[RENDIMIENTO]]</f>
        <v>377.25490196078431</v>
      </c>
      <c r="O244" s="64" t="s">
        <v>421</v>
      </c>
      <c r="P244" s="76" t="s">
        <v>421</v>
      </c>
      <c r="Q244" s="65" t="s">
        <v>421</v>
      </c>
      <c r="R244" s="78" t="s">
        <v>421</v>
      </c>
      <c r="S244" s="71" t="s">
        <v>421</v>
      </c>
      <c r="T244" s="94" t="s">
        <v>421</v>
      </c>
      <c r="U244" s="71" t="s">
        <v>421</v>
      </c>
      <c r="V244" s="80" t="s">
        <v>421</v>
      </c>
    </row>
    <row r="245" spans="2:22" x14ac:dyDescent="0.3">
      <c r="B245" s="6" t="str">
        <f>'DATOS DISEÑO'!$C$9</f>
        <v>BOYACÁ</v>
      </c>
      <c r="C245" s="6" t="str">
        <f>'DATOS DISEÑO'!$C$10</f>
        <v>TUNDAMA</v>
      </c>
      <c r="D245" s="6">
        <v>7</v>
      </c>
      <c r="E245" s="6" t="s">
        <v>111</v>
      </c>
      <c r="F245" s="82" t="str">
        <f>VLOOKUP(Tabla712[[#This Row],[ITEM]],Tabla1[[#All],[ÍTEM]:[DESCRIPCIÓN ACTIVIDAD]],3,FALSE)</f>
        <v>SUBBASE GRANULAR CLASE C 
(Analizada para tipo de gradacion SGB-50, clase C)</v>
      </c>
      <c r="G245" s="6" t="s">
        <v>27</v>
      </c>
      <c r="H245" t="s">
        <v>413</v>
      </c>
      <c r="I245" s="6" t="s">
        <v>408</v>
      </c>
      <c r="J245" s="5" cm="1">
        <f t="array" ref="J245">INDEX(Tabla10[[#All],[Departamento]:[Precio ($ COP)]],MATCH(Tabla712[[#This Row],[DEPARTAMENTO]]&amp;Tabla712[[#This Row],[CODIGO]]&amp;Tabla712[[#This Row],[PROVINCIA]],Tabla10[[#All],[Departamento]]&amp;Tabla10[[#All],[Código]]&amp;Tabla10[[#All],[Provincia]],0),7)</f>
        <v>2698.0548713157227</v>
      </c>
      <c r="K245" s="74" t="s">
        <v>421</v>
      </c>
      <c r="L245" s="63" t="s">
        <v>421</v>
      </c>
      <c r="M245" s="63" t="s">
        <v>421</v>
      </c>
      <c r="N245" s="75" t="s">
        <v>421</v>
      </c>
      <c r="O245" s="64" t="s">
        <v>421</v>
      </c>
      <c r="P245" s="76" t="s">
        <v>421</v>
      </c>
      <c r="Q245" s="65" t="s">
        <v>421</v>
      </c>
      <c r="R245" s="78" t="s">
        <v>421</v>
      </c>
      <c r="S245" s="140">
        <v>1.3</v>
      </c>
      <c r="T245" s="94">
        <v>1</v>
      </c>
      <c r="U245" s="139">
        <f>Tabla712[[#This Row],[CANTIDAD TRANSPORTE]]*Tabla712[[#This Row],[DISTANCIA DE TRANSPORTE]]</f>
        <v>1.3</v>
      </c>
      <c r="V245" s="91">
        <f>Tabla712[[#This Row],[CANTIDAD TRANSPORTE*DISTANCIA DE TRANSPORTE]]*Tabla712[[#This Row],[VALOR ECONOMICO ]]</f>
        <v>3507.4713327104396</v>
      </c>
    </row>
    <row r="246" spans="2:22" x14ac:dyDescent="0.3">
      <c r="B246" s="6" t="str">
        <f>'DATOS DISEÑO'!$C$9</f>
        <v>BOYACÁ</v>
      </c>
      <c r="C246" s="6" t="str">
        <f>'DATOS DISEÑO'!$C$10</f>
        <v>TUNDAMA</v>
      </c>
      <c r="D246" s="6">
        <v>7</v>
      </c>
      <c r="E246" s="6" t="s">
        <v>113</v>
      </c>
      <c r="F246" s="82" t="str">
        <f>VLOOKUP(Tabla712[[#This Row],[ITEM]],Tabla1[[#All],[ÍTEM]:[DESCRIPCIÓN ACTIVIDAD]],3,FALSE)</f>
        <v>BASE GRANULAR CLASE C 
(Analizada para tipo NT1, de gradacion BG 25, clase C)</v>
      </c>
      <c r="G246" s="6" t="s">
        <v>19</v>
      </c>
      <c r="H246" t="s">
        <v>411</v>
      </c>
      <c r="I246" s="6" t="s">
        <v>408</v>
      </c>
      <c r="J246" s="5" cm="1">
        <f t="array" ref="J246">INDEX(Tabla10[[#All],[Departamento]:[Precio ($ COP)]],MATCH(Tabla712[[#This Row],[DEPARTAMENTO]]&amp;Tabla712[[#This Row],[CODIGO]]&amp;Tabla712[[#This Row],[PROVINCIA]],Tabla10[[#All],[Departamento]]&amp;Tabla10[[#All],[Código]]&amp;Tabla10[[#All],[Provincia]],0),7)</f>
        <v>2698.0548713157227</v>
      </c>
      <c r="K246" s="74" t="s">
        <v>421</v>
      </c>
      <c r="L246" s="63" t="s">
        <v>421</v>
      </c>
      <c r="M246" s="63" t="s">
        <v>421</v>
      </c>
      <c r="N246" s="75" t="s">
        <v>421</v>
      </c>
      <c r="O246" s="64" t="s">
        <v>421</v>
      </c>
      <c r="P246" s="76" t="s">
        <v>421</v>
      </c>
      <c r="Q246" s="65" t="s">
        <v>421</v>
      </c>
      <c r="R246" s="78" t="s">
        <v>421</v>
      </c>
      <c r="S246" s="140">
        <v>1.3</v>
      </c>
      <c r="T246" s="94">
        <v>1</v>
      </c>
      <c r="U246" s="139">
        <f>Tabla712[[#This Row],[CANTIDAD TRANSPORTE]]*Tabla712[[#This Row],[DISTANCIA DE TRANSPORTE]]</f>
        <v>1.3</v>
      </c>
      <c r="V246" s="91">
        <f>Tabla712[[#This Row],[CANTIDAD TRANSPORTE*DISTANCIA DE TRANSPORTE]]*Tabla712[[#This Row],[VALOR ECONOMICO ]]</f>
        <v>3507.4713327104396</v>
      </c>
    </row>
    <row r="247" spans="2:22" x14ac:dyDescent="0.3">
      <c r="B247" s="6" t="str">
        <f>'DATOS DISEÑO'!$C$9</f>
        <v>BOYACÁ</v>
      </c>
      <c r="C247" s="6" t="str">
        <f>'DATOS DISEÑO'!$C$10</f>
        <v>TUNDAMA</v>
      </c>
      <c r="D247" s="6">
        <v>8</v>
      </c>
      <c r="E247" s="6">
        <v>450.2</v>
      </c>
      <c r="F247" s="82" t="str">
        <f>VLOOKUP(Tabla712[[#This Row],[ITEM]],Tabla1[[#All],[ÍTEM]:[DESCRIPCIÓN ACTIVIDAD]],3,FALSE)</f>
        <v>MEZCLA DENSA EN CALIENTE TIPO MDC‐19  
(Mezcla in situ)</v>
      </c>
      <c r="G247" s="6" t="s">
        <v>24</v>
      </c>
      <c r="H247" t="s">
        <v>104</v>
      </c>
      <c r="I247" s="6" t="s">
        <v>87</v>
      </c>
      <c r="J247" s="5" cm="1">
        <f t="array" ref="J247">INDEX(Tabla5[[#All],[Departamento]:[Precio ($ COP)]],MATCH(Tabla712[[#This Row],[DEPARTAMENTO]]&amp;Tabla712[[#This Row],[CODIGO]]&amp;Tabla712[[#This Row],[PROVINCIA]],Tabla5[[#All],[Departamento]]&amp;Tabla5[[#All],[Código]]&amp;Tabla5[[#All],[Provincia]],0),6)</f>
        <v>641333.33333333337</v>
      </c>
      <c r="K247" s="74">
        <f>Tabla712[[#This Row],[VALOR ECONOMICO ]]/Tabla712[[#This Row],[PRESTACIONES '[%']]]*100</f>
        <v>346666.66666666669</v>
      </c>
      <c r="L247" s="63">
        <v>185</v>
      </c>
      <c r="M247" s="63">
        <v>80</v>
      </c>
      <c r="N247" s="75">
        <f>Tabla712[[#This Row],[VALOR ECONOMICO ]]/Tabla712[[#This Row],[RENDIMIENTO]]</f>
        <v>8016.666666666667</v>
      </c>
      <c r="O247" s="64" t="s">
        <v>421</v>
      </c>
      <c r="P247" s="76" t="s">
        <v>421</v>
      </c>
      <c r="Q247" s="65" t="s">
        <v>421</v>
      </c>
      <c r="R247" s="78" t="s">
        <v>421</v>
      </c>
      <c r="S247" s="71" t="s">
        <v>421</v>
      </c>
      <c r="T247" s="94" t="s">
        <v>421</v>
      </c>
      <c r="U247" s="71" t="s">
        <v>421</v>
      </c>
      <c r="V247" s="80" t="s">
        <v>421</v>
      </c>
    </row>
    <row r="248" spans="2:22" x14ac:dyDescent="0.3">
      <c r="B248" s="6" t="str">
        <f>'DATOS DISEÑO'!$C$9</f>
        <v>BOYACÁ</v>
      </c>
      <c r="C248" s="6" t="str">
        <f>'DATOS DISEÑO'!$C$10</f>
        <v>TUNDAMA</v>
      </c>
      <c r="D248" s="6">
        <v>8</v>
      </c>
      <c r="E248" s="6">
        <v>310.10000000000002</v>
      </c>
      <c r="F248" s="82" t="str">
        <f>VLOOKUP(Tabla712[[#This Row],[ITEM]],Tabla1[[#All],[ÍTEM]:[DESCRIPCIÓN ACTIVIDAD]],3,FALSE)</f>
        <v>CONFORMACIÓN DE LA CALZADA EXISTENTE</v>
      </c>
      <c r="G248" s="6" t="s">
        <v>28</v>
      </c>
      <c r="H248" t="s">
        <v>105</v>
      </c>
      <c r="I248" s="6" t="s">
        <v>87</v>
      </c>
      <c r="J248" s="5" cm="1">
        <f t="array" ref="J248">INDEX(Tabla5[[#All],[Departamento]:[Precio ($ COP)]],MATCH(Tabla712[[#This Row],[DEPARTAMENTO]]&amp;Tabla712[[#This Row],[CODIGO]]&amp;Tabla712[[#This Row],[PROVINCIA]],Tabla5[[#All],[Departamento]]&amp;Tabla5[[#All],[Código]]&amp;Tabla5[[#All],[Provincia]],0),6)</f>
        <v>136283.33333333334</v>
      </c>
      <c r="K248" s="74">
        <f>Tabla712[[#This Row],[VALOR ECONOMICO ]]/Tabla712[[#This Row],[PRESTACIONES '[%']]]*100</f>
        <v>73666.666666666672</v>
      </c>
      <c r="L248" s="63">
        <v>185</v>
      </c>
      <c r="M248" s="63">
        <v>4955</v>
      </c>
      <c r="N248" s="75">
        <f>Tabla712[[#This Row],[VALOR ECONOMICO ]]/Tabla712[[#This Row],[RENDIMIENTO]]</f>
        <v>27.504204507231755</v>
      </c>
      <c r="O248" s="64" t="s">
        <v>421</v>
      </c>
      <c r="P248" s="76" t="s">
        <v>421</v>
      </c>
      <c r="Q248" s="65" t="s">
        <v>421</v>
      </c>
      <c r="R248" s="78" t="s">
        <v>421</v>
      </c>
      <c r="S248" s="71" t="s">
        <v>421</v>
      </c>
      <c r="T248" s="94" t="s">
        <v>421</v>
      </c>
      <c r="U248" s="71" t="s">
        <v>421</v>
      </c>
      <c r="V248" s="80" t="s">
        <v>421</v>
      </c>
    </row>
    <row r="249" spans="2:22" x14ac:dyDescent="0.3">
      <c r="B249" s="6" t="str">
        <f>'DATOS DISEÑO'!$C$9</f>
        <v>BOYACÁ</v>
      </c>
      <c r="C249" s="6" t="str">
        <f>'DATOS DISEÑO'!$C$10</f>
        <v>TUNDAMA</v>
      </c>
      <c r="D249" s="6">
        <v>8</v>
      </c>
      <c r="E249" s="6">
        <v>450.2</v>
      </c>
      <c r="F249" s="82" t="str">
        <f>VLOOKUP(Tabla712[[#This Row],[ITEM]],Tabla1[[#All],[ÍTEM]:[DESCRIPCIÓN ACTIVIDAD]],3,FALSE)</f>
        <v>MEZCLA DENSA EN CALIENTE TIPO MDC‐19  
(Mezcla in situ)</v>
      </c>
      <c r="G249" s="6" t="s">
        <v>28</v>
      </c>
      <c r="H249" t="s">
        <v>105</v>
      </c>
      <c r="I249" s="6" t="s">
        <v>87</v>
      </c>
      <c r="J249" s="5" cm="1">
        <f t="array" ref="J249">INDEX(Tabla5[[#All],[Departamento]:[Precio ($ COP)]],MATCH(Tabla712[[#This Row],[DEPARTAMENTO]]&amp;Tabla712[[#This Row],[CODIGO]]&amp;Tabla712[[#This Row],[PROVINCIA]],Tabla5[[#All],[Departamento]]&amp;Tabla5[[#All],[Código]]&amp;Tabla5[[#All],[Provincia]],0),6)</f>
        <v>136283.33333333334</v>
      </c>
      <c r="K249" s="74">
        <f>Tabla712[[#This Row],[VALOR ECONOMICO ]]/Tabla712[[#This Row],[PRESTACIONES '[%']]]*100</f>
        <v>73666.666666666672</v>
      </c>
      <c r="L249" s="63">
        <v>185</v>
      </c>
      <c r="M249" s="63">
        <v>80</v>
      </c>
      <c r="N249" s="75">
        <f>Tabla712[[#This Row],[VALOR ECONOMICO ]]/Tabla712[[#This Row],[RENDIMIENTO]]</f>
        <v>1703.5416666666667</v>
      </c>
      <c r="O249" s="64" t="s">
        <v>421</v>
      </c>
      <c r="P249" s="76" t="s">
        <v>421</v>
      </c>
      <c r="Q249" s="65" t="s">
        <v>421</v>
      </c>
      <c r="R249" s="78" t="s">
        <v>421</v>
      </c>
      <c r="S249" s="71" t="s">
        <v>421</v>
      </c>
      <c r="T249" s="94" t="s">
        <v>421</v>
      </c>
      <c r="U249" s="71" t="s">
        <v>421</v>
      </c>
      <c r="V249" s="80" t="s">
        <v>421</v>
      </c>
    </row>
    <row r="250" spans="2:22" x14ac:dyDescent="0.3">
      <c r="B250" s="6" t="str">
        <f>'DATOS DISEÑO'!$C$9</f>
        <v>BOYACÁ</v>
      </c>
      <c r="C250" s="6" t="str">
        <f>'DATOS DISEÑO'!$C$10</f>
        <v>TUNDAMA</v>
      </c>
      <c r="D250" s="6">
        <v>8</v>
      </c>
      <c r="E250" s="6" t="s">
        <v>109</v>
      </c>
      <c r="F250" s="82" t="str">
        <f>VLOOKUP(Tabla712[[#This Row],[ITEM]],Tabla1[[#All],[ÍTEM]:[DESCRIPCIÓN ACTIVIDAD]],3,FALSE)</f>
        <v>EXCAVACIÓN SIN CLASIFICAR DE LA EXPLANACIÓN Y CANALES</v>
      </c>
      <c r="G250" s="6" t="s">
        <v>28</v>
      </c>
      <c r="H250" t="s">
        <v>105</v>
      </c>
      <c r="I250" s="6" t="s">
        <v>87</v>
      </c>
      <c r="J250" s="5" cm="1">
        <f t="array" ref="J250">INDEX(Tabla5[[#All],[Departamento]:[Precio ($ COP)]],MATCH(Tabla712[[#This Row],[DEPARTAMENTO]]&amp;Tabla712[[#This Row],[CODIGO]]&amp;Tabla712[[#This Row],[PROVINCIA]],Tabla5[[#All],[Departamento]]&amp;Tabla5[[#All],[Código]]&amp;Tabla5[[#All],[Provincia]],0),6)</f>
        <v>136283.33333333334</v>
      </c>
      <c r="K250" s="74">
        <f>Tabla712[[#This Row],[VALOR ECONOMICO ]]/Tabla712[[#This Row],[PRESTACIONES '[%']]]*100</f>
        <v>73666.666666666672</v>
      </c>
      <c r="L250" s="63">
        <v>185</v>
      </c>
      <c r="M250" s="63">
        <v>425</v>
      </c>
      <c r="N250" s="75">
        <f>Tabla712[[#This Row],[VALOR ECONOMICO ]]/Tabla712[[#This Row],[RENDIMIENTO]]</f>
        <v>320.66666666666669</v>
      </c>
      <c r="O250" s="64" t="s">
        <v>421</v>
      </c>
      <c r="P250" s="76" t="s">
        <v>421</v>
      </c>
      <c r="Q250" s="65" t="s">
        <v>421</v>
      </c>
      <c r="R250" s="78" t="s">
        <v>421</v>
      </c>
      <c r="S250" s="71" t="s">
        <v>421</v>
      </c>
      <c r="T250" s="94" t="s">
        <v>421</v>
      </c>
      <c r="U250" s="71" t="s">
        <v>421</v>
      </c>
      <c r="V250" s="80" t="s">
        <v>421</v>
      </c>
    </row>
    <row r="251" spans="2:22" x14ac:dyDescent="0.3">
      <c r="B251" s="6" t="str">
        <f>'DATOS DISEÑO'!$C$9</f>
        <v>BOYACÁ</v>
      </c>
      <c r="C251" s="6" t="str">
        <f>'DATOS DISEÑO'!$C$10</f>
        <v>TUNDAMA</v>
      </c>
      <c r="D251" s="6">
        <v>8</v>
      </c>
      <c r="E251" s="6">
        <v>450.2</v>
      </c>
      <c r="F251" s="82" t="str">
        <f>VLOOKUP(Tabla712[[#This Row],[ITEM]],Tabla1[[#All],[ÍTEM]:[DESCRIPCIÓN ACTIVIDAD]],3,FALSE)</f>
        <v>MEZCLA DENSA EN CALIENTE TIPO MDC‐19  
(Mezcla in situ)</v>
      </c>
      <c r="G251" s="6" t="s">
        <v>32</v>
      </c>
      <c r="H251" t="s">
        <v>106</v>
      </c>
      <c r="I251" s="6" t="s">
        <v>87</v>
      </c>
      <c r="J251" s="5" cm="1">
        <f t="array" ref="J251">INDEX(Tabla5[[#All],[Departamento]:[Precio ($ COP)]],MATCH(Tabla712[[#This Row],[DEPARTAMENTO]]&amp;Tabla712[[#This Row],[CODIGO]]&amp;Tabla712[[#This Row],[PROVINCIA]],Tabla5[[#All],[Departamento]]&amp;Tabla5[[#All],[Código]]&amp;Tabla5[[#All],[Provincia]],0),6)</f>
        <v>205226.66666666669</v>
      </c>
      <c r="K251" s="74">
        <f>Tabla712[[#This Row],[VALOR ECONOMICO ]]/Tabla712[[#This Row],[PRESTACIONES '[%']]]*100</f>
        <v>110933.33333333334</v>
      </c>
      <c r="L251" s="63">
        <v>185</v>
      </c>
      <c r="M251" s="63">
        <v>80</v>
      </c>
      <c r="N251" s="75">
        <f>Tabla712[[#This Row],[VALOR ECONOMICO ]]/Tabla712[[#This Row],[RENDIMIENTO]]</f>
        <v>2565.3333333333335</v>
      </c>
      <c r="O251" s="64" t="s">
        <v>421</v>
      </c>
      <c r="P251" s="76" t="s">
        <v>421</v>
      </c>
      <c r="Q251" s="65" t="s">
        <v>421</v>
      </c>
      <c r="R251" s="78" t="s">
        <v>421</v>
      </c>
      <c r="S251" s="71" t="s">
        <v>421</v>
      </c>
      <c r="T251" s="94" t="s">
        <v>421</v>
      </c>
      <c r="U251" s="71" t="s">
        <v>421</v>
      </c>
      <c r="V251" s="80" t="s">
        <v>421</v>
      </c>
    </row>
    <row r="252" spans="2:22" x14ac:dyDescent="0.3">
      <c r="B252" s="6" t="str">
        <f>'DATOS DISEÑO'!$C$9</f>
        <v>BOYACÁ</v>
      </c>
      <c r="C252" s="6" t="str">
        <f>'DATOS DISEÑO'!$C$10</f>
        <v>TUNDAMA</v>
      </c>
      <c r="D252" s="6">
        <v>8</v>
      </c>
      <c r="E252" s="6" t="s">
        <v>109</v>
      </c>
      <c r="F252" s="82" t="str">
        <f>VLOOKUP(Tabla712[[#This Row],[ITEM]],Tabla1[[#All],[ÍTEM]:[DESCRIPCIÓN ACTIVIDAD]],3,FALSE)</f>
        <v>EXCAVACIÓN SIN CLASIFICAR DE LA EXPLANACIÓN Y CANALES</v>
      </c>
      <c r="G252" s="6" t="s">
        <v>53</v>
      </c>
      <c r="H252" t="s">
        <v>349</v>
      </c>
      <c r="I252" s="6" t="s">
        <v>146</v>
      </c>
      <c r="J252" s="5" cm="1">
        <f t="array" ref="J252">INDEX(Tabla8[[#All],[Departamento ]:[Precio ($ COP)]],MATCH(Tabla712[[#This Row],[DEPARTAMENTO]]&amp;Tabla712[[#This Row],[CODIGO]]&amp;Tabla712[[#This Row],[PROVINCIA]],Tabla8[[#All],[Departamento ]]&amp;Tabla8[[#All],[Código]]&amp;Tabla8[[#All],[Provincia]],0),7)</f>
        <v>3377.6829577518247</v>
      </c>
      <c r="K252" s="74" t="s">
        <v>421</v>
      </c>
      <c r="L252" s="63" t="s">
        <v>421</v>
      </c>
      <c r="M252" s="63" t="s">
        <v>421</v>
      </c>
      <c r="N252" s="75" t="s">
        <v>421</v>
      </c>
      <c r="O252" s="64">
        <v>1</v>
      </c>
      <c r="P252" s="77">
        <f>Tabla712[[#This Row],[CANTIDAD DE MATERIAL]]*Tabla712[[#This Row],[VALOR ECONOMICO ]]</f>
        <v>3377.6829577518247</v>
      </c>
      <c r="Q252" s="65" t="s">
        <v>421</v>
      </c>
      <c r="R252" s="78" t="s">
        <v>421</v>
      </c>
      <c r="S252" s="71" t="s">
        <v>421</v>
      </c>
      <c r="T252" s="94" t="s">
        <v>421</v>
      </c>
      <c r="U252" s="71" t="s">
        <v>421</v>
      </c>
      <c r="V252" s="80" t="s">
        <v>421</v>
      </c>
    </row>
    <row r="253" spans="2:22" x14ac:dyDescent="0.3">
      <c r="B253" s="6" t="str">
        <f>'DATOS DISEÑO'!$C$9</f>
        <v>BOYACÁ</v>
      </c>
      <c r="C253" s="6" t="str">
        <f>'DATOS DISEÑO'!$C$10</f>
        <v>TUNDAMA</v>
      </c>
      <c r="D253" s="6">
        <v>8</v>
      </c>
      <c r="E253" s="6" t="s">
        <v>112</v>
      </c>
      <c r="F253" s="82" t="str">
        <f>VLOOKUP(Tabla712[[#This Row],[ITEM]],Tabla1[[#All],[ÍTEM]:[DESCRIPCIÓN ACTIVIDAD]],3,FALSE)</f>
        <v>SUBBASE GRANULAR CLASE C 
(Analizada para tipo de gradacion SBG-38, clase C)</v>
      </c>
      <c r="G253" s="6" t="s">
        <v>8</v>
      </c>
      <c r="H253" t="s">
        <v>100</v>
      </c>
      <c r="I253" s="6" t="s">
        <v>87</v>
      </c>
      <c r="J253" s="5" cm="1">
        <f t="array" ref="J253">INDEX(Tabla5[[#All],[Departamento]:[Precio ($ COP)]],MATCH(Tabla712[[#This Row],[DEPARTAMENTO]]&amp;Tabla712[[#This Row],[CODIGO]]&amp;Tabla712[[#This Row],[PROVINCIA]],Tabla5[[#All],[Departamento]]&amp;Tabla5[[#All],[Código]]&amp;Tabla5[[#All],[Provincia]],0),6)</f>
        <v>160333.33333333334</v>
      </c>
      <c r="K253" s="74">
        <f>Tabla712[[#This Row],[VALOR ECONOMICO ]]/Tabla712[[#This Row],[PRESTACIONES '[%']]]*100</f>
        <v>86666.666666666672</v>
      </c>
      <c r="L253" s="63">
        <v>185</v>
      </c>
      <c r="M253" s="63">
        <v>320</v>
      </c>
      <c r="N253" s="75">
        <f>Tabla712[[#This Row],[VALOR ECONOMICO ]]/Tabla712[[#This Row],[RENDIMIENTO]]</f>
        <v>501.04166666666669</v>
      </c>
      <c r="O253" s="64" t="s">
        <v>421</v>
      </c>
      <c r="P253" s="76" t="s">
        <v>421</v>
      </c>
      <c r="Q253" s="65" t="s">
        <v>421</v>
      </c>
      <c r="R253" s="78" t="s">
        <v>421</v>
      </c>
      <c r="S253" s="71" t="s">
        <v>421</v>
      </c>
      <c r="T253" s="94" t="s">
        <v>421</v>
      </c>
      <c r="U253" s="71" t="s">
        <v>421</v>
      </c>
      <c r="V253" s="80" t="s">
        <v>421</v>
      </c>
    </row>
    <row r="254" spans="2:22" x14ac:dyDescent="0.3">
      <c r="B254" s="6" t="str">
        <f>'DATOS DISEÑO'!$C$9</f>
        <v>BOYACÁ</v>
      </c>
      <c r="C254" s="6" t="str">
        <f>'DATOS DISEÑO'!$C$10</f>
        <v>TUNDAMA</v>
      </c>
      <c r="D254" s="6">
        <v>8</v>
      </c>
      <c r="E254" s="6" t="s">
        <v>113</v>
      </c>
      <c r="F254" s="82" t="str">
        <f>VLOOKUP(Tabla712[[#This Row],[ITEM]],Tabla1[[#All],[ÍTEM]:[DESCRIPCIÓN ACTIVIDAD]],3,FALSE)</f>
        <v>BASE GRANULAR CLASE C 
(Analizada para tipo NT1, de gradacion BG 25, clase C)</v>
      </c>
      <c r="G254" s="6" t="s">
        <v>8</v>
      </c>
      <c r="H254" t="s">
        <v>100</v>
      </c>
      <c r="I254" s="6" t="s">
        <v>87</v>
      </c>
      <c r="J254" s="5" cm="1">
        <f t="array" ref="J254">INDEX(Tabla5[[#All],[Departamento]:[Precio ($ COP)]],MATCH(Tabla712[[#This Row],[DEPARTAMENTO]]&amp;Tabla712[[#This Row],[CODIGO]]&amp;Tabla712[[#This Row],[PROVINCIA]],Tabla5[[#All],[Departamento]]&amp;Tabla5[[#All],[Código]]&amp;Tabla5[[#All],[Provincia]],0),6)</f>
        <v>160333.33333333334</v>
      </c>
      <c r="K254" s="74">
        <f>Tabla712[[#This Row],[VALOR ECONOMICO ]]/Tabla712[[#This Row],[PRESTACIONES '[%']]]*100</f>
        <v>86666.666666666672</v>
      </c>
      <c r="L254" s="63">
        <v>185</v>
      </c>
      <c r="M254" s="63">
        <v>240</v>
      </c>
      <c r="N254" s="75">
        <f>Tabla712[[#This Row],[VALOR ECONOMICO ]]/Tabla712[[#This Row],[RENDIMIENTO]]</f>
        <v>668.05555555555554</v>
      </c>
      <c r="O254" s="64" t="s">
        <v>421</v>
      </c>
      <c r="P254" s="76" t="s">
        <v>421</v>
      </c>
      <c r="Q254" s="65" t="s">
        <v>421</v>
      </c>
      <c r="R254" s="78" t="s">
        <v>421</v>
      </c>
      <c r="S254" s="71" t="s">
        <v>421</v>
      </c>
      <c r="T254" s="94" t="s">
        <v>421</v>
      </c>
      <c r="U254" s="71" t="s">
        <v>421</v>
      </c>
      <c r="V254" s="80" t="s">
        <v>421</v>
      </c>
    </row>
    <row r="255" spans="2:22" x14ac:dyDescent="0.3">
      <c r="B255" s="6" t="str">
        <f>'DATOS DISEÑO'!$C$9</f>
        <v>BOYACÁ</v>
      </c>
      <c r="C255" s="6" t="str">
        <f>'DATOS DISEÑO'!$C$10</f>
        <v>TUNDAMA</v>
      </c>
      <c r="D255" s="6">
        <v>8</v>
      </c>
      <c r="E255" s="6">
        <v>450.2</v>
      </c>
      <c r="F255" s="82" t="str">
        <f>VLOOKUP(Tabla712[[#This Row],[ITEM]],Tabla1[[#All],[ÍTEM]:[DESCRIPCIÓN ACTIVIDAD]],3,FALSE)</f>
        <v>MEZCLA DENSA EN CALIENTE TIPO MDC‐19  
(Mezcla in situ)</v>
      </c>
      <c r="G255" s="6" t="s">
        <v>79</v>
      </c>
      <c r="H255" t="s">
        <v>370</v>
      </c>
      <c r="I255" s="6" t="s">
        <v>146</v>
      </c>
      <c r="J255" s="5" cm="1">
        <f t="array" ref="J255">INDEX(Tabla8[[#All],[Departamento ]:[Precio ($ COP)]],MATCH(Tabla712[[#This Row],[DEPARTAMENTO]]&amp;Tabla712[[#This Row],[CODIGO]]&amp;Tabla712[[#This Row],[PROVINCIA]],Tabla8[[#All],[Departamento ]]&amp;Tabla8[[#All],[Código]]&amp;Tabla8[[#All],[Provincia]],0),7)</f>
        <v>66457.20292131562</v>
      </c>
      <c r="K255" s="74" t="s">
        <v>421</v>
      </c>
      <c r="L255" s="63" t="s">
        <v>421</v>
      </c>
      <c r="M255" s="63" t="s">
        <v>421</v>
      </c>
      <c r="N255" s="75" t="s">
        <v>421</v>
      </c>
      <c r="O255" s="64">
        <v>1.4</v>
      </c>
      <c r="P255" s="77">
        <f>Tabla712[[#This Row],[CANTIDAD DE MATERIAL]]*Tabla712[[#This Row],[VALOR ECONOMICO ]]</f>
        <v>93040.084089841868</v>
      </c>
      <c r="Q255" s="65" t="s">
        <v>421</v>
      </c>
      <c r="R255" s="78" t="s">
        <v>421</v>
      </c>
      <c r="S255" s="71" t="s">
        <v>421</v>
      </c>
      <c r="T255" s="94" t="s">
        <v>421</v>
      </c>
      <c r="U255" s="71" t="s">
        <v>421</v>
      </c>
      <c r="V255" s="80" t="s">
        <v>421</v>
      </c>
    </row>
    <row r="256" spans="2:22" x14ac:dyDescent="0.3">
      <c r="B256" s="6" t="str">
        <f>'DATOS DISEÑO'!$C$9</f>
        <v>BOYACÁ</v>
      </c>
      <c r="C256" s="6" t="str">
        <f>'DATOS DISEÑO'!$C$10</f>
        <v>TUNDAMA</v>
      </c>
      <c r="D256" s="6">
        <v>8</v>
      </c>
      <c r="E256" s="6">
        <v>310.10000000000002</v>
      </c>
      <c r="F256" s="82" t="str">
        <f>VLOOKUP(Tabla712[[#This Row],[ITEM]],Tabla1[[#All],[ÍTEM]:[DESCRIPCIÓN ACTIVIDAD]],3,FALSE)</f>
        <v>CONFORMACIÓN DE LA CALZADA EXISTENTE</v>
      </c>
      <c r="G256" s="6" t="s">
        <v>33</v>
      </c>
      <c r="H256" t="s">
        <v>336</v>
      </c>
      <c r="I256" s="6" t="s">
        <v>335</v>
      </c>
      <c r="J256" s="5" cm="1">
        <f t="array" ref="J256">INDEX(Tabla8[[#All],[Departamento ]:[Precio ($ COP)]],MATCH(Tabla712[[#This Row],[DEPARTAMENTO]]&amp;Tabla712[[#This Row],[CODIGO]]&amp;Tabla712[[#This Row],[PROVINCIA]],Tabla8[[#All],[Departamento ]]&amp;Tabla8[[#All],[Código]]&amp;Tabla8[[#All],[Provincia]],0),7)</f>
        <v>97.87579460336616</v>
      </c>
      <c r="K256" s="74" t="s">
        <v>421</v>
      </c>
      <c r="L256" s="63" t="s">
        <v>421</v>
      </c>
      <c r="M256" s="63" t="s">
        <v>421</v>
      </c>
      <c r="N256" s="75" t="s">
        <v>421</v>
      </c>
      <c r="O256" s="64">
        <v>3</v>
      </c>
      <c r="P256" s="77">
        <f>Tabla712[[#This Row],[CANTIDAD DE MATERIAL]]*Tabla712[[#This Row],[VALOR ECONOMICO ]]</f>
        <v>293.62738381009848</v>
      </c>
      <c r="Q256" s="65" t="s">
        <v>421</v>
      </c>
      <c r="R256" s="78" t="s">
        <v>421</v>
      </c>
      <c r="S256" s="71" t="s">
        <v>421</v>
      </c>
      <c r="T256" s="94" t="s">
        <v>421</v>
      </c>
      <c r="U256" s="71" t="s">
        <v>421</v>
      </c>
      <c r="V256" s="80" t="s">
        <v>421</v>
      </c>
    </row>
    <row r="257" spans="2:22" x14ac:dyDescent="0.3">
      <c r="B257" s="6" t="str">
        <f>'DATOS DISEÑO'!$C$9</f>
        <v>BOYACÁ</v>
      </c>
      <c r="C257" s="6" t="str">
        <f>'DATOS DISEÑO'!$C$10</f>
        <v>TUNDAMA</v>
      </c>
      <c r="D257" s="6">
        <v>8</v>
      </c>
      <c r="E257" s="6">
        <v>450.2</v>
      </c>
      <c r="F257" s="82" t="str">
        <f>VLOOKUP(Tabla712[[#This Row],[ITEM]],Tabla1[[#All],[ÍTEM]:[DESCRIPCIÓN ACTIVIDAD]],3,FALSE)</f>
        <v>MEZCLA DENSA EN CALIENTE TIPO MDC‐19  
(Mezcla in situ)</v>
      </c>
      <c r="G257" s="6" t="s">
        <v>33</v>
      </c>
      <c r="H257" t="s">
        <v>336</v>
      </c>
      <c r="I257" s="6" t="s">
        <v>335</v>
      </c>
      <c r="J257" s="5" cm="1">
        <f t="array" ref="J257">INDEX(Tabla8[[#All],[Departamento ]:[Precio ($ COP)]],MATCH(Tabla712[[#This Row],[DEPARTAMENTO]]&amp;Tabla712[[#This Row],[CODIGO]]&amp;Tabla712[[#This Row],[PROVINCIA]],Tabla8[[#All],[Departamento ]]&amp;Tabla8[[#All],[Código]]&amp;Tabla8[[#All],[Provincia]],0),7)</f>
        <v>97.87579460336616</v>
      </c>
      <c r="K257" s="74" t="s">
        <v>421</v>
      </c>
      <c r="L257" s="63" t="s">
        <v>421</v>
      </c>
      <c r="M257" s="63" t="s">
        <v>421</v>
      </c>
      <c r="N257" s="75" t="s">
        <v>421</v>
      </c>
      <c r="O257" s="64">
        <v>25</v>
      </c>
      <c r="P257" s="77">
        <f>Tabla712[[#This Row],[CANTIDAD DE MATERIAL]]*Tabla712[[#This Row],[VALOR ECONOMICO ]]</f>
        <v>2446.8948650841539</v>
      </c>
      <c r="Q257" s="65" t="s">
        <v>421</v>
      </c>
      <c r="R257" s="78" t="s">
        <v>421</v>
      </c>
      <c r="S257" s="71" t="s">
        <v>421</v>
      </c>
      <c r="T257" s="94" t="s">
        <v>421</v>
      </c>
      <c r="U257" s="71" t="s">
        <v>421</v>
      </c>
      <c r="V257" s="80" t="s">
        <v>421</v>
      </c>
    </row>
    <row r="258" spans="2:22" x14ac:dyDescent="0.3">
      <c r="B258" s="6" t="str">
        <f>'DATOS DISEÑO'!$C$9</f>
        <v>BOYACÁ</v>
      </c>
      <c r="C258" s="6" t="str">
        <f>'DATOS DISEÑO'!$C$10</f>
        <v>TUNDAMA</v>
      </c>
      <c r="D258" s="6">
        <v>8</v>
      </c>
      <c r="E258" s="6" t="s">
        <v>113</v>
      </c>
      <c r="F258" s="82" t="str">
        <f>VLOOKUP(Tabla712[[#This Row],[ITEM]],Tabla1[[#All],[ÍTEM]:[DESCRIPCIÓN ACTIVIDAD]],3,FALSE)</f>
        <v>BASE GRANULAR CLASE C 
(Analizada para tipo NT1, de gradacion BG 25, clase C)</v>
      </c>
      <c r="G258" s="6" t="s">
        <v>63</v>
      </c>
      <c r="H258" t="s">
        <v>356</v>
      </c>
      <c r="I258" s="6" t="s">
        <v>146</v>
      </c>
      <c r="J258" s="5" cm="1">
        <f t="array" ref="J258">INDEX(Tabla8[[#All],[Departamento ]:[Precio ($ COP)]],MATCH(Tabla712[[#This Row],[DEPARTAMENTO]]&amp;Tabla712[[#This Row],[CODIGO]]&amp;Tabla712[[#This Row],[PROVINCIA]],Tabla8[[#All],[Departamento ]]&amp;Tabla8[[#All],[Código]]&amp;Tabla8[[#All],[Provincia]],0),7)</f>
        <v>67513.129849974139</v>
      </c>
      <c r="K258" s="74" t="s">
        <v>421</v>
      </c>
      <c r="L258" s="63" t="s">
        <v>421</v>
      </c>
      <c r="M258" s="63" t="s">
        <v>421</v>
      </c>
      <c r="N258" s="75" t="s">
        <v>421</v>
      </c>
      <c r="O258" s="64">
        <v>1.3</v>
      </c>
      <c r="P258" s="77">
        <f>Tabla712[[#This Row],[CANTIDAD DE MATERIAL]]*Tabla712[[#This Row],[VALOR ECONOMICO ]]</f>
        <v>87767.068804966388</v>
      </c>
      <c r="Q258" s="65" t="s">
        <v>421</v>
      </c>
      <c r="R258" s="78" t="s">
        <v>421</v>
      </c>
      <c r="S258" s="71" t="s">
        <v>421</v>
      </c>
      <c r="T258" s="94" t="s">
        <v>421</v>
      </c>
      <c r="U258" s="71" t="s">
        <v>421</v>
      </c>
      <c r="V258" s="80" t="s">
        <v>421</v>
      </c>
    </row>
    <row r="259" spans="2:22" x14ac:dyDescent="0.3">
      <c r="B259" s="6" t="str">
        <f>'DATOS DISEÑO'!$C$9</f>
        <v>BOYACÁ</v>
      </c>
      <c r="C259" s="6" t="str">
        <f>'DATOS DISEÑO'!$C$10</f>
        <v>TUNDAMA</v>
      </c>
      <c r="D259" s="6">
        <v>8</v>
      </c>
      <c r="E259" s="6" t="s">
        <v>112</v>
      </c>
      <c r="F259" s="82" t="str">
        <f>VLOOKUP(Tabla712[[#This Row],[ITEM]],Tabla1[[#All],[ÍTEM]:[DESCRIPCIÓN ACTIVIDAD]],3,FALSE)</f>
        <v>SUBBASE GRANULAR CLASE C 
(Analizada para tipo de gradacion SBG-38, clase C)</v>
      </c>
      <c r="G259" s="6" t="s">
        <v>70</v>
      </c>
      <c r="H259" t="s">
        <v>360</v>
      </c>
      <c r="I259" s="6" t="s">
        <v>146</v>
      </c>
      <c r="J259" s="5" cm="1">
        <f t="array" ref="J259">INDEX(Tabla8[[#All],[Departamento ]:[Precio ($ COP)]],MATCH(Tabla712[[#This Row],[DEPARTAMENTO]]&amp;Tabla712[[#This Row],[CODIGO]]&amp;Tabla712[[#This Row],[PROVINCIA]],Tabla8[[#All],[Departamento ]]&amp;Tabla8[[#All],[Código]]&amp;Tabla8[[#All],[Provincia]],0),7)</f>
        <v>65637.76513191931</v>
      </c>
      <c r="K259" s="74" t="s">
        <v>421</v>
      </c>
      <c r="L259" s="63" t="s">
        <v>421</v>
      </c>
      <c r="M259" s="63" t="s">
        <v>421</v>
      </c>
      <c r="N259" s="75" t="s">
        <v>421</v>
      </c>
      <c r="O259" s="64">
        <v>1.3</v>
      </c>
      <c r="P259" s="77">
        <f>Tabla712[[#This Row],[CANTIDAD DE MATERIAL]]*Tabla712[[#This Row],[VALOR ECONOMICO ]]</f>
        <v>85329.094671495113</v>
      </c>
      <c r="Q259" s="65" t="s">
        <v>421</v>
      </c>
      <c r="R259" s="78" t="s">
        <v>421</v>
      </c>
      <c r="S259" s="71" t="s">
        <v>421</v>
      </c>
      <c r="T259" s="94" t="s">
        <v>421</v>
      </c>
      <c r="U259" s="71" t="s">
        <v>421</v>
      </c>
      <c r="V259" s="80" t="s">
        <v>421</v>
      </c>
    </row>
    <row r="260" spans="2:22" x14ac:dyDescent="0.3">
      <c r="B260" s="6" t="str">
        <f>'DATOS DISEÑO'!$C$9</f>
        <v>BOYACÁ</v>
      </c>
      <c r="C260" s="6" t="str">
        <f>'DATOS DISEÑO'!$C$10</f>
        <v>TUNDAMA</v>
      </c>
      <c r="D260" s="6">
        <v>8</v>
      </c>
      <c r="E260" s="6" t="s">
        <v>109</v>
      </c>
      <c r="F260" s="82" t="str">
        <f>VLOOKUP(Tabla712[[#This Row],[ITEM]],Tabla1[[#All],[ÍTEM]:[DESCRIPCIÓN ACTIVIDAD]],3,FALSE)</f>
        <v>EXCAVACIÓN SIN CLASIFICAR DE LA EXPLANACIÓN Y CANALES</v>
      </c>
      <c r="G260" s="6" t="s">
        <v>10</v>
      </c>
      <c r="H260" t="s">
        <v>375</v>
      </c>
      <c r="I260" s="6" t="s">
        <v>372</v>
      </c>
      <c r="J260" s="5" cm="1">
        <f t="array" ref="J260">INDEX(Tabla9[[#All],[Departamento ]:[Precio ($ COP)]],MATCH(Tabla712[[#This Row],[DEPARTAMENTO]]&amp;Tabla712[[#This Row],[CODIGO]]&amp;Tabla712[[#This Row],[PROVINCIA]],Tabla9[[#All],[Departamento ]]&amp;Tabla9[[#All],[Código]]&amp;Tabla9[[#All],[Provincia]],0),8)</f>
        <v>250141.74344436562</v>
      </c>
      <c r="K260" s="74" t="s">
        <v>421</v>
      </c>
      <c r="L260" s="63" t="s">
        <v>421</v>
      </c>
      <c r="M260" s="63" t="s">
        <v>421</v>
      </c>
      <c r="N260" s="75" t="s">
        <v>421</v>
      </c>
      <c r="O260" s="64" t="s">
        <v>421</v>
      </c>
      <c r="P260" s="76" t="s">
        <v>421</v>
      </c>
      <c r="Q260" s="65">
        <f>1/70</f>
        <v>1.4285714285714285E-2</v>
      </c>
      <c r="R260" s="79">
        <f>Tabla712[[#This Row],[VALOR ECONOMICO ]]*Tabla712[[#This Row],[RENDIMIENTO EQUIPO]]</f>
        <v>3573.4534777766517</v>
      </c>
      <c r="S260" s="71" t="s">
        <v>421</v>
      </c>
      <c r="T260" s="94" t="s">
        <v>421</v>
      </c>
      <c r="U260" s="71" t="s">
        <v>421</v>
      </c>
      <c r="V260" s="80" t="s">
        <v>421</v>
      </c>
    </row>
    <row r="261" spans="2:22" x14ac:dyDescent="0.3">
      <c r="B261" s="6" t="str">
        <f>'DATOS DISEÑO'!$C$9</f>
        <v>BOYACÁ</v>
      </c>
      <c r="C261" s="6" t="str">
        <f>'DATOS DISEÑO'!$C$10</f>
        <v>TUNDAMA</v>
      </c>
      <c r="D261" s="6">
        <v>8</v>
      </c>
      <c r="E261" s="6">
        <v>310.10000000000002</v>
      </c>
      <c r="F261" s="82" t="str">
        <f>VLOOKUP(Tabla712[[#This Row],[ITEM]],Tabla1[[#All],[ÍTEM]:[DESCRIPCIÓN ACTIVIDAD]],3,FALSE)</f>
        <v>CONFORMACIÓN DE LA CALZADA EXISTENTE</v>
      </c>
      <c r="G261" s="6" t="s">
        <v>323</v>
      </c>
      <c r="H261" t="s">
        <v>377</v>
      </c>
      <c r="I261" s="6" t="s">
        <v>372</v>
      </c>
      <c r="J261" s="5" cm="1">
        <f t="array" ref="J261">INDEX(Tabla9[[#All],[Departamento ]:[Precio ($ COP)]],MATCH(Tabla712[[#This Row],[DEPARTAMENTO]]&amp;Tabla712[[#This Row],[CODIGO]]&amp;Tabla712[[#This Row],[PROVINCIA]],Tabla9[[#All],[Departamento ]]&amp;Tabla9[[#All],[Código]]&amp;Tabla9[[#All],[Provincia]],0),8)</f>
        <v>250141.74344436562</v>
      </c>
      <c r="K261" s="74" t="s">
        <v>421</v>
      </c>
      <c r="L261" s="63" t="s">
        <v>421</v>
      </c>
      <c r="M261" s="63" t="s">
        <v>421</v>
      </c>
      <c r="N261" s="75" t="s">
        <v>421</v>
      </c>
      <c r="O261" s="64" t="s">
        <v>421</v>
      </c>
      <c r="P261" s="76" t="s">
        <v>421</v>
      </c>
      <c r="Q261" s="65">
        <f>1/619.375</f>
        <v>1.6145307769929364E-3</v>
      </c>
      <c r="R261" s="79">
        <f>Tabla712[[#This Row],[VALOR ECONOMICO ]]*Tabla712[[#This Row],[RENDIMIENTO EQUIPO]]</f>
        <v>403.86154340159942</v>
      </c>
      <c r="S261" s="71" t="s">
        <v>421</v>
      </c>
      <c r="T261" s="94" t="s">
        <v>421</v>
      </c>
      <c r="U261" s="71" t="s">
        <v>421</v>
      </c>
      <c r="V261" s="80" t="s">
        <v>421</v>
      </c>
    </row>
    <row r="262" spans="2:22" x14ac:dyDescent="0.3">
      <c r="B262" s="6" t="str">
        <f>'DATOS DISEÑO'!$C$9</f>
        <v>BOYACÁ</v>
      </c>
      <c r="C262" s="6" t="str">
        <f>'DATOS DISEÑO'!$C$10</f>
        <v>TUNDAMA</v>
      </c>
      <c r="D262" s="6">
        <v>8</v>
      </c>
      <c r="E262" s="6">
        <v>450.2</v>
      </c>
      <c r="F262" s="82" t="str">
        <f>VLOOKUP(Tabla712[[#This Row],[ITEM]],Tabla1[[#All],[ÍTEM]:[DESCRIPCIÓN ACTIVIDAD]],3,FALSE)</f>
        <v>MEZCLA DENSA EN CALIENTE TIPO MDC‐19  
(Mezcla in situ)</v>
      </c>
      <c r="G262" s="6" t="s">
        <v>14</v>
      </c>
      <c r="H262" t="s">
        <v>378</v>
      </c>
      <c r="I262" s="6" t="s">
        <v>372</v>
      </c>
      <c r="J262" s="5" cm="1">
        <f t="array" ref="J262">INDEX(Tabla9[[#All],[Departamento ]:[Precio ($ COP)]],MATCH(Tabla712[[#This Row],[DEPARTAMENTO]]&amp;Tabla712[[#This Row],[CODIGO]]&amp;Tabla712[[#This Row],[PROVINCIA]],Tabla9[[#All],[Departamento ]]&amp;Tabla9[[#All],[Código]]&amp;Tabla9[[#All],[Provincia]],0),8)</f>
        <v>270986.88873139612</v>
      </c>
      <c r="K262" s="74" t="s">
        <v>421</v>
      </c>
      <c r="L262" s="63" t="s">
        <v>421</v>
      </c>
      <c r="M262" s="63" t="s">
        <v>421</v>
      </c>
      <c r="N262" s="75" t="s">
        <v>421</v>
      </c>
      <c r="O262" s="64" t="s">
        <v>421</v>
      </c>
      <c r="P262" s="76" t="s">
        <v>421</v>
      </c>
      <c r="Q262" s="65">
        <v>0.1</v>
      </c>
      <c r="R262" s="79">
        <f>Tabla712[[#This Row],[VALOR ECONOMICO ]]*Tabla712[[#This Row],[RENDIMIENTO EQUIPO]]</f>
        <v>27098.688873139614</v>
      </c>
      <c r="S262" s="71" t="s">
        <v>421</v>
      </c>
      <c r="T262" s="94" t="s">
        <v>421</v>
      </c>
      <c r="U262" s="71" t="s">
        <v>421</v>
      </c>
      <c r="V262" s="80" t="s">
        <v>421</v>
      </c>
    </row>
    <row r="263" spans="2:22" x14ac:dyDescent="0.3">
      <c r="B263" s="6" t="str">
        <f>'DATOS DISEÑO'!$C$9</f>
        <v>BOYACÁ</v>
      </c>
      <c r="C263" s="6" t="str">
        <f>'DATOS DISEÑO'!$C$10</f>
        <v>TUNDAMA</v>
      </c>
      <c r="D263" s="6">
        <v>8</v>
      </c>
      <c r="E263" s="6">
        <v>310.10000000000002</v>
      </c>
      <c r="F263" s="82" t="str">
        <f>VLOOKUP(Tabla712[[#This Row],[ITEM]],Tabla1[[#All],[ÍTEM]:[DESCRIPCIÓN ACTIVIDAD]],3,FALSE)</f>
        <v>CONFORMACIÓN DE LA CALZADA EXISTENTE</v>
      </c>
      <c r="G263" s="6" t="s">
        <v>18</v>
      </c>
      <c r="H263" t="s">
        <v>379</v>
      </c>
      <c r="I263" s="6" t="s">
        <v>372</v>
      </c>
      <c r="J263" s="5" cm="1">
        <f t="array" ref="J263">INDEX(Tabla9[[#All],[Departamento ]:[Precio ($ COP)]],MATCH(Tabla712[[#This Row],[DEPARTAMENTO]]&amp;Tabla712[[#This Row],[CODIGO]]&amp;Tabla712[[#This Row],[PROVINCIA]],Tabla9[[#All],[Departamento ]]&amp;Tabla9[[#All],[Código]]&amp;Tabla9[[#All],[Provincia]],0),8)</f>
        <v>61676.547421790725</v>
      </c>
      <c r="K263" s="74" t="s">
        <v>421</v>
      </c>
      <c r="L263" s="63" t="s">
        <v>421</v>
      </c>
      <c r="M263" s="63" t="s">
        <v>421</v>
      </c>
      <c r="N263" s="75" t="s">
        <v>421</v>
      </c>
      <c r="O263" s="64" t="s">
        <v>421</v>
      </c>
      <c r="P263" s="76" t="s">
        <v>421</v>
      </c>
      <c r="Q263" s="65">
        <f>1/619.375</f>
        <v>1.6145307769929364E-3</v>
      </c>
      <c r="R263" s="79">
        <f>Tabla712[[#This Row],[VALOR ECONOMICO ]]*Tabla712[[#This Row],[RENDIMIENTO EQUIPO]]</f>
        <v>99.578684031145471</v>
      </c>
      <c r="S263" s="71" t="s">
        <v>421</v>
      </c>
      <c r="T263" s="94" t="s">
        <v>421</v>
      </c>
      <c r="U263" s="71" t="s">
        <v>421</v>
      </c>
      <c r="V263" s="80" t="s">
        <v>421</v>
      </c>
    </row>
    <row r="264" spans="2:22" x14ac:dyDescent="0.3">
      <c r="B264" s="6" t="str">
        <f>'DATOS DISEÑO'!$C$9</f>
        <v>BOYACÁ</v>
      </c>
      <c r="C264" s="6" t="str">
        <f>'DATOS DISEÑO'!$C$10</f>
        <v>TUNDAMA</v>
      </c>
      <c r="D264" s="6">
        <v>8</v>
      </c>
      <c r="E264" s="6" t="s">
        <v>112</v>
      </c>
      <c r="F264" s="82" t="str">
        <f>VLOOKUP(Tabla712[[#This Row],[ITEM]],Tabla1[[#All],[ÍTEM]:[DESCRIPCIÓN ACTIVIDAD]],3,FALSE)</f>
        <v>SUBBASE GRANULAR CLASE C 
(Analizada para tipo de gradacion SBG-38, clase C)</v>
      </c>
      <c r="G264" s="6" t="s">
        <v>33</v>
      </c>
      <c r="H264" t="s">
        <v>336</v>
      </c>
      <c r="I264" s="6" t="s">
        <v>335</v>
      </c>
      <c r="J264" s="5" cm="1">
        <f t="array" ref="J264">INDEX(Tabla8[[#All],[Departamento ]:[Precio ($ COP)]],MATCH(Tabla712[[#This Row],[DEPARTAMENTO]]&amp;Tabla712[[#This Row],[CODIGO]]&amp;Tabla712[[#This Row],[PROVINCIA]],Tabla8[[#All],[Departamento ]]&amp;Tabla8[[#All],[Código]]&amp;Tabla8[[#All],[Provincia]],0),7)</f>
        <v>97.87579460336616</v>
      </c>
      <c r="K264" s="74" t="s">
        <v>421</v>
      </c>
      <c r="L264" s="63" t="s">
        <v>421</v>
      </c>
      <c r="M264" s="63" t="s">
        <v>421</v>
      </c>
      <c r="N264" s="75" t="s">
        <v>421</v>
      </c>
      <c r="O264" s="64">
        <v>22</v>
      </c>
      <c r="P264" s="77">
        <f>Tabla712[[#This Row],[CANTIDAD DE MATERIAL]]*Tabla712[[#This Row],[VALOR ECONOMICO ]]</f>
        <v>2153.2674812740556</v>
      </c>
      <c r="Q264" s="65" t="s">
        <v>421</v>
      </c>
      <c r="R264" s="78" t="s">
        <v>421</v>
      </c>
      <c r="S264" s="71" t="s">
        <v>421</v>
      </c>
      <c r="T264" s="94" t="s">
        <v>421</v>
      </c>
      <c r="U264" s="71" t="s">
        <v>421</v>
      </c>
      <c r="V264" s="80" t="s">
        <v>421</v>
      </c>
    </row>
    <row r="265" spans="2:22" x14ac:dyDescent="0.3">
      <c r="B265" s="6" t="str">
        <f>'DATOS DISEÑO'!$C$9</f>
        <v>BOYACÁ</v>
      </c>
      <c r="C265" s="6" t="str">
        <f>'DATOS DISEÑO'!$C$10</f>
        <v>TUNDAMA</v>
      </c>
      <c r="D265" s="6">
        <v>8</v>
      </c>
      <c r="E265" s="6" t="s">
        <v>113</v>
      </c>
      <c r="F265" s="82" t="str">
        <f>VLOOKUP(Tabla712[[#This Row],[ITEM]],Tabla1[[#All],[ÍTEM]:[DESCRIPCIÓN ACTIVIDAD]],3,FALSE)</f>
        <v>BASE GRANULAR CLASE C 
(Analizada para tipo NT1, de gradacion BG 25, clase C)</v>
      </c>
      <c r="G265" s="6" t="s">
        <v>33</v>
      </c>
      <c r="H265" t="s">
        <v>336</v>
      </c>
      <c r="I265" s="6" t="s">
        <v>335</v>
      </c>
      <c r="J265" s="5" cm="1">
        <f t="array" ref="J265">INDEX(Tabla8[[#All],[Departamento ]:[Precio ($ COP)]],MATCH(Tabla712[[#This Row],[DEPARTAMENTO]]&amp;Tabla712[[#This Row],[CODIGO]]&amp;Tabla712[[#This Row],[PROVINCIA]],Tabla8[[#All],[Departamento ]]&amp;Tabla8[[#All],[Código]]&amp;Tabla8[[#All],[Provincia]],0),7)</f>
        <v>97.87579460336616</v>
      </c>
      <c r="K265" s="74" t="s">
        <v>421</v>
      </c>
      <c r="L265" s="63" t="s">
        <v>421</v>
      </c>
      <c r="M265" s="63" t="s">
        <v>421</v>
      </c>
      <c r="N265" s="75" t="s">
        <v>421</v>
      </c>
      <c r="O265" s="64">
        <v>22</v>
      </c>
      <c r="P265" s="77">
        <f>Tabla712[[#This Row],[CANTIDAD DE MATERIAL]]*Tabla712[[#This Row],[VALOR ECONOMICO ]]</f>
        <v>2153.2674812740556</v>
      </c>
      <c r="Q265" s="65" t="s">
        <v>421</v>
      </c>
      <c r="R265" s="78" t="s">
        <v>421</v>
      </c>
      <c r="S265" s="71" t="s">
        <v>421</v>
      </c>
      <c r="T265" s="94" t="s">
        <v>421</v>
      </c>
      <c r="U265" s="71" t="s">
        <v>421</v>
      </c>
      <c r="V265" s="80" t="s">
        <v>421</v>
      </c>
    </row>
    <row r="266" spans="2:22" x14ac:dyDescent="0.3">
      <c r="B266" s="6" t="str">
        <f>'DATOS DISEÑO'!$C$9</f>
        <v>BOYACÁ</v>
      </c>
      <c r="C266" s="6" t="str">
        <f>'DATOS DISEÑO'!$C$10</f>
        <v>TUNDAMA</v>
      </c>
      <c r="D266" s="6">
        <v>8</v>
      </c>
      <c r="E266" s="6">
        <v>450.2</v>
      </c>
      <c r="F266" s="82" t="str">
        <f>VLOOKUP(Tabla712[[#This Row],[ITEM]],Tabla1[[#All],[ÍTEM]:[DESCRIPCIÓN ACTIVIDAD]],3,FALSE)</f>
        <v>MEZCLA DENSA EN CALIENTE TIPO MDC‐19  
(Mezcla in situ)</v>
      </c>
      <c r="G266" s="6" t="s">
        <v>34</v>
      </c>
      <c r="H266" t="s">
        <v>385</v>
      </c>
      <c r="I266" s="6" t="s">
        <v>372</v>
      </c>
      <c r="J266" s="5" cm="1">
        <f t="array" ref="J266">INDEX(Tabla9[[#All],[Departamento ]:[Precio ($ COP)]],MATCH(Tabla712[[#This Row],[DEPARTAMENTO]]&amp;Tabla712[[#This Row],[CODIGO]]&amp;Tabla712[[#This Row],[PROVINCIA]],Tabla9[[#All],[Departamento ]]&amp;Tabla9[[#All],[Código]]&amp;Tabla9[[#All],[Provincia]],0),8)</f>
        <v>156338.58965272852</v>
      </c>
      <c r="K266" s="74" t="s">
        <v>421</v>
      </c>
      <c r="L266" s="63" t="s">
        <v>421</v>
      </c>
      <c r="M266" s="63" t="s">
        <v>421</v>
      </c>
      <c r="N266" s="75" t="s">
        <v>421</v>
      </c>
      <c r="O266" s="64" t="s">
        <v>421</v>
      </c>
      <c r="P266" s="76" t="s">
        <v>421</v>
      </c>
      <c r="Q266" s="65">
        <v>0.1</v>
      </c>
      <c r="R266" s="79">
        <f>Tabla712[[#This Row],[VALOR ECONOMICO ]]*Tabla712[[#This Row],[RENDIMIENTO EQUIPO]]</f>
        <v>15633.858965272853</v>
      </c>
      <c r="S266" s="71" t="s">
        <v>421</v>
      </c>
      <c r="T266" s="94" t="s">
        <v>421</v>
      </c>
      <c r="U266" s="71" t="s">
        <v>421</v>
      </c>
      <c r="V266" s="80" t="s">
        <v>421</v>
      </c>
    </row>
    <row r="267" spans="2:22" x14ac:dyDescent="0.3">
      <c r="B267" s="6" t="str">
        <f>'DATOS DISEÑO'!$C$9</f>
        <v>BOYACÁ</v>
      </c>
      <c r="C267" s="6" t="str">
        <f>'DATOS DISEÑO'!$C$10</f>
        <v>TUNDAMA</v>
      </c>
      <c r="D267" s="6">
        <v>8</v>
      </c>
      <c r="E267" s="6" t="s">
        <v>109</v>
      </c>
      <c r="F267" s="82" t="str">
        <f>VLOOKUP(Tabla712[[#This Row],[ITEM]],Tabla1[[#All],[ÍTEM]:[DESCRIPCIÓN ACTIVIDAD]],3,FALSE)</f>
        <v>EXCAVACIÓN SIN CLASIFICAR DE LA EXPLANACIÓN Y CANALES</v>
      </c>
      <c r="G267" s="6" t="s">
        <v>30</v>
      </c>
      <c r="H267" t="s">
        <v>383</v>
      </c>
      <c r="I267" s="6" t="s">
        <v>372</v>
      </c>
      <c r="J267" s="5" cm="1">
        <f t="array" ref="J267">INDEX(Tabla9[[#All],[Departamento ]:[Precio ($ COP)]],MATCH(Tabla712[[#This Row],[DEPARTAMENTO]]&amp;Tabla712[[#This Row],[CODIGO]]&amp;Tabla712[[#This Row],[PROVINCIA]],Tabla9[[#All],[Departamento ]]&amp;Tabla9[[#All],[Código]]&amp;Tabla9[[#All],[Provincia]],0),8)</f>
        <v>135493.44436569806</v>
      </c>
      <c r="K267" s="74" t="s">
        <v>421</v>
      </c>
      <c r="L267" s="63" t="s">
        <v>421</v>
      </c>
      <c r="M267" s="63" t="s">
        <v>421</v>
      </c>
      <c r="N267" s="75" t="s">
        <v>421</v>
      </c>
      <c r="O267" s="64" t="s">
        <v>421</v>
      </c>
      <c r="P267" s="76" t="s">
        <v>421</v>
      </c>
      <c r="Q267" s="65">
        <f>1/53.125</f>
        <v>1.8823529411764704E-2</v>
      </c>
      <c r="R267" s="79">
        <f>Tabla712[[#This Row],[VALOR ECONOMICO ]]*Tabla712[[#This Row],[RENDIMIENTO EQUIPO]]</f>
        <v>2550.4648351190222</v>
      </c>
      <c r="S267" s="71" t="s">
        <v>421</v>
      </c>
      <c r="T267" s="94" t="s">
        <v>421</v>
      </c>
      <c r="U267" s="71" t="s">
        <v>421</v>
      </c>
      <c r="V267" s="80" t="s">
        <v>421</v>
      </c>
    </row>
    <row r="268" spans="2:22" x14ac:dyDescent="0.3">
      <c r="B268" s="6" t="str">
        <f>'DATOS DISEÑO'!$C$9</f>
        <v>BOYACÁ</v>
      </c>
      <c r="C268" s="6" t="str">
        <f>'DATOS DISEÑO'!$C$10</f>
        <v>TUNDAMA</v>
      </c>
      <c r="D268" s="6">
        <v>8</v>
      </c>
      <c r="E268" s="6">
        <v>450.2</v>
      </c>
      <c r="F268" s="82" t="str">
        <f>VLOOKUP(Tabla712[[#This Row],[ITEM]],Tabla1[[#All],[ÍTEM]:[DESCRIPCIÓN ACTIVIDAD]],3,FALSE)</f>
        <v>MEZCLA DENSA EN CALIENTE TIPO MDC‐19  
(Mezcla in situ)</v>
      </c>
      <c r="G268" s="6" t="s">
        <v>40</v>
      </c>
      <c r="H268" t="s">
        <v>388</v>
      </c>
      <c r="I268" s="6" t="s">
        <v>372</v>
      </c>
      <c r="J268" s="5" cm="1">
        <f t="array" ref="J268">INDEX(Tabla9[[#All],[Departamento ]:[Precio ($ COP)]],MATCH(Tabla712[[#This Row],[DEPARTAMENTO]]&amp;Tabla712[[#This Row],[CODIGO]]&amp;Tabla712[[#This Row],[PROVINCIA]],Tabla9[[#All],[Departamento ]]&amp;Tabla9[[#All],[Código]]&amp;Tabla9[[#All],[Provincia]],0),8)</f>
        <v>182395.02126151661</v>
      </c>
      <c r="K268" s="74" t="s">
        <v>421</v>
      </c>
      <c r="L268" s="63" t="s">
        <v>421</v>
      </c>
      <c r="M268" s="63" t="s">
        <v>421</v>
      </c>
      <c r="N268" s="75" t="s">
        <v>421</v>
      </c>
      <c r="O268" s="64" t="s">
        <v>421</v>
      </c>
      <c r="P268" s="76" t="s">
        <v>421</v>
      </c>
      <c r="Q268" s="65">
        <v>0.1</v>
      </c>
      <c r="R268" s="79">
        <f>Tabla712[[#This Row],[VALOR ECONOMICO ]]*Tabla712[[#This Row],[RENDIMIENTO EQUIPO]]</f>
        <v>18239.502126151663</v>
      </c>
      <c r="S268" s="71" t="s">
        <v>421</v>
      </c>
      <c r="T268" s="94" t="s">
        <v>421</v>
      </c>
      <c r="U268" s="71" t="s">
        <v>421</v>
      </c>
      <c r="V268" s="80" t="s">
        <v>421</v>
      </c>
    </row>
    <row r="269" spans="2:22" x14ac:dyDescent="0.3">
      <c r="B269" s="6" t="str">
        <f>'DATOS DISEÑO'!$C$9</f>
        <v>BOYACÁ</v>
      </c>
      <c r="C269" s="6" t="str">
        <f>'DATOS DISEÑO'!$C$10</f>
        <v>TUNDAMA</v>
      </c>
      <c r="D269" s="6">
        <v>8</v>
      </c>
      <c r="E269" s="6">
        <v>310.10000000000002</v>
      </c>
      <c r="F269" s="82" t="str">
        <f>VLOOKUP(Tabla712[[#This Row],[ITEM]],Tabla1[[#All],[ÍTEM]:[DESCRIPCIÓN ACTIVIDAD]],3,FALSE)</f>
        <v>CONFORMACIÓN DE LA CALZADA EXISTENTE</v>
      </c>
      <c r="G269" s="6" t="s">
        <v>52</v>
      </c>
      <c r="H269" t="s">
        <v>395</v>
      </c>
      <c r="I269" s="6" t="s">
        <v>372</v>
      </c>
      <c r="J269" s="5" cm="1">
        <f t="array" ref="J269">INDEX(Tabla9[[#All],[Departamento ]:[Precio ($ COP)]],MATCH(Tabla712[[#This Row],[DEPARTAMENTO]]&amp;Tabla712[[#This Row],[CODIGO]]&amp;Tabla712[[#This Row],[PROVINCIA]],Tabla9[[#All],[Departamento ]]&amp;Tabla9[[#All],[Código]]&amp;Tabla9[[#All],[Provincia]],0),8)</f>
        <v>250141.74344436562</v>
      </c>
      <c r="K269" s="74" t="s">
        <v>421</v>
      </c>
      <c r="L269" s="63" t="s">
        <v>421</v>
      </c>
      <c r="M269" s="63" t="s">
        <v>421</v>
      </c>
      <c r="N269" s="75" t="s">
        <v>421</v>
      </c>
      <c r="O269" s="64" t="s">
        <v>421</v>
      </c>
      <c r="P269" s="76" t="s">
        <v>421</v>
      </c>
      <c r="Q269" s="65">
        <f>1/619.375</f>
        <v>1.6145307769929364E-3</v>
      </c>
      <c r="R269" s="79">
        <f>Tabla712[[#This Row],[VALOR ECONOMICO ]]*Tabla712[[#This Row],[RENDIMIENTO EQUIPO]]</f>
        <v>403.86154340159942</v>
      </c>
      <c r="S269" s="71" t="s">
        <v>421</v>
      </c>
      <c r="T269" s="94" t="s">
        <v>421</v>
      </c>
      <c r="U269" s="71" t="s">
        <v>421</v>
      </c>
      <c r="V269" s="80" t="s">
        <v>421</v>
      </c>
    </row>
    <row r="270" spans="2:22" x14ac:dyDescent="0.3">
      <c r="B270" s="6" t="str">
        <f>'DATOS DISEÑO'!$C$9</f>
        <v>BOYACÁ</v>
      </c>
      <c r="C270" s="6" t="str">
        <f>'DATOS DISEÑO'!$C$10</f>
        <v>TUNDAMA</v>
      </c>
      <c r="D270" s="6">
        <v>8</v>
      </c>
      <c r="E270" s="6" t="s">
        <v>109</v>
      </c>
      <c r="F270" s="82" t="str">
        <f>VLOOKUP(Tabla712[[#This Row],[ITEM]],Tabla1[[#All],[ÍTEM]:[DESCRIPCIÓN ACTIVIDAD]],3,FALSE)</f>
        <v>EXCAVACIÓN SIN CLASIFICAR DE LA EXPLANACIÓN Y CANALES</v>
      </c>
      <c r="G270" s="6" t="s">
        <v>52</v>
      </c>
      <c r="H270" t="s">
        <v>395</v>
      </c>
      <c r="I270" s="6" t="s">
        <v>372</v>
      </c>
      <c r="J270" s="5" cm="1">
        <f t="array" ref="J270">INDEX(Tabla9[[#All],[Departamento ]:[Precio ($ COP)]],MATCH(Tabla712[[#This Row],[DEPARTAMENTO]]&amp;Tabla712[[#This Row],[CODIGO]]&amp;Tabla712[[#This Row],[PROVINCIA]],Tabla9[[#All],[Departamento ]]&amp;Tabla9[[#All],[Código]]&amp;Tabla9[[#All],[Provincia]],0),8)</f>
        <v>250141.74344436562</v>
      </c>
      <c r="K270" s="74" t="s">
        <v>421</v>
      </c>
      <c r="L270" s="63" t="s">
        <v>421</v>
      </c>
      <c r="M270" s="63" t="s">
        <v>421</v>
      </c>
      <c r="N270" s="75" t="s">
        <v>421</v>
      </c>
      <c r="O270" s="64" t="s">
        <v>421</v>
      </c>
      <c r="P270" s="76" t="s">
        <v>421</v>
      </c>
      <c r="Q270" s="65">
        <f>1/53.125</f>
        <v>1.8823529411764704E-2</v>
      </c>
      <c r="R270" s="79">
        <f>Tabla712[[#This Row],[VALOR ECONOMICO ]]*Tabla712[[#This Row],[RENDIMIENTO EQUIPO]]</f>
        <v>4708.5504648351171</v>
      </c>
      <c r="S270" s="71" t="s">
        <v>421</v>
      </c>
      <c r="T270" s="94" t="s">
        <v>421</v>
      </c>
      <c r="U270" s="71" t="s">
        <v>421</v>
      </c>
      <c r="V270" s="80" t="s">
        <v>421</v>
      </c>
    </row>
    <row r="271" spans="2:22" x14ac:dyDescent="0.3">
      <c r="B271" s="6" t="str">
        <f>'DATOS DISEÑO'!$C$9</f>
        <v>BOYACÁ</v>
      </c>
      <c r="C271" s="6" t="str">
        <f>'DATOS DISEÑO'!$C$10</f>
        <v>TUNDAMA</v>
      </c>
      <c r="D271" s="6">
        <v>8</v>
      </c>
      <c r="E271" s="6" t="s">
        <v>112</v>
      </c>
      <c r="F271" s="82" t="str">
        <f>VLOOKUP(Tabla712[[#This Row],[ITEM]],Tabla1[[#All],[ÍTEM]:[DESCRIPCIÓN ACTIVIDAD]],3,FALSE)</f>
        <v>SUBBASE GRANULAR CLASE C 
(Analizada para tipo de gradacion SBG-38, clase C)</v>
      </c>
      <c r="G271" s="6" t="s">
        <v>18</v>
      </c>
      <c r="H271" t="s">
        <v>379</v>
      </c>
      <c r="I271" s="6" t="s">
        <v>372</v>
      </c>
      <c r="J271" s="5" cm="1">
        <f t="array" ref="J271">INDEX(Tabla9[[#All],[Departamento ]:[Precio ($ COP)]],MATCH(Tabla712[[#This Row],[DEPARTAMENTO]]&amp;Tabla712[[#This Row],[CODIGO]]&amp;Tabla712[[#This Row],[PROVINCIA]],Tabla9[[#All],[Departamento ]]&amp;Tabla9[[#All],[Código]]&amp;Tabla9[[#All],[Provincia]],0),8)</f>
        <v>61676.547421790725</v>
      </c>
      <c r="K271" s="74" t="s">
        <v>421</v>
      </c>
      <c r="L271" s="63" t="s">
        <v>421</v>
      </c>
      <c r="M271" s="63" t="s">
        <v>421</v>
      </c>
      <c r="N271" s="75" t="s">
        <v>421</v>
      </c>
      <c r="O271" s="64" t="s">
        <v>421</v>
      </c>
      <c r="P271" s="76" t="s">
        <v>421</v>
      </c>
      <c r="Q271" s="65">
        <f>1/40</f>
        <v>2.5000000000000001E-2</v>
      </c>
      <c r="R271" s="79">
        <f>Tabla712[[#This Row],[VALOR ECONOMICO ]]*Tabla712[[#This Row],[RENDIMIENTO EQUIPO]]</f>
        <v>1541.9136855447682</v>
      </c>
      <c r="S271" s="71" t="s">
        <v>421</v>
      </c>
      <c r="T271" s="94" t="s">
        <v>421</v>
      </c>
      <c r="U271" s="71" t="s">
        <v>421</v>
      </c>
      <c r="V271" s="80" t="s">
        <v>421</v>
      </c>
    </row>
    <row r="272" spans="2:22" x14ac:dyDescent="0.3">
      <c r="B272" s="6" t="str">
        <f>'DATOS DISEÑO'!$C$9</f>
        <v>BOYACÁ</v>
      </c>
      <c r="C272" s="6" t="str">
        <f>'DATOS DISEÑO'!$C$10</f>
        <v>TUNDAMA</v>
      </c>
      <c r="D272" s="6">
        <v>8</v>
      </c>
      <c r="E272" s="6" t="s">
        <v>113</v>
      </c>
      <c r="F272" s="82" t="str">
        <f>VLOOKUP(Tabla712[[#This Row],[ITEM]],Tabla1[[#All],[ÍTEM]:[DESCRIPCIÓN ACTIVIDAD]],3,FALSE)</f>
        <v>BASE GRANULAR CLASE C 
(Analizada para tipo NT1, de gradacion BG 25, clase C)</v>
      </c>
      <c r="G272" s="6" t="s">
        <v>18</v>
      </c>
      <c r="H272" t="s">
        <v>379</v>
      </c>
      <c r="I272" s="6" t="s">
        <v>372</v>
      </c>
      <c r="J272" s="5" cm="1">
        <f t="array" ref="J272">INDEX(Tabla9[[#All],[Departamento ]:[Precio ($ COP)]],MATCH(Tabla712[[#This Row],[DEPARTAMENTO]]&amp;Tabla712[[#This Row],[CODIGO]]&amp;Tabla712[[#This Row],[PROVINCIA]],Tabla9[[#All],[Departamento ]]&amp;Tabla9[[#All],[Código]]&amp;Tabla9[[#All],[Provincia]],0),8)</f>
        <v>61676.547421790725</v>
      </c>
      <c r="K272" s="74" t="s">
        <v>421</v>
      </c>
      <c r="L272" s="63" t="s">
        <v>421</v>
      </c>
      <c r="M272" s="63" t="s">
        <v>421</v>
      </c>
      <c r="N272" s="75" t="s">
        <v>421</v>
      </c>
      <c r="O272" s="64" t="s">
        <v>421</v>
      </c>
      <c r="P272" s="76" t="s">
        <v>421</v>
      </c>
      <c r="Q272" s="65">
        <f>1/30</f>
        <v>3.3333333333333333E-2</v>
      </c>
      <c r="R272" s="79">
        <f>Tabla712[[#This Row],[VALOR ECONOMICO ]]*Tabla712[[#This Row],[RENDIMIENTO EQUIPO]]</f>
        <v>2055.8849140596908</v>
      </c>
      <c r="S272" s="71" t="s">
        <v>421</v>
      </c>
      <c r="T272" s="94" t="s">
        <v>421</v>
      </c>
      <c r="U272" s="71" t="s">
        <v>421</v>
      </c>
      <c r="V272" s="80" t="s">
        <v>421</v>
      </c>
    </row>
    <row r="273" spans="2:22" x14ac:dyDescent="0.3">
      <c r="B273" s="6" t="str">
        <f>'DATOS DISEÑO'!$C$9</f>
        <v>BOYACÁ</v>
      </c>
      <c r="C273" s="6" t="str">
        <f>'DATOS DISEÑO'!$C$10</f>
        <v>TUNDAMA</v>
      </c>
      <c r="D273" s="6">
        <v>8</v>
      </c>
      <c r="E273" s="6">
        <v>450.2</v>
      </c>
      <c r="F273" s="82" t="str">
        <f>VLOOKUP(Tabla712[[#This Row],[ITEM]],Tabla1[[#All],[ÍTEM]:[DESCRIPCIÓN ACTIVIDAD]],3,FALSE)</f>
        <v>MEZCLA DENSA EN CALIENTE TIPO MDC‐19  
(Mezcla in situ)</v>
      </c>
      <c r="G273" s="6" t="s">
        <v>56</v>
      </c>
      <c r="H273" t="s">
        <v>397</v>
      </c>
      <c r="I273" s="6" t="s">
        <v>372</v>
      </c>
      <c r="J273" s="5" cm="1">
        <f t="array" ref="J273">INDEX(Tabla9[[#All],[Departamento ]:[Precio ($ COP)]],MATCH(Tabla712[[#This Row],[DEPARTAMENTO]]&amp;Tabla712[[#This Row],[CODIGO]]&amp;Tabla712[[#This Row],[PROVINCIA]],Tabla9[[#All],[Departamento ]]&amp;Tabla9[[#All],[Código]]&amp;Tabla9[[#All],[Provincia]],0),8)</f>
        <v>675749.02943222411</v>
      </c>
      <c r="K273" s="74" t="s">
        <v>421</v>
      </c>
      <c r="L273" s="63" t="s">
        <v>421</v>
      </c>
      <c r="M273" s="63" t="s">
        <v>421</v>
      </c>
      <c r="N273" s="75" t="s">
        <v>421</v>
      </c>
      <c r="O273" s="64" t="s">
        <v>421</v>
      </c>
      <c r="P273" s="76" t="s">
        <v>421</v>
      </c>
      <c r="Q273" s="65">
        <v>0.1</v>
      </c>
      <c r="R273" s="79">
        <f>Tabla712[[#This Row],[VALOR ECONOMICO ]]*Tabla712[[#This Row],[RENDIMIENTO EQUIPO]]</f>
        <v>67574.90294322242</v>
      </c>
      <c r="S273" s="71" t="s">
        <v>421</v>
      </c>
      <c r="T273" s="94" t="s">
        <v>421</v>
      </c>
      <c r="U273" s="71" t="s">
        <v>421</v>
      </c>
      <c r="V273" s="80" t="s">
        <v>421</v>
      </c>
    </row>
    <row r="274" spans="2:22" x14ac:dyDescent="0.3">
      <c r="B274" s="6" t="str">
        <f>'DATOS DISEÑO'!$C$9</f>
        <v>BOYACÁ</v>
      </c>
      <c r="C274" s="6" t="str">
        <f>'DATOS DISEÑO'!$C$10</f>
        <v>TUNDAMA</v>
      </c>
      <c r="D274" s="6">
        <v>8</v>
      </c>
      <c r="E274" s="6" t="s">
        <v>109</v>
      </c>
      <c r="F274" s="82" t="str">
        <f>VLOOKUP(Tabla712[[#This Row],[ITEM]],Tabla1[[#All],[ÍTEM]:[DESCRIPCIÓN ACTIVIDAD]],3,FALSE)</f>
        <v>EXCAVACIÓN SIN CLASIFICAR DE LA EXPLANACIÓN Y CANALES</v>
      </c>
      <c r="G274" s="6" t="s">
        <v>60</v>
      </c>
      <c r="H274" t="s">
        <v>399</v>
      </c>
      <c r="I274" s="6" t="s">
        <v>372</v>
      </c>
      <c r="J274" s="5" cm="1">
        <f t="array" ref="J274">INDEX(Tabla9[[#All],[Departamento ]:[Precio ($ COP)]],MATCH(Tabla712[[#This Row],[DEPARTAMENTO]]&amp;Tabla712[[#This Row],[CODIGO]]&amp;Tabla712[[#This Row],[PROVINCIA]],Tabla9[[#All],[Departamento ]]&amp;Tabla9[[#All],[Código]]&amp;Tabla9[[#All],[Provincia]],0),8)</f>
        <v>281409.46137491136</v>
      </c>
      <c r="K274" s="74" t="s">
        <v>421</v>
      </c>
      <c r="L274" s="63" t="s">
        <v>421</v>
      </c>
      <c r="M274" s="63" t="s">
        <v>421</v>
      </c>
      <c r="N274" s="75" t="s">
        <v>421</v>
      </c>
      <c r="O274" s="64" t="s">
        <v>421</v>
      </c>
      <c r="P274" s="76" t="s">
        <v>421</v>
      </c>
      <c r="Q274" s="65">
        <f>1/53.125</f>
        <v>1.8823529411764704E-2</v>
      </c>
      <c r="R274" s="79">
        <f>Tabla712[[#This Row],[VALOR ECONOMICO ]]*Tabla712[[#This Row],[RENDIMIENTO EQUIPO]]</f>
        <v>5297.1192729395079</v>
      </c>
      <c r="S274" s="71" t="s">
        <v>421</v>
      </c>
      <c r="T274" s="94" t="s">
        <v>421</v>
      </c>
      <c r="U274" s="71" t="s">
        <v>421</v>
      </c>
      <c r="V274" s="80" t="s">
        <v>421</v>
      </c>
    </row>
    <row r="275" spans="2:22" x14ac:dyDescent="0.3">
      <c r="B275" s="6" t="str">
        <f>'DATOS DISEÑO'!$C$9</f>
        <v>BOYACÁ</v>
      </c>
      <c r="C275" s="6" t="str">
        <f>'DATOS DISEÑO'!$C$10</f>
        <v>TUNDAMA</v>
      </c>
      <c r="D275" s="6">
        <v>8</v>
      </c>
      <c r="E275" s="6">
        <v>450.2</v>
      </c>
      <c r="F275" s="82" t="str">
        <f>VLOOKUP(Tabla712[[#This Row],[ITEM]],Tabla1[[#All],[ÍTEM]:[DESCRIPCIÓN ACTIVIDAD]],3,FALSE)</f>
        <v>MEZCLA DENSA EN CALIENTE TIPO MDC‐19  
(Mezcla in situ)</v>
      </c>
      <c r="G275" s="6" t="s">
        <v>62</v>
      </c>
      <c r="H275" t="s">
        <v>400</v>
      </c>
      <c r="I275" s="6" t="s">
        <v>372</v>
      </c>
      <c r="J275" s="5" cm="1">
        <f t="array" ref="J275">INDEX(Tabla9[[#All],[Departamento ]:[Precio ($ COP)]],MATCH(Tabla712[[#This Row],[DEPARTAMENTO]]&amp;Tabla712[[#This Row],[CODIGO]]&amp;Tabla712[[#This Row],[PROVINCIA]],Tabla9[[#All],[Departamento ]]&amp;Tabla9[[#All],[Código]]&amp;Tabla9[[#All],[Provincia]],0),8)</f>
        <v>496114.45783132518</v>
      </c>
      <c r="K275" s="74" t="s">
        <v>421</v>
      </c>
      <c r="L275" s="63" t="s">
        <v>421</v>
      </c>
      <c r="M275" s="63" t="s">
        <v>421</v>
      </c>
      <c r="N275" s="75" t="s">
        <v>421</v>
      </c>
      <c r="O275" s="64" t="s">
        <v>421</v>
      </c>
      <c r="P275" s="76" t="s">
        <v>421</v>
      </c>
      <c r="Q275" s="65">
        <v>0.1</v>
      </c>
      <c r="R275" s="79">
        <f>Tabla712[[#This Row],[VALOR ECONOMICO ]]*Tabla712[[#This Row],[RENDIMIENTO EQUIPO]]</f>
        <v>49611.44578313252</v>
      </c>
      <c r="S275" s="71" t="s">
        <v>421</v>
      </c>
      <c r="T275" s="94" t="s">
        <v>421</v>
      </c>
      <c r="U275" s="71" t="s">
        <v>421</v>
      </c>
      <c r="V275" s="80" t="s">
        <v>421</v>
      </c>
    </row>
    <row r="276" spans="2:22" x14ac:dyDescent="0.3">
      <c r="B276" s="6" t="str">
        <f>'DATOS DISEÑO'!$C$9</f>
        <v>BOYACÁ</v>
      </c>
      <c r="C276" s="6" t="str">
        <f>'DATOS DISEÑO'!$C$10</f>
        <v>TUNDAMA</v>
      </c>
      <c r="D276" s="6">
        <v>8</v>
      </c>
      <c r="E276" s="6">
        <v>310.10000000000002</v>
      </c>
      <c r="F276" s="82" t="str">
        <f>VLOOKUP(Tabla712[[#This Row],[ITEM]],Tabla1[[#All],[ÍTEM]:[DESCRIPCIÓN ACTIVIDAD]],3,FALSE)</f>
        <v>CONFORMACIÓN DE LA CALZADA EXISTENTE</v>
      </c>
      <c r="G276" s="6" t="s">
        <v>66</v>
      </c>
      <c r="H276" t="s">
        <v>402</v>
      </c>
      <c r="I276" s="6" t="s">
        <v>372</v>
      </c>
      <c r="J276" s="5" cm="1">
        <f t="array" ref="J276">INDEX(Tabla9[[#All],[Departamento ]:[Precio ($ COP)]],MATCH(Tabla712[[#This Row],[DEPARTAMENTO]]&amp;Tabla712[[#This Row],[CODIGO]]&amp;Tabla712[[#This Row],[PROVINCIA]],Tabla9[[#All],[Departamento ]]&amp;Tabla9[[#All],[Código]]&amp;Tabla9[[#All],[Provincia]],0),8)</f>
        <v>171972.44861800136</v>
      </c>
      <c r="K276" s="74" t="s">
        <v>421</v>
      </c>
      <c r="L276" s="63" t="s">
        <v>421</v>
      </c>
      <c r="M276" s="63" t="s">
        <v>421</v>
      </c>
      <c r="N276" s="75" t="s">
        <v>421</v>
      </c>
      <c r="O276" s="64" t="s">
        <v>421</v>
      </c>
      <c r="P276" s="76" t="s">
        <v>421</v>
      </c>
      <c r="Q276" s="65">
        <f>1/619.375</f>
        <v>1.6145307769929364E-3</v>
      </c>
      <c r="R276" s="79">
        <f>Tabla712[[#This Row],[VALOR ECONOMICO ]]*Tabla712[[#This Row],[RENDIMIENTO EQUIPO]]</f>
        <v>277.65481108859956</v>
      </c>
      <c r="S276" s="71" t="s">
        <v>421</v>
      </c>
      <c r="T276" s="94" t="s">
        <v>421</v>
      </c>
      <c r="U276" s="71" t="s">
        <v>421</v>
      </c>
      <c r="V276" s="80" t="s">
        <v>421</v>
      </c>
    </row>
    <row r="277" spans="2:22" x14ac:dyDescent="0.3">
      <c r="B277" s="6" t="str">
        <f>'DATOS DISEÑO'!$C$9</f>
        <v>BOYACÁ</v>
      </c>
      <c r="C277" s="6" t="str">
        <f>'DATOS DISEÑO'!$C$10</f>
        <v>TUNDAMA</v>
      </c>
      <c r="D277" s="6">
        <v>8</v>
      </c>
      <c r="E277" s="6" t="s">
        <v>112</v>
      </c>
      <c r="F277" s="82" t="str">
        <f>VLOOKUP(Tabla712[[#This Row],[ITEM]],Tabla1[[#All],[ÍTEM]:[DESCRIPCIÓN ACTIVIDAD]],3,FALSE)</f>
        <v>SUBBASE GRANULAR CLASE C 
(Analizada para tipo de gradacion SBG-38, clase C)</v>
      </c>
      <c r="G277" s="6" t="s">
        <v>52</v>
      </c>
      <c r="H277" t="s">
        <v>395</v>
      </c>
      <c r="I277" s="6" t="s">
        <v>372</v>
      </c>
      <c r="J277" s="5" cm="1">
        <f t="array" ref="J277">INDEX(Tabla9[[#All],[Departamento ]:[Precio ($ COP)]],MATCH(Tabla712[[#This Row],[DEPARTAMENTO]]&amp;Tabla712[[#This Row],[CODIGO]]&amp;Tabla712[[#This Row],[PROVINCIA]],Tabla9[[#All],[Departamento ]]&amp;Tabla9[[#All],[Código]]&amp;Tabla9[[#All],[Provincia]],0),8)</f>
        <v>250141.74344436562</v>
      </c>
      <c r="K277" s="74" t="s">
        <v>421</v>
      </c>
      <c r="L277" s="63" t="s">
        <v>421</v>
      </c>
      <c r="M277" s="63" t="s">
        <v>421</v>
      </c>
      <c r="N277" s="75" t="s">
        <v>421</v>
      </c>
      <c r="O277" s="64" t="s">
        <v>421</v>
      </c>
      <c r="P277" s="76" t="s">
        <v>421</v>
      </c>
      <c r="Q277" s="65">
        <f>1/40</f>
        <v>2.5000000000000001E-2</v>
      </c>
      <c r="R277" s="79">
        <f>Tabla712[[#This Row],[VALOR ECONOMICO ]]*Tabla712[[#This Row],[RENDIMIENTO EQUIPO]]</f>
        <v>6253.543586109141</v>
      </c>
      <c r="S277" s="71" t="s">
        <v>421</v>
      </c>
      <c r="T277" s="94" t="s">
        <v>421</v>
      </c>
      <c r="U277" s="71" t="s">
        <v>421</v>
      </c>
      <c r="V277" s="80" t="s">
        <v>421</v>
      </c>
    </row>
    <row r="278" spans="2:22" x14ac:dyDescent="0.3">
      <c r="B278" s="6" t="str">
        <f>'DATOS DISEÑO'!$C$9</f>
        <v>BOYACÁ</v>
      </c>
      <c r="C278" s="6" t="str">
        <f>'DATOS DISEÑO'!$C$10</f>
        <v>TUNDAMA</v>
      </c>
      <c r="D278" s="6">
        <v>8</v>
      </c>
      <c r="E278" s="6" t="s">
        <v>113</v>
      </c>
      <c r="F278" s="82" t="str">
        <f>VLOOKUP(Tabla712[[#This Row],[ITEM]],Tabla1[[#All],[ÍTEM]:[DESCRIPCIÓN ACTIVIDAD]],3,FALSE)</f>
        <v>BASE GRANULAR CLASE C 
(Analizada para tipo NT1, de gradacion BG 25, clase C)</v>
      </c>
      <c r="G278" s="6" t="s">
        <v>52</v>
      </c>
      <c r="H278" t="s">
        <v>395</v>
      </c>
      <c r="I278" s="6" t="s">
        <v>372</v>
      </c>
      <c r="J278" s="5" cm="1">
        <f t="array" ref="J278">INDEX(Tabla9[[#All],[Departamento ]:[Precio ($ COP)]],MATCH(Tabla712[[#This Row],[DEPARTAMENTO]]&amp;Tabla712[[#This Row],[CODIGO]]&amp;Tabla712[[#This Row],[PROVINCIA]],Tabla9[[#All],[Departamento ]]&amp;Tabla9[[#All],[Código]]&amp;Tabla9[[#All],[Provincia]],0),8)</f>
        <v>250141.74344436562</v>
      </c>
      <c r="K278" s="74" t="s">
        <v>421</v>
      </c>
      <c r="L278" s="63" t="s">
        <v>421</v>
      </c>
      <c r="M278" s="63" t="s">
        <v>421</v>
      </c>
      <c r="N278" s="75" t="s">
        <v>421</v>
      </c>
      <c r="O278" s="64" t="s">
        <v>421</v>
      </c>
      <c r="P278" s="76" t="s">
        <v>421</v>
      </c>
      <c r="Q278" s="65">
        <f>1/30</f>
        <v>3.3333333333333333E-2</v>
      </c>
      <c r="R278" s="79">
        <f>Tabla712[[#This Row],[VALOR ECONOMICO ]]*Tabla712[[#This Row],[RENDIMIENTO EQUIPO]]</f>
        <v>8338.0581148121873</v>
      </c>
      <c r="S278" s="71" t="s">
        <v>421</v>
      </c>
      <c r="T278" s="94" t="s">
        <v>421</v>
      </c>
      <c r="U278" s="71" t="s">
        <v>421</v>
      </c>
      <c r="V278" s="80" t="s">
        <v>421</v>
      </c>
    </row>
    <row r="279" spans="2:22" x14ac:dyDescent="0.3">
      <c r="B279" s="6" t="str">
        <f>'DATOS DISEÑO'!$C$9</f>
        <v>BOYACÁ</v>
      </c>
      <c r="C279" s="6" t="str">
        <f>'DATOS DISEÑO'!$C$10</f>
        <v>TUNDAMA</v>
      </c>
      <c r="D279" s="6">
        <v>8</v>
      </c>
      <c r="E279" s="6">
        <v>450.2</v>
      </c>
      <c r="F279" s="82" t="str">
        <f>VLOOKUP(Tabla712[[#This Row],[ITEM]],Tabla1[[#All],[ÍTEM]:[DESCRIPCIÓN ACTIVIDAD]],3,FALSE)</f>
        <v>MEZCLA DENSA EN CALIENTE TIPO MDC‐19  
(Mezcla in situ)</v>
      </c>
      <c r="G279" s="6" t="s">
        <v>68</v>
      </c>
      <c r="H279" t="s">
        <v>403</v>
      </c>
      <c r="I279" s="6" t="s">
        <v>372</v>
      </c>
      <c r="J279" s="5" cm="1">
        <f t="array" ref="J279">INDEX(Tabla9[[#All],[Departamento ]:[Precio ($ COP)]],MATCH(Tabla712[[#This Row],[DEPARTAMENTO]]&amp;Tabla712[[#This Row],[CODIGO]]&amp;Tabla712[[#This Row],[PROVINCIA]],Tabla9[[#All],[Departamento ]]&amp;Tabla9[[#All],[Código]]&amp;Tabla9[[#All],[Provincia]],0),8)</f>
        <v>229296.59815733519</v>
      </c>
      <c r="K279" s="74" t="s">
        <v>421</v>
      </c>
      <c r="L279" s="63" t="s">
        <v>421</v>
      </c>
      <c r="M279" s="63" t="s">
        <v>421</v>
      </c>
      <c r="N279" s="75" t="s">
        <v>421</v>
      </c>
      <c r="O279" s="64" t="s">
        <v>421</v>
      </c>
      <c r="P279" s="76" t="s">
        <v>421</v>
      </c>
      <c r="Q279" s="65">
        <v>0.1</v>
      </c>
      <c r="R279" s="79">
        <f>Tabla712[[#This Row],[VALOR ECONOMICO ]]*Tabla712[[#This Row],[RENDIMIENTO EQUIPO]]</f>
        <v>22929.659815733521</v>
      </c>
      <c r="S279" s="71" t="s">
        <v>421</v>
      </c>
      <c r="T279" s="94" t="s">
        <v>421</v>
      </c>
      <c r="U279" s="71" t="s">
        <v>421</v>
      </c>
      <c r="V279" s="80" t="s">
        <v>421</v>
      </c>
    </row>
    <row r="280" spans="2:22" x14ac:dyDescent="0.3">
      <c r="B280" s="6" t="str">
        <f>'DATOS DISEÑO'!$C$9</f>
        <v>BOYACÁ</v>
      </c>
      <c r="C280" s="6" t="str">
        <f>'DATOS DISEÑO'!$C$10</f>
        <v>TUNDAMA</v>
      </c>
      <c r="D280" s="6">
        <v>14</v>
      </c>
      <c r="E280" s="6">
        <v>450.2</v>
      </c>
      <c r="F280" s="82" t="str">
        <f>VLOOKUP(Tabla712[[#This Row],[ITEM]],Tabla1[[#All],[ÍTEM]:[DESCRIPCIÓN ACTIVIDAD]],3,FALSE)</f>
        <v>MEZCLA DENSA EN CALIENTE TIPO MDC‐19  
(Mezcla in situ)</v>
      </c>
      <c r="G280" s="6" t="s">
        <v>11</v>
      </c>
      <c r="H280" t="s">
        <v>409</v>
      </c>
      <c r="I280" s="6" t="s">
        <v>408</v>
      </c>
      <c r="J280" s="5" cm="1">
        <f t="array" ref="J280">INDEX(Tabla10[[#All],[Departamento]:[Precio ($ COP)]],MATCH(Tabla712[[#This Row],[DEPARTAMENTO]]&amp;Tabla712[[#This Row],[CODIGO]]&amp;Tabla712[[#This Row],[PROVINCIA]],Tabla10[[#All],[Departamento]]&amp;Tabla10[[#All],[Código]]&amp;Tabla10[[#All],[Provincia]],0),7)</f>
        <v>2698.0548713157227</v>
      </c>
      <c r="K280" s="74" t="s">
        <v>421</v>
      </c>
      <c r="L280" s="63" t="s">
        <v>421</v>
      </c>
      <c r="M280" s="63" t="s">
        <v>421</v>
      </c>
      <c r="N280" s="75" t="s">
        <v>421</v>
      </c>
      <c r="O280" s="64" t="s">
        <v>421</v>
      </c>
      <c r="P280" s="76" t="s">
        <v>421</v>
      </c>
      <c r="Q280" s="65" t="s">
        <v>421</v>
      </c>
      <c r="R280" s="78" t="s">
        <v>421</v>
      </c>
      <c r="S280" s="140">
        <v>1.4</v>
      </c>
      <c r="T280" s="94">
        <v>1</v>
      </c>
      <c r="U280" s="139">
        <f>Tabla712[[#This Row],[CANTIDAD TRANSPORTE]]*Tabla712[[#This Row],[DISTANCIA DE TRANSPORTE]]</f>
        <v>1.4</v>
      </c>
      <c r="V280" s="91">
        <f>Tabla712[[#This Row],[CANTIDAD TRANSPORTE*DISTANCIA DE TRANSPORTE]]*Tabla712[[#This Row],[VALOR ECONOMICO ]]</f>
        <v>3777.2768198420117</v>
      </c>
    </row>
    <row r="281" spans="2:22" x14ac:dyDescent="0.3">
      <c r="B281" s="6" t="str">
        <f>'DATOS DISEÑO'!$C$9</f>
        <v>BOYACÁ</v>
      </c>
      <c r="C281" s="6" t="str">
        <f>'DATOS DISEÑO'!$C$10</f>
        <v>TUNDAMA</v>
      </c>
      <c r="D281" s="6">
        <v>23</v>
      </c>
      <c r="E281" s="6">
        <v>610.20000000000005</v>
      </c>
      <c r="F281" s="82" t="e">
        <f>VLOOKUP(Tabla712[[#This Row],[ITEM]],Tabla1[[#All],[ÍTEM]:[DESCRIPCIÓN ACTIVIDAD]],3,FALSE)</f>
        <v>#N/A</v>
      </c>
      <c r="G281" s="6" t="s">
        <v>23</v>
      </c>
      <c r="H281" t="s">
        <v>412</v>
      </c>
      <c r="I281" s="6" t="s">
        <v>408</v>
      </c>
      <c r="J281" s="5" cm="1">
        <f t="array" ref="J281">INDEX(Tabla10[[#All],[Departamento]:[Precio ($ COP)]],MATCH(Tabla712[[#This Row],[DEPARTAMENTO]]&amp;Tabla712[[#This Row],[CODIGO]]&amp;Tabla712[[#This Row],[PROVINCIA]],Tabla10[[#All],[Departamento]]&amp;Tabla10[[#All],[Código]]&amp;Tabla10[[#All],[Provincia]],0),7)</f>
        <v>2698.0548713157227</v>
      </c>
      <c r="K281" s="74" t="s">
        <v>421</v>
      </c>
      <c r="L281" s="63" t="s">
        <v>421</v>
      </c>
      <c r="M281" s="63" t="s">
        <v>421</v>
      </c>
      <c r="N281" s="75" t="s">
        <v>421</v>
      </c>
      <c r="O281" s="64" t="s">
        <v>421</v>
      </c>
      <c r="P281" s="76" t="s">
        <v>421</v>
      </c>
      <c r="Q281" s="65" t="s">
        <v>421</v>
      </c>
      <c r="R281" s="78" t="s">
        <v>421</v>
      </c>
      <c r="S281" s="140">
        <v>1.3</v>
      </c>
      <c r="T281" s="94">
        <v>1</v>
      </c>
      <c r="U281" s="139">
        <f>Tabla712[[#This Row],[CANTIDAD TRANSPORTE]]*Tabla712[[#This Row],[DISTANCIA DE TRANSPORTE]]</f>
        <v>1.3</v>
      </c>
      <c r="V281" s="91">
        <f>Tabla712[[#This Row],[CANTIDAD TRANSPORTE*DISTANCIA DE TRANSPORTE]]*Tabla712[[#This Row],[VALOR ECONOMICO ]]</f>
        <v>3507.4713327104396</v>
      </c>
    </row>
    <row r="282" spans="2:22" x14ac:dyDescent="0.3">
      <c r="B282" s="6" t="str">
        <f>'DATOS DISEÑO'!$C$9</f>
        <v>BOYACÁ</v>
      </c>
      <c r="C282" s="6" t="str">
        <f>'DATOS DISEÑO'!$C$10</f>
        <v>TUNDAMA</v>
      </c>
      <c r="D282" s="6">
        <v>23</v>
      </c>
      <c r="E282" s="6">
        <v>640.20000000000005</v>
      </c>
      <c r="F282" s="82" t="str">
        <f>VLOOKUP(Tabla712[[#This Row],[ITEM]],Tabla1[[#All],[ÍTEM]:[DESCRIPCIÓN ACTIVIDAD]],3,FALSE)</f>
        <v>MALLA DE REFUERZO fy = 420 MPa
(Analizado para malla de refuerzo Fy = 420 Mpa)</v>
      </c>
      <c r="G282" s="6" t="s">
        <v>7</v>
      </c>
      <c r="H282" t="s">
        <v>407</v>
      </c>
      <c r="I282" s="6" t="s">
        <v>406</v>
      </c>
      <c r="J282" s="5" cm="1">
        <f t="array" ref="J282">INDEX(Tabla10[[#All],[Departamento]:[Precio ($ COP)]],MATCH(Tabla712[[#This Row],[DEPARTAMENTO]]&amp;Tabla712[[#This Row],[CODIGO]]&amp;Tabla712[[#This Row],[PROVINCIA]],Tabla10[[#All],[Departamento]]&amp;Tabla10[[#All],[Código]]&amp;Tabla10[[#All],[Provincia]],0),7)</f>
        <v>0.81936463884979494</v>
      </c>
      <c r="K282" s="74" t="s">
        <v>421</v>
      </c>
      <c r="L282" s="63" t="s">
        <v>421</v>
      </c>
      <c r="M282" s="63" t="s">
        <v>421</v>
      </c>
      <c r="N282" s="75" t="s">
        <v>421</v>
      </c>
      <c r="O282" s="64" t="s">
        <v>421</v>
      </c>
      <c r="P282" s="76" t="s">
        <v>421</v>
      </c>
      <c r="Q282" s="65" t="s">
        <v>421</v>
      </c>
      <c r="R282" s="78" t="s">
        <v>421</v>
      </c>
      <c r="S282" s="140">
        <v>1.05</v>
      </c>
      <c r="T282" s="94">
        <v>1</v>
      </c>
      <c r="U282" s="139">
        <f>Tabla712[[#This Row],[CANTIDAD TRANSPORTE]]*Tabla712[[#This Row],[DISTANCIA DE TRANSPORTE]]</f>
        <v>1.05</v>
      </c>
      <c r="V282" s="91">
        <f>Tabla712[[#This Row],[CANTIDAD TRANSPORTE*DISTANCIA DE TRANSPORTE]]*Tabla712[[#This Row],[VALOR ECONOMICO ]]</f>
        <v>0.86033287079228471</v>
      </c>
    </row>
    <row r="283" spans="2:22" x14ac:dyDescent="0.3">
      <c r="B283" s="6" t="str">
        <f>'DATOS DISEÑO'!$C$9</f>
        <v>BOYACÁ</v>
      </c>
      <c r="C283" s="6" t="str">
        <f>'DATOS DISEÑO'!$C$10</f>
        <v>TUNDAMA</v>
      </c>
      <c r="D283" s="6">
        <v>9</v>
      </c>
      <c r="E283" s="6">
        <v>310.10000000000002</v>
      </c>
      <c r="F283" s="82" t="str">
        <f>VLOOKUP(Tabla712[[#This Row],[ITEM]],Tabla1[[#All],[ÍTEM]:[DESCRIPCIÓN ACTIVIDAD]],3,FALSE)</f>
        <v>CONFORMACIÓN DE LA CALZADA EXISTENTE</v>
      </c>
      <c r="G283" s="6" t="s">
        <v>8</v>
      </c>
      <c r="H283" t="s">
        <v>100</v>
      </c>
      <c r="I283" s="6" t="s">
        <v>87</v>
      </c>
      <c r="J283" s="5" cm="1">
        <f t="array" ref="J283">INDEX(Tabla5[[#All],[Departamento]:[Precio ($ COP)]],MATCH(Tabla712[[#This Row],[DEPARTAMENTO]]&amp;Tabla712[[#This Row],[CODIGO]]&amp;Tabla712[[#This Row],[PROVINCIA]],Tabla5[[#All],[Departamento]]&amp;Tabla5[[#All],[Código]]&amp;Tabla5[[#All],[Provincia]],0),6)</f>
        <v>160333.33333333334</v>
      </c>
      <c r="K283" s="74">
        <f>Tabla712[[#This Row],[VALOR ECONOMICO ]]/Tabla712[[#This Row],[PRESTACIONES '[%']]]*100</f>
        <v>86666.666666666672</v>
      </c>
      <c r="L283" s="63">
        <v>185</v>
      </c>
      <c r="M283" s="63">
        <v>4955</v>
      </c>
      <c r="N283" s="75">
        <f>Tabla712[[#This Row],[VALOR ECONOMICO ]]/Tabla712[[#This Row],[RENDIMIENTO]]</f>
        <v>32.35788765556677</v>
      </c>
      <c r="O283" s="64" t="s">
        <v>421</v>
      </c>
      <c r="P283" s="76" t="s">
        <v>421</v>
      </c>
      <c r="Q283" s="65" t="s">
        <v>421</v>
      </c>
      <c r="R283" s="78" t="s">
        <v>421</v>
      </c>
      <c r="S283" s="71" t="s">
        <v>421</v>
      </c>
      <c r="T283" s="94" t="s">
        <v>421</v>
      </c>
      <c r="U283" s="71" t="s">
        <v>421</v>
      </c>
      <c r="V283" s="80" t="s">
        <v>421</v>
      </c>
    </row>
    <row r="284" spans="2:22" x14ac:dyDescent="0.3">
      <c r="B284" s="6" t="str">
        <f>'DATOS DISEÑO'!$C$9</f>
        <v>BOYACÁ</v>
      </c>
      <c r="C284" s="6" t="str">
        <f>'DATOS DISEÑO'!$C$10</f>
        <v>TUNDAMA</v>
      </c>
      <c r="D284" s="6">
        <v>9</v>
      </c>
      <c r="E284" s="6" t="s">
        <v>109</v>
      </c>
      <c r="F284" s="82" t="str">
        <f>VLOOKUP(Tabla712[[#This Row],[ITEM]],Tabla1[[#All],[ÍTEM]:[DESCRIPCIÓN ACTIVIDAD]],3,FALSE)</f>
        <v>EXCAVACIÓN SIN CLASIFICAR DE LA EXPLANACIÓN Y CANALES</v>
      </c>
      <c r="G284" s="6" t="s">
        <v>8</v>
      </c>
      <c r="H284" t="s">
        <v>100</v>
      </c>
      <c r="I284" s="6" t="s">
        <v>87</v>
      </c>
      <c r="J284" s="5" cm="1">
        <f t="array" ref="J284">INDEX(Tabla5[[#All],[Departamento]:[Precio ($ COP)]],MATCH(Tabla712[[#This Row],[DEPARTAMENTO]]&amp;Tabla712[[#This Row],[CODIGO]]&amp;Tabla712[[#This Row],[PROVINCIA]],Tabla5[[#All],[Departamento]]&amp;Tabla5[[#All],[Código]]&amp;Tabla5[[#All],[Provincia]],0),6)</f>
        <v>160333.33333333334</v>
      </c>
      <c r="K284" s="74">
        <f>Tabla712[[#This Row],[VALOR ECONOMICO ]]/Tabla712[[#This Row],[PRESTACIONES '[%']]]*100</f>
        <v>86666.666666666672</v>
      </c>
      <c r="L284" s="63">
        <v>185</v>
      </c>
      <c r="M284" s="63">
        <v>425</v>
      </c>
      <c r="N284" s="75">
        <f>Tabla712[[#This Row],[VALOR ECONOMICO ]]/Tabla712[[#This Row],[RENDIMIENTO]]</f>
        <v>377.25490196078431</v>
      </c>
      <c r="O284" s="64" t="s">
        <v>421</v>
      </c>
      <c r="P284" s="76" t="s">
        <v>421</v>
      </c>
      <c r="Q284" s="65" t="s">
        <v>421</v>
      </c>
      <c r="R284" s="78" t="s">
        <v>421</v>
      </c>
      <c r="S284" s="71" t="s">
        <v>421</v>
      </c>
      <c r="T284" s="94" t="s">
        <v>421</v>
      </c>
      <c r="U284" s="71" t="s">
        <v>421</v>
      </c>
      <c r="V284" s="80" t="s">
        <v>421</v>
      </c>
    </row>
    <row r="285" spans="2:22" x14ac:dyDescent="0.3">
      <c r="B285" s="6" t="str">
        <f>'DATOS DISEÑO'!$C$9</f>
        <v>BOYACÁ</v>
      </c>
      <c r="C285" s="6" t="str">
        <f>'DATOS DISEÑO'!$C$10</f>
        <v>TUNDAMA</v>
      </c>
      <c r="D285" s="6">
        <v>8</v>
      </c>
      <c r="E285" s="6" t="s">
        <v>112</v>
      </c>
      <c r="F285" s="82" t="str">
        <f>VLOOKUP(Tabla712[[#This Row],[ITEM]],Tabla1[[#All],[ÍTEM]:[DESCRIPCIÓN ACTIVIDAD]],3,FALSE)</f>
        <v>SUBBASE GRANULAR CLASE C 
(Analizada para tipo de gradacion SBG-38, clase C)</v>
      </c>
      <c r="G285" s="6" t="s">
        <v>66</v>
      </c>
      <c r="H285" t="s">
        <v>402</v>
      </c>
      <c r="I285" s="6" t="s">
        <v>372</v>
      </c>
      <c r="J285" s="5" cm="1">
        <f t="array" ref="J285">INDEX(Tabla9[[#All],[Departamento ]:[Precio ($ COP)]],MATCH(Tabla712[[#This Row],[DEPARTAMENTO]]&amp;Tabla712[[#This Row],[CODIGO]]&amp;Tabla712[[#This Row],[PROVINCIA]],Tabla9[[#All],[Departamento ]]&amp;Tabla9[[#All],[Código]]&amp;Tabla9[[#All],[Provincia]],0),8)</f>
        <v>171972.44861800136</v>
      </c>
      <c r="K285" s="74" t="s">
        <v>421</v>
      </c>
      <c r="L285" s="63" t="s">
        <v>421</v>
      </c>
      <c r="M285" s="63" t="s">
        <v>421</v>
      </c>
      <c r="N285" s="75" t="s">
        <v>421</v>
      </c>
      <c r="O285" s="64" t="s">
        <v>421</v>
      </c>
      <c r="P285" s="76" t="s">
        <v>421</v>
      </c>
      <c r="Q285" s="65">
        <f>1/40</f>
        <v>2.5000000000000001E-2</v>
      </c>
      <c r="R285" s="79">
        <f>Tabla712[[#This Row],[VALOR ECONOMICO ]]*Tabla712[[#This Row],[RENDIMIENTO EQUIPO]]</f>
        <v>4299.3112154500341</v>
      </c>
      <c r="S285" s="71" t="s">
        <v>421</v>
      </c>
      <c r="T285" s="94" t="s">
        <v>421</v>
      </c>
      <c r="U285" s="71" t="s">
        <v>421</v>
      </c>
      <c r="V285" s="80" t="s">
        <v>421</v>
      </c>
    </row>
    <row r="286" spans="2:22" x14ac:dyDescent="0.3">
      <c r="B286" s="6" t="str">
        <f>'DATOS DISEÑO'!$C$9</f>
        <v>BOYACÁ</v>
      </c>
      <c r="C286" s="6" t="str">
        <f>'DATOS DISEÑO'!$C$10</f>
        <v>TUNDAMA</v>
      </c>
      <c r="D286" s="6">
        <v>8</v>
      </c>
      <c r="E286" s="6" t="s">
        <v>113</v>
      </c>
      <c r="F286" s="82" t="str">
        <f>VLOOKUP(Tabla712[[#This Row],[ITEM]],Tabla1[[#All],[ÍTEM]:[DESCRIPCIÓN ACTIVIDAD]],3,FALSE)</f>
        <v>BASE GRANULAR CLASE C 
(Analizada para tipo NT1, de gradacion BG 25, clase C)</v>
      </c>
      <c r="G286" s="6" t="s">
        <v>66</v>
      </c>
      <c r="H286" t="s">
        <v>402</v>
      </c>
      <c r="I286" s="6" t="s">
        <v>372</v>
      </c>
      <c r="J286" s="5" cm="1">
        <f t="array" ref="J286">INDEX(Tabla9[[#All],[Departamento ]:[Precio ($ COP)]],MATCH(Tabla712[[#This Row],[DEPARTAMENTO]]&amp;Tabla712[[#This Row],[CODIGO]]&amp;Tabla712[[#This Row],[PROVINCIA]],Tabla9[[#All],[Departamento ]]&amp;Tabla9[[#All],[Código]]&amp;Tabla9[[#All],[Provincia]],0),8)</f>
        <v>171972.44861800136</v>
      </c>
      <c r="K286" s="74" t="s">
        <v>421</v>
      </c>
      <c r="L286" s="63" t="s">
        <v>421</v>
      </c>
      <c r="M286" s="63" t="s">
        <v>421</v>
      </c>
      <c r="N286" s="75" t="s">
        <v>421</v>
      </c>
      <c r="O286" s="64" t="s">
        <v>421</v>
      </c>
      <c r="P286" s="76" t="s">
        <v>421</v>
      </c>
      <c r="Q286" s="65">
        <f>1/30</f>
        <v>3.3333333333333333E-2</v>
      </c>
      <c r="R286" s="79">
        <f>Tabla712[[#This Row],[VALOR ECONOMICO ]]*Tabla712[[#This Row],[RENDIMIENTO EQUIPO]]</f>
        <v>5732.4149539333785</v>
      </c>
      <c r="S286" s="71" t="s">
        <v>421</v>
      </c>
      <c r="T286" s="94" t="s">
        <v>421</v>
      </c>
      <c r="U286" s="71" t="s">
        <v>421</v>
      </c>
      <c r="V286" s="80" t="s">
        <v>421</v>
      </c>
    </row>
    <row r="287" spans="2:22" x14ac:dyDescent="0.3">
      <c r="B287" s="6" t="str">
        <f>'DATOS DISEÑO'!$C$9</f>
        <v>BOYACÁ</v>
      </c>
      <c r="C287" s="6" t="str">
        <f>'DATOS DISEÑO'!$C$10</f>
        <v>TUNDAMA</v>
      </c>
      <c r="D287" s="6">
        <v>9</v>
      </c>
      <c r="E287" s="6">
        <v>450.2</v>
      </c>
      <c r="F287" s="82" t="str">
        <f>VLOOKUP(Tabla712[[#This Row],[ITEM]],Tabla1[[#All],[ÍTEM]:[DESCRIPCIÓN ACTIVIDAD]],3,FALSE)</f>
        <v>MEZCLA DENSA EN CALIENTE TIPO MDC‐19  
(Mezcla in situ)</v>
      </c>
      <c r="G287" s="6" t="s">
        <v>24</v>
      </c>
      <c r="H287" t="s">
        <v>104</v>
      </c>
      <c r="I287" s="6" t="s">
        <v>87</v>
      </c>
      <c r="J287" s="5" cm="1">
        <f t="array" ref="J287">INDEX(Tabla5[[#All],[Departamento]:[Precio ($ COP)]],MATCH(Tabla712[[#This Row],[DEPARTAMENTO]]&amp;Tabla712[[#This Row],[CODIGO]]&amp;Tabla712[[#This Row],[PROVINCIA]],Tabla5[[#All],[Departamento]]&amp;Tabla5[[#All],[Código]]&amp;Tabla5[[#All],[Provincia]],0),6)</f>
        <v>641333.33333333337</v>
      </c>
      <c r="K287" s="74">
        <f>Tabla712[[#This Row],[VALOR ECONOMICO ]]/Tabla712[[#This Row],[PRESTACIONES '[%']]]*100</f>
        <v>346666.66666666669</v>
      </c>
      <c r="L287" s="63">
        <v>185</v>
      </c>
      <c r="M287" s="63">
        <v>80</v>
      </c>
      <c r="N287" s="75">
        <f>Tabla712[[#This Row],[VALOR ECONOMICO ]]/Tabla712[[#This Row],[RENDIMIENTO]]</f>
        <v>8016.666666666667</v>
      </c>
      <c r="O287" s="64" t="s">
        <v>421</v>
      </c>
      <c r="P287" s="76" t="s">
        <v>421</v>
      </c>
      <c r="Q287" s="65" t="s">
        <v>421</v>
      </c>
      <c r="R287" s="78" t="s">
        <v>421</v>
      </c>
      <c r="S287" s="71" t="s">
        <v>421</v>
      </c>
      <c r="T287" s="94" t="s">
        <v>421</v>
      </c>
      <c r="U287" s="71" t="s">
        <v>421</v>
      </c>
      <c r="V287" s="80" t="s">
        <v>421</v>
      </c>
    </row>
    <row r="288" spans="2:22" x14ac:dyDescent="0.3">
      <c r="B288" s="6" t="str">
        <f>'DATOS DISEÑO'!$C$9</f>
        <v>BOYACÁ</v>
      </c>
      <c r="C288" s="6" t="str">
        <f>'DATOS DISEÑO'!$C$10</f>
        <v>TUNDAMA</v>
      </c>
      <c r="D288" s="6">
        <v>9</v>
      </c>
      <c r="E288" s="6">
        <v>310.10000000000002</v>
      </c>
      <c r="F288" s="82" t="str">
        <f>VLOOKUP(Tabla712[[#This Row],[ITEM]],Tabla1[[#All],[ÍTEM]:[DESCRIPCIÓN ACTIVIDAD]],3,FALSE)</f>
        <v>CONFORMACIÓN DE LA CALZADA EXISTENTE</v>
      </c>
      <c r="G288" s="6" t="s">
        <v>28</v>
      </c>
      <c r="H288" t="s">
        <v>105</v>
      </c>
      <c r="I288" s="6" t="s">
        <v>87</v>
      </c>
      <c r="J288" s="5" cm="1">
        <f t="array" ref="J288">INDEX(Tabla5[[#All],[Departamento]:[Precio ($ COP)]],MATCH(Tabla712[[#This Row],[DEPARTAMENTO]]&amp;Tabla712[[#This Row],[CODIGO]]&amp;Tabla712[[#This Row],[PROVINCIA]],Tabla5[[#All],[Departamento]]&amp;Tabla5[[#All],[Código]]&amp;Tabla5[[#All],[Provincia]],0),6)</f>
        <v>136283.33333333334</v>
      </c>
      <c r="K288" s="74">
        <f>Tabla712[[#This Row],[VALOR ECONOMICO ]]/Tabla712[[#This Row],[PRESTACIONES '[%']]]*100</f>
        <v>73666.666666666672</v>
      </c>
      <c r="L288" s="63">
        <v>185</v>
      </c>
      <c r="M288" s="63">
        <v>4955</v>
      </c>
      <c r="N288" s="75">
        <f>Tabla712[[#This Row],[VALOR ECONOMICO ]]/Tabla712[[#This Row],[RENDIMIENTO]]</f>
        <v>27.504204507231755</v>
      </c>
      <c r="O288" s="64" t="s">
        <v>421</v>
      </c>
      <c r="P288" s="76" t="s">
        <v>421</v>
      </c>
      <c r="Q288" s="65" t="s">
        <v>421</v>
      </c>
      <c r="R288" s="78" t="s">
        <v>421</v>
      </c>
      <c r="S288" s="71" t="s">
        <v>421</v>
      </c>
      <c r="T288" s="94" t="s">
        <v>421</v>
      </c>
      <c r="U288" s="71" t="s">
        <v>421</v>
      </c>
      <c r="V288" s="80" t="s">
        <v>421</v>
      </c>
    </row>
    <row r="289" spans="2:22" x14ac:dyDescent="0.3">
      <c r="B289" s="6" t="str">
        <f>'DATOS DISEÑO'!$C$9</f>
        <v>BOYACÁ</v>
      </c>
      <c r="C289" s="6" t="str">
        <f>'DATOS DISEÑO'!$C$10</f>
        <v>TUNDAMA</v>
      </c>
      <c r="D289" s="6">
        <v>9</v>
      </c>
      <c r="E289" s="6">
        <v>450.2</v>
      </c>
      <c r="F289" s="82" t="str">
        <f>VLOOKUP(Tabla712[[#This Row],[ITEM]],Tabla1[[#All],[ÍTEM]:[DESCRIPCIÓN ACTIVIDAD]],3,FALSE)</f>
        <v>MEZCLA DENSA EN CALIENTE TIPO MDC‐19  
(Mezcla in situ)</v>
      </c>
      <c r="G289" s="6" t="s">
        <v>28</v>
      </c>
      <c r="H289" t="s">
        <v>105</v>
      </c>
      <c r="I289" s="6" t="s">
        <v>87</v>
      </c>
      <c r="J289" s="5" cm="1">
        <f t="array" ref="J289">INDEX(Tabla5[[#All],[Departamento]:[Precio ($ COP)]],MATCH(Tabla712[[#This Row],[DEPARTAMENTO]]&amp;Tabla712[[#This Row],[CODIGO]]&amp;Tabla712[[#This Row],[PROVINCIA]],Tabla5[[#All],[Departamento]]&amp;Tabla5[[#All],[Código]]&amp;Tabla5[[#All],[Provincia]],0),6)</f>
        <v>136283.33333333334</v>
      </c>
      <c r="K289" s="74">
        <f>Tabla712[[#This Row],[VALOR ECONOMICO ]]/Tabla712[[#This Row],[PRESTACIONES '[%']]]*100</f>
        <v>73666.666666666672</v>
      </c>
      <c r="L289" s="63">
        <v>185</v>
      </c>
      <c r="M289" s="63">
        <v>80</v>
      </c>
      <c r="N289" s="75">
        <f>Tabla712[[#This Row],[VALOR ECONOMICO ]]/Tabla712[[#This Row],[RENDIMIENTO]]</f>
        <v>1703.5416666666667</v>
      </c>
      <c r="O289" s="64" t="s">
        <v>421</v>
      </c>
      <c r="P289" s="76" t="s">
        <v>421</v>
      </c>
      <c r="Q289" s="65" t="s">
        <v>421</v>
      </c>
      <c r="R289" s="78" t="s">
        <v>421</v>
      </c>
      <c r="S289" s="71" t="s">
        <v>421</v>
      </c>
      <c r="T289" s="94" t="s">
        <v>421</v>
      </c>
      <c r="U289" s="71" t="s">
        <v>421</v>
      </c>
      <c r="V289" s="80" t="s">
        <v>421</v>
      </c>
    </row>
    <row r="290" spans="2:22" x14ac:dyDescent="0.3">
      <c r="B290" s="6" t="str">
        <f>'DATOS DISEÑO'!$C$9</f>
        <v>BOYACÁ</v>
      </c>
      <c r="C290" s="6" t="str">
        <f>'DATOS DISEÑO'!$C$10</f>
        <v>TUNDAMA</v>
      </c>
      <c r="D290" s="6">
        <v>9</v>
      </c>
      <c r="E290" s="6" t="s">
        <v>109</v>
      </c>
      <c r="F290" s="82" t="str">
        <f>VLOOKUP(Tabla712[[#This Row],[ITEM]],Tabla1[[#All],[ÍTEM]:[DESCRIPCIÓN ACTIVIDAD]],3,FALSE)</f>
        <v>EXCAVACIÓN SIN CLASIFICAR DE LA EXPLANACIÓN Y CANALES</v>
      </c>
      <c r="G290" s="6" t="s">
        <v>28</v>
      </c>
      <c r="H290" t="s">
        <v>105</v>
      </c>
      <c r="I290" s="6" t="s">
        <v>87</v>
      </c>
      <c r="J290" s="5" cm="1">
        <f t="array" ref="J290">INDEX(Tabla5[[#All],[Departamento]:[Precio ($ COP)]],MATCH(Tabla712[[#This Row],[DEPARTAMENTO]]&amp;Tabla712[[#This Row],[CODIGO]]&amp;Tabla712[[#This Row],[PROVINCIA]],Tabla5[[#All],[Departamento]]&amp;Tabla5[[#All],[Código]]&amp;Tabla5[[#All],[Provincia]],0),6)</f>
        <v>136283.33333333334</v>
      </c>
      <c r="K290" s="74">
        <f>Tabla712[[#This Row],[VALOR ECONOMICO ]]/Tabla712[[#This Row],[PRESTACIONES '[%']]]*100</f>
        <v>73666.666666666672</v>
      </c>
      <c r="L290" s="63">
        <v>185</v>
      </c>
      <c r="M290" s="63">
        <v>425</v>
      </c>
      <c r="N290" s="75">
        <f>Tabla712[[#This Row],[VALOR ECONOMICO ]]/Tabla712[[#This Row],[RENDIMIENTO]]</f>
        <v>320.66666666666669</v>
      </c>
      <c r="O290" s="64" t="s">
        <v>421</v>
      </c>
      <c r="P290" s="76" t="s">
        <v>421</v>
      </c>
      <c r="Q290" s="65" t="s">
        <v>421</v>
      </c>
      <c r="R290" s="78" t="s">
        <v>421</v>
      </c>
      <c r="S290" s="71" t="s">
        <v>421</v>
      </c>
      <c r="T290" s="94" t="s">
        <v>421</v>
      </c>
      <c r="U290" s="71" t="s">
        <v>421</v>
      </c>
      <c r="V290" s="80" t="s">
        <v>421</v>
      </c>
    </row>
    <row r="291" spans="2:22" x14ac:dyDescent="0.3">
      <c r="B291" s="6" t="str">
        <f>'DATOS DISEÑO'!$C$9</f>
        <v>BOYACÁ</v>
      </c>
      <c r="C291" s="6" t="str">
        <f>'DATOS DISEÑO'!$C$10</f>
        <v>TUNDAMA</v>
      </c>
      <c r="D291" s="6">
        <v>9</v>
      </c>
      <c r="E291" s="6">
        <v>450.2</v>
      </c>
      <c r="F291" s="82" t="str">
        <f>VLOOKUP(Tabla712[[#This Row],[ITEM]],Tabla1[[#All],[ÍTEM]:[DESCRIPCIÓN ACTIVIDAD]],3,FALSE)</f>
        <v>MEZCLA DENSA EN CALIENTE TIPO MDC‐19  
(Mezcla in situ)</v>
      </c>
      <c r="G291" s="6" t="s">
        <v>32</v>
      </c>
      <c r="H291" t="s">
        <v>106</v>
      </c>
      <c r="I291" s="6" t="s">
        <v>87</v>
      </c>
      <c r="J291" s="5" cm="1">
        <f t="array" ref="J291">INDEX(Tabla5[[#All],[Departamento]:[Precio ($ COP)]],MATCH(Tabla712[[#This Row],[DEPARTAMENTO]]&amp;Tabla712[[#This Row],[CODIGO]]&amp;Tabla712[[#This Row],[PROVINCIA]],Tabla5[[#All],[Departamento]]&amp;Tabla5[[#All],[Código]]&amp;Tabla5[[#All],[Provincia]],0),6)</f>
        <v>205226.66666666669</v>
      </c>
      <c r="K291" s="74">
        <f>Tabla712[[#This Row],[VALOR ECONOMICO ]]/Tabla712[[#This Row],[PRESTACIONES '[%']]]*100</f>
        <v>110933.33333333334</v>
      </c>
      <c r="L291" s="63">
        <v>185</v>
      </c>
      <c r="M291" s="63">
        <v>80</v>
      </c>
      <c r="N291" s="75">
        <f>Tabla712[[#This Row],[VALOR ECONOMICO ]]/Tabla712[[#This Row],[RENDIMIENTO]]</f>
        <v>2565.3333333333335</v>
      </c>
      <c r="O291" s="64" t="s">
        <v>421</v>
      </c>
      <c r="P291" s="76" t="s">
        <v>421</v>
      </c>
      <c r="Q291" s="65" t="s">
        <v>421</v>
      </c>
      <c r="R291" s="78" t="s">
        <v>421</v>
      </c>
      <c r="S291" s="71" t="s">
        <v>421</v>
      </c>
      <c r="T291" s="94" t="s">
        <v>421</v>
      </c>
      <c r="U291" s="71" t="s">
        <v>421</v>
      </c>
      <c r="V291" s="80" t="s">
        <v>421</v>
      </c>
    </row>
    <row r="292" spans="2:22" x14ac:dyDescent="0.3">
      <c r="B292" s="6" t="str">
        <f>'DATOS DISEÑO'!$C$9</f>
        <v>BOYACÁ</v>
      </c>
      <c r="C292" s="6" t="str">
        <f>'DATOS DISEÑO'!$C$10</f>
        <v>TUNDAMA</v>
      </c>
      <c r="D292" s="6">
        <v>9</v>
      </c>
      <c r="E292" s="6" t="s">
        <v>109</v>
      </c>
      <c r="F292" s="82" t="str">
        <f>VLOOKUP(Tabla712[[#This Row],[ITEM]],Tabla1[[#All],[ÍTEM]:[DESCRIPCIÓN ACTIVIDAD]],3,FALSE)</f>
        <v>EXCAVACIÓN SIN CLASIFICAR DE LA EXPLANACIÓN Y CANALES</v>
      </c>
      <c r="G292" s="6" t="s">
        <v>53</v>
      </c>
      <c r="H292" t="s">
        <v>349</v>
      </c>
      <c r="I292" s="6" t="s">
        <v>146</v>
      </c>
      <c r="J292" s="5" cm="1">
        <f t="array" ref="J292">INDEX(Tabla8[[#All],[Departamento ]:[Precio ($ COP)]],MATCH(Tabla712[[#This Row],[DEPARTAMENTO]]&amp;Tabla712[[#This Row],[CODIGO]]&amp;Tabla712[[#This Row],[PROVINCIA]],Tabla8[[#All],[Departamento ]]&amp;Tabla8[[#All],[Código]]&amp;Tabla8[[#All],[Provincia]],0),7)</f>
        <v>3377.6829577518247</v>
      </c>
      <c r="K292" s="74" t="s">
        <v>421</v>
      </c>
      <c r="L292" s="63" t="s">
        <v>421</v>
      </c>
      <c r="M292" s="63" t="s">
        <v>421</v>
      </c>
      <c r="N292" s="75" t="s">
        <v>421</v>
      </c>
      <c r="O292" s="64">
        <v>1</v>
      </c>
      <c r="P292" s="77">
        <f>Tabla712[[#This Row],[CANTIDAD DE MATERIAL]]*Tabla712[[#This Row],[VALOR ECONOMICO ]]</f>
        <v>3377.6829577518247</v>
      </c>
      <c r="Q292" s="65" t="s">
        <v>421</v>
      </c>
      <c r="R292" s="78" t="s">
        <v>421</v>
      </c>
      <c r="S292" s="71" t="s">
        <v>421</v>
      </c>
      <c r="T292" s="94" t="s">
        <v>421</v>
      </c>
      <c r="U292" s="71" t="s">
        <v>421</v>
      </c>
      <c r="V292" s="80" t="s">
        <v>421</v>
      </c>
    </row>
    <row r="293" spans="2:22" x14ac:dyDescent="0.3">
      <c r="B293" s="6" t="str">
        <f>'DATOS DISEÑO'!$C$9</f>
        <v>BOYACÁ</v>
      </c>
      <c r="C293" s="6" t="str">
        <f>'DATOS DISEÑO'!$C$10</f>
        <v>TUNDAMA</v>
      </c>
      <c r="D293" s="6">
        <v>8</v>
      </c>
      <c r="E293" s="6" t="s">
        <v>112</v>
      </c>
      <c r="F293" s="82" t="str">
        <f>VLOOKUP(Tabla712[[#This Row],[ITEM]],Tabla1[[#All],[ÍTEM]:[DESCRIPCIÓN ACTIVIDAD]],3,FALSE)</f>
        <v>SUBBASE GRANULAR CLASE C 
(Analizada para tipo de gradacion SBG-38, clase C)</v>
      </c>
      <c r="G293" s="6" t="s">
        <v>27</v>
      </c>
      <c r="H293" t="s">
        <v>413</v>
      </c>
      <c r="I293" s="6" t="s">
        <v>408</v>
      </c>
      <c r="J293" s="5" cm="1">
        <f t="array" ref="J293">INDEX(Tabla10[[#All],[Departamento]:[Precio ($ COP)]],MATCH(Tabla712[[#This Row],[DEPARTAMENTO]]&amp;Tabla712[[#This Row],[CODIGO]]&amp;Tabla712[[#This Row],[PROVINCIA]],Tabla10[[#All],[Departamento]]&amp;Tabla10[[#All],[Código]]&amp;Tabla10[[#All],[Provincia]],0),7)</f>
        <v>2698.0548713157227</v>
      </c>
      <c r="K293" s="74" t="s">
        <v>421</v>
      </c>
      <c r="L293" s="63" t="s">
        <v>421</v>
      </c>
      <c r="M293" s="63" t="s">
        <v>421</v>
      </c>
      <c r="N293" s="75" t="s">
        <v>421</v>
      </c>
      <c r="O293" s="64" t="s">
        <v>421</v>
      </c>
      <c r="P293" s="76" t="s">
        <v>421</v>
      </c>
      <c r="Q293" s="65" t="s">
        <v>421</v>
      </c>
      <c r="R293" s="78" t="s">
        <v>421</v>
      </c>
      <c r="S293" s="140">
        <v>1.3</v>
      </c>
      <c r="T293" s="94">
        <v>1</v>
      </c>
      <c r="U293" s="139">
        <f>Tabla712[[#This Row],[CANTIDAD TRANSPORTE]]*Tabla712[[#This Row],[DISTANCIA DE TRANSPORTE]]</f>
        <v>1.3</v>
      </c>
      <c r="V293" s="91">
        <f>Tabla712[[#This Row],[CANTIDAD TRANSPORTE*DISTANCIA DE TRANSPORTE]]*Tabla712[[#This Row],[VALOR ECONOMICO ]]</f>
        <v>3507.4713327104396</v>
      </c>
    </row>
    <row r="294" spans="2:22" x14ac:dyDescent="0.3">
      <c r="B294" s="6" t="str">
        <f>'DATOS DISEÑO'!$C$9</f>
        <v>BOYACÁ</v>
      </c>
      <c r="C294" s="6" t="str">
        <f>'DATOS DISEÑO'!$C$10</f>
        <v>TUNDAMA</v>
      </c>
      <c r="D294" s="6">
        <v>8</v>
      </c>
      <c r="E294" s="6" t="s">
        <v>113</v>
      </c>
      <c r="F294" s="82" t="str">
        <f>VLOOKUP(Tabla712[[#This Row],[ITEM]],Tabla1[[#All],[ÍTEM]:[DESCRIPCIÓN ACTIVIDAD]],3,FALSE)</f>
        <v>BASE GRANULAR CLASE C 
(Analizada para tipo NT1, de gradacion BG 25, clase C)</v>
      </c>
      <c r="G294" s="6" t="s">
        <v>19</v>
      </c>
      <c r="H294" t="s">
        <v>411</v>
      </c>
      <c r="I294" s="6" t="s">
        <v>408</v>
      </c>
      <c r="J294" s="5" cm="1">
        <f t="array" ref="J294">INDEX(Tabla10[[#All],[Departamento]:[Precio ($ COP)]],MATCH(Tabla712[[#This Row],[DEPARTAMENTO]]&amp;Tabla712[[#This Row],[CODIGO]]&amp;Tabla712[[#This Row],[PROVINCIA]],Tabla10[[#All],[Departamento]]&amp;Tabla10[[#All],[Código]]&amp;Tabla10[[#All],[Provincia]],0),7)</f>
        <v>2698.0548713157227</v>
      </c>
      <c r="K294" s="74" t="s">
        <v>421</v>
      </c>
      <c r="L294" s="63" t="s">
        <v>421</v>
      </c>
      <c r="M294" s="63" t="s">
        <v>421</v>
      </c>
      <c r="N294" s="75" t="s">
        <v>421</v>
      </c>
      <c r="O294" s="64" t="s">
        <v>421</v>
      </c>
      <c r="P294" s="76" t="s">
        <v>421</v>
      </c>
      <c r="Q294" s="65" t="s">
        <v>421</v>
      </c>
      <c r="R294" s="78" t="s">
        <v>421</v>
      </c>
      <c r="S294" s="140">
        <v>1.3</v>
      </c>
      <c r="T294" s="94">
        <v>1</v>
      </c>
      <c r="U294" s="139">
        <f>Tabla712[[#This Row],[CANTIDAD TRANSPORTE]]*Tabla712[[#This Row],[DISTANCIA DE TRANSPORTE]]</f>
        <v>1.3</v>
      </c>
      <c r="V294" s="91">
        <f>Tabla712[[#This Row],[CANTIDAD TRANSPORTE*DISTANCIA DE TRANSPORTE]]*Tabla712[[#This Row],[VALOR ECONOMICO ]]</f>
        <v>3507.4713327104396</v>
      </c>
    </row>
    <row r="295" spans="2:22" x14ac:dyDescent="0.3">
      <c r="B295" s="6" t="str">
        <f>'DATOS DISEÑO'!$C$9</f>
        <v>BOYACÁ</v>
      </c>
      <c r="C295" s="6" t="str">
        <f>'DATOS DISEÑO'!$C$10</f>
        <v>TUNDAMA</v>
      </c>
      <c r="D295" s="6">
        <v>9</v>
      </c>
      <c r="E295" s="6">
        <v>450.2</v>
      </c>
      <c r="F295" s="82" t="str">
        <f>VLOOKUP(Tabla712[[#This Row],[ITEM]],Tabla1[[#All],[ÍTEM]:[DESCRIPCIÓN ACTIVIDAD]],3,FALSE)</f>
        <v>MEZCLA DENSA EN CALIENTE TIPO MDC‐19  
(Mezcla in situ)</v>
      </c>
      <c r="G295" s="6" t="s">
        <v>79</v>
      </c>
      <c r="H295" t="s">
        <v>370</v>
      </c>
      <c r="I295" s="6" t="s">
        <v>146</v>
      </c>
      <c r="J295" s="5" cm="1">
        <f t="array" ref="J295">INDEX(Tabla8[[#All],[Departamento ]:[Precio ($ COP)]],MATCH(Tabla712[[#This Row],[DEPARTAMENTO]]&amp;Tabla712[[#This Row],[CODIGO]]&amp;Tabla712[[#This Row],[PROVINCIA]],Tabla8[[#All],[Departamento ]]&amp;Tabla8[[#All],[Código]]&amp;Tabla8[[#All],[Provincia]],0),7)</f>
        <v>66457.20292131562</v>
      </c>
      <c r="K295" s="74" t="s">
        <v>421</v>
      </c>
      <c r="L295" s="63" t="s">
        <v>421</v>
      </c>
      <c r="M295" s="63" t="s">
        <v>421</v>
      </c>
      <c r="N295" s="75" t="s">
        <v>421</v>
      </c>
      <c r="O295" s="64">
        <v>1.4</v>
      </c>
      <c r="P295" s="77">
        <f>Tabla712[[#This Row],[CANTIDAD DE MATERIAL]]*Tabla712[[#This Row],[VALOR ECONOMICO ]]</f>
        <v>93040.084089841868</v>
      </c>
      <c r="Q295" s="65" t="s">
        <v>421</v>
      </c>
      <c r="R295" s="78" t="s">
        <v>421</v>
      </c>
      <c r="S295" s="71" t="s">
        <v>421</v>
      </c>
      <c r="T295" s="94" t="s">
        <v>421</v>
      </c>
      <c r="U295" s="71" t="s">
        <v>421</v>
      </c>
      <c r="V295" s="80" t="s">
        <v>421</v>
      </c>
    </row>
    <row r="296" spans="2:22" x14ac:dyDescent="0.3">
      <c r="B296" s="6" t="str">
        <f>'DATOS DISEÑO'!$C$9</f>
        <v>BOYACÁ</v>
      </c>
      <c r="C296" s="6" t="str">
        <f>'DATOS DISEÑO'!$C$10</f>
        <v>TUNDAMA</v>
      </c>
      <c r="D296" s="6">
        <v>9</v>
      </c>
      <c r="E296" s="6">
        <v>310.10000000000002</v>
      </c>
      <c r="F296" s="82" t="str">
        <f>VLOOKUP(Tabla712[[#This Row],[ITEM]],Tabla1[[#All],[ÍTEM]:[DESCRIPCIÓN ACTIVIDAD]],3,FALSE)</f>
        <v>CONFORMACIÓN DE LA CALZADA EXISTENTE</v>
      </c>
      <c r="G296" s="6" t="s">
        <v>33</v>
      </c>
      <c r="H296" t="s">
        <v>336</v>
      </c>
      <c r="I296" s="6" t="s">
        <v>335</v>
      </c>
      <c r="J296" s="5" cm="1">
        <f t="array" ref="J296">INDEX(Tabla8[[#All],[Departamento ]:[Precio ($ COP)]],MATCH(Tabla712[[#This Row],[DEPARTAMENTO]]&amp;Tabla712[[#This Row],[CODIGO]]&amp;Tabla712[[#This Row],[PROVINCIA]],Tabla8[[#All],[Departamento ]]&amp;Tabla8[[#All],[Código]]&amp;Tabla8[[#All],[Provincia]],0),7)</f>
        <v>97.87579460336616</v>
      </c>
      <c r="K296" s="74" t="s">
        <v>421</v>
      </c>
      <c r="L296" s="63" t="s">
        <v>421</v>
      </c>
      <c r="M296" s="63" t="s">
        <v>421</v>
      </c>
      <c r="N296" s="75" t="s">
        <v>421</v>
      </c>
      <c r="O296" s="64">
        <v>3</v>
      </c>
      <c r="P296" s="77">
        <f>Tabla712[[#This Row],[CANTIDAD DE MATERIAL]]*Tabla712[[#This Row],[VALOR ECONOMICO ]]</f>
        <v>293.62738381009848</v>
      </c>
      <c r="Q296" s="65" t="s">
        <v>421</v>
      </c>
      <c r="R296" s="78" t="s">
        <v>421</v>
      </c>
      <c r="S296" s="71" t="s">
        <v>421</v>
      </c>
      <c r="T296" s="94" t="s">
        <v>421</v>
      </c>
      <c r="U296" s="71" t="s">
        <v>421</v>
      </c>
      <c r="V296" s="80" t="s">
        <v>421</v>
      </c>
    </row>
    <row r="297" spans="2:22" x14ac:dyDescent="0.3">
      <c r="B297" s="6" t="str">
        <f>'DATOS DISEÑO'!$C$9</f>
        <v>BOYACÁ</v>
      </c>
      <c r="C297" s="6" t="str">
        <f>'DATOS DISEÑO'!$C$10</f>
        <v>TUNDAMA</v>
      </c>
      <c r="D297" s="6">
        <v>9</v>
      </c>
      <c r="E297" s="6">
        <v>450.2</v>
      </c>
      <c r="F297" s="82" t="str">
        <f>VLOOKUP(Tabla712[[#This Row],[ITEM]],Tabla1[[#All],[ÍTEM]:[DESCRIPCIÓN ACTIVIDAD]],3,FALSE)</f>
        <v>MEZCLA DENSA EN CALIENTE TIPO MDC‐19  
(Mezcla in situ)</v>
      </c>
      <c r="G297" s="6" t="s">
        <v>33</v>
      </c>
      <c r="H297" t="s">
        <v>336</v>
      </c>
      <c r="I297" s="6" t="s">
        <v>335</v>
      </c>
      <c r="J297" s="5" cm="1">
        <f t="array" ref="J297">INDEX(Tabla8[[#All],[Departamento ]:[Precio ($ COP)]],MATCH(Tabla712[[#This Row],[DEPARTAMENTO]]&amp;Tabla712[[#This Row],[CODIGO]]&amp;Tabla712[[#This Row],[PROVINCIA]],Tabla8[[#All],[Departamento ]]&amp;Tabla8[[#All],[Código]]&amp;Tabla8[[#All],[Provincia]],0),7)</f>
        <v>97.87579460336616</v>
      </c>
      <c r="K297" s="74" t="s">
        <v>421</v>
      </c>
      <c r="L297" s="63" t="s">
        <v>421</v>
      </c>
      <c r="M297" s="63" t="s">
        <v>421</v>
      </c>
      <c r="N297" s="75" t="s">
        <v>421</v>
      </c>
      <c r="O297" s="64">
        <v>25</v>
      </c>
      <c r="P297" s="77">
        <f>Tabla712[[#This Row],[CANTIDAD DE MATERIAL]]*Tabla712[[#This Row],[VALOR ECONOMICO ]]</f>
        <v>2446.8948650841539</v>
      </c>
      <c r="Q297" s="65" t="s">
        <v>421</v>
      </c>
      <c r="R297" s="78" t="s">
        <v>421</v>
      </c>
      <c r="S297" s="71" t="s">
        <v>421</v>
      </c>
      <c r="T297" s="94" t="s">
        <v>421</v>
      </c>
      <c r="U297" s="71" t="s">
        <v>421</v>
      </c>
      <c r="V297" s="80" t="s">
        <v>421</v>
      </c>
    </row>
    <row r="298" spans="2:22" x14ac:dyDescent="0.3">
      <c r="B298" s="6" t="str">
        <f>'DATOS DISEÑO'!$C$9</f>
        <v>BOYACÁ</v>
      </c>
      <c r="C298" s="6" t="str">
        <f>'DATOS DISEÑO'!$C$10</f>
        <v>TUNDAMA</v>
      </c>
      <c r="D298" s="6">
        <v>9</v>
      </c>
      <c r="E298" s="6" t="s">
        <v>111</v>
      </c>
      <c r="F298" s="82" t="str">
        <f>VLOOKUP(Tabla712[[#This Row],[ITEM]],Tabla1[[#All],[ÍTEM]:[DESCRIPCIÓN ACTIVIDAD]],3,FALSE)</f>
        <v>SUBBASE GRANULAR CLASE C 
(Analizada para tipo de gradacion SGB-50, clase C)</v>
      </c>
      <c r="G298" s="6" t="s">
        <v>8</v>
      </c>
      <c r="H298" t="s">
        <v>100</v>
      </c>
      <c r="I298" s="6" t="s">
        <v>87</v>
      </c>
      <c r="J298" s="5" cm="1">
        <f t="array" ref="J298">INDEX(Tabla5[[#All],[Departamento]:[Precio ($ COP)]],MATCH(Tabla712[[#This Row],[DEPARTAMENTO]]&amp;Tabla712[[#This Row],[CODIGO]]&amp;Tabla712[[#This Row],[PROVINCIA]],Tabla5[[#All],[Departamento]]&amp;Tabla5[[#All],[Código]]&amp;Tabla5[[#All],[Provincia]],0),6)</f>
        <v>160333.33333333334</v>
      </c>
      <c r="K298" s="74">
        <f>Tabla712[[#This Row],[VALOR ECONOMICO ]]/Tabla712[[#This Row],[PRESTACIONES '[%']]]*100</f>
        <v>86666.666666666672</v>
      </c>
      <c r="L298" s="63">
        <v>185</v>
      </c>
      <c r="M298" s="63">
        <v>320</v>
      </c>
      <c r="N298" s="75">
        <f>Tabla712[[#This Row],[VALOR ECONOMICO ]]/Tabla712[[#This Row],[RENDIMIENTO]]</f>
        <v>501.04166666666669</v>
      </c>
      <c r="O298" s="64" t="s">
        <v>421</v>
      </c>
      <c r="P298" s="76" t="s">
        <v>421</v>
      </c>
      <c r="Q298" s="65" t="s">
        <v>421</v>
      </c>
      <c r="R298" s="78" t="s">
        <v>421</v>
      </c>
      <c r="S298" s="71" t="s">
        <v>421</v>
      </c>
      <c r="T298" s="94" t="s">
        <v>421</v>
      </c>
      <c r="U298" s="71" t="s">
        <v>421</v>
      </c>
      <c r="V298" s="80" t="s">
        <v>421</v>
      </c>
    </row>
    <row r="299" spans="2:22" x14ac:dyDescent="0.3">
      <c r="B299" s="6" t="str">
        <f>'DATOS DISEÑO'!$C$9</f>
        <v>BOYACÁ</v>
      </c>
      <c r="C299" s="6" t="str">
        <f>'DATOS DISEÑO'!$C$10</f>
        <v>TUNDAMA</v>
      </c>
      <c r="D299" s="6">
        <v>9</v>
      </c>
      <c r="E299" s="6" t="s">
        <v>114</v>
      </c>
      <c r="F299" s="82" t="str">
        <f>VLOOKUP(Tabla712[[#This Row],[ITEM]],Tabla1[[#All],[ÍTEM]:[DESCRIPCIÓN ACTIVIDAD]],3,FALSE)</f>
        <v>BASE GRANULAR CLASE C
 (Analizada para tipo NT1, de gradacion BG 27, clase C)</v>
      </c>
      <c r="G299" s="6" t="s">
        <v>8</v>
      </c>
      <c r="H299" t="s">
        <v>100</v>
      </c>
      <c r="I299" s="6" t="s">
        <v>87</v>
      </c>
      <c r="J299" s="5" cm="1">
        <f t="array" ref="J299">INDEX(Tabla5[[#All],[Departamento]:[Precio ($ COP)]],MATCH(Tabla712[[#This Row],[DEPARTAMENTO]]&amp;Tabla712[[#This Row],[CODIGO]]&amp;Tabla712[[#This Row],[PROVINCIA]],Tabla5[[#All],[Departamento]]&amp;Tabla5[[#All],[Código]]&amp;Tabla5[[#All],[Provincia]],0),6)</f>
        <v>160333.33333333334</v>
      </c>
      <c r="K299" s="74">
        <f>Tabla712[[#This Row],[VALOR ECONOMICO ]]/Tabla712[[#This Row],[PRESTACIONES '[%']]]*100</f>
        <v>86666.666666666672</v>
      </c>
      <c r="L299" s="63">
        <v>185</v>
      </c>
      <c r="M299" s="63">
        <v>240</v>
      </c>
      <c r="N299" s="75">
        <f>Tabla712[[#This Row],[VALOR ECONOMICO ]]/Tabla712[[#This Row],[RENDIMIENTO]]</f>
        <v>668.05555555555554</v>
      </c>
      <c r="O299" s="64" t="s">
        <v>421</v>
      </c>
      <c r="P299" s="76" t="s">
        <v>421</v>
      </c>
      <c r="Q299" s="65" t="s">
        <v>421</v>
      </c>
      <c r="R299" s="78" t="s">
        <v>421</v>
      </c>
      <c r="S299" s="71" t="s">
        <v>421</v>
      </c>
      <c r="T299" s="94" t="s">
        <v>421</v>
      </c>
      <c r="U299" s="71" t="s">
        <v>421</v>
      </c>
      <c r="V299" s="80" t="s">
        <v>421</v>
      </c>
    </row>
    <row r="300" spans="2:22" x14ac:dyDescent="0.3">
      <c r="B300" s="6" t="str">
        <f>'DATOS DISEÑO'!$C$9</f>
        <v>BOYACÁ</v>
      </c>
      <c r="C300" s="6" t="str">
        <f>'DATOS DISEÑO'!$C$10</f>
        <v>TUNDAMA</v>
      </c>
      <c r="D300" s="6">
        <v>9</v>
      </c>
      <c r="E300" s="6" t="s">
        <v>109</v>
      </c>
      <c r="F300" s="82" t="str">
        <f>VLOOKUP(Tabla712[[#This Row],[ITEM]],Tabla1[[#All],[ÍTEM]:[DESCRIPCIÓN ACTIVIDAD]],3,FALSE)</f>
        <v>EXCAVACIÓN SIN CLASIFICAR DE LA EXPLANACIÓN Y CANALES</v>
      </c>
      <c r="G300" s="6" t="s">
        <v>10</v>
      </c>
      <c r="H300" t="s">
        <v>375</v>
      </c>
      <c r="I300" s="6" t="s">
        <v>372</v>
      </c>
      <c r="J300" s="5" cm="1">
        <f t="array" ref="J300">INDEX(Tabla9[[#All],[Departamento ]:[Precio ($ COP)]],MATCH(Tabla712[[#This Row],[DEPARTAMENTO]]&amp;Tabla712[[#This Row],[CODIGO]]&amp;Tabla712[[#This Row],[PROVINCIA]],Tabla9[[#All],[Departamento ]]&amp;Tabla9[[#All],[Código]]&amp;Tabla9[[#All],[Provincia]],0),8)</f>
        <v>250141.74344436562</v>
      </c>
      <c r="K300" s="74" t="s">
        <v>421</v>
      </c>
      <c r="L300" s="63" t="s">
        <v>421</v>
      </c>
      <c r="M300" s="63" t="s">
        <v>421</v>
      </c>
      <c r="N300" s="75" t="s">
        <v>421</v>
      </c>
      <c r="O300" s="64" t="s">
        <v>421</v>
      </c>
      <c r="P300" s="76" t="s">
        <v>421</v>
      </c>
      <c r="Q300" s="65">
        <f>1/70</f>
        <v>1.4285714285714285E-2</v>
      </c>
      <c r="R300" s="79">
        <f>Tabla712[[#This Row],[VALOR ECONOMICO ]]*Tabla712[[#This Row],[RENDIMIENTO EQUIPO]]</f>
        <v>3573.4534777766517</v>
      </c>
      <c r="S300" s="71" t="s">
        <v>421</v>
      </c>
      <c r="T300" s="94" t="s">
        <v>421</v>
      </c>
      <c r="U300" s="71" t="s">
        <v>421</v>
      </c>
      <c r="V300" s="80" t="s">
        <v>421</v>
      </c>
    </row>
    <row r="301" spans="2:22" x14ac:dyDescent="0.3">
      <c r="B301" s="6" t="str">
        <f>'DATOS DISEÑO'!$C$9</f>
        <v>BOYACÁ</v>
      </c>
      <c r="C301" s="6" t="str">
        <f>'DATOS DISEÑO'!$C$10</f>
        <v>TUNDAMA</v>
      </c>
      <c r="D301" s="6">
        <v>9</v>
      </c>
      <c r="E301" s="6">
        <v>310.10000000000002</v>
      </c>
      <c r="F301" s="82" t="str">
        <f>VLOOKUP(Tabla712[[#This Row],[ITEM]],Tabla1[[#All],[ÍTEM]:[DESCRIPCIÓN ACTIVIDAD]],3,FALSE)</f>
        <v>CONFORMACIÓN DE LA CALZADA EXISTENTE</v>
      </c>
      <c r="G301" s="6" t="s">
        <v>323</v>
      </c>
      <c r="H301" t="s">
        <v>377</v>
      </c>
      <c r="I301" s="6" t="s">
        <v>372</v>
      </c>
      <c r="J301" s="5" cm="1">
        <f t="array" ref="J301">INDEX(Tabla9[[#All],[Departamento ]:[Precio ($ COP)]],MATCH(Tabla712[[#This Row],[DEPARTAMENTO]]&amp;Tabla712[[#This Row],[CODIGO]]&amp;Tabla712[[#This Row],[PROVINCIA]],Tabla9[[#All],[Departamento ]]&amp;Tabla9[[#All],[Código]]&amp;Tabla9[[#All],[Provincia]],0),8)</f>
        <v>250141.74344436562</v>
      </c>
      <c r="K301" s="74" t="s">
        <v>421</v>
      </c>
      <c r="L301" s="63" t="s">
        <v>421</v>
      </c>
      <c r="M301" s="63" t="s">
        <v>421</v>
      </c>
      <c r="N301" s="75" t="s">
        <v>421</v>
      </c>
      <c r="O301" s="64" t="s">
        <v>421</v>
      </c>
      <c r="P301" s="76" t="s">
        <v>421</v>
      </c>
      <c r="Q301" s="65">
        <f>1/619.375</f>
        <v>1.6145307769929364E-3</v>
      </c>
      <c r="R301" s="79">
        <f>Tabla712[[#This Row],[VALOR ECONOMICO ]]*Tabla712[[#This Row],[RENDIMIENTO EQUIPO]]</f>
        <v>403.86154340159942</v>
      </c>
      <c r="S301" s="71" t="s">
        <v>421</v>
      </c>
      <c r="T301" s="94" t="s">
        <v>421</v>
      </c>
      <c r="U301" s="71" t="s">
        <v>421</v>
      </c>
      <c r="V301" s="80" t="s">
        <v>421</v>
      </c>
    </row>
    <row r="302" spans="2:22" x14ac:dyDescent="0.3">
      <c r="B302" s="6" t="str">
        <f>'DATOS DISEÑO'!$C$9</f>
        <v>BOYACÁ</v>
      </c>
      <c r="C302" s="6" t="str">
        <f>'DATOS DISEÑO'!$C$10</f>
        <v>TUNDAMA</v>
      </c>
      <c r="D302" s="6">
        <v>9</v>
      </c>
      <c r="E302" s="6">
        <v>450.2</v>
      </c>
      <c r="F302" s="82" t="str">
        <f>VLOOKUP(Tabla712[[#This Row],[ITEM]],Tabla1[[#All],[ÍTEM]:[DESCRIPCIÓN ACTIVIDAD]],3,FALSE)</f>
        <v>MEZCLA DENSA EN CALIENTE TIPO MDC‐19  
(Mezcla in situ)</v>
      </c>
      <c r="G302" s="6" t="s">
        <v>14</v>
      </c>
      <c r="H302" t="s">
        <v>378</v>
      </c>
      <c r="I302" s="6" t="s">
        <v>372</v>
      </c>
      <c r="J302" s="5" cm="1">
        <f t="array" ref="J302">INDEX(Tabla9[[#All],[Departamento ]:[Precio ($ COP)]],MATCH(Tabla712[[#This Row],[DEPARTAMENTO]]&amp;Tabla712[[#This Row],[CODIGO]]&amp;Tabla712[[#This Row],[PROVINCIA]],Tabla9[[#All],[Departamento ]]&amp;Tabla9[[#All],[Código]]&amp;Tabla9[[#All],[Provincia]],0),8)</f>
        <v>270986.88873139612</v>
      </c>
      <c r="K302" s="74" t="s">
        <v>421</v>
      </c>
      <c r="L302" s="63" t="s">
        <v>421</v>
      </c>
      <c r="M302" s="63" t="s">
        <v>421</v>
      </c>
      <c r="N302" s="75" t="s">
        <v>421</v>
      </c>
      <c r="O302" s="64" t="s">
        <v>421</v>
      </c>
      <c r="P302" s="76" t="s">
        <v>421</v>
      </c>
      <c r="Q302" s="65">
        <v>0.1</v>
      </c>
      <c r="R302" s="79">
        <f>Tabla712[[#This Row],[VALOR ECONOMICO ]]*Tabla712[[#This Row],[RENDIMIENTO EQUIPO]]</f>
        <v>27098.688873139614</v>
      </c>
      <c r="S302" s="71" t="s">
        <v>421</v>
      </c>
      <c r="T302" s="94" t="s">
        <v>421</v>
      </c>
      <c r="U302" s="71" t="s">
        <v>421</v>
      </c>
      <c r="V302" s="80" t="s">
        <v>421</v>
      </c>
    </row>
    <row r="303" spans="2:22" x14ac:dyDescent="0.3">
      <c r="B303" s="6" t="str">
        <f>'DATOS DISEÑO'!$C$9</f>
        <v>BOYACÁ</v>
      </c>
      <c r="C303" s="6" t="str">
        <f>'DATOS DISEÑO'!$C$10</f>
        <v>TUNDAMA</v>
      </c>
      <c r="D303" s="6">
        <v>9</v>
      </c>
      <c r="E303" s="6">
        <v>310.10000000000002</v>
      </c>
      <c r="F303" s="82" t="str">
        <f>VLOOKUP(Tabla712[[#This Row],[ITEM]],Tabla1[[#All],[ÍTEM]:[DESCRIPCIÓN ACTIVIDAD]],3,FALSE)</f>
        <v>CONFORMACIÓN DE LA CALZADA EXISTENTE</v>
      </c>
      <c r="G303" s="6" t="s">
        <v>18</v>
      </c>
      <c r="H303" t="s">
        <v>379</v>
      </c>
      <c r="I303" s="6" t="s">
        <v>372</v>
      </c>
      <c r="J303" s="5" cm="1">
        <f t="array" ref="J303">INDEX(Tabla9[[#All],[Departamento ]:[Precio ($ COP)]],MATCH(Tabla712[[#This Row],[DEPARTAMENTO]]&amp;Tabla712[[#This Row],[CODIGO]]&amp;Tabla712[[#This Row],[PROVINCIA]],Tabla9[[#All],[Departamento ]]&amp;Tabla9[[#All],[Código]]&amp;Tabla9[[#All],[Provincia]],0),8)</f>
        <v>61676.547421790725</v>
      </c>
      <c r="K303" s="74" t="s">
        <v>421</v>
      </c>
      <c r="L303" s="63" t="s">
        <v>421</v>
      </c>
      <c r="M303" s="63" t="s">
        <v>421</v>
      </c>
      <c r="N303" s="75" t="s">
        <v>421</v>
      </c>
      <c r="O303" s="64" t="s">
        <v>421</v>
      </c>
      <c r="P303" s="76" t="s">
        <v>421</v>
      </c>
      <c r="Q303" s="65">
        <f>1/619.375</f>
        <v>1.6145307769929364E-3</v>
      </c>
      <c r="R303" s="79">
        <f>Tabla712[[#This Row],[VALOR ECONOMICO ]]*Tabla712[[#This Row],[RENDIMIENTO EQUIPO]]</f>
        <v>99.578684031145471</v>
      </c>
      <c r="S303" s="71" t="s">
        <v>421</v>
      </c>
      <c r="T303" s="94" t="s">
        <v>421</v>
      </c>
      <c r="U303" s="71" t="s">
        <v>421</v>
      </c>
      <c r="V303" s="80" t="s">
        <v>421</v>
      </c>
    </row>
    <row r="304" spans="2:22" x14ac:dyDescent="0.3">
      <c r="B304" s="6" t="str">
        <f>'DATOS DISEÑO'!$C$9</f>
        <v>BOYACÁ</v>
      </c>
      <c r="C304" s="6" t="str">
        <f>'DATOS DISEÑO'!$C$10</f>
        <v>TUNDAMA</v>
      </c>
      <c r="D304" s="6">
        <v>9</v>
      </c>
      <c r="E304" s="6" t="s">
        <v>114</v>
      </c>
      <c r="F304" s="82" t="str">
        <f>VLOOKUP(Tabla712[[#This Row],[ITEM]],Tabla1[[#All],[ÍTEM]:[DESCRIPCIÓN ACTIVIDAD]],3,FALSE)</f>
        <v>BASE GRANULAR CLASE C
 (Analizada para tipo NT1, de gradacion BG 27, clase C)</v>
      </c>
      <c r="G304" s="6" t="s">
        <v>65</v>
      </c>
      <c r="H304" t="s">
        <v>357</v>
      </c>
      <c r="I304" s="6" t="s">
        <v>146</v>
      </c>
      <c r="J304" s="5" cm="1">
        <f t="array" ref="J304">INDEX(Tabla8[[#All],[Departamento ]:[Precio ($ COP)]],MATCH(Tabla712[[#This Row],[DEPARTAMENTO]]&amp;Tabla712[[#This Row],[CODIGO]]&amp;Tabla712[[#This Row],[PROVINCIA]],Tabla8[[#All],[Departamento ]]&amp;Tabla8[[#All],[Código]]&amp;Tabla8[[#All],[Provincia]],0),7)</f>
        <v>67513.129849974139</v>
      </c>
      <c r="K304" s="74" t="s">
        <v>421</v>
      </c>
      <c r="L304" s="63" t="s">
        <v>421</v>
      </c>
      <c r="M304" s="63" t="s">
        <v>421</v>
      </c>
      <c r="N304" s="75" t="s">
        <v>421</v>
      </c>
      <c r="O304" s="64">
        <v>1.3</v>
      </c>
      <c r="P304" s="77">
        <f>Tabla712[[#This Row],[CANTIDAD DE MATERIAL]]*Tabla712[[#This Row],[VALOR ECONOMICO ]]</f>
        <v>87767.068804966388</v>
      </c>
      <c r="Q304" s="65" t="s">
        <v>421</v>
      </c>
      <c r="R304" s="78" t="s">
        <v>421</v>
      </c>
      <c r="S304" s="71" t="s">
        <v>421</v>
      </c>
      <c r="T304" s="94" t="s">
        <v>421</v>
      </c>
      <c r="U304" s="71" t="s">
        <v>421</v>
      </c>
      <c r="V304" s="80" t="s">
        <v>421</v>
      </c>
    </row>
    <row r="305" spans="2:22" x14ac:dyDescent="0.3">
      <c r="B305" s="6" t="str">
        <f>'DATOS DISEÑO'!$C$9</f>
        <v>BOYACÁ</v>
      </c>
      <c r="C305" s="6" t="str">
        <f>'DATOS DISEÑO'!$C$10</f>
        <v>TUNDAMA</v>
      </c>
      <c r="D305" s="6">
        <v>9</v>
      </c>
      <c r="E305" s="6" t="s">
        <v>111</v>
      </c>
      <c r="F305" s="82" t="str">
        <f>VLOOKUP(Tabla712[[#This Row],[ITEM]],Tabla1[[#All],[ÍTEM]:[DESCRIPCIÓN ACTIVIDAD]],3,FALSE)</f>
        <v>SUBBASE GRANULAR CLASE C 
(Analizada para tipo de gradacion SGB-50, clase C)</v>
      </c>
      <c r="G305" s="6" t="s">
        <v>71</v>
      </c>
      <c r="H305" t="s">
        <v>361</v>
      </c>
      <c r="I305" s="6" t="s">
        <v>146</v>
      </c>
      <c r="J305" s="5" cm="1">
        <f t="array" ref="J305">INDEX(Tabla8[[#All],[Departamento ]:[Precio ($ COP)]],MATCH(Tabla712[[#This Row],[DEPARTAMENTO]]&amp;Tabla712[[#This Row],[CODIGO]]&amp;Tabla712[[#This Row],[PROVINCIA]],Tabla8[[#All],[Departamento ]]&amp;Tabla8[[#All],[Código]]&amp;Tabla8[[#All],[Provincia]],0),7)</f>
        <v>65637.76513191931</v>
      </c>
      <c r="K305" s="74" t="s">
        <v>421</v>
      </c>
      <c r="L305" s="63" t="s">
        <v>421</v>
      </c>
      <c r="M305" s="63" t="s">
        <v>421</v>
      </c>
      <c r="N305" s="75" t="s">
        <v>421</v>
      </c>
      <c r="O305" s="64">
        <v>1.3</v>
      </c>
      <c r="P305" s="77">
        <f>Tabla712[[#This Row],[CANTIDAD DE MATERIAL]]*Tabla712[[#This Row],[VALOR ECONOMICO ]]</f>
        <v>85329.094671495113</v>
      </c>
      <c r="Q305" s="65" t="s">
        <v>421</v>
      </c>
      <c r="R305" s="78" t="s">
        <v>421</v>
      </c>
      <c r="S305" s="71" t="s">
        <v>421</v>
      </c>
      <c r="T305" s="94" t="s">
        <v>421</v>
      </c>
      <c r="U305" s="71" t="s">
        <v>421</v>
      </c>
      <c r="V305" s="80" t="s">
        <v>421</v>
      </c>
    </row>
    <row r="306" spans="2:22" x14ac:dyDescent="0.3">
      <c r="B306" s="6" t="str">
        <f>'DATOS DISEÑO'!$C$9</f>
        <v>BOYACÁ</v>
      </c>
      <c r="C306" s="6" t="str">
        <f>'DATOS DISEÑO'!$C$10</f>
        <v>TUNDAMA</v>
      </c>
      <c r="D306" s="6">
        <v>9</v>
      </c>
      <c r="E306" s="6">
        <v>450.2</v>
      </c>
      <c r="F306" s="82" t="str">
        <f>VLOOKUP(Tabla712[[#This Row],[ITEM]],Tabla1[[#All],[ÍTEM]:[DESCRIPCIÓN ACTIVIDAD]],3,FALSE)</f>
        <v>MEZCLA DENSA EN CALIENTE TIPO MDC‐19  
(Mezcla in situ)</v>
      </c>
      <c r="G306" s="6" t="s">
        <v>34</v>
      </c>
      <c r="H306" t="s">
        <v>385</v>
      </c>
      <c r="I306" s="6" t="s">
        <v>372</v>
      </c>
      <c r="J306" s="5" cm="1">
        <f t="array" ref="J306">INDEX(Tabla9[[#All],[Departamento ]:[Precio ($ COP)]],MATCH(Tabla712[[#This Row],[DEPARTAMENTO]]&amp;Tabla712[[#This Row],[CODIGO]]&amp;Tabla712[[#This Row],[PROVINCIA]],Tabla9[[#All],[Departamento ]]&amp;Tabla9[[#All],[Código]]&amp;Tabla9[[#All],[Provincia]],0),8)</f>
        <v>156338.58965272852</v>
      </c>
      <c r="K306" s="74" t="s">
        <v>421</v>
      </c>
      <c r="L306" s="63" t="s">
        <v>421</v>
      </c>
      <c r="M306" s="63" t="s">
        <v>421</v>
      </c>
      <c r="N306" s="75" t="s">
        <v>421</v>
      </c>
      <c r="O306" s="64" t="s">
        <v>421</v>
      </c>
      <c r="P306" s="76" t="s">
        <v>421</v>
      </c>
      <c r="Q306" s="65">
        <v>0.1</v>
      </c>
      <c r="R306" s="79">
        <f>Tabla712[[#This Row],[VALOR ECONOMICO ]]*Tabla712[[#This Row],[RENDIMIENTO EQUIPO]]</f>
        <v>15633.858965272853</v>
      </c>
      <c r="S306" s="71" t="s">
        <v>421</v>
      </c>
      <c r="T306" s="94" t="s">
        <v>421</v>
      </c>
      <c r="U306" s="71" t="s">
        <v>421</v>
      </c>
      <c r="V306" s="80" t="s">
        <v>421</v>
      </c>
    </row>
    <row r="307" spans="2:22" x14ac:dyDescent="0.3">
      <c r="B307" s="6" t="str">
        <f>'DATOS DISEÑO'!$C$9</f>
        <v>BOYACÁ</v>
      </c>
      <c r="C307" s="6" t="str">
        <f>'DATOS DISEÑO'!$C$10</f>
        <v>TUNDAMA</v>
      </c>
      <c r="D307" s="6">
        <v>9</v>
      </c>
      <c r="E307" s="6" t="s">
        <v>109</v>
      </c>
      <c r="F307" s="82" t="str">
        <f>VLOOKUP(Tabla712[[#This Row],[ITEM]],Tabla1[[#All],[ÍTEM]:[DESCRIPCIÓN ACTIVIDAD]],3,FALSE)</f>
        <v>EXCAVACIÓN SIN CLASIFICAR DE LA EXPLANACIÓN Y CANALES</v>
      </c>
      <c r="G307" s="6" t="s">
        <v>30</v>
      </c>
      <c r="H307" t="s">
        <v>383</v>
      </c>
      <c r="I307" s="6" t="s">
        <v>372</v>
      </c>
      <c r="J307" s="5" cm="1">
        <f t="array" ref="J307">INDEX(Tabla9[[#All],[Departamento ]:[Precio ($ COP)]],MATCH(Tabla712[[#This Row],[DEPARTAMENTO]]&amp;Tabla712[[#This Row],[CODIGO]]&amp;Tabla712[[#This Row],[PROVINCIA]],Tabla9[[#All],[Departamento ]]&amp;Tabla9[[#All],[Código]]&amp;Tabla9[[#All],[Provincia]],0),8)</f>
        <v>135493.44436569806</v>
      </c>
      <c r="K307" s="74" t="s">
        <v>421</v>
      </c>
      <c r="L307" s="63" t="s">
        <v>421</v>
      </c>
      <c r="M307" s="63" t="s">
        <v>421</v>
      </c>
      <c r="N307" s="75" t="s">
        <v>421</v>
      </c>
      <c r="O307" s="64" t="s">
        <v>421</v>
      </c>
      <c r="P307" s="76" t="s">
        <v>421</v>
      </c>
      <c r="Q307" s="65">
        <f>1/53.125</f>
        <v>1.8823529411764704E-2</v>
      </c>
      <c r="R307" s="79">
        <f>Tabla712[[#This Row],[VALOR ECONOMICO ]]*Tabla712[[#This Row],[RENDIMIENTO EQUIPO]]</f>
        <v>2550.4648351190222</v>
      </c>
      <c r="S307" s="71" t="s">
        <v>421</v>
      </c>
      <c r="T307" s="94" t="s">
        <v>421</v>
      </c>
      <c r="U307" s="71" t="s">
        <v>421</v>
      </c>
      <c r="V307" s="80" t="s">
        <v>421</v>
      </c>
    </row>
    <row r="308" spans="2:22" x14ac:dyDescent="0.3">
      <c r="B308" s="6" t="str">
        <f>'DATOS DISEÑO'!$C$9</f>
        <v>BOYACÁ</v>
      </c>
      <c r="C308" s="6" t="str">
        <f>'DATOS DISEÑO'!$C$10</f>
        <v>TUNDAMA</v>
      </c>
      <c r="D308" s="6">
        <v>9</v>
      </c>
      <c r="E308" s="6">
        <v>450.2</v>
      </c>
      <c r="F308" s="82" t="str">
        <f>VLOOKUP(Tabla712[[#This Row],[ITEM]],Tabla1[[#All],[ÍTEM]:[DESCRIPCIÓN ACTIVIDAD]],3,FALSE)</f>
        <v>MEZCLA DENSA EN CALIENTE TIPO MDC‐19  
(Mezcla in situ)</v>
      </c>
      <c r="G308" s="6" t="s">
        <v>40</v>
      </c>
      <c r="H308" t="s">
        <v>388</v>
      </c>
      <c r="I308" s="6" t="s">
        <v>372</v>
      </c>
      <c r="J308" s="5" cm="1">
        <f t="array" ref="J308">INDEX(Tabla9[[#All],[Departamento ]:[Precio ($ COP)]],MATCH(Tabla712[[#This Row],[DEPARTAMENTO]]&amp;Tabla712[[#This Row],[CODIGO]]&amp;Tabla712[[#This Row],[PROVINCIA]],Tabla9[[#All],[Departamento ]]&amp;Tabla9[[#All],[Código]]&amp;Tabla9[[#All],[Provincia]],0),8)</f>
        <v>182395.02126151661</v>
      </c>
      <c r="K308" s="74" t="s">
        <v>421</v>
      </c>
      <c r="L308" s="63" t="s">
        <v>421</v>
      </c>
      <c r="M308" s="63" t="s">
        <v>421</v>
      </c>
      <c r="N308" s="75" t="s">
        <v>421</v>
      </c>
      <c r="O308" s="64" t="s">
        <v>421</v>
      </c>
      <c r="P308" s="76" t="s">
        <v>421</v>
      </c>
      <c r="Q308" s="65">
        <v>0.1</v>
      </c>
      <c r="R308" s="79">
        <f>Tabla712[[#This Row],[VALOR ECONOMICO ]]*Tabla712[[#This Row],[RENDIMIENTO EQUIPO]]</f>
        <v>18239.502126151663</v>
      </c>
      <c r="S308" s="71" t="s">
        <v>421</v>
      </c>
      <c r="T308" s="94" t="s">
        <v>421</v>
      </c>
      <c r="U308" s="71" t="s">
        <v>421</v>
      </c>
      <c r="V308" s="80" t="s">
        <v>421</v>
      </c>
    </row>
    <row r="309" spans="2:22" x14ac:dyDescent="0.3">
      <c r="B309" s="6" t="str">
        <f>'DATOS DISEÑO'!$C$9</f>
        <v>BOYACÁ</v>
      </c>
      <c r="C309" s="6" t="str">
        <f>'DATOS DISEÑO'!$C$10</f>
        <v>TUNDAMA</v>
      </c>
      <c r="D309" s="6">
        <v>9</v>
      </c>
      <c r="E309" s="6">
        <v>310.10000000000002</v>
      </c>
      <c r="F309" s="82" t="str">
        <f>VLOOKUP(Tabla712[[#This Row],[ITEM]],Tabla1[[#All],[ÍTEM]:[DESCRIPCIÓN ACTIVIDAD]],3,FALSE)</f>
        <v>CONFORMACIÓN DE LA CALZADA EXISTENTE</v>
      </c>
      <c r="G309" s="6" t="s">
        <v>52</v>
      </c>
      <c r="H309" t="s">
        <v>395</v>
      </c>
      <c r="I309" s="6" t="s">
        <v>372</v>
      </c>
      <c r="J309" s="5" cm="1">
        <f t="array" ref="J309">INDEX(Tabla9[[#All],[Departamento ]:[Precio ($ COP)]],MATCH(Tabla712[[#This Row],[DEPARTAMENTO]]&amp;Tabla712[[#This Row],[CODIGO]]&amp;Tabla712[[#This Row],[PROVINCIA]],Tabla9[[#All],[Departamento ]]&amp;Tabla9[[#All],[Código]]&amp;Tabla9[[#All],[Provincia]],0),8)</f>
        <v>250141.74344436562</v>
      </c>
      <c r="K309" s="74" t="s">
        <v>421</v>
      </c>
      <c r="L309" s="63" t="s">
        <v>421</v>
      </c>
      <c r="M309" s="63" t="s">
        <v>421</v>
      </c>
      <c r="N309" s="75" t="s">
        <v>421</v>
      </c>
      <c r="O309" s="64" t="s">
        <v>421</v>
      </c>
      <c r="P309" s="76" t="s">
        <v>421</v>
      </c>
      <c r="Q309" s="65">
        <f>1/619.375</f>
        <v>1.6145307769929364E-3</v>
      </c>
      <c r="R309" s="79">
        <f>Tabla712[[#This Row],[VALOR ECONOMICO ]]*Tabla712[[#This Row],[RENDIMIENTO EQUIPO]]</f>
        <v>403.86154340159942</v>
      </c>
      <c r="S309" s="71" t="s">
        <v>421</v>
      </c>
      <c r="T309" s="94" t="s">
        <v>421</v>
      </c>
      <c r="U309" s="71" t="s">
        <v>421</v>
      </c>
      <c r="V309" s="80" t="s">
        <v>421</v>
      </c>
    </row>
    <row r="310" spans="2:22" x14ac:dyDescent="0.3">
      <c r="B310" s="6" t="str">
        <f>'DATOS DISEÑO'!$C$9</f>
        <v>BOYACÁ</v>
      </c>
      <c r="C310" s="6" t="str">
        <f>'DATOS DISEÑO'!$C$10</f>
        <v>TUNDAMA</v>
      </c>
      <c r="D310" s="6">
        <v>9</v>
      </c>
      <c r="E310" s="6" t="s">
        <v>109</v>
      </c>
      <c r="F310" s="82" t="str">
        <f>VLOOKUP(Tabla712[[#This Row],[ITEM]],Tabla1[[#All],[ÍTEM]:[DESCRIPCIÓN ACTIVIDAD]],3,FALSE)</f>
        <v>EXCAVACIÓN SIN CLASIFICAR DE LA EXPLANACIÓN Y CANALES</v>
      </c>
      <c r="G310" s="6" t="s">
        <v>52</v>
      </c>
      <c r="H310" t="s">
        <v>395</v>
      </c>
      <c r="I310" s="6" t="s">
        <v>372</v>
      </c>
      <c r="J310" s="5" cm="1">
        <f t="array" ref="J310">INDEX(Tabla9[[#All],[Departamento ]:[Precio ($ COP)]],MATCH(Tabla712[[#This Row],[DEPARTAMENTO]]&amp;Tabla712[[#This Row],[CODIGO]]&amp;Tabla712[[#This Row],[PROVINCIA]],Tabla9[[#All],[Departamento ]]&amp;Tabla9[[#All],[Código]]&amp;Tabla9[[#All],[Provincia]],0),8)</f>
        <v>250141.74344436562</v>
      </c>
      <c r="K310" s="74" t="s">
        <v>421</v>
      </c>
      <c r="L310" s="63" t="s">
        <v>421</v>
      </c>
      <c r="M310" s="63" t="s">
        <v>421</v>
      </c>
      <c r="N310" s="75" t="s">
        <v>421</v>
      </c>
      <c r="O310" s="64" t="s">
        <v>421</v>
      </c>
      <c r="P310" s="76" t="s">
        <v>421</v>
      </c>
      <c r="Q310" s="65">
        <f>1/53.125</f>
        <v>1.8823529411764704E-2</v>
      </c>
      <c r="R310" s="79">
        <f>Tabla712[[#This Row],[VALOR ECONOMICO ]]*Tabla712[[#This Row],[RENDIMIENTO EQUIPO]]</f>
        <v>4708.5504648351171</v>
      </c>
      <c r="S310" s="71" t="s">
        <v>421</v>
      </c>
      <c r="T310" s="94" t="s">
        <v>421</v>
      </c>
      <c r="U310" s="71" t="s">
        <v>421</v>
      </c>
      <c r="V310" s="80" t="s">
        <v>421</v>
      </c>
    </row>
    <row r="311" spans="2:22" x14ac:dyDescent="0.3">
      <c r="B311" s="6" t="str">
        <f>'DATOS DISEÑO'!$C$9</f>
        <v>BOYACÁ</v>
      </c>
      <c r="C311" s="6" t="str">
        <f>'DATOS DISEÑO'!$C$10</f>
        <v>TUNDAMA</v>
      </c>
      <c r="D311" s="6">
        <v>9</v>
      </c>
      <c r="E311" s="6" t="s">
        <v>111</v>
      </c>
      <c r="F311" s="82" t="str">
        <f>VLOOKUP(Tabla712[[#This Row],[ITEM]],Tabla1[[#All],[ÍTEM]:[DESCRIPCIÓN ACTIVIDAD]],3,FALSE)</f>
        <v>SUBBASE GRANULAR CLASE C 
(Analizada para tipo de gradacion SGB-50, clase C)</v>
      </c>
      <c r="G311" s="6" t="s">
        <v>33</v>
      </c>
      <c r="H311" t="s">
        <v>336</v>
      </c>
      <c r="I311" s="6" t="s">
        <v>335</v>
      </c>
      <c r="J311" s="5" cm="1">
        <f t="array" ref="J311">INDEX(Tabla8[[#All],[Departamento ]:[Precio ($ COP)]],MATCH(Tabla712[[#This Row],[DEPARTAMENTO]]&amp;Tabla712[[#This Row],[CODIGO]]&amp;Tabla712[[#This Row],[PROVINCIA]],Tabla8[[#All],[Departamento ]]&amp;Tabla8[[#All],[Código]]&amp;Tabla8[[#All],[Provincia]],0),7)</f>
        <v>97.87579460336616</v>
      </c>
      <c r="K311" s="74" t="s">
        <v>421</v>
      </c>
      <c r="L311" s="63" t="s">
        <v>421</v>
      </c>
      <c r="M311" s="63" t="s">
        <v>421</v>
      </c>
      <c r="N311" s="75" t="s">
        <v>421</v>
      </c>
      <c r="O311" s="64">
        <v>22</v>
      </c>
      <c r="P311" s="77">
        <f>Tabla712[[#This Row],[CANTIDAD DE MATERIAL]]*Tabla712[[#This Row],[VALOR ECONOMICO ]]</f>
        <v>2153.2674812740556</v>
      </c>
      <c r="Q311" s="65" t="s">
        <v>421</v>
      </c>
      <c r="R311" s="78" t="s">
        <v>421</v>
      </c>
      <c r="S311" s="71" t="s">
        <v>421</v>
      </c>
      <c r="T311" s="94" t="s">
        <v>421</v>
      </c>
      <c r="U311" s="71" t="s">
        <v>421</v>
      </c>
      <c r="V311" s="80" t="s">
        <v>421</v>
      </c>
    </row>
    <row r="312" spans="2:22" x14ac:dyDescent="0.3">
      <c r="B312" s="6" t="str">
        <f>'DATOS DISEÑO'!$C$9</f>
        <v>BOYACÁ</v>
      </c>
      <c r="C312" s="6" t="str">
        <f>'DATOS DISEÑO'!$C$10</f>
        <v>TUNDAMA</v>
      </c>
      <c r="D312" s="6">
        <v>9</v>
      </c>
      <c r="E312" s="6" t="s">
        <v>114</v>
      </c>
      <c r="F312" s="82" t="str">
        <f>VLOOKUP(Tabla712[[#This Row],[ITEM]],Tabla1[[#All],[ÍTEM]:[DESCRIPCIÓN ACTIVIDAD]],3,FALSE)</f>
        <v>BASE GRANULAR CLASE C
 (Analizada para tipo NT1, de gradacion BG 27, clase C)</v>
      </c>
      <c r="G312" s="6" t="s">
        <v>33</v>
      </c>
      <c r="H312" t="s">
        <v>336</v>
      </c>
      <c r="I312" s="6" t="s">
        <v>335</v>
      </c>
      <c r="J312" s="5" cm="1">
        <f t="array" ref="J312">INDEX(Tabla8[[#All],[Departamento ]:[Precio ($ COP)]],MATCH(Tabla712[[#This Row],[DEPARTAMENTO]]&amp;Tabla712[[#This Row],[CODIGO]]&amp;Tabla712[[#This Row],[PROVINCIA]],Tabla8[[#All],[Departamento ]]&amp;Tabla8[[#All],[Código]]&amp;Tabla8[[#All],[Provincia]],0),7)</f>
        <v>97.87579460336616</v>
      </c>
      <c r="K312" s="74" t="s">
        <v>421</v>
      </c>
      <c r="L312" s="63" t="s">
        <v>421</v>
      </c>
      <c r="M312" s="63" t="s">
        <v>421</v>
      </c>
      <c r="N312" s="75" t="s">
        <v>421</v>
      </c>
      <c r="O312" s="64">
        <v>22</v>
      </c>
      <c r="P312" s="77">
        <f>Tabla712[[#This Row],[CANTIDAD DE MATERIAL]]*Tabla712[[#This Row],[VALOR ECONOMICO ]]</f>
        <v>2153.2674812740556</v>
      </c>
      <c r="Q312" s="65" t="s">
        <v>421</v>
      </c>
      <c r="R312" s="78" t="s">
        <v>421</v>
      </c>
      <c r="S312" s="71" t="s">
        <v>421</v>
      </c>
      <c r="T312" s="94" t="s">
        <v>421</v>
      </c>
      <c r="U312" s="71" t="s">
        <v>421</v>
      </c>
      <c r="V312" s="80" t="s">
        <v>421</v>
      </c>
    </row>
    <row r="313" spans="2:22" x14ac:dyDescent="0.3">
      <c r="B313" s="6" t="str">
        <f>'DATOS DISEÑO'!$C$9</f>
        <v>BOYACÁ</v>
      </c>
      <c r="C313" s="6" t="str">
        <f>'DATOS DISEÑO'!$C$10</f>
        <v>TUNDAMA</v>
      </c>
      <c r="D313" s="6">
        <v>9</v>
      </c>
      <c r="E313" s="6">
        <v>450.2</v>
      </c>
      <c r="F313" s="82" t="str">
        <f>VLOOKUP(Tabla712[[#This Row],[ITEM]],Tabla1[[#All],[ÍTEM]:[DESCRIPCIÓN ACTIVIDAD]],3,FALSE)</f>
        <v>MEZCLA DENSA EN CALIENTE TIPO MDC‐19  
(Mezcla in situ)</v>
      </c>
      <c r="G313" s="6" t="s">
        <v>56</v>
      </c>
      <c r="H313" t="s">
        <v>397</v>
      </c>
      <c r="I313" s="6" t="s">
        <v>372</v>
      </c>
      <c r="J313" s="5" cm="1">
        <f t="array" ref="J313">INDEX(Tabla9[[#All],[Departamento ]:[Precio ($ COP)]],MATCH(Tabla712[[#This Row],[DEPARTAMENTO]]&amp;Tabla712[[#This Row],[CODIGO]]&amp;Tabla712[[#This Row],[PROVINCIA]],Tabla9[[#All],[Departamento ]]&amp;Tabla9[[#All],[Código]]&amp;Tabla9[[#All],[Provincia]],0),8)</f>
        <v>675749.02943222411</v>
      </c>
      <c r="K313" s="74" t="s">
        <v>421</v>
      </c>
      <c r="L313" s="63" t="s">
        <v>421</v>
      </c>
      <c r="M313" s="63" t="s">
        <v>421</v>
      </c>
      <c r="N313" s="75" t="s">
        <v>421</v>
      </c>
      <c r="O313" s="64" t="s">
        <v>421</v>
      </c>
      <c r="P313" s="76" t="s">
        <v>421</v>
      </c>
      <c r="Q313" s="65">
        <v>0.1</v>
      </c>
      <c r="R313" s="79">
        <f>Tabla712[[#This Row],[VALOR ECONOMICO ]]*Tabla712[[#This Row],[RENDIMIENTO EQUIPO]]</f>
        <v>67574.90294322242</v>
      </c>
      <c r="S313" s="71" t="s">
        <v>421</v>
      </c>
      <c r="T313" s="94" t="s">
        <v>421</v>
      </c>
      <c r="U313" s="71" t="s">
        <v>421</v>
      </c>
      <c r="V313" s="80" t="s">
        <v>421</v>
      </c>
    </row>
    <row r="314" spans="2:22" x14ac:dyDescent="0.3">
      <c r="B314" s="6" t="str">
        <f>'DATOS DISEÑO'!$C$9</f>
        <v>BOYACÁ</v>
      </c>
      <c r="C314" s="6" t="str">
        <f>'DATOS DISEÑO'!$C$10</f>
        <v>TUNDAMA</v>
      </c>
      <c r="D314" s="6">
        <v>9</v>
      </c>
      <c r="E314" s="6" t="s">
        <v>109</v>
      </c>
      <c r="F314" s="82" t="str">
        <f>VLOOKUP(Tabla712[[#This Row],[ITEM]],Tabla1[[#All],[ÍTEM]:[DESCRIPCIÓN ACTIVIDAD]],3,FALSE)</f>
        <v>EXCAVACIÓN SIN CLASIFICAR DE LA EXPLANACIÓN Y CANALES</v>
      </c>
      <c r="G314" s="6" t="s">
        <v>60</v>
      </c>
      <c r="H314" t="s">
        <v>399</v>
      </c>
      <c r="I314" s="6" t="s">
        <v>372</v>
      </c>
      <c r="J314" s="5" cm="1">
        <f t="array" ref="J314">INDEX(Tabla9[[#All],[Departamento ]:[Precio ($ COP)]],MATCH(Tabla712[[#This Row],[DEPARTAMENTO]]&amp;Tabla712[[#This Row],[CODIGO]]&amp;Tabla712[[#This Row],[PROVINCIA]],Tabla9[[#All],[Departamento ]]&amp;Tabla9[[#All],[Código]]&amp;Tabla9[[#All],[Provincia]],0),8)</f>
        <v>281409.46137491136</v>
      </c>
      <c r="K314" s="74" t="s">
        <v>421</v>
      </c>
      <c r="L314" s="63" t="s">
        <v>421</v>
      </c>
      <c r="M314" s="63" t="s">
        <v>421</v>
      </c>
      <c r="N314" s="75" t="s">
        <v>421</v>
      </c>
      <c r="O314" s="64" t="s">
        <v>421</v>
      </c>
      <c r="P314" s="76" t="s">
        <v>421</v>
      </c>
      <c r="Q314" s="65">
        <f>1/53.125</f>
        <v>1.8823529411764704E-2</v>
      </c>
      <c r="R314" s="79">
        <f>Tabla712[[#This Row],[VALOR ECONOMICO ]]*Tabla712[[#This Row],[RENDIMIENTO EQUIPO]]</f>
        <v>5297.1192729395079</v>
      </c>
      <c r="S314" s="71" t="s">
        <v>421</v>
      </c>
      <c r="T314" s="94" t="s">
        <v>421</v>
      </c>
      <c r="U314" s="71" t="s">
        <v>421</v>
      </c>
      <c r="V314" s="80" t="s">
        <v>421</v>
      </c>
    </row>
    <row r="315" spans="2:22" x14ac:dyDescent="0.3">
      <c r="B315" s="6" t="str">
        <f>'DATOS DISEÑO'!$C$9</f>
        <v>BOYACÁ</v>
      </c>
      <c r="C315" s="6" t="str">
        <f>'DATOS DISEÑO'!$C$10</f>
        <v>TUNDAMA</v>
      </c>
      <c r="D315" s="6">
        <v>9</v>
      </c>
      <c r="E315" s="6">
        <v>450.2</v>
      </c>
      <c r="F315" s="82" t="str">
        <f>VLOOKUP(Tabla712[[#This Row],[ITEM]],Tabla1[[#All],[ÍTEM]:[DESCRIPCIÓN ACTIVIDAD]],3,FALSE)</f>
        <v>MEZCLA DENSA EN CALIENTE TIPO MDC‐19  
(Mezcla in situ)</v>
      </c>
      <c r="G315" s="6" t="s">
        <v>62</v>
      </c>
      <c r="H315" t="s">
        <v>400</v>
      </c>
      <c r="I315" s="6" t="s">
        <v>372</v>
      </c>
      <c r="J315" s="5" cm="1">
        <f t="array" ref="J315">INDEX(Tabla9[[#All],[Departamento ]:[Precio ($ COP)]],MATCH(Tabla712[[#This Row],[DEPARTAMENTO]]&amp;Tabla712[[#This Row],[CODIGO]]&amp;Tabla712[[#This Row],[PROVINCIA]],Tabla9[[#All],[Departamento ]]&amp;Tabla9[[#All],[Código]]&amp;Tabla9[[#All],[Provincia]],0),8)</f>
        <v>496114.45783132518</v>
      </c>
      <c r="K315" s="74" t="s">
        <v>421</v>
      </c>
      <c r="L315" s="63" t="s">
        <v>421</v>
      </c>
      <c r="M315" s="63" t="s">
        <v>421</v>
      </c>
      <c r="N315" s="75" t="s">
        <v>421</v>
      </c>
      <c r="O315" s="64" t="s">
        <v>421</v>
      </c>
      <c r="P315" s="76" t="s">
        <v>421</v>
      </c>
      <c r="Q315" s="65">
        <v>0.1</v>
      </c>
      <c r="R315" s="79">
        <f>Tabla712[[#This Row],[VALOR ECONOMICO ]]*Tabla712[[#This Row],[RENDIMIENTO EQUIPO]]</f>
        <v>49611.44578313252</v>
      </c>
      <c r="S315" s="71" t="s">
        <v>421</v>
      </c>
      <c r="T315" s="94" t="s">
        <v>421</v>
      </c>
      <c r="U315" s="71" t="s">
        <v>421</v>
      </c>
      <c r="V315" s="80" t="s">
        <v>421</v>
      </c>
    </row>
    <row r="316" spans="2:22" x14ac:dyDescent="0.3">
      <c r="B316" s="6" t="str">
        <f>'DATOS DISEÑO'!$C$9</f>
        <v>BOYACÁ</v>
      </c>
      <c r="C316" s="6" t="str">
        <f>'DATOS DISEÑO'!$C$10</f>
        <v>TUNDAMA</v>
      </c>
      <c r="D316" s="6">
        <v>9</v>
      </c>
      <c r="E316" s="6">
        <v>310.10000000000002</v>
      </c>
      <c r="F316" s="82" t="str">
        <f>VLOOKUP(Tabla712[[#This Row],[ITEM]],Tabla1[[#All],[ÍTEM]:[DESCRIPCIÓN ACTIVIDAD]],3,FALSE)</f>
        <v>CONFORMACIÓN DE LA CALZADA EXISTENTE</v>
      </c>
      <c r="G316" s="6" t="s">
        <v>66</v>
      </c>
      <c r="H316" t="s">
        <v>402</v>
      </c>
      <c r="I316" s="6" t="s">
        <v>372</v>
      </c>
      <c r="J316" s="5" cm="1">
        <f t="array" ref="J316">INDEX(Tabla9[[#All],[Departamento ]:[Precio ($ COP)]],MATCH(Tabla712[[#This Row],[DEPARTAMENTO]]&amp;Tabla712[[#This Row],[CODIGO]]&amp;Tabla712[[#This Row],[PROVINCIA]],Tabla9[[#All],[Departamento ]]&amp;Tabla9[[#All],[Código]]&amp;Tabla9[[#All],[Provincia]],0),8)</f>
        <v>171972.44861800136</v>
      </c>
      <c r="K316" s="74" t="s">
        <v>421</v>
      </c>
      <c r="L316" s="63" t="s">
        <v>421</v>
      </c>
      <c r="M316" s="63" t="s">
        <v>421</v>
      </c>
      <c r="N316" s="75" t="s">
        <v>421</v>
      </c>
      <c r="O316" s="64" t="s">
        <v>421</v>
      </c>
      <c r="P316" s="76" t="s">
        <v>421</v>
      </c>
      <c r="Q316" s="65">
        <f>1/619.375</f>
        <v>1.6145307769929364E-3</v>
      </c>
      <c r="R316" s="79">
        <f>Tabla712[[#This Row],[VALOR ECONOMICO ]]*Tabla712[[#This Row],[RENDIMIENTO EQUIPO]]</f>
        <v>277.65481108859956</v>
      </c>
      <c r="S316" s="71" t="s">
        <v>421</v>
      </c>
      <c r="T316" s="94" t="s">
        <v>421</v>
      </c>
      <c r="U316" s="71" t="s">
        <v>421</v>
      </c>
      <c r="V316" s="80" t="s">
        <v>421</v>
      </c>
    </row>
    <row r="317" spans="2:22" x14ac:dyDescent="0.3">
      <c r="B317" s="6" t="str">
        <f>'DATOS DISEÑO'!$C$9</f>
        <v>BOYACÁ</v>
      </c>
      <c r="C317" s="6" t="str">
        <f>'DATOS DISEÑO'!$C$10</f>
        <v>TUNDAMA</v>
      </c>
      <c r="D317" s="6">
        <v>9</v>
      </c>
      <c r="E317" s="6" t="s">
        <v>111</v>
      </c>
      <c r="F317" s="82" t="str">
        <f>VLOOKUP(Tabla712[[#This Row],[ITEM]],Tabla1[[#All],[ÍTEM]:[DESCRIPCIÓN ACTIVIDAD]],3,FALSE)</f>
        <v>SUBBASE GRANULAR CLASE C 
(Analizada para tipo de gradacion SGB-50, clase C)</v>
      </c>
      <c r="G317" s="6" t="s">
        <v>18</v>
      </c>
      <c r="H317" t="s">
        <v>379</v>
      </c>
      <c r="I317" s="6" t="s">
        <v>372</v>
      </c>
      <c r="J317" s="5" cm="1">
        <f t="array" ref="J317">INDEX(Tabla9[[#All],[Departamento ]:[Precio ($ COP)]],MATCH(Tabla712[[#This Row],[DEPARTAMENTO]]&amp;Tabla712[[#This Row],[CODIGO]]&amp;Tabla712[[#This Row],[PROVINCIA]],Tabla9[[#All],[Departamento ]]&amp;Tabla9[[#All],[Código]]&amp;Tabla9[[#All],[Provincia]],0),8)</f>
        <v>61676.547421790725</v>
      </c>
      <c r="K317" s="74" t="s">
        <v>421</v>
      </c>
      <c r="L317" s="63" t="s">
        <v>421</v>
      </c>
      <c r="M317" s="63" t="s">
        <v>421</v>
      </c>
      <c r="N317" s="75" t="s">
        <v>421</v>
      </c>
      <c r="O317" s="64" t="s">
        <v>421</v>
      </c>
      <c r="P317" s="76" t="s">
        <v>421</v>
      </c>
      <c r="Q317" s="65">
        <f>1/40</f>
        <v>2.5000000000000001E-2</v>
      </c>
      <c r="R317" s="79">
        <f>Tabla712[[#This Row],[VALOR ECONOMICO ]]*Tabla712[[#This Row],[RENDIMIENTO EQUIPO]]</f>
        <v>1541.9136855447682</v>
      </c>
      <c r="S317" s="71" t="s">
        <v>421</v>
      </c>
      <c r="T317" s="94" t="s">
        <v>421</v>
      </c>
      <c r="U317" s="71" t="s">
        <v>421</v>
      </c>
      <c r="V317" s="80" t="s">
        <v>421</v>
      </c>
    </row>
    <row r="318" spans="2:22" x14ac:dyDescent="0.3">
      <c r="B318" s="6" t="str">
        <f>'DATOS DISEÑO'!$C$9</f>
        <v>BOYACÁ</v>
      </c>
      <c r="C318" s="6" t="str">
        <f>'DATOS DISEÑO'!$C$10</f>
        <v>TUNDAMA</v>
      </c>
      <c r="D318" s="6">
        <v>9</v>
      </c>
      <c r="E318" s="6" t="s">
        <v>114</v>
      </c>
      <c r="F318" s="82" t="str">
        <f>VLOOKUP(Tabla712[[#This Row],[ITEM]],Tabla1[[#All],[ÍTEM]:[DESCRIPCIÓN ACTIVIDAD]],3,FALSE)</f>
        <v>BASE GRANULAR CLASE C
 (Analizada para tipo NT1, de gradacion BG 27, clase C)</v>
      </c>
      <c r="G318" s="6" t="s">
        <v>18</v>
      </c>
      <c r="H318" t="s">
        <v>379</v>
      </c>
      <c r="I318" s="6" t="s">
        <v>372</v>
      </c>
      <c r="J318" s="5" cm="1">
        <f t="array" ref="J318">INDEX(Tabla9[[#All],[Departamento ]:[Precio ($ COP)]],MATCH(Tabla712[[#This Row],[DEPARTAMENTO]]&amp;Tabla712[[#This Row],[CODIGO]]&amp;Tabla712[[#This Row],[PROVINCIA]],Tabla9[[#All],[Departamento ]]&amp;Tabla9[[#All],[Código]]&amp;Tabla9[[#All],[Provincia]],0),8)</f>
        <v>61676.547421790725</v>
      </c>
      <c r="K318" s="74" t="s">
        <v>421</v>
      </c>
      <c r="L318" s="63" t="s">
        <v>421</v>
      </c>
      <c r="M318" s="63" t="s">
        <v>421</v>
      </c>
      <c r="N318" s="75" t="s">
        <v>421</v>
      </c>
      <c r="O318" s="64" t="s">
        <v>421</v>
      </c>
      <c r="P318" s="76" t="s">
        <v>421</v>
      </c>
      <c r="Q318" s="65">
        <f>1/30</f>
        <v>3.3333333333333333E-2</v>
      </c>
      <c r="R318" s="79">
        <f>Tabla712[[#This Row],[VALOR ECONOMICO ]]*Tabla712[[#This Row],[RENDIMIENTO EQUIPO]]</f>
        <v>2055.8849140596908</v>
      </c>
      <c r="S318" s="71" t="s">
        <v>421</v>
      </c>
      <c r="T318" s="94" t="s">
        <v>421</v>
      </c>
      <c r="U318" s="71" t="s">
        <v>421</v>
      </c>
      <c r="V318" s="80" t="s">
        <v>421</v>
      </c>
    </row>
    <row r="319" spans="2:22" x14ac:dyDescent="0.3">
      <c r="B319" s="6" t="str">
        <f>'DATOS DISEÑO'!$C$9</f>
        <v>BOYACÁ</v>
      </c>
      <c r="C319" s="6" t="str">
        <f>'DATOS DISEÑO'!$C$10</f>
        <v>TUNDAMA</v>
      </c>
      <c r="D319" s="6">
        <v>9</v>
      </c>
      <c r="E319" s="6">
        <v>450.2</v>
      </c>
      <c r="F319" s="82" t="str">
        <f>VLOOKUP(Tabla712[[#This Row],[ITEM]],Tabla1[[#All],[ÍTEM]:[DESCRIPCIÓN ACTIVIDAD]],3,FALSE)</f>
        <v>MEZCLA DENSA EN CALIENTE TIPO MDC‐19  
(Mezcla in situ)</v>
      </c>
      <c r="G319" s="6" t="s">
        <v>68</v>
      </c>
      <c r="H319" t="s">
        <v>403</v>
      </c>
      <c r="I319" s="6" t="s">
        <v>372</v>
      </c>
      <c r="J319" s="5" cm="1">
        <f t="array" ref="J319">INDEX(Tabla9[[#All],[Departamento ]:[Precio ($ COP)]],MATCH(Tabla712[[#This Row],[DEPARTAMENTO]]&amp;Tabla712[[#This Row],[CODIGO]]&amp;Tabla712[[#This Row],[PROVINCIA]],Tabla9[[#All],[Departamento ]]&amp;Tabla9[[#All],[Código]]&amp;Tabla9[[#All],[Provincia]],0),8)</f>
        <v>229296.59815733519</v>
      </c>
      <c r="K319" s="74" t="s">
        <v>421</v>
      </c>
      <c r="L319" s="63" t="s">
        <v>421</v>
      </c>
      <c r="M319" s="63" t="s">
        <v>421</v>
      </c>
      <c r="N319" s="75" t="s">
        <v>421</v>
      </c>
      <c r="O319" s="64" t="s">
        <v>421</v>
      </c>
      <c r="P319" s="76" t="s">
        <v>421</v>
      </c>
      <c r="Q319" s="65">
        <v>0.1</v>
      </c>
      <c r="R319" s="79">
        <f>Tabla712[[#This Row],[VALOR ECONOMICO ]]*Tabla712[[#This Row],[RENDIMIENTO EQUIPO]]</f>
        <v>22929.659815733521</v>
      </c>
      <c r="S319" s="71" t="s">
        <v>421</v>
      </c>
      <c r="T319" s="94" t="s">
        <v>421</v>
      </c>
      <c r="U319" s="71" t="s">
        <v>421</v>
      </c>
      <c r="V319" s="80" t="s">
        <v>421</v>
      </c>
    </row>
    <row r="320" spans="2:22" x14ac:dyDescent="0.3">
      <c r="B320" s="6" t="str">
        <f>'DATOS DISEÑO'!$C$9</f>
        <v>BOYACÁ</v>
      </c>
      <c r="C320" s="6" t="str">
        <f>'DATOS DISEÑO'!$C$10</f>
        <v>TUNDAMA</v>
      </c>
      <c r="D320" s="6">
        <v>23</v>
      </c>
      <c r="E320" s="6">
        <v>671.3</v>
      </c>
      <c r="F320" s="82" t="str">
        <f>VLOOKUP(Tabla712[[#This Row],[ITEM]],Tabla1[[#All],[ÍTEM]:[DESCRIPCIÓN ACTIVIDAD]],3,FALSE)</f>
        <v>CUNETA DE CONCRETO VACIADA IN SITU; INCLUYE LA CONFORMACIÓN DE LA SUPERFICIE DE APOYO</v>
      </c>
      <c r="G320" s="6" t="s">
        <v>23</v>
      </c>
      <c r="H320" t="s">
        <v>412</v>
      </c>
      <c r="I320" s="6" t="s">
        <v>408</v>
      </c>
      <c r="J320" s="5" cm="1">
        <f t="array" ref="J320">INDEX(Tabla10[[#All],[Departamento]:[Precio ($ COP)]],MATCH(Tabla712[[#This Row],[DEPARTAMENTO]]&amp;Tabla712[[#This Row],[CODIGO]]&amp;Tabla712[[#This Row],[PROVINCIA]],Tabla10[[#All],[Departamento]]&amp;Tabla10[[#All],[Código]]&amp;Tabla10[[#All],[Provincia]],0),7)</f>
        <v>2698.0548713157227</v>
      </c>
      <c r="K320" s="74" t="s">
        <v>421</v>
      </c>
      <c r="L320" s="63" t="s">
        <v>421</v>
      </c>
      <c r="M320" s="63" t="s">
        <v>421</v>
      </c>
      <c r="N320" s="75" t="s">
        <v>421</v>
      </c>
      <c r="O320" s="64" t="s">
        <v>421</v>
      </c>
      <c r="P320" s="76" t="s">
        <v>421</v>
      </c>
      <c r="Q320" s="65" t="s">
        <v>421</v>
      </c>
      <c r="R320" s="78" t="s">
        <v>421</v>
      </c>
      <c r="S320" s="140">
        <v>0.5</v>
      </c>
      <c r="T320" s="94">
        <v>1</v>
      </c>
      <c r="U320" s="139">
        <f>Tabla712[[#This Row],[CANTIDAD TRANSPORTE]]*Tabla712[[#This Row],[DISTANCIA DE TRANSPORTE]]</f>
        <v>0.5</v>
      </c>
      <c r="V320" s="91">
        <f>Tabla712[[#This Row],[CANTIDAD TRANSPORTE*DISTANCIA DE TRANSPORTE]]*Tabla712[[#This Row],[VALOR ECONOMICO ]]</f>
        <v>1349.0274356578614</v>
      </c>
    </row>
    <row r="321" spans="2:22" x14ac:dyDescent="0.3">
      <c r="B321" s="6" t="str">
        <f>'DATOS DISEÑO'!$C$9</f>
        <v>BOYACÁ</v>
      </c>
      <c r="C321" s="6" t="str">
        <f>'DATOS DISEÑO'!$C$10</f>
        <v>TUNDAMA</v>
      </c>
      <c r="D321" s="6">
        <v>9</v>
      </c>
      <c r="E321" s="6" t="s">
        <v>111</v>
      </c>
      <c r="F321" s="82" t="str">
        <f>VLOOKUP(Tabla712[[#This Row],[ITEM]],Tabla1[[#All],[ÍTEM]:[DESCRIPCIÓN ACTIVIDAD]],3,FALSE)</f>
        <v>SUBBASE GRANULAR CLASE C 
(Analizada para tipo de gradacion SGB-50, clase C)</v>
      </c>
      <c r="G321" s="6" t="s">
        <v>52</v>
      </c>
      <c r="H321" t="s">
        <v>395</v>
      </c>
      <c r="I321" s="6" t="s">
        <v>372</v>
      </c>
      <c r="J321" s="5" cm="1">
        <f t="array" ref="J321">INDEX(Tabla9[[#All],[Departamento ]:[Precio ($ COP)]],MATCH(Tabla712[[#This Row],[DEPARTAMENTO]]&amp;Tabla712[[#This Row],[CODIGO]]&amp;Tabla712[[#This Row],[PROVINCIA]],Tabla9[[#All],[Departamento ]]&amp;Tabla9[[#All],[Código]]&amp;Tabla9[[#All],[Provincia]],0),8)</f>
        <v>250141.74344436562</v>
      </c>
      <c r="K321" s="74" t="s">
        <v>421</v>
      </c>
      <c r="L321" s="63" t="s">
        <v>421</v>
      </c>
      <c r="M321" s="63" t="s">
        <v>421</v>
      </c>
      <c r="N321" s="75" t="s">
        <v>421</v>
      </c>
      <c r="O321" s="64" t="s">
        <v>421</v>
      </c>
      <c r="P321" s="76" t="s">
        <v>421</v>
      </c>
      <c r="Q321" s="65">
        <f>1/40</f>
        <v>2.5000000000000001E-2</v>
      </c>
      <c r="R321" s="79">
        <f>Tabla712[[#This Row],[VALOR ECONOMICO ]]*Tabla712[[#This Row],[RENDIMIENTO EQUIPO]]</f>
        <v>6253.543586109141</v>
      </c>
      <c r="S321" s="71" t="s">
        <v>421</v>
      </c>
      <c r="T321" s="94" t="s">
        <v>421</v>
      </c>
      <c r="U321" s="71" t="s">
        <v>421</v>
      </c>
      <c r="V321" s="80" t="s">
        <v>421</v>
      </c>
    </row>
    <row r="322" spans="2:22" x14ac:dyDescent="0.3">
      <c r="B322" s="6" t="str">
        <f>'DATOS DISEÑO'!$C$9</f>
        <v>BOYACÁ</v>
      </c>
      <c r="C322" s="6" t="str">
        <f>'DATOS DISEÑO'!$C$10</f>
        <v>TUNDAMA</v>
      </c>
      <c r="D322" s="6">
        <v>9</v>
      </c>
      <c r="E322" s="6" t="s">
        <v>114</v>
      </c>
      <c r="F322" s="82" t="str">
        <f>VLOOKUP(Tabla712[[#This Row],[ITEM]],Tabla1[[#All],[ÍTEM]:[DESCRIPCIÓN ACTIVIDAD]],3,FALSE)</f>
        <v>BASE GRANULAR CLASE C
 (Analizada para tipo NT1, de gradacion BG 27, clase C)</v>
      </c>
      <c r="G322" s="6" t="s">
        <v>52</v>
      </c>
      <c r="H322" t="s">
        <v>395</v>
      </c>
      <c r="I322" s="6" t="s">
        <v>372</v>
      </c>
      <c r="J322" s="5" cm="1">
        <f t="array" ref="J322">INDEX(Tabla9[[#All],[Departamento ]:[Precio ($ COP)]],MATCH(Tabla712[[#This Row],[DEPARTAMENTO]]&amp;Tabla712[[#This Row],[CODIGO]]&amp;Tabla712[[#This Row],[PROVINCIA]],Tabla9[[#All],[Departamento ]]&amp;Tabla9[[#All],[Código]]&amp;Tabla9[[#All],[Provincia]],0),8)</f>
        <v>250141.74344436562</v>
      </c>
      <c r="K322" s="74" t="s">
        <v>421</v>
      </c>
      <c r="L322" s="63" t="s">
        <v>421</v>
      </c>
      <c r="M322" s="63" t="s">
        <v>421</v>
      </c>
      <c r="N322" s="75" t="s">
        <v>421</v>
      </c>
      <c r="O322" s="64" t="s">
        <v>421</v>
      </c>
      <c r="P322" s="76" t="s">
        <v>421</v>
      </c>
      <c r="Q322" s="65">
        <f>1/30</f>
        <v>3.3333333333333333E-2</v>
      </c>
      <c r="R322" s="79">
        <f>Tabla712[[#This Row],[VALOR ECONOMICO ]]*Tabla712[[#This Row],[RENDIMIENTO EQUIPO]]</f>
        <v>8338.0581148121873</v>
      </c>
      <c r="S322" s="71" t="s">
        <v>421</v>
      </c>
      <c r="T322" s="94" t="s">
        <v>421</v>
      </c>
      <c r="U322" s="71" t="s">
        <v>421</v>
      </c>
      <c r="V322" s="80" t="s">
        <v>421</v>
      </c>
    </row>
    <row r="323" spans="2:22" x14ac:dyDescent="0.3">
      <c r="B323" s="6" t="str">
        <f>'DATOS DISEÑO'!$C$9</f>
        <v>BOYACÁ</v>
      </c>
      <c r="C323" s="6" t="str">
        <f>'DATOS DISEÑO'!$C$10</f>
        <v>TUNDAMA</v>
      </c>
      <c r="D323" s="6">
        <v>10</v>
      </c>
      <c r="E323" s="6">
        <v>310.10000000000002</v>
      </c>
      <c r="F323" s="82" t="str">
        <f>VLOOKUP(Tabla712[[#This Row],[ITEM]],Tabla1[[#All],[ÍTEM]:[DESCRIPCIÓN ACTIVIDAD]],3,FALSE)</f>
        <v>CONFORMACIÓN DE LA CALZADA EXISTENTE</v>
      </c>
      <c r="G323" s="6" t="s">
        <v>8</v>
      </c>
      <c r="H323" t="s">
        <v>100</v>
      </c>
      <c r="I323" s="6" t="s">
        <v>87</v>
      </c>
      <c r="J323" s="5" cm="1">
        <f t="array" ref="J323">INDEX(Tabla5[[#All],[Departamento]:[Precio ($ COP)]],MATCH(Tabla712[[#This Row],[DEPARTAMENTO]]&amp;Tabla712[[#This Row],[CODIGO]]&amp;Tabla712[[#This Row],[PROVINCIA]],Tabla5[[#All],[Departamento]]&amp;Tabla5[[#All],[Código]]&amp;Tabla5[[#All],[Provincia]],0),6)</f>
        <v>160333.33333333334</v>
      </c>
      <c r="K323" s="74">
        <f>Tabla712[[#This Row],[VALOR ECONOMICO ]]/Tabla712[[#This Row],[PRESTACIONES '[%']]]*100</f>
        <v>86666.666666666672</v>
      </c>
      <c r="L323" s="63">
        <v>185</v>
      </c>
      <c r="M323" s="63">
        <v>4955</v>
      </c>
      <c r="N323" s="75">
        <f>Tabla712[[#This Row],[VALOR ECONOMICO ]]/Tabla712[[#This Row],[RENDIMIENTO]]</f>
        <v>32.35788765556677</v>
      </c>
      <c r="O323" s="64" t="s">
        <v>421</v>
      </c>
      <c r="P323" s="76" t="s">
        <v>421</v>
      </c>
      <c r="Q323" s="65" t="s">
        <v>421</v>
      </c>
      <c r="R323" s="78" t="s">
        <v>421</v>
      </c>
      <c r="S323" s="71" t="s">
        <v>421</v>
      </c>
      <c r="T323" s="94" t="s">
        <v>421</v>
      </c>
      <c r="U323" s="71" t="s">
        <v>421</v>
      </c>
      <c r="V323" s="80" t="s">
        <v>421</v>
      </c>
    </row>
    <row r="324" spans="2:22" x14ac:dyDescent="0.3">
      <c r="B324" s="6" t="str">
        <f>'DATOS DISEÑO'!$C$9</f>
        <v>BOYACÁ</v>
      </c>
      <c r="C324" s="6" t="str">
        <f>'DATOS DISEÑO'!$C$10</f>
        <v>TUNDAMA</v>
      </c>
      <c r="D324" s="6">
        <v>10</v>
      </c>
      <c r="E324" s="6" t="s">
        <v>109</v>
      </c>
      <c r="F324" s="82" t="str">
        <f>VLOOKUP(Tabla712[[#This Row],[ITEM]],Tabla1[[#All],[ÍTEM]:[DESCRIPCIÓN ACTIVIDAD]],3,FALSE)</f>
        <v>EXCAVACIÓN SIN CLASIFICAR DE LA EXPLANACIÓN Y CANALES</v>
      </c>
      <c r="G324" s="6" t="s">
        <v>8</v>
      </c>
      <c r="H324" t="s">
        <v>100</v>
      </c>
      <c r="I324" s="6" t="s">
        <v>87</v>
      </c>
      <c r="J324" s="5" cm="1">
        <f t="array" ref="J324">INDEX(Tabla5[[#All],[Departamento]:[Precio ($ COP)]],MATCH(Tabla712[[#This Row],[DEPARTAMENTO]]&amp;Tabla712[[#This Row],[CODIGO]]&amp;Tabla712[[#This Row],[PROVINCIA]],Tabla5[[#All],[Departamento]]&amp;Tabla5[[#All],[Código]]&amp;Tabla5[[#All],[Provincia]],0),6)</f>
        <v>160333.33333333334</v>
      </c>
      <c r="K324" s="74">
        <f>Tabla712[[#This Row],[VALOR ECONOMICO ]]/Tabla712[[#This Row],[PRESTACIONES '[%']]]*100</f>
        <v>86666.666666666672</v>
      </c>
      <c r="L324" s="63">
        <v>185</v>
      </c>
      <c r="M324" s="63">
        <v>425</v>
      </c>
      <c r="N324" s="75">
        <f>Tabla712[[#This Row],[VALOR ECONOMICO ]]/Tabla712[[#This Row],[RENDIMIENTO]]</f>
        <v>377.25490196078431</v>
      </c>
      <c r="O324" s="64" t="s">
        <v>421</v>
      </c>
      <c r="P324" s="76" t="s">
        <v>421</v>
      </c>
      <c r="Q324" s="65" t="s">
        <v>421</v>
      </c>
      <c r="R324" s="78" t="s">
        <v>421</v>
      </c>
      <c r="S324" s="71" t="s">
        <v>421</v>
      </c>
      <c r="T324" s="94" t="s">
        <v>421</v>
      </c>
      <c r="U324" s="71" t="s">
        <v>421</v>
      </c>
      <c r="V324" s="80" t="s">
        <v>421</v>
      </c>
    </row>
    <row r="325" spans="2:22" x14ac:dyDescent="0.3">
      <c r="B325" s="6" t="str">
        <f>'DATOS DISEÑO'!$C$9</f>
        <v>BOYACÁ</v>
      </c>
      <c r="C325" s="6" t="str">
        <f>'DATOS DISEÑO'!$C$10</f>
        <v>TUNDAMA</v>
      </c>
      <c r="D325" s="6">
        <v>9</v>
      </c>
      <c r="E325" s="6" t="s">
        <v>111</v>
      </c>
      <c r="F325" s="82" t="str">
        <f>VLOOKUP(Tabla712[[#This Row],[ITEM]],Tabla1[[#All],[ÍTEM]:[DESCRIPCIÓN ACTIVIDAD]],3,FALSE)</f>
        <v>SUBBASE GRANULAR CLASE C 
(Analizada para tipo de gradacion SGB-50, clase C)</v>
      </c>
      <c r="G325" s="6" t="s">
        <v>66</v>
      </c>
      <c r="H325" t="s">
        <v>402</v>
      </c>
      <c r="I325" s="6" t="s">
        <v>372</v>
      </c>
      <c r="J325" s="5" cm="1">
        <f t="array" ref="J325">INDEX(Tabla9[[#All],[Departamento ]:[Precio ($ COP)]],MATCH(Tabla712[[#This Row],[DEPARTAMENTO]]&amp;Tabla712[[#This Row],[CODIGO]]&amp;Tabla712[[#This Row],[PROVINCIA]],Tabla9[[#All],[Departamento ]]&amp;Tabla9[[#All],[Código]]&amp;Tabla9[[#All],[Provincia]],0),8)</f>
        <v>171972.44861800136</v>
      </c>
      <c r="K325" s="74" t="s">
        <v>421</v>
      </c>
      <c r="L325" s="63" t="s">
        <v>421</v>
      </c>
      <c r="M325" s="63" t="s">
        <v>421</v>
      </c>
      <c r="N325" s="75" t="s">
        <v>421</v>
      </c>
      <c r="O325" s="64" t="s">
        <v>421</v>
      </c>
      <c r="P325" s="76" t="s">
        <v>421</v>
      </c>
      <c r="Q325" s="65">
        <f>1/40</f>
        <v>2.5000000000000001E-2</v>
      </c>
      <c r="R325" s="79">
        <f>Tabla712[[#This Row],[VALOR ECONOMICO ]]*Tabla712[[#This Row],[RENDIMIENTO EQUIPO]]</f>
        <v>4299.3112154500341</v>
      </c>
      <c r="S325" s="71" t="s">
        <v>421</v>
      </c>
      <c r="T325" s="94" t="s">
        <v>421</v>
      </c>
      <c r="U325" s="71" t="s">
        <v>421</v>
      </c>
      <c r="V325" s="80" t="s">
        <v>421</v>
      </c>
    </row>
    <row r="326" spans="2:22" x14ac:dyDescent="0.3">
      <c r="B326" s="6" t="str">
        <f>'DATOS DISEÑO'!$C$9</f>
        <v>BOYACÁ</v>
      </c>
      <c r="C326" s="6" t="str">
        <f>'DATOS DISEÑO'!$C$10</f>
        <v>TUNDAMA</v>
      </c>
      <c r="D326" s="6">
        <v>9</v>
      </c>
      <c r="E326" s="6" t="s">
        <v>114</v>
      </c>
      <c r="F326" s="82" t="str">
        <f>VLOOKUP(Tabla712[[#This Row],[ITEM]],Tabla1[[#All],[ÍTEM]:[DESCRIPCIÓN ACTIVIDAD]],3,FALSE)</f>
        <v>BASE GRANULAR CLASE C
 (Analizada para tipo NT1, de gradacion BG 27, clase C)</v>
      </c>
      <c r="G326" s="6" t="s">
        <v>66</v>
      </c>
      <c r="H326" t="s">
        <v>402</v>
      </c>
      <c r="I326" s="6" t="s">
        <v>372</v>
      </c>
      <c r="J326" s="5" cm="1">
        <f t="array" ref="J326">INDEX(Tabla9[[#All],[Departamento ]:[Precio ($ COP)]],MATCH(Tabla712[[#This Row],[DEPARTAMENTO]]&amp;Tabla712[[#This Row],[CODIGO]]&amp;Tabla712[[#This Row],[PROVINCIA]],Tabla9[[#All],[Departamento ]]&amp;Tabla9[[#All],[Código]]&amp;Tabla9[[#All],[Provincia]],0),8)</f>
        <v>171972.44861800136</v>
      </c>
      <c r="K326" s="74" t="s">
        <v>421</v>
      </c>
      <c r="L326" s="63" t="s">
        <v>421</v>
      </c>
      <c r="M326" s="63" t="s">
        <v>421</v>
      </c>
      <c r="N326" s="75" t="s">
        <v>421</v>
      </c>
      <c r="O326" s="64" t="s">
        <v>421</v>
      </c>
      <c r="P326" s="76" t="s">
        <v>421</v>
      </c>
      <c r="Q326" s="65">
        <f>1/30</f>
        <v>3.3333333333333333E-2</v>
      </c>
      <c r="R326" s="79">
        <f>Tabla712[[#This Row],[VALOR ECONOMICO ]]*Tabla712[[#This Row],[RENDIMIENTO EQUIPO]]</f>
        <v>5732.4149539333785</v>
      </c>
      <c r="S326" s="71" t="s">
        <v>421</v>
      </c>
      <c r="T326" s="94" t="s">
        <v>421</v>
      </c>
      <c r="U326" s="71" t="s">
        <v>421</v>
      </c>
      <c r="V326" s="80" t="s">
        <v>421</v>
      </c>
    </row>
    <row r="327" spans="2:22" x14ac:dyDescent="0.3">
      <c r="B327" s="6" t="str">
        <f>'DATOS DISEÑO'!$C$9</f>
        <v>BOYACÁ</v>
      </c>
      <c r="C327" s="6" t="str">
        <f>'DATOS DISEÑO'!$C$10</f>
        <v>TUNDAMA</v>
      </c>
      <c r="D327" s="6">
        <v>10</v>
      </c>
      <c r="E327" s="6">
        <v>450.2</v>
      </c>
      <c r="F327" s="82" t="str">
        <f>VLOOKUP(Tabla712[[#This Row],[ITEM]],Tabla1[[#All],[ÍTEM]:[DESCRIPCIÓN ACTIVIDAD]],3,FALSE)</f>
        <v>MEZCLA DENSA EN CALIENTE TIPO MDC‐19  
(Mezcla in situ)</v>
      </c>
      <c r="G327" s="6" t="s">
        <v>24</v>
      </c>
      <c r="H327" t="s">
        <v>104</v>
      </c>
      <c r="I327" s="6" t="s">
        <v>87</v>
      </c>
      <c r="J327" s="5" cm="1">
        <f t="array" ref="J327">INDEX(Tabla5[[#All],[Departamento]:[Precio ($ COP)]],MATCH(Tabla712[[#This Row],[DEPARTAMENTO]]&amp;Tabla712[[#This Row],[CODIGO]]&amp;Tabla712[[#This Row],[PROVINCIA]],Tabla5[[#All],[Departamento]]&amp;Tabla5[[#All],[Código]]&amp;Tabla5[[#All],[Provincia]],0),6)</f>
        <v>641333.33333333337</v>
      </c>
      <c r="K327" s="74">
        <f>Tabla712[[#This Row],[VALOR ECONOMICO ]]/Tabla712[[#This Row],[PRESTACIONES '[%']]]*100</f>
        <v>346666.66666666669</v>
      </c>
      <c r="L327" s="63">
        <v>185</v>
      </c>
      <c r="M327" s="63">
        <v>80</v>
      </c>
      <c r="N327" s="75">
        <f>Tabla712[[#This Row],[VALOR ECONOMICO ]]/Tabla712[[#This Row],[RENDIMIENTO]]</f>
        <v>8016.666666666667</v>
      </c>
      <c r="O327" s="64" t="s">
        <v>421</v>
      </c>
      <c r="P327" s="76" t="s">
        <v>421</v>
      </c>
      <c r="Q327" s="65" t="s">
        <v>421</v>
      </c>
      <c r="R327" s="78" t="s">
        <v>421</v>
      </c>
      <c r="S327" s="71" t="s">
        <v>421</v>
      </c>
      <c r="T327" s="94" t="s">
        <v>421</v>
      </c>
      <c r="U327" s="71" t="s">
        <v>421</v>
      </c>
      <c r="V327" s="80" t="s">
        <v>421</v>
      </c>
    </row>
    <row r="328" spans="2:22" x14ac:dyDescent="0.3">
      <c r="B328" s="6" t="str">
        <f>'DATOS DISEÑO'!$C$9</f>
        <v>BOYACÁ</v>
      </c>
      <c r="C328" s="6" t="str">
        <f>'DATOS DISEÑO'!$C$10</f>
        <v>TUNDAMA</v>
      </c>
      <c r="D328" s="6">
        <v>10</v>
      </c>
      <c r="E328" s="6">
        <v>310.10000000000002</v>
      </c>
      <c r="F328" s="82" t="str">
        <f>VLOOKUP(Tabla712[[#This Row],[ITEM]],Tabla1[[#All],[ÍTEM]:[DESCRIPCIÓN ACTIVIDAD]],3,FALSE)</f>
        <v>CONFORMACIÓN DE LA CALZADA EXISTENTE</v>
      </c>
      <c r="G328" s="6" t="s">
        <v>28</v>
      </c>
      <c r="H328" t="s">
        <v>105</v>
      </c>
      <c r="I328" s="6" t="s">
        <v>87</v>
      </c>
      <c r="J328" s="5" cm="1">
        <f t="array" ref="J328">INDEX(Tabla5[[#All],[Departamento]:[Precio ($ COP)]],MATCH(Tabla712[[#This Row],[DEPARTAMENTO]]&amp;Tabla712[[#This Row],[CODIGO]]&amp;Tabla712[[#This Row],[PROVINCIA]],Tabla5[[#All],[Departamento]]&amp;Tabla5[[#All],[Código]]&amp;Tabla5[[#All],[Provincia]],0),6)</f>
        <v>136283.33333333334</v>
      </c>
      <c r="K328" s="74">
        <f>Tabla712[[#This Row],[VALOR ECONOMICO ]]/Tabla712[[#This Row],[PRESTACIONES '[%']]]*100</f>
        <v>73666.666666666672</v>
      </c>
      <c r="L328" s="63">
        <v>185</v>
      </c>
      <c r="M328" s="63">
        <v>4955</v>
      </c>
      <c r="N328" s="75">
        <f>Tabla712[[#This Row],[VALOR ECONOMICO ]]/Tabla712[[#This Row],[RENDIMIENTO]]</f>
        <v>27.504204507231755</v>
      </c>
      <c r="O328" s="64" t="s">
        <v>421</v>
      </c>
      <c r="P328" s="76" t="s">
        <v>421</v>
      </c>
      <c r="Q328" s="65" t="s">
        <v>421</v>
      </c>
      <c r="R328" s="78" t="s">
        <v>421</v>
      </c>
      <c r="S328" s="71" t="s">
        <v>421</v>
      </c>
      <c r="T328" s="94" t="s">
        <v>421</v>
      </c>
      <c r="U328" s="71" t="s">
        <v>421</v>
      </c>
      <c r="V328" s="80" t="s">
        <v>421</v>
      </c>
    </row>
    <row r="329" spans="2:22" x14ac:dyDescent="0.3">
      <c r="B329" s="6" t="str">
        <f>'DATOS DISEÑO'!$C$9</f>
        <v>BOYACÁ</v>
      </c>
      <c r="C329" s="6" t="str">
        <f>'DATOS DISEÑO'!$C$10</f>
        <v>TUNDAMA</v>
      </c>
      <c r="D329" s="6">
        <v>10</v>
      </c>
      <c r="E329" s="6">
        <v>450.2</v>
      </c>
      <c r="F329" s="82" t="str">
        <f>VLOOKUP(Tabla712[[#This Row],[ITEM]],Tabla1[[#All],[ÍTEM]:[DESCRIPCIÓN ACTIVIDAD]],3,FALSE)</f>
        <v>MEZCLA DENSA EN CALIENTE TIPO MDC‐19  
(Mezcla in situ)</v>
      </c>
      <c r="G329" s="6" t="s">
        <v>28</v>
      </c>
      <c r="H329" t="s">
        <v>105</v>
      </c>
      <c r="I329" s="6" t="s">
        <v>87</v>
      </c>
      <c r="J329" s="5" cm="1">
        <f t="array" ref="J329">INDEX(Tabla5[[#All],[Departamento]:[Precio ($ COP)]],MATCH(Tabla712[[#This Row],[DEPARTAMENTO]]&amp;Tabla712[[#This Row],[CODIGO]]&amp;Tabla712[[#This Row],[PROVINCIA]],Tabla5[[#All],[Departamento]]&amp;Tabla5[[#All],[Código]]&amp;Tabla5[[#All],[Provincia]],0),6)</f>
        <v>136283.33333333334</v>
      </c>
      <c r="K329" s="74">
        <f>Tabla712[[#This Row],[VALOR ECONOMICO ]]/Tabla712[[#This Row],[PRESTACIONES '[%']]]*100</f>
        <v>73666.666666666672</v>
      </c>
      <c r="L329" s="63">
        <v>185</v>
      </c>
      <c r="M329" s="63">
        <v>80</v>
      </c>
      <c r="N329" s="75">
        <f>Tabla712[[#This Row],[VALOR ECONOMICO ]]/Tabla712[[#This Row],[RENDIMIENTO]]</f>
        <v>1703.5416666666667</v>
      </c>
      <c r="O329" s="64" t="s">
        <v>421</v>
      </c>
      <c r="P329" s="76" t="s">
        <v>421</v>
      </c>
      <c r="Q329" s="65" t="s">
        <v>421</v>
      </c>
      <c r="R329" s="78" t="s">
        <v>421</v>
      </c>
      <c r="S329" s="71" t="s">
        <v>421</v>
      </c>
      <c r="T329" s="94" t="s">
        <v>421</v>
      </c>
      <c r="U329" s="71" t="s">
        <v>421</v>
      </c>
      <c r="V329" s="80" t="s">
        <v>421</v>
      </c>
    </row>
    <row r="330" spans="2:22" x14ac:dyDescent="0.3">
      <c r="B330" s="6" t="str">
        <f>'DATOS DISEÑO'!$C$9</f>
        <v>BOYACÁ</v>
      </c>
      <c r="C330" s="6" t="str">
        <f>'DATOS DISEÑO'!$C$10</f>
        <v>TUNDAMA</v>
      </c>
      <c r="D330" s="6">
        <v>10</v>
      </c>
      <c r="E330" s="6" t="s">
        <v>109</v>
      </c>
      <c r="F330" s="82" t="str">
        <f>VLOOKUP(Tabla712[[#This Row],[ITEM]],Tabla1[[#All],[ÍTEM]:[DESCRIPCIÓN ACTIVIDAD]],3,FALSE)</f>
        <v>EXCAVACIÓN SIN CLASIFICAR DE LA EXPLANACIÓN Y CANALES</v>
      </c>
      <c r="G330" s="6" t="s">
        <v>28</v>
      </c>
      <c r="H330" t="s">
        <v>105</v>
      </c>
      <c r="I330" s="6" t="s">
        <v>87</v>
      </c>
      <c r="J330" s="5" cm="1">
        <f t="array" ref="J330">INDEX(Tabla5[[#All],[Departamento]:[Precio ($ COP)]],MATCH(Tabla712[[#This Row],[DEPARTAMENTO]]&amp;Tabla712[[#This Row],[CODIGO]]&amp;Tabla712[[#This Row],[PROVINCIA]],Tabla5[[#All],[Departamento]]&amp;Tabla5[[#All],[Código]]&amp;Tabla5[[#All],[Provincia]],0),6)</f>
        <v>136283.33333333334</v>
      </c>
      <c r="K330" s="74">
        <f>Tabla712[[#This Row],[VALOR ECONOMICO ]]/Tabla712[[#This Row],[PRESTACIONES '[%']]]*100</f>
        <v>73666.666666666672</v>
      </c>
      <c r="L330" s="63">
        <v>185</v>
      </c>
      <c r="M330" s="63">
        <v>425</v>
      </c>
      <c r="N330" s="75">
        <f>Tabla712[[#This Row],[VALOR ECONOMICO ]]/Tabla712[[#This Row],[RENDIMIENTO]]</f>
        <v>320.66666666666669</v>
      </c>
      <c r="O330" s="64" t="s">
        <v>421</v>
      </c>
      <c r="P330" s="76" t="s">
        <v>421</v>
      </c>
      <c r="Q330" s="65" t="s">
        <v>421</v>
      </c>
      <c r="R330" s="78" t="s">
        <v>421</v>
      </c>
      <c r="S330" s="71" t="s">
        <v>421</v>
      </c>
      <c r="T330" s="94" t="s">
        <v>421</v>
      </c>
      <c r="U330" s="71" t="s">
        <v>421</v>
      </c>
      <c r="V330" s="80" t="s">
        <v>421</v>
      </c>
    </row>
    <row r="331" spans="2:22" x14ac:dyDescent="0.3">
      <c r="B331" s="6" t="str">
        <f>'DATOS DISEÑO'!$C$9</f>
        <v>BOYACÁ</v>
      </c>
      <c r="C331" s="6" t="str">
        <f>'DATOS DISEÑO'!$C$10</f>
        <v>TUNDAMA</v>
      </c>
      <c r="D331" s="6">
        <v>10</v>
      </c>
      <c r="E331" s="6">
        <v>450.2</v>
      </c>
      <c r="F331" s="82" t="str">
        <f>VLOOKUP(Tabla712[[#This Row],[ITEM]],Tabla1[[#All],[ÍTEM]:[DESCRIPCIÓN ACTIVIDAD]],3,FALSE)</f>
        <v>MEZCLA DENSA EN CALIENTE TIPO MDC‐19  
(Mezcla in situ)</v>
      </c>
      <c r="G331" s="6" t="s">
        <v>32</v>
      </c>
      <c r="H331" t="s">
        <v>106</v>
      </c>
      <c r="I331" s="6" t="s">
        <v>87</v>
      </c>
      <c r="J331" s="5" cm="1">
        <f t="array" ref="J331">INDEX(Tabla5[[#All],[Departamento]:[Precio ($ COP)]],MATCH(Tabla712[[#This Row],[DEPARTAMENTO]]&amp;Tabla712[[#This Row],[CODIGO]]&amp;Tabla712[[#This Row],[PROVINCIA]],Tabla5[[#All],[Departamento]]&amp;Tabla5[[#All],[Código]]&amp;Tabla5[[#All],[Provincia]],0),6)</f>
        <v>205226.66666666669</v>
      </c>
      <c r="K331" s="74">
        <f>Tabla712[[#This Row],[VALOR ECONOMICO ]]/Tabla712[[#This Row],[PRESTACIONES '[%']]]*100</f>
        <v>110933.33333333334</v>
      </c>
      <c r="L331" s="63">
        <v>185</v>
      </c>
      <c r="M331" s="63">
        <v>80</v>
      </c>
      <c r="N331" s="75">
        <f>Tabla712[[#This Row],[VALOR ECONOMICO ]]/Tabla712[[#This Row],[RENDIMIENTO]]</f>
        <v>2565.3333333333335</v>
      </c>
      <c r="O331" s="64" t="s">
        <v>421</v>
      </c>
      <c r="P331" s="76" t="s">
        <v>421</v>
      </c>
      <c r="Q331" s="65" t="s">
        <v>421</v>
      </c>
      <c r="R331" s="78" t="s">
        <v>421</v>
      </c>
      <c r="S331" s="71" t="s">
        <v>421</v>
      </c>
      <c r="T331" s="94" t="s">
        <v>421</v>
      </c>
      <c r="U331" s="71" t="s">
        <v>421</v>
      </c>
      <c r="V331" s="80" t="s">
        <v>421</v>
      </c>
    </row>
    <row r="332" spans="2:22" x14ac:dyDescent="0.3">
      <c r="B332" s="6" t="str">
        <f>'DATOS DISEÑO'!$C$9</f>
        <v>BOYACÁ</v>
      </c>
      <c r="C332" s="6" t="str">
        <f>'DATOS DISEÑO'!$C$10</f>
        <v>TUNDAMA</v>
      </c>
      <c r="D332" s="6">
        <v>10</v>
      </c>
      <c r="E332" s="6" t="s">
        <v>109</v>
      </c>
      <c r="F332" s="82" t="str">
        <f>VLOOKUP(Tabla712[[#This Row],[ITEM]],Tabla1[[#All],[ÍTEM]:[DESCRIPCIÓN ACTIVIDAD]],3,FALSE)</f>
        <v>EXCAVACIÓN SIN CLASIFICAR DE LA EXPLANACIÓN Y CANALES</v>
      </c>
      <c r="G332" s="6" t="s">
        <v>53</v>
      </c>
      <c r="H332" t="s">
        <v>349</v>
      </c>
      <c r="I332" s="6" t="s">
        <v>146</v>
      </c>
      <c r="J332" s="5" cm="1">
        <f t="array" ref="J332">INDEX(Tabla8[[#All],[Departamento ]:[Precio ($ COP)]],MATCH(Tabla712[[#This Row],[DEPARTAMENTO]]&amp;Tabla712[[#This Row],[CODIGO]]&amp;Tabla712[[#This Row],[PROVINCIA]],Tabla8[[#All],[Departamento ]]&amp;Tabla8[[#All],[Código]]&amp;Tabla8[[#All],[Provincia]],0),7)</f>
        <v>3377.6829577518247</v>
      </c>
      <c r="K332" s="74" t="s">
        <v>421</v>
      </c>
      <c r="L332" s="63" t="s">
        <v>421</v>
      </c>
      <c r="M332" s="63" t="s">
        <v>421</v>
      </c>
      <c r="N332" s="75" t="s">
        <v>421</v>
      </c>
      <c r="O332" s="64">
        <v>1</v>
      </c>
      <c r="P332" s="77">
        <f>Tabla712[[#This Row],[CANTIDAD DE MATERIAL]]*Tabla712[[#This Row],[VALOR ECONOMICO ]]</f>
        <v>3377.6829577518247</v>
      </c>
      <c r="Q332" s="65" t="s">
        <v>421</v>
      </c>
      <c r="R332" s="78" t="s">
        <v>421</v>
      </c>
      <c r="S332" s="71" t="s">
        <v>421</v>
      </c>
      <c r="T332" s="94" t="s">
        <v>421</v>
      </c>
      <c r="U332" s="71" t="s">
        <v>421</v>
      </c>
      <c r="V332" s="80" t="s">
        <v>421</v>
      </c>
    </row>
    <row r="333" spans="2:22" x14ac:dyDescent="0.3">
      <c r="B333" s="6" t="str">
        <f>'DATOS DISEÑO'!$C$9</f>
        <v>BOYACÁ</v>
      </c>
      <c r="C333" s="6" t="str">
        <f>'DATOS DISEÑO'!$C$10</f>
        <v>TUNDAMA</v>
      </c>
      <c r="D333" s="6">
        <v>9</v>
      </c>
      <c r="E333" s="6" t="s">
        <v>111</v>
      </c>
      <c r="F333" s="82" t="str">
        <f>VLOOKUP(Tabla712[[#This Row],[ITEM]],Tabla1[[#All],[ÍTEM]:[DESCRIPCIÓN ACTIVIDAD]],3,FALSE)</f>
        <v>SUBBASE GRANULAR CLASE C 
(Analizada para tipo de gradacion SGB-50, clase C)</v>
      </c>
      <c r="G333" s="6" t="s">
        <v>27</v>
      </c>
      <c r="H333" t="s">
        <v>413</v>
      </c>
      <c r="I333" s="6" t="s">
        <v>408</v>
      </c>
      <c r="J333" s="5" cm="1">
        <f t="array" ref="J333">INDEX(Tabla10[[#All],[Departamento]:[Precio ($ COP)]],MATCH(Tabla712[[#This Row],[DEPARTAMENTO]]&amp;Tabla712[[#This Row],[CODIGO]]&amp;Tabla712[[#This Row],[PROVINCIA]],Tabla10[[#All],[Departamento]]&amp;Tabla10[[#All],[Código]]&amp;Tabla10[[#All],[Provincia]],0),7)</f>
        <v>2698.0548713157227</v>
      </c>
      <c r="K333" s="74" t="s">
        <v>421</v>
      </c>
      <c r="L333" s="63" t="s">
        <v>421</v>
      </c>
      <c r="M333" s="63" t="s">
        <v>421</v>
      </c>
      <c r="N333" s="75" t="s">
        <v>421</v>
      </c>
      <c r="O333" s="64" t="s">
        <v>421</v>
      </c>
      <c r="P333" s="76" t="s">
        <v>421</v>
      </c>
      <c r="Q333" s="65" t="s">
        <v>421</v>
      </c>
      <c r="R333" s="78" t="s">
        <v>421</v>
      </c>
      <c r="S333" s="140">
        <v>1.3</v>
      </c>
      <c r="T333" s="94">
        <v>1</v>
      </c>
      <c r="U333" s="139">
        <f>Tabla712[[#This Row],[CANTIDAD TRANSPORTE]]*Tabla712[[#This Row],[DISTANCIA DE TRANSPORTE]]</f>
        <v>1.3</v>
      </c>
      <c r="V333" s="91">
        <f>Tabla712[[#This Row],[CANTIDAD TRANSPORTE*DISTANCIA DE TRANSPORTE]]*Tabla712[[#This Row],[VALOR ECONOMICO ]]</f>
        <v>3507.4713327104396</v>
      </c>
    </row>
    <row r="334" spans="2:22" x14ac:dyDescent="0.3">
      <c r="B334" s="6" t="str">
        <f>'DATOS DISEÑO'!$C$9</f>
        <v>BOYACÁ</v>
      </c>
      <c r="C334" s="6" t="str">
        <f>'DATOS DISEÑO'!$C$10</f>
        <v>TUNDAMA</v>
      </c>
      <c r="D334" s="6">
        <v>9</v>
      </c>
      <c r="E334" s="6" t="s">
        <v>114</v>
      </c>
      <c r="F334" s="82" t="str">
        <f>VLOOKUP(Tabla712[[#This Row],[ITEM]],Tabla1[[#All],[ÍTEM]:[DESCRIPCIÓN ACTIVIDAD]],3,FALSE)</f>
        <v>BASE GRANULAR CLASE C
 (Analizada para tipo NT1, de gradacion BG 27, clase C)</v>
      </c>
      <c r="G334" s="6" t="s">
        <v>19</v>
      </c>
      <c r="H334" t="s">
        <v>411</v>
      </c>
      <c r="I334" s="6" t="s">
        <v>408</v>
      </c>
      <c r="J334" s="5" cm="1">
        <f t="array" ref="J334">INDEX(Tabla10[[#All],[Departamento]:[Precio ($ COP)]],MATCH(Tabla712[[#This Row],[DEPARTAMENTO]]&amp;Tabla712[[#This Row],[CODIGO]]&amp;Tabla712[[#This Row],[PROVINCIA]],Tabla10[[#All],[Departamento]]&amp;Tabla10[[#All],[Código]]&amp;Tabla10[[#All],[Provincia]],0),7)</f>
        <v>2698.0548713157227</v>
      </c>
      <c r="K334" s="74" t="s">
        <v>421</v>
      </c>
      <c r="L334" s="63" t="s">
        <v>421</v>
      </c>
      <c r="M334" s="63" t="s">
        <v>421</v>
      </c>
      <c r="N334" s="75" t="s">
        <v>421</v>
      </c>
      <c r="O334" s="64" t="s">
        <v>421</v>
      </c>
      <c r="P334" s="76" t="s">
        <v>421</v>
      </c>
      <c r="Q334" s="65" t="s">
        <v>421</v>
      </c>
      <c r="R334" s="78" t="s">
        <v>421</v>
      </c>
      <c r="S334" s="140">
        <v>1.3</v>
      </c>
      <c r="T334" s="94">
        <v>1</v>
      </c>
      <c r="U334" s="139">
        <f>Tabla712[[#This Row],[CANTIDAD TRANSPORTE]]*Tabla712[[#This Row],[DISTANCIA DE TRANSPORTE]]</f>
        <v>1.3</v>
      </c>
      <c r="V334" s="91">
        <f>Tabla712[[#This Row],[CANTIDAD TRANSPORTE*DISTANCIA DE TRANSPORTE]]*Tabla712[[#This Row],[VALOR ECONOMICO ]]</f>
        <v>3507.4713327104396</v>
      </c>
    </row>
    <row r="335" spans="2:22" x14ac:dyDescent="0.3">
      <c r="B335" s="6" t="str">
        <f>'DATOS DISEÑO'!$C$9</f>
        <v>BOYACÁ</v>
      </c>
      <c r="C335" s="6" t="str">
        <f>'DATOS DISEÑO'!$C$10</f>
        <v>TUNDAMA</v>
      </c>
      <c r="D335" s="6">
        <v>10</v>
      </c>
      <c r="E335" s="6">
        <v>450.2</v>
      </c>
      <c r="F335" s="82" t="str">
        <f>VLOOKUP(Tabla712[[#This Row],[ITEM]],Tabla1[[#All],[ÍTEM]:[DESCRIPCIÓN ACTIVIDAD]],3,FALSE)</f>
        <v>MEZCLA DENSA EN CALIENTE TIPO MDC‐19  
(Mezcla in situ)</v>
      </c>
      <c r="G335" s="6" t="s">
        <v>79</v>
      </c>
      <c r="H335" t="s">
        <v>370</v>
      </c>
      <c r="I335" s="6" t="s">
        <v>146</v>
      </c>
      <c r="J335" s="5" cm="1">
        <f t="array" ref="J335">INDEX(Tabla8[[#All],[Departamento ]:[Precio ($ COP)]],MATCH(Tabla712[[#This Row],[DEPARTAMENTO]]&amp;Tabla712[[#This Row],[CODIGO]]&amp;Tabla712[[#This Row],[PROVINCIA]],Tabla8[[#All],[Departamento ]]&amp;Tabla8[[#All],[Código]]&amp;Tabla8[[#All],[Provincia]],0),7)</f>
        <v>66457.20292131562</v>
      </c>
      <c r="K335" s="74" t="s">
        <v>421</v>
      </c>
      <c r="L335" s="63" t="s">
        <v>421</v>
      </c>
      <c r="M335" s="63" t="s">
        <v>421</v>
      </c>
      <c r="N335" s="75" t="s">
        <v>421</v>
      </c>
      <c r="O335" s="64">
        <v>1.4</v>
      </c>
      <c r="P335" s="77">
        <f>Tabla712[[#This Row],[CANTIDAD DE MATERIAL]]*Tabla712[[#This Row],[VALOR ECONOMICO ]]</f>
        <v>93040.084089841868</v>
      </c>
      <c r="Q335" s="65" t="s">
        <v>421</v>
      </c>
      <c r="R335" s="78" t="s">
        <v>421</v>
      </c>
      <c r="S335" s="71" t="s">
        <v>421</v>
      </c>
      <c r="T335" s="94" t="s">
        <v>421</v>
      </c>
      <c r="U335" s="71" t="s">
        <v>421</v>
      </c>
      <c r="V335" s="80" t="s">
        <v>421</v>
      </c>
    </row>
    <row r="336" spans="2:22" x14ac:dyDescent="0.3">
      <c r="B336" s="6" t="str">
        <f>'DATOS DISEÑO'!$C$9</f>
        <v>BOYACÁ</v>
      </c>
      <c r="C336" s="6" t="str">
        <f>'DATOS DISEÑO'!$C$10</f>
        <v>TUNDAMA</v>
      </c>
      <c r="D336" s="6">
        <v>10</v>
      </c>
      <c r="E336" s="6">
        <v>310.10000000000002</v>
      </c>
      <c r="F336" s="82" t="str">
        <f>VLOOKUP(Tabla712[[#This Row],[ITEM]],Tabla1[[#All],[ÍTEM]:[DESCRIPCIÓN ACTIVIDAD]],3,FALSE)</f>
        <v>CONFORMACIÓN DE LA CALZADA EXISTENTE</v>
      </c>
      <c r="G336" s="6" t="s">
        <v>33</v>
      </c>
      <c r="H336" t="s">
        <v>336</v>
      </c>
      <c r="I336" s="6" t="s">
        <v>335</v>
      </c>
      <c r="J336" s="5" cm="1">
        <f t="array" ref="J336">INDEX(Tabla8[[#All],[Departamento ]:[Precio ($ COP)]],MATCH(Tabla712[[#This Row],[DEPARTAMENTO]]&amp;Tabla712[[#This Row],[CODIGO]]&amp;Tabla712[[#This Row],[PROVINCIA]],Tabla8[[#All],[Departamento ]]&amp;Tabla8[[#All],[Código]]&amp;Tabla8[[#All],[Provincia]],0),7)</f>
        <v>97.87579460336616</v>
      </c>
      <c r="K336" s="74" t="s">
        <v>421</v>
      </c>
      <c r="L336" s="63" t="s">
        <v>421</v>
      </c>
      <c r="M336" s="63" t="s">
        <v>421</v>
      </c>
      <c r="N336" s="75" t="s">
        <v>421</v>
      </c>
      <c r="O336" s="64">
        <v>3</v>
      </c>
      <c r="P336" s="77">
        <f>Tabla712[[#This Row],[CANTIDAD DE MATERIAL]]*Tabla712[[#This Row],[VALOR ECONOMICO ]]</f>
        <v>293.62738381009848</v>
      </c>
      <c r="Q336" s="65" t="s">
        <v>421</v>
      </c>
      <c r="R336" s="78" t="s">
        <v>421</v>
      </c>
      <c r="S336" s="71" t="s">
        <v>421</v>
      </c>
      <c r="T336" s="94" t="s">
        <v>421</v>
      </c>
      <c r="U336" s="71" t="s">
        <v>421</v>
      </c>
      <c r="V336" s="80" t="s">
        <v>421</v>
      </c>
    </row>
    <row r="337" spans="2:22" x14ac:dyDescent="0.3">
      <c r="B337" s="6" t="str">
        <f>'DATOS DISEÑO'!$C$9</f>
        <v>BOYACÁ</v>
      </c>
      <c r="C337" s="6" t="str">
        <f>'DATOS DISEÑO'!$C$10</f>
        <v>TUNDAMA</v>
      </c>
      <c r="D337" s="6">
        <v>10</v>
      </c>
      <c r="E337" s="6">
        <v>450.2</v>
      </c>
      <c r="F337" s="82" t="str">
        <f>VLOOKUP(Tabla712[[#This Row],[ITEM]],Tabla1[[#All],[ÍTEM]:[DESCRIPCIÓN ACTIVIDAD]],3,FALSE)</f>
        <v>MEZCLA DENSA EN CALIENTE TIPO MDC‐19  
(Mezcla in situ)</v>
      </c>
      <c r="G337" s="6" t="s">
        <v>33</v>
      </c>
      <c r="H337" t="s">
        <v>336</v>
      </c>
      <c r="I337" s="6" t="s">
        <v>335</v>
      </c>
      <c r="J337" s="5" cm="1">
        <f t="array" ref="J337">INDEX(Tabla8[[#All],[Departamento ]:[Precio ($ COP)]],MATCH(Tabla712[[#This Row],[DEPARTAMENTO]]&amp;Tabla712[[#This Row],[CODIGO]]&amp;Tabla712[[#This Row],[PROVINCIA]],Tabla8[[#All],[Departamento ]]&amp;Tabla8[[#All],[Código]]&amp;Tabla8[[#All],[Provincia]],0),7)</f>
        <v>97.87579460336616</v>
      </c>
      <c r="K337" s="74" t="s">
        <v>421</v>
      </c>
      <c r="L337" s="63" t="s">
        <v>421</v>
      </c>
      <c r="M337" s="63" t="s">
        <v>421</v>
      </c>
      <c r="N337" s="75" t="s">
        <v>421</v>
      </c>
      <c r="O337" s="64">
        <v>25</v>
      </c>
      <c r="P337" s="77">
        <f>Tabla712[[#This Row],[CANTIDAD DE MATERIAL]]*Tabla712[[#This Row],[VALOR ECONOMICO ]]</f>
        <v>2446.8948650841539</v>
      </c>
      <c r="Q337" s="65" t="s">
        <v>421</v>
      </c>
      <c r="R337" s="78" t="s">
        <v>421</v>
      </c>
      <c r="S337" s="71" t="s">
        <v>421</v>
      </c>
      <c r="T337" s="94" t="s">
        <v>421</v>
      </c>
      <c r="U337" s="71" t="s">
        <v>421</v>
      </c>
      <c r="V337" s="80" t="s">
        <v>421</v>
      </c>
    </row>
    <row r="338" spans="2:22" x14ac:dyDescent="0.3">
      <c r="B338" s="6" t="str">
        <f>'DATOS DISEÑO'!$C$9</f>
        <v>BOYACÁ</v>
      </c>
      <c r="C338" s="6" t="str">
        <f>'DATOS DISEÑO'!$C$10</f>
        <v>TUNDAMA</v>
      </c>
      <c r="D338" s="6">
        <v>10</v>
      </c>
      <c r="E338" s="6" t="s">
        <v>112</v>
      </c>
      <c r="F338" s="82" t="str">
        <f>VLOOKUP(Tabla712[[#This Row],[ITEM]],Tabla1[[#All],[ÍTEM]:[DESCRIPCIÓN ACTIVIDAD]],3,FALSE)</f>
        <v>SUBBASE GRANULAR CLASE C 
(Analizada para tipo de gradacion SBG-38, clase C)</v>
      </c>
      <c r="G338" s="6" t="s">
        <v>8</v>
      </c>
      <c r="H338" t="s">
        <v>100</v>
      </c>
      <c r="I338" s="6" t="s">
        <v>87</v>
      </c>
      <c r="J338" s="5" cm="1">
        <f t="array" ref="J338">INDEX(Tabla5[[#All],[Departamento]:[Precio ($ COP)]],MATCH(Tabla712[[#This Row],[DEPARTAMENTO]]&amp;Tabla712[[#This Row],[CODIGO]]&amp;Tabla712[[#This Row],[PROVINCIA]],Tabla5[[#All],[Departamento]]&amp;Tabla5[[#All],[Código]]&amp;Tabla5[[#All],[Provincia]],0),6)</f>
        <v>160333.33333333334</v>
      </c>
      <c r="K338" s="74">
        <f>Tabla712[[#This Row],[VALOR ECONOMICO ]]/Tabla712[[#This Row],[PRESTACIONES '[%']]]*100</f>
        <v>86666.666666666672</v>
      </c>
      <c r="L338" s="63">
        <v>185</v>
      </c>
      <c r="M338" s="63">
        <v>320</v>
      </c>
      <c r="N338" s="75">
        <f>Tabla712[[#This Row],[VALOR ECONOMICO ]]/Tabla712[[#This Row],[RENDIMIENTO]]</f>
        <v>501.04166666666669</v>
      </c>
      <c r="O338" s="64" t="s">
        <v>421</v>
      </c>
      <c r="P338" s="76" t="s">
        <v>421</v>
      </c>
      <c r="Q338" s="65" t="s">
        <v>421</v>
      </c>
      <c r="R338" s="78" t="s">
        <v>421</v>
      </c>
      <c r="S338" s="71" t="s">
        <v>421</v>
      </c>
      <c r="T338" s="94" t="s">
        <v>421</v>
      </c>
      <c r="U338" s="71" t="s">
        <v>421</v>
      </c>
      <c r="V338" s="80" t="s">
        <v>421</v>
      </c>
    </row>
    <row r="339" spans="2:22" x14ac:dyDescent="0.3">
      <c r="B339" s="6" t="str">
        <f>'DATOS DISEÑO'!$C$9</f>
        <v>BOYACÁ</v>
      </c>
      <c r="C339" s="6" t="str">
        <f>'DATOS DISEÑO'!$C$10</f>
        <v>TUNDAMA</v>
      </c>
      <c r="D339" s="6">
        <v>10</v>
      </c>
      <c r="E339" s="6" t="s">
        <v>114</v>
      </c>
      <c r="F339" s="82" t="str">
        <f>VLOOKUP(Tabla712[[#This Row],[ITEM]],Tabla1[[#All],[ÍTEM]:[DESCRIPCIÓN ACTIVIDAD]],3,FALSE)</f>
        <v>BASE GRANULAR CLASE C
 (Analizada para tipo NT1, de gradacion BG 27, clase C)</v>
      </c>
      <c r="G339" s="6" t="s">
        <v>8</v>
      </c>
      <c r="H339" t="s">
        <v>100</v>
      </c>
      <c r="I339" s="6" t="s">
        <v>87</v>
      </c>
      <c r="J339" s="5" cm="1">
        <f t="array" ref="J339">INDEX(Tabla5[[#All],[Departamento]:[Precio ($ COP)]],MATCH(Tabla712[[#This Row],[DEPARTAMENTO]]&amp;Tabla712[[#This Row],[CODIGO]]&amp;Tabla712[[#This Row],[PROVINCIA]],Tabla5[[#All],[Departamento]]&amp;Tabla5[[#All],[Código]]&amp;Tabla5[[#All],[Provincia]],0),6)</f>
        <v>160333.33333333334</v>
      </c>
      <c r="K339" s="74">
        <f>Tabla712[[#This Row],[VALOR ECONOMICO ]]/Tabla712[[#This Row],[PRESTACIONES '[%']]]*100</f>
        <v>86666.666666666672</v>
      </c>
      <c r="L339" s="63">
        <v>185</v>
      </c>
      <c r="M339" s="63">
        <v>240</v>
      </c>
      <c r="N339" s="75">
        <f>Tabla712[[#This Row],[VALOR ECONOMICO ]]/Tabla712[[#This Row],[RENDIMIENTO]]</f>
        <v>668.05555555555554</v>
      </c>
      <c r="O339" s="64" t="s">
        <v>421</v>
      </c>
      <c r="P339" s="76" t="s">
        <v>421</v>
      </c>
      <c r="Q339" s="65" t="s">
        <v>421</v>
      </c>
      <c r="R339" s="78" t="s">
        <v>421</v>
      </c>
      <c r="S339" s="71" t="s">
        <v>421</v>
      </c>
      <c r="T339" s="94" t="s">
        <v>421</v>
      </c>
      <c r="U339" s="71" t="s">
        <v>421</v>
      </c>
      <c r="V339" s="80" t="s">
        <v>421</v>
      </c>
    </row>
    <row r="340" spans="2:22" x14ac:dyDescent="0.3">
      <c r="B340" s="6" t="str">
        <f>'DATOS DISEÑO'!$C$9</f>
        <v>BOYACÁ</v>
      </c>
      <c r="C340" s="6" t="str">
        <f>'DATOS DISEÑO'!$C$10</f>
        <v>TUNDAMA</v>
      </c>
      <c r="D340" s="6">
        <v>10</v>
      </c>
      <c r="E340" s="6" t="s">
        <v>109</v>
      </c>
      <c r="F340" s="82" t="str">
        <f>VLOOKUP(Tabla712[[#This Row],[ITEM]],Tabla1[[#All],[ÍTEM]:[DESCRIPCIÓN ACTIVIDAD]],3,FALSE)</f>
        <v>EXCAVACIÓN SIN CLASIFICAR DE LA EXPLANACIÓN Y CANALES</v>
      </c>
      <c r="G340" s="6" t="s">
        <v>10</v>
      </c>
      <c r="H340" t="s">
        <v>375</v>
      </c>
      <c r="I340" s="6" t="s">
        <v>372</v>
      </c>
      <c r="J340" s="5" cm="1">
        <f t="array" ref="J340">INDEX(Tabla9[[#All],[Departamento ]:[Precio ($ COP)]],MATCH(Tabla712[[#This Row],[DEPARTAMENTO]]&amp;Tabla712[[#This Row],[CODIGO]]&amp;Tabla712[[#This Row],[PROVINCIA]],Tabla9[[#All],[Departamento ]]&amp;Tabla9[[#All],[Código]]&amp;Tabla9[[#All],[Provincia]],0),8)</f>
        <v>250141.74344436562</v>
      </c>
      <c r="K340" s="74" t="s">
        <v>421</v>
      </c>
      <c r="L340" s="63" t="s">
        <v>421</v>
      </c>
      <c r="M340" s="63" t="s">
        <v>421</v>
      </c>
      <c r="N340" s="75" t="s">
        <v>421</v>
      </c>
      <c r="O340" s="64" t="s">
        <v>421</v>
      </c>
      <c r="P340" s="76" t="s">
        <v>421</v>
      </c>
      <c r="Q340" s="65">
        <f>1/70</f>
        <v>1.4285714285714285E-2</v>
      </c>
      <c r="R340" s="79">
        <f>Tabla712[[#This Row],[VALOR ECONOMICO ]]*Tabla712[[#This Row],[RENDIMIENTO EQUIPO]]</f>
        <v>3573.4534777766517</v>
      </c>
      <c r="S340" s="71" t="s">
        <v>421</v>
      </c>
      <c r="T340" s="94" t="s">
        <v>421</v>
      </c>
      <c r="U340" s="71" t="s">
        <v>421</v>
      </c>
      <c r="V340" s="80" t="s">
        <v>421</v>
      </c>
    </row>
    <row r="341" spans="2:22" x14ac:dyDescent="0.3">
      <c r="B341" s="6" t="str">
        <f>'DATOS DISEÑO'!$C$9</f>
        <v>BOYACÁ</v>
      </c>
      <c r="C341" s="6" t="str">
        <f>'DATOS DISEÑO'!$C$10</f>
        <v>TUNDAMA</v>
      </c>
      <c r="D341" s="6">
        <v>10</v>
      </c>
      <c r="E341" s="6">
        <v>310.10000000000002</v>
      </c>
      <c r="F341" s="82" t="str">
        <f>VLOOKUP(Tabla712[[#This Row],[ITEM]],Tabla1[[#All],[ÍTEM]:[DESCRIPCIÓN ACTIVIDAD]],3,FALSE)</f>
        <v>CONFORMACIÓN DE LA CALZADA EXISTENTE</v>
      </c>
      <c r="G341" s="6" t="s">
        <v>323</v>
      </c>
      <c r="H341" t="s">
        <v>377</v>
      </c>
      <c r="I341" s="6" t="s">
        <v>372</v>
      </c>
      <c r="J341" s="5" cm="1">
        <f t="array" ref="J341">INDEX(Tabla9[[#All],[Departamento ]:[Precio ($ COP)]],MATCH(Tabla712[[#This Row],[DEPARTAMENTO]]&amp;Tabla712[[#This Row],[CODIGO]]&amp;Tabla712[[#This Row],[PROVINCIA]],Tabla9[[#All],[Departamento ]]&amp;Tabla9[[#All],[Código]]&amp;Tabla9[[#All],[Provincia]],0),8)</f>
        <v>250141.74344436562</v>
      </c>
      <c r="K341" s="74" t="s">
        <v>421</v>
      </c>
      <c r="L341" s="63" t="s">
        <v>421</v>
      </c>
      <c r="M341" s="63" t="s">
        <v>421</v>
      </c>
      <c r="N341" s="75" t="s">
        <v>421</v>
      </c>
      <c r="O341" s="64" t="s">
        <v>421</v>
      </c>
      <c r="P341" s="76" t="s">
        <v>421</v>
      </c>
      <c r="Q341" s="65">
        <f>1/619.375</f>
        <v>1.6145307769929364E-3</v>
      </c>
      <c r="R341" s="79">
        <f>Tabla712[[#This Row],[VALOR ECONOMICO ]]*Tabla712[[#This Row],[RENDIMIENTO EQUIPO]]</f>
        <v>403.86154340159942</v>
      </c>
      <c r="S341" s="71" t="s">
        <v>421</v>
      </c>
      <c r="T341" s="94" t="s">
        <v>421</v>
      </c>
      <c r="U341" s="71" t="s">
        <v>421</v>
      </c>
      <c r="V341" s="80" t="s">
        <v>421</v>
      </c>
    </row>
    <row r="342" spans="2:22" x14ac:dyDescent="0.3">
      <c r="B342" s="6" t="str">
        <f>'DATOS DISEÑO'!$C$9</f>
        <v>BOYACÁ</v>
      </c>
      <c r="C342" s="6" t="str">
        <f>'DATOS DISEÑO'!$C$10</f>
        <v>TUNDAMA</v>
      </c>
      <c r="D342" s="6">
        <v>10</v>
      </c>
      <c r="E342" s="6">
        <v>450.2</v>
      </c>
      <c r="F342" s="82" t="str">
        <f>VLOOKUP(Tabla712[[#This Row],[ITEM]],Tabla1[[#All],[ÍTEM]:[DESCRIPCIÓN ACTIVIDAD]],3,FALSE)</f>
        <v>MEZCLA DENSA EN CALIENTE TIPO MDC‐19  
(Mezcla in situ)</v>
      </c>
      <c r="G342" s="6" t="s">
        <v>14</v>
      </c>
      <c r="H342" t="s">
        <v>378</v>
      </c>
      <c r="I342" s="6" t="s">
        <v>372</v>
      </c>
      <c r="J342" s="5" cm="1">
        <f t="array" ref="J342">INDEX(Tabla9[[#All],[Departamento ]:[Precio ($ COP)]],MATCH(Tabla712[[#This Row],[DEPARTAMENTO]]&amp;Tabla712[[#This Row],[CODIGO]]&amp;Tabla712[[#This Row],[PROVINCIA]],Tabla9[[#All],[Departamento ]]&amp;Tabla9[[#All],[Código]]&amp;Tabla9[[#All],[Provincia]],0),8)</f>
        <v>270986.88873139612</v>
      </c>
      <c r="K342" s="74" t="s">
        <v>421</v>
      </c>
      <c r="L342" s="63" t="s">
        <v>421</v>
      </c>
      <c r="M342" s="63" t="s">
        <v>421</v>
      </c>
      <c r="N342" s="75" t="s">
        <v>421</v>
      </c>
      <c r="O342" s="64" t="s">
        <v>421</v>
      </c>
      <c r="P342" s="76" t="s">
        <v>421</v>
      </c>
      <c r="Q342" s="65">
        <v>0.1</v>
      </c>
      <c r="R342" s="79">
        <f>Tabla712[[#This Row],[VALOR ECONOMICO ]]*Tabla712[[#This Row],[RENDIMIENTO EQUIPO]]</f>
        <v>27098.688873139614</v>
      </c>
      <c r="S342" s="71" t="s">
        <v>421</v>
      </c>
      <c r="T342" s="94" t="s">
        <v>421</v>
      </c>
      <c r="U342" s="71" t="s">
        <v>421</v>
      </c>
      <c r="V342" s="80" t="s">
        <v>421</v>
      </c>
    </row>
    <row r="343" spans="2:22" x14ac:dyDescent="0.3">
      <c r="B343" s="6" t="str">
        <f>'DATOS DISEÑO'!$C$9</f>
        <v>BOYACÁ</v>
      </c>
      <c r="C343" s="6" t="str">
        <f>'DATOS DISEÑO'!$C$10</f>
        <v>TUNDAMA</v>
      </c>
      <c r="D343" s="6">
        <v>10</v>
      </c>
      <c r="E343" s="6">
        <v>310.10000000000002</v>
      </c>
      <c r="F343" s="82" t="str">
        <f>VLOOKUP(Tabla712[[#This Row],[ITEM]],Tabla1[[#All],[ÍTEM]:[DESCRIPCIÓN ACTIVIDAD]],3,FALSE)</f>
        <v>CONFORMACIÓN DE LA CALZADA EXISTENTE</v>
      </c>
      <c r="G343" s="6" t="s">
        <v>18</v>
      </c>
      <c r="H343" t="s">
        <v>379</v>
      </c>
      <c r="I343" s="6" t="s">
        <v>372</v>
      </c>
      <c r="J343" s="5" cm="1">
        <f t="array" ref="J343">INDEX(Tabla9[[#All],[Departamento ]:[Precio ($ COP)]],MATCH(Tabla712[[#This Row],[DEPARTAMENTO]]&amp;Tabla712[[#This Row],[CODIGO]]&amp;Tabla712[[#This Row],[PROVINCIA]],Tabla9[[#All],[Departamento ]]&amp;Tabla9[[#All],[Código]]&amp;Tabla9[[#All],[Provincia]],0),8)</f>
        <v>61676.547421790725</v>
      </c>
      <c r="K343" s="74" t="s">
        <v>421</v>
      </c>
      <c r="L343" s="63" t="s">
        <v>421</v>
      </c>
      <c r="M343" s="63" t="s">
        <v>421</v>
      </c>
      <c r="N343" s="75" t="s">
        <v>421</v>
      </c>
      <c r="O343" s="64" t="s">
        <v>421</v>
      </c>
      <c r="P343" s="76" t="s">
        <v>421</v>
      </c>
      <c r="Q343" s="65">
        <f>1/619.375</f>
        <v>1.6145307769929364E-3</v>
      </c>
      <c r="R343" s="79">
        <f>Tabla712[[#This Row],[VALOR ECONOMICO ]]*Tabla712[[#This Row],[RENDIMIENTO EQUIPO]]</f>
        <v>99.578684031145471</v>
      </c>
      <c r="S343" s="71" t="s">
        <v>421</v>
      </c>
      <c r="T343" s="94" t="s">
        <v>421</v>
      </c>
      <c r="U343" s="71" t="s">
        <v>421</v>
      </c>
      <c r="V343" s="80" t="s">
        <v>421</v>
      </c>
    </row>
    <row r="344" spans="2:22" x14ac:dyDescent="0.3">
      <c r="B344" s="6" t="str">
        <f>'DATOS DISEÑO'!$C$9</f>
        <v>BOYACÁ</v>
      </c>
      <c r="C344" s="6" t="str">
        <f>'DATOS DISEÑO'!$C$10</f>
        <v>TUNDAMA</v>
      </c>
      <c r="D344" s="6">
        <v>10</v>
      </c>
      <c r="E344" s="6" t="s">
        <v>114</v>
      </c>
      <c r="F344" s="82" t="str">
        <f>VLOOKUP(Tabla712[[#This Row],[ITEM]],Tabla1[[#All],[ÍTEM]:[DESCRIPCIÓN ACTIVIDAD]],3,FALSE)</f>
        <v>BASE GRANULAR CLASE C
 (Analizada para tipo NT1, de gradacion BG 27, clase C)</v>
      </c>
      <c r="G344" s="6" t="s">
        <v>65</v>
      </c>
      <c r="H344" t="s">
        <v>357</v>
      </c>
      <c r="I344" s="6" t="s">
        <v>146</v>
      </c>
      <c r="J344" s="5" cm="1">
        <f t="array" ref="J344">INDEX(Tabla8[[#All],[Departamento ]:[Precio ($ COP)]],MATCH(Tabla712[[#This Row],[DEPARTAMENTO]]&amp;Tabla712[[#This Row],[CODIGO]]&amp;Tabla712[[#This Row],[PROVINCIA]],Tabla8[[#All],[Departamento ]]&amp;Tabla8[[#All],[Código]]&amp;Tabla8[[#All],[Provincia]],0),7)</f>
        <v>67513.129849974139</v>
      </c>
      <c r="K344" s="74" t="s">
        <v>421</v>
      </c>
      <c r="L344" s="63" t="s">
        <v>421</v>
      </c>
      <c r="M344" s="63" t="s">
        <v>421</v>
      </c>
      <c r="N344" s="75" t="s">
        <v>421</v>
      </c>
      <c r="O344" s="64">
        <v>1.3</v>
      </c>
      <c r="P344" s="77">
        <f>Tabla712[[#This Row],[CANTIDAD DE MATERIAL]]*Tabla712[[#This Row],[VALOR ECONOMICO ]]</f>
        <v>87767.068804966388</v>
      </c>
      <c r="Q344" s="65" t="s">
        <v>421</v>
      </c>
      <c r="R344" s="78" t="s">
        <v>421</v>
      </c>
      <c r="S344" s="71" t="s">
        <v>421</v>
      </c>
      <c r="T344" s="94" t="s">
        <v>421</v>
      </c>
      <c r="U344" s="71" t="s">
        <v>421</v>
      </c>
      <c r="V344" s="80" t="s">
        <v>421</v>
      </c>
    </row>
    <row r="345" spans="2:22" x14ac:dyDescent="0.3">
      <c r="B345" s="6" t="str">
        <f>'DATOS DISEÑO'!$C$9</f>
        <v>BOYACÁ</v>
      </c>
      <c r="C345" s="6" t="str">
        <f>'DATOS DISEÑO'!$C$10</f>
        <v>TUNDAMA</v>
      </c>
      <c r="D345" s="6">
        <v>10</v>
      </c>
      <c r="E345" s="6" t="s">
        <v>112</v>
      </c>
      <c r="F345" s="82" t="str">
        <f>VLOOKUP(Tabla712[[#This Row],[ITEM]],Tabla1[[#All],[ÍTEM]:[DESCRIPCIÓN ACTIVIDAD]],3,FALSE)</f>
        <v>SUBBASE GRANULAR CLASE C 
(Analizada para tipo de gradacion SBG-38, clase C)</v>
      </c>
      <c r="G345" s="6" t="s">
        <v>70</v>
      </c>
      <c r="H345" t="s">
        <v>360</v>
      </c>
      <c r="I345" s="6" t="s">
        <v>146</v>
      </c>
      <c r="J345" s="5" cm="1">
        <f t="array" ref="J345">INDEX(Tabla8[[#All],[Departamento ]:[Precio ($ COP)]],MATCH(Tabla712[[#This Row],[DEPARTAMENTO]]&amp;Tabla712[[#This Row],[CODIGO]]&amp;Tabla712[[#This Row],[PROVINCIA]],Tabla8[[#All],[Departamento ]]&amp;Tabla8[[#All],[Código]]&amp;Tabla8[[#All],[Provincia]],0),7)</f>
        <v>65637.76513191931</v>
      </c>
      <c r="K345" s="74" t="s">
        <v>421</v>
      </c>
      <c r="L345" s="63" t="s">
        <v>421</v>
      </c>
      <c r="M345" s="63" t="s">
        <v>421</v>
      </c>
      <c r="N345" s="75" t="s">
        <v>421</v>
      </c>
      <c r="O345" s="64">
        <v>1.3</v>
      </c>
      <c r="P345" s="77">
        <f>Tabla712[[#This Row],[CANTIDAD DE MATERIAL]]*Tabla712[[#This Row],[VALOR ECONOMICO ]]</f>
        <v>85329.094671495113</v>
      </c>
      <c r="Q345" s="65" t="s">
        <v>421</v>
      </c>
      <c r="R345" s="78" t="s">
        <v>421</v>
      </c>
      <c r="S345" s="71" t="s">
        <v>421</v>
      </c>
      <c r="T345" s="94" t="s">
        <v>421</v>
      </c>
      <c r="U345" s="71" t="s">
        <v>421</v>
      </c>
      <c r="V345" s="80" t="s">
        <v>421</v>
      </c>
    </row>
    <row r="346" spans="2:22" x14ac:dyDescent="0.3">
      <c r="B346" s="6" t="str">
        <f>'DATOS DISEÑO'!$C$9</f>
        <v>BOYACÁ</v>
      </c>
      <c r="C346" s="6" t="str">
        <f>'DATOS DISEÑO'!$C$10</f>
        <v>TUNDAMA</v>
      </c>
      <c r="D346" s="6">
        <v>10</v>
      </c>
      <c r="E346" s="6">
        <v>450.2</v>
      </c>
      <c r="F346" s="82" t="str">
        <f>VLOOKUP(Tabla712[[#This Row],[ITEM]],Tabla1[[#All],[ÍTEM]:[DESCRIPCIÓN ACTIVIDAD]],3,FALSE)</f>
        <v>MEZCLA DENSA EN CALIENTE TIPO MDC‐19  
(Mezcla in situ)</v>
      </c>
      <c r="G346" s="6" t="s">
        <v>34</v>
      </c>
      <c r="H346" t="s">
        <v>385</v>
      </c>
      <c r="I346" s="6" t="s">
        <v>372</v>
      </c>
      <c r="J346" s="5" cm="1">
        <f t="array" ref="J346">INDEX(Tabla9[[#All],[Departamento ]:[Precio ($ COP)]],MATCH(Tabla712[[#This Row],[DEPARTAMENTO]]&amp;Tabla712[[#This Row],[CODIGO]]&amp;Tabla712[[#This Row],[PROVINCIA]],Tabla9[[#All],[Departamento ]]&amp;Tabla9[[#All],[Código]]&amp;Tabla9[[#All],[Provincia]],0),8)</f>
        <v>156338.58965272852</v>
      </c>
      <c r="K346" s="74" t="s">
        <v>421</v>
      </c>
      <c r="L346" s="63" t="s">
        <v>421</v>
      </c>
      <c r="M346" s="63" t="s">
        <v>421</v>
      </c>
      <c r="N346" s="75" t="s">
        <v>421</v>
      </c>
      <c r="O346" s="64" t="s">
        <v>421</v>
      </c>
      <c r="P346" s="76" t="s">
        <v>421</v>
      </c>
      <c r="Q346" s="65">
        <v>0.1</v>
      </c>
      <c r="R346" s="79">
        <f>Tabla712[[#This Row],[VALOR ECONOMICO ]]*Tabla712[[#This Row],[RENDIMIENTO EQUIPO]]</f>
        <v>15633.858965272853</v>
      </c>
      <c r="S346" s="71" t="s">
        <v>421</v>
      </c>
      <c r="T346" s="94" t="s">
        <v>421</v>
      </c>
      <c r="U346" s="71" t="s">
        <v>421</v>
      </c>
      <c r="V346" s="80" t="s">
        <v>421</v>
      </c>
    </row>
    <row r="347" spans="2:22" x14ac:dyDescent="0.3">
      <c r="B347" s="6" t="str">
        <f>'DATOS DISEÑO'!$C$9</f>
        <v>BOYACÁ</v>
      </c>
      <c r="C347" s="6" t="str">
        <f>'DATOS DISEÑO'!$C$10</f>
        <v>TUNDAMA</v>
      </c>
      <c r="D347" s="6">
        <v>10</v>
      </c>
      <c r="E347" s="6" t="s">
        <v>109</v>
      </c>
      <c r="F347" s="82" t="str">
        <f>VLOOKUP(Tabla712[[#This Row],[ITEM]],Tabla1[[#All],[ÍTEM]:[DESCRIPCIÓN ACTIVIDAD]],3,FALSE)</f>
        <v>EXCAVACIÓN SIN CLASIFICAR DE LA EXPLANACIÓN Y CANALES</v>
      </c>
      <c r="G347" s="6" t="s">
        <v>30</v>
      </c>
      <c r="H347" t="s">
        <v>383</v>
      </c>
      <c r="I347" s="6" t="s">
        <v>372</v>
      </c>
      <c r="J347" s="5" cm="1">
        <f t="array" ref="J347">INDEX(Tabla9[[#All],[Departamento ]:[Precio ($ COP)]],MATCH(Tabla712[[#This Row],[DEPARTAMENTO]]&amp;Tabla712[[#This Row],[CODIGO]]&amp;Tabla712[[#This Row],[PROVINCIA]],Tabla9[[#All],[Departamento ]]&amp;Tabla9[[#All],[Código]]&amp;Tabla9[[#All],[Provincia]],0),8)</f>
        <v>135493.44436569806</v>
      </c>
      <c r="K347" s="74" t="s">
        <v>421</v>
      </c>
      <c r="L347" s="63" t="s">
        <v>421</v>
      </c>
      <c r="M347" s="63" t="s">
        <v>421</v>
      </c>
      <c r="N347" s="75" t="s">
        <v>421</v>
      </c>
      <c r="O347" s="64" t="s">
        <v>421</v>
      </c>
      <c r="P347" s="76" t="s">
        <v>421</v>
      </c>
      <c r="Q347" s="65">
        <f>1/53.125</f>
        <v>1.8823529411764704E-2</v>
      </c>
      <c r="R347" s="79">
        <f>Tabla712[[#This Row],[VALOR ECONOMICO ]]*Tabla712[[#This Row],[RENDIMIENTO EQUIPO]]</f>
        <v>2550.4648351190222</v>
      </c>
      <c r="S347" s="71" t="s">
        <v>421</v>
      </c>
      <c r="T347" s="94" t="s">
        <v>421</v>
      </c>
      <c r="U347" s="71" t="s">
        <v>421</v>
      </c>
      <c r="V347" s="80" t="s">
        <v>421</v>
      </c>
    </row>
    <row r="348" spans="2:22" x14ac:dyDescent="0.3">
      <c r="B348" s="6" t="str">
        <f>'DATOS DISEÑO'!$C$9</f>
        <v>BOYACÁ</v>
      </c>
      <c r="C348" s="6" t="str">
        <f>'DATOS DISEÑO'!$C$10</f>
        <v>TUNDAMA</v>
      </c>
      <c r="D348" s="6">
        <v>10</v>
      </c>
      <c r="E348" s="6">
        <v>450.2</v>
      </c>
      <c r="F348" s="82" t="str">
        <f>VLOOKUP(Tabla712[[#This Row],[ITEM]],Tabla1[[#All],[ÍTEM]:[DESCRIPCIÓN ACTIVIDAD]],3,FALSE)</f>
        <v>MEZCLA DENSA EN CALIENTE TIPO MDC‐19  
(Mezcla in situ)</v>
      </c>
      <c r="G348" s="6" t="s">
        <v>40</v>
      </c>
      <c r="H348" t="s">
        <v>388</v>
      </c>
      <c r="I348" s="6" t="s">
        <v>372</v>
      </c>
      <c r="J348" s="5" cm="1">
        <f t="array" ref="J348">INDEX(Tabla9[[#All],[Departamento ]:[Precio ($ COP)]],MATCH(Tabla712[[#This Row],[DEPARTAMENTO]]&amp;Tabla712[[#This Row],[CODIGO]]&amp;Tabla712[[#This Row],[PROVINCIA]],Tabla9[[#All],[Departamento ]]&amp;Tabla9[[#All],[Código]]&amp;Tabla9[[#All],[Provincia]],0),8)</f>
        <v>182395.02126151661</v>
      </c>
      <c r="K348" s="74" t="s">
        <v>421</v>
      </c>
      <c r="L348" s="63" t="s">
        <v>421</v>
      </c>
      <c r="M348" s="63" t="s">
        <v>421</v>
      </c>
      <c r="N348" s="75" t="s">
        <v>421</v>
      </c>
      <c r="O348" s="64" t="s">
        <v>421</v>
      </c>
      <c r="P348" s="76" t="s">
        <v>421</v>
      </c>
      <c r="Q348" s="65">
        <v>0.1</v>
      </c>
      <c r="R348" s="79">
        <f>Tabla712[[#This Row],[VALOR ECONOMICO ]]*Tabla712[[#This Row],[RENDIMIENTO EQUIPO]]</f>
        <v>18239.502126151663</v>
      </c>
      <c r="S348" s="71" t="s">
        <v>421</v>
      </c>
      <c r="T348" s="94" t="s">
        <v>421</v>
      </c>
      <c r="U348" s="71" t="s">
        <v>421</v>
      </c>
      <c r="V348" s="80" t="s">
        <v>421</v>
      </c>
    </row>
    <row r="349" spans="2:22" x14ac:dyDescent="0.3">
      <c r="B349" s="6" t="str">
        <f>'DATOS DISEÑO'!$C$9</f>
        <v>BOYACÁ</v>
      </c>
      <c r="C349" s="6" t="str">
        <f>'DATOS DISEÑO'!$C$10</f>
        <v>TUNDAMA</v>
      </c>
      <c r="D349" s="6">
        <v>10</v>
      </c>
      <c r="E349" s="6">
        <v>310.10000000000002</v>
      </c>
      <c r="F349" s="82" t="str">
        <f>VLOOKUP(Tabla712[[#This Row],[ITEM]],Tabla1[[#All],[ÍTEM]:[DESCRIPCIÓN ACTIVIDAD]],3,FALSE)</f>
        <v>CONFORMACIÓN DE LA CALZADA EXISTENTE</v>
      </c>
      <c r="G349" s="6" t="s">
        <v>52</v>
      </c>
      <c r="H349" t="s">
        <v>395</v>
      </c>
      <c r="I349" s="6" t="s">
        <v>372</v>
      </c>
      <c r="J349" s="5" cm="1">
        <f t="array" ref="J349">INDEX(Tabla9[[#All],[Departamento ]:[Precio ($ COP)]],MATCH(Tabla712[[#This Row],[DEPARTAMENTO]]&amp;Tabla712[[#This Row],[CODIGO]]&amp;Tabla712[[#This Row],[PROVINCIA]],Tabla9[[#All],[Departamento ]]&amp;Tabla9[[#All],[Código]]&amp;Tabla9[[#All],[Provincia]],0),8)</f>
        <v>250141.74344436562</v>
      </c>
      <c r="K349" s="74" t="s">
        <v>421</v>
      </c>
      <c r="L349" s="63" t="s">
        <v>421</v>
      </c>
      <c r="M349" s="63" t="s">
        <v>421</v>
      </c>
      <c r="N349" s="75" t="s">
        <v>421</v>
      </c>
      <c r="O349" s="64" t="s">
        <v>421</v>
      </c>
      <c r="P349" s="76" t="s">
        <v>421</v>
      </c>
      <c r="Q349" s="65">
        <f>1/619.375</f>
        <v>1.6145307769929364E-3</v>
      </c>
      <c r="R349" s="79">
        <f>Tabla712[[#This Row],[VALOR ECONOMICO ]]*Tabla712[[#This Row],[RENDIMIENTO EQUIPO]]</f>
        <v>403.86154340159942</v>
      </c>
      <c r="S349" s="71" t="s">
        <v>421</v>
      </c>
      <c r="T349" s="94" t="s">
        <v>421</v>
      </c>
      <c r="U349" s="71" t="s">
        <v>421</v>
      </c>
      <c r="V349" s="80" t="s">
        <v>421</v>
      </c>
    </row>
    <row r="350" spans="2:22" x14ac:dyDescent="0.3">
      <c r="B350" s="6" t="str">
        <f>'DATOS DISEÑO'!$C$9</f>
        <v>BOYACÁ</v>
      </c>
      <c r="C350" s="6" t="str">
        <f>'DATOS DISEÑO'!$C$10</f>
        <v>TUNDAMA</v>
      </c>
      <c r="D350" s="6">
        <v>10</v>
      </c>
      <c r="E350" s="6" t="s">
        <v>109</v>
      </c>
      <c r="F350" s="82" t="str">
        <f>VLOOKUP(Tabla712[[#This Row],[ITEM]],Tabla1[[#All],[ÍTEM]:[DESCRIPCIÓN ACTIVIDAD]],3,FALSE)</f>
        <v>EXCAVACIÓN SIN CLASIFICAR DE LA EXPLANACIÓN Y CANALES</v>
      </c>
      <c r="G350" s="6" t="s">
        <v>52</v>
      </c>
      <c r="H350" t="s">
        <v>395</v>
      </c>
      <c r="I350" s="6" t="s">
        <v>372</v>
      </c>
      <c r="J350" s="5" cm="1">
        <f t="array" ref="J350">INDEX(Tabla9[[#All],[Departamento ]:[Precio ($ COP)]],MATCH(Tabla712[[#This Row],[DEPARTAMENTO]]&amp;Tabla712[[#This Row],[CODIGO]]&amp;Tabla712[[#This Row],[PROVINCIA]],Tabla9[[#All],[Departamento ]]&amp;Tabla9[[#All],[Código]]&amp;Tabla9[[#All],[Provincia]],0),8)</f>
        <v>250141.74344436562</v>
      </c>
      <c r="K350" s="74" t="s">
        <v>421</v>
      </c>
      <c r="L350" s="63" t="s">
        <v>421</v>
      </c>
      <c r="M350" s="63" t="s">
        <v>421</v>
      </c>
      <c r="N350" s="75" t="s">
        <v>421</v>
      </c>
      <c r="O350" s="64" t="s">
        <v>421</v>
      </c>
      <c r="P350" s="76" t="s">
        <v>421</v>
      </c>
      <c r="Q350" s="65">
        <f>1/53.125</f>
        <v>1.8823529411764704E-2</v>
      </c>
      <c r="R350" s="79">
        <f>Tabla712[[#This Row],[VALOR ECONOMICO ]]*Tabla712[[#This Row],[RENDIMIENTO EQUIPO]]</f>
        <v>4708.5504648351171</v>
      </c>
      <c r="S350" s="71" t="s">
        <v>421</v>
      </c>
      <c r="T350" s="94" t="s">
        <v>421</v>
      </c>
      <c r="U350" s="71" t="s">
        <v>421</v>
      </c>
      <c r="V350" s="80" t="s">
        <v>421</v>
      </c>
    </row>
    <row r="351" spans="2:22" x14ac:dyDescent="0.3">
      <c r="B351" s="6" t="str">
        <f>'DATOS DISEÑO'!$C$9</f>
        <v>BOYACÁ</v>
      </c>
      <c r="C351" s="6" t="str">
        <f>'DATOS DISEÑO'!$C$10</f>
        <v>TUNDAMA</v>
      </c>
      <c r="D351" s="6">
        <v>10</v>
      </c>
      <c r="E351" s="6" t="s">
        <v>112</v>
      </c>
      <c r="F351" s="82" t="str">
        <f>VLOOKUP(Tabla712[[#This Row],[ITEM]],Tabla1[[#All],[ÍTEM]:[DESCRIPCIÓN ACTIVIDAD]],3,FALSE)</f>
        <v>SUBBASE GRANULAR CLASE C 
(Analizada para tipo de gradacion SBG-38, clase C)</v>
      </c>
      <c r="G351" s="6" t="s">
        <v>33</v>
      </c>
      <c r="H351" t="s">
        <v>336</v>
      </c>
      <c r="I351" s="6" t="s">
        <v>335</v>
      </c>
      <c r="J351" s="5" cm="1">
        <f t="array" ref="J351">INDEX(Tabla8[[#All],[Departamento ]:[Precio ($ COP)]],MATCH(Tabla712[[#This Row],[DEPARTAMENTO]]&amp;Tabla712[[#This Row],[CODIGO]]&amp;Tabla712[[#This Row],[PROVINCIA]],Tabla8[[#All],[Departamento ]]&amp;Tabla8[[#All],[Código]]&amp;Tabla8[[#All],[Provincia]],0),7)</f>
        <v>97.87579460336616</v>
      </c>
      <c r="K351" s="74" t="s">
        <v>421</v>
      </c>
      <c r="L351" s="63" t="s">
        <v>421</v>
      </c>
      <c r="M351" s="63" t="s">
        <v>421</v>
      </c>
      <c r="N351" s="75" t="s">
        <v>421</v>
      </c>
      <c r="O351" s="64">
        <v>22</v>
      </c>
      <c r="P351" s="77">
        <f>Tabla712[[#This Row],[CANTIDAD DE MATERIAL]]*Tabla712[[#This Row],[VALOR ECONOMICO ]]</f>
        <v>2153.2674812740556</v>
      </c>
      <c r="Q351" s="65" t="s">
        <v>421</v>
      </c>
      <c r="R351" s="78" t="s">
        <v>421</v>
      </c>
      <c r="S351" s="71" t="s">
        <v>421</v>
      </c>
      <c r="T351" s="94" t="s">
        <v>421</v>
      </c>
      <c r="U351" s="71" t="s">
        <v>421</v>
      </c>
      <c r="V351" s="80" t="s">
        <v>421</v>
      </c>
    </row>
    <row r="352" spans="2:22" x14ac:dyDescent="0.3">
      <c r="B352" s="6" t="str">
        <f>'DATOS DISEÑO'!$C$9</f>
        <v>BOYACÁ</v>
      </c>
      <c r="C352" s="6" t="str">
        <f>'DATOS DISEÑO'!$C$10</f>
        <v>TUNDAMA</v>
      </c>
      <c r="D352" s="6">
        <v>10</v>
      </c>
      <c r="E352" s="6" t="s">
        <v>114</v>
      </c>
      <c r="F352" s="82" t="str">
        <f>VLOOKUP(Tabla712[[#This Row],[ITEM]],Tabla1[[#All],[ÍTEM]:[DESCRIPCIÓN ACTIVIDAD]],3,FALSE)</f>
        <v>BASE GRANULAR CLASE C
 (Analizada para tipo NT1, de gradacion BG 27, clase C)</v>
      </c>
      <c r="G352" s="6" t="s">
        <v>33</v>
      </c>
      <c r="H352" t="s">
        <v>336</v>
      </c>
      <c r="I352" s="6" t="s">
        <v>335</v>
      </c>
      <c r="J352" s="5" cm="1">
        <f t="array" ref="J352">INDEX(Tabla8[[#All],[Departamento ]:[Precio ($ COP)]],MATCH(Tabla712[[#This Row],[DEPARTAMENTO]]&amp;Tabla712[[#This Row],[CODIGO]]&amp;Tabla712[[#This Row],[PROVINCIA]],Tabla8[[#All],[Departamento ]]&amp;Tabla8[[#All],[Código]]&amp;Tabla8[[#All],[Provincia]],0),7)</f>
        <v>97.87579460336616</v>
      </c>
      <c r="K352" s="74" t="s">
        <v>421</v>
      </c>
      <c r="L352" s="63" t="s">
        <v>421</v>
      </c>
      <c r="M352" s="63" t="s">
        <v>421</v>
      </c>
      <c r="N352" s="75" t="s">
        <v>421</v>
      </c>
      <c r="O352" s="64">
        <v>22</v>
      </c>
      <c r="P352" s="77">
        <f>Tabla712[[#This Row],[CANTIDAD DE MATERIAL]]*Tabla712[[#This Row],[VALOR ECONOMICO ]]</f>
        <v>2153.2674812740556</v>
      </c>
      <c r="Q352" s="65" t="s">
        <v>421</v>
      </c>
      <c r="R352" s="78" t="s">
        <v>421</v>
      </c>
      <c r="S352" s="71" t="s">
        <v>421</v>
      </c>
      <c r="T352" s="94" t="s">
        <v>421</v>
      </c>
      <c r="U352" s="71" t="s">
        <v>421</v>
      </c>
      <c r="V352" s="80" t="s">
        <v>421</v>
      </c>
    </row>
    <row r="353" spans="2:22" x14ac:dyDescent="0.3">
      <c r="B353" s="6" t="str">
        <f>'DATOS DISEÑO'!$C$9</f>
        <v>BOYACÁ</v>
      </c>
      <c r="C353" s="6" t="str">
        <f>'DATOS DISEÑO'!$C$10</f>
        <v>TUNDAMA</v>
      </c>
      <c r="D353" s="6">
        <v>10</v>
      </c>
      <c r="E353" s="6">
        <v>450.2</v>
      </c>
      <c r="F353" s="82" t="str">
        <f>VLOOKUP(Tabla712[[#This Row],[ITEM]],Tabla1[[#All],[ÍTEM]:[DESCRIPCIÓN ACTIVIDAD]],3,FALSE)</f>
        <v>MEZCLA DENSA EN CALIENTE TIPO MDC‐19  
(Mezcla in situ)</v>
      </c>
      <c r="G353" s="6" t="s">
        <v>56</v>
      </c>
      <c r="H353" t="s">
        <v>397</v>
      </c>
      <c r="I353" s="6" t="s">
        <v>372</v>
      </c>
      <c r="J353" s="5" cm="1">
        <f t="array" ref="J353">INDEX(Tabla9[[#All],[Departamento ]:[Precio ($ COP)]],MATCH(Tabla712[[#This Row],[DEPARTAMENTO]]&amp;Tabla712[[#This Row],[CODIGO]]&amp;Tabla712[[#This Row],[PROVINCIA]],Tabla9[[#All],[Departamento ]]&amp;Tabla9[[#All],[Código]]&amp;Tabla9[[#All],[Provincia]],0),8)</f>
        <v>675749.02943222411</v>
      </c>
      <c r="K353" s="74" t="s">
        <v>421</v>
      </c>
      <c r="L353" s="63" t="s">
        <v>421</v>
      </c>
      <c r="M353" s="63" t="s">
        <v>421</v>
      </c>
      <c r="N353" s="75" t="s">
        <v>421</v>
      </c>
      <c r="O353" s="64" t="s">
        <v>421</v>
      </c>
      <c r="P353" s="76" t="s">
        <v>421</v>
      </c>
      <c r="Q353" s="65">
        <v>0.1</v>
      </c>
      <c r="R353" s="79">
        <f>Tabla712[[#This Row],[VALOR ECONOMICO ]]*Tabla712[[#This Row],[RENDIMIENTO EQUIPO]]</f>
        <v>67574.90294322242</v>
      </c>
      <c r="S353" s="71" t="s">
        <v>421</v>
      </c>
      <c r="T353" s="94" t="s">
        <v>421</v>
      </c>
      <c r="U353" s="71" t="s">
        <v>421</v>
      </c>
      <c r="V353" s="80" t="s">
        <v>421</v>
      </c>
    </row>
    <row r="354" spans="2:22" x14ac:dyDescent="0.3">
      <c r="B354" s="6" t="str">
        <f>'DATOS DISEÑO'!$C$9</f>
        <v>BOYACÁ</v>
      </c>
      <c r="C354" s="6" t="str">
        <f>'DATOS DISEÑO'!$C$10</f>
        <v>TUNDAMA</v>
      </c>
      <c r="D354" s="6">
        <v>10</v>
      </c>
      <c r="E354" s="6" t="s">
        <v>109</v>
      </c>
      <c r="F354" s="82" t="str">
        <f>VLOOKUP(Tabla712[[#This Row],[ITEM]],Tabla1[[#All],[ÍTEM]:[DESCRIPCIÓN ACTIVIDAD]],3,FALSE)</f>
        <v>EXCAVACIÓN SIN CLASIFICAR DE LA EXPLANACIÓN Y CANALES</v>
      </c>
      <c r="G354" s="6" t="s">
        <v>60</v>
      </c>
      <c r="H354" t="s">
        <v>399</v>
      </c>
      <c r="I354" s="6" t="s">
        <v>372</v>
      </c>
      <c r="J354" s="5" cm="1">
        <f t="array" ref="J354">INDEX(Tabla9[[#All],[Departamento ]:[Precio ($ COP)]],MATCH(Tabla712[[#This Row],[DEPARTAMENTO]]&amp;Tabla712[[#This Row],[CODIGO]]&amp;Tabla712[[#This Row],[PROVINCIA]],Tabla9[[#All],[Departamento ]]&amp;Tabla9[[#All],[Código]]&amp;Tabla9[[#All],[Provincia]],0),8)</f>
        <v>281409.46137491136</v>
      </c>
      <c r="K354" s="74" t="s">
        <v>421</v>
      </c>
      <c r="L354" s="63" t="s">
        <v>421</v>
      </c>
      <c r="M354" s="63" t="s">
        <v>421</v>
      </c>
      <c r="N354" s="75" t="s">
        <v>421</v>
      </c>
      <c r="O354" s="64" t="s">
        <v>421</v>
      </c>
      <c r="P354" s="76" t="s">
        <v>421</v>
      </c>
      <c r="Q354" s="65">
        <f>1/53.125</f>
        <v>1.8823529411764704E-2</v>
      </c>
      <c r="R354" s="79">
        <f>Tabla712[[#This Row],[VALOR ECONOMICO ]]*Tabla712[[#This Row],[RENDIMIENTO EQUIPO]]</f>
        <v>5297.1192729395079</v>
      </c>
      <c r="S354" s="71" t="s">
        <v>421</v>
      </c>
      <c r="T354" s="94" t="s">
        <v>421</v>
      </c>
      <c r="U354" s="71" t="s">
        <v>421</v>
      </c>
      <c r="V354" s="80" t="s">
        <v>421</v>
      </c>
    </row>
    <row r="355" spans="2:22" x14ac:dyDescent="0.3">
      <c r="B355" s="6" t="str">
        <f>'DATOS DISEÑO'!$C$9</f>
        <v>BOYACÁ</v>
      </c>
      <c r="C355" s="6" t="str">
        <f>'DATOS DISEÑO'!$C$10</f>
        <v>TUNDAMA</v>
      </c>
      <c r="D355" s="6">
        <v>10</v>
      </c>
      <c r="E355" s="6">
        <v>450.2</v>
      </c>
      <c r="F355" s="82" t="str">
        <f>VLOOKUP(Tabla712[[#This Row],[ITEM]],Tabla1[[#All],[ÍTEM]:[DESCRIPCIÓN ACTIVIDAD]],3,FALSE)</f>
        <v>MEZCLA DENSA EN CALIENTE TIPO MDC‐19  
(Mezcla in situ)</v>
      </c>
      <c r="G355" s="6" t="s">
        <v>62</v>
      </c>
      <c r="H355" t="s">
        <v>400</v>
      </c>
      <c r="I355" s="6" t="s">
        <v>372</v>
      </c>
      <c r="J355" s="5" cm="1">
        <f t="array" ref="J355">INDEX(Tabla9[[#All],[Departamento ]:[Precio ($ COP)]],MATCH(Tabla712[[#This Row],[DEPARTAMENTO]]&amp;Tabla712[[#This Row],[CODIGO]]&amp;Tabla712[[#This Row],[PROVINCIA]],Tabla9[[#All],[Departamento ]]&amp;Tabla9[[#All],[Código]]&amp;Tabla9[[#All],[Provincia]],0),8)</f>
        <v>496114.45783132518</v>
      </c>
      <c r="K355" s="74" t="s">
        <v>421</v>
      </c>
      <c r="L355" s="63" t="s">
        <v>421</v>
      </c>
      <c r="M355" s="63" t="s">
        <v>421</v>
      </c>
      <c r="N355" s="75" t="s">
        <v>421</v>
      </c>
      <c r="O355" s="64" t="s">
        <v>421</v>
      </c>
      <c r="P355" s="76" t="s">
        <v>421</v>
      </c>
      <c r="Q355" s="65">
        <v>0.1</v>
      </c>
      <c r="R355" s="79">
        <f>Tabla712[[#This Row],[VALOR ECONOMICO ]]*Tabla712[[#This Row],[RENDIMIENTO EQUIPO]]</f>
        <v>49611.44578313252</v>
      </c>
      <c r="S355" s="71" t="s">
        <v>421</v>
      </c>
      <c r="T355" s="94" t="s">
        <v>421</v>
      </c>
      <c r="U355" s="71" t="s">
        <v>421</v>
      </c>
      <c r="V355" s="80" t="s">
        <v>421</v>
      </c>
    </row>
    <row r="356" spans="2:22" x14ac:dyDescent="0.3">
      <c r="B356" s="6" t="str">
        <f>'DATOS DISEÑO'!$C$9</f>
        <v>BOYACÁ</v>
      </c>
      <c r="C356" s="6" t="str">
        <f>'DATOS DISEÑO'!$C$10</f>
        <v>TUNDAMA</v>
      </c>
      <c r="D356" s="6">
        <v>10</v>
      </c>
      <c r="E356" s="6">
        <v>310.10000000000002</v>
      </c>
      <c r="F356" s="82" t="str">
        <f>VLOOKUP(Tabla712[[#This Row],[ITEM]],Tabla1[[#All],[ÍTEM]:[DESCRIPCIÓN ACTIVIDAD]],3,FALSE)</f>
        <v>CONFORMACIÓN DE LA CALZADA EXISTENTE</v>
      </c>
      <c r="G356" s="6" t="s">
        <v>66</v>
      </c>
      <c r="H356" t="s">
        <v>402</v>
      </c>
      <c r="I356" s="6" t="s">
        <v>372</v>
      </c>
      <c r="J356" s="5" cm="1">
        <f t="array" ref="J356">INDEX(Tabla9[[#All],[Departamento ]:[Precio ($ COP)]],MATCH(Tabla712[[#This Row],[DEPARTAMENTO]]&amp;Tabla712[[#This Row],[CODIGO]]&amp;Tabla712[[#This Row],[PROVINCIA]],Tabla9[[#All],[Departamento ]]&amp;Tabla9[[#All],[Código]]&amp;Tabla9[[#All],[Provincia]],0),8)</f>
        <v>171972.44861800136</v>
      </c>
      <c r="K356" s="74" t="s">
        <v>421</v>
      </c>
      <c r="L356" s="63" t="s">
        <v>421</v>
      </c>
      <c r="M356" s="63" t="s">
        <v>421</v>
      </c>
      <c r="N356" s="75" t="s">
        <v>421</v>
      </c>
      <c r="O356" s="64" t="s">
        <v>421</v>
      </c>
      <c r="P356" s="76" t="s">
        <v>421</v>
      </c>
      <c r="Q356" s="65">
        <f>1/619.375</f>
        <v>1.6145307769929364E-3</v>
      </c>
      <c r="R356" s="79">
        <f>Tabla712[[#This Row],[VALOR ECONOMICO ]]*Tabla712[[#This Row],[RENDIMIENTO EQUIPO]]</f>
        <v>277.65481108859956</v>
      </c>
      <c r="S356" s="71" t="s">
        <v>421</v>
      </c>
      <c r="T356" s="94" t="s">
        <v>421</v>
      </c>
      <c r="U356" s="71" t="s">
        <v>421</v>
      </c>
      <c r="V356" s="80" t="s">
        <v>421</v>
      </c>
    </row>
    <row r="357" spans="2:22" x14ac:dyDescent="0.3">
      <c r="B357" s="6" t="str">
        <f>'DATOS DISEÑO'!$C$9</f>
        <v>BOYACÁ</v>
      </c>
      <c r="C357" s="6" t="str">
        <f>'DATOS DISEÑO'!$C$10</f>
        <v>TUNDAMA</v>
      </c>
      <c r="D357" s="6">
        <v>10</v>
      </c>
      <c r="E357" s="6" t="s">
        <v>112</v>
      </c>
      <c r="F357" s="82" t="str">
        <f>VLOOKUP(Tabla712[[#This Row],[ITEM]],Tabla1[[#All],[ÍTEM]:[DESCRIPCIÓN ACTIVIDAD]],3,FALSE)</f>
        <v>SUBBASE GRANULAR CLASE C 
(Analizada para tipo de gradacion SBG-38, clase C)</v>
      </c>
      <c r="G357" s="6" t="s">
        <v>18</v>
      </c>
      <c r="H357" t="s">
        <v>379</v>
      </c>
      <c r="I357" s="6" t="s">
        <v>372</v>
      </c>
      <c r="J357" s="5" cm="1">
        <f t="array" ref="J357">INDEX(Tabla9[[#All],[Departamento ]:[Precio ($ COP)]],MATCH(Tabla712[[#This Row],[DEPARTAMENTO]]&amp;Tabla712[[#This Row],[CODIGO]]&amp;Tabla712[[#This Row],[PROVINCIA]],Tabla9[[#All],[Departamento ]]&amp;Tabla9[[#All],[Código]]&amp;Tabla9[[#All],[Provincia]],0),8)</f>
        <v>61676.547421790725</v>
      </c>
      <c r="K357" s="74" t="s">
        <v>421</v>
      </c>
      <c r="L357" s="63" t="s">
        <v>421</v>
      </c>
      <c r="M357" s="63" t="s">
        <v>421</v>
      </c>
      <c r="N357" s="75" t="s">
        <v>421</v>
      </c>
      <c r="O357" s="64" t="s">
        <v>421</v>
      </c>
      <c r="P357" s="76" t="s">
        <v>421</v>
      </c>
      <c r="Q357" s="65">
        <f>1/40</f>
        <v>2.5000000000000001E-2</v>
      </c>
      <c r="R357" s="79">
        <f>Tabla712[[#This Row],[VALOR ECONOMICO ]]*Tabla712[[#This Row],[RENDIMIENTO EQUIPO]]</f>
        <v>1541.9136855447682</v>
      </c>
      <c r="S357" s="71" t="s">
        <v>421</v>
      </c>
      <c r="T357" s="94" t="s">
        <v>421</v>
      </c>
      <c r="U357" s="71" t="s">
        <v>421</v>
      </c>
      <c r="V357" s="80" t="s">
        <v>421</v>
      </c>
    </row>
    <row r="358" spans="2:22" x14ac:dyDescent="0.3">
      <c r="B358" s="6" t="str">
        <f>'DATOS DISEÑO'!$C$9</f>
        <v>BOYACÁ</v>
      </c>
      <c r="C358" s="6" t="str">
        <f>'DATOS DISEÑO'!$C$10</f>
        <v>TUNDAMA</v>
      </c>
      <c r="D358" s="6">
        <v>10</v>
      </c>
      <c r="E358" s="6" t="s">
        <v>114</v>
      </c>
      <c r="F358" s="82" t="str">
        <f>VLOOKUP(Tabla712[[#This Row],[ITEM]],Tabla1[[#All],[ÍTEM]:[DESCRIPCIÓN ACTIVIDAD]],3,FALSE)</f>
        <v>BASE GRANULAR CLASE C
 (Analizada para tipo NT1, de gradacion BG 27, clase C)</v>
      </c>
      <c r="G358" s="6" t="s">
        <v>18</v>
      </c>
      <c r="H358" t="s">
        <v>379</v>
      </c>
      <c r="I358" s="6" t="s">
        <v>372</v>
      </c>
      <c r="J358" s="5" cm="1">
        <f t="array" ref="J358">INDEX(Tabla9[[#All],[Departamento ]:[Precio ($ COP)]],MATCH(Tabla712[[#This Row],[DEPARTAMENTO]]&amp;Tabla712[[#This Row],[CODIGO]]&amp;Tabla712[[#This Row],[PROVINCIA]],Tabla9[[#All],[Departamento ]]&amp;Tabla9[[#All],[Código]]&amp;Tabla9[[#All],[Provincia]],0),8)</f>
        <v>61676.547421790725</v>
      </c>
      <c r="K358" s="74" t="s">
        <v>421</v>
      </c>
      <c r="L358" s="63" t="s">
        <v>421</v>
      </c>
      <c r="M358" s="63" t="s">
        <v>421</v>
      </c>
      <c r="N358" s="75" t="s">
        <v>421</v>
      </c>
      <c r="O358" s="64" t="s">
        <v>421</v>
      </c>
      <c r="P358" s="76" t="s">
        <v>421</v>
      </c>
      <c r="Q358" s="65">
        <f>1/30</f>
        <v>3.3333333333333333E-2</v>
      </c>
      <c r="R358" s="79">
        <f>Tabla712[[#This Row],[VALOR ECONOMICO ]]*Tabla712[[#This Row],[RENDIMIENTO EQUIPO]]</f>
        <v>2055.8849140596908</v>
      </c>
      <c r="S358" s="71" t="s">
        <v>421</v>
      </c>
      <c r="T358" s="94" t="s">
        <v>421</v>
      </c>
      <c r="U358" s="71" t="s">
        <v>421</v>
      </c>
      <c r="V358" s="80" t="s">
        <v>421</v>
      </c>
    </row>
    <row r="359" spans="2:22" x14ac:dyDescent="0.3">
      <c r="B359" s="6" t="str">
        <f>'DATOS DISEÑO'!$C$9</f>
        <v>BOYACÁ</v>
      </c>
      <c r="C359" s="6" t="str">
        <f>'DATOS DISEÑO'!$C$10</f>
        <v>TUNDAMA</v>
      </c>
      <c r="D359" s="6">
        <v>10</v>
      </c>
      <c r="E359" s="6">
        <v>450.2</v>
      </c>
      <c r="F359" s="82" t="str">
        <f>VLOOKUP(Tabla712[[#This Row],[ITEM]],Tabla1[[#All],[ÍTEM]:[DESCRIPCIÓN ACTIVIDAD]],3,FALSE)</f>
        <v>MEZCLA DENSA EN CALIENTE TIPO MDC‐19  
(Mezcla in situ)</v>
      </c>
      <c r="G359" s="6" t="s">
        <v>68</v>
      </c>
      <c r="H359" t="s">
        <v>403</v>
      </c>
      <c r="I359" s="6" t="s">
        <v>372</v>
      </c>
      <c r="J359" s="5" cm="1">
        <f t="array" ref="J359">INDEX(Tabla9[[#All],[Departamento ]:[Precio ($ COP)]],MATCH(Tabla712[[#This Row],[DEPARTAMENTO]]&amp;Tabla712[[#This Row],[CODIGO]]&amp;Tabla712[[#This Row],[PROVINCIA]],Tabla9[[#All],[Departamento ]]&amp;Tabla9[[#All],[Código]]&amp;Tabla9[[#All],[Provincia]],0),8)</f>
        <v>229296.59815733519</v>
      </c>
      <c r="K359" s="74" t="s">
        <v>421</v>
      </c>
      <c r="L359" s="63" t="s">
        <v>421</v>
      </c>
      <c r="M359" s="63" t="s">
        <v>421</v>
      </c>
      <c r="N359" s="75" t="s">
        <v>421</v>
      </c>
      <c r="O359" s="64" t="s">
        <v>421</v>
      </c>
      <c r="P359" s="76" t="s">
        <v>421</v>
      </c>
      <c r="Q359" s="65">
        <v>0.1</v>
      </c>
      <c r="R359" s="79">
        <f>Tabla712[[#This Row],[VALOR ECONOMICO ]]*Tabla712[[#This Row],[RENDIMIENTO EQUIPO]]</f>
        <v>22929.659815733521</v>
      </c>
      <c r="S359" s="71" t="s">
        <v>421</v>
      </c>
      <c r="T359" s="94" t="s">
        <v>421</v>
      </c>
      <c r="U359" s="71" t="s">
        <v>421</v>
      </c>
      <c r="V359" s="80" t="s">
        <v>421</v>
      </c>
    </row>
    <row r="360" spans="2:22" x14ac:dyDescent="0.3">
      <c r="B360" s="6" t="str">
        <f>'DATOS DISEÑO'!$C$9</f>
        <v>BOYACÁ</v>
      </c>
      <c r="C360" s="6" t="str">
        <f>'DATOS DISEÑO'!$C$10</f>
        <v>TUNDAMA</v>
      </c>
      <c r="D360" s="6">
        <v>10</v>
      </c>
      <c r="E360" s="6" t="s">
        <v>112</v>
      </c>
      <c r="F360" s="82" t="str">
        <f>VLOOKUP(Tabla712[[#This Row],[ITEM]],Tabla1[[#All],[ÍTEM]:[DESCRIPCIÓN ACTIVIDAD]],3,FALSE)</f>
        <v>SUBBASE GRANULAR CLASE C 
(Analizada para tipo de gradacion SBG-38, clase C)</v>
      </c>
      <c r="G360" s="6" t="s">
        <v>52</v>
      </c>
      <c r="H360" t="s">
        <v>395</v>
      </c>
      <c r="I360" s="6" t="s">
        <v>372</v>
      </c>
      <c r="J360" s="5" cm="1">
        <f t="array" ref="J360">INDEX(Tabla9[[#All],[Departamento ]:[Precio ($ COP)]],MATCH(Tabla712[[#This Row],[DEPARTAMENTO]]&amp;Tabla712[[#This Row],[CODIGO]]&amp;Tabla712[[#This Row],[PROVINCIA]],Tabla9[[#All],[Departamento ]]&amp;Tabla9[[#All],[Código]]&amp;Tabla9[[#All],[Provincia]],0),8)</f>
        <v>250141.74344436562</v>
      </c>
      <c r="K360" s="74" t="s">
        <v>421</v>
      </c>
      <c r="L360" s="63" t="s">
        <v>421</v>
      </c>
      <c r="M360" s="63" t="s">
        <v>421</v>
      </c>
      <c r="N360" s="75" t="s">
        <v>421</v>
      </c>
      <c r="O360" s="64" t="s">
        <v>421</v>
      </c>
      <c r="P360" s="76" t="s">
        <v>421</v>
      </c>
      <c r="Q360" s="65">
        <f>1/40</f>
        <v>2.5000000000000001E-2</v>
      </c>
      <c r="R360" s="79">
        <f>Tabla712[[#This Row],[VALOR ECONOMICO ]]*Tabla712[[#This Row],[RENDIMIENTO EQUIPO]]</f>
        <v>6253.543586109141</v>
      </c>
      <c r="S360" s="71" t="s">
        <v>421</v>
      </c>
      <c r="T360" s="94" t="s">
        <v>421</v>
      </c>
      <c r="U360" s="71" t="s">
        <v>421</v>
      </c>
      <c r="V360" s="80" t="s">
        <v>421</v>
      </c>
    </row>
    <row r="361" spans="2:22" x14ac:dyDescent="0.3">
      <c r="B361" s="6" t="str">
        <f>'DATOS DISEÑO'!$C$9</f>
        <v>BOYACÁ</v>
      </c>
      <c r="C361" s="6" t="str">
        <f>'DATOS DISEÑO'!$C$10</f>
        <v>TUNDAMA</v>
      </c>
      <c r="D361" s="6">
        <v>10</v>
      </c>
      <c r="E361" s="6" t="s">
        <v>114</v>
      </c>
      <c r="F361" s="82" t="str">
        <f>VLOOKUP(Tabla712[[#This Row],[ITEM]],Tabla1[[#All],[ÍTEM]:[DESCRIPCIÓN ACTIVIDAD]],3,FALSE)</f>
        <v>BASE GRANULAR CLASE C
 (Analizada para tipo NT1, de gradacion BG 27, clase C)</v>
      </c>
      <c r="G361" s="6" t="s">
        <v>52</v>
      </c>
      <c r="H361" t="s">
        <v>395</v>
      </c>
      <c r="I361" s="6" t="s">
        <v>372</v>
      </c>
      <c r="J361" s="5" cm="1">
        <f t="array" ref="J361">INDEX(Tabla9[[#All],[Departamento ]:[Precio ($ COP)]],MATCH(Tabla712[[#This Row],[DEPARTAMENTO]]&amp;Tabla712[[#This Row],[CODIGO]]&amp;Tabla712[[#This Row],[PROVINCIA]],Tabla9[[#All],[Departamento ]]&amp;Tabla9[[#All],[Código]]&amp;Tabla9[[#All],[Provincia]],0),8)</f>
        <v>250141.74344436562</v>
      </c>
      <c r="K361" s="74" t="s">
        <v>421</v>
      </c>
      <c r="L361" s="63" t="s">
        <v>421</v>
      </c>
      <c r="M361" s="63" t="s">
        <v>421</v>
      </c>
      <c r="N361" s="75" t="s">
        <v>421</v>
      </c>
      <c r="O361" s="64" t="s">
        <v>421</v>
      </c>
      <c r="P361" s="76" t="s">
        <v>421</v>
      </c>
      <c r="Q361" s="65">
        <f>1/30</f>
        <v>3.3333333333333333E-2</v>
      </c>
      <c r="R361" s="79">
        <f>Tabla712[[#This Row],[VALOR ECONOMICO ]]*Tabla712[[#This Row],[RENDIMIENTO EQUIPO]]</f>
        <v>8338.0581148121873</v>
      </c>
      <c r="S361" s="71" t="s">
        <v>421</v>
      </c>
      <c r="T361" s="94" t="s">
        <v>421</v>
      </c>
      <c r="U361" s="71" t="s">
        <v>421</v>
      </c>
      <c r="V361" s="80" t="s">
        <v>421</v>
      </c>
    </row>
    <row r="362" spans="2:22" x14ac:dyDescent="0.3">
      <c r="B362" s="6" t="str">
        <f>'DATOS DISEÑO'!$C$9</f>
        <v>BOYACÁ</v>
      </c>
      <c r="C362" s="6" t="str">
        <f>'DATOS DISEÑO'!$C$10</f>
        <v>TUNDAMA</v>
      </c>
      <c r="D362" s="6">
        <v>10</v>
      </c>
      <c r="E362" s="6" t="s">
        <v>112</v>
      </c>
      <c r="F362" s="82" t="str">
        <f>VLOOKUP(Tabla712[[#This Row],[ITEM]],Tabla1[[#All],[ÍTEM]:[DESCRIPCIÓN ACTIVIDAD]],3,FALSE)</f>
        <v>SUBBASE GRANULAR CLASE C 
(Analizada para tipo de gradacion SBG-38, clase C)</v>
      </c>
      <c r="G362" s="6" t="s">
        <v>66</v>
      </c>
      <c r="H362" t="s">
        <v>402</v>
      </c>
      <c r="I362" s="6" t="s">
        <v>372</v>
      </c>
      <c r="J362" s="5" cm="1">
        <f t="array" ref="J362">INDEX(Tabla9[[#All],[Departamento ]:[Precio ($ COP)]],MATCH(Tabla712[[#This Row],[DEPARTAMENTO]]&amp;Tabla712[[#This Row],[CODIGO]]&amp;Tabla712[[#This Row],[PROVINCIA]],Tabla9[[#All],[Departamento ]]&amp;Tabla9[[#All],[Código]]&amp;Tabla9[[#All],[Provincia]],0),8)</f>
        <v>171972.44861800136</v>
      </c>
      <c r="K362" s="74" t="s">
        <v>421</v>
      </c>
      <c r="L362" s="63" t="s">
        <v>421</v>
      </c>
      <c r="M362" s="63" t="s">
        <v>421</v>
      </c>
      <c r="N362" s="75" t="s">
        <v>421</v>
      </c>
      <c r="O362" s="64" t="s">
        <v>421</v>
      </c>
      <c r="P362" s="76" t="s">
        <v>421</v>
      </c>
      <c r="Q362" s="65">
        <f>1/40</f>
        <v>2.5000000000000001E-2</v>
      </c>
      <c r="R362" s="79">
        <f>Tabla712[[#This Row],[VALOR ECONOMICO ]]*Tabla712[[#This Row],[RENDIMIENTO EQUIPO]]</f>
        <v>4299.3112154500341</v>
      </c>
      <c r="S362" s="71" t="s">
        <v>421</v>
      </c>
      <c r="T362" s="94" t="s">
        <v>421</v>
      </c>
      <c r="U362" s="71" t="s">
        <v>421</v>
      </c>
      <c r="V362" s="80" t="s">
        <v>421</v>
      </c>
    </row>
    <row r="363" spans="2:22" x14ac:dyDescent="0.3">
      <c r="B363" s="6" t="str">
        <f>'DATOS DISEÑO'!$C$9</f>
        <v>BOYACÁ</v>
      </c>
      <c r="C363" s="6" t="str">
        <f>'DATOS DISEÑO'!$C$10</f>
        <v>TUNDAMA</v>
      </c>
      <c r="D363" s="6">
        <v>11</v>
      </c>
      <c r="E363" s="6">
        <v>310.10000000000002</v>
      </c>
      <c r="F363" s="82" t="str">
        <f>VLOOKUP(Tabla712[[#This Row],[ITEM]],Tabla1[[#All],[ÍTEM]:[DESCRIPCIÓN ACTIVIDAD]],3,FALSE)</f>
        <v>CONFORMACIÓN DE LA CALZADA EXISTENTE</v>
      </c>
      <c r="G363" s="6" t="s">
        <v>8</v>
      </c>
      <c r="H363" t="s">
        <v>100</v>
      </c>
      <c r="I363" s="6" t="s">
        <v>87</v>
      </c>
      <c r="J363" s="5" cm="1">
        <f t="array" ref="J363">INDEX(Tabla5[[#All],[Departamento]:[Precio ($ COP)]],MATCH(Tabla712[[#This Row],[DEPARTAMENTO]]&amp;Tabla712[[#This Row],[CODIGO]]&amp;Tabla712[[#This Row],[PROVINCIA]],Tabla5[[#All],[Departamento]]&amp;Tabla5[[#All],[Código]]&amp;Tabla5[[#All],[Provincia]],0),6)</f>
        <v>160333.33333333334</v>
      </c>
      <c r="K363" s="74">
        <f>Tabla712[[#This Row],[VALOR ECONOMICO ]]/Tabla712[[#This Row],[PRESTACIONES '[%']]]*100</f>
        <v>86666.666666666672</v>
      </c>
      <c r="L363" s="63">
        <v>185</v>
      </c>
      <c r="M363" s="63">
        <v>4955</v>
      </c>
      <c r="N363" s="75">
        <f>Tabla712[[#This Row],[VALOR ECONOMICO ]]/Tabla712[[#This Row],[RENDIMIENTO]]</f>
        <v>32.35788765556677</v>
      </c>
      <c r="O363" s="64" t="s">
        <v>421</v>
      </c>
      <c r="P363" s="76" t="s">
        <v>421</v>
      </c>
      <c r="Q363" s="65" t="s">
        <v>421</v>
      </c>
      <c r="R363" s="78" t="s">
        <v>421</v>
      </c>
      <c r="S363" s="71" t="s">
        <v>421</v>
      </c>
      <c r="T363" s="94" t="s">
        <v>421</v>
      </c>
      <c r="U363" s="71" t="s">
        <v>421</v>
      </c>
      <c r="V363" s="80" t="s">
        <v>421</v>
      </c>
    </row>
    <row r="364" spans="2:22" x14ac:dyDescent="0.3">
      <c r="B364" s="6" t="str">
        <f>'DATOS DISEÑO'!$C$9</f>
        <v>BOYACÁ</v>
      </c>
      <c r="C364" s="6" t="str">
        <f>'DATOS DISEÑO'!$C$10</f>
        <v>TUNDAMA</v>
      </c>
      <c r="D364" s="6">
        <v>10</v>
      </c>
      <c r="E364" s="6" t="s">
        <v>114</v>
      </c>
      <c r="F364" s="82" t="str">
        <f>VLOOKUP(Tabla712[[#This Row],[ITEM]],Tabla1[[#All],[ÍTEM]:[DESCRIPCIÓN ACTIVIDAD]],3,FALSE)</f>
        <v>BASE GRANULAR CLASE C
 (Analizada para tipo NT1, de gradacion BG 27, clase C)</v>
      </c>
      <c r="G364" s="6" t="s">
        <v>66</v>
      </c>
      <c r="H364" t="s">
        <v>402</v>
      </c>
      <c r="I364" s="6" t="s">
        <v>372</v>
      </c>
      <c r="J364" s="5" cm="1">
        <f t="array" ref="J364">INDEX(Tabla9[[#All],[Departamento ]:[Precio ($ COP)]],MATCH(Tabla712[[#This Row],[DEPARTAMENTO]]&amp;Tabla712[[#This Row],[CODIGO]]&amp;Tabla712[[#This Row],[PROVINCIA]],Tabla9[[#All],[Departamento ]]&amp;Tabla9[[#All],[Código]]&amp;Tabla9[[#All],[Provincia]],0),8)</f>
        <v>171972.44861800136</v>
      </c>
      <c r="K364" s="74" t="s">
        <v>421</v>
      </c>
      <c r="L364" s="63" t="s">
        <v>421</v>
      </c>
      <c r="M364" s="63" t="s">
        <v>421</v>
      </c>
      <c r="N364" s="75" t="s">
        <v>421</v>
      </c>
      <c r="O364" s="64" t="s">
        <v>421</v>
      </c>
      <c r="P364" s="76" t="s">
        <v>421</v>
      </c>
      <c r="Q364" s="65">
        <f>1/30</f>
        <v>3.3333333333333333E-2</v>
      </c>
      <c r="R364" s="79">
        <f>Tabla712[[#This Row],[VALOR ECONOMICO ]]*Tabla712[[#This Row],[RENDIMIENTO EQUIPO]]</f>
        <v>5732.4149539333785</v>
      </c>
      <c r="S364" s="71" t="s">
        <v>421</v>
      </c>
      <c r="T364" s="94" t="s">
        <v>421</v>
      </c>
      <c r="U364" s="71" t="s">
        <v>421</v>
      </c>
      <c r="V364" s="80" t="s">
        <v>421</v>
      </c>
    </row>
    <row r="365" spans="2:22" x14ac:dyDescent="0.3">
      <c r="B365" s="6" t="str">
        <f>'DATOS DISEÑO'!$C$9</f>
        <v>BOYACÁ</v>
      </c>
      <c r="C365" s="6" t="str">
        <f>'DATOS DISEÑO'!$C$10</f>
        <v>TUNDAMA</v>
      </c>
      <c r="D365" s="6">
        <v>11</v>
      </c>
      <c r="E365" s="6" t="s">
        <v>109</v>
      </c>
      <c r="F365" s="82" t="str">
        <f>VLOOKUP(Tabla712[[#This Row],[ITEM]],Tabla1[[#All],[ÍTEM]:[DESCRIPCIÓN ACTIVIDAD]],3,FALSE)</f>
        <v>EXCAVACIÓN SIN CLASIFICAR DE LA EXPLANACIÓN Y CANALES</v>
      </c>
      <c r="G365" s="6" t="s">
        <v>8</v>
      </c>
      <c r="H365" t="s">
        <v>100</v>
      </c>
      <c r="I365" s="6" t="s">
        <v>87</v>
      </c>
      <c r="J365" s="5" cm="1">
        <f t="array" ref="J365">INDEX(Tabla5[[#All],[Departamento]:[Precio ($ COP)]],MATCH(Tabla712[[#This Row],[DEPARTAMENTO]]&amp;Tabla712[[#This Row],[CODIGO]]&amp;Tabla712[[#This Row],[PROVINCIA]],Tabla5[[#All],[Departamento]]&amp;Tabla5[[#All],[Código]]&amp;Tabla5[[#All],[Provincia]],0),6)</f>
        <v>160333.33333333334</v>
      </c>
      <c r="K365" s="74">
        <f>Tabla712[[#This Row],[VALOR ECONOMICO ]]/Tabla712[[#This Row],[PRESTACIONES '[%']]]*100</f>
        <v>86666.666666666672</v>
      </c>
      <c r="L365" s="63">
        <v>185</v>
      </c>
      <c r="M365" s="63">
        <v>425</v>
      </c>
      <c r="N365" s="75">
        <f>Tabla712[[#This Row],[VALOR ECONOMICO ]]/Tabla712[[#This Row],[RENDIMIENTO]]</f>
        <v>377.25490196078431</v>
      </c>
      <c r="O365" s="64" t="s">
        <v>421</v>
      </c>
      <c r="P365" s="76" t="s">
        <v>421</v>
      </c>
      <c r="Q365" s="65" t="s">
        <v>421</v>
      </c>
      <c r="R365" s="78" t="s">
        <v>421</v>
      </c>
      <c r="S365" s="71" t="s">
        <v>421</v>
      </c>
      <c r="T365" s="94" t="s">
        <v>421</v>
      </c>
      <c r="U365" s="71" t="s">
        <v>421</v>
      </c>
      <c r="V365" s="80" t="s">
        <v>421</v>
      </c>
    </row>
    <row r="366" spans="2:22" x14ac:dyDescent="0.3">
      <c r="B366" s="6" t="str">
        <f>'DATOS DISEÑO'!$C$9</f>
        <v>BOYACÁ</v>
      </c>
      <c r="C366" s="6" t="str">
        <f>'DATOS DISEÑO'!$C$10</f>
        <v>TUNDAMA</v>
      </c>
      <c r="D366" s="6">
        <v>11</v>
      </c>
      <c r="E366" s="6">
        <v>450.2</v>
      </c>
      <c r="F366" s="82" t="str">
        <f>VLOOKUP(Tabla712[[#This Row],[ITEM]],Tabla1[[#All],[ÍTEM]:[DESCRIPCIÓN ACTIVIDAD]],3,FALSE)</f>
        <v>MEZCLA DENSA EN CALIENTE TIPO MDC‐19  
(Mezcla in situ)</v>
      </c>
      <c r="G366" s="6" t="s">
        <v>24</v>
      </c>
      <c r="H366" t="s">
        <v>104</v>
      </c>
      <c r="I366" s="6" t="s">
        <v>87</v>
      </c>
      <c r="J366" s="5" cm="1">
        <f t="array" ref="J366">INDEX(Tabla5[[#All],[Departamento]:[Precio ($ COP)]],MATCH(Tabla712[[#This Row],[DEPARTAMENTO]]&amp;Tabla712[[#This Row],[CODIGO]]&amp;Tabla712[[#This Row],[PROVINCIA]],Tabla5[[#All],[Departamento]]&amp;Tabla5[[#All],[Código]]&amp;Tabla5[[#All],[Provincia]],0),6)</f>
        <v>641333.33333333337</v>
      </c>
      <c r="K366" s="74">
        <f>Tabla712[[#This Row],[VALOR ECONOMICO ]]/Tabla712[[#This Row],[PRESTACIONES '[%']]]*100</f>
        <v>346666.66666666669</v>
      </c>
      <c r="L366" s="63">
        <v>185</v>
      </c>
      <c r="M366" s="63">
        <v>80</v>
      </c>
      <c r="N366" s="75">
        <f>Tabla712[[#This Row],[VALOR ECONOMICO ]]/Tabla712[[#This Row],[RENDIMIENTO]]</f>
        <v>8016.666666666667</v>
      </c>
      <c r="O366" s="64" t="s">
        <v>421</v>
      </c>
      <c r="P366" s="76" t="s">
        <v>421</v>
      </c>
      <c r="Q366" s="65" t="s">
        <v>421</v>
      </c>
      <c r="R366" s="78" t="s">
        <v>421</v>
      </c>
      <c r="S366" s="71" t="s">
        <v>421</v>
      </c>
      <c r="T366" s="94" t="s">
        <v>421</v>
      </c>
      <c r="U366" s="71" t="s">
        <v>421</v>
      </c>
      <c r="V366" s="80" t="s">
        <v>421</v>
      </c>
    </row>
    <row r="367" spans="2:22" x14ac:dyDescent="0.3">
      <c r="B367" s="6" t="str">
        <f>'DATOS DISEÑO'!$C$9</f>
        <v>BOYACÁ</v>
      </c>
      <c r="C367" s="6" t="str">
        <f>'DATOS DISEÑO'!$C$10</f>
        <v>TUNDAMA</v>
      </c>
      <c r="D367" s="6">
        <v>11</v>
      </c>
      <c r="E367" s="6">
        <v>310.10000000000002</v>
      </c>
      <c r="F367" s="82" t="str">
        <f>VLOOKUP(Tabla712[[#This Row],[ITEM]],Tabla1[[#All],[ÍTEM]:[DESCRIPCIÓN ACTIVIDAD]],3,FALSE)</f>
        <v>CONFORMACIÓN DE LA CALZADA EXISTENTE</v>
      </c>
      <c r="G367" s="6" t="s">
        <v>28</v>
      </c>
      <c r="H367" t="s">
        <v>105</v>
      </c>
      <c r="I367" s="6" t="s">
        <v>87</v>
      </c>
      <c r="J367" s="5" cm="1">
        <f t="array" ref="J367">INDEX(Tabla5[[#All],[Departamento]:[Precio ($ COP)]],MATCH(Tabla712[[#This Row],[DEPARTAMENTO]]&amp;Tabla712[[#This Row],[CODIGO]]&amp;Tabla712[[#This Row],[PROVINCIA]],Tabla5[[#All],[Departamento]]&amp;Tabla5[[#All],[Código]]&amp;Tabla5[[#All],[Provincia]],0),6)</f>
        <v>136283.33333333334</v>
      </c>
      <c r="K367" s="74">
        <f>Tabla712[[#This Row],[VALOR ECONOMICO ]]/Tabla712[[#This Row],[PRESTACIONES '[%']]]*100</f>
        <v>73666.666666666672</v>
      </c>
      <c r="L367" s="63">
        <v>185</v>
      </c>
      <c r="M367" s="63">
        <v>4955</v>
      </c>
      <c r="N367" s="75">
        <f>Tabla712[[#This Row],[VALOR ECONOMICO ]]/Tabla712[[#This Row],[RENDIMIENTO]]</f>
        <v>27.504204507231755</v>
      </c>
      <c r="O367" s="64" t="s">
        <v>421</v>
      </c>
      <c r="P367" s="76" t="s">
        <v>421</v>
      </c>
      <c r="Q367" s="65" t="s">
        <v>421</v>
      </c>
      <c r="R367" s="78" t="s">
        <v>421</v>
      </c>
      <c r="S367" s="71" t="s">
        <v>421</v>
      </c>
      <c r="T367" s="94" t="s">
        <v>421</v>
      </c>
      <c r="U367" s="71" t="s">
        <v>421</v>
      </c>
      <c r="V367" s="80" t="s">
        <v>421</v>
      </c>
    </row>
    <row r="368" spans="2:22" x14ac:dyDescent="0.3">
      <c r="B368" s="6" t="str">
        <f>'DATOS DISEÑO'!$C$9</f>
        <v>BOYACÁ</v>
      </c>
      <c r="C368" s="6" t="str">
        <f>'DATOS DISEÑO'!$C$10</f>
        <v>TUNDAMA</v>
      </c>
      <c r="D368" s="6">
        <v>10</v>
      </c>
      <c r="E368" s="6" t="s">
        <v>112</v>
      </c>
      <c r="F368" s="82" t="str">
        <f>VLOOKUP(Tabla712[[#This Row],[ITEM]],Tabla1[[#All],[ÍTEM]:[DESCRIPCIÓN ACTIVIDAD]],3,FALSE)</f>
        <v>SUBBASE GRANULAR CLASE C 
(Analizada para tipo de gradacion SBG-38, clase C)</v>
      </c>
      <c r="G368" s="6" t="s">
        <v>27</v>
      </c>
      <c r="H368" t="s">
        <v>413</v>
      </c>
      <c r="I368" s="6" t="s">
        <v>408</v>
      </c>
      <c r="J368" s="5" cm="1">
        <f t="array" ref="J368">INDEX(Tabla10[[#All],[Departamento]:[Precio ($ COP)]],MATCH(Tabla712[[#This Row],[DEPARTAMENTO]]&amp;Tabla712[[#This Row],[CODIGO]]&amp;Tabla712[[#This Row],[PROVINCIA]],Tabla10[[#All],[Departamento]]&amp;Tabla10[[#All],[Código]]&amp;Tabla10[[#All],[Provincia]],0),7)</f>
        <v>2698.0548713157227</v>
      </c>
      <c r="K368" s="74" t="s">
        <v>421</v>
      </c>
      <c r="L368" s="63" t="s">
        <v>421</v>
      </c>
      <c r="M368" s="63" t="s">
        <v>421</v>
      </c>
      <c r="N368" s="75" t="s">
        <v>421</v>
      </c>
      <c r="O368" s="64" t="s">
        <v>421</v>
      </c>
      <c r="P368" s="76" t="s">
        <v>421</v>
      </c>
      <c r="Q368" s="65" t="s">
        <v>421</v>
      </c>
      <c r="R368" s="78" t="s">
        <v>421</v>
      </c>
      <c r="S368" s="140">
        <v>1.3</v>
      </c>
      <c r="T368" s="94">
        <v>1</v>
      </c>
      <c r="U368" s="139">
        <f>Tabla712[[#This Row],[CANTIDAD TRANSPORTE]]*Tabla712[[#This Row],[DISTANCIA DE TRANSPORTE]]</f>
        <v>1.3</v>
      </c>
      <c r="V368" s="91">
        <f>Tabla712[[#This Row],[CANTIDAD TRANSPORTE*DISTANCIA DE TRANSPORTE]]*Tabla712[[#This Row],[VALOR ECONOMICO ]]</f>
        <v>3507.4713327104396</v>
      </c>
    </row>
    <row r="369" spans="2:22" x14ac:dyDescent="0.3">
      <c r="B369" s="6" t="str">
        <f>'DATOS DISEÑO'!$C$9</f>
        <v>BOYACÁ</v>
      </c>
      <c r="C369" s="6" t="str">
        <f>'DATOS DISEÑO'!$C$10</f>
        <v>TUNDAMA</v>
      </c>
      <c r="D369" s="6">
        <v>11</v>
      </c>
      <c r="E369" s="6">
        <v>450.2</v>
      </c>
      <c r="F369" s="82" t="str">
        <f>VLOOKUP(Tabla712[[#This Row],[ITEM]],Tabla1[[#All],[ÍTEM]:[DESCRIPCIÓN ACTIVIDAD]],3,FALSE)</f>
        <v>MEZCLA DENSA EN CALIENTE TIPO MDC‐19  
(Mezcla in situ)</v>
      </c>
      <c r="G369" s="6" t="s">
        <v>28</v>
      </c>
      <c r="H369" t="s">
        <v>105</v>
      </c>
      <c r="I369" s="6" t="s">
        <v>87</v>
      </c>
      <c r="J369" s="5" cm="1">
        <f t="array" ref="J369">INDEX(Tabla5[[#All],[Departamento]:[Precio ($ COP)]],MATCH(Tabla712[[#This Row],[DEPARTAMENTO]]&amp;Tabla712[[#This Row],[CODIGO]]&amp;Tabla712[[#This Row],[PROVINCIA]],Tabla5[[#All],[Departamento]]&amp;Tabla5[[#All],[Código]]&amp;Tabla5[[#All],[Provincia]],0),6)</f>
        <v>136283.33333333334</v>
      </c>
      <c r="K369" s="74">
        <f>Tabla712[[#This Row],[VALOR ECONOMICO ]]/Tabla712[[#This Row],[PRESTACIONES '[%']]]*100</f>
        <v>73666.666666666672</v>
      </c>
      <c r="L369" s="63">
        <v>185</v>
      </c>
      <c r="M369" s="63">
        <v>80</v>
      </c>
      <c r="N369" s="75">
        <f>Tabla712[[#This Row],[VALOR ECONOMICO ]]/Tabla712[[#This Row],[RENDIMIENTO]]</f>
        <v>1703.5416666666667</v>
      </c>
      <c r="O369" s="64" t="s">
        <v>421</v>
      </c>
      <c r="P369" s="76" t="s">
        <v>421</v>
      </c>
      <c r="Q369" s="65" t="s">
        <v>421</v>
      </c>
      <c r="R369" s="78" t="s">
        <v>421</v>
      </c>
      <c r="S369" s="71" t="s">
        <v>421</v>
      </c>
      <c r="T369" s="94" t="s">
        <v>421</v>
      </c>
      <c r="U369" s="71" t="s">
        <v>421</v>
      </c>
      <c r="V369" s="80" t="s">
        <v>421</v>
      </c>
    </row>
    <row r="370" spans="2:22" x14ac:dyDescent="0.3">
      <c r="B370" s="6" t="str">
        <f>'DATOS DISEÑO'!$C$9</f>
        <v>BOYACÁ</v>
      </c>
      <c r="C370" s="6" t="str">
        <f>'DATOS DISEÑO'!$C$10</f>
        <v>TUNDAMA</v>
      </c>
      <c r="D370" s="6">
        <v>11</v>
      </c>
      <c r="E370" s="6" t="s">
        <v>109</v>
      </c>
      <c r="F370" s="82" t="str">
        <f>VLOOKUP(Tabla712[[#This Row],[ITEM]],Tabla1[[#All],[ÍTEM]:[DESCRIPCIÓN ACTIVIDAD]],3,FALSE)</f>
        <v>EXCAVACIÓN SIN CLASIFICAR DE LA EXPLANACIÓN Y CANALES</v>
      </c>
      <c r="G370" s="6" t="s">
        <v>28</v>
      </c>
      <c r="H370" t="s">
        <v>105</v>
      </c>
      <c r="I370" s="6" t="s">
        <v>87</v>
      </c>
      <c r="J370" s="5" cm="1">
        <f t="array" ref="J370">INDEX(Tabla5[[#All],[Departamento]:[Precio ($ COP)]],MATCH(Tabla712[[#This Row],[DEPARTAMENTO]]&amp;Tabla712[[#This Row],[CODIGO]]&amp;Tabla712[[#This Row],[PROVINCIA]],Tabla5[[#All],[Departamento]]&amp;Tabla5[[#All],[Código]]&amp;Tabla5[[#All],[Provincia]],0),6)</f>
        <v>136283.33333333334</v>
      </c>
      <c r="K370" s="74">
        <f>Tabla712[[#This Row],[VALOR ECONOMICO ]]/Tabla712[[#This Row],[PRESTACIONES '[%']]]*100</f>
        <v>73666.666666666672</v>
      </c>
      <c r="L370" s="63">
        <v>185</v>
      </c>
      <c r="M370" s="63">
        <v>425</v>
      </c>
      <c r="N370" s="75">
        <f>Tabla712[[#This Row],[VALOR ECONOMICO ]]/Tabla712[[#This Row],[RENDIMIENTO]]</f>
        <v>320.66666666666669</v>
      </c>
      <c r="O370" s="64" t="s">
        <v>421</v>
      </c>
      <c r="P370" s="76" t="s">
        <v>421</v>
      </c>
      <c r="Q370" s="65" t="s">
        <v>421</v>
      </c>
      <c r="R370" s="78" t="s">
        <v>421</v>
      </c>
      <c r="S370" s="71" t="s">
        <v>421</v>
      </c>
      <c r="T370" s="94" t="s">
        <v>421</v>
      </c>
      <c r="U370" s="71" t="s">
        <v>421</v>
      </c>
      <c r="V370" s="80" t="s">
        <v>421</v>
      </c>
    </row>
    <row r="371" spans="2:22" x14ac:dyDescent="0.3">
      <c r="B371" s="6" t="str">
        <f>'DATOS DISEÑO'!$C$9</f>
        <v>BOYACÁ</v>
      </c>
      <c r="C371" s="6" t="str">
        <f>'DATOS DISEÑO'!$C$10</f>
        <v>TUNDAMA</v>
      </c>
      <c r="D371" s="6">
        <v>11</v>
      </c>
      <c r="E371" s="6">
        <v>450.2</v>
      </c>
      <c r="F371" s="82" t="str">
        <f>VLOOKUP(Tabla712[[#This Row],[ITEM]],Tabla1[[#All],[ÍTEM]:[DESCRIPCIÓN ACTIVIDAD]],3,FALSE)</f>
        <v>MEZCLA DENSA EN CALIENTE TIPO MDC‐19  
(Mezcla in situ)</v>
      </c>
      <c r="G371" s="6" t="s">
        <v>32</v>
      </c>
      <c r="H371" t="s">
        <v>106</v>
      </c>
      <c r="I371" s="6" t="s">
        <v>87</v>
      </c>
      <c r="J371" s="5" cm="1">
        <f t="array" ref="J371">INDEX(Tabla5[[#All],[Departamento]:[Precio ($ COP)]],MATCH(Tabla712[[#This Row],[DEPARTAMENTO]]&amp;Tabla712[[#This Row],[CODIGO]]&amp;Tabla712[[#This Row],[PROVINCIA]],Tabla5[[#All],[Departamento]]&amp;Tabla5[[#All],[Código]]&amp;Tabla5[[#All],[Provincia]],0),6)</f>
        <v>205226.66666666669</v>
      </c>
      <c r="K371" s="74">
        <f>Tabla712[[#This Row],[VALOR ECONOMICO ]]/Tabla712[[#This Row],[PRESTACIONES '[%']]]*100</f>
        <v>110933.33333333334</v>
      </c>
      <c r="L371" s="63">
        <v>185</v>
      </c>
      <c r="M371" s="63">
        <v>80</v>
      </c>
      <c r="N371" s="75">
        <f>Tabla712[[#This Row],[VALOR ECONOMICO ]]/Tabla712[[#This Row],[RENDIMIENTO]]</f>
        <v>2565.3333333333335</v>
      </c>
      <c r="O371" s="64" t="s">
        <v>421</v>
      </c>
      <c r="P371" s="76" t="s">
        <v>421</v>
      </c>
      <c r="Q371" s="65" t="s">
        <v>421</v>
      </c>
      <c r="R371" s="78" t="s">
        <v>421</v>
      </c>
      <c r="S371" s="71" t="s">
        <v>421</v>
      </c>
      <c r="T371" s="94" t="s">
        <v>421</v>
      </c>
      <c r="U371" s="71" t="s">
        <v>421</v>
      </c>
      <c r="V371" s="80" t="s">
        <v>421</v>
      </c>
    </row>
    <row r="372" spans="2:22" x14ac:dyDescent="0.3">
      <c r="B372" s="6" t="str">
        <f>'DATOS DISEÑO'!$C$9</f>
        <v>BOYACÁ</v>
      </c>
      <c r="C372" s="6" t="str">
        <f>'DATOS DISEÑO'!$C$10</f>
        <v>TUNDAMA</v>
      </c>
      <c r="D372" s="6">
        <v>11</v>
      </c>
      <c r="E372" s="6" t="s">
        <v>109</v>
      </c>
      <c r="F372" s="82" t="str">
        <f>VLOOKUP(Tabla712[[#This Row],[ITEM]],Tabla1[[#All],[ÍTEM]:[DESCRIPCIÓN ACTIVIDAD]],3,FALSE)</f>
        <v>EXCAVACIÓN SIN CLASIFICAR DE LA EXPLANACIÓN Y CANALES</v>
      </c>
      <c r="G372" s="6" t="s">
        <v>53</v>
      </c>
      <c r="H372" t="s">
        <v>349</v>
      </c>
      <c r="I372" s="6" t="s">
        <v>146</v>
      </c>
      <c r="J372" s="5" cm="1">
        <f t="array" ref="J372">INDEX(Tabla8[[#All],[Departamento ]:[Precio ($ COP)]],MATCH(Tabla712[[#This Row],[DEPARTAMENTO]]&amp;Tabla712[[#This Row],[CODIGO]]&amp;Tabla712[[#This Row],[PROVINCIA]],Tabla8[[#All],[Departamento ]]&amp;Tabla8[[#All],[Código]]&amp;Tabla8[[#All],[Provincia]],0),7)</f>
        <v>3377.6829577518247</v>
      </c>
      <c r="K372" s="74" t="s">
        <v>421</v>
      </c>
      <c r="L372" s="63" t="s">
        <v>421</v>
      </c>
      <c r="M372" s="63" t="s">
        <v>421</v>
      </c>
      <c r="N372" s="75" t="s">
        <v>421</v>
      </c>
      <c r="O372" s="64">
        <v>1</v>
      </c>
      <c r="P372" s="77">
        <f>Tabla712[[#This Row],[CANTIDAD DE MATERIAL]]*Tabla712[[#This Row],[VALOR ECONOMICO ]]</f>
        <v>3377.6829577518247</v>
      </c>
      <c r="Q372" s="65" t="s">
        <v>421</v>
      </c>
      <c r="R372" s="78" t="s">
        <v>421</v>
      </c>
      <c r="S372" s="71" t="s">
        <v>421</v>
      </c>
      <c r="T372" s="94" t="s">
        <v>421</v>
      </c>
      <c r="U372" s="71" t="s">
        <v>421</v>
      </c>
      <c r="V372" s="80" t="s">
        <v>421</v>
      </c>
    </row>
    <row r="373" spans="2:22" x14ac:dyDescent="0.3">
      <c r="B373" s="6" t="str">
        <f>'DATOS DISEÑO'!$C$9</f>
        <v>BOYACÁ</v>
      </c>
      <c r="C373" s="6" t="str">
        <f>'DATOS DISEÑO'!$C$10</f>
        <v>TUNDAMA</v>
      </c>
      <c r="D373" s="6">
        <v>10</v>
      </c>
      <c r="E373" s="6" t="s">
        <v>114</v>
      </c>
      <c r="F373" s="82" t="str">
        <f>VLOOKUP(Tabla712[[#This Row],[ITEM]],Tabla1[[#All],[ÍTEM]:[DESCRIPCIÓN ACTIVIDAD]],3,FALSE)</f>
        <v>BASE GRANULAR CLASE C
 (Analizada para tipo NT1, de gradacion BG 27, clase C)</v>
      </c>
      <c r="G373" s="6" t="s">
        <v>19</v>
      </c>
      <c r="H373" t="s">
        <v>411</v>
      </c>
      <c r="I373" s="6" t="s">
        <v>408</v>
      </c>
      <c r="J373" s="5" cm="1">
        <f t="array" ref="J373">INDEX(Tabla10[[#All],[Departamento]:[Precio ($ COP)]],MATCH(Tabla712[[#This Row],[DEPARTAMENTO]]&amp;Tabla712[[#This Row],[CODIGO]]&amp;Tabla712[[#This Row],[PROVINCIA]],Tabla10[[#All],[Departamento]]&amp;Tabla10[[#All],[Código]]&amp;Tabla10[[#All],[Provincia]],0),7)</f>
        <v>2698.0548713157227</v>
      </c>
      <c r="K373" s="74" t="s">
        <v>421</v>
      </c>
      <c r="L373" s="63" t="s">
        <v>421</v>
      </c>
      <c r="M373" s="63" t="s">
        <v>421</v>
      </c>
      <c r="N373" s="75" t="s">
        <v>421</v>
      </c>
      <c r="O373" s="64" t="s">
        <v>421</v>
      </c>
      <c r="P373" s="76" t="s">
        <v>421</v>
      </c>
      <c r="Q373" s="65" t="s">
        <v>421</v>
      </c>
      <c r="R373" s="78" t="s">
        <v>421</v>
      </c>
      <c r="S373" s="140">
        <v>1.3</v>
      </c>
      <c r="T373" s="94">
        <v>1</v>
      </c>
      <c r="U373" s="139">
        <f>Tabla712[[#This Row],[CANTIDAD TRANSPORTE]]*Tabla712[[#This Row],[DISTANCIA DE TRANSPORTE]]</f>
        <v>1.3</v>
      </c>
      <c r="V373" s="91">
        <f>Tabla712[[#This Row],[CANTIDAD TRANSPORTE*DISTANCIA DE TRANSPORTE]]*Tabla712[[#This Row],[VALOR ECONOMICO ]]</f>
        <v>3507.4713327104396</v>
      </c>
    </row>
    <row r="374" spans="2:22" x14ac:dyDescent="0.3">
      <c r="B374" s="6" t="str">
        <f>'DATOS DISEÑO'!$C$9</f>
        <v>BOYACÁ</v>
      </c>
      <c r="C374" s="6" t="str">
        <f>'DATOS DISEÑO'!$C$10</f>
        <v>TUNDAMA</v>
      </c>
      <c r="D374" s="6">
        <v>11</v>
      </c>
      <c r="E374" s="6">
        <v>450.2</v>
      </c>
      <c r="F374" s="82" t="str">
        <f>VLOOKUP(Tabla712[[#This Row],[ITEM]],Tabla1[[#All],[ÍTEM]:[DESCRIPCIÓN ACTIVIDAD]],3,FALSE)</f>
        <v>MEZCLA DENSA EN CALIENTE TIPO MDC‐19  
(Mezcla in situ)</v>
      </c>
      <c r="G374" s="6" t="s">
        <v>79</v>
      </c>
      <c r="H374" t="s">
        <v>370</v>
      </c>
      <c r="I374" s="6" t="s">
        <v>146</v>
      </c>
      <c r="J374" s="5" cm="1">
        <f t="array" ref="J374">INDEX(Tabla8[[#All],[Departamento ]:[Precio ($ COP)]],MATCH(Tabla712[[#This Row],[DEPARTAMENTO]]&amp;Tabla712[[#This Row],[CODIGO]]&amp;Tabla712[[#This Row],[PROVINCIA]],Tabla8[[#All],[Departamento ]]&amp;Tabla8[[#All],[Código]]&amp;Tabla8[[#All],[Provincia]],0),7)</f>
        <v>66457.20292131562</v>
      </c>
      <c r="K374" s="74" t="s">
        <v>421</v>
      </c>
      <c r="L374" s="63" t="s">
        <v>421</v>
      </c>
      <c r="M374" s="63" t="s">
        <v>421</v>
      </c>
      <c r="N374" s="75" t="s">
        <v>421</v>
      </c>
      <c r="O374" s="64">
        <v>1.4</v>
      </c>
      <c r="P374" s="77">
        <f>Tabla712[[#This Row],[CANTIDAD DE MATERIAL]]*Tabla712[[#This Row],[VALOR ECONOMICO ]]</f>
        <v>93040.084089841868</v>
      </c>
      <c r="Q374" s="65" t="s">
        <v>421</v>
      </c>
      <c r="R374" s="78" t="s">
        <v>421</v>
      </c>
      <c r="S374" s="71" t="s">
        <v>421</v>
      </c>
      <c r="T374" s="94" t="s">
        <v>421</v>
      </c>
      <c r="U374" s="71" t="s">
        <v>421</v>
      </c>
      <c r="V374" s="80" t="s">
        <v>421</v>
      </c>
    </row>
    <row r="375" spans="2:22" x14ac:dyDescent="0.3">
      <c r="B375" s="6" t="str">
        <f>'DATOS DISEÑO'!$C$9</f>
        <v>BOYACÁ</v>
      </c>
      <c r="C375" s="6" t="str">
        <f>'DATOS DISEÑO'!$C$10</f>
        <v>TUNDAMA</v>
      </c>
      <c r="D375" s="6">
        <v>11</v>
      </c>
      <c r="E375" s="6">
        <v>310.10000000000002</v>
      </c>
      <c r="F375" s="82" t="str">
        <f>VLOOKUP(Tabla712[[#This Row],[ITEM]],Tabla1[[#All],[ÍTEM]:[DESCRIPCIÓN ACTIVIDAD]],3,FALSE)</f>
        <v>CONFORMACIÓN DE LA CALZADA EXISTENTE</v>
      </c>
      <c r="G375" s="6" t="s">
        <v>33</v>
      </c>
      <c r="H375" t="s">
        <v>336</v>
      </c>
      <c r="I375" s="6" t="s">
        <v>335</v>
      </c>
      <c r="J375" s="5" cm="1">
        <f t="array" ref="J375">INDEX(Tabla8[[#All],[Departamento ]:[Precio ($ COP)]],MATCH(Tabla712[[#This Row],[DEPARTAMENTO]]&amp;Tabla712[[#This Row],[CODIGO]]&amp;Tabla712[[#This Row],[PROVINCIA]],Tabla8[[#All],[Departamento ]]&amp;Tabla8[[#All],[Código]]&amp;Tabla8[[#All],[Provincia]],0),7)</f>
        <v>97.87579460336616</v>
      </c>
      <c r="K375" s="74" t="s">
        <v>421</v>
      </c>
      <c r="L375" s="63" t="s">
        <v>421</v>
      </c>
      <c r="M375" s="63" t="s">
        <v>421</v>
      </c>
      <c r="N375" s="75" t="s">
        <v>421</v>
      </c>
      <c r="O375" s="64">
        <v>3</v>
      </c>
      <c r="P375" s="77">
        <f>Tabla712[[#This Row],[CANTIDAD DE MATERIAL]]*Tabla712[[#This Row],[VALOR ECONOMICO ]]</f>
        <v>293.62738381009848</v>
      </c>
      <c r="Q375" s="65" t="s">
        <v>421</v>
      </c>
      <c r="R375" s="78" t="s">
        <v>421</v>
      </c>
      <c r="S375" s="71" t="s">
        <v>421</v>
      </c>
      <c r="T375" s="94" t="s">
        <v>421</v>
      </c>
      <c r="U375" s="71" t="s">
        <v>421</v>
      </c>
      <c r="V375" s="80" t="s">
        <v>421</v>
      </c>
    </row>
    <row r="376" spans="2:22" x14ac:dyDescent="0.3">
      <c r="B376" s="6" t="str">
        <f>'DATOS DISEÑO'!$C$9</f>
        <v>BOYACÁ</v>
      </c>
      <c r="C376" s="6" t="str">
        <f>'DATOS DISEÑO'!$C$10</f>
        <v>TUNDAMA</v>
      </c>
      <c r="D376" s="6">
        <v>11</v>
      </c>
      <c r="E376" s="6">
        <v>350.1</v>
      </c>
      <c r="F376" s="82" t="str">
        <f>VLOOKUP(Tabla712[[#This Row],[ITEM]],Tabla1[[#All],[ÍTEM]:[DESCRIPCIÓN ACTIVIDAD]],3,FALSE)</f>
        <v>MATERIAL GRANULAR TRATADO CON CEMENTO (MGTC) CLASE 1, NO INCLUYE SUM. CEMENTO
(Analizado para Material fino o granular clase 1, NT1)</v>
      </c>
      <c r="G376" s="6" t="s">
        <v>11</v>
      </c>
      <c r="H376" t="s">
        <v>409</v>
      </c>
      <c r="I376" s="6" t="s">
        <v>408</v>
      </c>
      <c r="J376" s="5" cm="1">
        <f t="array" ref="J376">INDEX(Tabla10[[#All],[Departamento]:[Precio ($ COP)]],MATCH(Tabla712[[#This Row],[DEPARTAMENTO]]&amp;Tabla712[[#This Row],[CODIGO]]&amp;Tabla712[[#This Row],[PROVINCIA]],Tabla10[[#All],[Departamento]]&amp;Tabla10[[#All],[Código]]&amp;Tabla10[[#All],[Provincia]],0),7)</f>
        <v>2698.0548713157227</v>
      </c>
      <c r="K376" s="74" t="s">
        <v>421</v>
      </c>
      <c r="L376" s="63" t="s">
        <v>421</v>
      </c>
      <c r="M376" s="63" t="s">
        <v>421</v>
      </c>
      <c r="N376" s="75" t="s">
        <v>421</v>
      </c>
      <c r="O376" s="64" t="s">
        <v>421</v>
      </c>
      <c r="P376" s="76" t="s">
        <v>421</v>
      </c>
      <c r="Q376" s="65" t="s">
        <v>421</v>
      </c>
      <c r="R376" s="78" t="s">
        <v>421</v>
      </c>
      <c r="S376" s="140">
        <v>1.3</v>
      </c>
      <c r="T376" s="94">
        <v>1</v>
      </c>
      <c r="U376" s="139">
        <f>Tabla712[[#This Row],[CANTIDAD TRANSPORTE]]*Tabla712[[#This Row],[DISTANCIA DE TRANSPORTE]]</f>
        <v>1.3</v>
      </c>
      <c r="V376" s="91">
        <f>Tabla712[[#This Row],[CANTIDAD TRANSPORTE*DISTANCIA DE TRANSPORTE]]*Tabla712[[#This Row],[VALOR ECONOMICO ]]</f>
        <v>3507.4713327104396</v>
      </c>
    </row>
    <row r="377" spans="2:22" x14ac:dyDescent="0.3">
      <c r="B377" s="6" t="str">
        <f>'DATOS DISEÑO'!$C$9</f>
        <v>BOYACÁ</v>
      </c>
      <c r="C377" s="6" t="str">
        <f>'DATOS DISEÑO'!$C$10</f>
        <v>TUNDAMA</v>
      </c>
      <c r="D377" s="6">
        <v>11</v>
      </c>
      <c r="E377" s="6">
        <v>450.2</v>
      </c>
      <c r="F377" s="82" t="str">
        <f>VLOOKUP(Tabla712[[#This Row],[ITEM]],Tabla1[[#All],[ÍTEM]:[DESCRIPCIÓN ACTIVIDAD]],3,FALSE)</f>
        <v>MEZCLA DENSA EN CALIENTE TIPO MDC‐19  
(Mezcla in situ)</v>
      </c>
      <c r="G377" s="6" t="s">
        <v>33</v>
      </c>
      <c r="H377" t="s">
        <v>336</v>
      </c>
      <c r="I377" s="6" t="s">
        <v>335</v>
      </c>
      <c r="J377" s="5" cm="1">
        <f t="array" ref="J377">INDEX(Tabla8[[#All],[Departamento ]:[Precio ($ COP)]],MATCH(Tabla712[[#This Row],[DEPARTAMENTO]]&amp;Tabla712[[#This Row],[CODIGO]]&amp;Tabla712[[#This Row],[PROVINCIA]],Tabla8[[#All],[Departamento ]]&amp;Tabla8[[#All],[Código]]&amp;Tabla8[[#All],[Provincia]],0),7)</f>
        <v>97.87579460336616</v>
      </c>
      <c r="K377" s="74" t="s">
        <v>421</v>
      </c>
      <c r="L377" s="63" t="s">
        <v>421</v>
      </c>
      <c r="M377" s="63" t="s">
        <v>421</v>
      </c>
      <c r="N377" s="75" t="s">
        <v>421</v>
      </c>
      <c r="O377" s="64">
        <v>25</v>
      </c>
      <c r="P377" s="77">
        <f>Tabla712[[#This Row],[CANTIDAD DE MATERIAL]]*Tabla712[[#This Row],[VALOR ECONOMICO ]]</f>
        <v>2446.8948650841539</v>
      </c>
      <c r="Q377" s="65" t="s">
        <v>421</v>
      </c>
      <c r="R377" s="78" t="s">
        <v>421</v>
      </c>
      <c r="S377" s="71" t="s">
        <v>421</v>
      </c>
      <c r="T377" s="94" t="s">
        <v>421</v>
      </c>
      <c r="U377" s="71" t="s">
        <v>421</v>
      </c>
      <c r="V377" s="80" t="s">
        <v>421</v>
      </c>
    </row>
    <row r="378" spans="2:22" x14ac:dyDescent="0.3">
      <c r="B378" s="6" t="str">
        <f>'DATOS DISEÑO'!$C$9</f>
        <v>BOYACÁ</v>
      </c>
      <c r="C378" s="6" t="str">
        <f>'DATOS DISEÑO'!$C$10</f>
        <v>TUNDAMA</v>
      </c>
      <c r="D378" s="6">
        <v>11</v>
      </c>
      <c r="E378" s="6">
        <v>350.9</v>
      </c>
      <c r="F378" s="82" t="str">
        <f>VLOOKUP(Tabla712[[#This Row],[ITEM]],Tabla1[[#All],[ÍTEM]:[DESCRIPCIÓN ACTIVIDAD]],3,FALSE)</f>
        <v>CEMENTO HIDRÁULICO PARA CAPA TRATADA CON CEMENTO</v>
      </c>
      <c r="G378" s="6" t="s">
        <v>45</v>
      </c>
      <c r="H378" t="s">
        <v>344</v>
      </c>
      <c r="I378" s="6" t="s">
        <v>160</v>
      </c>
      <c r="J378" s="5" cm="1">
        <f t="array" ref="J378">INDEX(Tabla8[[#All],[Departamento ]:[Precio ($ COP)]],MATCH(Tabla712[[#This Row],[DEPARTAMENTO]]&amp;Tabla712[[#This Row],[CODIGO]]&amp;Tabla712[[#This Row],[PROVINCIA]],Tabla8[[#All],[Departamento ]]&amp;Tabla8[[#All],[Código]]&amp;Tabla8[[#All],[Provincia]],0),7)</f>
        <v>645.73229703858942</v>
      </c>
      <c r="K378" s="74" t="s">
        <v>421</v>
      </c>
      <c r="L378" s="63" t="s">
        <v>421</v>
      </c>
      <c r="M378" s="63" t="s">
        <v>421</v>
      </c>
      <c r="N378" s="75" t="s">
        <v>421</v>
      </c>
      <c r="O378" s="64">
        <v>1</v>
      </c>
      <c r="P378" s="77">
        <f>Tabla712[[#This Row],[CANTIDAD DE MATERIAL]]*Tabla712[[#This Row],[VALOR ECONOMICO ]]</f>
        <v>645.73229703858942</v>
      </c>
      <c r="Q378" s="65" t="s">
        <v>421</v>
      </c>
      <c r="R378" s="78" t="s">
        <v>421</v>
      </c>
      <c r="S378" s="71" t="s">
        <v>421</v>
      </c>
      <c r="T378" s="94" t="s">
        <v>421</v>
      </c>
      <c r="U378" s="71" t="s">
        <v>421</v>
      </c>
      <c r="V378" s="80" t="s">
        <v>421</v>
      </c>
    </row>
    <row r="379" spans="2:22" x14ac:dyDescent="0.3">
      <c r="B379" s="6" t="str">
        <f>'DATOS DISEÑO'!$C$9</f>
        <v>BOYACÁ</v>
      </c>
      <c r="C379" s="6" t="str">
        <f>'DATOS DISEÑO'!$C$10</f>
        <v>TUNDAMA</v>
      </c>
      <c r="D379" s="6">
        <v>11</v>
      </c>
      <c r="E379" s="6" t="s">
        <v>109</v>
      </c>
      <c r="F379" s="82" t="str">
        <f>VLOOKUP(Tabla712[[#This Row],[ITEM]],Tabla1[[#All],[ÍTEM]:[DESCRIPCIÓN ACTIVIDAD]],3,FALSE)</f>
        <v>EXCAVACIÓN SIN CLASIFICAR DE LA EXPLANACIÓN Y CANALES</v>
      </c>
      <c r="G379" s="6" t="s">
        <v>10</v>
      </c>
      <c r="H379" t="s">
        <v>375</v>
      </c>
      <c r="I379" s="6" t="s">
        <v>372</v>
      </c>
      <c r="J379" s="5" cm="1">
        <f t="array" ref="J379">INDEX(Tabla9[[#All],[Departamento ]:[Precio ($ COP)]],MATCH(Tabla712[[#This Row],[DEPARTAMENTO]]&amp;Tabla712[[#This Row],[CODIGO]]&amp;Tabla712[[#This Row],[PROVINCIA]],Tabla9[[#All],[Departamento ]]&amp;Tabla9[[#All],[Código]]&amp;Tabla9[[#All],[Provincia]],0),8)</f>
        <v>250141.74344436562</v>
      </c>
      <c r="K379" s="74" t="s">
        <v>421</v>
      </c>
      <c r="L379" s="63" t="s">
        <v>421</v>
      </c>
      <c r="M379" s="63" t="s">
        <v>421</v>
      </c>
      <c r="N379" s="75" t="s">
        <v>421</v>
      </c>
      <c r="O379" s="64" t="s">
        <v>421</v>
      </c>
      <c r="P379" s="76" t="s">
        <v>421</v>
      </c>
      <c r="Q379" s="65">
        <f>1/70</f>
        <v>1.4285714285714285E-2</v>
      </c>
      <c r="R379" s="79">
        <f>Tabla712[[#This Row],[VALOR ECONOMICO ]]*Tabla712[[#This Row],[RENDIMIENTO EQUIPO]]</f>
        <v>3573.4534777766517</v>
      </c>
      <c r="S379" s="71" t="s">
        <v>421</v>
      </c>
      <c r="T379" s="94" t="s">
        <v>421</v>
      </c>
      <c r="U379" s="71" t="s">
        <v>421</v>
      </c>
      <c r="V379" s="80" t="s">
        <v>421</v>
      </c>
    </row>
    <row r="380" spans="2:22" x14ac:dyDescent="0.3">
      <c r="B380" s="6" t="str">
        <f>'DATOS DISEÑO'!$C$9</f>
        <v>BOYACÁ</v>
      </c>
      <c r="C380" s="6" t="str">
        <f>'DATOS DISEÑO'!$C$10</f>
        <v>TUNDAMA</v>
      </c>
      <c r="D380" s="6">
        <v>11</v>
      </c>
      <c r="E380" s="6">
        <v>310.10000000000002</v>
      </c>
      <c r="F380" s="82" t="str">
        <f>VLOOKUP(Tabla712[[#This Row],[ITEM]],Tabla1[[#All],[ÍTEM]:[DESCRIPCIÓN ACTIVIDAD]],3,FALSE)</f>
        <v>CONFORMACIÓN DE LA CALZADA EXISTENTE</v>
      </c>
      <c r="G380" s="6" t="s">
        <v>323</v>
      </c>
      <c r="H380" t="s">
        <v>377</v>
      </c>
      <c r="I380" s="6" t="s">
        <v>372</v>
      </c>
      <c r="J380" s="5" cm="1">
        <f t="array" ref="J380">INDEX(Tabla9[[#All],[Departamento ]:[Precio ($ COP)]],MATCH(Tabla712[[#This Row],[DEPARTAMENTO]]&amp;Tabla712[[#This Row],[CODIGO]]&amp;Tabla712[[#This Row],[PROVINCIA]],Tabla9[[#All],[Departamento ]]&amp;Tabla9[[#All],[Código]]&amp;Tabla9[[#All],[Provincia]],0),8)</f>
        <v>250141.74344436562</v>
      </c>
      <c r="K380" s="74" t="s">
        <v>421</v>
      </c>
      <c r="L380" s="63" t="s">
        <v>421</v>
      </c>
      <c r="M380" s="63" t="s">
        <v>421</v>
      </c>
      <c r="N380" s="75" t="s">
        <v>421</v>
      </c>
      <c r="O380" s="64" t="s">
        <v>421</v>
      </c>
      <c r="P380" s="76" t="s">
        <v>421</v>
      </c>
      <c r="Q380" s="65">
        <f>1/619.375</f>
        <v>1.6145307769929364E-3</v>
      </c>
      <c r="R380" s="79">
        <f>Tabla712[[#This Row],[VALOR ECONOMICO ]]*Tabla712[[#This Row],[RENDIMIENTO EQUIPO]]</f>
        <v>403.86154340159942</v>
      </c>
      <c r="S380" s="71" t="s">
        <v>421</v>
      </c>
      <c r="T380" s="94" t="s">
        <v>421</v>
      </c>
      <c r="U380" s="71" t="s">
        <v>421</v>
      </c>
      <c r="V380" s="80" t="s">
        <v>421</v>
      </c>
    </row>
    <row r="381" spans="2:22" x14ac:dyDescent="0.3">
      <c r="B381" s="6" t="str">
        <f>'DATOS DISEÑO'!$C$9</f>
        <v>BOYACÁ</v>
      </c>
      <c r="C381" s="6" t="str">
        <f>'DATOS DISEÑO'!$C$10</f>
        <v>TUNDAMA</v>
      </c>
      <c r="D381" s="6">
        <v>11</v>
      </c>
      <c r="E381" s="6">
        <v>450.2</v>
      </c>
      <c r="F381" s="82" t="str">
        <f>VLOOKUP(Tabla712[[#This Row],[ITEM]],Tabla1[[#All],[ÍTEM]:[DESCRIPCIÓN ACTIVIDAD]],3,FALSE)</f>
        <v>MEZCLA DENSA EN CALIENTE TIPO MDC‐19  
(Mezcla in situ)</v>
      </c>
      <c r="G381" s="6" t="s">
        <v>14</v>
      </c>
      <c r="H381" t="s">
        <v>378</v>
      </c>
      <c r="I381" s="6" t="s">
        <v>372</v>
      </c>
      <c r="J381" s="5" cm="1">
        <f t="array" ref="J381">INDEX(Tabla9[[#All],[Departamento ]:[Precio ($ COP)]],MATCH(Tabla712[[#This Row],[DEPARTAMENTO]]&amp;Tabla712[[#This Row],[CODIGO]]&amp;Tabla712[[#This Row],[PROVINCIA]],Tabla9[[#All],[Departamento ]]&amp;Tabla9[[#All],[Código]]&amp;Tabla9[[#All],[Provincia]],0),8)</f>
        <v>270986.88873139612</v>
      </c>
      <c r="K381" s="74" t="s">
        <v>421</v>
      </c>
      <c r="L381" s="63" t="s">
        <v>421</v>
      </c>
      <c r="M381" s="63" t="s">
        <v>421</v>
      </c>
      <c r="N381" s="75" t="s">
        <v>421</v>
      </c>
      <c r="O381" s="64" t="s">
        <v>421</v>
      </c>
      <c r="P381" s="76" t="s">
        <v>421</v>
      </c>
      <c r="Q381" s="65">
        <v>0.1</v>
      </c>
      <c r="R381" s="79">
        <f>Tabla712[[#This Row],[VALOR ECONOMICO ]]*Tabla712[[#This Row],[RENDIMIENTO EQUIPO]]</f>
        <v>27098.688873139614</v>
      </c>
      <c r="S381" s="71" t="s">
        <v>421</v>
      </c>
      <c r="T381" s="94" t="s">
        <v>421</v>
      </c>
      <c r="U381" s="71" t="s">
        <v>421</v>
      </c>
      <c r="V381" s="80" t="s">
        <v>421</v>
      </c>
    </row>
    <row r="382" spans="2:22" x14ac:dyDescent="0.3">
      <c r="B382" s="6" t="str">
        <f>'DATOS DISEÑO'!$C$9</f>
        <v>BOYACÁ</v>
      </c>
      <c r="C382" s="6" t="str">
        <f>'DATOS DISEÑO'!$C$10</f>
        <v>TUNDAMA</v>
      </c>
      <c r="D382" s="6">
        <v>11</v>
      </c>
      <c r="E382" s="6">
        <v>310.10000000000002</v>
      </c>
      <c r="F382" s="82" t="str">
        <f>VLOOKUP(Tabla712[[#This Row],[ITEM]],Tabla1[[#All],[ÍTEM]:[DESCRIPCIÓN ACTIVIDAD]],3,FALSE)</f>
        <v>CONFORMACIÓN DE LA CALZADA EXISTENTE</v>
      </c>
      <c r="G382" s="6" t="s">
        <v>18</v>
      </c>
      <c r="H382" t="s">
        <v>379</v>
      </c>
      <c r="I382" s="6" t="s">
        <v>372</v>
      </c>
      <c r="J382" s="5" cm="1">
        <f t="array" ref="J382">INDEX(Tabla9[[#All],[Departamento ]:[Precio ($ COP)]],MATCH(Tabla712[[#This Row],[DEPARTAMENTO]]&amp;Tabla712[[#This Row],[CODIGO]]&amp;Tabla712[[#This Row],[PROVINCIA]],Tabla9[[#All],[Departamento ]]&amp;Tabla9[[#All],[Código]]&amp;Tabla9[[#All],[Provincia]],0),8)</f>
        <v>61676.547421790725</v>
      </c>
      <c r="K382" s="74" t="s">
        <v>421</v>
      </c>
      <c r="L382" s="63" t="s">
        <v>421</v>
      </c>
      <c r="M382" s="63" t="s">
        <v>421</v>
      </c>
      <c r="N382" s="75" t="s">
        <v>421</v>
      </c>
      <c r="O382" s="64" t="s">
        <v>421</v>
      </c>
      <c r="P382" s="76" t="s">
        <v>421</v>
      </c>
      <c r="Q382" s="65">
        <f>1/619.375</f>
        <v>1.6145307769929364E-3</v>
      </c>
      <c r="R382" s="79">
        <f>Tabla712[[#This Row],[VALOR ECONOMICO ]]*Tabla712[[#This Row],[RENDIMIENTO EQUIPO]]</f>
        <v>99.578684031145471</v>
      </c>
      <c r="S382" s="71" t="s">
        <v>421</v>
      </c>
      <c r="T382" s="94" t="s">
        <v>421</v>
      </c>
      <c r="U382" s="71" t="s">
        <v>421</v>
      </c>
      <c r="V382" s="80" t="s">
        <v>421</v>
      </c>
    </row>
    <row r="383" spans="2:22" x14ac:dyDescent="0.3">
      <c r="B383" s="6" t="str">
        <f>'DATOS DISEÑO'!$C$9</f>
        <v>BOYACÁ</v>
      </c>
      <c r="C383" s="6" t="str">
        <f>'DATOS DISEÑO'!$C$10</f>
        <v>TUNDAMA</v>
      </c>
      <c r="D383" s="6">
        <v>11</v>
      </c>
      <c r="E383" s="6">
        <v>350.1</v>
      </c>
      <c r="F383" s="82" t="str">
        <f>VLOOKUP(Tabla712[[#This Row],[ITEM]],Tabla1[[#All],[ÍTEM]:[DESCRIPCIÓN ACTIVIDAD]],3,FALSE)</f>
        <v>MATERIAL GRANULAR TRATADO CON CEMENTO (MGTC) CLASE 1, NO INCLUYE SUM. CEMENTO
(Analizado para Material fino o granular clase 1, NT1)</v>
      </c>
      <c r="G383" s="6" t="s">
        <v>8</v>
      </c>
      <c r="H383" t="s">
        <v>100</v>
      </c>
      <c r="I383" s="6" t="s">
        <v>87</v>
      </c>
      <c r="J383" s="5" cm="1">
        <f t="array" ref="J383">INDEX(Tabla5[[#All],[Departamento]:[Precio ($ COP)]],MATCH(Tabla712[[#This Row],[DEPARTAMENTO]]&amp;Tabla712[[#This Row],[CODIGO]]&amp;Tabla712[[#This Row],[PROVINCIA]],Tabla5[[#All],[Departamento]]&amp;Tabla5[[#All],[Código]]&amp;Tabla5[[#All],[Provincia]],0),6)</f>
        <v>160333.33333333334</v>
      </c>
      <c r="K383" s="74">
        <f>Tabla712[[#This Row],[VALOR ECONOMICO ]]/Tabla712[[#This Row],[PRESTACIONES '[%']]]*100</f>
        <v>86666.666666666672</v>
      </c>
      <c r="L383" s="63">
        <v>185</v>
      </c>
      <c r="M383" s="63">
        <v>360</v>
      </c>
      <c r="N383" s="75">
        <f>Tabla712[[#This Row],[VALOR ECONOMICO ]]/Tabla712[[#This Row],[RENDIMIENTO]]</f>
        <v>445.37037037037038</v>
      </c>
      <c r="O383" s="64" t="s">
        <v>421</v>
      </c>
      <c r="P383" s="76" t="s">
        <v>421</v>
      </c>
      <c r="Q383" s="65" t="s">
        <v>421</v>
      </c>
      <c r="R383" s="78" t="s">
        <v>421</v>
      </c>
      <c r="S383" s="71" t="s">
        <v>421</v>
      </c>
      <c r="T383" s="94" t="s">
        <v>421</v>
      </c>
      <c r="U383" s="71" t="s">
        <v>421</v>
      </c>
      <c r="V383" s="80" t="s">
        <v>421</v>
      </c>
    </row>
    <row r="384" spans="2:22" x14ac:dyDescent="0.3">
      <c r="B384" s="6" t="str">
        <f>'DATOS DISEÑO'!$C$9</f>
        <v>BOYACÁ</v>
      </c>
      <c r="C384" s="6" t="str">
        <f>'DATOS DISEÑO'!$C$10</f>
        <v>TUNDAMA</v>
      </c>
      <c r="D384" s="6">
        <v>11</v>
      </c>
      <c r="E384" s="6">
        <v>450.2</v>
      </c>
      <c r="F384" s="82" t="str">
        <f>VLOOKUP(Tabla712[[#This Row],[ITEM]],Tabla1[[#All],[ÍTEM]:[DESCRIPCIÓN ACTIVIDAD]],3,FALSE)</f>
        <v>MEZCLA DENSA EN CALIENTE TIPO MDC‐19  
(Mezcla in situ)</v>
      </c>
      <c r="G384" s="6" t="s">
        <v>34</v>
      </c>
      <c r="H384" t="s">
        <v>385</v>
      </c>
      <c r="I384" s="6" t="s">
        <v>372</v>
      </c>
      <c r="J384" s="5" cm="1">
        <f t="array" ref="J384">INDEX(Tabla9[[#All],[Departamento ]:[Precio ($ COP)]],MATCH(Tabla712[[#This Row],[DEPARTAMENTO]]&amp;Tabla712[[#This Row],[CODIGO]]&amp;Tabla712[[#This Row],[PROVINCIA]],Tabla9[[#All],[Departamento ]]&amp;Tabla9[[#All],[Código]]&amp;Tabla9[[#All],[Provincia]],0),8)</f>
        <v>156338.58965272852</v>
      </c>
      <c r="K384" s="74" t="s">
        <v>421</v>
      </c>
      <c r="L384" s="63" t="s">
        <v>421</v>
      </c>
      <c r="M384" s="63" t="s">
        <v>421</v>
      </c>
      <c r="N384" s="75" t="s">
        <v>421</v>
      </c>
      <c r="O384" s="64" t="s">
        <v>421</v>
      </c>
      <c r="P384" s="76" t="s">
        <v>421</v>
      </c>
      <c r="Q384" s="65">
        <v>0.1</v>
      </c>
      <c r="R384" s="79">
        <f>Tabla712[[#This Row],[VALOR ECONOMICO ]]*Tabla712[[#This Row],[RENDIMIENTO EQUIPO]]</f>
        <v>15633.858965272853</v>
      </c>
      <c r="S384" s="71" t="s">
        <v>421</v>
      </c>
      <c r="T384" s="94" t="s">
        <v>421</v>
      </c>
      <c r="U384" s="71" t="s">
        <v>421</v>
      </c>
      <c r="V384" s="80" t="s">
        <v>421</v>
      </c>
    </row>
    <row r="385" spans="2:22" x14ac:dyDescent="0.3">
      <c r="B385" s="6" t="str">
        <f>'DATOS DISEÑO'!$C$9</f>
        <v>BOYACÁ</v>
      </c>
      <c r="C385" s="6" t="str">
        <f>'DATOS DISEÑO'!$C$10</f>
        <v>TUNDAMA</v>
      </c>
      <c r="D385" s="6">
        <v>11</v>
      </c>
      <c r="E385" s="6" t="s">
        <v>109</v>
      </c>
      <c r="F385" s="82" t="str">
        <f>VLOOKUP(Tabla712[[#This Row],[ITEM]],Tabla1[[#All],[ÍTEM]:[DESCRIPCIÓN ACTIVIDAD]],3,FALSE)</f>
        <v>EXCAVACIÓN SIN CLASIFICAR DE LA EXPLANACIÓN Y CANALES</v>
      </c>
      <c r="G385" s="6" t="s">
        <v>30</v>
      </c>
      <c r="H385" t="s">
        <v>383</v>
      </c>
      <c r="I385" s="6" t="s">
        <v>372</v>
      </c>
      <c r="J385" s="5" cm="1">
        <f t="array" ref="J385">INDEX(Tabla9[[#All],[Departamento ]:[Precio ($ COP)]],MATCH(Tabla712[[#This Row],[DEPARTAMENTO]]&amp;Tabla712[[#This Row],[CODIGO]]&amp;Tabla712[[#This Row],[PROVINCIA]],Tabla9[[#All],[Departamento ]]&amp;Tabla9[[#All],[Código]]&amp;Tabla9[[#All],[Provincia]],0),8)</f>
        <v>135493.44436569806</v>
      </c>
      <c r="K385" s="74" t="s">
        <v>421</v>
      </c>
      <c r="L385" s="63" t="s">
        <v>421</v>
      </c>
      <c r="M385" s="63" t="s">
        <v>421</v>
      </c>
      <c r="N385" s="75" t="s">
        <v>421</v>
      </c>
      <c r="O385" s="64" t="s">
        <v>421</v>
      </c>
      <c r="P385" s="76" t="s">
        <v>421</v>
      </c>
      <c r="Q385" s="65">
        <f>1/53.125</f>
        <v>1.8823529411764704E-2</v>
      </c>
      <c r="R385" s="79">
        <f>Tabla712[[#This Row],[VALOR ECONOMICO ]]*Tabla712[[#This Row],[RENDIMIENTO EQUIPO]]</f>
        <v>2550.4648351190222</v>
      </c>
      <c r="S385" s="71" t="s">
        <v>421</v>
      </c>
      <c r="T385" s="94" t="s">
        <v>421</v>
      </c>
      <c r="U385" s="71" t="s">
        <v>421</v>
      </c>
      <c r="V385" s="80" t="s">
        <v>421</v>
      </c>
    </row>
    <row r="386" spans="2:22" x14ac:dyDescent="0.3">
      <c r="B386" s="6" t="str">
        <f>'DATOS DISEÑO'!$C$9</f>
        <v>BOYACÁ</v>
      </c>
      <c r="C386" s="6" t="str">
        <f>'DATOS DISEÑO'!$C$10</f>
        <v>TUNDAMA</v>
      </c>
      <c r="D386" s="6">
        <v>11</v>
      </c>
      <c r="E386" s="6">
        <v>350.1</v>
      </c>
      <c r="F386" s="82" t="str">
        <f>VLOOKUP(Tabla712[[#This Row],[ITEM]],Tabla1[[#All],[ÍTEM]:[DESCRIPCIÓN ACTIVIDAD]],3,FALSE)</f>
        <v>MATERIAL GRANULAR TRATADO CON CEMENTO (MGTC) CLASE 1, NO INCLUYE SUM. CEMENTO
(Analizado para Material fino o granular clase 1, NT1)</v>
      </c>
      <c r="G386" s="6" t="s">
        <v>28</v>
      </c>
      <c r="H386" t="s">
        <v>105</v>
      </c>
      <c r="I386" s="6" t="s">
        <v>87</v>
      </c>
      <c r="J386" s="5" cm="1">
        <f t="array" ref="J386">INDEX(Tabla5[[#All],[Departamento]:[Precio ($ COP)]],MATCH(Tabla712[[#This Row],[DEPARTAMENTO]]&amp;Tabla712[[#This Row],[CODIGO]]&amp;Tabla712[[#This Row],[PROVINCIA]],Tabla5[[#All],[Departamento]]&amp;Tabla5[[#All],[Código]]&amp;Tabla5[[#All],[Provincia]],0),6)</f>
        <v>136283.33333333334</v>
      </c>
      <c r="K386" s="74">
        <f>Tabla712[[#This Row],[VALOR ECONOMICO ]]/Tabla712[[#This Row],[PRESTACIONES '[%']]]*100</f>
        <v>73666.666666666672</v>
      </c>
      <c r="L386" s="63">
        <v>185</v>
      </c>
      <c r="M386" s="63">
        <v>360</v>
      </c>
      <c r="N386" s="75">
        <f>Tabla712[[#This Row],[VALOR ECONOMICO ]]/Tabla712[[#This Row],[RENDIMIENTO]]</f>
        <v>378.56481481481484</v>
      </c>
      <c r="O386" s="64" t="s">
        <v>421</v>
      </c>
      <c r="P386" s="76" t="s">
        <v>421</v>
      </c>
      <c r="Q386" s="65" t="s">
        <v>421</v>
      </c>
      <c r="R386" s="78" t="s">
        <v>421</v>
      </c>
      <c r="S386" s="71" t="s">
        <v>421</v>
      </c>
      <c r="T386" s="94" t="s">
        <v>421</v>
      </c>
      <c r="U386" s="71" t="s">
        <v>421</v>
      </c>
      <c r="V386" s="80" t="s">
        <v>421</v>
      </c>
    </row>
    <row r="387" spans="2:22" x14ac:dyDescent="0.3">
      <c r="B387" s="6" t="str">
        <f>'DATOS DISEÑO'!$C$9</f>
        <v>BOYACÁ</v>
      </c>
      <c r="C387" s="6" t="str">
        <f>'DATOS DISEÑO'!$C$10</f>
        <v>TUNDAMA</v>
      </c>
      <c r="D387" s="6">
        <v>11</v>
      </c>
      <c r="E387" s="6">
        <v>450.2</v>
      </c>
      <c r="F387" s="82" t="str">
        <f>VLOOKUP(Tabla712[[#This Row],[ITEM]],Tabla1[[#All],[ÍTEM]:[DESCRIPCIÓN ACTIVIDAD]],3,FALSE)</f>
        <v>MEZCLA DENSA EN CALIENTE TIPO MDC‐19  
(Mezcla in situ)</v>
      </c>
      <c r="G387" s="6" t="s">
        <v>40</v>
      </c>
      <c r="H387" t="s">
        <v>388</v>
      </c>
      <c r="I387" s="6" t="s">
        <v>372</v>
      </c>
      <c r="J387" s="5" cm="1">
        <f t="array" ref="J387">INDEX(Tabla9[[#All],[Departamento ]:[Precio ($ COP)]],MATCH(Tabla712[[#This Row],[DEPARTAMENTO]]&amp;Tabla712[[#This Row],[CODIGO]]&amp;Tabla712[[#This Row],[PROVINCIA]],Tabla9[[#All],[Departamento ]]&amp;Tabla9[[#All],[Código]]&amp;Tabla9[[#All],[Provincia]],0),8)</f>
        <v>182395.02126151661</v>
      </c>
      <c r="K387" s="74" t="s">
        <v>421</v>
      </c>
      <c r="L387" s="63" t="s">
        <v>421</v>
      </c>
      <c r="M387" s="63" t="s">
        <v>421</v>
      </c>
      <c r="N387" s="75" t="s">
        <v>421</v>
      </c>
      <c r="O387" s="64" t="s">
        <v>421</v>
      </c>
      <c r="P387" s="76" t="s">
        <v>421</v>
      </c>
      <c r="Q387" s="65">
        <v>0.1</v>
      </c>
      <c r="R387" s="79">
        <f>Tabla712[[#This Row],[VALOR ECONOMICO ]]*Tabla712[[#This Row],[RENDIMIENTO EQUIPO]]</f>
        <v>18239.502126151663</v>
      </c>
      <c r="S387" s="71" t="s">
        <v>421</v>
      </c>
      <c r="T387" s="94" t="s">
        <v>421</v>
      </c>
      <c r="U387" s="71" t="s">
        <v>421</v>
      </c>
      <c r="V387" s="80" t="s">
        <v>421</v>
      </c>
    </row>
    <row r="388" spans="2:22" x14ac:dyDescent="0.3">
      <c r="B388" s="6" t="str">
        <f>'DATOS DISEÑO'!$C$9</f>
        <v>BOYACÁ</v>
      </c>
      <c r="C388" s="6" t="str">
        <f>'DATOS DISEÑO'!$C$10</f>
        <v>TUNDAMA</v>
      </c>
      <c r="D388" s="6">
        <v>11</v>
      </c>
      <c r="E388" s="6">
        <v>350.1</v>
      </c>
      <c r="F388" s="82" t="str">
        <f>VLOOKUP(Tabla712[[#This Row],[ITEM]],Tabla1[[#All],[ÍTEM]:[DESCRIPCIÓN ACTIVIDAD]],3,FALSE)</f>
        <v>MATERIAL GRANULAR TRATADO CON CEMENTO (MGTC) CLASE 1, NO INCLUYE SUM. CEMENTO
(Analizado para Material fino o granular clase 1, NT1)</v>
      </c>
      <c r="G388" s="6" t="s">
        <v>72</v>
      </c>
      <c r="H388" t="s">
        <v>362</v>
      </c>
      <c r="I388" s="6" t="s">
        <v>146</v>
      </c>
      <c r="J388" s="5" cm="1">
        <f t="array" ref="J388">INDEX(Tabla8[[#All],[Departamento ]:[Precio ($ COP)]],MATCH(Tabla712[[#This Row],[DEPARTAMENTO]]&amp;Tabla712[[#This Row],[CODIGO]]&amp;Tabla712[[#This Row],[PROVINCIA]],Tabla8[[#All],[Departamento ]]&amp;Tabla8[[#All],[Código]]&amp;Tabla8[[#All],[Provincia]],0),7)</f>
        <v>50009.725814795653</v>
      </c>
      <c r="K388" s="74" t="s">
        <v>421</v>
      </c>
      <c r="L388" s="63" t="s">
        <v>421</v>
      </c>
      <c r="M388" s="63" t="s">
        <v>421</v>
      </c>
      <c r="N388" s="75" t="s">
        <v>421</v>
      </c>
      <c r="O388" s="64">
        <v>1.3</v>
      </c>
      <c r="P388" s="77">
        <f>Tabla712[[#This Row],[CANTIDAD DE MATERIAL]]*Tabla712[[#This Row],[VALOR ECONOMICO ]]</f>
        <v>65012.643559234348</v>
      </c>
      <c r="Q388" s="65" t="s">
        <v>421</v>
      </c>
      <c r="R388" s="78" t="s">
        <v>421</v>
      </c>
      <c r="S388" s="71" t="s">
        <v>421</v>
      </c>
      <c r="T388" s="94" t="s">
        <v>421</v>
      </c>
      <c r="U388" s="71" t="s">
        <v>421</v>
      </c>
      <c r="V388" s="80" t="s">
        <v>421</v>
      </c>
    </row>
    <row r="389" spans="2:22" x14ac:dyDescent="0.3">
      <c r="B389" s="6" t="str">
        <f>'DATOS DISEÑO'!$C$9</f>
        <v>BOYACÁ</v>
      </c>
      <c r="C389" s="6" t="str">
        <f>'DATOS DISEÑO'!$C$10</f>
        <v>TUNDAMA</v>
      </c>
      <c r="D389" s="6">
        <v>11</v>
      </c>
      <c r="E389" s="6">
        <v>310.10000000000002</v>
      </c>
      <c r="F389" s="82" t="str">
        <f>VLOOKUP(Tabla712[[#This Row],[ITEM]],Tabla1[[#All],[ÍTEM]:[DESCRIPCIÓN ACTIVIDAD]],3,FALSE)</f>
        <v>CONFORMACIÓN DE LA CALZADA EXISTENTE</v>
      </c>
      <c r="G389" s="6" t="s">
        <v>52</v>
      </c>
      <c r="H389" t="s">
        <v>395</v>
      </c>
      <c r="I389" s="6" t="s">
        <v>372</v>
      </c>
      <c r="J389" s="5" cm="1">
        <f t="array" ref="J389">INDEX(Tabla9[[#All],[Departamento ]:[Precio ($ COP)]],MATCH(Tabla712[[#This Row],[DEPARTAMENTO]]&amp;Tabla712[[#This Row],[CODIGO]]&amp;Tabla712[[#This Row],[PROVINCIA]],Tabla9[[#All],[Departamento ]]&amp;Tabla9[[#All],[Código]]&amp;Tabla9[[#All],[Provincia]],0),8)</f>
        <v>250141.74344436562</v>
      </c>
      <c r="K389" s="74" t="s">
        <v>421</v>
      </c>
      <c r="L389" s="63" t="s">
        <v>421</v>
      </c>
      <c r="M389" s="63" t="s">
        <v>421</v>
      </c>
      <c r="N389" s="75" t="s">
        <v>421</v>
      </c>
      <c r="O389" s="64" t="s">
        <v>421</v>
      </c>
      <c r="P389" s="76" t="s">
        <v>421</v>
      </c>
      <c r="Q389" s="65">
        <f>1/619.375</f>
        <v>1.6145307769929364E-3</v>
      </c>
      <c r="R389" s="79">
        <f>Tabla712[[#This Row],[VALOR ECONOMICO ]]*Tabla712[[#This Row],[RENDIMIENTO EQUIPO]]</f>
        <v>403.86154340159942</v>
      </c>
      <c r="S389" s="71" t="s">
        <v>421</v>
      </c>
      <c r="T389" s="94" t="s">
        <v>421</v>
      </c>
      <c r="U389" s="71" t="s">
        <v>421</v>
      </c>
      <c r="V389" s="80" t="s">
        <v>421</v>
      </c>
    </row>
    <row r="390" spans="2:22" x14ac:dyDescent="0.3">
      <c r="B390" s="6" t="str">
        <f>'DATOS DISEÑO'!$C$9</f>
        <v>BOYACÁ</v>
      </c>
      <c r="C390" s="6" t="str">
        <f>'DATOS DISEÑO'!$C$10</f>
        <v>TUNDAMA</v>
      </c>
      <c r="D390" s="6">
        <v>11</v>
      </c>
      <c r="E390" s="6" t="s">
        <v>109</v>
      </c>
      <c r="F390" s="82" t="str">
        <f>VLOOKUP(Tabla712[[#This Row],[ITEM]],Tabla1[[#All],[ÍTEM]:[DESCRIPCIÓN ACTIVIDAD]],3,FALSE)</f>
        <v>EXCAVACIÓN SIN CLASIFICAR DE LA EXPLANACIÓN Y CANALES</v>
      </c>
      <c r="G390" s="6" t="s">
        <v>52</v>
      </c>
      <c r="H390" t="s">
        <v>395</v>
      </c>
      <c r="I390" s="6" t="s">
        <v>372</v>
      </c>
      <c r="J390" s="5" cm="1">
        <f t="array" ref="J390">INDEX(Tabla9[[#All],[Departamento ]:[Precio ($ COP)]],MATCH(Tabla712[[#This Row],[DEPARTAMENTO]]&amp;Tabla712[[#This Row],[CODIGO]]&amp;Tabla712[[#This Row],[PROVINCIA]],Tabla9[[#All],[Departamento ]]&amp;Tabla9[[#All],[Código]]&amp;Tabla9[[#All],[Provincia]],0),8)</f>
        <v>250141.74344436562</v>
      </c>
      <c r="K390" s="74" t="s">
        <v>421</v>
      </c>
      <c r="L390" s="63" t="s">
        <v>421</v>
      </c>
      <c r="M390" s="63" t="s">
        <v>421</v>
      </c>
      <c r="N390" s="75" t="s">
        <v>421</v>
      </c>
      <c r="O390" s="64" t="s">
        <v>421</v>
      </c>
      <c r="P390" s="76" t="s">
        <v>421</v>
      </c>
      <c r="Q390" s="65">
        <f>1/53.125</f>
        <v>1.8823529411764704E-2</v>
      </c>
      <c r="R390" s="79">
        <f>Tabla712[[#This Row],[VALOR ECONOMICO ]]*Tabla712[[#This Row],[RENDIMIENTO EQUIPO]]</f>
        <v>4708.5504648351171</v>
      </c>
      <c r="S390" s="71" t="s">
        <v>421</v>
      </c>
      <c r="T390" s="94" t="s">
        <v>421</v>
      </c>
      <c r="U390" s="71" t="s">
        <v>421</v>
      </c>
      <c r="V390" s="80" t="s">
        <v>421</v>
      </c>
    </row>
    <row r="391" spans="2:22" x14ac:dyDescent="0.3">
      <c r="B391" s="6" t="str">
        <f>'DATOS DISEÑO'!$C$9</f>
        <v>BOYACÁ</v>
      </c>
      <c r="C391" s="6" t="str">
        <f>'DATOS DISEÑO'!$C$10</f>
        <v>TUNDAMA</v>
      </c>
      <c r="D391" s="6">
        <v>11</v>
      </c>
      <c r="E391" s="6">
        <v>350.1</v>
      </c>
      <c r="F391" s="82" t="str">
        <f>VLOOKUP(Tabla712[[#This Row],[ITEM]],Tabla1[[#All],[ÍTEM]:[DESCRIPCIÓN ACTIVIDAD]],3,FALSE)</f>
        <v>MATERIAL GRANULAR TRATADO CON CEMENTO (MGTC) CLASE 1, NO INCLUYE SUM. CEMENTO
(Analizado para Material fino o granular clase 1, NT1)</v>
      </c>
      <c r="G391" s="6" t="s">
        <v>33</v>
      </c>
      <c r="H391" t="s">
        <v>336</v>
      </c>
      <c r="I391" s="6" t="s">
        <v>335</v>
      </c>
      <c r="J391" s="5" cm="1">
        <f t="array" ref="J391">INDEX(Tabla8[[#All],[Departamento ]:[Precio ($ COP)]],MATCH(Tabla712[[#This Row],[DEPARTAMENTO]]&amp;Tabla712[[#This Row],[CODIGO]]&amp;Tabla712[[#This Row],[PROVINCIA]],Tabla8[[#All],[Departamento ]]&amp;Tabla8[[#All],[Código]]&amp;Tabla8[[#All],[Provincia]],0),7)</f>
        <v>97.87579460336616</v>
      </c>
      <c r="K391" s="74" t="s">
        <v>421</v>
      </c>
      <c r="L391" s="63" t="s">
        <v>421</v>
      </c>
      <c r="M391" s="63" t="s">
        <v>421</v>
      </c>
      <c r="N391" s="75" t="s">
        <v>421</v>
      </c>
      <c r="O391" s="64">
        <v>24</v>
      </c>
      <c r="P391" s="77">
        <f>Tabla712[[#This Row],[CANTIDAD DE MATERIAL]]*Tabla712[[#This Row],[VALOR ECONOMICO ]]</f>
        <v>2349.0190704807878</v>
      </c>
      <c r="Q391" s="65" t="s">
        <v>421</v>
      </c>
      <c r="R391" s="78" t="s">
        <v>421</v>
      </c>
      <c r="S391" s="71" t="s">
        <v>421</v>
      </c>
      <c r="T391" s="94" t="s">
        <v>421</v>
      </c>
      <c r="U391" s="71" t="s">
        <v>421</v>
      </c>
      <c r="V391" s="80" t="s">
        <v>421</v>
      </c>
    </row>
    <row r="392" spans="2:22" x14ac:dyDescent="0.3">
      <c r="B392" s="6" t="str">
        <f>'DATOS DISEÑO'!$C$9</f>
        <v>BOYACÁ</v>
      </c>
      <c r="C392" s="6" t="str">
        <f>'DATOS DISEÑO'!$C$10</f>
        <v>TUNDAMA</v>
      </c>
      <c r="D392" s="6">
        <v>11</v>
      </c>
      <c r="E392" s="6">
        <v>450.2</v>
      </c>
      <c r="F392" s="82" t="str">
        <f>VLOOKUP(Tabla712[[#This Row],[ITEM]],Tabla1[[#All],[ÍTEM]:[DESCRIPCIÓN ACTIVIDAD]],3,FALSE)</f>
        <v>MEZCLA DENSA EN CALIENTE TIPO MDC‐19  
(Mezcla in situ)</v>
      </c>
      <c r="G392" s="6" t="s">
        <v>56</v>
      </c>
      <c r="H392" t="s">
        <v>397</v>
      </c>
      <c r="I392" s="6" t="s">
        <v>372</v>
      </c>
      <c r="J392" s="5" cm="1">
        <f t="array" ref="J392">INDEX(Tabla9[[#All],[Departamento ]:[Precio ($ COP)]],MATCH(Tabla712[[#This Row],[DEPARTAMENTO]]&amp;Tabla712[[#This Row],[CODIGO]]&amp;Tabla712[[#This Row],[PROVINCIA]],Tabla9[[#All],[Departamento ]]&amp;Tabla9[[#All],[Código]]&amp;Tabla9[[#All],[Provincia]],0),8)</f>
        <v>675749.02943222411</v>
      </c>
      <c r="K392" s="74" t="s">
        <v>421</v>
      </c>
      <c r="L392" s="63" t="s">
        <v>421</v>
      </c>
      <c r="M392" s="63" t="s">
        <v>421</v>
      </c>
      <c r="N392" s="75" t="s">
        <v>421</v>
      </c>
      <c r="O392" s="64" t="s">
        <v>421</v>
      </c>
      <c r="P392" s="76" t="s">
        <v>421</v>
      </c>
      <c r="Q392" s="65">
        <v>0.1</v>
      </c>
      <c r="R392" s="79">
        <f>Tabla712[[#This Row],[VALOR ECONOMICO ]]*Tabla712[[#This Row],[RENDIMIENTO EQUIPO]]</f>
        <v>67574.90294322242</v>
      </c>
      <c r="S392" s="71" t="s">
        <v>421</v>
      </c>
      <c r="T392" s="94" t="s">
        <v>421</v>
      </c>
      <c r="U392" s="71" t="s">
        <v>421</v>
      </c>
      <c r="V392" s="80" t="s">
        <v>421</v>
      </c>
    </row>
    <row r="393" spans="2:22" x14ac:dyDescent="0.3">
      <c r="B393" s="6" t="str">
        <f>'DATOS DISEÑO'!$C$9</f>
        <v>BOYACÁ</v>
      </c>
      <c r="C393" s="6" t="str">
        <f>'DATOS DISEÑO'!$C$10</f>
        <v>TUNDAMA</v>
      </c>
      <c r="D393" s="6">
        <v>11</v>
      </c>
      <c r="E393" s="6" t="s">
        <v>109</v>
      </c>
      <c r="F393" s="82" t="str">
        <f>VLOOKUP(Tabla712[[#This Row],[ITEM]],Tabla1[[#All],[ÍTEM]:[DESCRIPCIÓN ACTIVIDAD]],3,FALSE)</f>
        <v>EXCAVACIÓN SIN CLASIFICAR DE LA EXPLANACIÓN Y CANALES</v>
      </c>
      <c r="G393" s="6" t="s">
        <v>60</v>
      </c>
      <c r="H393" t="s">
        <v>399</v>
      </c>
      <c r="I393" s="6" t="s">
        <v>372</v>
      </c>
      <c r="J393" s="5" cm="1">
        <f t="array" ref="J393">INDEX(Tabla9[[#All],[Departamento ]:[Precio ($ COP)]],MATCH(Tabla712[[#This Row],[DEPARTAMENTO]]&amp;Tabla712[[#This Row],[CODIGO]]&amp;Tabla712[[#This Row],[PROVINCIA]],Tabla9[[#All],[Departamento ]]&amp;Tabla9[[#All],[Código]]&amp;Tabla9[[#All],[Provincia]],0),8)</f>
        <v>281409.46137491136</v>
      </c>
      <c r="K393" s="74" t="s">
        <v>421</v>
      </c>
      <c r="L393" s="63" t="s">
        <v>421</v>
      </c>
      <c r="M393" s="63" t="s">
        <v>421</v>
      </c>
      <c r="N393" s="75" t="s">
        <v>421</v>
      </c>
      <c r="O393" s="64" t="s">
        <v>421</v>
      </c>
      <c r="P393" s="76" t="s">
        <v>421</v>
      </c>
      <c r="Q393" s="65">
        <f>1/53.125</f>
        <v>1.8823529411764704E-2</v>
      </c>
      <c r="R393" s="79">
        <f>Tabla712[[#This Row],[VALOR ECONOMICO ]]*Tabla712[[#This Row],[RENDIMIENTO EQUIPO]]</f>
        <v>5297.1192729395079</v>
      </c>
      <c r="S393" s="71" t="s">
        <v>421</v>
      </c>
      <c r="T393" s="94" t="s">
        <v>421</v>
      </c>
      <c r="U393" s="71" t="s">
        <v>421</v>
      </c>
      <c r="V393" s="80" t="s">
        <v>421</v>
      </c>
    </row>
    <row r="394" spans="2:22" x14ac:dyDescent="0.3">
      <c r="B394" s="6" t="str">
        <f>'DATOS DISEÑO'!$C$9</f>
        <v>BOYACÁ</v>
      </c>
      <c r="C394" s="6" t="str">
        <f>'DATOS DISEÑO'!$C$10</f>
        <v>TUNDAMA</v>
      </c>
      <c r="D394" s="6">
        <v>11</v>
      </c>
      <c r="E394" s="6">
        <v>450.2</v>
      </c>
      <c r="F394" s="82" t="str">
        <f>VLOOKUP(Tabla712[[#This Row],[ITEM]],Tabla1[[#All],[ÍTEM]:[DESCRIPCIÓN ACTIVIDAD]],3,FALSE)</f>
        <v>MEZCLA DENSA EN CALIENTE TIPO MDC‐19  
(Mezcla in situ)</v>
      </c>
      <c r="G394" s="6" t="s">
        <v>62</v>
      </c>
      <c r="H394" t="s">
        <v>400</v>
      </c>
      <c r="I394" s="6" t="s">
        <v>372</v>
      </c>
      <c r="J394" s="5" cm="1">
        <f t="array" ref="J394">INDEX(Tabla9[[#All],[Departamento ]:[Precio ($ COP)]],MATCH(Tabla712[[#This Row],[DEPARTAMENTO]]&amp;Tabla712[[#This Row],[CODIGO]]&amp;Tabla712[[#This Row],[PROVINCIA]],Tabla9[[#All],[Departamento ]]&amp;Tabla9[[#All],[Código]]&amp;Tabla9[[#All],[Provincia]],0),8)</f>
        <v>496114.45783132518</v>
      </c>
      <c r="K394" s="74" t="s">
        <v>421</v>
      </c>
      <c r="L394" s="63" t="s">
        <v>421</v>
      </c>
      <c r="M394" s="63" t="s">
        <v>421</v>
      </c>
      <c r="N394" s="75" t="s">
        <v>421</v>
      </c>
      <c r="O394" s="64" t="s">
        <v>421</v>
      </c>
      <c r="P394" s="76" t="s">
        <v>421</v>
      </c>
      <c r="Q394" s="65">
        <v>0.1</v>
      </c>
      <c r="R394" s="79">
        <f>Tabla712[[#This Row],[VALOR ECONOMICO ]]*Tabla712[[#This Row],[RENDIMIENTO EQUIPO]]</f>
        <v>49611.44578313252</v>
      </c>
      <c r="S394" s="71" t="s">
        <v>421</v>
      </c>
      <c r="T394" s="94" t="s">
        <v>421</v>
      </c>
      <c r="U394" s="71" t="s">
        <v>421</v>
      </c>
      <c r="V394" s="80" t="s">
        <v>421</v>
      </c>
    </row>
    <row r="395" spans="2:22" x14ac:dyDescent="0.3">
      <c r="B395" s="6" t="str">
        <f>'DATOS DISEÑO'!$C$9</f>
        <v>BOYACÁ</v>
      </c>
      <c r="C395" s="6" t="str">
        <f>'DATOS DISEÑO'!$C$10</f>
        <v>TUNDAMA</v>
      </c>
      <c r="D395" s="6">
        <v>11</v>
      </c>
      <c r="E395" s="6">
        <v>310.10000000000002</v>
      </c>
      <c r="F395" s="82" t="str">
        <f>VLOOKUP(Tabla712[[#This Row],[ITEM]],Tabla1[[#All],[ÍTEM]:[DESCRIPCIÓN ACTIVIDAD]],3,FALSE)</f>
        <v>CONFORMACIÓN DE LA CALZADA EXISTENTE</v>
      </c>
      <c r="G395" s="6" t="s">
        <v>66</v>
      </c>
      <c r="H395" t="s">
        <v>402</v>
      </c>
      <c r="I395" s="6" t="s">
        <v>372</v>
      </c>
      <c r="J395" s="5" cm="1">
        <f t="array" ref="J395">INDEX(Tabla9[[#All],[Departamento ]:[Precio ($ COP)]],MATCH(Tabla712[[#This Row],[DEPARTAMENTO]]&amp;Tabla712[[#This Row],[CODIGO]]&amp;Tabla712[[#This Row],[PROVINCIA]],Tabla9[[#All],[Departamento ]]&amp;Tabla9[[#All],[Código]]&amp;Tabla9[[#All],[Provincia]],0),8)</f>
        <v>171972.44861800136</v>
      </c>
      <c r="K395" s="74" t="s">
        <v>421</v>
      </c>
      <c r="L395" s="63" t="s">
        <v>421</v>
      </c>
      <c r="M395" s="63" t="s">
        <v>421</v>
      </c>
      <c r="N395" s="75" t="s">
        <v>421</v>
      </c>
      <c r="O395" s="64" t="s">
        <v>421</v>
      </c>
      <c r="P395" s="76" t="s">
        <v>421</v>
      </c>
      <c r="Q395" s="65">
        <f>1/619.375</f>
        <v>1.6145307769929364E-3</v>
      </c>
      <c r="R395" s="79">
        <f>Tabla712[[#This Row],[VALOR ECONOMICO ]]*Tabla712[[#This Row],[RENDIMIENTO EQUIPO]]</f>
        <v>277.65481108859956</v>
      </c>
      <c r="S395" s="71" t="s">
        <v>421</v>
      </c>
      <c r="T395" s="94" t="s">
        <v>421</v>
      </c>
      <c r="U395" s="71" t="s">
        <v>421</v>
      </c>
      <c r="V395" s="80" t="s">
        <v>421</v>
      </c>
    </row>
    <row r="396" spans="2:22" x14ac:dyDescent="0.3">
      <c r="B396" s="6" t="str">
        <f>'DATOS DISEÑO'!$C$9</f>
        <v>BOYACÁ</v>
      </c>
      <c r="C396" s="6" t="str">
        <f>'DATOS DISEÑO'!$C$10</f>
        <v>TUNDAMA</v>
      </c>
      <c r="D396" s="6">
        <v>11</v>
      </c>
      <c r="E396" s="6">
        <v>450.2</v>
      </c>
      <c r="F396" s="82" t="str">
        <f>VLOOKUP(Tabla712[[#This Row],[ITEM]],Tabla1[[#All],[ÍTEM]:[DESCRIPCIÓN ACTIVIDAD]],3,FALSE)</f>
        <v>MEZCLA DENSA EN CALIENTE TIPO MDC‐19  
(Mezcla in situ)</v>
      </c>
      <c r="G396" s="6" t="s">
        <v>68</v>
      </c>
      <c r="H396" t="s">
        <v>403</v>
      </c>
      <c r="I396" s="6" t="s">
        <v>372</v>
      </c>
      <c r="J396" s="5" cm="1">
        <f t="array" ref="J396">INDEX(Tabla9[[#All],[Departamento ]:[Precio ($ COP)]],MATCH(Tabla712[[#This Row],[DEPARTAMENTO]]&amp;Tabla712[[#This Row],[CODIGO]]&amp;Tabla712[[#This Row],[PROVINCIA]],Tabla9[[#All],[Departamento ]]&amp;Tabla9[[#All],[Código]]&amp;Tabla9[[#All],[Provincia]],0),8)</f>
        <v>229296.59815733519</v>
      </c>
      <c r="K396" s="74" t="s">
        <v>421</v>
      </c>
      <c r="L396" s="63" t="s">
        <v>421</v>
      </c>
      <c r="M396" s="63" t="s">
        <v>421</v>
      </c>
      <c r="N396" s="75" t="s">
        <v>421</v>
      </c>
      <c r="O396" s="64" t="s">
        <v>421</v>
      </c>
      <c r="P396" s="76" t="s">
        <v>421</v>
      </c>
      <c r="Q396" s="65">
        <v>0.1</v>
      </c>
      <c r="R396" s="79">
        <f>Tabla712[[#This Row],[VALOR ECONOMICO ]]*Tabla712[[#This Row],[RENDIMIENTO EQUIPO]]</f>
        <v>22929.659815733521</v>
      </c>
      <c r="S396" s="71" t="s">
        <v>421</v>
      </c>
      <c r="T396" s="94" t="s">
        <v>421</v>
      </c>
      <c r="U396" s="71" t="s">
        <v>421</v>
      </c>
      <c r="V396" s="80" t="s">
        <v>421</v>
      </c>
    </row>
    <row r="397" spans="2:22" x14ac:dyDescent="0.3">
      <c r="B397" s="6" t="str">
        <f>'DATOS DISEÑO'!$C$9</f>
        <v>BOYACÁ</v>
      </c>
      <c r="C397" s="6" t="str">
        <f>'DATOS DISEÑO'!$C$10</f>
        <v>TUNDAMA</v>
      </c>
      <c r="D397" s="6">
        <v>11</v>
      </c>
      <c r="E397" s="6">
        <v>350.1</v>
      </c>
      <c r="F397" s="82" t="str">
        <f>VLOOKUP(Tabla712[[#This Row],[ITEM]],Tabla1[[#All],[ÍTEM]:[DESCRIPCIÓN ACTIVIDAD]],3,FALSE)</f>
        <v>MATERIAL GRANULAR TRATADO CON CEMENTO (MGTC) CLASE 1, NO INCLUYE SUM. CEMENTO
(Analizado para Material fino o granular clase 1, NT1)</v>
      </c>
      <c r="G397" s="6" t="s">
        <v>18</v>
      </c>
      <c r="H397" t="s">
        <v>379</v>
      </c>
      <c r="I397" s="6" t="s">
        <v>372</v>
      </c>
      <c r="J397" s="5" cm="1">
        <f t="array" ref="J397">INDEX(Tabla9[[#All],[Departamento ]:[Precio ($ COP)]],MATCH(Tabla712[[#This Row],[DEPARTAMENTO]]&amp;Tabla712[[#This Row],[CODIGO]]&amp;Tabla712[[#This Row],[PROVINCIA]],Tabla9[[#All],[Departamento ]]&amp;Tabla9[[#All],[Código]]&amp;Tabla9[[#All],[Provincia]],0),8)</f>
        <v>61676.547421790725</v>
      </c>
      <c r="K397" s="74" t="s">
        <v>421</v>
      </c>
      <c r="L397" s="63" t="s">
        <v>421</v>
      </c>
      <c r="M397" s="63" t="s">
        <v>421</v>
      </c>
      <c r="N397" s="75" t="s">
        <v>421</v>
      </c>
      <c r="O397" s="64" t="s">
        <v>421</v>
      </c>
      <c r="P397" s="76" t="s">
        <v>421</v>
      </c>
      <c r="Q397" s="65">
        <f>1/45</f>
        <v>2.2222222222222223E-2</v>
      </c>
      <c r="R397" s="79">
        <f>Tabla712[[#This Row],[VALOR ECONOMICO ]]*Tabla712[[#This Row],[RENDIMIENTO EQUIPO]]</f>
        <v>1370.5899427064605</v>
      </c>
      <c r="S397" s="71" t="s">
        <v>421</v>
      </c>
      <c r="T397" s="94" t="s">
        <v>421</v>
      </c>
      <c r="U397" s="71" t="s">
        <v>421</v>
      </c>
      <c r="V397" s="80" t="s">
        <v>421</v>
      </c>
    </row>
    <row r="398" spans="2:22" x14ac:dyDescent="0.3">
      <c r="B398" s="6" t="str">
        <f>'DATOS DISEÑO'!$C$9</f>
        <v>BOYACÁ</v>
      </c>
      <c r="C398" s="6" t="str">
        <f>'DATOS DISEÑO'!$C$10</f>
        <v>TUNDAMA</v>
      </c>
      <c r="D398" s="6">
        <v>11</v>
      </c>
      <c r="E398" s="6">
        <v>350.1</v>
      </c>
      <c r="F398" s="82" t="str">
        <f>VLOOKUP(Tabla712[[#This Row],[ITEM]],Tabla1[[#All],[ÍTEM]:[DESCRIPCIÓN ACTIVIDAD]],3,FALSE)</f>
        <v>MATERIAL GRANULAR TRATADO CON CEMENTO (MGTC) CLASE 1, NO INCLUYE SUM. CEMENTO
(Analizado para Material fino o granular clase 1, NT1)</v>
      </c>
      <c r="G398" s="6" t="s">
        <v>40</v>
      </c>
      <c r="H398" t="s">
        <v>388</v>
      </c>
      <c r="I398" s="6" t="s">
        <v>372</v>
      </c>
      <c r="J398" s="5" cm="1">
        <f t="array" ref="J398">INDEX(Tabla9[[#All],[Departamento ]:[Precio ($ COP)]],MATCH(Tabla712[[#This Row],[DEPARTAMENTO]]&amp;Tabla712[[#This Row],[CODIGO]]&amp;Tabla712[[#This Row],[PROVINCIA]],Tabla9[[#All],[Departamento ]]&amp;Tabla9[[#All],[Código]]&amp;Tabla9[[#All],[Provincia]],0),8)</f>
        <v>182395.02126151661</v>
      </c>
      <c r="K398" s="74" t="s">
        <v>421</v>
      </c>
      <c r="L398" s="63" t="s">
        <v>421</v>
      </c>
      <c r="M398" s="63" t="s">
        <v>421</v>
      </c>
      <c r="N398" s="75" t="s">
        <v>421</v>
      </c>
      <c r="O398" s="64" t="s">
        <v>421</v>
      </c>
      <c r="P398" s="76" t="s">
        <v>421</v>
      </c>
      <c r="Q398" s="65">
        <f>1/45</f>
        <v>2.2222222222222223E-2</v>
      </c>
      <c r="R398" s="79">
        <f>Tabla712[[#This Row],[VALOR ECONOMICO ]]*Tabla712[[#This Row],[RENDIMIENTO EQUIPO]]</f>
        <v>4053.2226947003692</v>
      </c>
      <c r="S398" s="71" t="s">
        <v>421</v>
      </c>
      <c r="T398" s="94" t="s">
        <v>421</v>
      </c>
      <c r="U398" s="71" t="s">
        <v>421</v>
      </c>
      <c r="V398" s="80" t="s">
        <v>421</v>
      </c>
    </row>
    <row r="399" spans="2:22" x14ac:dyDescent="0.3">
      <c r="B399" s="6" t="str">
        <f>'DATOS DISEÑO'!$C$9</f>
        <v>BOYACÁ</v>
      </c>
      <c r="C399" s="6" t="str">
        <f>'DATOS DISEÑO'!$C$10</f>
        <v>TUNDAMA</v>
      </c>
      <c r="D399" s="6">
        <v>12</v>
      </c>
      <c r="E399" s="6">
        <v>310.10000000000002</v>
      </c>
      <c r="F399" s="82" t="str">
        <f>VLOOKUP(Tabla712[[#This Row],[ITEM]],Tabla1[[#All],[ÍTEM]:[DESCRIPCIÓN ACTIVIDAD]],3,FALSE)</f>
        <v>CONFORMACIÓN DE LA CALZADA EXISTENTE</v>
      </c>
      <c r="G399" s="6" t="s">
        <v>8</v>
      </c>
      <c r="H399" t="s">
        <v>100</v>
      </c>
      <c r="I399" s="6" t="s">
        <v>87</v>
      </c>
      <c r="J399" s="5" cm="1">
        <f t="array" ref="J399">INDEX(Tabla5[[#All],[Departamento]:[Precio ($ COP)]],MATCH(Tabla712[[#This Row],[DEPARTAMENTO]]&amp;Tabla712[[#This Row],[CODIGO]]&amp;Tabla712[[#This Row],[PROVINCIA]],Tabla5[[#All],[Departamento]]&amp;Tabla5[[#All],[Código]]&amp;Tabla5[[#All],[Provincia]],0),6)</f>
        <v>160333.33333333334</v>
      </c>
      <c r="K399" s="74">
        <f>Tabla712[[#This Row],[VALOR ECONOMICO ]]/Tabla712[[#This Row],[PRESTACIONES '[%']]]*100</f>
        <v>86666.666666666672</v>
      </c>
      <c r="L399" s="63">
        <v>185</v>
      </c>
      <c r="M399" s="63">
        <v>4955</v>
      </c>
      <c r="N399" s="75">
        <f>Tabla712[[#This Row],[VALOR ECONOMICO ]]/Tabla712[[#This Row],[RENDIMIENTO]]</f>
        <v>32.35788765556677</v>
      </c>
      <c r="O399" s="64" t="s">
        <v>421</v>
      </c>
      <c r="P399" s="76" t="s">
        <v>421</v>
      </c>
      <c r="Q399" s="65" t="s">
        <v>421</v>
      </c>
      <c r="R399" s="78" t="s">
        <v>421</v>
      </c>
      <c r="S399" s="71" t="s">
        <v>421</v>
      </c>
      <c r="T399" s="94" t="s">
        <v>421</v>
      </c>
      <c r="U399" s="71" t="s">
        <v>421</v>
      </c>
      <c r="V399" s="80" t="s">
        <v>421</v>
      </c>
    </row>
    <row r="400" spans="2:22" x14ac:dyDescent="0.3">
      <c r="B400" s="6" t="str">
        <f>'DATOS DISEÑO'!$C$9</f>
        <v>BOYACÁ</v>
      </c>
      <c r="C400" s="6" t="str">
        <f>'DATOS DISEÑO'!$C$10</f>
        <v>TUNDAMA</v>
      </c>
      <c r="D400" s="6">
        <v>11</v>
      </c>
      <c r="E400" s="6">
        <v>350.1</v>
      </c>
      <c r="F400" s="82" t="str">
        <f>VLOOKUP(Tabla712[[#This Row],[ITEM]],Tabla1[[#All],[ÍTEM]:[DESCRIPCIÓN ACTIVIDAD]],3,FALSE)</f>
        <v>MATERIAL GRANULAR TRATADO CON CEMENTO (MGTC) CLASE 1, NO INCLUYE SUM. CEMENTO
(Analizado para Material fino o granular clase 1, NT1)</v>
      </c>
      <c r="G400" s="6" t="s">
        <v>44</v>
      </c>
      <c r="H400" t="s">
        <v>390</v>
      </c>
      <c r="I400" s="6" t="s">
        <v>372</v>
      </c>
      <c r="J400" s="5" cm="1">
        <f t="array" ref="J400">INDEX(Tabla9[[#All],[Departamento ]:[Precio ($ COP)]],MATCH(Tabla712[[#This Row],[DEPARTAMENTO]]&amp;Tabla712[[#This Row],[CODIGO]]&amp;Tabla712[[#This Row],[PROVINCIA]],Tabla9[[#All],[Departamento ]]&amp;Tabla9[[#All],[Código]]&amp;Tabla9[[#All],[Provincia]],0),8)</f>
        <v>14332.941186854017</v>
      </c>
      <c r="K400" s="74" t="s">
        <v>421</v>
      </c>
      <c r="L400" s="63" t="s">
        <v>421</v>
      </c>
      <c r="M400" s="63" t="s">
        <v>421</v>
      </c>
      <c r="N400" s="75" t="s">
        <v>421</v>
      </c>
      <c r="O400" s="64" t="s">
        <v>421</v>
      </c>
      <c r="P400" s="76" t="s">
        <v>421</v>
      </c>
      <c r="Q400" s="65">
        <f>1/45</f>
        <v>2.2222222222222223E-2</v>
      </c>
      <c r="R400" s="79">
        <f>Tabla712[[#This Row],[VALOR ECONOMICO ]]*Tabla712[[#This Row],[RENDIMIENTO EQUIPO]]</f>
        <v>318.50980415231152</v>
      </c>
      <c r="S400" s="71" t="s">
        <v>421</v>
      </c>
      <c r="T400" s="94" t="s">
        <v>421</v>
      </c>
      <c r="U400" s="71" t="s">
        <v>421</v>
      </c>
      <c r="V400" s="80" t="s">
        <v>421</v>
      </c>
    </row>
    <row r="401" spans="2:22" x14ac:dyDescent="0.3">
      <c r="B401" s="6" t="str">
        <f>'DATOS DISEÑO'!$C$9</f>
        <v>BOYACÁ</v>
      </c>
      <c r="C401" s="6" t="str">
        <f>'DATOS DISEÑO'!$C$10</f>
        <v>TUNDAMA</v>
      </c>
      <c r="D401" s="6">
        <v>12</v>
      </c>
      <c r="E401" s="6" t="s">
        <v>109</v>
      </c>
      <c r="F401" s="82" t="str">
        <f>VLOOKUP(Tabla712[[#This Row],[ITEM]],Tabla1[[#All],[ÍTEM]:[DESCRIPCIÓN ACTIVIDAD]],3,FALSE)</f>
        <v>EXCAVACIÓN SIN CLASIFICAR DE LA EXPLANACIÓN Y CANALES</v>
      </c>
      <c r="G401" s="6" t="s">
        <v>8</v>
      </c>
      <c r="H401" t="s">
        <v>100</v>
      </c>
      <c r="I401" s="6" t="s">
        <v>87</v>
      </c>
      <c r="J401" s="5" cm="1">
        <f t="array" ref="J401">INDEX(Tabla5[[#All],[Departamento]:[Precio ($ COP)]],MATCH(Tabla712[[#This Row],[DEPARTAMENTO]]&amp;Tabla712[[#This Row],[CODIGO]]&amp;Tabla712[[#This Row],[PROVINCIA]],Tabla5[[#All],[Departamento]]&amp;Tabla5[[#All],[Código]]&amp;Tabla5[[#All],[Provincia]],0),6)</f>
        <v>160333.33333333334</v>
      </c>
      <c r="K401" s="74">
        <f>Tabla712[[#This Row],[VALOR ECONOMICO ]]/Tabla712[[#This Row],[PRESTACIONES '[%']]]*100</f>
        <v>86666.666666666672</v>
      </c>
      <c r="L401" s="63">
        <v>185</v>
      </c>
      <c r="M401" s="63">
        <v>425</v>
      </c>
      <c r="N401" s="75">
        <f>Tabla712[[#This Row],[VALOR ECONOMICO ]]/Tabla712[[#This Row],[RENDIMIENTO]]</f>
        <v>377.25490196078431</v>
      </c>
      <c r="O401" s="64" t="s">
        <v>421</v>
      </c>
      <c r="P401" s="76" t="s">
        <v>421</v>
      </c>
      <c r="Q401" s="65" t="s">
        <v>421</v>
      </c>
      <c r="R401" s="78" t="s">
        <v>421</v>
      </c>
      <c r="S401" s="71" t="s">
        <v>421</v>
      </c>
      <c r="T401" s="94" t="s">
        <v>421</v>
      </c>
      <c r="U401" s="71" t="s">
        <v>421</v>
      </c>
      <c r="V401" s="80" t="s">
        <v>421</v>
      </c>
    </row>
    <row r="402" spans="2:22" x14ac:dyDescent="0.3">
      <c r="B402" s="6" t="str">
        <f>'DATOS DISEÑO'!$C$9</f>
        <v>BOYACÁ</v>
      </c>
      <c r="C402" s="6" t="str">
        <f>'DATOS DISEÑO'!$C$10</f>
        <v>TUNDAMA</v>
      </c>
      <c r="D402" s="6">
        <v>12</v>
      </c>
      <c r="E402" s="6">
        <v>450.2</v>
      </c>
      <c r="F402" s="82" t="str">
        <f>VLOOKUP(Tabla712[[#This Row],[ITEM]],Tabla1[[#All],[ÍTEM]:[DESCRIPCIÓN ACTIVIDAD]],3,FALSE)</f>
        <v>MEZCLA DENSA EN CALIENTE TIPO MDC‐19  
(Mezcla in situ)</v>
      </c>
      <c r="G402" s="6" t="s">
        <v>24</v>
      </c>
      <c r="H402" t="s">
        <v>104</v>
      </c>
      <c r="I402" s="6" t="s">
        <v>87</v>
      </c>
      <c r="J402" s="5" cm="1">
        <f t="array" ref="J402">INDEX(Tabla5[[#All],[Departamento]:[Precio ($ COP)]],MATCH(Tabla712[[#This Row],[DEPARTAMENTO]]&amp;Tabla712[[#This Row],[CODIGO]]&amp;Tabla712[[#This Row],[PROVINCIA]],Tabla5[[#All],[Departamento]]&amp;Tabla5[[#All],[Código]]&amp;Tabla5[[#All],[Provincia]],0),6)</f>
        <v>641333.33333333337</v>
      </c>
      <c r="K402" s="74">
        <f>Tabla712[[#This Row],[VALOR ECONOMICO ]]/Tabla712[[#This Row],[PRESTACIONES '[%']]]*100</f>
        <v>346666.66666666669</v>
      </c>
      <c r="L402" s="63">
        <v>185</v>
      </c>
      <c r="M402" s="63">
        <v>80</v>
      </c>
      <c r="N402" s="75">
        <f>Tabla712[[#This Row],[VALOR ECONOMICO ]]/Tabla712[[#This Row],[RENDIMIENTO]]</f>
        <v>8016.666666666667</v>
      </c>
      <c r="O402" s="64" t="s">
        <v>421</v>
      </c>
      <c r="P402" s="76" t="s">
        <v>421</v>
      </c>
      <c r="Q402" s="65" t="s">
        <v>421</v>
      </c>
      <c r="R402" s="78" t="s">
        <v>421</v>
      </c>
      <c r="S402" s="71" t="s">
        <v>421</v>
      </c>
      <c r="T402" s="94" t="s">
        <v>421</v>
      </c>
      <c r="U402" s="71" t="s">
        <v>421</v>
      </c>
      <c r="V402" s="80" t="s">
        <v>421</v>
      </c>
    </row>
    <row r="403" spans="2:22" x14ac:dyDescent="0.3">
      <c r="B403" s="6" t="str">
        <f>'DATOS DISEÑO'!$C$9</f>
        <v>BOYACÁ</v>
      </c>
      <c r="C403" s="6" t="str">
        <f>'DATOS DISEÑO'!$C$10</f>
        <v>TUNDAMA</v>
      </c>
      <c r="D403" s="6">
        <v>12</v>
      </c>
      <c r="E403" s="6">
        <v>310.10000000000002</v>
      </c>
      <c r="F403" s="82" t="str">
        <f>VLOOKUP(Tabla712[[#This Row],[ITEM]],Tabla1[[#All],[ÍTEM]:[DESCRIPCIÓN ACTIVIDAD]],3,FALSE)</f>
        <v>CONFORMACIÓN DE LA CALZADA EXISTENTE</v>
      </c>
      <c r="G403" s="6" t="s">
        <v>28</v>
      </c>
      <c r="H403" t="s">
        <v>105</v>
      </c>
      <c r="I403" s="6" t="s">
        <v>87</v>
      </c>
      <c r="J403" s="5" cm="1">
        <f t="array" ref="J403">INDEX(Tabla5[[#All],[Departamento]:[Precio ($ COP)]],MATCH(Tabla712[[#This Row],[DEPARTAMENTO]]&amp;Tabla712[[#This Row],[CODIGO]]&amp;Tabla712[[#This Row],[PROVINCIA]],Tabla5[[#All],[Departamento]]&amp;Tabla5[[#All],[Código]]&amp;Tabla5[[#All],[Provincia]],0),6)</f>
        <v>136283.33333333334</v>
      </c>
      <c r="K403" s="74">
        <f>Tabla712[[#This Row],[VALOR ECONOMICO ]]/Tabla712[[#This Row],[PRESTACIONES '[%']]]*100</f>
        <v>73666.666666666672</v>
      </c>
      <c r="L403" s="63">
        <v>185</v>
      </c>
      <c r="M403" s="63">
        <v>4955</v>
      </c>
      <c r="N403" s="75">
        <f>Tabla712[[#This Row],[VALOR ECONOMICO ]]/Tabla712[[#This Row],[RENDIMIENTO]]</f>
        <v>27.504204507231755</v>
      </c>
      <c r="O403" s="64" t="s">
        <v>421</v>
      </c>
      <c r="P403" s="76" t="s">
        <v>421</v>
      </c>
      <c r="Q403" s="65" t="s">
        <v>421</v>
      </c>
      <c r="R403" s="78" t="s">
        <v>421</v>
      </c>
      <c r="S403" s="71" t="s">
        <v>421</v>
      </c>
      <c r="T403" s="94" t="s">
        <v>421</v>
      </c>
      <c r="U403" s="71" t="s">
        <v>421</v>
      </c>
      <c r="V403" s="80" t="s">
        <v>421</v>
      </c>
    </row>
    <row r="404" spans="2:22" x14ac:dyDescent="0.3">
      <c r="B404" s="6" t="str">
        <f>'DATOS DISEÑO'!$C$9</f>
        <v>BOYACÁ</v>
      </c>
      <c r="C404" s="6" t="str">
        <f>'DATOS DISEÑO'!$C$10</f>
        <v>TUNDAMA</v>
      </c>
      <c r="D404" s="6">
        <v>11</v>
      </c>
      <c r="E404" s="6">
        <v>350.1</v>
      </c>
      <c r="F404" s="82" t="str">
        <f>VLOOKUP(Tabla712[[#This Row],[ITEM]],Tabla1[[#All],[ÍTEM]:[DESCRIPCIÓN ACTIVIDAD]],3,FALSE)</f>
        <v>MATERIAL GRANULAR TRATADO CON CEMENTO (MGTC) CLASE 1, NO INCLUYE SUM. CEMENTO
(Analizado para Material fino o granular clase 1, NT1)</v>
      </c>
      <c r="G404" s="6" t="s">
        <v>54</v>
      </c>
      <c r="H404" t="s">
        <v>396</v>
      </c>
      <c r="I404" s="6" t="s">
        <v>372</v>
      </c>
      <c r="J404" s="5" cm="1">
        <f t="array" ref="J404">INDEX(Tabla9[[#All],[Departamento ]:[Precio ($ COP)]],MATCH(Tabla712[[#This Row],[DEPARTAMENTO]]&amp;Tabla712[[#This Row],[CODIGO]]&amp;Tabla712[[#This Row],[PROVINCIA]],Tabla9[[#All],[Departamento ]]&amp;Tabla9[[#All],[Código]]&amp;Tabla9[[#All],[Provincia]],0),8)</f>
        <v>229296.59815733519</v>
      </c>
      <c r="K404" s="74" t="s">
        <v>421</v>
      </c>
      <c r="L404" s="63" t="s">
        <v>421</v>
      </c>
      <c r="M404" s="63" t="s">
        <v>421</v>
      </c>
      <c r="N404" s="75" t="s">
        <v>421</v>
      </c>
      <c r="O404" s="64" t="s">
        <v>421</v>
      </c>
      <c r="P404" s="76" t="s">
        <v>421</v>
      </c>
      <c r="Q404" s="65">
        <f>1/45</f>
        <v>2.2222222222222223E-2</v>
      </c>
      <c r="R404" s="79">
        <f>Tabla712[[#This Row],[VALOR ECONOMICO ]]*Tabla712[[#This Row],[RENDIMIENTO EQUIPO]]</f>
        <v>5095.4799590518933</v>
      </c>
      <c r="S404" s="71" t="s">
        <v>421</v>
      </c>
      <c r="T404" s="94" t="s">
        <v>421</v>
      </c>
      <c r="U404" s="71" t="s">
        <v>421</v>
      </c>
      <c r="V404" s="80" t="s">
        <v>421</v>
      </c>
    </row>
    <row r="405" spans="2:22" x14ac:dyDescent="0.3">
      <c r="B405" s="6" t="str">
        <f>'DATOS DISEÑO'!$C$9</f>
        <v>BOYACÁ</v>
      </c>
      <c r="C405" s="6" t="str">
        <f>'DATOS DISEÑO'!$C$10</f>
        <v>TUNDAMA</v>
      </c>
      <c r="D405" s="6">
        <v>12</v>
      </c>
      <c r="E405" s="6">
        <v>450.2</v>
      </c>
      <c r="F405" s="82" t="str">
        <f>VLOOKUP(Tabla712[[#This Row],[ITEM]],Tabla1[[#All],[ÍTEM]:[DESCRIPCIÓN ACTIVIDAD]],3,FALSE)</f>
        <v>MEZCLA DENSA EN CALIENTE TIPO MDC‐19  
(Mezcla in situ)</v>
      </c>
      <c r="G405" s="6" t="s">
        <v>28</v>
      </c>
      <c r="H405" t="s">
        <v>105</v>
      </c>
      <c r="I405" s="6" t="s">
        <v>87</v>
      </c>
      <c r="J405" s="5" cm="1">
        <f t="array" ref="J405">INDEX(Tabla5[[#All],[Departamento]:[Precio ($ COP)]],MATCH(Tabla712[[#This Row],[DEPARTAMENTO]]&amp;Tabla712[[#This Row],[CODIGO]]&amp;Tabla712[[#This Row],[PROVINCIA]],Tabla5[[#All],[Departamento]]&amp;Tabla5[[#All],[Código]]&amp;Tabla5[[#All],[Provincia]],0),6)</f>
        <v>136283.33333333334</v>
      </c>
      <c r="K405" s="74">
        <f>Tabla712[[#This Row],[VALOR ECONOMICO ]]/Tabla712[[#This Row],[PRESTACIONES '[%']]]*100</f>
        <v>73666.666666666672</v>
      </c>
      <c r="L405" s="63">
        <v>185</v>
      </c>
      <c r="M405" s="63">
        <v>80</v>
      </c>
      <c r="N405" s="75">
        <f>Tabla712[[#This Row],[VALOR ECONOMICO ]]/Tabla712[[#This Row],[RENDIMIENTO]]</f>
        <v>1703.5416666666667</v>
      </c>
      <c r="O405" s="64" t="s">
        <v>421</v>
      </c>
      <c r="P405" s="76" t="s">
        <v>421</v>
      </c>
      <c r="Q405" s="65" t="s">
        <v>421</v>
      </c>
      <c r="R405" s="78" t="s">
        <v>421</v>
      </c>
      <c r="S405" s="71" t="s">
        <v>421</v>
      </c>
      <c r="T405" s="94" t="s">
        <v>421</v>
      </c>
      <c r="U405" s="71" t="s">
        <v>421</v>
      </c>
      <c r="V405" s="80" t="s">
        <v>421</v>
      </c>
    </row>
    <row r="406" spans="2:22" x14ac:dyDescent="0.3">
      <c r="B406" s="6" t="str">
        <f>'DATOS DISEÑO'!$C$9</f>
        <v>BOYACÁ</v>
      </c>
      <c r="C406" s="6" t="str">
        <f>'DATOS DISEÑO'!$C$10</f>
        <v>TUNDAMA</v>
      </c>
      <c r="D406" s="6">
        <v>12</v>
      </c>
      <c r="E406" s="6" t="s">
        <v>109</v>
      </c>
      <c r="F406" s="82" t="str">
        <f>VLOOKUP(Tabla712[[#This Row],[ITEM]],Tabla1[[#All],[ÍTEM]:[DESCRIPCIÓN ACTIVIDAD]],3,FALSE)</f>
        <v>EXCAVACIÓN SIN CLASIFICAR DE LA EXPLANACIÓN Y CANALES</v>
      </c>
      <c r="G406" s="6" t="s">
        <v>28</v>
      </c>
      <c r="H406" t="s">
        <v>105</v>
      </c>
      <c r="I406" s="6" t="s">
        <v>87</v>
      </c>
      <c r="J406" s="5" cm="1">
        <f t="array" ref="J406">INDEX(Tabla5[[#All],[Departamento]:[Precio ($ COP)]],MATCH(Tabla712[[#This Row],[DEPARTAMENTO]]&amp;Tabla712[[#This Row],[CODIGO]]&amp;Tabla712[[#This Row],[PROVINCIA]],Tabla5[[#All],[Departamento]]&amp;Tabla5[[#All],[Código]]&amp;Tabla5[[#All],[Provincia]],0),6)</f>
        <v>136283.33333333334</v>
      </c>
      <c r="K406" s="74">
        <f>Tabla712[[#This Row],[VALOR ECONOMICO ]]/Tabla712[[#This Row],[PRESTACIONES '[%']]]*100</f>
        <v>73666.666666666672</v>
      </c>
      <c r="L406" s="63">
        <v>185</v>
      </c>
      <c r="M406" s="63">
        <v>425</v>
      </c>
      <c r="N406" s="75">
        <f>Tabla712[[#This Row],[VALOR ECONOMICO ]]/Tabla712[[#This Row],[RENDIMIENTO]]</f>
        <v>320.66666666666669</v>
      </c>
      <c r="O406" s="64" t="s">
        <v>421</v>
      </c>
      <c r="P406" s="76" t="s">
        <v>421</v>
      </c>
      <c r="Q406" s="65" t="s">
        <v>421</v>
      </c>
      <c r="R406" s="78" t="s">
        <v>421</v>
      </c>
      <c r="S406" s="71" t="s">
        <v>421</v>
      </c>
      <c r="T406" s="94" t="s">
        <v>421</v>
      </c>
      <c r="U406" s="71" t="s">
        <v>421</v>
      </c>
      <c r="V406" s="80" t="s">
        <v>421</v>
      </c>
    </row>
    <row r="407" spans="2:22" x14ac:dyDescent="0.3">
      <c r="B407" s="6" t="str">
        <f>'DATOS DISEÑO'!$C$9</f>
        <v>BOYACÁ</v>
      </c>
      <c r="C407" s="6" t="str">
        <f>'DATOS DISEÑO'!$C$10</f>
        <v>TUNDAMA</v>
      </c>
      <c r="D407" s="6">
        <v>12</v>
      </c>
      <c r="E407" s="6">
        <v>450.2</v>
      </c>
      <c r="F407" s="82" t="str">
        <f>VLOOKUP(Tabla712[[#This Row],[ITEM]],Tabla1[[#All],[ÍTEM]:[DESCRIPCIÓN ACTIVIDAD]],3,FALSE)</f>
        <v>MEZCLA DENSA EN CALIENTE TIPO MDC‐19  
(Mezcla in situ)</v>
      </c>
      <c r="G407" s="6" t="s">
        <v>32</v>
      </c>
      <c r="H407" t="s">
        <v>106</v>
      </c>
      <c r="I407" s="6" t="s">
        <v>87</v>
      </c>
      <c r="J407" s="5" cm="1">
        <f t="array" ref="J407">INDEX(Tabla5[[#All],[Departamento]:[Precio ($ COP)]],MATCH(Tabla712[[#This Row],[DEPARTAMENTO]]&amp;Tabla712[[#This Row],[CODIGO]]&amp;Tabla712[[#This Row],[PROVINCIA]],Tabla5[[#All],[Departamento]]&amp;Tabla5[[#All],[Código]]&amp;Tabla5[[#All],[Provincia]],0),6)</f>
        <v>205226.66666666669</v>
      </c>
      <c r="K407" s="74">
        <f>Tabla712[[#This Row],[VALOR ECONOMICO ]]/Tabla712[[#This Row],[PRESTACIONES '[%']]]*100</f>
        <v>110933.33333333334</v>
      </c>
      <c r="L407" s="63">
        <v>185</v>
      </c>
      <c r="M407" s="63">
        <v>80</v>
      </c>
      <c r="N407" s="75">
        <f>Tabla712[[#This Row],[VALOR ECONOMICO ]]/Tabla712[[#This Row],[RENDIMIENTO]]</f>
        <v>2565.3333333333335</v>
      </c>
      <c r="O407" s="64" t="s">
        <v>421</v>
      </c>
      <c r="P407" s="76" t="s">
        <v>421</v>
      </c>
      <c r="Q407" s="65" t="s">
        <v>421</v>
      </c>
      <c r="R407" s="78" t="s">
        <v>421</v>
      </c>
      <c r="S407" s="71" t="s">
        <v>421</v>
      </c>
      <c r="T407" s="94" t="s">
        <v>421</v>
      </c>
      <c r="U407" s="71" t="s">
        <v>421</v>
      </c>
      <c r="V407" s="80" t="s">
        <v>421</v>
      </c>
    </row>
    <row r="408" spans="2:22" x14ac:dyDescent="0.3">
      <c r="B408" s="6" t="str">
        <f>'DATOS DISEÑO'!$C$9</f>
        <v>BOYACÁ</v>
      </c>
      <c r="C408" s="6" t="str">
        <f>'DATOS DISEÑO'!$C$10</f>
        <v>TUNDAMA</v>
      </c>
      <c r="D408" s="6">
        <v>12</v>
      </c>
      <c r="E408" s="6" t="s">
        <v>109</v>
      </c>
      <c r="F408" s="82" t="str">
        <f>VLOOKUP(Tabla712[[#This Row],[ITEM]],Tabla1[[#All],[ÍTEM]:[DESCRIPCIÓN ACTIVIDAD]],3,FALSE)</f>
        <v>EXCAVACIÓN SIN CLASIFICAR DE LA EXPLANACIÓN Y CANALES</v>
      </c>
      <c r="G408" s="6" t="s">
        <v>53</v>
      </c>
      <c r="H408" t="s">
        <v>349</v>
      </c>
      <c r="I408" s="6" t="s">
        <v>146</v>
      </c>
      <c r="J408" s="5" cm="1">
        <f t="array" ref="J408">INDEX(Tabla8[[#All],[Departamento ]:[Precio ($ COP)]],MATCH(Tabla712[[#This Row],[DEPARTAMENTO]]&amp;Tabla712[[#This Row],[CODIGO]]&amp;Tabla712[[#This Row],[PROVINCIA]],Tabla8[[#All],[Departamento ]]&amp;Tabla8[[#All],[Código]]&amp;Tabla8[[#All],[Provincia]],0),7)</f>
        <v>3377.6829577518247</v>
      </c>
      <c r="K408" s="74" t="s">
        <v>421</v>
      </c>
      <c r="L408" s="63" t="s">
        <v>421</v>
      </c>
      <c r="M408" s="63" t="s">
        <v>421</v>
      </c>
      <c r="N408" s="75" t="s">
        <v>421</v>
      </c>
      <c r="O408" s="64">
        <v>1</v>
      </c>
      <c r="P408" s="77">
        <f>Tabla712[[#This Row],[CANTIDAD DE MATERIAL]]*Tabla712[[#This Row],[VALOR ECONOMICO ]]</f>
        <v>3377.6829577518247</v>
      </c>
      <c r="Q408" s="65" t="s">
        <v>421</v>
      </c>
      <c r="R408" s="78" t="s">
        <v>421</v>
      </c>
      <c r="S408" s="71" t="s">
        <v>421</v>
      </c>
      <c r="T408" s="94" t="s">
        <v>421</v>
      </c>
      <c r="U408" s="71" t="s">
        <v>421</v>
      </c>
      <c r="V408" s="80" t="s">
        <v>421</v>
      </c>
    </row>
    <row r="409" spans="2:22" x14ac:dyDescent="0.3">
      <c r="B409" s="6" t="str">
        <f>'DATOS DISEÑO'!$C$9</f>
        <v>BOYACÁ</v>
      </c>
      <c r="C409" s="6" t="str">
        <f>'DATOS DISEÑO'!$C$10</f>
        <v>TUNDAMA</v>
      </c>
      <c r="D409" s="6">
        <v>12</v>
      </c>
      <c r="E409" s="6">
        <v>350.2</v>
      </c>
      <c r="F409" s="82" t="str">
        <f>VLOOKUP(Tabla712[[#This Row],[ITEM]],Tabla1[[#All],[ÍTEM]:[DESCRIPCIÓN ACTIVIDAD]],3,FALSE)</f>
        <v>MATERIAL GRANULAR TRATADO CON CEMENTO (MGTC) CLASE 2, NO INCLUYE SUM. CEMENTO
(Analizado para Material fino o granular clase 2, NT1)</v>
      </c>
      <c r="G409" s="6" t="s">
        <v>11</v>
      </c>
      <c r="H409" t="s">
        <v>409</v>
      </c>
      <c r="I409" s="6" t="s">
        <v>408</v>
      </c>
      <c r="J409" s="5" cm="1">
        <f t="array" ref="J409">INDEX(Tabla10[[#All],[Departamento]:[Precio ($ COP)]],MATCH(Tabla712[[#This Row],[DEPARTAMENTO]]&amp;Tabla712[[#This Row],[CODIGO]]&amp;Tabla712[[#This Row],[PROVINCIA]],Tabla10[[#All],[Departamento]]&amp;Tabla10[[#All],[Código]]&amp;Tabla10[[#All],[Provincia]],0),7)</f>
        <v>2698.0548713157227</v>
      </c>
      <c r="K409" s="74" t="s">
        <v>421</v>
      </c>
      <c r="L409" s="63" t="s">
        <v>421</v>
      </c>
      <c r="M409" s="63" t="s">
        <v>421</v>
      </c>
      <c r="N409" s="75" t="s">
        <v>421</v>
      </c>
      <c r="O409" s="64" t="s">
        <v>421</v>
      </c>
      <c r="P409" s="76" t="s">
        <v>421</v>
      </c>
      <c r="Q409" s="65" t="s">
        <v>421</v>
      </c>
      <c r="R409" s="78" t="s">
        <v>421</v>
      </c>
      <c r="S409" s="140">
        <v>2.2200000000000001E-2</v>
      </c>
      <c r="T409" s="94">
        <v>1</v>
      </c>
      <c r="U409" s="139">
        <f>Tabla712[[#This Row],[CANTIDAD TRANSPORTE]]*Tabla712[[#This Row],[DISTANCIA DE TRANSPORTE]]</f>
        <v>2.2200000000000001E-2</v>
      </c>
      <c r="V409" s="91">
        <f>Tabla712[[#This Row],[CANTIDAD TRANSPORTE*DISTANCIA DE TRANSPORTE]]*Tabla712[[#This Row],[VALOR ECONOMICO ]]</f>
        <v>59.896818143209046</v>
      </c>
    </row>
    <row r="410" spans="2:22" x14ac:dyDescent="0.3">
      <c r="B410" s="6" t="str">
        <f>'DATOS DISEÑO'!$C$9</f>
        <v>BOYACÁ</v>
      </c>
      <c r="C410" s="6" t="str">
        <f>'DATOS DISEÑO'!$C$10</f>
        <v>TUNDAMA</v>
      </c>
      <c r="D410" s="6">
        <v>12</v>
      </c>
      <c r="E410" s="6">
        <v>450.2</v>
      </c>
      <c r="F410" s="82" t="str">
        <f>VLOOKUP(Tabla712[[#This Row],[ITEM]],Tabla1[[#All],[ÍTEM]:[DESCRIPCIÓN ACTIVIDAD]],3,FALSE)</f>
        <v>MEZCLA DENSA EN CALIENTE TIPO MDC‐19  
(Mezcla in situ)</v>
      </c>
      <c r="G410" s="6" t="s">
        <v>79</v>
      </c>
      <c r="H410" t="s">
        <v>370</v>
      </c>
      <c r="I410" s="6" t="s">
        <v>146</v>
      </c>
      <c r="J410" s="5" cm="1">
        <f t="array" ref="J410">INDEX(Tabla8[[#All],[Departamento ]:[Precio ($ COP)]],MATCH(Tabla712[[#This Row],[DEPARTAMENTO]]&amp;Tabla712[[#This Row],[CODIGO]]&amp;Tabla712[[#This Row],[PROVINCIA]],Tabla8[[#All],[Departamento ]]&amp;Tabla8[[#All],[Código]]&amp;Tabla8[[#All],[Provincia]],0),7)</f>
        <v>66457.20292131562</v>
      </c>
      <c r="K410" s="74" t="s">
        <v>421</v>
      </c>
      <c r="L410" s="63" t="s">
        <v>421</v>
      </c>
      <c r="M410" s="63" t="s">
        <v>421</v>
      </c>
      <c r="N410" s="75" t="s">
        <v>421</v>
      </c>
      <c r="O410" s="64">
        <v>1.4</v>
      </c>
      <c r="P410" s="77">
        <f>Tabla712[[#This Row],[CANTIDAD DE MATERIAL]]*Tabla712[[#This Row],[VALOR ECONOMICO ]]</f>
        <v>93040.084089841868</v>
      </c>
      <c r="Q410" s="65" t="s">
        <v>421</v>
      </c>
      <c r="R410" s="78" t="s">
        <v>421</v>
      </c>
      <c r="S410" s="71" t="s">
        <v>421</v>
      </c>
      <c r="T410" s="94" t="s">
        <v>421</v>
      </c>
      <c r="U410" s="71" t="s">
        <v>421</v>
      </c>
      <c r="V410" s="80" t="s">
        <v>421</v>
      </c>
    </row>
    <row r="411" spans="2:22" x14ac:dyDescent="0.3">
      <c r="B411" s="6" t="str">
        <f>'DATOS DISEÑO'!$C$9</f>
        <v>BOYACÁ</v>
      </c>
      <c r="C411" s="6" t="str">
        <f>'DATOS DISEÑO'!$C$10</f>
        <v>TUNDAMA</v>
      </c>
      <c r="D411" s="6">
        <v>12</v>
      </c>
      <c r="E411" s="6">
        <v>310.10000000000002</v>
      </c>
      <c r="F411" s="82" t="str">
        <f>VLOOKUP(Tabla712[[#This Row],[ITEM]],Tabla1[[#All],[ÍTEM]:[DESCRIPCIÓN ACTIVIDAD]],3,FALSE)</f>
        <v>CONFORMACIÓN DE LA CALZADA EXISTENTE</v>
      </c>
      <c r="G411" s="6" t="s">
        <v>33</v>
      </c>
      <c r="H411" t="s">
        <v>336</v>
      </c>
      <c r="I411" s="6" t="s">
        <v>335</v>
      </c>
      <c r="J411" s="5" cm="1">
        <f t="array" ref="J411">INDEX(Tabla8[[#All],[Departamento ]:[Precio ($ COP)]],MATCH(Tabla712[[#This Row],[DEPARTAMENTO]]&amp;Tabla712[[#This Row],[CODIGO]]&amp;Tabla712[[#This Row],[PROVINCIA]],Tabla8[[#All],[Departamento ]]&amp;Tabla8[[#All],[Código]]&amp;Tabla8[[#All],[Provincia]],0),7)</f>
        <v>97.87579460336616</v>
      </c>
      <c r="K411" s="74" t="s">
        <v>421</v>
      </c>
      <c r="L411" s="63" t="s">
        <v>421</v>
      </c>
      <c r="M411" s="63" t="s">
        <v>421</v>
      </c>
      <c r="N411" s="75" t="s">
        <v>421</v>
      </c>
      <c r="O411" s="64">
        <v>3</v>
      </c>
      <c r="P411" s="77">
        <f>Tabla712[[#This Row],[CANTIDAD DE MATERIAL]]*Tabla712[[#This Row],[VALOR ECONOMICO ]]</f>
        <v>293.62738381009848</v>
      </c>
      <c r="Q411" s="65" t="s">
        <v>421</v>
      </c>
      <c r="R411" s="78" t="s">
        <v>421</v>
      </c>
      <c r="S411" s="71" t="s">
        <v>421</v>
      </c>
      <c r="T411" s="94" t="s">
        <v>421</v>
      </c>
      <c r="U411" s="71" t="s">
        <v>421</v>
      </c>
      <c r="V411" s="80" t="s">
        <v>421</v>
      </c>
    </row>
    <row r="412" spans="2:22" x14ac:dyDescent="0.3">
      <c r="B412" s="6" t="str">
        <f>'DATOS DISEÑO'!$C$9</f>
        <v>BOYACÁ</v>
      </c>
      <c r="C412" s="6" t="str">
        <f>'DATOS DISEÑO'!$C$10</f>
        <v>TUNDAMA</v>
      </c>
      <c r="D412" s="6">
        <v>12</v>
      </c>
      <c r="E412" s="6">
        <v>350.2</v>
      </c>
      <c r="F412" s="82" t="str">
        <f>VLOOKUP(Tabla712[[#This Row],[ITEM]],Tabla1[[#All],[ÍTEM]:[DESCRIPCIÓN ACTIVIDAD]],3,FALSE)</f>
        <v>MATERIAL GRANULAR TRATADO CON CEMENTO (MGTC) CLASE 2, NO INCLUYE SUM. CEMENTO
(Analizado para Material fino o granular clase 2, NT1)</v>
      </c>
      <c r="G412" s="6" t="s">
        <v>8</v>
      </c>
      <c r="H412" t="s">
        <v>100</v>
      </c>
      <c r="I412" s="6" t="s">
        <v>87</v>
      </c>
      <c r="J412" s="5" cm="1">
        <f t="array" ref="J412">INDEX(Tabla5[[#All],[Departamento]:[Precio ($ COP)]],MATCH(Tabla712[[#This Row],[DEPARTAMENTO]]&amp;Tabla712[[#This Row],[CODIGO]]&amp;Tabla712[[#This Row],[PROVINCIA]],Tabla5[[#All],[Departamento]]&amp;Tabla5[[#All],[Código]]&amp;Tabla5[[#All],[Provincia]],0),6)</f>
        <v>160333.33333333334</v>
      </c>
      <c r="K412" s="74">
        <f>Tabla712[[#This Row],[VALOR ECONOMICO ]]/Tabla712[[#This Row],[PRESTACIONES '[%']]]*100</f>
        <v>86666.666666666672</v>
      </c>
      <c r="L412" s="63">
        <v>185</v>
      </c>
      <c r="M412" s="63">
        <v>360</v>
      </c>
      <c r="N412" s="75">
        <f>Tabla712[[#This Row],[VALOR ECONOMICO ]]/Tabla712[[#This Row],[RENDIMIENTO]]</f>
        <v>445.37037037037038</v>
      </c>
      <c r="O412" s="64" t="s">
        <v>421</v>
      </c>
      <c r="P412" s="76" t="s">
        <v>421</v>
      </c>
      <c r="Q412" s="65" t="s">
        <v>421</v>
      </c>
      <c r="R412" s="78" t="s">
        <v>421</v>
      </c>
      <c r="S412" s="71" t="s">
        <v>421</v>
      </c>
      <c r="T412" s="94" t="s">
        <v>421</v>
      </c>
      <c r="U412" s="71" t="s">
        <v>421</v>
      </c>
      <c r="V412" s="80" t="s">
        <v>421</v>
      </c>
    </row>
    <row r="413" spans="2:22" x14ac:dyDescent="0.3">
      <c r="B413" s="6" t="str">
        <f>'DATOS DISEÑO'!$C$9</f>
        <v>BOYACÁ</v>
      </c>
      <c r="C413" s="6" t="str">
        <f>'DATOS DISEÑO'!$C$10</f>
        <v>TUNDAMA</v>
      </c>
      <c r="D413" s="6">
        <v>12</v>
      </c>
      <c r="E413" s="6">
        <v>450.2</v>
      </c>
      <c r="F413" s="82" t="str">
        <f>VLOOKUP(Tabla712[[#This Row],[ITEM]],Tabla1[[#All],[ÍTEM]:[DESCRIPCIÓN ACTIVIDAD]],3,FALSE)</f>
        <v>MEZCLA DENSA EN CALIENTE TIPO MDC‐19  
(Mezcla in situ)</v>
      </c>
      <c r="G413" s="6" t="s">
        <v>33</v>
      </c>
      <c r="H413" t="s">
        <v>336</v>
      </c>
      <c r="I413" s="6" t="s">
        <v>335</v>
      </c>
      <c r="J413" s="5" cm="1">
        <f t="array" ref="J413">INDEX(Tabla8[[#All],[Departamento ]:[Precio ($ COP)]],MATCH(Tabla712[[#This Row],[DEPARTAMENTO]]&amp;Tabla712[[#This Row],[CODIGO]]&amp;Tabla712[[#This Row],[PROVINCIA]],Tabla8[[#All],[Departamento ]]&amp;Tabla8[[#All],[Código]]&amp;Tabla8[[#All],[Provincia]],0),7)</f>
        <v>97.87579460336616</v>
      </c>
      <c r="K413" s="74" t="s">
        <v>421</v>
      </c>
      <c r="L413" s="63" t="s">
        <v>421</v>
      </c>
      <c r="M413" s="63" t="s">
        <v>421</v>
      </c>
      <c r="N413" s="75" t="s">
        <v>421</v>
      </c>
      <c r="O413" s="64">
        <v>25</v>
      </c>
      <c r="P413" s="77">
        <f>Tabla712[[#This Row],[CANTIDAD DE MATERIAL]]*Tabla712[[#This Row],[VALOR ECONOMICO ]]</f>
        <v>2446.8948650841539</v>
      </c>
      <c r="Q413" s="65" t="s">
        <v>421</v>
      </c>
      <c r="R413" s="78" t="s">
        <v>421</v>
      </c>
      <c r="S413" s="71" t="s">
        <v>421</v>
      </c>
      <c r="T413" s="94" t="s">
        <v>421</v>
      </c>
      <c r="U413" s="71" t="s">
        <v>421</v>
      </c>
      <c r="V413" s="80" t="s">
        <v>421</v>
      </c>
    </row>
    <row r="414" spans="2:22" x14ac:dyDescent="0.3">
      <c r="B414" s="6" t="str">
        <f>'DATOS DISEÑO'!$C$9</f>
        <v>BOYACÁ</v>
      </c>
      <c r="C414" s="6" t="str">
        <f>'DATOS DISEÑO'!$C$10</f>
        <v>TUNDAMA</v>
      </c>
      <c r="D414" s="6">
        <v>12</v>
      </c>
      <c r="E414" s="6">
        <v>350.9</v>
      </c>
      <c r="F414" s="82" t="str">
        <f>VLOOKUP(Tabla712[[#This Row],[ITEM]],Tabla1[[#All],[ÍTEM]:[DESCRIPCIÓN ACTIVIDAD]],3,FALSE)</f>
        <v>CEMENTO HIDRÁULICO PARA CAPA TRATADA CON CEMENTO</v>
      </c>
      <c r="G414" s="6" t="s">
        <v>45</v>
      </c>
      <c r="H414" t="s">
        <v>344</v>
      </c>
      <c r="I414" s="6" t="s">
        <v>160</v>
      </c>
      <c r="J414" s="5" cm="1">
        <f t="array" ref="J414">INDEX(Tabla8[[#All],[Departamento ]:[Precio ($ COP)]],MATCH(Tabla712[[#This Row],[DEPARTAMENTO]]&amp;Tabla712[[#This Row],[CODIGO]]&amp;Tabla712[[#This Row],[PROVINCIA]],Tabla8[[#All],[Departamento ]]&amp;Tabla8[[#All],[Código]]&amp;Tabla8[[#All],[Provincia]],0),7)</f>
        <v>645.73229703858942</v>
      </c>
      <c r="K414" s="74" t="s">
        <v>421</v>
      </c>
      <c r="L414" s="63" t="s">
        <v>421</v>
      </c>
      <c r="M414" s="63" t="s">
        <v>421</v>
      </c>
      <c r="N414" s="75" t="s">
        <v>421</v>
      </c>
      <c r="O414" s="64">
        <v>1</v>
      </c>
      <c r="P414" s="77">
        <f>Tabla712[[#This Row],[CANTIDAD DE MATERIAL]]*Tabla712[[#This Row],[VALOR ECONOMICO ]]</f>
        <v>645.73229703858942</v>
      </c>
      <c r="Q414" s="65" t="s">
        <v>421</v>
      </c>
      <c r="R414" s="78" t="s">
        <v>421</v>
      </c>
      <c r="S414" s="71" t="s">
        <v>421</v>
      </c>
      <c r="T414" s="94" t="s">
        <v>421</v>
      </c>
      <c r="U414" s="71" t="s">
        <v>421</v>
      </c>
      <c r="V414" s="80" t="s">
        <v>421</v>
      </c>
    </row>
    <row r="415" spans="2:22" x14ac:dyDescent="0.3">
      <c r="B415" s="6" t="str">
        <f>'DATOS DISEÑO'!$C$9</f>
        <v>BOYACÁ</v>
      </c>
      <c r="C415" s="6" t="str">
        <f>'DATOS DISEÑO'!$C$10</f>
        <v>TUNDAMA</v>
      </c>
      <c r="D415" s="6">
        <v>12</v>
      </c>
      <c r="E415" s="6" t="s">
        <v>109</v>
      </c>
      <c r="F415" s="82" t="str">
        <f>VLOOKUP(Tabla712[[#This Row],[ITEM]],Tabla1[[#All],[ÍTEM]:[DESCRIPCIÓN ACTIVIDAD]],3,FALSE)</f>
        <v>EXCAVACIÓN SIN CLASIFICAR DE LA EXPLANACIÓN Y CANALES</v>
      </c>
      <c r="G415" s="6" t="s">
        <v>10</v>
      </c>
      <c r="H415" t="s">
        <v>375</v>
      </c>
      <c r="I415" s="6" t="s">
        <v>372</v>
      </c>
      <c r="J415" s="5" cm="1">
        <f t="array" ref="J415">INDEX(Tabla9[[#All],[Departamento ]:[Precio ($ COP)]],MATCH(Tabla712[[#This Row],[DEPARTAMENTO]]&amp;Tabla712[[#This Row],[CODIGO]]&amp;Tabla712[[#This Row],[PROVINCIA]],Tabla9[[#All],[Departamento ]]&amp;Tabla9[[#All],[Código]]&amp;Tabla9[[#All],[Provincia]],0),8)</f>
        <v>250141.74344436562</v>
      </c>
      <c r="K415" s="74" t="s">
        <v>421</v>
      </c>
      <c r="L415" s="63" t="s">
        <v>421</v>
      </c>
      <c r="M415" s="63" t="s">
        <v>421</v>
      </c>
      <c r="N415" s="75" t="s">
        <v>421</v>
      </c>
      <c r="O415" s="64" t="s">
        <v>421</v>
      </c>
      <c r="P415" s="76" t="s">
        <v>421</v>
      </c>
      <c r="Q415" s="65">
        <f>1/70</f>
        <v>1.4285714285714285E-2</v>
      </c>
      <c r="R415" s="79">
        <f>Tabla712[[#This Row],[VALOR ECONOMICO ]]*Tabla712[[#This Row],[RENDIMIENTO EQUIPO]]</f>
        <v>3573.4534777766517</v>
      </c>
      <c r="S415" s="71" t="s">
        <v>421</v>
      </c>
      <c r="T415" s="94" t="s">
        <v>421</v>
      </c>
      <c r="U415" s="71" t="s">
        <v>421</v>
      </c>
      <c r="V415" s="80" t="s">
        <v>421</v>
      </c>
    </row>
    <row r="416" spans="2:22" x14ac:dyDescent="0.3">
      <c r="B416" s="6" t="str">
        <f>'DATOS DISEÑO'!$C$9</f>
        <v>BOYACÁ</v>
      </c>
      <c r="C416" s="6" t="str">
        <f>'DATOS DISEÑO'!$C$10</f>
        <v>TUNDAMA</v>
      </c>
      <c r="D416" s="6">
        <v>12</v>
      </c>
      <c r="E416" s="6">
        <v>310.10000000000002</v>
      </c>
      <c r="F416" s="82" t="str">
        <f>VLOOKUP(Tabla712[[#This Row],[ITEM]],Tabla1[[#All],[ÍTEM]:[DESCRIPCIÓN ACTIVIDAD]],3,FALSE)</f>
        <v>CONFORMACIÓN DE LA CALZADA EXISTENTE</v>
      </c>
      <c r="G416" s="6" t="s">
        <v>323</v>
      </c>
      <c r="H416" t="s">
        <v>377</v>
      </c>
      <c r="I416" s="6" t="s">
        <v>372</v>
      </c>
      <c r="J416" s="5" cm="1">
        <f t="array" ref="J416">INDEX(Tabla9[[#All],[Departamento ]:[Precio ($ COP)]],MATCH(Tabla712[[#This Row],[DEPARTAMENTO]]&amp;Tabla712[[#This Row],[CODIGO]]&amp;Tabla712[[#This Row],[PROVINCIA]],Tabla9[[#All],[Departamento ]]&amp;Tabla9[[#All],[Código]]&amp;Tabla9[[#All],[Provincia]],0),8)</f>
        <v>250141.74344436562</v>
      </c>
      <c r="K416" s="74" t="s">
        <v>421</v>
      </c>
      <c r="L416" s="63" t="s">
        <v>421</v>
      </c>
      <c r="M416" s="63" t="s">
        <v>421</v>
      </c>
      <c r="N416" s="75" t="s">
        <v>421</v>
      </c>
      <c r="O416" s="64" t="s">
        <v>421</v>
      </c>
      <c r="P416" s="76" t="s">
        <v>421</v>
      </c>
      <c r="Q416" s="65">
        <f>1/619.375</f>
        <v>1.6145307769929364E-3</v>
      </c>
      <c r="R416" s="79">
        <f>Tabla712[[#This Row],[VALOR ECONOMICO ]]*Tabla712[[#This Row],[RENDIMIENTO EQUIPO]]</f>
        <v>403.86154340159942</v>
      </c>
      <c r="S416" s="71" t="s">
        <v>421</v>
      </c>
      <c r="T416" s="94" t="s">
        <v>421</v>
      </c>
      <c r="U416" s="71" t="s">
        <v>421</v>
      </c>
      <c r="V416" s="80" t="s">
        <v>421</v>
      </c>
    </row>
    <row r="417" spans="2:22" x14ac:dyDescent="0.3">
      <c r="B417" s="6" t="str">
        <f>'DATOS DISEÑO'!$C$9</f>
        <v>BOYACÁ</v>
      </c>
      <c r="C417" s="6" t="str">
        <f>'DATOS DISEÑO'!$C$10</f>
        <v>TUNDAMA</v>
      </c>
      <c r="D417" s="6">
        <v>12</v>
      </c>
      <c r="E417" s="6">
        <v>450.2</v>
      </c>
      <c r="F417" s="82" t="str">
        <f>VLOOKUP(Tabla712[[#This Row],[ITEM]],Tabla1[[#All],[ÍTEM]:[DESCRIPCIÓN ACTIVIDAD]],3,FALSE)</f>
        <v>MEZCLA DENSA EN CALIENTE TIPO MDC‐19  
(Mezcla in situ)</v>
      </c>
      <c r="G417" s="6" t="s">
        <v>14</v>
      </c>
      <c r="H417" t="s">
        <v>378</v>
      </c>
      <c r="I417" s="6" t="s">
        <v>372</v>
      </c>
      <c r="J417" s="5" cm="1">
        <f t="array" ref="J417">INDEX(Tabla9[[#All],[Departamento ]:[Precio ($ COP)]],MATCH(Tabla712[[#This Row],[DEPARTAMENTO]]&amp;Tabla712[[#This Row],[CODIGO]]&amp;Tabla712[[#This Row],[PROVINCIA]],Tabla9[[#All],[Departamento ]]&amp;Tabla9[[#All],[Código]]&amp;Tabla9[[#All],[Provincia]],0),8)</f>
        <v>270986.88873139612</v>
      </c>
      <c r="K417" s="74" t="s">
        <v>421</v>
      </c>
      <c r="L417" s="63" t="s">
        <v>421</v>
      </c>
      <c r="M417" s="63" t="s">
        <v>421</v>
      </c>
      <c r="N417" s="75" t="s">
        <v>421</v>
      </c>
      <c r="O417" s="64" t="s">
        <v>421</v>
      </c>
      <c r="P417" s="76" t="s">
        <v>421</v>
      </c>
      <c r="Q417" s="65">
        <v>0.1</v>
      </c>
      <c r="R417" s="79">
        <f>Tabla712[[#This Row],[VALOR ECONOMICO ]]*Tabla712[[#This Row],[RENDIMIENTO EQUIPO]]</f>
        <v>27098.688873139614</v>
      </c>
      <c r="S417" s="71" t="s">
        <v>421</v>
      </c>
      <c r="T417" s="94" t="s">
        <v>421</v>
      </c>
      <c r="U417" s="71" t="s">
        <v>421</v>
      </c>
      <c r="V417" s="80" t="s">
        <v>421</v>
      </c>
    </row>
    <row r="418" spans="2:22" x14ac:dyDescent="0.3">
      <c r="B418" s="6" t="str">
        <f>'DATOS DISEÑO'!$C$9</f>
        <v>BOYACÁ</v>
      </c>
      <c r="C418" s="6" t="str">
        <f>'DATOS DISEÑO'!$C$10</f>
        <v>TUNDAMA</v>
      </c>
      <c r="D418" s="6">
        <v>12</v>
      </c>
      <c r="E418" s="6">
        <v>310.10000000000002</v>
      </c>
      <c r="F418" s="82" t="str">
        <f>VLOOKUP(Tabla712[[#This Row],[ITEM]],Tabla1[[#All],[ÍTEM]:[DESCRIPCIÓN ACTIVIDAD]],3,FALSE)</f>
        <v>CONFORMACIÓN DE LA CALZADA EXISTENTE</v>
      </c>
      <c r="G418" s="6" t="s">
        <v>18</v>
      </c>
      <c r="H418" t="s">
        <v>379</v>
      </c>
      <c r="I418" s="6" t="s">
        <v>372</v>
      </c>
      <c r="J418" s="5" cm="1">
        <f t="array" ref="J418">INDEX(Tabla9[[#All],[Departamento ]:[Precio ($ COP)]],MATCH(Tabla712[[#This Row],[DEPARTAMENTO]]&amp;Tabla712[[#This Row],[CODIGO]]&amp;Tabla712[[#This Row],[PROVINCIA]],Tabla9[[#All],[Departamento ]]&amp;Tabla9[[#All],[Código]]&amp;Tabla9[[#All],[Provincia]],0),8)</f>
        <v>61676.547421790725</v>
      </c>
      <c r="K418" s="74" t="s">
        <v>421</v>
      </c>
      <c r="L418" s="63" t="s">
        <v>421</v>
      </c>
      <c r="M418" s="63" t="s">
        <v>421</v>
      </c>
      <c r="N418" s="75" t="s">
        <v>421</v>
      </c>
      <c r="O418" s="64" t="s">
        <v>421</v>
      </c>
      <c r="P418" s="76" t="s">
        <v>421</v>
      </c>
      <c r="Q418" s="65">
        <f>1/619.375</f>
        <v>1.6145307769929364E-3</v>
      </c>
      <c r="R418" s="79">
        <f>Tabla712[[#This Row],[VALOR ECONOMICO ]]*Tabla712[[#This Row],[RENDIMIENTO EQUIPO]]</f>
        <v>99.578684031145471</v>
      </c>
      <c r="S418" s="71" t="s">
        <v>421</v>
      </c>
      <c r="T418" s="94" t="s">
        <v>421</v>
      </c>
      <c r="U418" s="71" t="s">
        <v>421</v>
      </c>
      <c r="V418" s="80" t="s">
        <v>421</v>
      </c>
    </row>
    <row r="419" spans="2:22" x14ac:dyDescent="0.3">
      <c r="B419" s="6" t="str">
        <f>'DATOS DISEÑO'!$C$9</f>
        <v>BOYACÁ</v>
      </c>
      <c r="C419" s="6" t="str">
        <f>'DATOS DISEÑO'!$C$10</f>
        <v>TUNDAMA</v>
      </c>
      <c r="D419" s="6">
        <v>12</v>
      </c>
      <c r="E419" s="6">
        <v>350.2</v>
      </c>
      <c r="F419" s="82" t="str">
        <f>VLOOKUP(Tabla712[[#This Row],[ITEM]],Tabla1[[#All],[ÍTEM]:[DESCRIPCIÓN ACTIVIDAD]],3,FALSE)</f>
        <v>MATERIAL GRANULAR TRATADO CON CEMENTO (MGTC) CLASE 2, NO INCLUYE SUM. CEMENTO
(Analizado para Material fino o granular clase 2, NT1)</v>
      </c>
      <c r="G419" s="6" t="s">
        <v>28</v>
      </c>
      <c r="H419" t="s">
        <v>105</v>
      </c>
      <c r="I419" s="6" t="s">
        <v>87</v>
      </c>
      <c r="J419" s="5" cm="1">
        <f t="array" ref="J419">INDEX(Tabla5[[#All],[Departamento]:[Precio ($ COP)]],MATCH(Tabla712[[#This Row],[DEPARTAMENTO]]&amp;Tabla712[[#This Row],[CODIGO]]&amp;Tabla712[[#This Row],[PROVINCIA]],Tabla5[[#All],[Departamento]]&amp;Tabla5[[#All],[Código]]&amp;Tabla5[[#All],[Provincia]],0),6)</f>
        <v>136283.33333333334</v>
      </c>
      <c r="K419" s="74">
        <f>Tabla712[[#This Row],[VALOR ECONOMICO ]]/Tabla712[[#This Row],[PRESTACIONES '[%']]]*100</f>
        <v>73666.666666666672</v>
      </c>
      <c r="L419" s="63">
        <v>185</v>
      </c>
      <c r="M419" s="63">
        <v>360</v>
      </c>
      <c r="N419" s="75">
        <f>Tabla712[[#This Row],[VALOR ECONOMICO ]]/Tabla712[[#This Row],[RENDIMIENTO]]</f>
        <v>378.56481481481484</v>
      </c>
      <c r="O419" s="64" t="s">
        <v>421</v>
      </c>
      <c r="P419" s="76" t="s">
        <v>421</v>
      </c>
      <c r="Q419" s="65" t="s">
        <v>421</v>
      </c>
      <c r="R419" s="78" t="s">
        <v>421</v>
      </c>
      <c r="S419" s="71" t="s">
        <v>421</v>
      </c>
      <c r="T419" s="94" t="s">
        <v>421</v>
      </c>
      <c r="U419" s="71" t="s">
        <v>421</v>
      </c>
      <c r="V419" s="80" t="s">
        <v>421</v>
      </c>
    </row>
    <row r="420" spans="2:22" x14ac:dyDescent="0.3">
      <c r="B420" s="6" t="str">
        <f>'DATOS DISEÑO'!$C$9</f>
        <v>BOYACÁ</v>
      </c>
      <c r="C420" s="6" t="str">
        <f>'DATOS DISEÑO'!$C$10</f>
        <v>TUNDAMA</v>
      </c>
      <c r="D420" s="6">
        <v>12</v>
      </c>
      <c r="E420" s="6">
        <v>450.2</v>
      </c>
      <c r="F420" s="82" t="str">
        <f>VLOOKUP(Tabla712[[#This Row],[ITEM]],Tabla1[[#All],[ÍTEM]:[DESCRIPCIÓN ACTIVIDAD]],3,FALSE)</f>
        <v>MEZCLA DENSA EN CALIENTE TIPO MDC‐19  
(Mezcla in situ)</v>
      </c>
      <c r="G420" s="6" t="s">
        <v>34</v>
      </c>
      <c r="H420" t="s">
        <v>385</v>
      </c>
      <c r="I420" s="6" t="s">
        <v>372</v>
      </c>
      <c r="J420" s="5" cm="1">
        <f t="array" ref="J420">INDEX(Tabla9[[#All],[Departamento ]:[Precio ($ COP)]],MATCH(Tabla712[[#This Row],[DEPARTAMENTO]]&amp;Tabla712[[#This Row],[CODIGO]]&amp;Tabla712[[#This Row],[PROVINCIA]],Tabla9[[#All],[Departamento ]]&amp;Tabla9[[#All],[Código]]&amp;Tabla9[[#All],[Provincia]],0),8)</f>
        <v>156338.58965272852</v>
      </c>
      <c r="K420" s="74" t="s">
        <v>421</v>
      </c>
      <c r="L420" s="63" t="s">
        <v>421</v>
      </c>
      <c r="M420" s="63" t="s">
        <v>421</v>
      </c>
      <c r="N420" s="75" t="s">
        <v>421</v>
      </c>
      <c r="O420" s="64" t="s">
        <v>421</v>
      </c>
      <c r="P420" s="76" t="s">
        <v>421</v>
      </c>
      <c r="Q420" s="65">
        <v>0.1</v>
      </c>
      <c r="R420" s="79">
        <f>Tabla712[[#This Row],[VALOR ECONOMICO ]]*Tabla712[[#This Row],[RENDIMIENTO EQUIPO]]</f>
        <v>15633.858965272853</v>
      </c>
      <c r="S420" s="71" t="s">
        <v>421</v>
      </c>
      <c r="T420" s="94" t="s">
        <v>421</v>
      </c>
      <c r="U420" s="71" t="s">
        <v>421</v>
      </c>
      <c r="V420" s="80" t="s">
        <v>421</v>
      </c>
    </row>
    <row r="421" spans="2:22" x14ac:dyDescent="0.3">
      <c r="B421" s="6" t="str">
        <f>'DATOS DISEÑO'!$C$9</f>
        <v>BOYACÁ</v>
      </c>
      <c r="C421" s="6" t="str">
        <f>'DATOS DISEÑO'!$C$10</f>
        <v>TUNDAMA</v>
      </c>
      <c r="D421" s="6">
        <v>12</v>
      </c>
      <c r="E421" s="6" t="s">
        <v>109</v>
      </c>
      <c r="F421" s="82" t="str">
        <f>VLOOKUP(Tabla712[[#This Row],[ITEM]],Tabla1[[#All],[ÍTEM]:[DESCRIPCIÓN ACTIVIDAD]],3,FALSE)</f>
        <v>EXCAVACIÓN SIN CLASIFICAR DE LA EXPLANACIÓN Y CANALES</v>
      </c>
      <c r="G421" s="6" t="s">
        <v>30</v>
      </c>
      <c r="H421" t="s">
        <v>383</v>
      </c>
      <c r="I421" s="6" t="s">
        <v>372</v>
      </c>
      <c r="J421" s="5" cm="1">
        <f t="array" ref="J421">INDEX(Tabla9[[#All],[Departamento ]:[Precio ($ COP)]],MATCH(Tabla712[[#This Row],[DEPARTAMENTO]]&amp;Tabla712[[#This Row],[CODIGO]]&amp;Tabla712[[#This Row],[PROVINCIA]],Tabla9[[#All],[Departamento ]]&amp;Tabla9[[#All],[Código]]&amp;Tabla9[[#All],[Provincia]],0),8)</f>
        <v>135493.44436569806</v>
      </c>
      <c r="K421" s="74" t="s">
        <v>421</v>
      </c>
      <c r="L421" s="63" t="s">
        <v>421</v>
      </c>
      <c r="M421" s="63" t="s">
        <v>421</v>
      </c>
      <c r="N421" s="75" t="s">
        <v>421</v>
      </c>
      <c r="O421" s="64" t="s">
        <v>421</v>
      </c>
      <c r="P421" s="76" t="s">
        <v>421</v>
      </c>
      <c r="Q421" s="65">
        <f>1/53.125</f>
        <v>1.8823529411764704E-2</v>
      </c>
      <c r="R421" s="79">
        <f>Tabla712[[#This Row],[VALOR ECONOMICO ]]*Tabla712[[#This Row],[RENDIMIENTO EQUIPO]]</f>
        <v>2550.4648351190222</v>
      </c>
      <c r="S421" s="71" t="s">
        <v>421</v>
      </c>
      <c r="T421" s="94" t="s">
        <v>421</v>
      </c>
      <c r="U421" s="71" t="s">
        <v>421</v>
      </c>
      <c r="V421" s="80" t="s">
        <v>421</v>
      </c>
    </row>
    <row r="422" spans="2:22" x14ac:dyDescent="0.3">
      <c r="B422" s="6" t="str">
        <f>'DATOS DISEÑO'!$C$9</f>
        <v>BOYACÁ</v>
      </c>
      <c r="C422" s="6" t="str">
        <f>'DATOS DISEÑO'!$C$10</f>
        <v>TUNDAMA</v>
      </c>
      <c r="D422" s="6">
        <v>12</v>
      </c>
      <c r="E422" s="6">
        <v>350.2</v>
      </c>
      <c r="F422" s="82" t="str">
        <f>VLOOKUP(Tabla712[[#This Row],[ITEM]],Tabla1[[#All],[ÍTEM]:[DESCRIPCIÓN ACTIVIDAD]],3,FALSE)</f>
        <v>MATERIAL GRANULAR TRATADO CON CEMENTO (MGTC) CLASE 2, NO INCLUYE SUM. CEMENTO
(Analizado para Material fino o granular clase 2, NT1)</v>
      </c>
      <c r="G422" s="6" t="s">
        <v>73</v>
      </c>
      <c r="H422" t="s">
        <v>363</v>
      </c>
      <c r="I422" s="6" t="s">
        <v>146</v>
      </c>
      <c r="J422" s="5" cm="1">
        <f t="array" ref="J422">INDEX(Tabla8[[#All],[Departamento ]:[Precio ($ COP)]],MATCH(Tabla712[[#This Row],[DEPARTAMENTO]]&amp;Tabla712[[#This Row],[CODIGO]]&amp;Tabla712[[#This Row],[PROVINCIA]],Tabla8[[#All],[Departamento ]]&amp;Tabla8[[#All],[Código]]&amp;Tabla8[[#All],[Provincia]],0),7)</f>
        <v>50009.725814795653</v>
      </c>
      <c r="K422" s="74" t="s">
        <v>421</v>
      </c>
      <c r="L422" s="63" t="s">
        <v>421</v>
      </c>
      <c r="M422" s="63" t="s">
        <v>421</v>
      </c>
      <c r="N422" s="75" t="s">
        <v>421</v>
      </c>
      <c r="O422" s="64">
        <v>1.3</v>
      </c>
      <c r="P422" s="77">
        <f>Tabla712[[#This Row],[CANTIDAD DE MATERIAL]]*Tabla712[[#This Row],[VALOR ECONOMICO ]]</f>
        <v>65012.643559234348</v>
      </c>
      <c r="Q422" s="65" t="s">
        <v>421</v>
      </c>
      <c r="R422" s="78" t="s">
        <v>421</v>
      </c>
      <c r="S422" s="71" t="s">
        <v>421</v>
      </c>
      <c r="T422" s="94" t="s">
        <v>421</v>
      </c>
      <c r="U422" s="71" t="s">
        <v>421</v>
      </c>
      <c r="V422" s="80" t="s">
        <v>421</v>
      </c>
    </row>
    <row r="423" spans="2:22" x14ac:dyDescent="0.3">
      <c r="B423" s="6" t="str">
        <f>'DATOS DISEÑO'!$C$9</f>
        <v>BOYACÁ</v>
      </c>
      <c r="C423" s="6" t="str">
        <f>'DATOS DISEÑO'!$C$10</f>
        <v>TUNDAMA</v>
      </c>
      <c r="D423" s="6">
        <v>12</v>
      </c>
      <c r="E423" s="6">
        <v>450.2</v>
      </c>
      <c r="F423" s="82" t="str">
        <f>VLOOKUP(Tabla712[[#This Row],[ITEM]],Tabla1[[#All],[ÍTEM]:[DESCRIPCIÓN ACTIVIDAD]],3,FALSE)</f>
        <v>MEZCLA DENSA EN CALIENTE TIPO MDC‐19  
(Mezcla in situ)</v>
      </c>
      <c r="G423" s="6" t="s">
        <v>40</v>
      </c>
      <c r="H423" t="s">
        <v>388</v>
      </c>
      <c r="I423" s="6" t="s">
        <v>372</v>
      </c>
      <c r="J423" s="5" cm="1">
        <f t="array" ref="J423">INDEX(Tabla9[[#All],[Departamento ]:[Precio ($ COP)]],MATCH(Tabla712[[#This Row],[DEPARTAMENTO]]&amp;Tabla712[[#This Row],[CODIGO]]&amp;Tabla712[[#This Row],[PROVINCIA]],Tabla9[[#All],[Departamento ]]&amp;Tabla9[[#All],[Código]]&amp;Tabla9[[#All],[Provincia]],0),8)</f>
        <v>182395.02126151661</v>
      </c>
      <c r="K423" s="74" t="s">
        <v>421</v>
      </c>
      <c r="L423" s="63" t="s">
        <v>421</v>
      </c>
      <c r="M423" s="63" t="s">
        <v>421</v>
      </c>
      <c r="N423" s="75" t="s">
        <v>421</v>
      </c>
      <c r="O423" s="64" t="s">
        <v>421</v>
      </c>
      <c r="P423" s="76" t="s">
        <v>421</v>
      </c>
      <c r="Q423" s="65">
        <v>0.1</v>
      </c>
      <c r="R423" s="79">
        <f>Tabla712[[#This Row],[VALOR ECONOMICO ]]*Tabla712[[#This Row],[RENDIMIENTO EQUIPO]]</f>
        <v>18239.502126151663</v>
      </c>
      <c r="S423" s="71" t="s">
        <v>421</v>
      </c>
      <c r="T423" s="94" t="s">
        <v>421</v>
      </c>
      <c r="U423" s="71" t="s">
        <v>421</v>
      </c>
      <c r="V423" s="80" t="s">
        <v>421</v>
      </c>
    </row>
    <row r="424" spans="2:22" x14ac:dyDescent="0.3">
      <c r="B424" s="6" t="str">
        <f>'DATOS DISEÑO'!$C$9</f>
        <v>BOYACÁ</v>
      </c>
      <c r="C424" s="6" t="str">
        <f>'DATOS DISEÑO'!$C$10</f>
        <v>TUNDAMA</v>
      </c>
      <c r="D424" s="6">
        <v>12</v>
      </c>
      <c r="E424" s="6">
        <v>310.10000000000002</v>
      </c>
      <c r="F424" s="82" t="str">
        <f>VLOOKUP(Tabla712[[#This Row],[ITEM]],Tabla1[[#All],[ÍTEM]:[DESCRIPCIÓN ACTIVIDAD]],3,FALSE)</f>
        <v>CONFORMACIÓN DE LA CALZADA EXISTENTE</v>
      </c>
      <c r="G424" s="6" t="s">
        <v>52</v>
      </c>
      <c r="H424" t="s">
        <v>395</v>
      </c>
      <c r="I424" s="6" t="s">
        <v>372</v>
      </c>
      <c r="J424" s="5" cm="1">
        <f t="array" ref="J424">INDEX(Tabla9[[#All],[Departamento ]:[Precio ($ COP)]],MATCH(Tabla712[[#This Row],[DEPARTAMENTO]]&amp;Tabla712[[#This Row],[CODIGO]]&amp;Tabla712[[#This Row],[PROVINCIA]],Tabla9[[#All],[Departamento ]]&amp;Tabla9[[#All],[Código]]&amp;Tabla9[[#All],[Provincia]],0),8)</f>
        <v>250141.74344436562</v>
      </c>
      <c r="K424" s="74" t="s">
        <v>421</v>
      </c>
      <c r="L424" s="63" t="s">
        <v>421</v>
      </c>
      <c r="M424" s="63" t="s">
        <v>421</v>
      </c>
      <c r="N424" s="75" t="s">
        <v>421</v>
      </c>
      <c r="O424" s="64" t="s">
        <v>421</v>
      </c>
      <c r="P424" s="76" t="s">
        <v>421</v>
      </c>
      <c r="Q424" s="65">
        <f>1/619.375</f>
        <v>1.6145307769929364E-3</v>
      </c>
      <c r="R424" s="79">
        <f>Tabla712[[#This Row],[VALOR ECONOMICO ]]*Tabla712[[#This Row],[RENDIMIENTO EQUIPO]]</f>
        <v>403.86154340159942</v>
      </c>
      <c r="S424" s="71" t="s">
        <v>421</v>
      </c>
      <c r="T424" s="94" t="s">
        <v>421</v>
      </c>
      <c r="U424" s="71" t="s">
        <v>421</v>
      </c>
      <c r="V424" s="80" t="s">
        <v>421</v>
      </c>
    </row>
    <row r="425" spans="2:22" x14ac:dyDescent="0.3">
      <c r="B425" s="6" t="str">
        <f>'DATOS DISEÑO'!$C$9</f>
        <v>BOYACÁ</v>
      </c>
      <c r="C425" s="6" t="str">
        <f>'DATOS DISEÑO'!$C$10</f>
        <v>TUNDAMA</v>
      </c>
      <c r="D425" s="6">
        <v>12</v>
      </c>
      <c r="E425" s="6" t="s">
        <v>109</v>
      </c>
      <c r="F425" s="82" t="str">
        <f>VLOOKUP(Tabla712[[#This Row],[ITEM]],Tabla1[[#All],[ÍTEM]:[DESCRIPCIÓN ACTIVIDAD]],3,FALSE)</f>
        <v>EXCAVACIÓN SIN CLASIFICAR DE LA EXPLANACIÓN Y CANALES</v>
      </c>
      <c r="G425" s="6" t="s">
        <v>52</v>
      </c>
      <c r="H425" t="s">
        <v>395</v>
      </c>
      <c r="I425" s="6" t="s">
        <v>372</v>
      </c>
      <c r="J425" s="5" cm="1">
        <f t="array" ref="J425">INDEX(Tabla9[[#All],[Departamento ]:[Precio ($ COP)]],MATCH(Tabla712[[#This Row],[DEPARTAMENTO]]&amp;Tabla712[[#This Row],[CODIGO]]&amp;Tabla712[[#This Row],[PROVINCIA]],Tabla9[[#All],[Departamento ]]&amp;Tabla9[[#All],[Código]]&amp;Tabla9[[#All],[Provincia]],0),8)</f>
        <v>250141.74344436562</v>
      </c>
      <c r="K425" s="74" t="s">
        <v>421</v>
      </c>
      <c r="L425" s="63" t="s">
        <v>421</v>
      </c>
      <c r="M425" s="63" t="s">
        <v>421</v>
      </c>
      <c r="N425" s="75" t="s">
        <v>421</v>
      </c>
      <c r="O425" s="64" t="s">
        <v>421</v>
      </c>
      <c r="P425" s="76" t="s">
        <v>421</v>
      </c>
      <c r="Q425" s="65">
        <f>1/53.125</f>
        <v>1.8823529411764704E-2</v>
      </c>
      <c r="R425" s="79">
        <f>Tabla712[[#This Row],[VALOR ECONOMICO ]]*Tabla712[[#This Row],[RENDIMIENTO EQUIPO]]</f>
        <v>4708.5504648351171</v>
      </c>
      <c r="S425" s="71" t="s">
        <v>421</v>
      </c>
      <c r="T425" s="94" t="s">
        <v>421</v>
      </c>
      <c r="U425" s="71" t="s">
        <v>421</v>
      </c>
      <c r="V425" s="80" t="s">
        <v>421</v>
      </c>
    </row>
    <row r="426" spans="2:22" ht="15.6" customHeight="1" x14ac:dyDescent="0.3">
      <c r="B426" s="6" t="str">
        <f>'DATOS DISEÑO'!$C$9</f>
        <v>BOYACÁ</v>
      </c>
      <c r="C426" s="6" t="str">
        <f>'DATOS DISEÑO'!$C$10</f>
        <v>TUNDAMA</v>
      </c>
      <c r="D426" s="6">
        <v>12</v>
      </c>
      <c r="E426" s="6">
        <v>350.2</v>
      </c>
      <c r="F426" s="82" t="str">
        <f>VLOOKUP(Tabla712[[#This Row],[ITEM]],Tabla1[[#All],[ÍTEM]:[DESCRIPCIÓN ACTIVIDAD]],3,FALSE)</f>
        <v>MATERIAL GRANULAR TRATADO CON CEMENTO (MGTC) CLASE 2, NO INCLUYE SUM. CEMENTO
(Analizado para Material fino o granular clase 2, NT1)</v>
      </c>
      <c r="G426" s="6" t="s">
        <v>33</v>
      </c>
      <c r="H426" t="s">
        <v>336</v>
      </c>
      <c r="I426" s="6" t="s">
        <v>335</v>
      </c>
      <c r="J426" s="5" cm="1">
        <f t="array" ref="J426">INDEX(Tabla8[[#All],[Departamento ]:[Precio ($ COP)]],MATCH(Tabla712[[#This Row],[DEPARTAMENTO]]&amp;Tabla712[[#This Row],[CODIGO]]&amp;Tabla712[[#This Row],[PROVINCIA]],Tabla8[[#All],[Departamento ]]&amp;Tabla8[[#All],[Código]]&amp;Tabla8[[#All],[Provincia]],0),7)</f>
        <v>97.87579460336616</v>
      </c>
      <c r="K426" s="74" t="s">
        <v>421</v>
      </c>
      <c r="L426" s="63" t="s">
        <v>421</v>
      </c>
      <c r="M426" s="63" t="s">
        <v>421</v>
      </c>
      <c r="N426" s="75" t="s">
        <v>421</v>
      </c>
      <c r="O426" s="64">
        <v>24</v>
      </c>
      <c r="P426" s="77">
        <f>Tabla712[[#This Row],[CANTIDAD DE MATERIAL]]*Tabla712[[#This Row],[VALOR ECONOMICO ]]</f>
        <v>2349.0190704807878</v>
      </c>
      <c r="Q426" s="65" t="s">
        <v>421</v>
      </c>
      <c r="R426" s="78" t="s">
        <v>421</v>
      </c>
      <c r="S426" s="71" t="s">
        <v>421</v>
      </c>
      <c r="T426" s="94" t="s">
        <v>421</v>
      </c>
      <c r="U426" s="71" t="s">
        <v>421</v>
      </c>
      <c r="V426" s="80" t="s">
        <v>421</v>
      </c>
    </row>
    <row r="427" spans="2:22" x14ac:dyDescent="0.3">
      <c r="B427" s="6" t="str">
        <f>'DATOS DISEÑO'!$C$9</f>
        <v>BOYACÁ</v>
      </c>
      <c r="C427" s="6" t="str">
        <f>'DATOS DISEÑO'!$C$10</f>
        <v>TUNDAMA</v>
      </c>
      <c r="D427" s="6">
        <v>12</v>
      </c>
      <c r="E427" s="6">
        <v>450.2</v>
      </c>
      <c r="F427" s="82" t="str">
        <f>VLOOKUP(Tabla712[[#This Row],[ITEM]],Tabla1[[#All],[ÍTEM]:[DESCRIPCIÓN ACTIVIDAD]],3,FALSE)</f>
        <v>MEZCLA DENSA EN CALIENTE TIPO MDC‐19  
(Mezcla in situ)</v>
      </c>
      <c r="G427" s="6" t="s">
        <v>56</v>
      </c>
      <c r="H427" t="s">
        <v>397</v>
      </c>
      <c r="I427" s="6" t="s">
        <v>372</v>
      </c>
      <c r="J427" s="5" cm="1">
        <f t="array" ref="J427">INDEX(Tabla9[[#All],[Departamento ]:[Precio ($ COP)]],MATCH(Tabla712[[#This Row],[DEPARTAMENTO]]&amp;Tabla712[[#This Row],[CODIGO]]&amp;Tabla712[[#This Row],[PROVINCIA]],Tabla9[[#All],[Departamento ]]&amp;Tabla9[[#All],[Código]]&amp;Tabla9[[#All],[Provincia]],0),8)</f>
        <v>675749.02943222411</v>
      </c>
      <c r="K427" s="74" t="s">
        <v>421</v>
      </c>
      <c r="L427" s="63" t="s">
        <v>421</v>
      </c>
      <c r="M427" s="63" t="s">
        <v>421</v>
      </c>
      <c r="N427" s="75" t="s">
        <v>421</v>
      </c>
      <c r="O427" s="64" t="s">
        <v>421</v>
      </c>
      <c r="P427" s="76" t="s">
        <v>421</v>
      </c>
      <c r="Q427" s="65">
        <v>0.1</v>
      </c>
      <c r="R427" s="79">
        <f>Tabla712[[#This Row],[VALOR ECONOMICO ]]*Tabla712[[#This Row],[RENDIMIENTO EQUIPO]]</f>
        <v>67574.90294322242</v>
      </c>
      <c r="S427" s="71" t="s">
        <v>421</v>
      </c>
      <c r="T427" s="94" t="s">
        <v>421</v>
      </c>
      <c r="U427" s="71" t="s">
        <v>421</v>
      </c>
      <c r="V427" s="80" t="s">
        <v>421</v>
      </c>
    </row>
    <row r="428" spans="2:22" x14ac:dyDescent="0.3">
      <c r="B428" s="6" t="str">
        <f>'DATOS DISEÑO'!$C$9</f>
        <v>BOYACÁ</v>
      </c>
      <c r="C428" s="6" t="str">
        <f>'DATOS DISEÑO'!$C$10</f>
        <v>TUNDAMA</v>
      </c>
      <c r="D428" s="6">
        <v>12</v>
      </c>
      <c r="E428" s="6" t="s">
        <v>109</v>
      </c>
      <c r="F428" s="82" t="str">
        <f>VLOOKUP(Tabla712[[#This Row],[ITEM]],Tabla1[[#All],[ÍTEM]:[DESCRIPCIÓN ACTIVIDAD]],3,FALSE)</f>
        <v>EXCAVACIÓN SIN CLASIFICAR DE LA EXPLANACIÓN Y CANALES</v>
      </c>
      <c r="G428" s="6" t="s">
        <v>60</v>
      </c>
      <c r="H428" t="s">
        <v>399</v>
      </c>
      <c r="I428" s="6" t="s">
        <v>372</v>
      </c>
      <c r="J428" s="5" cm="1">
        <f t="array" ref="J428">INDEX(Tabla9[[#All],[Departamento ]:[Precio ($ COP)]],MATCH(Tabla712[[#This Row],[DEPARTAMENTO]]&amp;Tabla712[[#This Row],[CODIGO]]&amp;Tabla712[[#This Row],[PROVINCIA]],Tabla9[[#All],[Departamento ]]&amp;Tabla9[[#All],[Código]]&amp;Tabla9[[#All],[Provincia]],0),8)</f>
        <v>281409.46137491136</v>
      </c>
      <c r="K428" s="74" t="s">
        <v>421</v>
      </c>
      <c r="L428" s="63" t="s">
        <v>421</v>
      </c>
      <c r="M428" s="63" t="s">
        <v>421</v>
      </c>
      <c r="N428" s="75" t="s">
        <v>421</v>
      </c>
      <c r="O428" s="64" t="s">
        <v>421</v>
      </c>
      <c r="P428" s="76" t="s">
        <v>421</v>
      </c>
      <c r="Q428" s="65">
        <f>1/53.125</f>
        <v>1.8823529411764704E-2</v>
      </c>
      <c r="R428" s="79">
        <f>Tabla712[[#This Row],[VALOR ECONOMICO ]]*Tabla712[[#This Row],[RENDIMIENTO EQUIPO]]</f>
        <v>5297.1192729395079</v>
      </c>
      <c r="S428" s="71" t="s">
        <v>421</v>
      </c>
      <c r="T428" s="94" t="s">
        <v>421</v>
      </c>
      <c r="U428" s="71" t="s">
        <v>421</v>
      </c>
      <c r="V428" s="80" t="s">
        <v>421</v>
      </c>
    </row>
    <row r="429" spans="2:22" x14ac:dyDescent="0.3">
      <c r="B429" s="6" t="str">
        <f>'DATOS DISEÑO'!$C$9</f>
        <v>BOYACÁ</v>
      </c>
      <c r="C429" s="6" t="str">
        <f>'DATOS DISEÑO'!$C$10</f>
        <v>TUNDAMA</v>
      </c>
      <c r="D429" s="6">
        <v>12</v>
      </c>
      <c r="E429" s="6">
        <v>450.2</v>
      </c>
      <c r="F429" s="82" t="str">
        <f>VLOOKUP(Tabla712[[#This Row],[ITEM]],Tabla1[[#All],[ÍTEM]:[DESCRIPCIÓN ACTIVIDAD]],3,FALSE)</f>
        <v>MEZCLA DENSA EN CALIENTE TIPO MDC‐19  
(Mezcla in situ)</v>
      </c>
      <c r="G429" s="6" t="s">
        <v>62</v>
      </c>
      <c r="H429" t="s">
        <v>400</v>
      </c>
      <c r="I429" s="6" t="s">
        <v>372</v>
      </c>
      <c r="J429" s="5" cm="1">
        <f t="array" ref="J429">INDEX(Tabla9[[#All],[Departamento ]:[Precio ($ COP)]],MATCH(Tabla712[[#This Row],[DEPARTAMENTO]]&amp;Tabla712[[#This Row],[CODIGO]]&amp;Tabla712[[#This Row],[PROVINCIA]],Tabla9[[#All],[Departamento ]]&amp;Tabla9[[#All],[Código]]&amp;Tabla9[[#All],[Provincia]],0),8)</f>
        <v>496114.45783132518</v>
      </c>
      <c r="K429" s="74" t="s">
        <v>421</v>
      </c>
      <c r="L429" s="63" t="s">
        <v>421</v>
      </c>
      <c r="M429" s="63" t="s">
        <v>421</v>
      </c>
      <c r="N429" s="75" t="s">
        <v>421</v>
      </c>
      <c r="O429" s="64" t="s">
        <v>421</v>
      </c>
      <c r="P429" s="76" t="s">
        <v>421</v>
      </c>
      <c r="Q429" s="65">
        <v>0.1</v>
      </c>
      <c r="R429" s="79">
        <f>Tabla712[[#This Row],[VALOR ECONOMICO ]]*Tabla712[[#This Row],[RENDIMIENTO EQUIPO]]</f>
        <v>49611.44578313252</v>
      </c>
      <c r="S429" s="71" t="s">
        <v>421</v>
      </c>
      <c r="T429" s="94" t="s">
        <v>421</v>
      </c>
      <c r="U429" s="71" t="s">
        <v>421</v>
      </c>
      <c r="V429" s="80" t="s">
        <v>421</v>
      </c>
    </row>
    <row r="430" spans="2:22" x14ac:dyDescent="0.3">
      <c r="B430" s="6" t="str">
        <f>'DATOS DISEÑO'!$C$9</f>
        <v>BOYACÁ</v>
      </c>
      <c r="C430" s="6" t="str">
        <f>'DATOS DISEÑO'!$C$10</f>
        <v>TUNDAMA</v>
      </c>
      <c r="D430" s="6">
        <v>12</v>
      </c>
      <c r="E430" s="6">
        <v>310.10000000000002</v>
      </c>
      <c r="F430" s="82" t="str">
        <f>VLOOKUP(Tabla712[[#This Row],[ITEM]],Tabla1[[#All],[ÍTEM]:[DESCRIPCIÓN ACTIVIDAD]],3,FALSE)</f>
        <v>CONFORMACIÓN DE LA CALZADA EXISTENTE</v>
      </c>
      <c r="G430" s="6" t="s">
        <v>66</v>
      </c>
      <c r="H430" t="s">
        <v>402</v>
      </c>
      <c r="I430" s="6" t="s">
        <v>372</v>
      </c>
      <c r="J430" s="5" cm="1">
        <f t="array" ref="J430">INDEX(Tabla9[[#All],[Departamento ]:[Precio ($ COP)]],MATCH(Tabla712[[#This Row],[DEPARTAMENTO]]&amp;Tabla712[[#This Row],[CODIGO]]&amp;Tabla712[[#This Row],[PROVINCIA]],Tabla9[[#All],[Departamento ]]&amp;Tabla9[[#All],[Código]]&amp;Tabla9[[#All],[Provincia]],0),8)</f>
        <v>171972.44861800136</v>
      </c>
      <c r="K430" s="74" t="s">
        <v>421</v>
      </c>
      <c r="L430" s="63" t="s">
        <v>421</v>
      </c>
      <c r="M430" s="63" t="s">
        <v>421</v>
      </c>
      <c r="N430" s="75" t="s">
        <v>421</v>
      </c>
      <c r="O430" s="64" t="s">
        <v>421</v>
      </c>
      <c r="P430" s="76" t="s">
        <v>421</v>
      </c>
      <c r="Q430" s="65">
        <f>1/619.375</f>
        <v>1.6145307769929364E-3</v>
      </c>
      <c r="R430" s="79">
        <f>Tabla712[[#This Row],[VALOR ECONOMICO ]]*Tabla712[[#This Row],[RENDIMIENTO EQUIPO]]</f>
        <v>277.65481108859956</v>
      </c>
      <c r="S430" s="71" t="s">
        <v>421</v>
      </c>
      <c r="T430" s="94" t="s">
        <v>421</v>
      </c>
      <c r="U430" s="71" t="s">
        <v>421</v>
      </c>
      <c r="V430" s="80" t="s">
        <v>421</v>
      </c>
    </row>
    <row r="431" spans="2:22" x14ac:dyDescent="0.3">
      <c r="B431" s="6" t="str">
        <f>'DATOS DISEÑO'!$C$9</f>
        <v>BOYACÁ</v>
      </c>
      <c r="C431" s="6" t="str">
        <f>'DATOS DISEÑO'!$C$10</f>
        <v>TUNDAMA</v>
      </c>
      <c r="D431" s="6">
        <v>12</v>
      </c>
      <c r="E431" s="6">
        <v>450.2</v>
      </c>
      <c r="F431" s="82" t="str">
        <f>VLOOKUP(Tabla712[[#This Row],[ITEM]],Tabla1[[#All],[ÍTEM]:[DESCRIPCIÓN ACTIVIDAD]],3,FALSE)</f>
        <v>MEZCLA DENSA EN CALIENTE TIPO MDC‐19  
(Mezcla in situ)</v>
      </c>
      <c r="G431" s="6" t="s">
        <v>68</v>
      </c>
      <c r="H431" t="s">
        <v>403</v>
      </c>
      <c r="I431" s="6" t="s">
        <v>372</v>
      </c>
      <c r="J431" s="5" cm="1">
        <f t="array" ref="J431">INDEX(Tabla9[[#All],[Departamento ]:[Precio ($ COP)]],MATCH(Tabla712[[#This Row],[DEPARTAMENTO]]&amp;Tabla712[[#This Row],[CODIGO]]&amp;Tabla712[[#This Row],[PROVINCIA]],Tabla9[[#All],[Departamento ]]&amp;Tabla9[[#All],[Código]]&amp;Tabla9[[#All],[Provincia]],0),8)</f>
        <v>229296.59815733519</v>
      </c>
      <c r="K431" s="74" t="s">
        <v>421</v>
      </c>
      <c r="L431" s="63" t="s">
        <v>421</v>
      </c>
      <c r="M431" s="63" t="s">
        <v>421</v>
      </c>
      <c r="N431" s="75" t="s">
        <v>421</v>
      </c>
      <c r="O431" s="64" t="s">
        <v>421</v>
      </c>
      <c r="P431" s="76" t="s">
        <v>421</v>
      </c>
      <c r="Q431" s="65">
        <v>0.1</v>
      </c>
      <c r="R431" s="79">
        <f>Tabla712[[#This Row],[VALOR ECONOMICO ]]*Tabla712[[#This Row],[RENDIMIENTO EQUIPO]]</f>
        <v>22929.659815733521</v>
      </c>
      <c r="S431" s="71" t="s">
        <v>421</v>
      </c>
      <c r="T431" s="94" t="s">
        <v>421</v>
      </c>
      <c r="U431" s="71" t="s">
        <v>421</v>
      </c>
      <c r="V431" s="80" t="s">
        <v>421</v>
      </c>
    </row>
    <row r="432" spans="2:22" x14ac:dyDescent="0.3">
      <c r="B432" s="6" t="str">
        <f>'DATOS DISEÑO'!$C$9</f>
        <v>BOYACÁ</v>
      </c>
      <c r="C432" s="6" t="str">
        <f>'DATOS DISEÑO'!$C$10</f>
        <v>TUNDAMA</v>
      </c>
      <c r="D432" s="6">
        <v>12</v>
      </c>
      <c r="E432" s="6">
        <v>350.2</v>
      </c>
      <c r="F432" s="82" t="str">
        <f>VLOOKUP(Tabla712[[#This Row],[ITEM]],Tabla1[[#All],[ÍTEM]:[DESCRIPCIÓN ACTIVIDAD]],3,FALSE)</f>
        <v>MATERIAL GRANULAR TRATADO CON CEMENTO (MGTC) CLASE 2, NO INCLUYE SUM. CEMENTO
(Analizado para Material fino o granular clase 2, NT1)</v>
      </c>
      <c r="G432" s="6" t="s">
        <v>18</v>
      </c>
      <c r="H432" t="s">
        <v>379</v>
      </c>
      <c r="I432" s="6" t="s">
        <v>372</v>
      </c>
      <c r="J432" s="5" cm="1">
        <f t="array" ref="J432">INDEX(Tabla9[[#All],[Departamento ]:[Precio ($ COP)]],MATCH(Tabla712[[#This Row],[DEPARTAMENTO]]&amp;Tabla712[[#This Row],[CODIGO]]&amp;Tabla712[[#This Row],[PROVINCIA]],Tabla9[[#All],[Departamento ]]&amp;Tabla9[[#All],[Código]]&amp;Tabla9[[#All],[Provincia]],0),8)</f>
        <v>61676.547421790725</v>
      </c>
      <c r="K432" s="74" t="s">
        <v>421</v>
      </c>
      <c r="L432" s="63" t="s">
        <v>421</v>
      </c>
      <c r="M432" s="63" t="s">
        <v>421</v>
      </c>
      <c r="N432" s="75" t="s">
        <v>421</v>
      </c>
      <c r="O432" s="64" t="s">
        <v>421</v>
      </c>
      <c r="P432" s="76" t="s">
        <v>421</v>
      </c>
      <c r="Q432" s="65">
        <f>1/45</f>
        <v>2.2222222222222223E-2</v>
      </c>
      <c r="R432" s="79">
        <f>Tabla712[[#This Row],[VALOR ECONOMICO ]]*Tabla712[[#This Row],[RENDIMIENTO EQUIPO]]</f>
        <v>1370.5899427064605</v>
      </c>
      <c r="S432" s="71" t="s">
        <v>421</v>
      </c>
      <c r="T432" s="94" t="s">
        <v>421</v>
      </c>
      <c r="U432" s="71" t="s">
        <v>421</v>
      </c>
      <c r="V432" s="80" t="s">
        <v>421</v>
      </c>
    </row>
    <row r="433" spans="2:22" x14ac:dyDescent="0.3">
      <c r="B433" s="6" t="str">
        <f>'DATOS DISEÑO'!$C$9</f>
        <v>BOYACÁ</v>
      </c>
      <c r="C433" s="6" t="str">
        <f>'DATOS DISEÑO'!$C$10</f>
        <v>TUNDAMA</v>
      </c>
      <c r="D433" s="6">
        <v>12</v>
      </c>
      <c r="E433" s="6">
        <v>350.2</v>
      </c>
      <c r="F433" s="82" t="str">
        <f>VLOOKUP(Tabla712[[#This Row],[ITEM]],Tabla1[[#All],[ÍTEM]:[DESCRIPCIÓN ACTIVIDAD]],3,FALSE)</f>
        <v>MATERIAL GRANULAR TRATADO CON CEMENTO (MGTC) CLASE 2, NO INCLUYE SUM. CEMENTO
(Analizado para Material fino o granular clase 2, NT1)</v>
      </c>
      <c r="G433" s="6" t="s">
        <v>40</v>
      </c>
      <c r="H433" t="s">
        <v>388</v>
      </c>
      <c r="I433" s="6" t="s">
        <v>372</v>
      </c>
      <c r="J433" s="5" cm="1">
        <f t="array" ref="J433">INDEX(Tabla9[[#All],[Departamento ]:[Precio ($ COP)]],MATCH(Tabla712[[#This Row],[DEPARTAMENTO]]&amp;Tabla712[[#This Row],[CODIGO]]&amp;Tabla712[[#This Row],[PROVINCIA]],Tabla9[[#All],[Departamento ]]&amp;Tabla9[[#All],[Código]]&amp;Tabla9[[#All],[Provincia]],0),8)</f>
        <v>182395.02126151661</v>
      </c>
      <c r="K433" s="74" t="s">
        <v>421</v>
      </c>
      <c r="L433" s="63" t="s">
        <v>421</v>
      </c>
      <c r="M433" s="63" t="s">
        <v>421</v>
      </c>
      <c r="N433" s="75" t="s">
        <v>421</v>
      </c>
      <c r="O433" s="64" t="s">
        <v>421</v>
      </c>
      <c r="P433" s="76" t="s">
        <v>421</v>
      </c>
      <c r="Q433" s="65">
        <f>1/45</f>
        <v>2.2222222222222223E-2</v>
      </c>
      <c r="R433" s="79">
        <f>Tabla712[[#This Row],[VALOR ECONOMICO ]]*Tabla712[[#This Row],[RENDIMIENTO EQUIPO]]</f>
        <v>4053.2226947003692</v>
      </c>
      <c r="S433" s="71" t="s">
        <v>421</v>
      </c>
      <c r="T433" s="94" t="s">
        <v>421</v>
      </c>
      <c r="U433" s="71" t="s">
        <v>421</v>
      </c>
      <c r="V433" s="80" t="s">
        <v>421</v>
      </c>
    </row>
    <row r="434" spans="2:22" x14ac:dyDescent="0.3">
      <c r="B434" s="6" t="str">
        <f>'DATOS DISEÑO'!$C$9</f>
        <v>BOYACÁ</v>
      </c>
      <c r="C434" s="6" t="str">
        <f>'DATOS DISEÑO'!$C$10</f>
        <v>TUNDAMA</v>
      </c>
      <c r="D434" s="6">
        <v>13</v>
      </c>
      <c r="E434" s="6">
        <v>236.1</v>
      </c>
      <c r="F434" s="82" t="str">
        <f>VLOOKUP(Tabla712[[#This Row],[ITEM]],Tabla1[[#All],[ÍTEM]:[DESCRIPCIÓN ACTIVIDAD]],3,FALSE)</f>
        <v>SUELO DE SUBRASANTE ESTABILIZADO CON CAL 
(Incluye suminisitro de la Cal)</v>
      </c>
      <c r="G434" s="6" t="s">
        <v>8</v>
      </c>
      <c r="H434" t="s">
        <v>100</v>
      </c>
      <c r="I434" s="6" t="s">
        <v>87</v>
      </c>
      <c r="J434" s="5" cm="1">
        <f t="array" ref="J434">INDEX(Tabla5[[#All],[Departamento]:[Precio ($ COP)]],MATCH(Tabla712[[#This Row],[DEPARTAMENTO]]&amp;Tabla712[[#This Row],[CODIGO]]&amp;Tabla712[[#This Row],[PROVINCIA]],Tabla5[[#All],[Departamento]]&amp;Tabla5[[#All],[Código]]&amp;Tabla5[[#All],[Provincia]],0),6)</f>
        <v>160333.33333333334</v>
      </c>
      <c r="K434" s="74">
        <f>Tabla712[[#This Row],[VALOR ECONOMICO ]]/Tabla712[[#This Row],[PRESTACIONES '[%']]]*100</f>
        <v>86666.666666666672</v>
      </c>
      <c r="L434" s="63">
        <v>185</v>
      </c>
      <c r="M434" s="63">
        <v>280</v>
      </c>
      <c r="N434" s="75">
        <f>Tabla712[[#This Row],[VALOR ECONOMICO ]]/Tabla712[[#This Row],[RENDIMIENTO]]</f>
        <v>572.61904761904771</v>
      </c>
      <c r="O434" s="64" t="s">
        <v>421</v>
      </c>
      <c r="P434" s="76" t="s">
        <v>421</v>
      </c>
      <c r="Q434" s="65" t="s">
        <v>421</v>
      </c>
      <c r="R434" s="78" t="s">
        <v>421</v>
      </c>
      <c r="S434" s="71" t="s">
        <v>421</v>
      </c>
      <c r="T434" s="94" t="s">
        <v>421</v>
      </c>
      <c r="U434" s="71" t="s">
        <v>421</v>
      </c>
      <c r="V434" s="80" t="s">
        <v>421</v>
      </c>
    </row>
    <row r="435" spans="2:22" x14ac:dyDescent="0.3">
      <c r="B435" s="6" t="str">
        <f>'DATOS DISEÑO'!$C$9</f>
        <v>BOYACÁ</v>
      </c>
      <c r="C435" s="6" t="str">
        <f>'DATOS DISEÑO'!$C$10</f>
        <v>TUNDAMA</v>
      </c>
      <c r="D435" s="6">
        <v>13</v>
      </c>
      <c r="E435" s="6">
        <v>310.10000000000002</v>
      </c>
      <c r="F435" s="82" t="str">
        <f>VLOOKUP(Tabla712[[#This Row],[ITEM]],Tabla1[[#All],[ÍTEM]:[DESCRIPCIÓN ACTIVIDAD]],3,FALSE)</f>
        <v>CONFORMACIÓN DE LA CALZADA EXISTENTE</v>
      </c>
      <c r="G435" s="6" t="s">
        <v>8</v>
      </c>
      <c r="H435" t="s">
        <v>100</v>
      </c>
      <c r="I435" s="6" t="s">
        <v>87</v>
      </c>
      <c r="J435" s="5" cm="1">
        <f t="array" ref="J435">INDEX(Tabla5[[#All],[Departamento]:[Precio ($ COP)]],MATCH(Tabla712[[#This Row],[DEPARTAMENTO]]&amp;Tabla712[[#This Row],[CODIGO]]&amp;Tabla712[[#This Row],[PROVINCIA]],Tabla5[[#All],[Departamento]]&amp;Tabla5[[#All],[Código]]&amp;Tabla5[[#All],[Provincia]],0),6)</f>
        <v>160333.33333333334</v>
      </c>
      <c r="K435" s="74">
        <f>Tabla712[[#This Row],[VALOR ECONOMICO ]]/Tabla712[[#This Row],[PRESTACIONES '[%']]]*100</f>
        <v>86666.666666666672</v>
      </c>
      <c r="L435" s="63">
        <v>185</v>
      </c>
      <c r="M435" s="63">
        <v>4955</v>
      </c>
      <c r="N435" s="75">
        <f>Tabla712[[#This Row],[VALOR ECONOMICO ]]/Tabla712[[#This Row],[RENDIMIENTO]]</f>
        <v>32.35788765556677</v>
      </c>
      <c r="O435" s="64" t="s">
        <v>421</v>
      </c>
      <c r="P435" s="76" t="s">
        <v>421</v>
      </c>
      <c r="Q435" s="65" t="s">
        <v>421</v>
      </c>
      <c r="R435" s="78" t="s">
        <v>421</v>
      </c>
      <c r="S435" s="71" t="s">
        <v>421</v>
      </c>
      <c r="T435" s="94" t="s">
        <v>421</v>
      </c>
      <c r="U435" s="71" t="s">
        <v>421</v>
      </c>
      <c r="V435" s="80" t="s">
        <v>421</v>
      </c>
    </row>
    <row r="436" spans="2:22" x14ac:dyDescent="0.3">
      <c r="B436" s="6" t="str">
        <f>'DATOS DISEÑO'!$C$9</f>
        <v>BOYACÁ</v>
      </c>
      <c r="C436" s="6" t="str">
        <f>'DATOS DISEÑO'!$C$10</f>
        <v>TUNDAMA</v>
      </c>
      <c r="D436" s="6">
        <v>13</v>
      </c>
      <c r="E436" s="6" t="s">
        <v>109</v>
      </c>
      <c r="F436" s="82" t="str">
        <f>VLOOKUP(Tabla712[[#This Row],[ITEM]],Tabla1[[#All],[ÍTEM]:[DESCRIPCIÓN ACTIVIDAD]],3,FALSE)</f>
        <v>EXCAVACIÓN SIN CLASIFICAR DE LA EXPLANACIÓN Y CANALES</v>
      </c>
      <c r="G436" s="6" t="s">
        <v>8</v>
      </c>
      <c r="H436" t="s">
        <v>100</v>
      </c>
      <c r="I436" s="6" t="s">
        <v>87</v>
      </c>
      <c r="J436" s="5" cm="1">
        <f t="array" ref="J436">INDEX(Tabla5[[#All],[Departamento]:[Precio ($ COP)]],MATCH(Tabla712[[#This Row],[DEPARTAMENTO]]&amp;Tabla712[[#This Row],[CODIGO]]&amp;Tabla712[[#This Row],[PROVINCIA]],Tabla5[[#All],[Departamento]]&amp;Tabla5[[#All],[Código]]&amp;Tabla5[[#All],[Provincia]],0),6)</f>
        <v>160333.33333333334</v>
      </c>
      <c r="K436" s="74">
        <f>Tabla712[[#This Row],[VALOR ECONOMICO ]]/Tabla712[[#This Row],[PRESTACIONES '[%']]]*100</f>
        <v>86666.666666666672</v>
      </c>
      <c r="L436" s="63">
        <v>185</v>
      </c>
      <c r="M436" s="63">
        <v>425</v>
      </c>
      <c r="N436" s="75">
        <f>Tabla712[[#This Row],[VALOR ECONOMICO ]]/Tabla712[[#This Row],[RENDIMIENTO]]</f>
        <v>377.25490196078431</v>
      </c>
      <c r="O436" s="64" t="s">
        <v>421</v>
      </c>
      <c r="P436" s="76" t="s">
        <v>421</v>
      </c>
      <c r="Q436" s="65" t="s">
        <v>421</v>
      </c>
      <c r="R436" s="78" t="s">
        <v>421</v>
      </c>
      <c r="S436" s="71" t="s">
        <v>421</v>
      </c>
      <c r="T436" s="94" t="s">
        <v>421</v>
      </c>
      <c r="U436" s="71" t="s">
        <v>421</v>
      </c>
      <c r="V436" s="80" t="s">
        <v>421</v>
      </c>
    </row>
    <row r="437" spans="2:22" x14ac:dyDescent="0.3">
      <c r="B437" s="6" t="str">
        <f>'DATOS DISEÑO'!$C$9</f>
        <v>BOYACÁ</v>
      </c>
      <c r="C437" s="6" t="str">
        <f>'DATOS DISEÑO'!$C$10</f>
        <v>TUNDAMA</v>
      </c>
      <c r="D437" s="6">
        <v>12</v>
      </c>
      <c r="E437" s="6">
        <v>350.2</v>
      </c>
      <c r="F437" s="82" t="str">
        <f>VLOOKUP(Tabla712[[#This Row],[ITEM]],Tabla1[[#All],[ÍTEM]:[DESCRIPCIÓN ACTIVIDAD]],3,FALSE)</f>
        <v>MATERIAL GRANULAR TRATADO CON CEMENTO (MGTC) CLASE 2, NO INCLUYE SUM. CEMENTO
(Analizado para Material fino o granular clase 2, NT1)</v>
      </c>
      <c r="G437" s="6" t="s">
        <v>54</v>
      </c>
      <c r="H437" t="s">
        <v>396</v>
      </c>
      <c r="I437" s="6" t="s">
        <v>372</v>
      </c>
      <c r="J437" s="5" cm="1">
        <f t="array" ref="J437">INDEX(Tabla9[[#All],[Departamento ]:[Precio ($ COP)]],MATCH(Tabla712[[#This Row],[DEPARTAMENTO]]&amp;Tabla712[[#This Row],[CODIGO]]&amp;Tabla712[[#This Row],[PROVINCIA]],Tabla9[[#All],[Departamento ]]&amp;Tabla9[[#All],[Código]]&amp;Tabla9[[#All],[Provincia]],0),8)</f>
        <v>229296.59815733519</v>
      </c>
      <c r="K437" s="74" t="s">
        <v>421</v>
      </c>
      <c r="L437" s="63" t="s">
        <v>421</v>
      </c>
      <c r="M437" s="63" t="s">
        <v>421</v>
      </c>
      <c r="N437" s="75" t="s">
        <v>421</v>
      </c>
      <c r="O437" s="64" t="s">
        <v>421</v>
      </c>
      <c r="P437" s="76" t="s">
        <v>421</v>
      </c>
      <c r="Q437" s="65">
        <f>1/45</f>
        <v>2.2222222222222223E-2</v>
      </c>
      <c r="R437" s="79">
        <f>Tabla712[[#This Row],[VALOR ECONOMICO ]]*Tabla712[[#This Row],[RENDIMIENTO EQUIPO]]</f>
        <v>5095.4799590518933</v>
      </c>
      <c r="S437" s="71" t="s">
        <v>421</v>
      </c>
      <c r="T437" s="94" t="s">
        <v>421</v>
      </c>
      <c r="U437" s="71" t="s">
        <v>421</v>
      </c>
      <c r="V437" s="80" t="s">
        <v>421</v>
      </c>
    </row>
    <row r="438" spans="2:22" x14ac:dyDescent="0.3">
      <c r="B438" s="6" t="str">
        <f>'DATOS DISEÑO'!$C$9</f>
        <v>BOYACÁ</v>
      </c>
      <c r="C438" s="6" t="str">
        <f>'DATOS DISEÑO'!$C$10</f>
        <v>TUNDAMA</v>
      </c>
      <c r="D438" s="6">
        <v>13</v>
      </c>
      <c r="E438" s="6">
        <v>450.2</v>
      </c>
      <c r="F438" s="82" t="str">
        <f>VLOOKUP(Tabla712[[#This Row],[ITEM]],Tabla1[[#All],[ÍTEM]:[DESCRIPCIÓN ACTIVIDAD]],3,FALSE)</f>
        <v>MEZCLA DENSA EN CALIENTE TIPO MDC‐19  
(Mezcla in situ)</v>
      </c>
      <c r="G438" s="6" t="s">
        <v>24</v>
      </c>
      <c r="H438" t="s">
        <v>104</v>
      </c>
      <c r="I438" s="6" t="s">
        <v>87</v>
      </c>
      <c r="J438" s="5" cm="1">
        <f t="array" ref="J438">INDEX(Tabla5[[#All],[Departamento]:[Precio ($ COP)]],MATCH(Tabla712[[#This Row],[DEPARTAMENTO]]&amp;Tabla712[[#This Row],[CODIGO]]&amp;Tabla712[[#This Row],[PROVINCIA]],Tabla5[[#All],[Departamento]]&amp;Tabla5[[#All],[Código]]&amp;Tabla5[[#All],[Provincia]],0),6)</f>
        <v>641333.33333333337</v>
      </c>
      <c r="K438" s="74">
        <f>Tabla712[[#This Row],[VALOR ECONOMICO ]]/Tabla712[[#This Row],[PRESTACIONES '[%']]]*100</f>
        <v>346666.66666666669</v>
      </c>
      <c r="L438" s="63">
        <v>185</v>
      </c>
      <c r="M438" s="63">
        <v>80</v>
      </c>
      <c r="N438" s="75">
        <f>Tabla712[[#This Row],[VALOR ECONOMICO ]]/Tabla712[[#This Row],[RENDIMIENTO]]</f>
        <v>8016.666666666667</v>
      </c>
      <c r="O438" s="64" t="s">
        <v>421</v>
      </c>
      <c r="P438" s="76" t="s">
        <v>421</v>
      </c>
      <c r="Q438" s="65" t="s">
        <v>421</v>
      </c>
      <c r="R438" s="78" t="s">
        <v>421</v>
      </c>
      <c r="S438" s="71" t="s">
        <v>421</v>
      </c>
      <c r="T438" s="94" t="s">
        <v>421</v>
      </c>
      <c r="U438" s="71" t="s">
        <v>421</v>
      </c>
      <c r="V438" s="80" t="s">
        <v>421</v>
      </c>
    </row>
    <row r="439" spans="2:22" x14ac:dyDescent="0.3">
      <c r="B439" s="6" t="str">
        <f>'DATOS DISEÑO'!$C$9</f>
        <v>BOYACÁ</v>
      </c>
      <c r="C439" s="6" t="str">
        <f>'DATOS DISEÑO'!$C$10</f>
        <v>TUNDAMA</v>
      </c>
      <c r="D439" s="6">
        <v>13</v>
      </c>
      <c r="E439" s="6">
        <v>236.1</v>
      </c>
      <c r="F439" s="82" t="str">
        <f>VLOOKUP(Tabla712[[#This Row],[ITEM]],Tabla1[[#All],[ÍTEM]:[DESCRIPCIÓN ACTIVIDAD]],3,FALSE)</f>
        <v>SUELO DE SUBRASANTE ESTABILIZADO CON CAL 
(Incluye suminisitro de la Cal)</v>
      </c>
      <c r="G439" s="6" t="s">
        <v>28</v>
      </c>
      <c r="H439" t="s">
        <v>105</v>
      </c>
      <c r="I439" s="6" t="s">
        <v>87</v>
      </c>
      <c r="J439" s="5" cm="1">
        <f t="array" ref="J439">INDEX(Tabla5[[#All],[Departamento]:[Precio ($ COP)]],MATCH(Tabla712[[#This Row],[DEPARTAMENTO]]&amp;Tabla712[[#This Row],[CODIGO]]&amp;Tabla712[[#This Row],[PROVINCIA]],Tabla5[[#All],[Departamento]]&amp;Tabla5[[#All],[Código]]&amp;Tabla5[[#All],[Provincia]],0),6)</f>
        <v>136283.33333333334</v>
      </c>
      <c r="K439" s="74">
        <f>Tabla712[[#This Row],[VALOR ECONOMICO ]]/Tabla712[[#This Row],[PRESTACIONES '[%']]]*100</f>
        <v>73666.666666666672</v>
      </c>
      <c r="L439" s="63">
        <v>185</v>
      </c>
      <c r="M439" s="63">
        <v>280</v>
      </c>
      <c r="N439" s="75">
        <f>Tabla712[[#This Row],[VALOR ECONOMICO ]]/Tabla712[[#This Row],[RENDIMIENTO]]</f>
        <v>486.72619047619054</v>
      </c>
      <c r="O439" s="64" t="s">
        <v>421</v>
      </c>
      <c r="P439" s="76" t="s">
        <v>421</v>
      </c>
      <c r="Q439" s="65" t="s">
        <v>421</v>
      </c>
      <c r="R439" s="78" t="s">
        <v>421</v>
      </c>
      <c r="S439" s="71" t="s">
        <v>421</v>
      </c>
      <c r="T439" s="94" t="s">
        <v>421</v>
      </c>
      <c r="U439" s="71" t="s">
        <v>421</v>
      </c>
      <c r="V439" s="80" t="s">
        <v>421</v>
      </c>
    </row>
    <row r="440" spans="2:22" x14ac:dyDescent="0.3">
      <c r="B440" s="6" t="str">
        <f>'DATOS DISEÑO'!$C$9</f>
        <v>BOYACÁ</v>
      </c>
      <c r="C440" s="6" t="str">
        <f>'DATOS DISEÑO'!$C$10</f>
        <v>TUNDAMA</v>
      </c>
      <c r="D440" s="6">
        <v>13</v>
      </c>
      <c r="E440" s="6">
        <v>310.10000000000002</v>
      </c>
      <c r="F440" s="82" t="str">
        <f>VLOOKUP(Tabla712[[#This Row],[ITEM]],Tabla1[[#All],[ÍTEM]:[DESCRIPCIÓN ACTIVIDAD]],3,FALSE)</f>
        <v>CONFORMACIÓN DE LA CALZADA EXISTENTE</v>
      </c>
      <c r="G440" s="6" t="s">
        <v>28</v>
      </c>
      <c r="H440" t="s">
        <v>105</v>
      </c>
      <c r="I440" s="6" t="s">
        <v>87</v>
      </c>
      <c r="J440" s="5" cm="1">
        <f t="array" ref="J440">INDEX(Tabla5[[#All],[Departamento]:[Precio ($ COP)]],MATCH(Tabla712[[#This Row],[DEPARTAMENTO]]&amp;Tabla712[[#This Row],[CODIGO]]&amp;Tabla712[[#This Row],[PROVINCIA]],Tabla5[[#All],[Departamento]]&amp;Tabla5[[#All],[Código]]&amp;Tabla5[[#All],[Provincia]],0),6)</f>
        <v>136283.33333333334</v>
      </c>
      <c r="K440" s="74">
        <f>Tabla712[[#This Row],[VALOR ECONOMICO ]]/Tabla712[[#This Row],[PRESTACIONES '[%']]]*100</f>
        <v>73666.666666666672</v>
      </c>
      <c r="L440" s="63">
        <v>185</v>
      </c>
      <c r="M440" s="63">
        <v>4955</v>
      </c>
      <c r="N440" s="75">
        <f>Tabla712[[#This Row],[VALOR ECONOMICO ]]/Tabla712[[#This Row],[RENDIMIENTO]]</f>
        <v>27.504204507231755</v>
      </c>
      <c r="O440" s="64" t="s">
        <v>421</v>
      </c>
      <c r="P440" s="76" t="s">
        <v>421</v>
      </c>
      <c r="Q440" s="65" t="s">
        <v>421</v>
      </c>
      <c r="R440" s="78" t="s">
        <v>421</v>
      </c>
      <c r="S440" s="71" t="s">
        <v>421</v>
      </c>
      <c r="T440" s="94" t="s">
        <v>421</v>
      </c>
      <c r="U440" s="71" t="s">
        <v>421</v>
      </c>
      <c r="V440" s="80" t="s">
        <v>421</v>
      </c>
    </row>
    <row r="441" spans="2:22" x14ac:dyDescent="0.3">
      <c r="B441" s="6" t="str">
        <f>'DATOS DISEÑO'!$C$9</f>
        <v>BOYACÁ</v>
      </c>
      <c r="C441" s="6" t="str">
        <f>'DATOS DISEÑO'!$C$10</f>
        <v>TUNDAMA</v>
      </c>
      <c r="D441" s="6">
        <v>13</v>
      </c>
      <c r="E441" s="6">
        <v>450.2</v>
      </c>
      <c r="F441" s="82" t="str">
        <f>VLOOKUP(Tabla712[[#This Row],[ITEM]],Tabla1[[#All],[ÍTEM]:[DESCRIPCIÓN ACTIVIDAD]],3,FALSE)</f>
        <v>MEZCLA DENSA EN CALIENTE TIPO MDC‐19  
(Mezcla in situ)</v>
      </c>
      <c r="G441" s="6" t="s">
        <v>28</v>
      </c>
      <c r="H441" t="s">
        <v>105</v>
      </c>
      <c r="I441" s="6" t="s">
        <v>87</v>
      </c>
      <c r="J441" s="5" cm="1">
        <f t="array" ref="J441">INDEX(Tabla5[[#All],[Departamento]:[Precio ($ COP)]],MATCH(Tabla712[[#This Row],[DEPARTAMENTO]]&amp;Tabla712[[#This Row],[CODIGO]]&amp;Tabla712[[#This Row],[PROVINCIA]],Tabla5[[#All],[Departamento]]&amp;Tabla5[[#All],[Código]]&amp;Tabla5[[#All],[Provincia]],0),6)</f>
        <v>136283.33333333334</v>
      </c>
      <c r="K441" s="74">
        <f>Tabla712[[#This Row],[VALOR ECONOMICO ]]/Tabla712[[#This Row],[PRESTACIONES '[%']]]*100</f>
        <v>73666.666666666672</v>
      </c>
      <c r="L441" s="63">
        <v>185</v>
      </c>
      <c r="M441" s="63">
        <v>80</v>
      </c>
      <c r="N441" s="75">
        <f>Tabla712[[#This Row],[VALOR ECONOMICO ]]/Tabla712[[#This Row],[RENDIMIENTO]]</f>
        <v>1703.5416666666667</v>
      </c>
      <c r="O441" s="64" t="s">
        <v>421</v>
      </c>
      <c r="P441" s="76" t="s">
        <v>421</v>
      </c>
      <c r="Q441" s="65" t="s">
        <v>421</v>
      </c>
      <c r="R441" s="78" t="s">
        <v>421</v>
      </c>
      <c r="S441" s="71" t="s">
        <v>421</v>
      </c>
      <c r="T441" s="94" t="s">
        <v>421</v>
      </c>
      <c r="U441" s="71" t="s">
        <v>421</v>
      </c>
      <c r="V441" s="80" t="s">
        <v>421</v>
      </c>
    </row>
    <row r="442" spans="2:22" x14ac:dyDescent="0.3">
      <c r="B442" s="6" t="str">
        <f>'DATOS DISEÑO'!$C$9</f>
        <v>BOYACÁ</v>
      </c>
      <c r="C442" s="6" t="str">
        <f>'DATOS DISEÑO'!$C$10</f>
        <v>TUNDAMA</v>
      </c>
      <c r="D442" s="6">
        <v>13</v>
      </c>
      <c r="E442" s="6" t="s">
        <v>109</v>
      </c>
      <c r="F442" s="82" t="str">
        <f>VLOOKUP(Tabla712[[#This Row],[ITEM]],Tabla1[[#All],[ÍTEM]:[DESCRIPCIÓN ACTIVIDAD]],3,FALSE)</f>
        <v>EXCAVACIÓN SIN CLASIFICAR DE LA EXPLANACIÓN Y CANALES</v>
      </c>
      <c r="G442" s="6" t="s">
        <v>28</v>
      </c>
      <c r="H442" t="s">
        <v>105</v>
      </c>
      <c r="I442" s="6" t="s">
        <v>87</v>
      </c>
      <c r="J442" s="5" cm="1">
        <f t="array" ref="J442">INDEX(Tabla5[[#All],[Departamento]:[Precio ($ COP)]],MATCH(Tabla712[[#This Row],[DEPARTAMENTO]]&amp;Tabla712[[#This Row],[CODIGO]]&amp;Tabla712[[#This Row],[PROVINCIA]],Tabla5[[#All],[Departamento]]&amp;Tabla5[[#All],[Código]]&amp;Tabla5[[#All],[Provincia]],0),6)</f>
        <v>136283.33333333334</v>
      </c>
      <c r="K442" s="74">
        <f>Tabla712[[#This Row],[VALOR ECONOMICO ]]/Tabla712[[#This Row],[PRESTACIONES '[%']]]*100</f>
        <v>73666.666666666672</v>
      </c>
      <c r="L442" s="63">
        <v>185</v>
      </c>
      <c r="M442" s="63">
        <v>425</v>
      </c>
      <c r="N442" s="75">
        <f>Tabla712[[#This Row],[VALOR ECONOMICO ]]/Tabla712[[#This Row],[RENDIMIENTO]]</f>
        <v>320.66666666666669</v>
      </c>
      <c r="O442" s="64" t="s">
        <v>421</v>
      </c>
      <c r="P442" s="76" t="s">
        <v>421</v>
      </c>
      <c r="Q442" s="65" t="s">
        <v>421</v>
      </c>
      <c r="R442" s="78" t="s">
        <v>421</v>
      </c>
      <c r="S442" s="71" t="s">
        <v>421</v>
      </c>
      <c r="T442" s="94" t="s">
        <v>421</v>
      </c>
      <c r="U442" s="71" t="s">
        <v>421</v>
      </c>
      <c r="V442" s="80" t="s">
        <v>421</v>
      </c>
    </row>
    <row r="443" spans="2:22" x14ac:dyDescent="0.3">
      <c r="B443" s="6" t="str">
        <f>'DATOS DISEÑO'!$C$9</f>
        <v>BOYACÁ</v>
      </c>
      <c r="C443" s="6" t="str">
        <f>'DATOS DISEÑO'!$C$10</f>
        <v>TUNDAMA</v>
      </c>
      <c r="D443" s="6">
        <v>13</v>
      </c>
      <c r="E443" s="6">
        <v>450.2</v>
      </c>
      <c r="F443" s="82" t="str">
        <f>VLOOKUP(Tabla712[[#This Row],[ITEM]],Tabla1[[#All],[ÍTEM]:[DESCRIPCIÓN ACTIVIDAD]],3,FALSE)</f>
        <v>MEZCLA DENSA EN CALIENTE TIPO MDC‐19  
(Mezcla in situ)</v>
      </c>
      <c r="G443" s="6" t="s">
        <v>32</v>
      </c>
      <c r="H443" t="s">
        <v>106</v>
      </c>
      <c r="I443" s="6" t="s">
        <v>87</v>
      </c>
      <c r="J443" s="5" cm="1">
        <f t="array" ref="J443">INDEX(Tabla5[[#All],[Departamento]:[Precio ($ COP)]],MATCH(Tabla712[[#This Row],[DEPARTAMENTO]]&amp;Tabla712[[#This Row],[CODIGO]]&amp;Tabla712[[#This Row],[PROVINCIA]],Tabla5[[#All],[Departamento]]&amp;Tabla5[[#All],[Código]]&amp;Tabla5[[#All],[Provincia]],0),6)</f>
        <v>205226.66666666669</v>
      </c>
      <c r="K443" s="74">
        <f>Tabla712[[#This Row],[VALOR ECONOMICO ]]/Tabla712[[#This Row],[PRESTACIONES '[%']]]*100</f>
        <v>110933.33333333334</v>
      </c>
      <c r="L443" s="63">
        <v>185</v>
      </c>
      <c r="M443" s="63">
        <v>80</v>
      </c>
      <c r="N443" s="75">
        <f>Tabla712[[#This Row],[VALOR ECONOMICO ]]/Tabla712[[#This Row],[RENDIMIENTO]]</f>
        <v>2565.3333333333335</v>
      </c>
      <c r="O443" s="64" t="s">
        <v>421</v>
      </c>
      <c r="P443" s="76" t="s">
        <v>421</v>
      </c>
      <c r="Q443" s="65" t="s">
        <v>421</v>
      </c>
      <c r="R443" s="78" t="s">
        <v>421</v>
      </c>
      <c r="S443" s="71" t="s">
        <v>421</v>
      </c>
      <c r="T443" s="94" t="s">
        <v>421</v>
      </c>
      <c r="U443" s="71" t="s">
        <v>421</v>
      </c>
      <c r="V443" s="80" t="s">
        <v>421</v>
      </c>
    </row>
    <row r="444" spans="2:22" x14ac:dyDescent="0.3">
      <c r="B444" s="6" t="str">
        <f>'DATOS DISEÑO'!$C$9</f>
        <v>BOYACÁ</v>
      </c>
      <c r="C444" s="6" t="str">
        <f>'DATOS DISEÑO'!$C$10</f>
        <v>TUNDAMA</v>
      </c>
      <c r="D444" s="6">
        <v>13</v>
      </c>
      <c r="E444" s="6">
        <v>236.1</v>
      </c>
      <c r="F444" s="82" t="str">
        <f>VLOOKUP(Tabla712[[#This Row],[ITEM]],Tabla1[[#All],[ÍTEM]:[DESCRIPCIÓN ACTIVIDAD]],3,FALSE)</f>
        <v>SUELO DE SUBRASANTE ESTABILIZADO CON CAL 
(Incluye suminisitro de la Cal)</v>
      </c>
      <c r="G444" s="6" t="s">
        <v>41</v>
      </c>
      <c r="H444" t="s">
        <v>341</v>
      </c>
      <c r="I444" s="6" t="s">
        <v>160</v>
      </c>
      <c r="J444" s="5" cm="1">
        <f t="array" ref="J444">INDEX(Tabla8[[#All],[Departamento ]:[Precio ($ COP)]],MATCH(Tabla712[[#This Row],[DEPARTAMENTO]]&amp;Tabla712[[#This Row],[CODIGO]]&amp;Tabla712[[#This Row],[PROVINCIA]],Tabla8[[#All],[Departamento ]]&amp;Tabla8[[#All],[Código]]&amp;Tabla8[[#All],[Provincia]],0),7)</f>
        <v>1725</v>
      </c>
      <c r="K444" s="74" t="s">
        <v>421</v>
      </c>
      <c r="L444" s="63" t="s">
        <v>421</v>
      </c>
      <c r="M444" s="63" t="s">
        <v>421</v>
      </c>
      <c r="N444" s="75" t="s">
        <v>421</v>
      </c>
      <c r="O444" s="64">
        <v>80</v>
      </c>
      <c r="P444" s="77">
        <f>Tabla712[[#This Row],[CANTIDAD DE MATERIAL]]*Tabla712[[#This Row],[VALOR ECONOMICO ]]</f>
        <v>138000</v>
      </c>
      <c r="Q444" s="65" t="s">
        <v>421</v>
      </c>
      <c r="R444" s="78" t="s">
        <v>421</v>
      </c>
      <c r="S444" s="71" t="s">
        <v>421</v>
      </c>
      <c r="T444" s="94" t="s">
        <v>421</v>
      </c>
      <c r="U444" s="71" t="s">
        <v>421</v>
      </c>
      <c r="V444" s="80" t="s">
        <v>421</v>
      </c>
    </row>
    <row r="445" spans="2:22" x14ac:dyDescent="0.3">
      <c r="B445" s="6" t="str">
        <f>'DATOS DISEÑO'!$C$9</f>
        <v>BOYACÁ</v>
      </c>
      <c r="C445" s="6" t="str">
        <f>'DATOS DISEÑO'!$C$10</f>
        <v>TUNDAMA</v>
      </c>
      <c r="D445" s="6">
        <v>13</v>
      </c>
      <c r="E445" s="6" t="s">
        <v>109</v>
      </c>
      <c r="F445" s="82" t="str">
        <f>VLOOKUP(Tabla712[[#This Row],[ITEM]],Tabla1[[#All],[ÍTEM]:[DESCRIPCIÓN ACTIVIDAD]],3,FALSE)</f>
        <v>EXCAVACIÓN SIN CLASIFICAR DE LA EXPLANACIÓN Y CANALES</v>
      </c>
      <c r="G445" s="6" t="s">
        <v>53</v>
      </c>
      <c r="H445" t="s">
        <v>349</v>
      </c>
      <c r="I445" s="6" t="s">
        <v>146</v>
      </c>
      <c r="J445" s="5" cm="1">
        <f t="array" ref="J445">INDEX(Tabla8[[#All],[Departamento ]:[Precio ($ COP)]],MATCH(Tabla712[[#This Row],[DEPARTAMENTO]]&amp;Tabla712[[#This Row],[CODIGO]]&amp;Tabla712[[#This Row],[PROVINCIA]],Tabla8[[#All],[Departamento ]]&amp;Tabla8[[#All],[Código]]&amp;Tabla8[[#All],[Provincia]],0),7)</f>
        <v>3377.6829577518247</v>
      </c>
      <c r="K445" s="74" t="s">
        <v>421</v>
      </c>
      <c r="L445" s="63" t="s">
        <v>421</v>
      </c>
      <c r="M445" s="63" t="s">
        <v>421</v>
      </c>
      <c r="N445" s="75" t="s">
        <v>421</v>
      </c>
      <c r="O445" s="64">
        <v>1</v>
      </c>
      <c r="P445" s="77">
        <f>Tabla712[[#This Row],[CANTIDAD DE MATERIAL]]*Tabla712[[#This Row],[VALOR ECONOMICO ]]</f>
        <v>3377.6829577518247</v>
      </c>
      <c r="Q445" s="65" t="s">
        <v>421</v>
      </c>
      <c r="R445" s="78" t="s">
        <v>421</v>
      </c>
      <c r="S445" s="71" t="s">
        <v>421</v>
      </c>
      <c r="T445" s="94" t="s">
        <v>421</v>
      </c>
      <c r="U445" s="71" t="s">
        <v>421</v>
      </c>
      <c r="V445" s="80" t="s">
        <v>421</v>
      </c>
    </row>
    <row r="446" spans="2:22" x14ac:dyDescent="0.3">
      <c r="B446" s="6" t="str">
        <f>'DATOS DISEÑO'!$C$9</f>
        <v>BOYACÁ</v>
      </c>
      <c r="C446" s="6" t="str">
        <f>'DATOS DISEÑO'!$C$10</f>
        <v>TUNDAMA</v>
      </c>
      <c r="D446" s="6">
        <v>13</v>
      </c>
      <c r="E446" s="6" t="s">
        <v>113</v>
      </c>
      <c r="F446" s="82" t="str">
        <f>VLOOKUP(Tabla712[[#This Row],[ITEM]],Tabla1[[#All],[ÍTEM]:[DESCRIPCIÓN ACTIVIDAD]],3,FALSE)</f>
        <v>BASE GRANULAR CLASE C 
(Analizada para tipo NT1, de gradacion BG 25, clase C)</v>
      </c>
      <c r="G446" s="6" t="s">
        <v>8</v>
      </c>
      <c r="H446" t="s">
        <v>100</v>
      </c>
      <c r="I446" s="6" t="s">
        <v>87</v>
      </c>
      <c r="J446" s="5" cm="1">
        <f t="array" ref="J446">INDEX(Tabla5[[#All],[Departamento]:[Precio ($ COP)]],MATCH(Tabla712[[#This Row],[DEPARTAMENTO]]&amp;Tabla712[[#This Row],[CODIGO]]&amp;Tabla712[[#This Row],[PROVINCIA]],Tabla5[[#All],[Departamento]]&amp;Tabla5[[#All],[Código]]&amp;Tabla5[[#All],[Provincia]],0),6)</f>
        <v>160333.33333333334</v>
      </c>
      <c r="K446" s="74">
        <f>Tabla712[[#This Row],[VALOR ECONOMICO ]]/Tabla712[[#This Row],[PRESTACIONES '[%']]]*100</f>
        <v>86666.666666666672</v>
      </c>
      <c r="L446" s="63">
        <v>185</v>
      </c>
      <c r="M446" s="63">
        <v>240</v>
      </c>
      <c r="N446" s="75">
        <f>Tabla712[[#This Row],[VALOR ECONOMICO ]]/Tabla712[[#This Row],[RENDIMIENTO]]</f>
        <v>668.05555555555554</v>
      </c>
      <c r="O446" s="64" t="s">
        <v>421</v>
      </c>
      <c r="P446" s="76" t="s">
        <v>421</v>
      </c>
      <c r="Q446" s="65" t="s">
        <v>421</v>
      </c>
      <c r="R446" s="78" t="s">
        <v>421</v>
      </c>
      <c r="S446" s="71" t="s">
        <v>421</v>
      </c>
      <c r="T446" s="94" t="s">
        <v>421</v>
      </c>
      <c r="U446" s="71" t="s">
        <v>421</v>
      </c>
      <c r="V446" s="80" t="s">
        <v>421</v>
      </c>
    </row>
    <row r="447" spans="2:22" x14ac:dyDescent="0.3">
      <c r="B447" s="6" t="str">
        <f>'DATOS DISEÑO'!$C$9</f>
        <v>BOYACÁ</v>
      </c>
      <c r="C447" s="6" t="str">
        <f>'DATOS DISEÑO'!$C$10</f>
        <v>TUNDAMA</v>
      </c>
      <c r="D447" s="6">
        <v>13</v>
      </c>
      <c r="E447" s="6">
        <v>450.2</v>
      </c>
      <c r="F447" s="82" t="str">
        <f>VLOOKUP(Tabla712[[#This Row],[ITEM]],Tabla1[[#All],[ÍTEM]:[DESCRIPCIÓN ACTIVIDAD]],3,FALSE)</f>
        <v>MEZCLA DENSA EN CALIENTE TIPO MDC‐19  
(Mezcla in situ)</v>
      </c>
      <c r="G447" s="6" t="s">
        <v>79</v>
      </c>
      <c r="H447" t="s">
        <v>370</v>
      </c>
      <c r="I447" s="6" t="s">
        <v>146</v>
      </c>
      <c r="J447" s="5" cm="1">
        <f t="array" ref="J447">INDEX(Tabla8[[#All],[Departamento ]:[Precio ($ COP)]],MATCH(Tabla712[[#This Row],[DEPARTAMENTO]]&amp;Tabla712[[#This Row],[CODIGO]]&amp;Tabla712[[#This Row],[PROVINCIA]],Tabla8[[#All],[Departamento ]]&amp;Tabla8[[#All],[Código]]&amp;Tabla8[[#All],[Provincia]],0),7)</f>
        <v>66457.20292131562</v>
      </c>
      <c r="K447" s="74" t="s">
        <v>421</v>
      </c>
      <c r="L447" s="63" t="s">
        <v>421</v>
      </c>
      <c r="M447" s="63" t="s">
        <v>421</v>
      </c>
      <c r="N447" s="75" t="s">
        <v>421</v>
      </c>
      <c r="O447" s="64">
        <v>1.4</v>
      </c>
      <c r="P447" s="77">
        <f>Tabla712[[#This Row],[CANTIDAD DE MATERIAL]]*Tabla712[[#This Row],[VALOR ECONOMICO ]]</f>
        <v>93040.084089841868</v>
      </c>
      <c r="Q447" s="65" t="s">
        <v>421</v>
      </c>
      <c r="R447" s="78" t="s">
        <v>421</v>
      </c>
      <c r="S447" s="71" t="s">
        <v>421</v>
      </c>
      <c r="T447" s="94" t="s">
        <v>421</v>
      </c>
      <c r="U447" s="71" t="s">
        <v>421</v>
      </c>
      <c r="V447" s="80" t="s">
        <v>421</v>
      </c>
    </row>
    <row r="448" spans="2:22" x14ac:dyDescent="0.3">
      <c r="B448" s="6" t="str">
        <f>'DATOS DISEÑO'!$C$9</f>
        <v>BOYACÁ</v>
      </c>
      <c r="C448" s="6" t="str">
        <f>'DATOS DISEÑO'!$C$10</f>
        <v>TUNDAMA</v>
      </c>
      <c r="D448" s="6">
        <v>13</v>
      </c>
      <c r="E448" s="6">
        <v>236.1</v>
      </c>
      <c r="F448" s="82" t="str">
        <f>VLOOKUP(Tabla712[[#This Row],[ITEM]],Tabla1[[#All],[ÍTEM]:[DESCRIPCIÓN ACTIVIDAD]],3,FALSE)</f>
        <v>SUELO DE SUBRASANTE ESTABILIZADO CON CAL 
(Incluye suminisitro de la Cal)</v>
      </c>
      <c r="G448" s="6" t="s">
        <v>33</v>
      </c>
      <c r="H448" t="s">
        <v>336</v>
      </c>
      <c r="I448" s="6" t="s">
        <v>335</v>
      </c>
      <c r="J448" s="5" cm="1">
        <f t="array" ref="J448">INDEX(Tabla8[[#All],[Departamento ]:[Precio ($ COP)]],MATCH(Tabla712[[#This Row],[DEPARTAMENTO]]&amp;Tabla712[[#This Row],[CODIGO]]&amp;Tabla712[[#This Row],[PROVINCIA]],Tabla8[[#All],[Departamento ]]&amp;Tabla8[[#All],[Código]]&amp;Tabla8[[#All],[Provincia]],0),7)</f>
        <v>97.87579460336616</v>
      </c>
      <c r="K448" s="74" t="s">
        <v>421</v>
      </c>
      <c r="L448" s="63" t="s">
        <v>421</v>
      </c>
      <c r="M448" s="63" t="s">
        <v>421</v>
      </c>
      <c r="N448" s="75" t="s">
        <v>421</v>
      </c>
      <c r="O448" s="64">
        <v>25</v>
      </c>
      <c r="P448" s="77">
        <f>Tabla712[[#This Row],[CANTIDAD DE MATERIAL]]*Tabla712[[#This Row],[VALOR ECONOMICO ]]</f>
        <v>2446.8948650841539</v>
      </c>
      <c r="Q448" s="65" t="s">
        <v>421</v>
      </c>
      <c r="R448" s="78" t="s">
        <v>421</v>
      </c>
      <c r="S448" s="71" t="s">
        <v>421</v>
      </c>
      <c r="T448" s="94" t="s">
        <v>421</v>
      </c>
      <c r="U448" s="71" t="s">
        <v>421</v>
      </c>
      <c r="V448" s="80" t="s">
        <v>421</v>
      </c>
    </row>
    <row r="449" spans="2:22" x14ac:dyDescent="0.3">
      <c r="B449" s="6" t="str">
        <f>'DATOS DISEÑO'!$C$9</f>
        <v>BOYACÁ</v>
      </c>
      <c r="C449" s="6" t="str">
        <f>'DATOS DISEÑO'!$C$10</f>
        <v>TUNDAMA</v>
      </c>
      <c r="D449" s="6">
        <v>13</v>
      </c>
      <c r="E449" s="6">
        <v>310.10000000000002</v>
      </c>
      <c r="F449" s="82" t="str">
        <f>VLOOKUP(Tabla712[[#This Row],[ITEM]],Tabla1[[#All],[ÍTEM]:[DESCRIPCIÓN ACTIVIDAD]],3,FALSE)</f>
        <v>CONFORMACIÓN DE LA CALZADA EXISTENTE</v>
      </c>
      <c r="G449" s="6" t="s">
        <v>33</v>
      </c>
      <c r="H449" t="s">
        <v>336</v>
      </c>
      <c r="I449" s="6" t="s">
        <v>335</v>
      </c>
      <c r="J449" s="5" cm="1">
        <f t="array" ref="J449">INDEX(Tabla8[[#All],[Departamento ]:[Precio ($ COP)]],MATCH(Tabla712[[#This Row],[DEPARTAMENTO]]&amp;Tabla712[[#This Row],[CODIGO]]&amp;Tabla712[[#This Row],[PROVINCIA]],Tabla8[[#All],[Departamento ]]&amp;Tabla8[[#All],[Código]]&amp;Tabla8[[#All],[Provincia]],0),7)</f>
        <v>97.87579460336616</v>
      </c>
      <c r="K449" s="74" t="s">
        <v>421</v>
      </c>
      <c r="L449" s="63" t="s">
        <v>421</v>
      </c>
      <c r="M449" s="63" t="s">
        <v>421</v>
      </c>
      <c r="N449" s="75" t="s">
        <v>421</v>
      </c>
      <c r="O449" s="64">
        <v>3</v>
      </c>
      <c r="P449" s="77">
        <f>Tabla712[[#This Row],[CANTIDAD DE MATERIAL]]*Tabla712[[#This Row],[VALOR ECONOMICO ]]</f>
        <v>293.62738381009848</v>
      </c>
      <c r="Q449" s="65" t="s">
        <v>421</v>
      </c>
      <c r="R449" s="78" t="s">
        <v>421</v>
      </c>
      <c r="S449" s="71" t="s">
        <v>421</v>
      </c>
      <c r="T449" s="94" t="s">
        <v>421</v>
      </c>
      <c r="U449" s="71" t="s">
        <v>421</v>
      </c>
      <c r="V449" s="80" t="s">
        <v>421</v>
      </c>
    </row>
    <row r="450" spans="2:22" x14ac:dyDescent="0.3">
      <c r="B450" s="6" t="str">
        <f>'DATOS DISEÑO'!$C$9</f>
        <v>BOYACÁ</v>
      </c>
      <c r="C450" s="6" t="str">
        <f>'DATOS DISEÑO'!$C$10</f>
        <v>TUNDAMA</v>
      </c>
      <c r="D450" s="6">
        <v>13</v>
      </c>
      <c r="E450" s="6">
        <v>450.2</v>
      </c>
      <c r="F450" s="82" t="str">
        <f>VLOOKUP(Tabla712[[#This Row],[ITEM]],Tabla1[[#All],[ÍTEM]:[DESCRIPCIÓN ACTIVIDAD]],3,FALSE)</f>
        <v>MEZCLA DENSA EN CALIENTE TIPO MDC‐19  
(Mezcla in situ)</v>
      </c>
      <c r="G450" s="6" t="s">
        <v>33</v>
      </c>
      <c r="H450" t="s">
        <v>336</v>
      </c>
      <c r="I450" s="6" t="s">
        <v>335</v>
      </c>
      <c r="J450" s="5" cm="1">
        <f t="array" ref="J450">INDEX(Tabla8[[#All],[Departamento ]:[Precio ($ COP)]],MATCH(Tabla712[[#This Row],[DEPARTAMENTO]]&amp;Tabla712[[#This Row],[CODIGO]]&amp;Tabla712[[#This Row],[PROVINCIA]],Tabla8[[#All],[Departamento ]]&amp;Tabla8[[#All],[Código]]&amp;Tabla8[[#All],[Provincia]],0),7)</f>
        <v>97.87579460336616</v>
      </c>
      <c r="K450" s="74" t="s">
        <v>421</v>
      </c>
      <c r="L450" s="63" t="s">
        <v>421</v>
      </c>
      <c r="M450" s="63" t="s">
        <v>421</v>
      </c>
      <c r="N450" s="75" t="s">
        <v>421</v>
      </c>
      <c r="O450" s="64">
        <v>25</v>
      </c>
      <c r="P450" s="77">
        <f>Tabla712[[#This Row],[CANTIDAD DE MATERIAL]]*Tabla712[[#This Row],[VALOR ECONOMICO ]]</f>
        <v>2446.8948650841539</v>
      </c>
      <c r="Q450" s="65" t="s">
        <v>421</v>
      </c>
      <c r="R450" s="78" t="s">
        <v>421</v>
      </c>
      <c r="S450" s="71" t="s">
        <v>421</v>
      </c>
      <c r="T450" s="94" t="s">
        <v>421</v>
      </c>
      <c r="U450" s="71" t="s">
        <v>421</v>
      </c>
      <c r="V450" s="80" t="s">
        <v>421</v>
      </c>
    </row>
    <row r="451" spans="2:22" x14ac:dyDescent="0.3">
      <c r="B451" s="6" t="str">
        <f>'DATOS DISEÑO'!$C$9</f>
        <v>BOYACÁ</v>
      </c>
      <c r="C451" s="6" t="str">
        <f>'DATOS DISEÑO'!$C$10</f>
        <v>TUNDAMA</v>
      </c>
      <c r="D451" s="6">
        <v>13</v>
      </c>
      <c r="E451" s="6" t="s">
        <v>113</v>
      </c>
      <c r="F451" s="82" t="str">
        <f>VLOOKUP(Tabla712[[#This Row],[ITEM]],Tabla1[[#All],[ÍTEM]:[DESCRIPCIÓN ACTIVIDAD]],3,FALSE)</f>
        <v>BASE GRANULAR CLASE C 
(Analizada para tipo NT1, de gradacion BG 25, clase C)</v>
      </c>
      <c r="G451" s="6" t="s">
        <v>63</v>
      </c>
      <c r="H451" t="s">
        <v>356</v>
      </c>
      <c r="I451" s="6" t="s">
        <v>146</v>
      </c>
      <c r="J451" s="5" cm="1">
        <f t="array" ref="J451">INDEX(Tabla8[[#All],[Departamento ]:[Precio ($ COP)]],MATCH(Tabla712[[#This Row],[DEPARTAMENTO]]&amp;Tabla712[[#This Row],[CODIGO]]&amp;Tabla712[[#This Row],[PROVINCIA]],Tabla8[[#All],[Departamento ]]&amp;Tabla8[[#All],[Código]]&amp;Tabla8[[#All],[Provincia]],0),7)</f>
        <v>67513.129849974139</v>
      </c>
      <c r="K451" s="74" t="s">
        <v>421</v>
      </c>
      <c r="L451" s="63" t="s">
        <v>421</v>
      </c>
      <c r="M451" s="63" t="s">
        <v>421</v>
      </c>
      <c r="N451" s="75" t="s">
        <v>421</v>
      </c>
      <c r="O451" s="64">
        <v>1.3</v>
      </c>
      <c r="P451" s="77">
        <f>Tabla712[[#This Row],[CANTIDAD DE MATERIAL]]*Tabla712[[#This Row],[VALOR ECONOMICO ]]</f>
        <v>87767.068804966388</v>
      </c>
      <c r="Q451" s="65" t="s">
        <v>421</v>
      </c>
      <c r="R451" s="78" t="s">
        <v>421</v>
      </c>
      <c r="S451" s="71" t="s">
        <v>421</v>
      </c>
      <c r="T451" s="94" t="s">
        <v>421</v>
      </c>
      <c r="U451" s="71" t="s">
        <v>421</v>
      </c>
      <c r="V451" s="80" t="s">
        <v>421</v>
      </c>
    </row>
    <row r="452" spans="2:22" x14ac:dyDescent="0.3">
      <c r="B452" s="6" t="str">
        <f>'DATOS DISEÑO'!$C$9</f>
        <v>BOYACÁ</v>
      </c>
      <c r="C452" s="6" t="str">
        <f>'DATOS DISEÑO'!$C$10</f>
        <v>TUNDAMA</v>
      </c>
      <c r="D452" s="6">
        <v>13</v>
      </c>
      <c r="E452" s="6" t="s">
        <v>109</v>
      </c>
      <c r="F452" s="82" t="str">
        <f>VLOOKUP(Tabla712[[#This Row],[ITEM]],Tabla1[[#All],[ÍTEM]:[DESCRIPCIÓN ACTIVIDAD]],3,FALSE)</f>
        <v>EXCAVACIÓN SIN CLASIFICAR DE LA EXPLANACIÓN Y CANALES</v>
      </c>
      <c r="G452" s="6" t="s">
        <v>10</v>
      </c>
      <c r="H452" t="s">
        <v>375</v>
      </c>
      <c r="I452" s="6" t="s">
        <v>372</v>
      </c>
      <c r="J452" s="5" cm="1">
        <f t="array" ref="J452">INDEX(Tabla9[[#All],[Departamento ]:[Precio ($ COP)]],MATCH(Tabla712[[#This Row],[DEPARTAMENTO]]&amp;Tabla712[[#This Row],[CODIGO]]&amp;Tabla712[[#This Row],[PROVINCIA]],Tabla9[[#All],[Departamento ]]&amp;Tabla9[[#All],[Código]]&amp;Tabla9[[#All],[Provincia]],0),8)</f>
        <v>250141.74344436562</v>
      </c>
      <c r="K452" s="74" t="s">
        <v>421</v>
      </c>
      <c r="L452" s="63" t="s">
        <v>421</v>
      </c>
      <c r="M452" s="63" t="s">
        <v>421</v>
      </c>
      <c r="N452" s="75" t="s">
        <v>421</v>
      </c>
      <c r="O452" s="64" t="s">
        <v>421</v>
      </c>
      <c r="P452" s="76" t="s">
        <v>421</v>
      </c>
      <c r="Q452" s="65">
        <f>1/70</f>
        <v>1.4285714285714285E-2</v>
      </c>
      <c r="R452" s="79">
        <f>Tabla712[[#This Row],[VALOR ECONOMICO ]]*Tabla712[[#This Row],[RENDIMIENTO EQUIPO]]</f>
        <v>3573.4534777766517</v>
      </c>
      <c r="S452" s="71" t="s">
        <v>421</v>
      </c>
      <c r="T452" s="94" t="s">
        <v>421</v>
      </c>
      <c r="U452" s="71" t="s">
        <v>421</v>
      </c>
      <c r="V452" s="80" t="s">
        <v>421</v>
      </c>
    </row>
    <row r="453" spans="2:22" x14ac:dyDescent="0.3">
      <c r="B453" s="6" t="str">
        <f>'DATOS DISEÑO'!$C$9</f>
        <v>BOYACÁ</v>
      </c>
      <c r="C453" s="6" t="str">
        <f>'DATOS DISEÑO'!$C$10</f>
        <v>TUNDAMA</v>
      </c>
      <c r="D453" s="6">
        <v>13</v>
      </c>
      <c r="E453" s="6">
        <v>310.10000000000002</v>
      </c>
      <c r="F453" s="82" t="str">
        <f>VLOOKUP(Tabla712[[#This Row],[ITEM]],Tabla1[[#All],[ÍTEM]:[DESCRIPCIÓN ACTIVIDAD]],3,FALSE)</f>
        <v>CONFORMACIÓN DE LA CALZADA EXISTENTE</v>
      </c>
      <c r="G453" s="6" t="s">
        <v>323</v>
      </c>
      <c r="H453" t="s">
        <v>377</v>
      </c>
      <c r="I453" s="6" t="s">
        <v>372</v>
      </c>
      <c r="J453" s="5" cm="1">
        <f t="array" ref="J453">INDEX(Tabla9[[#All],[Departamento ]:[Precio ($ COP)]],MATCH(Tabla712[[#This Row],[DEPARTAMENTO]]&amp;Tabla712[[#This Row],[CODIGO]]&amp;Tabla712[[#This Row],[PROVINCIA]],Tabla9[[#All],[Departamento ]]&amp;Tabla9[[#All],[Código]]&amp;Tabla9[[#All],[Provincia]],0),8)</f>
        <v>250141.74344436562</v>
      </c>
      <c r="K453" s="74" t="s">
        <v>421</v>
      </c>
      <c r="L453" s="63" t="s">
        <v>421</v>
      </c>
      <c r="M453" s="63" t="s">
        <v>421</v>
      </c>
      <c r="N453" s="75" t="s">
        <v>421</v>
      </c>
      <c r="O453" s="64" t="s">
        <v>421</v>
      </c>
      <c r="P453" s="76" t="s">
        <v>421</v>
      </c>
      <c r="Q453" s="65">
        <f>1/619.375</f>
        <v>1.6145307769929364E-3</v>
      </c>
      <c r="R453" s="79">
        <f>Tabla712[[#This Row],[VALOR ECONOMICO ]]*Tabla712[[#This Row],[RENDIMIENTO EQUIPO]]</f>
        <v>403.86154340159942</v>
      </c>
      <c r="S453" s="71" t="s">
        <v>421</v>
      </c>
      <c r="T453" s="94" t="s">
        <v>421</v>
      </c>
      <c r="U453" s="71" t="s">
        <v>421</v>
      </c>
      <c r="V453" s="80" t="s">
        <v>421</v>
      </c>
    </row>
    <row r="454" spans="2:22" x14ac:dyDescent="0.3">
      <c r="B454" s="6" t="str">
        <f>'DATOS DISEÑO'!$C$9</f>
        <v>BOYACÁ</v>
      </c>
      <c r="C454" s="6" t="str">
        <f>'DATOS DISEÑO'!$C$10</f>
        <v>TUNDAMA</v>
      </c>
      <c r="D454" s="6">
        <v>13</v>
      </c>
      <c r="E454" s="6">
        <v>450.2</v>
      </c>
      <c r="F454" s="82" t="str">
        <f>VLOOKUP(Tabla712[[#This Row],[ITEM]],Tabla1[[#All],[ÍTEM]:[DESCRIPCIÓN ACTIVIDAD]],3,FALSE)</f>
        <v>MEZCLA DENSA EN CALIENTE TIPO MDC‐19  
(Mezcla in situ)</v>
      </c>
      <c r="G454" s="6" t="s">
        <v>14</v>
      </c>
      <c r="H454" t="s">
        <v>378</v>
      </c>
      <c r="I454" s="6" t="s">
        <v>372</v>
      </c>
      <c r="J454" s="5" cm="1">
        <f t="array" ref="J454">INDEX(Tabla9[[#All],[Departamento ]:[Precio ($ COP)]],MATCH(Tabla712[[#This Row],[DEPARTAMENTO]]&amp;Tabla712[[#This Row],[CODIGO]]&amp;Tabla712[[#This Row],[PROVINCIA]],Tabla9[[#All],[Departamento ]]&amp;Tabla9[[#All],[Código]]&amp;Tabla9[[#All],[Provincia]],0),8)</f>
        <v>270986.88873139612</v>
      </c>
      <c r="K454" s="74" t="s">
        <v>421</v>
      </c>
      <c r="L454" s="63" t="s">
        <v>421</v>
      </c>
      <c r="M454" s="63" t="s">
        <v>421</v>
      </c>
      <c r="N454" s="75" t="s">
        <v>421</v>
      </c>
      <c r="O454" s="64" t="s">
        <v>421</v>
      </c>
      <c r="P454" s="76" t="s">
        <v>421</v>
      </c>
      <c r="Q454" s="65">
        <v>0.1</v>
      </c>
      <c r="R454" s="79">
        <f>Tabla712[[#This Row],[VALOR ECONOMICO ]]*Tabla712[[#This Row],[RENDIMIENTO EQUIPO]]</f>
        <v>27098.688873139614</v>
      </c>
      <c r="S454" s="71" t="s">
        <v>421</v>
      </c>
      <c r="T454" s="94" t="s">
        <v>421</v>
      </c>
      <c r="U454" s="71" t="s">
        <v>421</v>
      </c>
      <c r="V454" s="80" t="s">
        <v>421</v>
      </c>
    </row>
    <row r="455" spans="2:22" x14ac:dyDescent="0.3">
      <c r="B455" s="6" t="str">
        <f>'DATOS DISEÑO'!$C$9</f>
        <v>BOYACÁ</v>
      </c>
      <c r="C455" s="6" t="str">
        <f>'DATOS DISEÑO'!$C$10</f>
        <v>TUNDAMA</v>
      </c>
      <c r="D455" s="6">
        <v>13</v>
      </c>
      <c r="E455" s="6">
        <v>236.1</v>
      </c>
      <c r="F455" s="82" t="str">
        <f>VLOOKUP(Tabla712[[#This Row],[ITEM]],Tabla1[[#All],[ÍTEM]:[DESCRIPCIÓN ACTIVIDAD]],3,FALSE)</f>
        <v>SUELO DE SUBRASANTE ESTABILIZADO CON CAL 
(Incluye suminisitro de la Cal)</v>
      </c>
      <c r="G455" s="6" t="s">
        <v>18</v>
      </c>
      <c r="H455" t="s">
        <v>379</v>
      </c>
      <c r="I455" s="6" t="s">
        <v>372</v>
      </c>
      <c r="J455" s="5" cm="1">
        <f t="array" ref="J455">INDEX(Tabla9[[#All],[Departamento ]:[Precio ($ COP)]],MATCH(Tabla712[[#This Row],[DEPARTAMENTO]]&amp;Tabla712[[#This Row],[CODIGO]]&amp;Tabla712[[#This Row],[PROVINCIA]],Tabla9[[#All],[Departamento ]]&amp;Tabla9[[#All],[Código]]&amp;Tabla9[[#All],[Provincia]],0),8)</f>
        <v>61676.547421790725</v>
      </c>
      <c r="K455" s="74" t="s">
        <v>421</v>
      </c>
      <c r="L455" s="63" t="s">
        <v>421</v>
      </c>
      <c r="M455" s="63" t="s">
        <v>421</v>
      </c>
      <c r="N455" s="75" t="s">
        <v>421</v>
      </c>
      <c r="O455" s="64" t="s">
        <v>421</v>
      </c>
      <c r="P455" s="76" t="s">
        <v>421</v>
      </c>
      <c r="Q455" s="65">
        <f>1/35</f>
        <v>2.8571428571428571E-2</v>
      </c>
      <c r="R455" s="79">
        <f>Tabla712[[#This Row],[VALOR ECONOMICO ]]*Tabla712[[#This Row],[RENDIMIENTO EQUIPO]]</f>
        <v>1762.1870691940208</v>
      </c>
      <c r="S455" s="71" t="s">
        <v>421</v>
      </c>
      <c r="T455" s="94" t="s">
        <v>421</v>
      </c>
      <c r="U455" s="71" t="s">
        <v>421</v>
      </c>
      <c r="V455" s="80" t="s">
        <v>421</v>
      </c>
    </row>
    <row r="456" spans="2:22" x14ac:dyDescent="0.3">
      <c r="B456" s="6" t="str">
        <f>'DATOS DISEÑO'!$C$9</f>
        <v>BOYACÁ</v>
      </c>
      <c r="C456" s="6" t="str">
        <f>'DATOS DISEÑO'!$C$10</f>
        <v>TUNDAMA</v>
      </c>
      <c r="D456" s="6">
        <v>13</v>
      </c>
      <c r="E456" s="6">
        <v>310.10000000000002</v>
      </c>
      <c r="F456" s="82" t="str">
        <f>VLOOKUP(Tabla712[[#This Row],[ITEM]],Tabla1[[#All],[ÍTEM]:[DESCRIPCIÓN ACTIVIDAD]],3,FALSE)</f>
        <v>CONFORMACIÓN DE LA CALZADA EXISTENTE</v>
      </c>
      <c r="G456" s="6" t="s">
        <v>18</v>
      </c>
      <c r="H456" t="s">
        <v>379</v>
      </c>
      <c r="I456" s="6" t="s">
        <v>372</v>
      </c>
      <c r="J456" s="5" cm="1">
        <f t="array" ref="J456">INDEX(Tabla9[[#All],[Departamento ]:[Precio ($ COP)]],MATCH(Tabla712[[#This Row],[DEPARTAMENTO]]&amp;Tabla712[[#This Row],[CODIGO]]&amp;Tabla712[[#This Row],[PROVINCIA]],Tabla9[[#All],[Departamento ]]&amp;Tabla9[[#All],[Código]]&amp;Tabla9[[#All],[Provincia]],0),8)</f>
        <v>61676.547421790725</v>
      </c>
      <c r="K456" s="74" t="s">
        <v>421</v>
      </c>
      <c r="L456" s="63" t="s">
        <v>421</v>
      </c>
      <c r="M456" s="63" t="s">
        <v>421</v>
      </c>
      <c r="N456" s="75" t="s">
        <v>421</v>
      </c>
      <c r="O456" s="64" t="s">
        <v>421</v>
      </c>
      <c r="P456" s="76" t="s">
        <v>421</v>
      </c>
      <c r="Q456" s="65">
        <f>1/619.375</f>
        <v>1.6145307769929364E-3</v>
      </c>
      <c r="R456" s="79">
        <f>Tabla712[[#This Row],[VALOR ECONOMICO ]]*Tabla712[[#This Row],[RENDIMIENTO EQUIPO]]</f>
        <v>99.578684031145471</v>
      </c>
      <c r="S456" s="71" t="s">
        <v>421</v>
      </c>
      <c r="T456" s="94" t="s">
        <v>421</v>
      </c>
      <c r="U456" s="71" t="s">
        <v>421</v>
      </c>
      <c r="V456" s="80" t="s">
        <v>421</v>
      </c>
    </row>
    <row r="457" spans="2:22" x14ac:dyDescent="0.3">
      <c r="B457" s="6" t="str">
        <f>'DATOS DISEÑO'!$C$9</f>
        <v>BOYACÁ</v>
      </c>
      <c r="C457" s="6" t="str">
        <f>'DATOS DISEÑO'!$C$10</f>
        <v>TUNDAMA</v>
      </c>
      <c r="D457" s="6">
        <v>13</v>
      </c>
      <c r="E457" s="6" t="s">
        <v>113</v>
      </c>
      <c r="F457" s="82" t="str">
        <f>VLOOKUP(Tabla712[[#This Row],[ITEM]],Tabla1[[#All],[ÍTEM]:[DESCRIPCIÓN ACTIVIDAD]],3,FALSE)</f>
        <v>BASE GRANULAR CLASE C 
(Analizada para tipo NT1, de gradacion BG 25, clase C)</v>
      </c>
      <c r="G457" s="6" t="s">
        <v>33</v>
      </c>
      <c r="H457" t="s">
        <v>336</v>
      </c>
      <c r="I457" s="6" t="s">
        <v>335</v>
      </c>
      <c r="J457" s="5" cm="1">
        <f t="array" ref="J457">INDEX(Tabla8[[#All],[Departamento ]:[Precio ($ COP)]],MATCH(Tabla712[[#This Row],[DEPARTAMENTO]]&amp;Tabla712[[#This Row],[CODIGO]]&amp;Tabla712[[#This Row],[PROVINCIA]],Tabla8[[#All],[Departamento ]]&amp;Tabla8[[#All],[Código]]&amp;Tabla8[[#All],[Provincia]],0),7)</f>
        <v>97.87579460336616</v>
      </c>
      <c r="K457" s="74" t="s">
        <v>421</v>
      </c>
      <c r="L457" s="63" t="s">
        <v>421</v>
      </c>
      <c r="M457" s="63" t="s">
        <v>421</v>
      </c>
      <c r="N457" s="75" t="s">
        <v>421</v>
      </c>
      <c r="O457" s="64">
        <v>22</v>
      </c>
      <c r="P457" s="77">
        <f>Tabla712[[#This Row],[CANTIDAD DE MATERIAL]]*Tabla712[[#This Row],[VALOR ECONOMICO ]]</f>
        <v>2153.2674812740556</v>
      </c>
      <c r="Q457" s="65" t="s">
        <v>421</v>
      </c>
      <c r="R457" s="78" t="s">
        <v>421</v>
      </c>
      <c r="S457" s="71" t="s">
        <v>421</v>
      </c>
      <c r="T457" s="94" t="s">
        <v>421</v>
      </c>
      <c r="U457" s="71" t="s">
        <v>421</v>
      </c>
      <c r="V457" s="80" t="s">
        <v>421</v>
      </c>
    </row>
    <row r="458" spans="2:22" x14ac:dyDescent="0.3">
      <c r="B458" s="6" t="str">
        <f>'DATOS DISEÑO'!$C$9</f>
        <v>BOYACÁ</v>
      </c>
      <c r="C458" s="6" t="str">
        <f>'DATOS DISEÑO'!$C$10</f>
        <v>TUNDAMA</v>
      </c>
      <c r="D458" s="6">
        <v>13</v>
      </c>
      <c r="E458" s="6">
        <v>450.2</v>
      </c>
      <c r="F458" s="82" t="str">
        <f>VLOOKUP(Tabla712[[#This Row],[ITEM]],Tabla1[[#All],[ÍTEM]:[DESCRIPCIÓN ACTIVIDAD]],3,FALSE)</f>
        <v>MEZCLA DENSA EN CALIENTE TIPO MDC‐19  
(Mezcla in situ)</v>
      </c>
      <c r="G458" s="6" t="s">
        <v>34</v>
      </c>
      <c r="H458" t="s">
        <v>385</v>
      </c>
      <c r="I458" s="6" t="s">
        <v>372</v>
      </c>
      <c r="J458" s="5" cm="1">
        <f t="array" ref="J458">INDEX(Tabla9[[#All],[Departamento ]:[Precio ($ COP)]],MATCH(Tabla712[[#This Row],[DEPARTAMENTO]]&amp;Tabla712[[#This Row],[CODIGO]]&amp;Tabla712[[#This Row],[PROVINCIA]],Tabla9[[#All],[Departamento ]]&amp;Tabla9[[#All],[Código]]&amp;Tabla9[[#All],[Provincia]],0),8)</f>
        <v>156338.58965272852</v>
      </c>
      <c r="K458" s="74" t="s">
        <v>421</v>
      </c>
      <c r="L458" s="63" t="s">
        <v>421</v>
      </c>
      <c r="M458" s="63" t="s">
        <v>421</v>
      </c>
      <c r="N458" s="75" t="s">
        <v>421</v>
      </c>
      <c r="O458" s="64" t="s">
        <v>421</v>
      </c>
      <c r="P458" s="76" t="s">
        <v>421</v>
      </c>
      <c r="Q458" s="65">
        <v>0.1</v>
      </c>
      <c r="R458" s="79">
        <f>Tabla712[[#This Row],[VALOR ECONOMICO ]]*Tabla712[[#This Row],[RENDIMIENTO EQUIPO]]</f>
        <v>15633.858965272853</v>
      </c>
      <c r="S458" s="71" t="s">
        <v>421</v>
      </c>
      <c r="T458" s="94" t="s">
        <v>421</v>
      </c>
      <c r="U458" s="71" t="s">
        <v>421</v>
      </c>
      <c r="V458" s="80" t="s">
        <v>421</v>
      </c>
    </row>
    <row r="459" spans="2:22" x14ac:dyDescent="0.3">
      <c r="B459" s="6" t="str">
        <f>'DATOS DISEÑO'!$C$9</f>
        <v>BOYACÁ</v>
      </c>
      <c r="C459" s="6" t="str">
        <f>'DATOS DISEÑO'!$C$10</f>
        <v>TUNDAMA</v>
      </c>
      <c r="D459" s="6">
        <v>13</v>
      </c>
      <c r="E459" s="6" t="s">
        <v>109</v>
      </c>
      <c r="F459" s="82" t="str">
        <f>VLOOKUP(Tabla712[[#This Row],[ITEM]],Tabla1[[#All],[ÍTEM]:[DESCRIPCIÓN ACTIVIDAD]],3,FALSE)</f>
        <v>EXCAVACIÓN SIN CLASIFICAR DE LA EXPLANACIÓN Y CANALES</v>
      </c>
      <c r="G459" s="6" t="s">
        <v>30</v>
      </c>
      <c r="H459" t="s">
        <v>383</v>
      </c>
      <c r="I459" s="6" t="s">
        <v>372</v>
      </c>
      <c r="J459" s="5" cm="1">
        <f t="array" ref="J459">INDEX(Tabla9[[#All],[Departamento ]:[Precio ($ COP)]],MATCH(Tabla712[[#This Row],[DEPARTAMENTO]]&amp;Tabla712[[#This Row],[CODIGO]]&amp;Tabla712[[#This Row],[PROVINCIA]],Tabla9[[#All],[Departamento ]]&amp;Tabla9[[#All],[Código]]&amp;Tabla9[[#All],[Provincia]],0),8)</f>
        <v>135493.44436569806</v>
      </c>
      <c r="K459" s="74" t="s">
        <v>421</v>
      </c>
      <c r="L459" s="63" t="s">
        <v>421</v>
      </c>
      <c r="M459" s="63" t="s">
        <v>421</v>
      </c>
      <c r="N459" s="75" t="s">
        <v>421</v>
      </c>
      <c r="O459" s="64" t="s">
        <v>421</v>
      </c>
      <c r="P459" s="76" t="s">
        <v>421</v>
      </c>
      <c r="Q459" s="65">
        <f>1/53.125</f>
        <v>1.8823529411764704E-2</v>
      </c>
      <c r="R459" s="79">
        <f>Tabla712[[#This Row],[VALOR ECONOMICO ]]*Tabla712[[#This Row],[RENDIMIENTO EQUIPO]]</f>
        <v>2550.4648351190222</v>
      </c>
      <c r="S459" s="71" t="s">
        <v>421</v>
      </c>
      <c r="T459" s="94" t="s">
        <v>421</v>
      </c>
      <c r="U459" s="71" t="s">
        <v>421</v>
      </c>
      <c r="V459" s="80" t="s">
        <v>421</v>
      </c>
    </row>
    <row r="460" spans="2:22" x14ac:dyDescent="0.3">
      <c r="B460" s="6" t="str">
        <f>'DATOS DISEÑO'!$C$9</f>
        <v>BOYACÁ</v>
      </c>
      <c r="C460" s="6" t="str">
        <f>'DATOS DISEÑO'!$C$10</f>
        <v>TUNDAMA</v>
      </c>
      <c r="D460" s="6">
        <v>13</v>
      </c>
      <c r="E460" s="6">
        <v>450.2</v>
      </c>
      <c r="F460" s="82" t="str">
        <f>VLOOKUP(Tabla712[[#This Row],[ITEM]],Tabla1[[#All],[ÍTEM]:[DESCRIPCIÓN ACTIVIDAD]],3,FALSE)</f>
        <v>MEZCLA DENSA EN CALIENTE TIPO MDC‐19  
(Mezcla in situ)</v>
      </c>
      <c r="G460" s="6" t="s">
        <v>40</v>
      </c>
      <c r="H460" t="s">
        <v>388</v>
      </c>
      <c r="I460" s="6" t="s">
        <v>372</v>
      </c>
      <c r="J460" s="5" cm="1">
        <f t="array" ref="J460">INDEX(Tabla9[[#All],[Departamento ]:[Precio ($ COP)]],MATCH(Tabla712[[#This Row],[DEPARTAMENTO]]&amp;Tabla712[[#This Row],[CODIGO]]&amp;Tabla712[[#This Row],[PROVINCIA]],Tabla9[[#All],[Departamento ]]&amp;Tabla9[[#All],[Código]]&amp;Tabla9[[#All],[Provincia]],0),8)</f>
        <v>182395.02126151661</v>
      </c>
      <c r="K460" s="74" t="s">
        <v>421</v>
      </c>
      <c r="L460" s="63" t="s">
        <v>421</v>
      </c>
      <c r="M460" s="63" t="s">
        <v>421</v>
      </c>
      <c r="N460" s="75" t="s">
        <v>421</v>
      </c>
      <c r="O460" s="64" t="s">
        <v>421</v>
      </c>
      <c r="P460" s="76" t="s">
        <v>421</v>
      </c>
      <c r="Q460" s="65">
        <v>0.1</v>
      </c>
      <c r="R460" s="79">
        <f>Tabla712[[#This Row],[VALOR ECONOMICO ]]*Tabla712[[#This Row],[RENDIMIENTO EQUIPO]]</f>
        <v>18239.502126151663</v>
      </c>
      <c r="S460" s="71" t="s">
        <v>421</v>
      </c>
      <c r="T460" s="94" t="s">
        <v>421</v>
      </c>
      <c r="U460" s="71" t="s">
        <v>421</v>
      </c>
      <c r="V460" s="80" t="s">
        <v>421</v>
      </c>
    </row>
    <row r="461" spans="2:22" x14ac:dyDescent="0.3">
      <c r="B461" s="6" t="str">
        <f>'DATOS DISEÑO'!$C$9</f>
        <v>BOYACÁ</v>
      </c>
      <c r="C461" s="6" t="str">
        <f>'DATOS DISEÑO'!$C$10</f>
        <v>TUNDAMA</v>
      </c>
      <c r="D461" s="6">
        <v>13</v>
      </c>
      <c r="E461" s="6">
        <v>236.1</v>
      </c>
      <c r="F461" s="82" t="str">
        <f>VLOOKUP(Tabla712[[#This Row],[ITEM]],Tabla1[[#All],[ÍTEM]:[DESCRIPCIÓN ACTIVIDAD]],3,FALSE)</f>
        <v>SUELO DE SUBRASANTE ESTABILIZADO CON CAL 
(Incluye suminisitro de la Cal)</v>
      </c>
      <c r="G461" s="6" t="s">
        <v>52</v>
      </c>
      <c r="H461" t="s">
        <v>395</v>
      </c>
      <c r="I461" s="6" t="s">
        <v>372</v>
      </c>
      <c r="J461" s="5" cm="1">
        <f t="array" ref="J461">INDEX(Tabla9[[#All],[Departamento ]:[Precio ($ COP)]],MATCH(Tabla712[[#This Row],[DEPARTAMENTO]]&amp;Tabla712[[#This Row],[CODIGO]]&amp;Tabla712[[#This Row],[PROVINCIA]],Tabla9[[#All],[Departamento ]]&amp;Tabla9[[#All],[Código]]&amp;Tabla9[[#All],[Provincia]],0),8)</f>
        <v>250141.74344436562</v>
      </c>
      <c r="K461" s="74" t="s">
        <v>421</v>
      </c>
      <c r="L461" s="63" t="s">
        <v>421</v>
      </c>
      <c r="M461" s="63" t="s">
        <v>421</v>
      </c>
      <c r="N461" s="75" t="s">
        <v>421</v>
      </c>
      <c r="O461" s="64" t="s">
        <v>421</v>
      </c>
      <c r="P461" s="76" t="s">
        <v>421</v>
      </c>
      <c r="Q461" s="65">
        <f>1/35</f>
        <v>2.8571428571428571E-2</v>
      </c>
      <c r="R461" s="79">
        <f>Tabla712[[#This Row],[VALOR ECONOMICO ]]*Tabla712[[#This Row],[RENDIMIENTO EQUIPO]]</f>
        <v>7146.9069555533033</v>
      </c>
      <c r="S461" s="71" t="s">
        <v>421</v>
      </c>
      <c r="T461" s="94" t="s">
        <v>421</v>
      </c>
      <c r="U461" s="71" t="s">
        <v>421</v>
      </c>
      <c r="V461" s="80" t="s">
        <v>421</v>
      </c>
    </row>
    <row r="462" spans="2:22" x14ac:dyDescent="0.3">
      <c r="B462" s="6" t="str">
        <f>'DATOS DISEÑO'!$C$9</f>
        <v>BOYACÁ</v>
      </c>
      <c r="C462" s="6" t="str">
        <f>'DATOS DISEÑO'!$C$10</f>
        <v>TUNDAMA</v>
      </c>
      <c r="D462" s="6">
        <v>13</v>
      </c>
      <c r="E462" s="6">
        <v>310.10000000000002</v>
      </c>
      <c r="F462" s="82" t="str">
        <f>VLOOKUP(Tabla712[[#This Row],[ITEM]],Tabla1[[#All],[ÍTEM]:[DESCRIPCIÓN ACTIVIDAD]],3,FALSE)</f>
        <v>CONFORMACIÓN DE LA CALZADA EXISTENTE</v>
      </c>
      <c r="G462" s="6" t="s">
        <v>52</v>
      </c>
      <c r="H462" t="s">
        <v>395</v>
      </c>
      <c r="I462" s="6" t="s">
        <v>372</v>
      </c>
      <c r="J462" s="5" cm="1">
        <f t="array" ref="J462">INDEX(Tabla9[[#All],[Departamento ]:[Precio ($ COP)]],MATCH(Tabla712[[#This Row],[DEPARTAMENTO]]&amp;Tabla712[[#This Row],[CODIGO]]&amp;Tabla712[[#This Row],[PROVINCIA]],Tabla9[[#All],[Departamento ]]&amp;Tabla9[[#All],[Código]]&amp;Tabla9[[#All],[Provincia]],0),8)</f>
        <v>250141.74344436562</v>
      </c>
      <c r="K462" s="74" t="s">
        <v>421</v>
      </c>
      <c r="L462" s="63" t="s">
        <v>421</v>
      </c>
      <c r="M462" s="63" t="s">
        <v>421</v>
      </c>
      <c r="N462" s="75" t="s">
        <v>421</v>
      </c>
      <c r="O462" s="64" t="s">
        <v>421</v>
      </c>
      <c r="P462" s="76" t="s">
        <v>421</v>
      </c>
      <c r="Q462" s="65">
        <f>1/619.375</f>
        <v>1.6145307769929364E-3</v>
      </c>
      <c r="R462" s="79">
        <f>Tabla712[[#This Row],[VALOR ECONOMICO ]]*Tabla712[[#This Row],[RENDIMIENTO EQUIPO]]</f>
        <v>403.86154340159942</v>
      </c>
      <c r="S462" s="71" t="s">
        <v>421</v>
      </c>
      <c r="T462" s="94" t="s">
        <v>421</v>
      </c>
      <c r="U462" s="71" t="s">
        <v>421</v>
      </c>
      <c r="V462" s="80" t="s">
        <v>421</v>
      </c>
    </row>
    <row r="463" spans="2:22" x14ac:dyDescent="0.3">
      <c r="B463" s="6" t="str">
        <f>'DATOS DISEÑO'!$C$9</f>
        <v>BOYACÁ</v>
      </c>
      <c r="C463" s="6" t="str">
        <f>'DATOS DISEÑO'!$C$10</f>
        <v>TUNDAMA</v>
      </c>
      <c r="D463" s="6">
        <v>13</v>
      </c>
      <c r="E463" s="6" t="s">
        <v>109</v>
      </c>
      <c r="F463" s="82" t="str">
        <f>VLOOKUP(Tabla712[[#This Row],[ITEM]],Tabla1[[#All],[ÍTEM]:[DESCRIPCIÓN ACTIVIDAD]],3,FALSE)</f>
        <v>EXCAVACIÓN SIN CLASIFICAR DE LA EXPLANACIÓN Y CANALES</v>
      </c>
      <c r="G463" s="6" t="s">
        <v>52</v>
      </c>
      <c r="H463" t="s">
        <v>395</v>
      </c>
      <c r="I463" s="6" t="s">
        <v>372</v>
      </c>
      <c r="J463" s="5" cm="1">
        <f t="array" ref="J463">INDEX(Tabla9[[#All],[Departamento ]:[Precio ($ COP)]],MATCH(Tabla712[[#This Row],[DEPARTAMENTO]]&amp;Tabla712[[#This Row],[CODIGO]]&amp;Tabla712[[#This Row],[PROVINCIA]],Tabla9[[#All],[Departamento ]]&amp;Tabla9[[#All],[Código]]&amp;Tabla9[[#All],[Provincia]],0),8)</f>
        <v>250141.74344436562</v>
      </c>
      <c r="K463" s="74" t="s">
        <v>421</v>
      </c>
      <c r="L463" s="63" t="s">
        <v>421</v>
      </c>
      <c r="M463" s="63" t="s">
        <v>421</v>
      </c>
      <c r="N463" s="75" t="s">
        <v>421</v>
      </c>
      <c r="O463" s="64" t="s">
        <v>421</v>
      </c>
      <c r="P463" s="76" t="s">
        <v>421</v>
      </c>
      <c r="Q463" s="65">
        <f>1/53.125</f>
        <v>1.8823529411764704E-2</v>
      </c>
      <c r="R463" s="79">
        <f>Tabla712[[#This Row],[VALOR ECONOMICO ]]*Tabla712[[#This Row],[RENDIMIENTO EQUIPO]]</f>
        <v>4708.5504648351171</v>
      </c>
      <c r="S463" s="71" t="s">
        <v>421</v>
      </c>
      <c r="T463" s="94" t="s">
        <v>421</v>
      </c>
      <c r="U463" s="71" t="s">
        <v>421</v>
      </c>
      <c r="V463" s="80" t="s">
        <v>421</v>
      </c>
    </row>
    <row r="464" spans="2:22" x14ac:dyDescent="0.3">
      <c r="B464" s="6" t="str">
        <f>'DATOS DISEÑO'!$C$9</f>
        <v>BOYACÁ</v>
      </c>
      <c r="C464" s="6" t="str">
        <f>'DATOS DISEÑO'!$C$10</f>
        <v>TUNDAMA</v>
      </c>
      <c r="D464" s="6">
        <v>13</v>
      </c>
      <c r="E464" s="6" t="s">
        <v>113</v>
      </c>
      <c r="F464" s="82" t="str">
        <f>VLOOKUP(Tabla712[[#This Row],[ITEM]],Tabla1[[#All],[ÍTEM]:[DESCRIPCIÓN ACTIVIDAD]],3,FALSE)</f>
        <v>BASE GRANULAR CLASE C 
(Analizada para tipo NT1, de gradacion BG 25, clase C)</v>
      </c>
      <c r="G464" s="6" t="s">
        <v>18</v>
      </c>
      <c r="H464" t="s">
        <v>379</v>
      </c>
      <c r="I464" s="6" t="s">
        <v>372</v>
      </c>
      <c r="J464" s="5" cm="1">
        <f t="array" ref="J464">INDEX(Tabla9[[#All],[Departamento ]:[Precio ($ COP)]],MATCH(Tabla712[[#This Row],[DEPARTAMENTO]]&amp;Tabla712[[#This Row],[CODIGO]]&amp;Tabla712[[#This Row],[PROVINCIA]],Tabla9[[#All],[Departamento ]]&amp;Tabla9[[#All],[Código]]&amp;Tabla9[[#All],[Provincia]],0),8)</f>
        <v>61676.547421790725</v>
      </c>
      <c r="K464" s="74" t="s">
        <v>421</v>
      </c>
      <c r="L464" s="63" t="s">
        <v>421</v>
      </c>
      <c r="M464" s="63" t="s">
        <v>421</v>
      </c>
      <c r="N464" s="75" t="s">
        <v>421</v>
      </c>
      <c r="O464" s="64" t="s">
        <v>421</v>
      </c>
      <c r="P464" s="76" t="s">
        <v>421</v>
      </c>
      <c r="Q464" s="65">
        <f>1/30</f>
        <v>3.3333333333333333E-2</v>
      </c>
      <c r="R464" s="79">
        <f>Tabla712[[#This Row],[VALOR ECONOMICO ]]*Tabla712[[#This Row],[RENDIMIENTO EQUIPO]]</f>
        <v>2055.8849140596908</v>
      </c>
      <c r="S464" s="71" t="s">
        <v>421</v>
      </c>
      <c r="T464" s="94" t="s">
        <v>421</v>
      </c>
      <c r="U464" s="71" t="s">
        <v>421</v>
      </c>
      <c r="V464" s="80" t="s">
        <v>421</v>
      </c>
    </row>
    <row r="465" spans="2:22" x14ac:dyDescent="0.3">
      <c r="B465" s="6" t="str">
        <f>'DATOS DISEÑO'!$C$9</f>
        <v>BOYACÁ</v>
      </c>
      <c r="C465" s="6" t="str">
        <f>'DATOS DISEÑO'!$C$10</f>
        <v>TUNDAMA</v>
      </c>
      <c r="D465" s="6">
        <v>13</v>
      </c>
      <c r="E465" s="6">
        <v>450.2</v>
      </c>
      <c r="F465" s="82" t="str">
        <f>VLOOKUP(Tabla712[[#This Row],[ITEM]],Tabla1[[#All],[ÍTEM]:[DESCRIPCIÓN ACTIVIDAD]],3,FALSE)</f>
        <v>MEZCLA DENSA EN CALIENTE TIPO MDC‐19  
(Mezcla in situ)</v>
      </c>
      <c r="G465" s="6" t="s">
        <v>56</v>
      </c>
      <c r="H465" t="s">
        <v>397</v>
      </c>
      <c r="I465" s="6" t="s">
        <v>372</v>
      </c>
      <c r="J465" s="5" cm="1">
        <f t="array" ref="J465">INDEX(Tabla9[[#All],[Departamento ]:[Precio ($ COP)]],MATCH(Tabla712[[#This Row],[DEPARTAMENTO]]&amp;Tabla712[[#This Row],[CODIGO]]&amp;Tabla712[[#This Row],[PROVINCIA]],Tabla9[[#All],[Departamento ]]&amp;Tabla9[[#All],[Código]]&amp;Tabla9[[#All],[Provincia]],0),8)</f>
        <v>675749.02943222411</v>
      </c>
      <c r="K465" s="74" t="s">
        <v>421</v>
      </c>
      <c r="L465" s="63" t="s">
        <v>421</v>
      </c>
      <c r="M465" s="63" t="s">
        <v>421</v>
      </c>
      <c r="N465" s="75" t="s">
        <v>421</v>
      </c>
      <c r="O465" s="64" t="s">
        <v>421</v>
      </c>
      <c r="P465" s="76" t="s">
        <v>421</v>
      </c>
      <c r="Q465" s="65">
        <v>0.1</v>
      </c>
      <c r="R465" s="79">
        <f>Tabla712[[#This Row],[VALOR ECONOMICO ]]*Tabla712[[#This Row],[RENDIMIENTO EQUIPO]]</f>
        <v>67574.90294322242</v>
      </c>
      <c r="S465" s="71" t="s">
        <v>421</v>
      </c>
      <c r="T465" s="94" t="s">
        <v>421</v>
      </c>
      <c r="U465" s="71" t="s">
        <v>421</v>
      </c>
      <c r="V465" s="80" t="s">
        <v>421</v>
      </c>
    </row>
    <row r="466" spans="2:22" x14ac:dyDescent="0.3">
      <c r="B466" s="6" t="str">
        <f>'DATOS DISEÑO'!$C$9</f>
        <v>BOYACÁ</v>
      </c>
      <c r="C466" s="6" t="str">
        <f>'DATOS DISEÑO'!$C$10</f>
        <v>TUNDAMA</v>
      </c>
      <c r="D466" s="6">
        <v>13</v>
      </c>
      <c r="E466" s="6" t="s">
        <v>109</v>
      </c>
      <c r="F466" s="82" t="str">
        <f>VLOOKUP(Tabla712[[#This Row],[ITEM]],Tabla1[[#All],[ÍTEM]:[DESCRIPCIÓN ACTIVIDAD]],3,FALSE)</f>
        <v>EXCAVACIÓN SIN CLASIFICAR DE LA EXPLANACIÓN Y CANALES</v>
      </c>
      <c r="G466" s="6" t="s">
        <v>60</v>
      </c>
      <c r="H466" t="s">
        <v>399</v>
      </c>
      <c r="I466" s="6" t="s">
        <v>372</v>
      </c>
      <c r="J466" s="5" cm="1">
        <f t="array" ref="J466">INDEX(Tabla9[[#All],[Departamento ]:[Precio ($ COP)]],MATCH(Tabla712[[#This Row],[DEPARTAMENTO]]&amp;Tabla712[[#This Row],[CODIGO]]&amp;Tabla712[[#This Row],[PROVINCIA]],Tabla9[[#All],[Departamento ]]&amp;Tabla9[[#All],[Código]]&amp;Tabla9[[#All],[Provincia]],0),8)</f>
        <v>281409.46137491136</v>
      </c>
      <c r="K466" s="74" t="s">
        <v>421</v>
      </c>
      <c r="L466" s="63" t="s">
        <v>421</v>
      </c>
      <c r="M466" s="63" t="s">
        <v>421</v>
      </c>
      <c r="N466" s="75" t="s">
        <v>421</v>
      </c>
      <c r="O466" s="64" t="s">
        <v>421</v>
      </c>
      <c r="P466" s="76" t="s">
        <v>421</v>
      </c>
      <c r="Q466" s="65">
        <f>1/53.125</f>
        <v>1.8823529411764704E-2</v>
      </c>
      <c r="R466" s="79">
        <f>Tabla712[[#This Row],[VALOR ECONOMICO ]]*Tabla712[[#This Row],[RENDIMIENTO EQUIPO]]</f>
        <v>5297.1192729395079</v>
      </c>
      <c r="S466" s="71" t="s">
        <v>421</v>
      </c>
      <c r="T466" s="94" t="s">
        <v>421</v>
      </c>
      <c r="U466" s="71" t="s">
        <v>421</v>
      </c>
      <c r="V466" s="80" t="s">
        <v>421</v>
      </c>
    </row>
    <row r="467" spans="2:22" x14ac:dyDescent="0.3">
      <c r="B467" s="6" t="str">
        <f>'DATOS DISEÑO'!$C$9</f>
        <v>BOYACÁ</v>
      </c>
      <c r="C467" s="6" t="str">
        <f>'DATOS DISEÑO'!$C$10</f>
        <v>TUNDAMA</v>
      </c>
      <c r="D467" s="6">
        <v>13</v>
      </c>
      <c r="E467" s="6">
        <v>450.2</v>
      </c>
      <c r="F467" s="82" t="str">
        <f>VLOOKUP(Tabla712[[#This Row],[ITEM]],Tabla1[[#All],[ÍTEM]:[DESCRIPCIÓN ACTIVIDAD]],3,FALSE)</f>
        <v>MEZCLA DENSA EN CALIENTE TIPO MDC‐19  
(Mezcla in situ)</v>
      </c>
      <c r="G467" s="6" t="s">
        <v>62</v>
      </c>
      <c r="H467" t="s">
        <v>400</v>
      </c>
      <c r="I467" s="6" t="s">
        <v>372</v>
      </c>
      <c r="J467" s="5" cm="1">
        <f t="array" ref="J467">INDEX(Tabla9[[#All],[Departamento ]:[Precio ($ COP)]],MATCH(Tabla712[[#This Row],[DEPARTAMENTO]]&amp;Tabla712[[#This Row],[CODIGO]]&amp;Tabla712[[#This Row],[PROVINCIA]],Tabla9[[#All],[Departamento ]]&amp;Tabla9[[#All],[Código]]&amp;Tabla9[[#All],[Provincia]],0),8)</f>
        <v>496114.45783132518</v>
      </c>
      <c r="K467" s="74" t="s">
        <v>421</v>
      </c>
      <c r="L467" s="63" t="s">
        <v>421</v>
      </c>
      <c r="M467" s="63" t="s">
        <v>421</v>
      </c>
      <c r="N467" s="75" t="s">
        <v>421</v>
      </c>
      <c r="O467" s="64" t="s">
        <v>421</v>
      </c>
      <c r="P467" s="76" t="s">
        <v>421</v>
      </c>
      <c r="Q467" s="65">
        <v>0.1</v>
      </c>
      <c r="R467" s="79">
        <f>Tabla712[[#This Row],[VALOR ECONOMICO ]]*Tabla712[[#This Row],[RENDIMIENTO EQUIPO]]</f>
        <v>49611.44578313252</v>
      </c>
      <c r="S467" s="71" t="s">
        <v>421</v>
      </c>
      <c r="T467" s="94" t="s">
        <v>421</v>
      </c>
      <c r="U467" s="71" t="s">
        <v>421</v>
      </c>
      <c r="V467" s="80" t="s">
        <v>421</v>
      </c>
    </row>
    <row r="468" spans="2:22" x14ac:dyDescent="0.3">
      <c r="B468" s="6" t="str">
        <f>'DATOS DISEÑO'!$C$9</f>
        <v>BOYACÁ</v>
      </c>
      <c r="C468" s="6" t="str">
        <f>'DATOS DISEÑO'!$C$10</f>
        <v>TUNDAMA</v>
      </c>
      <c r="D468" s="6">
        <v>13</v>
      </c>
      <c r="E468" s="6">
        <v>236.1</v>
      </c>
      <c r="F468" s="82" t="str">
        <f>VLOOKUP(Tabla712[[#This Row],[ITEM]],Tabla1[[#All],[ÍTEM]:[DESCRIPCIÓN ACTIVIDAD]],3,FALSE)</f>
        <v>SUELO DE SUBRASANTE ESTABILIZADO CON CAL 
(Incluye suminisitro de la Cal)</v>
      </c>
      <c r="G468" s="6" t="s">
        <v>66</v>
      </c>
      <c r="H468" t="s">
        <v>402</v>
      </c>
      <c r="I468" s="6" t="s">
        <v>372</v>
      </c>
      <c r="J468" s="5" cm="1">
        <f t="array" ref="J468">INDEX(Tabla9[[#All],[Departamento ]:[Precio ($ COP)]],MATCH(Tabla712[[#This Row],[DEPARTAMENTO]]&amp;Tabla712[[#This Row],[CODIGO]]&amp;Tabla712[[#This Row],[PROVINCIA]],Tabla9[[#All],[Departamento ]]&amp;Tabla9[[#All],[Código]]&amp;Tabla9[[#All],[Provincia]],0),8)</f>
        <v>171972.44861800136</v>
      </c>
      <c r="K468" s="74" t="s">
        <v>421</v>
      </c>
      <c r="L468" s="63" t="s">
        <v>421</v>
      </c>
      <c r="M468" s="63" t="s">
        <v>421</v>
      </c>
      <c r="N468" s="75" t="s">
        <v>421</v>
      </c>
      <c r="O468" s="64" t="s">
        <v>421</v>
      </c>
      <c r="P468" s="76" t="s">
        <v>421</v>
      </c>
      <c r="Q468" s="65">
        <f>1/35</f>
        <v>2.8571428571428571E-2</v>
      </c>
      <c r="R468" s="79">
        <f>Tabla712[[#This Row],[VALOR ECONOMICO ]]*Tabla712[[#This Row],[RENDIMIENTO EQUIPO]]</f>
        <v>4913.4985319428961</v>
      </c>
      <c r="S468" s="71" t="s">
        <v>421</v>
      </c>
      <c r="T468" s="94" t="s">
        <v>421</v>
      </c>
      <c r="U468" s="71" t="s">
        <v>421</v>
      </c>
      <c r="V468" s="80" t="s">
        <v>421</v>
      </c>
    </row>
    <row r="469" spans="2:22" x14ac:dyDescent="0.3">
      <c r="B469" s="6" t="str">
        <f>'DATOS DISEÑO'!$C$9</f>
        <v>BOYACÁ</v>
      </c>
      <c r="C469" s="6" t="str">
        <f>'DATOS DISEÑO'!$C$10</f>
        <v>TUNDAMA</v>
      </c>
      <c r="D469" s="6">
        <v>13</v>
      </c>
      <c r="E469" s="6">
        <v>310.10000000000002</v>
      </c>
      <c r="F469" s="82" t="str">
        <f>VLOOKUP(Tabla712[[#This Row],[ITEM]],Tabla1[[#All],[ÍTEM]:[DESCRIPCIÓN ACTIVIDAD]],3,FALSE)</f>
        <v>CONFORMACIÓN DE LA CALZADA EXISTENTE</v>
      </c>
      <c r="G469" s="6" t="s">
        <v>66</v>
      </c>
      <c r="H469" t="s">
        <v>402</v>
      </c>
      <c r="I469" s="6" t="s">
        <v>372</v>
      </c>
      <c r="J469" s="5" cm="1">
        <f t="array" ref="J469">INDEX(Tabla9[[#All],[Departamento ]:[Precio ($ COP)]],MATCH(Tabla712[[#This Row],[DEPARTAMENTO]]&amp;Tabla712[[#This Row],[CODIGO]]&amp;Tabla712[[#This Row],[PROVINCIA]],Tabla9[[#All],[Departamento ]]&amp;Tabla9[[#All],[Código]]&amp;Tabla9[[#All],[Provincia]],0),8)</f>
        <v>171972.44861800136</v>
      </c>
      <c r="K469" s="74" t="s">
        <v>421</v>
      </c>
      <c r="L469" s="63" t="s">
        <v>421</v>
      </c>
      <c r="M469" s="63" t="s">
        <v>421</v>
      </c>
      <c r="N469" s="75" t="s">
        <v>421</v>
      </c>
      <c r="O469" s="64" t="s">
        <v>421</v>
      </c>
      <c r="P469" s="76" t="s">
        <v>421</v>
      </c>
      <c r="Q469" s="65">
        <f>1/619.375</f>
        <v>1.6145307769929364E-3</v>
      </c>
      <c r="R469" s="79">
        <f>Tabla712[[#This Row],[VALOR ECONOMICO ]]*Tabla712[[#This Row],[RENDIMIENTO EQUIPO]]</f>
        <v>277.65481108859956</v>
      </c>
      <c r="S469" s="71" t="s">
        <v>421</v>
      </c>
      <c r="T469" s="94" t="s">
        <v>421</v>
      </c>
      <c r="U469" s="71" t="s">
        <v>421</v>
      </c>
      <c r="V469" s="80" t="s">
        <v>421</v>
      </c>
    </row>
    <row r="470" spans="2:22" x14ac:dyDescent="0.3">
      <c r="B470" s="6" t="str">
        <f>'DATOS DISEÑO'!$C$9</f>
        <v>BOYACÁ</v>
      </c>
      <c r="C470" s="6" t="str">
        <f>'DATOS DISEÑO'!$C$10</f>
        <v>TUNDAMA</v>
      </c>
      <c r="D470" s="6">
        <v>13</v>
      </c>
      <c r="E470" s="6" t="s">
        <v>113</v>
      </c>
      <c r="F470" s="82" t="str">
        <f>VLOOKUP(Tabla712[[#This Row],[ITEM]],Tabla1[[#All],[ÍTEM]:[DESCRIPCIÓN ACTIVIDAD]],3,FALSE)</f>
        <v>BASE GRANULAR CLASE C 
(Analizada para tipo NT1, de gradacion BG 25, clase C)</v>
      </c>
      <c r="G470" s="6" t="s">
        <v>52</v>
      </c>
      <c r="H470" t="s">
        <v>395</v>
      </c>
      <c r="I470" s="6" t="s">
        <v>372</v>
      </c>
      <c r="J470" s="5" cm="1">
        <f t="array" ref="J470">INDEX(Tabla9[[#All],[Departamento ]:[Precio ($ COP)]],MATCH(Tabla712[[#This Row],[DEPARTAMENTO]]&amp;Tabla712[[#This Row],[CODIGO]]&amp;Tabla712[[#This Row],[PROVINCIA]],Tabla9[[#All],[Departamento ]]&amp;Tabla9[[#All],[Código]]&amp;Tabla9[[#All],[Provincia]],0),8)</f>
        <v>250141.74344436562</v>
      </c>
      <c r="K470" s="74" t="s">
        <v>421</v>
      </c>
      <c r="L470" s="63" t="s">
        <v>421</v>
      </c>
      <c r="M470" s="63" t="s">
        <v>421</v>
      </c>
      <c r="N470" s="75" t="s">
        <v>421</v>
      </c>
      <c r="O470" s="64" t="s">
        <v>421</v>
      </c>
      <c r="P470" s="76" t="s">
        <v>421</v>
      </c>
      <c r="Q470" s="65">
        <f>1/30</f>
        <v>3.3333333333333333E-2</v>
      </c>
      <c r="R470" s="79">
        <f>Tabla712[[#This Row],[VALOR ECONOMICO ]]*Tabla712[[#This Row],[RENDIMIENTO EQUIPO]]</f>
        <v>8338.0581148121873</v>
      </c>
      <c r="S470" s="71" t="s">
        <v>421</v>
      </c>
      <c r="T470" s="94" t="s">
        <v>421</v>
      </c>
      <c r="U470" s="71" t="s">
        <v>421</v>
      </c>
      <c r="V470" s="80" t="s">
        <v>421</v>
      </c>
    </row>
    <row r="471" spans="2:22" x14ac:dyDescent="0.3">
      <c r="B471" s="6" t="str">
        <f>'DATOS DISEÑO'!$C$9</f>
        <v>BOYACÁ</v>
      </c>
      <c r="C471" s="6" t="str">
        <f>'DATOS DISEÑO'!$C$10</f>
        <v>TUNDAMA</v>
      </c>
      <c r="D471" s="6">
        <v>13</v>
      </c>
      <c r="E471" s="6">
        <v>450.2</v>
      </c>
      <c r="F471" s="82" t="str">
        <f>VLOOKUP(Tabla712[[#This Row],[ITEM]],Tabla1[[#All],[ÍTEM]:[DESCRIPCIÓN ACTIVIDAD]],3,FALSE)</f>
        <v>MEZCLA DENSA EN CALIENTE TIPO MDC‐19  
(Mezcla in situ)</v>
      </c>
      <c r="G471" s="6" t="s">
        <v>68</v>
      </c>
      <c r="H471" t="s">
        <v>403</v>
      </c>
      <c r="I471" s="6" t="s">
        <v>372</v>
      </c>
      <c r="J471" s="5" cm="1">
        <f t="array" ref="J471">INDEX(Tabla9[[#All],[Departamento ]:[Precio ($ COP)]],MATCH(Tabla712[[#This Row],[DEPARTAMENTO]]&amp;Tabla712[[#This Row],[CODIGO]]&amp;Tabla712[[#This Row],[PROVINCIA]],Tabla9[[#All],[Departamento ]]&amp;Tabla9[[#All],[Código]]&amp;Tabla9[[#All],[Provincia]],0),8)</f>
        <v>229296.59815733519</v>
      </c>
      <c r="K471" s="74" t="s">
        <v>421</v>
      </c>
      <c r="L471" s="63" t="s">
        <v>421</v>
      </c>
      <c r="M471" s="63" t="s">
        <v>421</v>
      </c>
      <c r="N471" s="75" t="s">
        <v>421</v>
      </c>
      <c r="O471" s="64" t="s">
        <v>421</v>
      </c>
      <c r="P471" s="76" t="s">
        <v>421</v>
      </c>
      <c r="Q471" s="65">
        <v>0.1</v>
      </c>
      <c r="R471" s="79">
        <f>Tabla712[[#This Row],[VALOR ECONOMICO ]]*Tabla712[[#This Row],[RENDIMIENTO EQUIPO]]</f>
        <v>22929.659815733521</v>
      </c>
      <c r="S471" s="71" t="s">
        <v>421</v>
      </c>
      <c r="T471" s="94" t="s">
        <v>421</v>
      </c>
      <c r="U471" s="71" t="s">
        <v>421</v>
      </c>
      <c r="V471" s="80" t="s">
        <v>421</v>
      </c>
    </row>
    <row r="472" spans="2:22" x14ac:dyDescent="0.3">
      <c r="B472" s="6" t="str">
        <f>'DATOS DISEÑO'!$C$9</f>
        <v>BOYACÁ</v>
      </c>
      <c r="C472" s="6" t="str">
        <f>'DATOS DISEÑO'!$C$10</f>
        <v>TUNDAMA</v>
      </c>
      <c r="D472" s="6">
        <v>13</v>
      </c>
      <c r="E472" s="6" t="s">
        <v>113</v>
      </c>
      <c r="F472" s="82" t="str">
        <f>VLOOKUP(Tabla712[[#This Row],[ITEM]],Tabla1[[#All],[ÍTEM]:[DESCRIPCIÓN ACTIVIDAD]],3,FALSE)</f>
        <v>BASE GRANULAR CLASE C 
(Analizada para tipo NT1, de gradacion BG 25, clase C)</v>
      </c>
      <c r="G472" s="6" t="s">
        <v>66</v>
      </c>
      <c r="H472" t="s">
        <v>402</v>
      </c>
      <c r="I472" s="6" t="s">
        <v>372</v>
      </c>
      <c r="J472" s="5" cm="1">
        <f t="array" ref="J472">INDEX(Tabla9[[#All],[Departamento ]:[Precio ($ COP)]],MATCH(Tabla712[[#This Row],[DEPARTAMENTO]]&amp;Tabla712[[#This Row],[CODIGO]]&amp;Tabla712[[#This Row],[PROVINCIA]],Tabla9[[#All],[Departamento ]]&amp;Tabla9[[#All],[Código]]&amp;Tabla9[[#All],[Provincia]],0),8)</f>
        <v>171972.44861800136</v>
      </c>
      <c r="K472" s="74" t="s">
        <v>421</v>
      </c>
      <c r="L472" s="63" t="s">
        <v>421</v>
      </c>
      <c r="M472" s="63" t="s">
        <v>421</v>
      </c>
      <c r="N472" s="75" t="s">
        <v>421</v>
      </c>
      <c r="O472" s="64" t="s">
        <v>421</v>
      </c>
      <c r="P472" s="76" t="s">
        <v>421</v>
      </c>
      <c r="Q472" s="65">
        <f>1/30</f>
        <v>3.3333333333333333E-2</v>
      </c>
      <c r="R472" s="79">
        <f>Tabla712[[#This Row],[VALOR ECONOMICO ]]*Tabla712[[#This Row],[RENDIMIENTO EQUIPO]]</f>
        <v>5732.4149539333785</v>
      </c>
      <c r="S472" s="71" t="s">
        <v>421</v>
      </c>
      <c r="T472" s="94" t="s">
        <v>421</v>
      </c>
      <c r="U472" s="71" t="s">
        <v>421</v>
      </c>
      <c r="V472" s="80" t="s">
        <v>421</v>
      </c>
    </row>
    <row r="473" spans="2:22" x14ac:dyDescent="0.3">
      <c r="B473" s="6" t="str">
        <f>'DATOS DISEÑO'!$C$9</f>
        <v>BOYACÁ</v>
      </c>
      <c r="C473" s="6" t="str">
        <f>'DATOS DISEÑO'!$C$10</f>
        <v>TUNDAMA</v>
      </c>
      <c r="D473" s="6">
        <v>13</v>
      </c>
      <c r="E473" s="6" t="s">
        <v>113</v>
      </c>
      <c r="F473" s="82" t="str">
        <f>VLOOKUP(Tabla712[[#This Row],[ITEM]],Tabla1[[#All],[ÍTEM]:[DESCRIPCIÓN ACTIVIDAD]],3,FALSE)</f>
        <v>BASE GRANULAR CLASE C 
(Analizada para tipo NT1, de gradacion BG 25, clase C)</v>
      </c>
      <c r="G473" s="6" t="s">
        <v>19</v>
      </c>
      <c r="H473" t="s">
        <v>411</v>
      </c>
      <c r="I473" s="6" t="s">
        <v>408</v>
      </c>
      <c r="J473" s="5" cm="1">
        <f t="array" ref="J473">INDEX(Tabla10[[#All],[Departamento]:[Precio ($ COP)]],MATCH(Tabla712[[#This Row],[DEPARTAMENTO]]&amp;Tabla712[[#This Row],[CODIGO]]&amp;Tabla712[[#This Row],[PROVINCIA]],Tabla10[[#All],[Departamento]]&amp;Tabla10[[#All],[Código]]&amp;Tabla10[[#All],[Provincia]],0),7)</f>
        <v>2698.0548713157227</v>
      </c>
      <c r="K473" s="74" t="s">
        <v>421</v>
      </c>
      <c r="L473" s="63" t="s">
        <v>421</v>
      </c>
      <c r="M473" s="63" t="s">
        <v>421</v>
      </c>
      <c r="N473" s="75" t="s">
        <v>421</v>
      </c>
      <c r="O473" s="64" t="s">
        <v>421</v>
      </c>
      <c r="P473" s="76" t="s">
        <v>421</v>
      </c>
      <c r="Q473" s="65" t="s">
        <v>421</v>
      </c>
      <c r="R473" s="78" t="s">
        <v>421</v>
      </c>
      <c r="S473" s="140">
        <v>1.3</v>
      </c>
      <c r="T473" s="94">
        <v>1</v>
      </c>
      <c r="U473" s="139">
        <f>Tabla712[[#This Row],[CANTIDAD TRANSPORTE]]*Tabla712[[#This Row],[DISTANCIA DE TRANSPORTE]]</f>
        <v>1.3</v>
      </c>
      <c r="V473" s="91">
        <f>Tabla712[[#This Row],[CANTIDAD TRANSPORTE*DISTANCIA DE TRANSPORTE]]*Tabla712[[#This Row],[VALOR ECONOMICO ]]</f>
        <v>3507.4713327104396</v>
      </c>
    </row>
    <row r="474" spans="2:22" x14ac:dyDescent="0.3">
      <c r="B474" s="6" t="str">
        <f>'DATOS DISEÑO'!$C$9</f>
        <v>BOYACÁ</v>
      </c>
      <c r="C474" s="6" t="str">
        <f>'DATOS DISEÑO'!$C$10</f>
        <v>TUNDAMA</v>
      </c>
      <c r="D474" s="6">
        <v>14</v>
      </c>
      <c r="E474" s="6">
        <v>236.1</v>
      </c>
      <c r="F474" s="82" t="str">
        <f>VLOOKUP(Tabla712[[#This Row],[ITEM]],Tabla1[[#All],[ÍTEM]:[DESCRIPCIÓN ACTIVIDAD]],3,FALSE)</f>
        <v>SUELO DE SUBRASANTE ESTABILIZADO CON CAL 
(Incluye suminisitro de la Cal)</v>
      </c>
      <c r="G474" s="6" t="s">
        <v>8</v>
      </c>
      <c r="H474" t="s">
        <v>100</v>
      </c>
      <c r="I474" s="6" t="s">
        <v>87</v>
      </c>
      <c r="J474" s="5" cm="1">
        <f t="array" ref="J474">INDEX(Tabla5[[#All],[Departamento]:[Precio ($ COP)]],MATCH(Tabla712[[#This Row],[DEPARTAMENTO]]&amp;Tabla712[[#This Row],[CODIGO]]&amp;Tabla712[[#This Row],[PROVINCIA]],Tabla5[[#All],[Departamento]]&amp;Tabla5[[#All],[Código]]&amp;Tabla5[[#All],[Provincia]],0),6)</f>
        <v>160333.33333333334</v>
      </c>
      <c r="K474" s="74">
        <f>Tabla712[[#This Row],[VALOR ECONOMICO ]]/Tabla712[[#This Row],[PRESTACIONES '[%']]]*100</f>
        <v>86666.666666666672</v>
      </c>
      <c r="L474" s="63">
        <v>185</v>
      </c>
      <c r="M474" s="63">
        <v>280</v>
      </c>
      <c r="N474" s="75">
        <f>Tabla712[[#This Row],[VALOR ECONOMICO ]]/Tabla712[[#This Row],[RENDIMIENTO]]</f>
        <v>572.61904761904771</v>
      </c>
      <c r="O474" s="64" t="s">
        <v>421</v>
      </c>
      <c r="P474" s="76" t="s">
        <v>421</v>
      </c>
      <c r="Q474" s="65" t="s">
        <v>421</v>
      </c>
      <c r="R474" s="78" t="s">
        <v>421</v>
      </c>
      <c r="S474" s="71" t="s">
        <v>421</v>
      </c>
      <c r="T474" s="94" t="s">
        <v>421</v>
      </c>
      <c r="U474" s="71" t="s">
        <v>421</v>
      </c>
      <c r="V474" s="80" t="s">
        <v>421</v>
      </c>
    </row>
    <row r="475" spans="2:22" x14ac:dyDescent="0.3">
      <c r="B475" s="6" t="str">
        <f>'DATOS DISEÑO'!$C$9</f>
        <v>BOYACÁ</v>
      </c>
      <c r="C475" s="6" t="str">
        <f>'DATOS DISEÑO'!$C$10</f>
        <v>TUNDAMA</v>
      </c>
      <c r="D475" s="6">
        <v>14</v>
      </c>
      <c r="E475" s="6">
        <v>310.10000000000002</v>
      </c>
      <c r="F475" s="82" t="str">
        <f>VLOOKUP(Tabla712[[#This Row],[ITEM]],Tabla1[[#All],[ÍTEM]:[DESCRIPCIÓN ACTIVIDAD]],3,FALSE)</f>
        <v>CONFORMACIÓN DE LA CALZADA EXISTENTE</v>
      </c>
      <c r="G475" s="6" t="s">
        <v>8</v>
      </c>
      <c r="H475" t="s">
        <v>100</v>
      </c>
      <c r="I475" s="6" t="s">
        <v>87</v>
      </c>
      <c r="J475" s="5" cm="1">
        <f t="array" ref="J475">INDEX(Tabla5[[#All],[Departamento]:[Precio ($ COP)]],MATCH(Tabla712[[#This Row],[DEPARTAMENTO]]&amp;Tabla712[[#This Row],[CODIGO]]&amp;Tabla712[[#This Row],[PROVINCIA]],Tabla5[[#All],[Departamento]]&amp;Tabla5[[#All],[Código]]&amp;Tabla5[[#All],[Provincia]],0),6)</f>
        <v>160333.33333333334</v>
      </c>
      <c r="K475" s="74">
        <f>Tabla712[[#This Row],[VALOR ECONOMICO ]]/Tabla712[[#This Row],[PRESTACIONES '[%']]]*100</f>
        <v>86666.666666666672</v>
      </c>
      <c r="L475" s="63">
        <v>185</v>
      </c>
      <c r="M475" s="63">
        <v>4955</v>
      </c>
      <c r="N475" s="75">
        <f>Tabla712[[#This Row],[VALOR ECONOMICO ]]/Tabla712[[#This Row],[RENDIMIENTO]]</f>
        <v>32.35788765556677</v>
      </c>
      <c r="O475" s="64" t="s">
        <v>421</v>
      </c>
      <c r="P475" s="76" t="s">
        <v>421</v>
      </c>
      <c r="Q475" s="65" t="s">
        <v>421</v>
      </c>
      <c r="R475" s="78" t="s">
        <v>421</v>
      </c>
      <c r="S475" s="71" t="s">
        <v>421</v>
      </c>
      <c r="T475" s="94" t="s">
        <v>421</v>
      </c>
      <c r="U475" s="71" t="s">
        <v>421</v>
      </c>
      <c r="V475" s="80" t="s">
        <v>421</v>
      </c>
    </row>
    <row r="476" spans="2:22" x14ac:dyDescent="0.3">
      <c r="B476" s="6" t="str">
        <f>'DATOS DISEÑO'!$C$9</f>
        <v>BOYACÁ</v>
      </c>
      <c r="C476" s="6" t="str">
        <f>'DATOS DISEÑO'!$C$10</f>
        <v>TUNDAMA</v>
      </c>
      <c r="D476" s="6">
        <v>14</v>
      </c>
      <c r="E476" s="6" t="s">
        <v>109</v>
      </c>
      <c r="F476" s="82" t="str">
        <f>VLOOKUP(Tabla712[[#This Row],[ITEM]],Tabla1[[#All],[ÍTEM]:[DESCRIPCIÓN ACTIVIDAD]],3,FALSE)</f>
        <v>EXCAVACIÓN SIN CLASIFICAR DE LA EXPLANACIÓN Y CANALES</v>
      </c>
      <c r="G476" s="6" t="s">
        <v>8</v>
      </c>
      <c r="H476" t="s">
        <v>100</v>
      </c>
      <c r="I476" s="6" t="s">
        <v>87</v>
      </c>
      <c r="J476" s="5" cm="1">
        <f t="array" ref="J476">INDEX(Tabla5[[#All],[Departamento]:[Precio ($ COP)]],MATCH(Tabla712[[#This Row],[DEPARTAMENTO]]&amp;Tabla712[[#This Row],[CODIGO]]&amp;Tabla712[[#This Row],[PROVINCIA]],Tabla5[[#All],[Departamento]]&amp;Tabla5[[#All],[Código]]&amp;Tabla5[[#All],[Provincia]],0),6)</f>
        <v>160333.33333333334</v>
      </c>
      <c r="K476" s="74">
        <f>Tabla712[[#This Row],[VALOR ECONOMICO ]]/Tabla712[[#This Row],[PRESTACIONES '[%']]]*100</f>
        <v>86666.666666666672</v>
      </c>
      <c r="L476" s="63">
        <v>185</v>
      </c>
      <c r="M476" s="63">
        <v>425</v>
      </c>
      <c r="N476" s="75">
        <f>Tabla712[[#This Row],[VALOR ECONOMICO ]]/Tabla712[[#This Row],[RENDIMIENTO]]</f>
        <v>377.25490196078431</v>
      </c>
      <c r="O476" s="64" t="s">
        <v>421</v>
      </c>
      <c r="P476" s="76" t="s">
        <v>421</v>
      </c>
      <c r="Q476" s="65" t="s">
        <v>421</v>
      </c>
      <c r="R476" s="78" t="s">
        <v>421</v>
      </c>
      <c r="S476" s="71" t="s">
        <v>421</v>
      </c>
      <c r="T476" s="94" t="s">
        <v>421</v>
      </c>
      <c r="U476" s="71" t="s">
        <v>421</v>
      </c>
      <c r="V476" s="80" t="s">
        <v>421</v>
      </c>
    </row>
    <row r="477" spans="2:22" x14ac:dyDescent="0.3">
      <c r="B477" s="6" t="str">
        <f>'DATOS DISEÑO'!$C$9</f>
        <v>BOYACÁ</v>
      </c>
      <c r="C477" s="6" t="str">
        <f>'DATOS DISEÑO'!$C$10</f>
        <v>TUNDAMA</v>
      </c>
      <c r="D477" s="6">
        <v>14</v>
      </c>
      <c r="E477" s="6" t="s">
        <v>114</v>
      </c>
      <c r="F477" s="82" t="str">
        <f>VLOOKUP(Tabla712[[#This Row],[ITEM]],Tabla1[[#All],[ÍTEM]:[DESCRIPCIÓN ACTIVIDAD]],3,FALSE)</f>
        <v>BASE GRANULAR CLASE C
 (Analizada para tipo NT1, de gradacion BG 27, clase C)</v>
      </c>
      <c r="G477" s="6" t="s">
        <v>8</v>
      </c>
      <c r="H477" t="s">
        <v>100</v>
      </c>
      <c r="I477" s="6" t="s">
        <v>87</v>
      </c>
      <c r="J477" s="5" cm="1">
        <f t="array" ref="J477">INDEX(Tabla5[[#All],[Departamento]:[Precio ($ COP)]],MATCH(Tabla712[[#This Row],[DEPARTAMENTO]]&amp;Tabla712[[#This Row],[CODIGO]]&amp;Tabla712[[#This Row],[PROVINCIA]],Tabla5[[#All],[Departamento]]&amp;Tabla5[[#All],[Código]]&amp;Tabla5[[#All],[Provincia]],0),6)</f>
        <v>160333.33333333334</v>
      </c>
      <c r="K477" s="74">
        <f>Tabla712[[#This Row],[VALOR ECONOMICO ]]/Tabla712[[#This Row],[PRESTACIONES '[%']]]*100</f>
        <v>86666.666666666672</v>
      </c>
      <c r="L477" s="63">
        <v>185</v>
      </c>
      <c r="M477" s="63">
        <v>240</v>
      </c>
      <c r="N477" s="75">
        <f>Tabla712[[#This Row],[VALOR ECONOMICO ]]/Tabla712[[#This Row],[RENDIMIENTO]]</f>
        <v>668.05555555555554</v>
      </c>
      <c r="O477" s="64" t="s">
        <v>421</v>
      </c>
      <c r="P477" s="76" t="s">
        <v>421</v>
      </c>
      <c r="Q477" s="65" t="s">
        <v>421</v>
      </c>
      <c r="R477" s="78" t="s">
        <v>421</v>
      </c>
      <c r="S477" s="71" t="s">
        <v>421</v>
      </c>
      <c r="T477" s="94" t="s">
        <v>421</v>
      </c>
      <c r="U477" s="71" t="s">
        <v>421</v>
      </c>
      <c r="V477" s="80" t="s">
        <v>421</v>
      </c>
    </row>
    <row r="478" spans="2:22" x14ac:dyDescent="0.3">
      <c r="B478" s="6" t="str">
        <f>'DATOS DISEÑO'!$C$9</f>
        <v>BOYACÁ</v>
      </c>
      <c r="C478" s="6" t="str">
        <f>'DATOS DISEÑO'!$C$10</f>
        <v>TUNDAMA</v>
      </c>
      <c r="D478" s="6">
        <v>14</v>
      </c>
      <c r="E478" s="6">
        <v>450.2</v>
      </c>
      <c r="F478" s="82" t="str">
        <f>VLOOKUP(Tabla712[[#This Row],[ITEM]],Tabla1[[#All],[ÍTEM]:[DESCRIPCIÓN ACTIVIDAD]],3,FALSE)</f>
        <v>MEZCLA DENSA EN CALIENTE TIPO MDC‐19  
(Mezcla in situ)</v>
      </c>
      <c r="G478" s="6" t="s">
        <v>24</v>
      </c>
      <c r="H478" t="s">
        <v>104</v>
      </c>
      <c r="I478" s="6" t="s">
        <v>87</v>
      </c>
      <c r="J478" s="5" cm="1">
        <f t="array" ref="J478">INDEX(Tabla5[[#All],[Departamento]:[Precio ($ COP)]],MATCH(Tabla712[[#This Row],[DEPARTAMENTO]]&amp;Tabla712[[#This Row],[CODIGO]]&amp;Tabla712[[#This Row],[PROVINCIA]],Tabla5[[#All],[Departamento]]&amp;Tabla5[[#All],[Código]]&amp;Tabla5[[#All],[Provincia]],0),6)</f>
        <v>641333.33333333337</v>
      </c>
      <c r="K478" s="74">
        <f>Tabla712[[#This Row],[VALOR ECONOMICO ]]/Tabla712[[#This Row],[PRESTACIONES '[%']]]*100</f>
        <v>346666.66666666669</v>
      </c>
      <c r="L478" s="63">
        <v>185</v>
      </c>
      <c r="M478" s="63">
        <v>80</v>
      </c>
      <c r="N478" s="75">
        <f>Tabla712[[#This Row],[VALOR ECONOMICO ]]/Tabla712[[#This Row],[RENDIMIENTO]]</f>
        <v>8016.666666666667</v>
      </c>
      <c r="O478" s="64" t="s">
        <v>421</v>
      </c>
      <c r="P478" s="76" t="s">
        <v>421</v>
      </c>
      <c r="Q478" s="65" t="s">
        <v>421</v>
      </c>
      <c r="R478" s="78" t="s">
        <v>421</v>
      </c>
      <c r="S478" s="71" t="s">
        <v>421</v>
      </c>
      <c r="T478" s="94" t="s">
        <v>421</v>
      </c>
      <c r="U478" s="71" t="s">
        <v>421</v>
      </c>
      <c r="V478" s="80" t="s">
        <v>421</v>
      </c>
    </row>
    <row r="479" spans="2:22" x14ac:dyDescent="0.3">
      <c r="B479" s="6" t="str">
        <f>'DATOS DISEÑO'!$C$9</f>
        <v>BOYACÁ</v>
      </c>
      <c r="C479" s="6" t="str">
        <f>'DATOS DISEÑO'!$C$10</f>
        <v>TUNDAMA</v>
      </c>
      <c r="D479" s="6">
        <v>14</v>
      </c>
      <c r="E479" s="6">
        <v>236.1</v>
      </c>
      <c r="F479" s="82" t="str">
        <f>VLOOKUP(Tabla712[[#This Row],[ITEM]],Tabla1[[#All],[ÍTEM]:[DESCRIPCIÓN ACTIVIDAD]],3,FALSE)</f>
        <v>SUELO DE SUBRASANTE ESTABILIZADO CON CAL 
(Incluye suminisitro de la Cal)</v>
      </c>
      <c r="G479" s="6" t="s">
        <v>28</v>
      </c>
      <c r="H479" t="s">
        <v>105</v>
      </c>
      <c r="I479" s="6" t="s">
        <v>87</v>
      </c>
      <c r="J479" s="5" cm="1">
        <f t="array" ref="J479">INDEX(Tabla5[[#All],[Departamento]:[Precio ($ COP)]],MATCH(Tabla712[[#This Row],[DEPARTAMENTO]]&amp;Tabla712[[#This Row],[CODIGO]]&amp;Tabla712[[#This Row],[PROVINCIA]],Tabla5[[#All],[Departamento]]&amp;Tabla5[[#All],[Código]]&amp;Tabla5[[#All],[Provincia]],0),6)</f>
        <v>136283.33333333334</v>
      </c>
      <c r="K479" s="74">
        <f>Tabla712[[#This Row],[VALOR ECONOMICO ]]/Tabla712[[#This Row],[PRESTACIONES '[%']]]*100</f>
        <v>73666.666666666672</v>
      </c>
      <c r="L479" s="63">
        <v>185</v>
      </c>
      <c r="M479" s="63">
        <v>280</v>
      </c>
      <c r="N479" s="75">
        <f>Tabla712[[#This Row],[VALOR ECONOMICO ]]/Tabla712[[#This Row],[RENDIMIENTO]]</f>
        <v>486.72619047619054</v>
      </c>
      <c r="O479" s="64" t="s">
        <v>421</v>
      </c>
      <c r="P479" s="76" t="s">
        <v>421</v>
      </c>
      <c r="Q479" s="65" t="s">
        <v>421</v>
      </c>
      <c r="R479" s="78" t="s">
        <v>421</v>
      </c>
      <c r="S479" s="71" t="s">
        <v>421</v>
      </c>
      <c r="T479" s="94" t="s">
        <v>421</v>
      </c>
      <c r="U479" s="71" t="s">
        <v>421</v>
      </c>
      <c r="V479" s="80" t="s">
        <v>421</v>
      </c>
    </row>
    <row r="480" spans="2:22" x14ac:dyDescent="0.3">
      <c r="B480" s="6" t="str">
        <f>'DATOS DISEÑO'!$C$9</f>
        <v>BOYACÁ</v>
      </c>
      <c r="C480" s="6" t="str">
        <f>'DATOS DISEÑO'!$C$10</f>
        <v>TUNDAMA</v>
      </c>
      <c r="D480" s="6">
        <v>14</v>
      </c>
      <c r="E480" s="6">
        <v>310.10000000000002</v>
      </c>
      <c r="F480" s="82" t="str">
        <f>VLOOKUP(Tabla712[[#This Row],[ITEM]],Tabla1[[#All],[ÍTEM]:[DESCRIPCIÓN ACTIVIDAD]],3,FALSE)</f>
        <v>CONFORMACIÓN DE LA CALZADA EXISTENTE</v>
      </c>
      <c r="G480" s="6" t="s">
        <v>28</v>
      </c>
      <c r="H480" t="s">
        <v>105</v>
      </c>
      <c r="I480" s="6" t="s">
        <v>87</v>
      </c>
      <c r="J480" s="5" cm="1">
        <f t="array" ref="J480">INDEX(Tabla5[[#All],[Departamento]:[Precio ($ COP)]],MATCH(Tabla712[[#This Row],[DEPARTAMENTO]]&amp;Tabla712[[#This Row],[CODIGO]]&amp;Tabla712[[#This Row],[PROVINCIA]],Tabla5[[#All],[Departamento]]&amp;Tabla5[[#All],[Código]]&amp;Tabla5[[#All],[Provincia]],0),6)</f>
        <v>136283.33333333334</v>
      </c>
      <c r="K480" s="74">
        <f>Tabla712[[#This Row],[VALOR ECONOMICO ]]/Tabla712[[#This Row],[PRESTACIONES '[%']]]*100</f>
        <v>73666.666666666672</v>
      </c>
      <c r="L480" s="63">
        <v>185</v>
      </c>
      <c r="M480" s="63">
        <v>4955</v>
      </c>
      <c r="N480" s="75">
        <f>Tabla712[[#This Row],[VALOR ECONOMICO ]]/Tabla712[[#This Row],[RENDIMIENTO]]</f>
        <v>27.504204507231755</v>
      </c>
      <c r="O480" s="64" t="s">
        <v>421</v>
      </c>
      <c r="P480" s="76" t="s">
        <v>421</v>
      </c>
      <c r="Q480" s="65" t="s">
        <v>421</v>
      </c>
      <c r="R480" s="78" t="s">
        <v>421</v>
      </c>
      <c r="S480" s="71" t="s">
        <v>421</v>
      </c>
      <c r="T480" s="94" t="s">
        <v>421</v>
      </c>
      <c r="U480" s="71" t="s">
        <v>421</v>
      </c>
      <c r="V480" s="80" t="s">
        <v>421</v>
      </c>
    </row>
    <row r="481" spans="2:22" x14ac:dyDescent="0.3">
      <c r="B481" s="6" t="str">
        <f>'DATOS DISEÑO'!$C$9</f>
        <v>BOYACÁ</v>
      </c>
      <c r="C481" s="6" t="str">
        <f>'DATOS DISEÑO'!$C$10</f>
        <v>TUNDAMA</v>
      </c>
      <c r="D481" s="6">
        <v>14</v>
      </c>
      <c r="E481" s="6">
        <v>450.2</v>
      </c>
      <c r="F481" s="82" t="str">
        <f>VLOOKUP(Tabla712[[#This Row],[ITEM]],Tabla1[[#All],[ÍTEM]:[DESCRIPCIÓN ACTIVIDAD]],3,FALSE)</f>
        <v>MEZCLA DENSA EN CALIENTE TIPO MDC‐19  
(Mezcla in situ)</v>
      </c>
      <c r="G481" s="6" t="s">
        <v>28</v>
      </c>
      <c r="H481" t="s">
        <v>105</v>
      </c>
      <c r="I481" s="6" t="s">
        <v>87</v>
      </c>
      <c r="J481" s="5" cm="1">
        <f t="array" ref="J481">INDEX(Tabla5[[#All],[Departamento]:[Precio ($ COP)]],MATCH(Tabla712[[#This Row],[DEPARTAMENTO]]&amp;Tabla712[[#This Row],[CODIGO]]&amp;Tabla712[[#This Row],[PROVINCIA]],Tabla5[[#All],[Departamento]]&amp;Tabla5[[#All],[Código]]&amp;Tabla5[[#All],[Provincia]],0),6)</f>
        <v>136283.33333333334</v>
      </c>
      <c r="K481" s="74">
        <f>Tabla712[[#This Row],[VALOR ECONOMICO ]]/Tabla712[[#This Row],[PRESTACIONES '[%']]]*100</f>
        <v>73666.666666666672</v>
      </c>
      <c r="L481" s="63">
        <v>185</v>
      </c>
      <c r="M481" s="63">
        <v>80</v>
      </c>
      <c r="N481" s="75">
        <f>Tabla712[[#This Row],[VALOR ECONOMICO ]]/Tabla712[[#This Row],[RENDIMIENTO]]</f>
        <v>1703.5416666666667</v>
      </c>
      <c r="O481" s="64" t="s">
        <v>421</v>
      </c>
      <c r="P481" s="76" t="s">
        <v>421</v>
      </c>
      <c r="Q481" s="65" t="s">
        <v>421</v>
      </c>
      <c r="R481" s="78" t="s">
        <v>421</v>
      </c>
      <c r="S481" s="71" t="s">
        <v>421</v>
      </c>
      <c r="T481" s="94" t="s">
        <v>421</v>
      </c>
      <c r="U481" s="71" t="s">
        <v>421</v>
      </c>
      <c r="V481" s="80" t="s">
        <v>421</v>
      </c>
    </row>
    <row r="482" spans="2:22" x14ac:dyDescent="0.3">
      <c r="B482" s="6" t="str">
        <f>'DATOS DISEÑO'!$C$9</f>
        <v>BOYACÁ</v>
      </c>
      <c r="C482" s="6" t="str">
        <f>'DATOS DISEÑO'!$C$10</f>
        <v>TUNDAMA</v>
      </c>
      <c r="D482" s="6">
        <v>14</v>
      </c>
      <c r="E482" s="6" t="s">
        <v>109</v>
      </c>
      <c r="F482" s="82" t="str">
        <f>VLOOKUP(Tabla712[[#This Row],[ITEM]],Tabla1[[#All],[ÍTEM]:[DESCRIPCIÓN ACTIVIDAD]],3,FALSE)</f>
        <v>EXCAVACIÓN SIN CLASIFICAR DE LA EXPLANACIÓN Y CANALES</v>
      </c>
      <c r="G482" s="6" t="s">
        <v>28</v>
      </c>
      <c r="H482" t="s">
        <v>105</v>
      </c>
      <c r="I482" s="6" t="s">
        <v>87</v>
      </c>
      <c r="J482" s="5" cm="1">
        <f t="array" ref="J482">INDEX(Tabla5[[#All],[Departamento]:[Precio ($ COP)]],MATCH(Tabla712[[#This Row],[DEPARTAMENTO]]&amp;Tabla712[[#This Row],[CODIGO]]&amp;Tabla712[[#This Row],[PROVINCIA]],Tabla5[[#All],[Departamento]]&amp;Tabla5[[#All],[Código]]&amp;Tabla5[[#All],[Provincia]],0),6)</f>
        <v>136283.33333333334</v>
      </c>
      <c r="K482" s="74">
        <f>Tabla712[[#This Row],[VALOR ECONOMICO ]]/Tabla712[[#This Row],[PRESTACIONES '[%']]]*100</f>
        <v>73666.666666666672</v>
      </c>
      <c r="L482" s="63">
        <v>185</v>
      </c>
      <c r="M482" s="63">
        <v>425</v>
      </c>
      <c r="N482" s="75">
        <f>Tabla712[[#This Row],[VALOR ECONOMICO ]]/Tabla712[[#This Row],[RENDIMIENTO]]</f>
        <v>320.66666666666669</v>
      </c>
      <c r="O482" s="64" t="s">
        <v>421</v>
      </c>
      <c r="P482" s="76" t="s">
        <v>421</v>
      </c>
      <c r="Q482" s="65" t="s">
        <v>421</v>
      </c>
      <c r="R482" s="78" t="s">
        <v>421</v>
      </c>
      <c r="S482" s="71" t="s">
        <v>421</v>
      </c>
      <c r="T482" s="94" t="s">
        <v>421</v>
      </c>
      <c r="U482" s="71" t="s">
        <v>421</v>
      </c>
      <c r="V482" s="80" t="s">
        <v>421</v>
      </c>
    </row>
    <row r="483" spans="2:22" x14ac:dyDescent="0.3">
      <c r="B483" s="6" t="str">
        <f>'DATOS DISEÑO'!$C$9</f>
        <v>BOYACÁ</v>
      </c>
      <c r="C483" s="6" t="str">
        <f>'DATOS DISEÑO'!$C$10</f>
        <v>TUNDAMA</v>
      </c>
      <c r="D483" s="6">
        <v>14</v>
      </c>
      <c r="E483" s="6">
        <v>450.2</v>
      </c>
      <c r="F483" s="82" t="str">
        <f>VLOOKUP(Tabla712[[#This Row],[ITEM]],Tabla1[[#All],[ÍTEM]:[DESCRIPCIÓN ACTIVIDAD]],3,FALSE)</f>
        <v>MEZCLA DENSA EN CALIENTE TIPO MDC‐19  
(Mezcla in situ)</v>
      </c>
      <c r="G483" s="6" t="s">
        <v>32</v>
      </c>
      <c r="H483" t="s">
        <v>106</v>
      </c>
      <c r="I483" s="6" t="s">
        <v>87</v>
      </c>
      <c r="J483" s="5" cm="1">
        <f t="array" ref="J483">INDEX(Tabla5[[#All],[Departamento]:[Precio ($ COP)]],MATCH(Tabla712[[#This Row],[DEPARTAMENTO]]&amp;Tabla712[[#This Row],[CODIGO]]&amp;Tabla712[[#This Row],[PROVINCIA]],Tabla5[[#All],[Departamento]]&amp;Tabla5[[#All],[Código]]&amp;Tabla5[[#All],[Provincia]],0),6)</f>
        <v>205226.66666666669</v>
      </c>
      <c r="K483" s="74">
        <f>Tabla712[[#This Row],[VALOR ECONOMICO ]]/Tabla712[[#This Row],[PRESTACIONES '[%']]]*100</f>
        <v>110933.33333333334</v>
      </c>
      <c r="L483" s="63">
        <v>185</v>
      </c>
      <c r="M483" s="63">
        <v>80</v>
      </c>
      <c r="N483" s="75">
        <f>Tabla712[[#This Row],[VALOR ECONOMICO ]]/Tabla712[[#This Row],[RENDIMIENTO]]</f>
        <v>2565.3333333333335</v>
      </c>
      <c r="O483" s="64" t="s">
        <v>421</v>
      </c>
      <c r="P483" s="76" t="s">
        <v>421</v>
      </c>
      <c r="Q483" s="65" t="s">
        <v>421</v>
      </c>
      <c r="R483" s="78" t="s">
        <v>421</v>
      </c>
      <c r="S483" s="71" t="s">
        <v>421</v>
      </c>
      <c r="T483" s="94" t="s">
        <v>421</v>
      </c>
      <c r="U483" s="71" t="s">
        <v>421</v>
      </c>
      <c r="V483" s="80" t="s">
        <v>421</v>
      </c>
    </row>
    <row r="484" spans="2:22" x14ac:dyDescent="0.3">
      <c r="B484" s="6" t="str">
        <f>'DATOS DISEÑO'!$C$9</f>
        <v>BOYACÁ</v>
      </c>
      <c r="C484" s="6" t="str">
        <f>'DATOS DISEÑO'!$C$10</f>
        <v>TUNDAMA</v>
      </c>
      <c r="D484" s="6">
        <v>14</v>
      </c>
      <c r="E484" s="6">
        <v>236.1</v>
      </c>
      <c r="F484" s="82" t="str">
        <f>VLOOKUP(Tabla712[[#This Row],[ITEM]],Tabla1[[#All],[ÍTEM]:[DESCRIPCIÓN ACTIVIDAD]],3,FALSE)</f>
        <v>SUELO DE SUBRASANTE ESTABILIZADO CON CAL 
(Incluye suminisitro de la Cal)</v>
      </c>
      <c r="G484" s="6" t="s">
        <v>41</v>
      </c>
      <c r="H484" t="s">
        <v>341</v>
      </c>
      <c r="I484" s="6" t="s">
        <v>160</v>
      </c>
      <c r="J484" s="5" cm="1">
        <f t="array" ref="J484">INDEX(Tabla8[[#All],[Departamento ]:[Precio ($ COP)]],MATCH(Tabla712[[#This Row],[DEPARTAMENTO]]&amp;Tabla712[[#This Row],[CODIGO]]&amp;Tabla712[[#This Row],[PROVINCIA]],Tabla8[[#All],[Departamento ]]&amp;Tabla8[[#All],[Código]]&amp;Tabla8[[#All],[Provincia]],0),7)</f>
        <v>1725</v>
      </c>
      <c r="K484" s="74" t="s">
        <v>421</v>
      </c>
      <c r="L484" s="63" t="s">
        <v>421</v>
      </c>
      <c r="M484" s="63" t="s">
        <v>421</v>
      </c>
      <c r="N484" s="75" t="s">
        <v>421</v>
      </c>
      <c r="O484" s="64">
        <v>80</v>
      </c>
      <c r="P484" s="77">
        <f>Tabla712[[#This Row],[CANTIDAD DE MATERIAL]]*Tabla712[[#This Row],[VALOR ECONOMICO ]]</f>
        <v>138000</v>
      </c>
      <c r="Q484" s="65" t="s">
        <v>421</v>
      </c>
      <c r="R484" s="78" t="s">
        <v>421</v>
      </c>
      <c r="S484" s="71" t="s">
        <v>421</v>
      </c>
      <c r="T484" s="94" t="s">
        <v>421</v>
      </c>
      <c r="U484" s="71" t="s">
        <v>421</v>
      </c>
      <c r="V484" s="80" t="s">
        <v>421</v>
      </c>
    </row>
    <row r="485" spans="2:22" x14ac:dyDescent="0.3">
      <c r="B485" s="6" t="str">
        <f>'DATOS DISEÑO'!$C$9</f>
        <v>BOYACÁ</v>
      </c>
      <c r="C485" s="6" t="str">
        <f>'DATOS DISEÑO'!$C$10</f>
        <v>TUNDAMA</v>
      </c>
      <c r="D485" s="6">
        <v>14</v>
      </c>
      <c r="E485" s="6" t="s">
        <v>109</v>
      </c>
      <c r="F485" s="82" t="str">
        <f>VLOOKUP(Tabla712[[#This Row],[ITEM]],Tabla1[[#All],[ÍTEM]:[DESCRIPCIÓN ACTIVIDAD]],3,FALSE)</f>
        <v>EXCAVACIÓN SIN CLASIFICAR DE LA EXPLANACIÓN Y CANALES</v>
      </c>
      <c r="G485" s="6" t="s">
        <v>53</v>
      </c>
      <c r="H485" t="s">
        <v>349</v>
      </c>
      <c r="I485" s="6" t="s">
        <v>146</v>
      </c>
      <c r="J485" s="5" cm="1">
        <f t="array" ref="J485">INDEX(Tabla8[[#All],[Departamento ]:[Precio ($ COP)]],MATCH(Tabla712[[#This Row],[DEPARTAMENTO]]&amp;Tabla712[[#This Row],[CODIGO]]&amp;Tabla712[[#This Row],[PROVINCIA]],Tabla8[[#All],[Departamento ]]&amp;Tabla8[[#All],[Código]]&amp;Tabla8[[#All],[Provincia]],0),7)</f>
        <v>3377.6829577518247</v>
      </c>
      <c r="K485" s="74" t="s">
        <v>421</v>
      </c>
      <c r="L485" s="63" t="s">
        <v>421</v>
      </c>
      <c r="M485" s="63" t="s">
        <v>421</v>
      </c>
      <c r="N485" s="75" t="s">
        <v>421</v>
      </c>
      <c r="O485" s="64">
        <v>1</v>
      </c>
      <c r="P485" s="77">
        <f>Tabla712[[#This Row],[CANTIDAD DE MATERIAL]]*Tabla712[[#This Row],[VALOR ECONOMICO ]]</f>
        <v>3377.6829577518247</v>
      </c>
      <c r="Q485" s="65" t="s">
        <v>421</v>
      </c>
      <c r="R485" s="78" t="s">
        <v>421</v>
      </c>
      <c r="S485" s="71" t="s">
        <v>421</v>
      </c>
      <c r="T485" s="94" t="s">
        <v>421</v>
      </c>
      <c r="U485" s="71" t="s">
        <v>421</v>
      </c>
      <c r="V485" s="80" t="s">
        <v>421</v>
      </c>
    </row>
    <row r="486" spans="2:22" x14ac:dyDescent="0.3">
      <c r="B486" s="6" t="str">
        <f>'DATOS DISEÑO'!$C$9</f>
        <v>BOYACÁ</v>
      </c>
      <c r="C486" s="6" t="str">
        <f>'DATOS DISEÑO'!$C$10</f>
        <v>TUNDAMA</v>
      </c>
      <c r="D486" s="6">
        <v>14</v>
      </c>
      <c r="E486" s="6" t="s">
        <v>114</v>
      </c>
      <c r="F486" s="82" t="str">
        <f>VLOOKUP(Tabla712[[#This Row],[ITEM]],Tabla1[[#All],[ÍTEM]:[DESCRIPCIÓN ACTIVIDAD]],3,FALSE)</f>
        <v>BASE GRANULAR CLASE C
 (Analizada para tipo NT1, de gradacion BG 27, clase C)</v>
      </c>
      <c r="G486" s="6" t="s">
        <v>65</v>
      </c>
      <c r="H486" t="s">
        <v>357</v>
      </c>
      <c r="I486" s="6" t="s">
        <v>146</v>
      </c>
      <c r="J486" s="5" cm="1">
        <f t="array" ref="J486">INDEX(Tabla8[[#All],[Departamento ]:[Precio ($ COP)]],MATCH(Tabla712[[#This Row],[DEPARTAMENTO]]&amp;Tabla712[[#This Row],[CODIGO]]&amp;Tabla712[[#This Row],[PROVINCIA]],Tabla8[[#All],[Departamento ]]&amp;Tabla8[[#All],[Código]]&amp;Tabla8[[#All],[Provincia]],0),7)</f>
        <v>67513.129849974139</v>
      </c>
      <c r="K486" s="74" t="s">
        <v>421</v>
      </c>
      <c r="L486" s="63" t="s">
        <v>421</v>
      </c>
      <c r="M486" s="63" t="s">
        <v>421</v>
      </c>
      <c r="N486" s="75" t="s">
        <v>421</v>
      </c>
      <c r="O486" s="64">
        <v>1.3</v>
      </c>
      <c r="P486" s="77">
        <f>Tabla712[[#This Row],[CANTIDAD DE MATERIAL]]*Tabla712[[#This Row],[VALOR ECONOMICO ]]</f>
        <v>87767.068804966388</v>
      </c>
      <c r="Q486" s="65" t="s">
        <v>421</v>
      </c>
      <c r="R486" s="78" t="s">
        <v>421</v>
      </c>
      <c r="S486" s="71" t="s">
        <v>421</v>
      </c>
      <c r="T486" s="94" t="s">
        <v>421</v>
      </c>
      <c r="U486" s="71" t="s">
        <v>421</v>
      </c>
      <c r="V486" s="80" t="s">
        <v>421</v>
      </c>
    </row>
    <row r="487" spans="2:22" x14ac:dyDescent="0.3">
      <c r="B487" s="6" t="str">
        <f>'DATOS DISEÑO'!$C$9</f>
        <v>BOYACÁ</v>
      </c>
      <c r="C487" s="6" t="str">
        <f>'DATOS DISEÑO'!$C$10</f>
        <v>TUNDAMA</v>
      </c>
      <c r="D487" s="6">
        <v>14</v>
      </c>
      <c r="E487" s="6">
        <v>450.2</v>
      </c>
      <c r="F487" s="82" t="str">
        <f>VLOOKUP(Tabla712[[#This Row],[ITEM]],Tabla1[[#All],[ÍTEM]:[DESCRIPCIÓN ACTIVIDAD]],3,FALSE)</f>
        <v>MEZCLA DENSA EN CALIENTE TIPO MDC‐19  
(Mezcla in situ)</v>
      </c>
      <c r="G487" s="6" t="s">
        <v>79</v>
      </c>
      <c r="H487" t="s">
        <v>370</v>
      </c>
      <c r="I487" s="6" t="s">
        <v>146</v>
      </c>
      <c r="J487" s="5" cm="1">
        <f t="array" ref="J487">INDEX(Tabla8[[#All],[Departamento ]:[Precio ($ COP)]],MATCH(Tabla712[[#This Row],[DEPARTAMENTO]]&amp;Tabla712[[#This Row],[CODIGO]]&amp;Tabla712[[#This Row],[PROVINCIA]],Tabla8[[#All],[Departamento ]]&amp;Tabla8[[#All],[Código]]&amp;Tabla8[[#All],[Provincia]],0),7)</f>
        <v>66457.20292131562</v>
      </c>
      <c r="K487" s="74" t="s">
        <v>421</v>
      </c>
      <c r="L487" s="63" t="s">
        <v>421</v>
      </c>
      <c r="M487" s="63" t="s">
        <v>421</v>
      </c>
      <c r="N487" s="75" t="s">
        <v>421</v>
      </c>
      <c r="O487" s="64">
        <v>1.4</v>
      </c>
      <c r="P487" s="77">
        <f>Tabla712[[#This Row],[CANTIDAD DE MATERIAL]]*Tabla712[[#This Row],[VALOR ECONOMICO ]]</f>
        <v>93040.084089841868</v>
      </c>
      <c r="Q487" s="65" t="s">
        <v>421</v>
      </c>
      <c r="R487" s="78" t="s">
        <v>421</v>
      </c>
      <c r="S487" s="71" t="s">
        <v>421</v>
      </c>
      <c r="T487" s="94" t="s">
        <v>421</v>
      </c>
      <c r="U487" s="71" t="s">
        <v>421</v>
      </c>
      <c r="V487" s="80" t="s">
        <v>421</v>
      </c>
    </row>
    <row r="488" spans="2:22" x14ac:dyDescent="0.3">
      <c r="B488" s="6" t="str">
        <f>'DATOS DISEÑO'!$C$9</f>
        <v>BOYACÁ</v>
      </c>
      <c r="C488" s="6" t="str">
        <f>'DATOS DISEÑO'!$C$10</f>
        <v>TUNDAMA</v>
      </c>
      <c r="D488" s="6">
        <v>14</v>
      </c>
      <c r="E488" s="6">
        <v>236.1</v>
      </c>
      <c r="F488" s="82" t="str">
        <f>VLOOKUP(Tabla712[[#This Row],[ITEM]],Tabla1[[#All],[ÍTEM]:[DESCRIPCIÓN ACTIVIDAD]],3,FALSE)</f>
        <v>SUELO DE SUBRASANTE ESTABILIZADO CON CAL 
(Incluye suminisitro de la Cal)</v>
      </c>
      <c r="G488" s="6" t="s">
        <v>33</v>
      </c>
      <c r="H488" t="s">
        <v>336</v>
      </c>
      <c r="I488" s="6" t="s">
        <v>335</v>
      </c>
      <c r="J488" s="5" cm="1">
        <f t="array" ref="J488">INDEX(Tabla8[[#All],[Departamento ]:[Precio ($ COP)]],MATCH(Tabla712[[#This Row],[DEPARTAMENTO]]&amp;Tabla712[[#This Row],[CODIGO]]&amp;Tabla712[[#This Row],[PROVINCIA]],Tabla8[[#All],[Departamento ]]&amp;Tabla8[[#All],[Código]]&amp;Tabla8[[#All],[Provincia]],0),7)</f>
        <v>97.87579460336616</v>
      </c>
      <c r="K488" s="74" t="s">
        <v>421</v>
      </c>
      <c r="L488" s="63" t="s">
        <v>421</v>
      </c>
      <c r="M488" s="63" t="s">
        <v>421</v>
      </c>
      <c r="N488" s="75" t="s">
        <v>421</v>
      </c>
      <c r="O488" s="64">
        <v>25</v>
      </c>
      <c r="P488" s="77">
        <f>Tabla712[[#This Row],[CANTIDAD DE MATERIAL]]*Tabla712[[#This Row],[VALOR ECONOMICO ]]</f>
        <v>2446.8948650841539</v>
      </c>
      <c r="Q488" s="65" t="s">
        <v>421</v>
      </c>
      <c r="R488" s="78" t="s">
        <v>421</v>
      </c>
      <c r="S488" s="71" t="s">
        <v>421</v>
      </c>
      <c r="T488" s="94" t="s">
        <v>421</v>
      </c>
      <c r="U488" s="71" t="s">
        <v>421</v>
      </c>
      <c r="V488" s="80" t="s">
        <v>421</v>
      </c>
    </row>
    <row r="489" spans="2:22" x14ac:dyDescent="0.3">
      <c r="B489" s="6" t="str">
        <f>'DATOS DISEÑO'!$C$9</f>
        <v>BOYACÁ</v>
      </c>
      <c r="C489" s="6" t="str">
        <f>'DATOS DISEÑO'!$C$10</f>
        <v>TUNDAMA</v>
      </c>
      <c r="D489" s="6">
        <v>14</v>
      </c>
      <c r="E489" s="6">
        <v>310.10000000000002</v>
      </c>
      <c r="F489" s="82" t="str">
        <f>VLOOKUP(Tabla712[[#This Row],[ITEM]],Tabla1[[#All],[ÍTEM]:[DESCRIPCIÓN ACTIVIDAD]],3,FALSE)</f>
        <v>CONFORMACIÓN DE LA CALZADA EXISTENTE</v>
      </c>
      <c r="G489" s="6" t="s">
        <v>33</v>
      </c>
      <c r="H489" t="s">
        <v>336</v>
      </c>
      <c r="I489" s="6" t="s">
        <v>335</v>
      </c>
      <c r="J489" s="5" cm="1">
        <f t="array" ref="J489">INDEX(Tabla8[[#All],[Departamento ]:[Precio ($ COP)]],MATCH(Tabla712[[#This Row],[DEPARTAMENTO]]&amp;Tabla712[[#This Row],[CODIGO]]&amp;Tabla712[[#This Row],[PROVINCIA]],Tabla8[[#All],[Departamento ]]&amp;Tabla8[[#All],[Código]]&amp;Tabla8[[#All],[Provincia]],0),7)</f>
        <v>97.87579460336616</v>
      </c>
      <c r="K489" s="74" t="s">
        <v>421</v>
      </c>
      <c r="L489" s="63" t="s">
        <v>421</v>
      </c>
      <c r="M489" s="63" t="s">
        <v>421</v>
      </c>
      <c r="N489" s="75" t="s">
        <v>421</v>
      </c>
      <c r="O489" s="64">
        <v>3</v>
      </c>
      <c r="P489" s="77">
        <f>Tabla712[[#This Row],[CANTIDAD DE MATERIAL]]*Tabla712[[#This Row],[VALOR ECONOMICO ]]</f>
        <v>293.62738381009848</v>
      </c>
      <c r="Q489" s="65" t="s">
        <v>421</v>
      </c>
      <c r="R489" s="78" t="s">
        <v>421</v>
      </c>
      <c r="S489" s="71" t="s">
        <v>421</v>
      </c>
      <c r="T489" s="94" t="s">
        <v>421</v>
      </c>
      <c r="U489" s="71" t="s">
        <v>421</v>
      </c>
      <c r="V489" s="80" t="s">
        <v>421</v>
      </c>
    </row>
    <row r="490" spans="2:22" x14ac:dyDescent="0.3">
      <c r="B490" s="6" t="str">
        <f>'DATOS DISEÑO'!$C$9</f>
        <v>BOYACÁ</v>
      </c>
      <c r="C490" s="6" t="str">
        <f>'DATOS DISEÑO'!$C$10</f>
        <v>TUNDAMA</v>
      </c>
      <c r="D490" s="6">
        <v>14</v>
      </c>
      <c r="E490" s="6">
        <v>450.2</v>
      </c>
      <c r="F490" s="82" t="str">
        <f>VLOOKUP(Tabla712[[#This Row],[ITEM]],Tabla1[[#All],[ÍTEM]:[DESCRIPCIÓN ACTIVIDAD]],3,FALSE)</f>
        <v>MEZCLA DENSA EN CALIENTE TIPO MDC‐19  
(Mezcla in situ)</v>
      </c>
      <c r="G490" s="6" t="s">
        <v>33</v>
      </c>
      <c r="H490" t="s">
        <v>336</v>
      </c>
      <c r="I490" s="6" t="s">
        <v>335</v>
      </c>
      <c r="J490" s="5" cm="1">
        <f t="array" ref="J490">INDEX(Tabla8[[#All],[Departamento ]:[Precio ($ COP)]],MATCH(Tabla712[[#This Row],[DEPARTAMENTO]]&amp;Tabla712[[#This Row],[CODIGO]]&amp;Tabla712[[#This Row],[PROVINCIA]],Tabla8[[#All],[Departamento ]]&amp;Tabla8[[#All],[Código]]&amp;Tabla8[[#All],[Provincia]],0),7)</f>
        <v>97.87579460336616</v>
      </c>
      <c r="K490" s="74" t="s">
        <v>421</v>
      </c>
      <c r="L490" s="63" t="s">
        <v>421</v>
      </c>
      <c r="M490" s="63" t="s">
        <v>421</v>
      </c>
      <c r="N490" s="75" t="s">
        <v>421</v>
      </c>
      <c r="O490" s="64">
        <v>25</v>
      </c>
      <c r="P490" s="77">
        <f>Tabla712[[#This Row],[CANTIDAD DE MATERIAL]]*Tabla712[[#This Row],[VALOR ECONOMICO ]]</f>
        <v>2446.8948650841539</v>
      </c>
      <c r="Q490" s="65" t="s">
        <v>421</v>
      </c>
      <c r="R490" s="78" t="s">
        <v>421</v>
      </c>
      <c r="S490" s="71" t="s">
        <v>421</v>
      </c>
      <c r="T490" s="94" t="s">
        <v>421</v>
      </c>
      <c r="U490" s="71" t="s">
        <v>421</v>
      </c>
      <c r="V490" s="80" t="s">
        <v>421</v>
      </c>
    </row>
    <row r="491" spans="2:22" x14ac:dyDescent="0.3">
      <c r="B491" s="6" t="str">
        <f>'DATOS DISEÑO'!$C$9</f>
        <v>BOYACÁ</v>
      </c>
      <c r="C491" s="6" t="str">
        <f>'DATOS DISEÑO'!$C$10</f>
        <v>TUNDAMA</v>
      </c>
      <c r="D491" s="6">
        <v>14</v>
      </c>
      <c r="E491" s="6" t="s">
        <v>114</v>
      </c>
      <c r="F491" s="82" t="str">
        <f>VLOOKUP(Tabla712[[#This Row],[ITEM]],Tabla1[[#All],[ÍTEM]:[DESCRIPCIÓN ACTIVIDAD]],3,FALSE)</f>
        <v>BASE GRANULAR CLASE C
 (Analizada para tipo NT1, de gradacion BG 27, clase C)</v>
      </c>
      <c r="G491" s="6" t="s">
        <v>33</v>
      </c>
      <c r="H491" t="s">
        <v>336</v>
      </c>
      <c r="I491" s="6" t="s">
        <v>335</v>
      </c>
      <c r="J491" s="5" cm="1">
        <f t="array" ref="J491">INDEX(Tabla8[[#All],[Departamento ]:[Precio ($ COP)]],MATCH(Tabla712[[#This Row],[DEPARTAMENTO]]&amp;Tabla712[[#This Row],[CODIGO]]&amp;Tabla712[[#This Row],[PROVINCIA]],Tabla8[[#All],[Departamento ]]&amp;Tabla8[[#All],[Código]]&amp;Tabla8[[#All],[Provincia]],0),7)</f>
        <v>97.87579460336616</v>
      </c>
      <c r="K491" s="74" t="s">
        <v>421</v>
      </c>
      <c r="L491" s="63" t="s">
        <v>421</v>
      </c>
      <c r="M491" s="63" t="s">
        <v>421</v>
      </c>
      <c r="N491" s="75" t="s">
        <v>421</v>
      </c>
      <c r="O491" s="64">
        <v>22</v>
      </c>
      <c r="P491" s="77">
        <f>Tabla712[[#This Row],[CANTIDAD DE MATERIAL]]*Tabla712[[#This Row],[VALOR ECONOMICO ]]</f>
        <v>2153.2674812740556</v>
      </c>
      <c r="Q491" s="65" t="s">
        <v>421</v>
      </c>
      <c r="R491" s="78" t="s">
        <v>421</v>
      </c>
      <c r="S491" s="71" t="s">
        <v>421</v>
      </c>
      <c r="T491" s="94" t="s">
        <v>421</v>
      </c>
      <c r="U491" s="71" t="s">
        <v>421</v>
      </c>
      <c r="V491" s="80" t="s">
        <v>421</v>
      </c>
    </row>
    <row r="492" spans="2:22" x14ac:dyDescent="0.3">
      <c r="B492" s="6" t="str">
        <f>'DATOS DISEÑO'!$C$9</f>
        <v>BOYACÁ</v>
      </c>
      <c r="C492" s="6" t="str">
        <f>'DATOS DISEÑO'!$C$10</f>
        <v>TUNDAMA</v>
      </c>
      <c r="D492" s="6">
        <v>14</v>
      </c>
      <c r="E492" s="6" t="s">
        <v>109</v>
      </c>
      <c r="F492" s="82" t="str">
        <f>VLOOKUP(Tabla712[[#This Row],[ITEM]],Tabla1[[#All],[ÍTEM]:[DESCRIPCIÓN ACTIVIDAD]],3,FALSE)</f>
        <v>EXCAVACIÓN SIN CLASIFICAR DE LA EXPLANACIÓN Y CANALES</v>
      </c>
      <c r="G492" s="6" t="s">
        <v>10</v>
      </c>
      <c r="H492" t="s">
        <v>375</v>
      </c>
      <c r="I492" s="6" t="s">
        <v>372</v>
      </c>
      <c r="J492" s="5" cm="1">
        <f t="array" ref="J492">INDEX(Tabla9[[#All],[Departamento ]:[Precio ($ COP)]],MATCH(Tabla712[[#This Row],[DEPARTAMENTO]]&amp;Tabla712[[#This Row],[CODIGO]]&amp;Tabla712[[#This Row],[PROVINCIA]],Tabla9[[#All],[Departamento ]]&amp;Tabla9[[#All],[Código]]&amp;Tabla9[[#All],[Provincia]],0),8)</f>
        <v>250141.74344436562</v>
      </c>
      <c r="K492" s="74" t="s">
        <v>421</v>
      </c>
      <c r="L492" s="63" t="s">
        <v>421</v>
      </c>
      <c r="M492" s="63" t="s">
        <v>421</v>
      </c>
      <c r="N492" s="75" t="s">
        <v>421</v>
      </c>
      <c r="O492" s="64" t="s">
        <v>421</v>
      </c>
      <c r="P492" s="76" t="s">
        <v>421</v>
      </c>
      <c r="Q492" s="65">
        <f>1/70</f>
        <v>1.4285714285714285E-2</v>
      </c>
      <c r="R492" s="79">
        <f>Tabla712[[#This Row],[VALOR ECONOMICO ]]*Tabla712[[#This Row],[RENDIMIENTO EQUIPO]]</f>
        <v>3573.4534777766517</v>
      </c>
      <c r="S492" s="71" t="s">
        <v>421</v>
      </c>
      <c r="T492" s="94" t="s">
        <v>421</v>
      </c>
      <c r="U492" s="71" t="s">
        <v>421</v>
      </c>
      <c r="V492" s="80" t="s">
        <v>421</v>
      </c>
    </row>
    <row r="493" spans="2:22" x14ac:dyDescent="0.3">
      <c r="B493" s="6" t="str">
        <f>'DATOS DISEÑO'!$C$9</f>
        <v>BOYACÁ</v>
      </c>
      <c r="C493" s="6" t="str">
        <f>'DATOS DISEÑO'!$C$10</f>
        <v>TUNDAMA</v>
      </c>
      <c r="D493" s="6">
        <v>14</v>
      </c>
      <c r="E493" s="6">
        <v>310.10000000000002</v>
      </c>
      <c r="F493" s="82" t="str">
        <f>VLOOKUP(Tabla712[[#This Row],[ITEM]],Tabla1[[#All],[ÍTEM]:[DESCRIPCIÓN ACTIVIDAD]],3,FALSE)</f>
        <v>CONFORMACIÓN DE LA CALZADA EXISTENTE</v>
      </c>
      <c r="G493" s="6" t="s">
        <v>323</v>
      </c>
      <c r="H493" t="s">
        <v>377</v>
      </c>
      <c r="I493" s="6" t="s">
        <v>372</v>
      </c>
      <c r="J493" s="5" cm="1">
        <f t="array" ref="J493">INDEX(Tabla9[[#All],[Departamento ]:[Precio ($ COP)]],MATCH(Tabla712[[#This Row],[DEPARTAMENTO]]&amp;Tabla712[[#This Row],[CODIGO]]&amp;Tabla712[[#This Row],[PROVINCIA]],Tabla9[[#All],[Departamento ]]&amp;Tabla9[[#All],[Código]]&amp;Tabla9[[#All],[Provincia]],0),8)</f>
        <v>250141.74344436562</v>
      </c>
      <c r="K493" s="74" t="s">
        <v>421</v>
      </c>
      <c r="L493" s="63" t="s">
        <v>421</v>
      </c>
      <c r="M493" s="63" t="s">
        <v>421</v>
      </c>
      <c r="N493" s="75" t="s">
        <v>421</v>
      </c>
      <c r="O493" s="64" t="s">
        <v>421</v>
      </c>
      <c r="P493" s="76" t="s">
        <v>421</v>
      </c>
      <c r="Q493" s="65">
        <f>1/619.375</f>
        <v>1.6145307769929364E-3</v>
      </c>
      <c r="R493" s="79">
        <f>Tabla712[[#This Row],[VALOR ECONOMICO ]]*Tabla712[[#This Row],[RENDIMIENTO EQUIPO]]</f>
        <v>403.86154340159942</v>
      </c>
      <c r="S493" s="71" t="s">
        <v>421</v>
      </c>
      <c r="T493" s="94" t="s">
        <v>421</v>
      </c>
      <c r="U493" s="71" t="s">
        <v>421</v>
      </c>
      <c r="V493" s="80" t="s">
        <v>421</v>
      </c>
    </row>
    <row r="494" spans="2:22" x14ac:dyDescent="0.3">
      <c r="B494" s="6" t="str">
        <f>'DATOS DISEÑO'!$C$9</f>
        <v>BOYACÁ</v>
      </c>
      <c r="C494" s="6" t="str">
        <f>'DATOS DISEÑO'!$C$10</f>
        <v>TUNDAMA</v>
      </c>
      <c r="D494" s="6">
        <v>14</v>
      </c>
      <c r="E494" s="6">
        <v>450.2</v>
      </c>
      <c r="F494" s="82" t="str">
        <f>VLOOKUP(Tabla712[[#This Row],[ITEM]],Tabla1[[#All],[ÍTEM]:[DESCRIPCIÓN ACTIVIDAD]],3,FALSE)</f>
        <v>MEZCLA DENSA EN CALIENTE TIPO MDC‐19  
(Mezcla in situ)</v>
      </c>
      <c r="G494" s="6" t="s">
        <v>14</v>
      </c>
      <c r="H494" t="s">
        <v>378</v>
      </c>
      <c r="I494" s="6" t="s">
        <v>372</v>
      </c>
      <c r="J494" s="5" cm="1">
        <f t="array" ref="J494">INDEX(Tabla9[[#All],[Departamento ]:[Precio ($ COP)]],MATCH(Tabla712[[#This Row],[DEPARTAMENTO]]&amp;Tabla712[[#This Row],[CODIGO]]&amp;Tabla712[[#This Row],[PROVINCIA]],Tabla9[[#All],[Departamento ]]&amp;Tabla9[[#All],[Código]]&amp;Tabla9[[#All],[Provincia]],0),8)</f>
        <v>270986.88873139612</v>
      </c>
      <c r="K494" s="74" t="s">
        <v>421</v>
      </c>
      <c r="L494" s="63" t="s">
        <v>421</v>
      </c>
      <c r="M494" s="63" t="s">
        <v>421</v>
      </c>
      <c r="N494" s="75" t="s">
        <v>421</v>
      </c>
      <c r="O494" s="64" t="s">
        <v>421</v>
      </c>
      <c r="P494" s="76" t="s">
        <v>421</v>
      </c>
      <c r="Q494" s="65">
        <v>0.1</v>
      </c>
      <c r="R494" s="79">
        <f>Tabla712[[#This Row],[VALOR ECONOMICO ]]*Tabla712[[#This Row],[RENDIMIENTO EQUIPO]]</f>
        <v>27098.688873139614</v>
      </c>
      <c r="S494" s="71" t="s">
        <v>421</v>
      </c>
      <c r="T494" s="94" t="s">
        <v>421</v>
      </c>
      <c r="U494" s="71" t="s">
        <v>421</v>
      </c>
      <c r="V494" s="80" t="s">
        <v>421</v>
      </c>
    </row>
    <row r="495" spans="2:22" x14ac:dyDescent="0.3">
      <c r="B495" s="6" t="str">
        <f>'DATOS DISEÑO'!$C$9</f>
        <v>BOYACÁ</v>
      </c>
      <c r="C495" s="6" t="str">
        <f>'DATOS DISEÑO'!$C$10</f>
        <v>TUNDAMA</v>
      </c>
      <c r="D495" s="6">
        <v>14</v>
      </c>
      <c r="E495" s="6">
        <v>236.1</v>
      </c>
      <c r="F495" s="82" t="str">
        <f>VLOOKUP(Tabla712[[#This Row],[ITEM]],Tabla1[[#All],[ÍTEM]:[DESCRIPCIÓN ACTIVIDAD]],3,FALSE)</f>
        <v>SUELO DE SUBRASANTE ESTABILIZADO CON CAL 
(Incluye suminisitro de la Cal)</v>
      </c>
      <c r="G495" s="6" t="s">
        <v>18</v>
      </c>
      <c r="H495" t="s">
        <v>379</v>
      </c>
      <c r="I495" s="6" t="s">
        <v>372</v>
      </c>
      <c r="J495" s="5" cm="1">
        <f t="array" ref="J495">INDEX(Tabla9[[#All],[Departamento ]:[Precio ($ COP)]],MATCH(Tabla712[[#This Row],[DEPARTAMENTO]]&amp;Tabla712[[#This Row],[CODIGO]]&amp;Tabla712[[#This Row],[PROVINCIA]],Tabla9[[#All],[Departamento ]]&amp;Tabla9[[#All],[Código]]&amp;Tabla9[[#All],[Provincia]],0),8)</f>
        <v>61676.547421790725</v>
      </c>
      <c r="K495" s="74" t="s">
        <v>421</v>
      </c>
      <c r="L495" s="63" t="s">
        <v>421</v>
      </c>
      <c r="M495" s="63" t="s">
        <v>421</v>
      </c>
      <c r="N495" s="75" t="s">
        <v>421</v>
      </c>
      <c r="O495" s="64" t="s">
        <v>421</v>
      </c>
      <c r="P495" s="76" t="s">
        <v>421</v>
      </c>
      <c r="Q495" s="65">
        <f>1/35</f>
        <v>2.8571428571428571E-2</v>
      </c>
      <c r="R495" s="79">
        <f>Tabla712[[#This Row],[VALOR ECONOMICO ]]*Tabla712[[#This Row],[RENDIMIENTO EQUIPO]]</f>
        <v>1762.1870691940208</v>
      </c>
      <c r="S495" s="71" t="s">
        <v>421</v>
      </c>
      <c r="T495" s="94" t="s">
        <v>421</v>
      </c>
      <c r="U495" s="71" t="s">
        <v>421</v>
      </c>
      <c r="V495" s="80" t="s">
        <v>421</v>
      </c>
    </row>
    <row r="496" spans="2:22" x14ac:dyDescent="0.3">
      <c r="B496" s="6" t="str">
        <f>'DATOS DISEÑO'!$C$9</f>
        <v>BOYACÁ</v>
      </c>
      <c r="C496" s="6" t="str">
        <f>'DATOS DISEÑO'!$C$10</f>
        <v>TUNDAMA</v>
      </c>
      <c r="D496" s="6">
        <v>14</v>
      </c>
      <c r="E496" s="6">
        <v>310.10000000000002</v>
      </c>
      <c r="F496" s="82" t="str">
        <f>VLOOKUP(Tabla712[[#This Row],[ITEM]],Tabla1[[#All],[ÍTEM]:[DESCRIPCIÓN ACTIVIDAD]],3,FALSE)</f>
        <v>CONFORMACIÓN DE LA CALZADA EXISTENTE</v>
      </c>
      <c r="G496" s="6" t="s">
        <v>18</v>
      </c>
      <c r="H496" t="s">
        <v>379</v>
      </c>
      <c r="I496" s="6" t="s">
        <v>372</v>
      </c>
      <c r="J496" s="5" cm="1">
        <f t="array" ref="J496">INDEX(Tabla9[[#All],[Departamento ]:[Precio ($ COP)]],MATCH(Tabla712[[#This Row],[DEPARTAMENTO]]&amp;Tabla712[[#This Row],[CODIGO]]&amp;Tabla712[[#This Row],[PROVINCIA]],Tabla9[[#All],[Departamento ]]&amp;Tabla9[[#All],[Código]]&amp;Tabla9[[#All],[Provincia]],0),8)</f>
        <v>61676.547421790725</v>
      </c>
      <c r="K496" s="74" t="s">
        <v>421</v>
      </c>
      <c r="L496" s="63" t="s">
        <v>421</v>
      </c>
      <c r="M496" s="63" t="s">
        <v>421</v>
      </c>
      <c r="N496" s="75" t="s">
        <v>421</v>
      </c>
      <c r="O496" s="64" t="s">
        <v>421</v>
      </c>
      <c r="P496" s="76" t="s">
        <v>421</v>
      </c>
      <c r="Q496" s="65">
        <f>1/619.375</f>
        <v>1.6145307769929364E-3</v>
      </c>
      <c r="R496" s="79">
        <f>Tabla712[[#This Row],[VALOR ECONOMICO ]]*Tabla712[[#This Row],[RENDIMIENTO EQUIPO]]</f>
        <v>99.578684031145471</v>
      </c>
      <c r="S496" s="71" t="s">
        <v>421</v>
      </c>
      <c r="T496" s="94" t="s">
        <v>421</v>
      </c>
      <c r="U496" s="71" t="s">
        <v>421</v>
      </c>
      <c r="V496" s="80" t="s">
        <v>421</v>
      </c>
    </row>
    <row r="497" spans="2:22" x14ac:dyDescent="0.3">
      <c r="B497" s="6" t="str">
        <f>'DATOS DISEÑO'!$C$9</f>
        <v>BOYACÁ</v>
      </c>
      <c r="C497" s="6" t="str">
        <f>'DATOS DISEÑO'!$C$10</f>
        <v>TUNDAMA</v>
      </c>
      <c r="D497" s="6">
        <v>14</v>
      </c>
      <c r="E497" s="6" t="s">
        <v>114</v>
      </c>
      <c r="F497" s="82" t="str">
        <f>VLOOKUP(Tabla712[[#This Row],[ITEM]],Tabla1[[#All],[ÍTEM]:[DESCRIPCIÓN ACTIVIDAD]],3,FALSE)</f>
        <v>BASE GRANULAR CLASE C
 (Analizada para tipo NT1, de gradacion BG 27, clase C)</v>
      </c>
      <c r="G497" s="6" t="s">
        <v>18</v>
      </c>
      <c r="H497" t="s">
        <v>379</v>
      </c>
      <c r="I497" s="6" t="s">
        <v>372</v>
      </c>
      <c r="J497" s="5" cm="1">
        <f t="array" ref="J497">INDEX(Tabla9[[#All],[Departamento ]:[Precio ($ COP)]],MATCH(Tabla712[[#This Row],[DEPARTAMENTO]]&amp;Tabla712[[#This Row],[CODIGO]]&amp;Tabla712[[#This Row],[PROVINCIA]],Tabla9[[#All],[Departamento ]]&amp;Tabla9[[#All],[Código]]&amp;Tabla9[[#All],[Provincia]],0),8)</f>
        <v>61676.547421790725</v>
      </c>
      <c r="K497" s="74" t="s">
        <v>421</v>
      </c>
      <c r="L497" s="63" t="s">
        <v>421</v>
      </c>
      <c r="M497" s="63" t="s">
        <v>421</v>
      </c>
      <c r="N497" s="75" t="s">
        <v>421</v>
      </c>
      <c r="O497" s="64" t="s">
        <v>421</v>
      </c>
      <c r="P497" s="76" t="s">
        <v>421</v>
      </c>
      <c r="Q497" s="65">
        <f>1/30</f>
        <v>3.3333333333333333E-2</v>
      </c>
      <c r="R497" s="79">
        <f>Tabla712[[#This Row],[VALOR ECONOMICO ]]*Tabla712[[#This Row],[RENDIMIENTO EQUIPO]]</f>
        <v>2055.8849140596908</v>
      </c>
      <c r="S497" s="71" t="s">
        <v>421</v>
      </c>
      <c r="T497" s="94" t="s">
        <v>421</v>
      </c>
      <c r="U497" s="71" t="s">
        <v>421</v>
      </c>
      <c r="V497" s="80" t="s">
        <v>421</v>
      </c>
    </row>
    <row r="498" spans="2:22" x14ac:dyDescent="0.3">
      <c r="B498" s="6" t="str">
        <f>'DATOS DISEÑO'!$C$9</f>
        <v>BOYACÁ</v>
      </c>
      <c r="C498" s="6" t="str">
        <f>'DATOS DISEÑO'!$C$10</f>
        <v>TUNDAMA</v>
      </c>
      <c r="D498" s="6">
        <v>14</v>
      </c>
      <c r="E498" s="6">
        <v>450.2</v>
      </c>
      <c r="F498" s="82" t="str">
        <f>VLOOKUP(Tabla712[[#This Row],[ITEM]],Tabla1[[#All],[ÍTEM]:[DESCRIPCIÓN ACTIVIDAD]],3,FALSE)</f>
        <v>MEZCLA DENSA EN CALIENTE TIPO MDC‐19  
(Mezcla in situ)</v>
      </c>
      <c r="G498" s="6" t="s">
        <v>34</v>
      </c>
      <c r="H498" t="s">
        <v>385</v>
      </c>
      <c r="I498" s="6" t="s">
        <v>372</v>
      </c>
      <c r="J498" s="5" cm="1">
        <f t="array" ref="J498">INDEX(Tabla9[[#All],[Departamento ]:[Precio ($ COP)]],MATCH(Tabla712[[#This Row],[DEPARTAMENTO]]&amp;Tabla712[[#This Row],[CODIGO]]&amp;Tabla712[[#This Row],[PROVINCIA]],Tabla9[[#All],[Departamento ]]&amp;Tabla9[[#All],[Código]]&amp;Tabla9[[#All],[Provincia]],0),8)</f>
        <v>156338.58965272852</v>
      </c>
      <c r="K498" s="74" t="s">
        <v>421</v>
      </c>
      <c r="L498" s="63" t="s">
        <v>421</v>
      </c>
      <c r="M498" s="63" t="s">
        <v>421</v>
      </c>
      <c r="N498" s="75" t="s">
        <v>421</v>
      </c>
      <c r="O498" s="64" t="s">
        <v>421</v>
      </c>
      <c r="P498" s="76" t="s">
        <v>421</v>
      </c>
      <c r="Q498" s="65">
        <v>0.1</v>
      </c>
      <c r="R498" s="79">
        <f>Tabla712[[#This Row],[VALOR ECONOMICO ]]*Tabla712[[#This Row],[RENDIMIENTO EQUIPO]]</f>
        <v>15633.858965272853</v>
      </c>
      <c r="S498" s="71" t="s">
        <v>421</v>
      </c>
      <c r="T498" s="94" t="s">
        <v>421</v>
      </c>
      <c r="U498" s="71" t="s">
        <v>421</v>
      </c>
      <c r="V498" s="80" t="s">
        <v>421</v>
      </c>
    </row>
    <row r="499" spans="2:22" x14ac:dyDescent="0.3">
      <c r="B499" s="6" t="str">
        <f>'DATOS DISEÑO'!$C$9</f>
        <v>BOYACÁ</v>
      </c>
      <c r="C499" s="6" t="str">
        <f>'DATOS DISEÑO'!$C$10</f>
        <v>TUNDAMA</v>
      </c>
      <c r="D499" s="6">
        <v>14</v>
      </c>
      <c r="E499" s="6" t="s">
        <v>109</v>
      </c>
      <c r="F499" s="82" t="str">
        <f>VLOOKUP(Tabla712[[#This Row],[ITEM]],Tabla1[[#All],[ÍTEM]:[DESCRIPCIÓN ACTIVIDAD]],3,FALSE)</f>
        <v>EXCAVACIÓN SIN CLASIFICAR DE LA EXPLANACIÓN Y CANALES</v>
      </c>
      <c r="G499" s="6" t="s">
        <v>30</v>
      </c>
      <c r="H499" t="s">
        <v>383</v>
      </c>
      <c r="I499" s="6" t="s">
        <v>372</v>
      </c>
      <c r="J499" s="5" cm="1">
        <f t="array" ref="J499">INDEX(Tabla9[[#All],[Departamento ]:[Precio ($ COP)]],MATCH(Tabla712[[#This Row],[DEPARTAMENTO]]&amp;Tabla712[[#This Row],[CODIGO]]&amp;Tabla712[[#This Row],[PROVINCIA]],Tabla9[[#All],[Departamento ]]&amp;Tabla9[[#All],[Código]]&amp;Tabla9[[#All],[Provincia]],0),8)</f>
        <v>135493.44436569806</v>
      </c>
      <c r="K499" s="74" t="s">
        <v>421</v>
      </c>
      <c r="L499" s="63" t="s">
        <v>421</v>
      </c>
      <c r="M499" s="63" t="s">
        <v>421</v>
      </c>
      <c r="N499" s="75" t="s">
        <v>421</v>
      </c>
      <c r="O499" s="64" t="s">
        <v>421</v>
      </c>
      <c r="P499" s="76" t="s">
        <v>421</v>
      </c>
      <c r="Q499" s="65">
        <f>1/53.125</f>
        <v>1.8823529411764704E-2</v>
      </c>
      <c r="R499" s="79">
        <f>Tabla712[[#This Row],[VALOR ECONOMICO ]]*Tabla712[[#This Row],[RENDIMIENTO EQUIPO]]</f>
        <v>2550.4648351190222</v>
      </c>
      <c r="S499" s="71" t="s">
        <v>421</v>
      </c>
      <c r="T499" s="94" t="s">
        <v>421</v>
      </c>
      <c r="U499" s="71" t="s">
        <v>421</v>
      </c>
      <c r="V499" s="80" t="s">
        <v>421</v>
      </c>
    </row>
    <row r="500" spans="2:22" x14ac:dyDescent="0.3">
      <c r="B500" s="6" t="str">
        <f>'DATOS DISEÑO'!$C$9</f>
        <v>BOYACÁ</v>
      </c>
      <c r="C500" s="6" t="str">
        <f>'DATOS DISEÑO'!$C$10</f>
        <v>TUNDAMA</v>
      </c>
      <c r="D500" s="6">
        <v>14</v>
      </c>
      <c r="E500" s="6">
        <v>450.2</v>
      </c>
      <c r="F500" s="82" t="str">
        <f>VLOOKUP(Tabla712[[#This Row],[ITEM]],Tabla1[[#All],[ÍTEM]:[DESCRIPCIÓN ACTIVIDAD]],3,FALSE)</f>
        <v>MEZCLA DENSA EN CALIENTE TIPO MDC‐19  
(Mezcla in situ)</v>
      </c>
      <c r="G500" s="6" t="s">
        <v>40</v>
      </c>
      <c r="H500" t="s">
        <v>388</v>
      </c>
      <c r="I500" s="6" t="s">
        <v>372</v>
      </c>
      <c r="J500" s="5" cm="1">
        <f t="array" ref="J500">INDEX(Tabla9[[#All],[Departamento ]:[Precio ($ COP)]],MATCH(Tabla712[[#This Row],[DEPARTAMENTO]]&amp;Tabla712[[#This Row],[CODIGO]]&amp;Tabla712[[#This Row],[PROVINCIA]],Tabla9[[#All],[Departamento ]]&amp;Tabla9[[#All],[Código]]&amp;Tabla9[[#All],[Provincia]],0),8)</f>
        <v>182395.02126151661</v>
      </c>
      <c r="K500" s="74" t="s">
        <v>421</v>
      </c>
      <c r="L500" s="63" t="s">
        <v>421</v>
      </c>
      <c r="M500" s="63" t="s">
        <v>421</v>
      </c>
      <c r="N500" s="75" t="s">
        <v>421</v>
      </c>
      <c r="O500" s="64" t="s">
        <v>421</v>
      </c>
      <c r="P500" s="76" t="s">
        <v>421</v>
      </c>
      <c r="Q500" s="65">
        <v>0.1</v>
      </c>
      <c r="R500" s="79">
        <f>Tabla712[[#This Row],[VALOR ECONOMICO ]]*Tabla712[[#This Row],[RENDIMIENTO EQUIPO]]</f>
        <v>18239.502126151663</v>
      </c>
      <c r="S500" s="71" t="s">
        <v>421</v>
      </c>
      <c r="T500" s="94" t="s">
        <v>421</v>
      </c>
      <c r="U500" s="71" t="s">
        <v>421</v>
      </c>
      <c r="V500" s="80" t="s">
        <v>421</v>
      </c>
    </row>
    <row r="501" spans="2:22" x14ac:dyDescent="0.3">
      <c r="B501" s="6" t="str">
        <f>'DATOS DISEÑO'!$C$9</f>
        <v>BOYACÁ</v>
      </c>
      <c r="C501" s="6" t="str">
        <f>'DATOS DISEÑO'!$C$10</f>
        <v>TUNDAMA</v>
      </c>
      <c r="D501" s="6">
        <v>14</v>
      </c>
      <c r="E501" s="6">
        <v>236.1</v>
      </c>
      <c r="F501" s="82" t="str">
        <f>VLOOKUP(Tabla712[[#This Row],[ITEM]],Tabla1[[#All],[ÍTEM]:[DESCRIPCIÓN ACTIVIDAD]],3,FALSE)</f>
        <v>SUELO DE SUBRASANTE ESTABILIZADO CON CAL 
(Incluye suminisitro de la Cal)</v>
      </c>
      <c r="G501" s="6" t="s">
        <v>52</v>
      </c>
      <c r="H501" t="s">
        <v>395</v>
      </c>
      <c r="I501" s="6" t="s">
        <v>372</v>
      </c>
      <c r="J501" s="5" cm="1">
        <f t="array" ref="J501">INDEX(Tabla9[[#All],[Departamento ]:[Precio ($ COP)]],MATCH(Tabla712[[#This Row],[DEPARTAMENTO]]&amp;Tabla712[[#This Row],[CODIGO]]&amp;Tabla712[[#This Row],[PROVINCIA]],Tabla9[[#All],[Departamento ]]&amp;Tabla9[[#All],[Código]]&amp;Tabla9[[#All],[Provincia]],0),8)</f>
        <v>250141.74344436562</v>
      </c>
      <c r="K501" s="74" t="s">
        <v>421</v>
      </c>
      <c r="L501" s="63" t="s">
        <v>421</v>
      </c>
      <c r="M501" s="63" t="s">
        <v>421</v>
      </c>
      <c r="N501" s="75" t="s">
        <v>421</v>
      </c>
      <c r="O501" s="64" t="s">
        <v>421</v>
      </c>
      <c r="P501" s="76" t="s">
        <v>421</v>
      </c>
      <c r="Q501" s="65">
        <f>1/35</f>
        <v>2.8571428571428571E-2</v>
      </c>
      <c r="R501" s="79">
        <f>Tabla712[[#This Row],[VALOR ECONOMICO ]]*Tabla712[[#This Row],[RENDIMIENTO EQUIPO]]</f>
        <v>7146.9069555533033</v>
      </c>
      <c r="S501" s="71" t="s">
        <v>421</v>
      </c>
      <c r="T501" s="94" t="s">
        <v>421</v>
      </c>
      <c r="U501" s="71" t="s">
        <v>421</v>
      </c>
      <c r="V501" s="80" t="s">
        <v>421</v>
      </c>
    </row>
    <row r="502" spans="2:22" x14ac:dyDescent="0.3">
      <c r="B502" s="6" t="str">
        <f>'DATOS DISEÑO'!$C$9</f>
        <v>BOYACÁ</v>
      </c>
      <c r="C502" s="6" t="str">
        <f>'DATOS DISEÑO'!$C$10</f>
        <v>TUNDAMA</v>
      </c>
      <c r="D502" s="6">
        <v>14</v>
      </c>
      <c r="E502" s="6">
        <v>310.10000000000002</v>
      </c>
      <c r="F502" s="82" t="str">
        <f>VLOOKUP(Tabla712[[#This Row],[ITEM]],Tabla1[[#All],[ÍTEM]:[DESCRIPCIÓN ACTIVIDAD]],3,FALSE)</f>
        <v>CONFORMACIÓN DE LA CALZADA EXISTENTE</v>
      </c>
      <c r="G502" s="6" t="s">
        <v>52</v>
      </c>
      <c r="H502" t="s">
        <v>395</v>
      </c>
      <c r="I502" s="6" t="s">
        <v>372</v>
      </c>
      <c r="J502" s="5" cm="1">
        <f t="array" ref="J502">INDEX(Tabla9[[#All],[Departamento ]:[Precio ($ COP)]],MATCH(Tabla712[[#This Row],[DEPARTAMENTO]]&amp;Tabla712[[#This Row],[CODIGO]]&amp;Tabla712[[#This Row],[PROVINCIA]],Tabla9[[#All],[Departamento ]]&amp;Tabla9[[#All],[Código]]&amp;Tabla9[[#All],[Provincia]],0),8)</f>
        <v>250141.74344436562</v>
      </c>
      <c r="K502" s="74" t="s">
        <v>421</v>
      </c>
      <c r="L502" s="63" t="s">
        <v>421</v>
      </c>
      <c r="M502" s="63" t="s">
        <v>421</v>
      </c>
      <c r="N502" s="75" t="s">
        <v>421</v>
      </c>
      <c r="O502" s="64" t="s">
        <v>421</v>
      </c>
      <c r="P502" s="76" t="s">
        <v>421</v>
      </c>
      <c r="Q502" s="65">
        <f>1/619.375</f>
        <v>1.6145307769929364E-3</v>
      </c>
      <c r="R502" s="79">
        <f>Tabla712[[#This Row],[VALOR ECONOMICO ]]*Tabla712[[#This Row],[RENDIMIENTO EQUIPO]]</f>
        <v>403.86154340159942</v>
      </c>
      <c r="S502" s="71" t="s">
        <v>421</v>
      </c>
      <c r="T502" s="94" t="s">
        <v>421</v>
      </c>
      <c r="U502" s="71" t="s">
        <v>421</v>
      </c>
      <c r="V502" s="80" t="s">
        <v>421</v>
      </c>
    </row>
    <row r="503" spans="2:22" x14ac:dyDescent="0.3">
      <c r="B503" s="6" t="str">
        <f>'DATOS DISEÑO'!$C$9</f>
        <v>BOYACÁ</v>
      </c>
      <c r="C503" s="6" t="str">
        <f>'DATOS DISEÑO'!$C$10</f>
        <v>TUNDAMA</v>
      </c>
      <c r="D503" s="6">
        <v>14</v>
      </c>
      <c r="E503" s="6" t="s">
        <v>109</v>
      </c>
      <c r="F503" s="82" t="str">
        <f>VLOOKUP(Tabla712[[#This Row],[ITEM]],Tabla1[[#All],[ÍTEM]:[DESCRIPCIÓN ACTIVIDAD]],3,FALSE)</f>
        <v>EXCAVACIÓN SIN CLASIFICAR DE LA EXPLANACIÓN Y CANALES</v>
      </c>
      <c r="G503" s="6" t="s">
        <v>52</v>
      </c>
      <c r="H503" t="s">
        <v>395</v>
      </c>
      <c r="I503" s="6" t="s">
        <v>372</v>
      </c>
      <c r="J503" s="5" cm="1">
        <f t="array" ref="J503">INDEX(Tabla9[[#All],[Departamento ]:[Precio ($ COP)]],MATCH(Tabla712[[#This Row],[DEPARTAMENTO]]&amp;Tabla712[[#This Row],[CODIGO]]&amp;Tabla712[[#This Row],[PROVINCIA]],Tabla9[[#All],[Departamento ]]&amp;Tabla9[[#All],[Código]]&amp;Tabla9[[#All],[Provincia]],0),8)</f>
        <v>250141.74344436562</v>
      </c>
      <c r="K503" s="74" t="s">
        <v>421</v>
      </c>
      <c r="L503" s="63" t="s">
        <v>421</v>
      </c>
      <c r="M503" s="63" t="s">
        <v>421</v>
      </c>
      <c r="N503" s="75" t="s">
        <v>421</v>
      </c>
      <c r="O503" s="64" t="s">
        <v>421</v>
      </c>
      <c r="P503" s="76" t="s">
        <v>421</v>
      </c>
      <c r="Q503" s="65">
        <f>1/53.125</f>
        <v>1.8823529411764704E-2</v>
      </c>
      <c r="R503" s="79">
        <f>Tabla712[[#This Row],[VALOR ECONOMICO ]]*Tabla712[[#This Row],[RENDIMIENTO EQUIPO]]</f>
        <v>4708.5504648351171</v>
      </c>
      <c r="S503" s="71" t="s">
        <v>421</v>
      </c>
      <c r="T503" s="94" t="s">
        <v>421</v>
      </c>
      <c r="U503" s="71" t="s">
        <v>421</v>
      </c>
      <c r="V503" s="80" t="s">
        <v>421</v>
      </c>
    </row>
    <row r="504" spans="2:22" x14ac:dyDescent="0.3">
      <c r="B504" s="6" t="str">
        <f>'DATOS DISEÑO'!$C$9</f>
        <v>BOYACÁ</v>
      </c>
      <c r="C504" s="6" t="str">
        <f>'DATOS DISEÑO'!$C$10</f>
        <v>TUNDAMA</v>
      </c>
      <c r="D504" s="6">
        <v>14</v>
      </c>
      <c r="E504" s="6" t="s">
        <v>114</v>
      </c>
      <c r="F504" s="82" t="str">
        <f>VLOOKUP(Tabla712[[#This Row],[ITEM]],Tabla1[[#All],[ÍTEM]:[DESCRIPCIÓN ACTIVIDAD]],3,FALSE)</f>
        <v>BASE GRANULAR CLASE C
 (Analizada para tipo NT1, de gradacion BG 27, clase C)</v>
      </c>
      <c r="G504" s="6" t="s">
        <v>52</v>
      </c>
      <c r="H504" t="s">
        <v>395</v>
      </c>
      <c r="I504" s="6" t="s">
        <v>372</v>
      </c>
      <c r="J504" s="5" cm="1">
        <f t="array" ref="J504">INDEX(Tabla9[[#All],[Departamento ]:[Precio ($ COP)]],MATCH(Tabla712[[#This Row],[DEPARTAMENTO]]&amp;Tabla712[[#This Row],[CODIGO]]&amp;Tabla712[[#This Row],[PROVINCIA]],Tabla9[[#All],[Departamento ]]&amp;Tabla9[[#All],[Código]]&amp;Tabla9[[#All],[Provincia]],0),8)</f>
        <v>250141.74344436562</v>
      </c>
      <c r="K504" s="74" t="s">
        <v>421</v>
      </c>
      <c r="L504" s="63" t="s">
        <v>421</v>
      </c>
      <c r="M504" s="63" t="s">
        <v>421</v>
      </c>
      <c r="N504" s="75" t="s">
        <v>421</v>
      </c>
      <c r="O504" s="64" t="s">
        <v>421</v>
      </c>
      <c r="P504" s="76" t="s">
        <v>421</v>
      </c>
      <c r="Q504" s="65">
        <f>1/30</f>
        <v>3.3333333333333333E-2</v>
      </c>
      <c r="R504" s="79">
        <f>Tabla712[[#This Row],[VALOR ECONOMICO ]]*Tabla712[[#This Row],[RENDIMIENTO EQUIPO]]</f>
        <v>8338.0581148121873</v>
      </c>
      <c r="S504" s="71" t="s">
        <v>421</v>
      </c>
      <c r="T504" s="94" t="s">
        <v>421</v>
      </c>
      <c r="U504" s="71" t="s">
        <v>421</v>
      </c>
      <c r="V504" s="80" t="s">
        <v>421</v>
      </c>
    </row>
    <row r="505" spans="2:22" x14ac:dyDescent="0.3">
      <c r="B505" s="6" t="str">
        <f>'DATOS DISEÑO'!$C$9</f>
        <v>BOYACÁ</v>
      </c>
      <c r="C505" s="6" t="str">
        <f>'DATOS DISEÑO'!$C$10</f>
        <v>TUNDAMA</v>
      </c>
      <c r="D505" s="6">
        <v>14</v>
      </c>
      <c r="E505" s="6">
        <v>450.2</v>
      </c>
      <c r="F505" s="82" t="str">
        <f>VLOOKUP(Tabla712[[#This Row],[ITEM]],Tabla1[[#All],[ÍTEM]:[DESCRIPCIÓN ACTIVIDAD]],3,FALSE)</f>
        <v>MEZCLA DENSA EN CALIENTE TIPO MDC‐19  
(Mezcla in situ)</v>
      </c>
      <c r="G505" s="6" t="s">
        <v>56</v>
      </c>
      <c r="H505" t="s">
        <v>397</v>
      </c>
      <c r="I505" s="6" t="s">
        <v>372</v>
      </c>
      <c r="J505" s="5" cm="1">
        <f t="array" ref="J505">INDEX(Tabla9[[#All],[Departamento ]:[Precio ($ COP)]],MATCH(Tabla712[[#This Row],[DEPARTAMENTO]]&amp;Tabla712[[#This Row],[CODIGO]]&amp;Tabla712[[#This Row],[PROVINCIA]],Tabla9[[#All],[Departamento ]]&amp;Tabla9[[#All],[Código]]&amp;Tabla9[[#All],[Provincia]],0),8)</f>
        <v>675749.02943222411</v>
      </c>
      <c r="K505" s="74" t="s">
        <v>421</v>
      </c>
      <c r="L505" s="63" t="s">
        <v>421</v>
      </c>
      <c r="M505" s="63" t="s">
        <v>421</v>
      </c>
      <c r="N505" s="75" t="s">
        <v>421</v>
      </c>
      <c r="O505" s="64" t="s">
        <v>421</v>
      </c>
      <c r="P505" s="76" t="s">
        <v>421</v>
      </c>
      <c r="Q505" s="65">
        <v>0.1</v>
      </c>
      <c r="R505" s="79">
        <f>Tabla712[[#This Row],[VALOR ECONOMICO ]]*Tabla712[[#This Row],[RENDIMIENTO EQUIPO]]</f>
        <v>67574.90294322242</v>
      </c>
      <c r="S505" s="71" t="s">
        <v>421</v>
      </c>
      <c r="T505" s="94" t="s">
        <v>421</v>
      </c>
      <c r="U505" s="71" t="s">
        <v>421</v>
      </c>
      <c r="V505" s="80" t="s">
        <v>421</v>
      </c>
    </row>
    <row r="506" spans="2:22" x14ac:dyDescent="0.3">
      <c r="B506" s="6" t="str">
        <f>'DATOS DISEÑO'!$C$9</f>
        <v>BOYACÁ</v>
      </c>
      <c r="C506" s="6" t="str">
        <f>'DATOS DISEÑO'!$C$10</f>
        <v>TUNDAMA</v>
      </c>
      <c r="D506" s="6">
        <v>14</v>
      </c>
      <c r="E506" s="6" t="s">
        <v>109</v>
      </c>
      <c r="F506" s="82" t="str">
        <f>VLOOKUP(Tabla712[[#This Row],[ITEM]],Tabla1[[#All],[ÍTEM]:[DESCRIPCIÓN ACTIVIDAD]],3,FALSE)</f>
        <v>EXCAVACIÓN SIN CLASIFICAR DE LA EXPLANACIÓN Y CANALES</v>
      </c>
      <c r="G506" s="6" t="s">
        <v>60</v>
      </c>
      <c r="H506" t="s">
        <v>399</v>
      </c>
      <c r="I506" s="6" t="s">
        <v>372</v>
      </c>
      <c r="J506" s="5" cm="1">
        <f t="array" ref="J506">INDEX(Tabla9[[#All],[Departamento ]:[Precio ($ COP)]],MATCH(Tabla712[[#This Row],[DEPARTAMENTO]]&amp;Tabla712[[#This Row],[CODIGO]]&amp;Tabla712[[#This Row],[PROVINCIA]],Tabla9[[#All],[Departamento ]]&amp;Tabla9[[#All],[Código]]&amp;Tabla9[[#All],[Provincia]],0),8)</f>
        <v>281409.46137491136</v>
      </c>
      <c r="K506" s="74" t="s">
        <v>421</v>
      </c>
      <c r="L506" s="63" t="s">
        <v>421</v>
      </c>
      <c r="M506" s="63" t="s">
        <v>421</v>
      </c>
      <c r="N506" s="75" t="s">
        <v>421</v>
      </c>
      <c r="O506" s="64" t="s">
        <v>421</v>
      </c>
      <c r="P506" s="76" t="s">
        <v>421</v>
      </c>
      <c r="Q506" s="65">
        <f>1/53.125</f>
        <v>1.8823529411764704E-2</v>
      </c>
      <c r="R506" s="79">
        <f>Tabla712[[#This Row],[VALOR ECONOMICO ]]*Tabla712[[#This Row],[RENDIMIENTO EQUIPO]]</f>
        <v>5297.1192729395079</v>
      </c>
      <c r="S506" s="71" t="s">
        <v>421</v>
      </c>
      <c r="T506" s="94" t="s">
        <v>421</v>
      </c>
      <c r="U506" s="71" t="s">
        <v>421</v>
      </c>
      <c r="V506" s="80" t="s">
        <v>421</v>
      </c>
    </row>
    <row r="507" spans="2:22" x14ac:dyDescent="0.3">
      <c r="B507" s="6" t="str">
        <f>'DATOS DISEÑO'!$C$9</f>
        <v>BOYACÁ</v>
      </c>
      <c r="C507" s="6" t="str">
        <f>'DATOS DISEÑO'!$C$10</f>
        <v>TUNDAMA</v>
      </c>
      <c r="D507" s="6">
        <v>14</v>
      </c>
      <c r="E507" s="6">
        <v>450.2</v>
      </c>
      <c r="F507" s="82" t="str">
        <f>VLOOKUP(Tabla712[[#This Row],[ITEM]],Tabla1[[#All],[ÍTEM]:[DESCRIPCIÓN ACTIVIDAD]],3,FALSE)</f>
        <v>MEZCLA DENSA EN CALIENTE TIPO MDC‐19  
(Mezcla in situ)</v>
      </c>
      <c r="G507" s="6" t="s">
        <v>62</v>
      </c>
      <c r="H507" t="s">
        <v>400</v>
      </c>
      <c r="I507" s="6" t="s">
        <v>372</v>
      </c>
      <c r="J507" s="5" cm="1">
        <f t="array" ref="J507">INDEX(Tabla9[[#All],[Departamento ]:[Precio ($ COP)]],MATCH(Tabla712[[#This Row],[DEPARTAMENTO]]&amp;Tabla712[[#This Row],[CODIGO]]&amp;Tabla712[[#This Row],[PROVINCIA]],Tabla9[[#All],[Departamento ]]&amp;Tabla9[[#All],[Código]]&amp;Tabla9[[#All],[Provincia]],0),8)</f>
        <v>496114.45783132518</v>
      </c>
      <c r="K507" s="74" t="s">
        <v>421</v>
      </c>
      <c r="L507" s="63" t="s">
        <v>421</v>
      </c>
      <c r="M507" s="63" t="s">
        <v>421</v>
      </c>
      <c r="N507" s="75" t="s">
        <v>421</v>
      </c>
      <c r="O507" s="64" t="s">
        <v>421</v>
      </c>
      <c r="P507" s="76" t="s">
        <v>421</v>
      </c>
      <c r="Q507" s="65">
        <v>0.1</v>
      </c>
      <c r="R507" s="79">
        <f>Tabla712[[#This Row],[VALOR ECONOMICO ]]*Tabla712[[#This Row],[RENDIMIENTO EQUIPO]]</f>
        <v>49611.44578313252</v>
      </c>
      <c r="S507" s="71" t="s">
        <v>421</v>
      </c>
      <c r="T507" s="94" t="s">
        <v>421</v>
      </c>
      <c r="U507" s="71" t="s">
        <v>421</v>
      </c>
      <c r="V507" s="80" t="s">
        <v>421</v>
      </c>
    </row>
    <row r="508" spans="2:22" x14ac:dyDescent="0.3">
      <c r="B508" s="6" t="str">
        <f>'DATOS DISEÑO'!$C$9</f>
        <v>BOYACÁ</v>
      </c>
      <c r="C508" s="6" t="str">
        <f>'DATOS DISEÑO'!$C$10</f>
        <v>TUNDAMA</v>
      </c>
      <c r="D508" s="6">
        <v>14</v>
      </c>
      <c r="E508" s="6">
        <v>236.1</v>
      </c>
      <c r="F508" s="82" t="str">
        <f>VLOOKUP(Tabla712[[#This Row],[ITEM]],Tabla1[[#All],[ÍTEM]:[DESCRIPCIÓN ACTIVIDAD]],3,FALSE)</f>
        <v>SUELO DE SUBRASANTE ESTABILIZADO CON CAL 
(Incluye suminisitro de la Cal)</v>
      </c>
      <c r="G508" s="6" t="s">
        <v>66</v>
      </c>
      <c r="H508" t="s">
        <v>402</v>
      </c>
      <c r="I508" s="6" t="s">
        <v>372</v>
      </c>
      <c r="J508" s="5" cm="1">
        <f t="array" ref="J508">INDEX(Tabla9[[#All],[Departamento ]:[Precio ($ COP)]],MATCH(Tabla712[[#This Row],[DEPARTAMENTO]]&amp;Tabla712[[#This Row],[CODIGO]]&amp;Tabla712[[#This Row],[PROVINCIA]],Tabla9[[#All],[Departamento ]]&amp;Tabla9[[#All],[Código]]&amp;Tabla9[[#All],[Provincia]],0),8)</f>
        <v>171972.44861800136</v>
      </c>
      <c r="K508" s="74" t="s">
        <v>421</v>
      </c>
      <c r="L508" s="63" t="s">
        <v>421</v>
      </c>
      <c r="M508" s="63" t="s">
        <v>421</v>
      </c>
      <c r="N508" s="75" t="s">
        <v>421</v>
      </c>
      <c r="O508" s="64" t="s">
        <v>421</v>
      </c>
      <c r="P508" s="76" t="s">
        <v>421</v>
      </c>
      <c r="Q508" s="65">
        <f>1/35</f>
        <v>2.8571428571428571E-2</v>
      </c>
      <c r="R508" s="79">
        <f>Tabla712[[#This Row],[VALOR ECONOMICO ]]*Tabla712[[#This Row],[RENDIMIENTO EQUIPO]]</f>
        <v>4913.4985319428961</v>
      </c>
      <c r="S508" s="71" t="s">
        <v>421</v>
      </c>
      <c r="T508" s="94" t="s">
        <v>421</v>
      </c>
      <c r="U508" s="71" t="s">
        <v>421</v>
      </c>
      <c r="V508" s="80" t="s">
        <v>421</v>
      </c>
    </row>
    <row r="509" spans="2:22" x14ac:dyDescent="0.3">
      <c r="B509" s="6" t="str">
        <f>'DATOS DISEÑO'!$C$9</f>
        <v>BOYACÁ</v>
      </c>
      <c r="C509" s="6" t="str">
        <f>'DATOS DISEÑO'!$C$10</f>
        <v>TUNDAMA</v>
      </c>
      <c r="D509" s="6">
        <v>14</v>
      </c>
      <c r="E509" s="6">
        <v>310.10000000000002</v>
      </c>
      <c r="F509" s="82" t="str">
        <f>VLOOKUP(Tabla712[[#This Row],[ITEM]],Tabla1[[#All],[ÍTEM]:[DESCRIPCIÓN ACTIVIDAD]],3,FALSE)</f>
        <v>CONFORMACIÓN DE LA CALZADA EXISTENTE</v>
      </c>
      <c r="G509" s="6" t="s">
        <v>66</v>
      </c>
      <c r="H509" t="s">
        <v>402</v>
      </c>
      <c r="I509" s="6" t="s">
        <v>372</v>
      </c>
      <c r="J509" s="5" cm="1">
        <f t="array" ref="J509">INDEX(Tabla9[[#All],[Departamento ]:[Precio ($ COP)]],MATCH(Tabla712[[#This Row],[DEPARTAMENTO]]&amp;Tabla712[[#This Row],[CODIGO]]&amp;Tabla712[[#This Row],[PROVINCIA]],Tabla9[[#All],[Departamento ]]&amp;Tabla9[[#All],[Código]]&amp;Tabla9[[#All],[Provincia]],0),8)</f>
        <v>171972.44861800136</v>
      </c>
      <c r="K509" s="74" t="s">
        <v>421</v>
      </c>
      <c r="L509" s="63" t="s">
        <v>421</v>
      </c>
      <c r="M509" s="63" t="s">
        <v>421</v>
      </c>
      <c r="N509" s="75" t="s">
        <v>421</v>
      </c>
      <c r="O509" s="64" t="s">
        <v>421</v>
      </c>
      <c r="P509" s="76" t="s">
        <v>421</v>
      </c>
      <c r="Q509" s="65">
        <f>1/619.375</f>
        <v>1.6145307769929364E-3</v>
      </c>
      <c r="R509" s="79">
        <f>Tabla712[[#This Row],[VALOR ECONOMICO ]]*Tabla712[[#This Row],[RENDIMIENTO EQUIPO]]</f>
        <v>277.65481108859956</v>
      </c>
      <c r="S509" s="71" t="s">
        <v>421</v>
      </c>
      <c r="T509" s="94" t="s">
        <v>421</v>
      </c>
      <c r="U509" s="71" t="s">
        <v>421</v>
      </c>
      <c r="V509" s="80" t="s">
        <v>421</v>
      </c>
    </row>
    <row r="510" spans="2:22" x14ac:dyDescent="0.3">
      <c r="B510" s="6" t="str">
        <f>'DATOS DISEÑO'!$C$9</f>
        <v>BOYACÁ</v>
      </c>
      <c r="C510" s="6" t="str">
        <f>'DATOS DISEÑO'!$C$10</f>
        <v>TUNDAMA</v>
      </c>
      <c r="D510" s="6">
        <v>14</v>
      </c>
      <c r="E510" s="6" t="s">
        <v>114</v>
      </c>
      <c r="F510" s="82" t="str">
        <f>VLOOKUP(Tabla712[[#This Row],[ITEM]],Tabla1[[#All],[ÍTEM]:[DESCRIPCIÓN ACTIVIDAD]],3,FALSE)</f>
        <v>BASE GRANULAR CLASE C
 (Analizada para tipo NT1, de gradacion BG 27, clase C)</v>
      </c>
      <c r="G510" s="6" t="s">
        <v>66</v>
      </c>
      <c r="H510" t="s">
        <v>402</v>
      </c>
      <c r="I510" s="6" t="s">
        <v>372</v>
      </c>
      <c r="J510" s="5" cm="1">
        <f t="array" ref="J510">INDEX(Tabla9[[#All],[Departamento ]:[Precio ($ COP)]],MATCH(Tabla712[[#This Row],[DEPARTAMENTO]]&amp;Tabla712[[#This Row],[CODIGO]]&amp;Tabla712[[#This Row],[PROVINCIA]],Tabla9[[#All],[Departamento ]]&amp;Tabla9[[#All],[Código]]&amp;Tabla9[[#All],[Provincia]],0),8)</f>
        <v>171972.44861800136</v>
      </c>
      <c r="K510" s="74" t="s">
        <v>421</v>
      </c>
      <c r="L510" s="63" t="s">
        <v>421</v>
      </c>
      <c r="M510" s="63" t="s">
        <v>421</v>
      </c>
      <c r="N510" s="75" t="s">
        <v>421</v>
      </c>
      <c r="O510" s="64" t="s">
        <v>421</v>
      </c>
      <c r="P510" s="76" t="s">
        <v>421</v>
      </c>
      <c r="Q510" s="65">
        <f>1/30</f>
        <v>3.3333333333333333E-2</v>
      </c>
      <c r="R510" s="79">
        <f>Tabla712[[#This Row],[VALOR ECONOMICO ]]*Tabla712[[#This Row],[RENDIMIENTO EQUIPO]]</f>
        <v>5732.4149539333785</v>
      </c>
      <c r="S510" s="71" t="s">
        <v>421</v>
      </c>
      <c r="T510" s="94" t="s">
        <v>421</v>
      </c>
      <c r="U510" s="71" t="s">
        <v>421</v>
      </c>
      <c r="V510" s="80" t="s">
        <v>421</v>
      </c>
    </row>
    <row r="511" spans="2:22" x14ac:dyDescent="0.3">
      <c r="B511" s="6" t="str">
        <f>'DATOS DISEÑO'!$C$9</f>
        <v>BOYACÁ</v>
      </c>
      <c r="C511" s="6" t="str">
        <f>'DATOS DISEÑO'!$C$10</f>
        <v>TUNDAMA</v>
      </c>
      <c r="D511" s="6">
        <v>14</v>
      </c>
      <c r="E511" s="6">
        <v>450.2</v>
      </c>
      <c r="F511" s="82" t="str">
        <f>VLOOKUP(Tabla712[[#This Row],[ITEM]],Tabla1[[#All],[ÍTEM]:[DESCRIPCIÓN ACTIVIDAD]],3,FALSE)</f>
        <v>MEZCLA DENSA EN CALIENTE TIPO MDC‐19  
(Mezcla in situ)</v>
      </c>
      <c r="G511" s="6" t="s">
        <v>68</v>
      </c>
      <c r="H511" t="s">
        <v>403</v>
      </c>
      <c r="I511" s="6" t="s">
        <v>372</v>
      </c>
      <c r="J511" s="5" cm="1">
        <f t="array" ref="J511">INDEX(Tabla9[[#All],[Departamento ]:[Precio ($ COP)]],MATCH(Tabla712[[#This Row],[DEPARTAMENTO]]&amp;Tabla712[[#This Row],[CODIGO]]&amp;Tabla712[[#This Row],[PROVINCIA]],Tabla9[[#All],[Departamento ]]&amp;Tabla9[[#All],[Código]]&amp;Tabla9[[#All],[Provincia]],0),8)</f>
        <v>229296.59815733519</v>
      </c>
      <c r="K511" s="74" t="s">
        <v>421</v>
      </c>
      <c r="L511" s="63" t="s">
        <v>421</v>
      </c>
      <c r="M511" s="63" t="s">
        <v>421</v>
      </c>
      <c r="N511" s="75" t="s">
        <v>421</v>
      </c>
      <c r="O511" s="64" t="s">
        <v>421</v>
      </c>
      <c r="P511" s="76" t="s">
        <v>421</v>
      </c>
      <c r="Q511" s="65">
        <v>0.1</v>
      </c>
      <c r="R511" s="79">
        <f>Tabla712[[#This Row],[VALOR ECONOMICO ]]*Tabla712[[#This Row],[RENDIMIENTO EQUIPO]]</f>
        <v>22929.659815733521</v>
      </c>
      <c r="S511" s="71" t="s">
        <v>421</v>
      </c>
      <c r="T511" s="94" t="s">
        <v>421</v>
      </c>
      <c r="U511" s="71" t="s">
        <v>421</v>
      </c>
      <c r="V511" s="80" t="s">
        <v>421</v>
      </c>
    </row>
    <row r="512" spans="2:22" x14ac:dyDescent="0.3">
      <c r="B512" s="6" t="str">
        <f>'DATOS DISEÑO'!$C$9</f>
        <v>BOYACÁ</v>
      </c>
      <c r="C512" s="6" t="str">
        <f>'DATOS DISEÑO'!$C$10</f>
        <v>TUNDAMA</v>
      </c>
      <c r="D512" s="6">
        <v>14</v>
      </c>
      <c r="E512" s="6" t="s">
        <v>114</v>
      </c>
      <c r="F512" s="82" t="str">
        <f>VLOOKUP(Tabla712[[#This Row],[ITEM]],Tabla1[[#All],[ÍTEM]:[DESCRIPCIÓN ACTIVIDAD]],3,FALSE)</f>
        <v>BASE GRANULAR CLASE C
 (Analizada para tipo NT1, de gradacion BG 27, clase C)</v>
      </c>
      <c r="G512" s="6" t="s">
        <v>19</v>
      </c>
      <c r="H512" t="s">
        <v>411</v>
      </c>
      <c r="I512" s="6" t="s">
        <v>408</v>
      </c>
      <c r="J512" s="5" cm="1">
        <f t="array" ref="J512">INDEX(Tabla10[[#All],[Departamento]:[Precio ($ COP)]],MATCH(Tabla712[[#This Row],[DEPARTAMENTO]]&amp;Tabla712[[#This Row],[CODIGO]]&amp;Tabla712[[#This Row],[PROVINCIA]],Tabla10[[#All],[Departamento]]&amp;Tabla10[[#All],[Código]]&amp;Tabla10[[#All],[Provincia]],0),7)</f>
        <v>2698.0548713157227</v>
      </c>
      <c r="K512" s="74" t="s">
        <v>421</v>
      </c>
      <c r="L512" s="63" t="s">
        <v>421</v>
      </c>
      <c r="M512" s="63" t="s">
        <v>421</v>
      </c>
      <c r="N512" s="75" t="s">
        <v>421</v>
      </c>
      <c r="O512" s="64" t="s">
        <v>421</v>
      </c>
      <c r="P512" s="76" t="s">
        <v>421</v>
      </c>
      <c r="Q512" s="65" t="s">
        <v>421</v>
      </c>
      <c r="R512" s="78" t="s">
        <v>421</v>
      </c>
      <c r="S512" s="140">
        <v>1.3</v>
      </c>
      <c r="T512" s="94">
        <v>1</v>
      </c>
      <c r="U512" s="139">
        <f>Tabla712[[#This Row],[CANTIDAD TRANSPORTE]]*Tabla712[[#This Row],[DISTANCIA DE TRANSPORTE]]</f>
        <v>1.3</v>
      </c>
      <c r="V512" s="91">
        <f>Tabla712[[#This Row],[CANTIDAD TRANSPORTE*DISTANCIA DE TRANSPORTE]]*Tabla712[[#This Row],[VALOR ECONOMICO ]]</f>
        <v>3507.4713327104396</v>
      </c>
    </row>
    <row r="513" spans="2:22" x14ac:dyDescent="0.3">
      <c r="B513" s="6" t="str">
        <f>'DATOS DISEÑO'!$C$9</f>
        <v>BOYACÁ</v>
      </c>
      <c r="C513" s="6" t="str">
        <f>'DATOS DISEÑO'!$C$10</f>
        <v>TUNDAMA</v>
      </c>
      <c r="D513" s="6">
        <v>17</v>
      </c>
      <c r="E513" s="6" t="s">
        <v>111</v>
      </c>
      <c r="F513" s="82" t="str">
        <f>VLOOKUP(Tabla712[[#This Row],[ITEM]],Tabla1[[#All],[ÍTEM]:[DESCRIPCIÓN ACTIVIDAD]],3,FALSE)</f>
        <v>SUBBASE GRANULAR CLASE C 
(Analizada para tipo de gradacion SGB-50, clase C)</v>
      </c>
      <c r="G513" s="6" t="s">
        <v>27</v>
      </c>
      <c r="H513" t="s">
        <v>413</v>
      </c>
      <c r="I513" s="6" t="s">
        <v>408</v>
      </c>
      <c r="J513" s="5" cm="1">
        <f t="array" ref="J513">INDEX(Tabla10[[#All],[Departamento]:[Precio ($ COP)]],MATCH(Tabla712[[#This Row],[DEPARTAMENTO]]&amp;Tabla712[[#This Row],[CODIGO]]&amp;Tabla712[[#This Row],[PROVINCIA]],Tabla10[[#All],[Departamento]]&amp;Tabla10[[#All],[Código]]&amp;Tabla10[[#All],[Provincia]],0),7)</f>
        <v>2698.0548713157227</v>
      </c>
      <c r="K513" s="74" t="s">
        <v>421</v>
      </c>
      <c r="L513" s="63" t="s">
        <v>421</v>
      </c>
      <c r="M513" s="63" t="s">
        <v>421</v>
      </c>
      <c r="N513" s="75" t="s">
        <v>421</v>
      </c>
      <c r="O513" s="64" t="s">
        <v>421</v>
      </c>
      <c r="P513" s="76" t="s">
        <v>421</v>
      </c>
      <c r="Q513" s="65" t="s">
        <v>421</v>
      </c>
      <c r="R513" s="78" t="s">
        <v>421</v>
      </c>
      <c r="S513" s="140">
        <v>1.3</v>
      </c>
      <c r="T513" s="94">
        <v>1</v>
      </c>
      <c r="U513" s="139">
        <f>Tabla712[[#This Row],[CANTIDAD TRANSPORTE]]*Tabla712[[#This Row],[DISTANCIA DE TRANSPORTE]]</f>
        <v>1.3</v>
      </c>
      <c r="V513" s="91">
        <f>Tabla712[[#This Row],[CANTIDAD TRANSPORTE*DISTANCIA DE TRANSPORTE]]*Tabla712[[#This Row],[VALOR ECONOMICO ]]</f>
        <v>3507.4713327104396</v>
      </c>
    </row>
    <row r="514" spans="2:22" x14ac:dyDescent="0.3">
      <c r="B514" s="6" t="str">
        <f>'DATOS DISEÑO'!$C$9</f>
        <v>BOYACÁ</v>
      </c>
      <c r="C514" s="6" t="str">
        <f>'DATOS DISEÑO'!$C$10</f>
        <v>TUNDAMA</v>
      </c>
      <c r="D514" s="6">
        <v>15</v>
      </c>
      <c r="E514" s="6">
        <v>310.10000000000002</v>
      </c>
      <c r="F514" s="82" t="str">
        <f>VLOOKUP(Tabla712[[#This Row],[ITEM]],Tabla1[[#All],[ÍTEM]:[DESCRIPCIÓN ACTIVIDAD]],3,FALSE)</f>
        <v>CONFORMACIÓN DE LA CALZADA EXISTENTE</v>
      </c>
      <c r="G514" s="6" t="s">
        <v>8</v>
      </c>
      <c r="H514" t="s">
        <v>100</v>
      </c>
      <c r="I514" s="6" t="s">
        <v>87</v>
      </c>
      <c r="J514" s="5" cm="1">
        <f t="array" ref="J514">INDEX(Tabla5[[#All],[Departamento]:[Precio ($ COP)]],MATCH(Tabla712[[#This Row],[DEPARTAMENTO]]&amp;Tabla712[[#This Row],[CODIGO]]&amp;Tabla712[[#This Row],[PROVINCIA]],Tabla5[[#All],[Departamento]]&amp;Tabla5[[#All],[Código]]&amp;Tabla5[[#All],[Provincia]],0),6)</f>
        <v>160333.33333333334</v>
      </c>
      <c r="K514" s="74">
        <f>Tabla712[[#This Row],[VALOR ECONOMICO ]]/Tabla712[[#This Row],[PRESTACIONES '[%']]]*100</f>
        <v>86666.666666666672</v>
      </c>
      <c r="L514" s="63">
        <v>185</v>
      </c>
      <c r="M514" s="63">
        <v>4955</v>
      </c>
      <c r="N514" s="75">
        <f>Tabla712[[#This Row],[VALOR ECONOMICO ]]/Tabla712[[#This Row],[RENDIMIENTO]]</f>
        <v>32.35788765556677</v>
      </c>
      <c r="O514" s="64" t="s">
        <v>421</v>
      </c>
      <c r="P514" s="76" t="s">
        <v>421</v>
      </c>
      <c r="Q514" s="65" t="s">
        <v>421</v>
      </c>
      <c r="R514" s="78" t="s">
        <v>421</v>
      </c>
      <c r="S514" s="71" t="s">
        <v>421</v>
      </c>
      <c r="T514" s="94" t="s">
        <v>421</v>
      </c>
      <c r="U514" s="71" t="s">
        <v>421</v>
      </c>
      <c r="V514" s="80" t="s">
        <v>421</v>
      </c>
    </row>
    <row r="515" spans="2:22" x14ac:dyDescent="0.3">
      <c r="B515" s="6" t="str">
        <f>'DATOS DISEÑO'!$C$9</f>
        <v>BOYACÁ</v>
      </c>
      <c r="C515" s="6" t="str">
        <f>'DATOS DISEÑO'!$C$10</f>
        <v>TUNDAMA</v>
      </c>
      <c r="D515" s="6">
        <v>15</v>
      </c>
      <c r="E515" s="6" t="s">
        <v>109</v>
      </c>
      <c r="F515" s="82" t="str">
        <f>VLOOKUP(Tabla712[[#This Row],[ITEM]],Tabla1[[#All],[ÍTEM]:[DESCRIPCIÓN ACTIVIDAD]],3,FALSE)</f>
        <v>EXCAVACIÓN SIN CLASIFICAR DE LA EXPLANACIÓN Y CANALES</v>
      </c>
      <c r="G515" s="6" t="s">
        <v>8</v>
      </c>
      <c r="H515" t="s">
        <v>100</v>
      </c>
      <c r="I515" s="6" t="s">
        <v>87</v>
      </c>
      <c r="J515" s="5" cm="1">
        <f t="array" ref="J515">INDEX(Tabla5[[#All],[Departamento]:[Precio ($ COP)]],MATCH(Tabla712[[#This Row],[DEPARTAMENTO]]&amp;Tabla712[[#This Row],[CODIGO]]&amp;Tabla712[[#This Row],[PROVINCIA]],Tabla5[[#All],[Departamento]]&amp;Tabla5[[#All],[Código]]&amp;Tabla5[[#All],[Provincia]],0),6)</f>
        <v>160333.33333333334</v>
      </c>
      <c r="K515" s="74">
        <f>Tabla712[[#This Row],[VALOR ECONOMICO ]]/Tabla712[[#This Row],[PRESTACIONES '[%']]]*100</f>
        <v>86666.666666666672</v>
      </c>
      <c r="L515" s="63">
        <v>185</v>
      </c>
      <c r="M515" s="63">
        <v>425</v>
      </c>
      <c r="N515" s="75">
        <f>Tabla712[[#This Row],[VALOR ECONOMICO ]]/Tabla712[[#This Row],[RENDIMIENTO]]</f>
        <v>377.25490196078431</v>
      </c>
      <c r="O515" s="64" t="s">
        <v>421</v>
      </c>
      <c r="P515" s="76" t="s">
        <v>421</v>
      </c>
      <c r="Q515" s="65" t="s">
        <v>421</v>
      </c>
      <c r="R515" s="78" t="s">
        <v>421</v>
      </c>
      <c r="S515" s="71" t="s">
        <v>421</v>
      </c>
      <c r="T515" s="94" t="s">
        <v>421</v>
      </c>
      <c r="U515" s="71" t="s">
        <v>421</v>
      </c>
      <c r="V515" s="80" t="s">
        <v>421</v>
      </c>
    </row>
    <row r="516" spans="2:22" x14ac:dyDescent="0.3">
      <c r="B516" s="6" t="str">
        <f>'DATOS DISEÑO'!$C$9</f>
        <v>BOYACÁ</v>
      </c>
      <c r="C516" s="6" t="str">
        <f>'DATOS DISEÑO'!$C$10</f>
        <v>TUNDAMA</v>
      </c>
      <c r="D516" s="6">
        <v>15</v>
      </c>
      <c r="E516" s="6" t="s">
        <v>117</v>
      </c>
      <c r="F516" s="82" t="str">
        <f>VLOOKUP(Tabla712[[#This Row],[ITEM]],Tabla1[[#All],[ÍTEM]:[DESCRIPCIÓN ACTIVIDAD]],3,FALSE)</f>
        <v xml:space="preserve">PAVIMENTO DE CONCRETO HIDRÁULICO  
(Analizado para un tránsito NT3) </v>
      </c>
      <c r="G516" s="6" t="s">
        <v>20</v>
      </c>
      <c r="H516" t="s">
        <v>103</v>
      </c>
      <c r="I516" s="6" t="s">
        <v>87</v>
      </c>
      <c r="J516" s="5" cm="1">
        <f t="array" ref="J516">INDEX(Tabla5[[#All],[Departamento]:[Precio ($ COP)]],MATCH(Tabla712[[#This Row],[DEPARTAMENTO]]&amp;Tabla712[[#This Row],[CODIGO]]&amp;Tabla712[[#This Row],[PROVINCIA]],Tabla5[[#All],[Departamento]]&amp;Tabla5[[#All],[Código]]&amp;Tabla5[[#All],[Provincia]],0),6)</f>
        <v>561166.66666666674</v>
      </c>
      <c r="K516" s="74">
        <f>Tabla712[[#This Row],[VALOR ECONOMICO ]]/Tabla712[[#This Row],[PRESTACIONES '[%']]]*100</f>
        <v>303333.33333333337</v>
      </c>
      <c r="L516" s="63">
        <v>185</v>
      </c>
      <c r="M516" s="63">
        <v>40</v>
      </c>
      <c r="N516" s="75">
        <f>Tabla712[[#This Row],[VALOR ECONOMICO ]]/Tabla712[[#This Row],[RENDIMIENTO]]</f>
        <v>14029.166666666668</v>
      </c>
      <c r="O516" s="64" t="s">
        <v>421</v>
      </c>
      <c r="P516" s="76" t="s">
        <v>421</v>
      </c>
      <c r="Q516" s="65" t="s">
        <v>421</v>
      </c>
      <c r="R516" s="78" t="s">
        <v>421</v>
      </c>
      <c r="S516" s="71" t="s">
        <v>421</v>
      </c>
      <c r="T516" s="94" t="s">
        <v>421</v>
      </c>
      <c r="U516" s="71" t="s">
        <v>421</v>
      </c>
      <c r="V516" s="80" t="s">
        <v>421</v>
      </c>
    </row>
    <row r="517" spans="2:22" x14ac:dyDescent="0.3">
      <c r="B517" s="6" t="str">
        <f>'DATOS DISEÑO'!$C$9</f>
        <v>BOYACÁ</v>
      </c>
      <c r="C517" s="6" t="str">
        <f>'DATOS DISEÑO'!$C$10</f>
        <v>TUNDAMA</v>
      </c>
      <c r="D517" s="6">
        <v>15</v>
      </c>
      <c r="E517" s="6">
        <v>310.10000000000002</v>
      </c>
      <c r="F517" s="82" t="str">
        <f>VLOOKUP(Tabla712[[#This Row],[ITEM]],Tabla1[[#All],[ÍTEM]:[DESCRIPCIÓN ACTIVIDAD]],3,FALSE)</f>
        <v>CONFORMACIÓN DE LA CALZADA EXISTENTE</v>
      </c>
      <c r="G517" s="6" t="s">
        <v>28</v>
      </c>
      <c r="H517" t="s">
        <v>105</v>
      </c>
      <c r="I517" s="6" t="s">
        <v>87</v>
      </c>
      <c r="J517" s="5" cm="1">
        <f t="array" ref="J517">INDEX(Tabla5[[#All],[Departamento]:[Precio ($ COP)]],MATCH(Tabla712[[#This Row],[DEPARTAMENTO]]&amp;Tabla712[[#This Row],[CODIGO]]&amp;Tabla712[[#This Row],[PROVINCIA]],Tabla5[[#All],[Departamento]]&amp;Tabla5[[#All],[Código]]&amp;Tabla5[[#All],[Provincia]],0),6)</f>
        <v>136283.33333333334</v>
      </c>
      <c r="K517" s="74">
        <f>Tabla712[[#This Row],[VALOR ECONOMICO ]]/Tabla712[[#This Row],[PRESTACIONES '[%']]]*100</f>
        <v>73666.666666666672</v>
      </c>
      <c r="L517" s="63">
        <v>185</v>
      </c>
      <c r="M517" s="63">
        <v>4955</v>
      </c>
      <c r="N517" s="75">
        <f>Tabla712[[#This Row],[VALOR ECONOMICO ]]/Tabla712[[#This Row],[RENDIMIENTO]]</f>
        <v>27.504204507231755</v>
      </c>
      <c r="O517" s="64" t="s">
        <v>421</v>
      </c>
      <c r="P517" s="76" t="s">
        <v>421</v>
      </c>
      <c r="Q517" s="65" t="s">
        <v>421</v>
      </c>
      <c r="R517" s="78" t="s">
        <v>421</v>
      </c>
      <c r="S517" s="71" t="s">
        <v>421</v>
      </c>
      <c r="T517" s="94" t="s">
        <v>421</v>
      </c>
      <c r="U517" s="71" t="s">
        <v>421</v>
      </c>
      <c r="V517" s="80" t="s">
        <v>421</v>
      </c>
    </row>
    <row r="518" spans="2:22" x14ac:dyDescent="0.3">
      <c r="B518" s="6" t="str">
        <f>'DATOS DISEÑO'!$C$9</f>
        <v>BOYACÁ</v>
      </c>
      <c r="C518" s="6" t="str">
        <f>'DATOS DISEÑO'!$C$10</f>
        <v>TUNDAMA</v>
      </c>
      <c r="D518" s="6">
        <v>15</v>
      </c>
      <c r="E518" s="6" t="s">
        <v>109</v>
      </c>
      <c r="F518" s="82" t="str">
        <f>VLOOKUP(Tabla712[[#This Row],[ITEM]],Tabla1[[#All],[ÍTEM]:[DESCRIPCIÓN ACTIVIDAD]],3,FALSE)</f>
        <v>EXCAVACIÓN SIN CLASIFICAR DE LA EXPLANACIÓN Y CANALES</v>
      </c>
      <c r="G518" s="6" t="s">
        <v>28</v>
      </c>
      <c r="H518" t="s">
        <v>105</v>
      </c>
      <c r="I518" s="6" t="s">
        <v>87</v>
      </c>
      <c r="J518" s="5" cm="1">
        <f t="array" ref="J518">INDEX(Tabla5[[#All],[Departamento]:[Precio ($ COP)]],MATCH(Tabla712[[#This Row],[DEPARTAMENTO]]&amp;Tabla712[[#This Row],[CODIGO]]&amp;Tabla712[[#This Row],[PROVINCIA]],Tabla5[[#All],[Departamento]]&amp;Tabla5[[#All],[Código]]&amp;Tabla5[[#All],[Provincia]],0),6)</f>
        <v>136283.33333333334</v>
      </c>
      <c r="K518" s="74">
        <f>Tabla712[[#This Row],[VALOR ECONOMICO ]]/Tabla712[[#This Row],[PRESTACIONES '[%']]]*100</f>
        <v>73666.666666666672</v>
      </c>
      <c r="L518" s="63">
        <v>185</v>
      </c>
      <c r="M518" s="63">
        <v>425</v>
      </c>
      <c r="N518" s="75">
        <f>Tabla712[[#This Row],[VALOR ECONOMICO ]]/Tabla712[[#This Row],[RENDIMIENTO]]</f>
        <v>320.66666666666669</v>
      </c>
      <c r="O518" s="64" t="s">
        <v>421</v>
      </c>
      <c r="P518" s="76" t="s">
        <v>421</v>
      </c>
      <c r="Q518" s="65" t="s">
        <v>421</v>
      </c>
      <c r="R518" s="78" t="s">
        <v>421</v>
      </c>
      <c r="S518" s="71" t="s">
        <v>421</v>
      </c>
      <c r="T518" s="94" t="s">
        <v>421</v>
      </c>
      <c r="U518" s="71" t="s">
        <v>421</v>
      </c>
      <c r="V518" s="80" t="s">
        <v>421</v>
      </c>
    </row>
    <row r="519" spans="2:22" x14ac:dyDescent="0.3">
      <c r="B519" s="6" t="str">
        <f>'DATOS DISEÑO'!$C$9</f>
        <v>BOYACÁ</v>
      </c>
      <c r="C519" s="6" t="str">
        <f>'DATOS DISEÑO'!$C$10</f>
        <v>TUNDAMA</v>
      </c>
      <c r="D519" s="6">
        <v>15</v>
      </c>
      <c r="E519" s="6" t="s">
        <v>117</v>
      </c>
      <c r="F519" s="82" t="str">
        <f>VLOOKUP(Tabla712[[#This Row],[ITEM]],Tabla1[[#All],[ÍTEM]:[DESCRIPCIÓN ACTIVIDAD]],3,FALSE)</f>
        <v xml:space="preserve">PAVIMENTO DE CONCRETO HIDRÁULICO  
(Analizado para un tránsito NT3) </v>
      </c>
      <c r="G519" s="6" t="s">
        <v>28</v>
      </c>
      <c r="H519" t="s">
        <v>105</v>
      </c>
      <c r="I519" s="6" t="s">
        <v>87</v>
      </c>
      <c r="J519" s="5" cm="1">
        <f t="array" ref="J519">INDEX(Tabla5[[#All],[Departamento]:[Precio ($ COP)]],MATCH(Tabla712[[#This Row],[DEPARTAMENTO]]&amp;Tabla712[[#This Row],[CODIGO]]&amp;Tabla712[[#This Row],[PROVINCIA]],Tabla5[[#All],[Departamento]]&amp;Tabla5[[#All],[Código]]&amp;Tabla5[[#All],[Provincia]],0),6)</f>
        <v>136283.33333333334</v>
      </c>
      <c r="K519" s="74">
        <f>Tabla712[[#This Row],[VALOR ECONOMICO ]]/Tabla712[[#This Row],[PRESTACIONES '[%']]]*100</f>
        <v>73666.666666666672</v>
      </c>
      <c r="L519" s="63">
        <v>185</v>
      </c>
      <c r="M519" s="63">
        <v>40</v>
      </c>
      <c r="N519" s="75">
        <f>Tabla712[[#This Row],[VALOR ECONOMICO ]]/Tabla712[[#This Row],[RENDIMIENTO]]</f>
        <v>3407.0833333333335</v>
      </c>
      <c r="O519" s="64" t="s">
        <v>421</v>
      </c>
      <c r="P519" s="76" t="s">
        <v>421</v>
      </c>
      <c r="Q519" s="65" t="s">
        <v>421</v>
      </c>
      <c r="R519" s="78" t="s">
        <v>421</v>
      </c>
      <c r="S519" s="71" t="s">
        <v>421</v>
      </c>
      <c r="T519" s="94" t="s">
        <v>421</v>
      </c>
      <c r="U519" s="71" t="s">
        <v>421</v>
      </c>
      <c r="V519" s="80" t="s">
        <v>421</v>
      </c>
    </row>
    <row r="520" spans="2:22" x14ac:dyDescent="0.3">
      <c r="B520" s="6" t="str">
        <f>'DATOS DISEÑO'!$C$9</f>
        <v>BOYACÁ</v>
      </c>
      <c r="C520" s="6" t="str">
        <f>'DATOS DISEÑO'!$C$10</f>
        <v>TUNDAMA</v>
      </c>
      <c r="D520" s="6">
        <v>15</v>
      </c>
      <c r="E520" s="6" t="s">
        <v>117</v>
      </c>
      <c r="F520" s="82" t="str">
        <f>VLOOKUP(Tabla712[[#This Row],[ITEM]],Tabla1[[#All],[ÍTEM]:[DESCRIPCIÓN ACTIVIDAD]],3,FALSE)</f>
        <v xml:space="preserve">PAVIMENTO DE CONCRETO HIDRÁULICO  
(Analizado para un tránsito NT3) </v>
      </c>
      <c r="G520" s="6" t="s">
        <v>37</v>
      </c>
      <c r="H520" t="s">
        <v>339</v>
      </c>
      <c r="I520" s="6" t="s">
        <v>160</v>
      </c>
      <c r="J520" s="5" cm="1">
        <f t="array" ref="J520">INDEX(Tabla8[[#All],[Departamento ]:[Precio ($ COP)]],MATCH(Tabla712[[#This Row],[DEPARTAMENTO]]&amp;Tabla712[[#This Row],[CODIGO]]&amp;Tabla712[[#This Row],[PROVINCIA]],Tabla8[[#All],[Departamento ]]&amp;Tabla8[[#All],[Código]]&amp;Tabla8[[#All],[Provincia]],0),7)</f>
        <v>5920.5078271390385</v>
      </c>
      <c r="K520" s="74" t="s">
        <v>421</v>
      </c>
      <c r="L520" s="63" t="s">
        <v>421</v>
      </c>
      <c r="M520" s="63" t="s">
        <v>421</v>
      </c>
      <c r="N520" s="75" t="s">
        <v>421</v>
      </c>
      <c r="O520" s="64">
        <v>6.5650000000000004</v>
      </c>
      <c r="P520" s="77">
        <f>Tabla712[[#This Row],[CANTIDAD DE MATERIAL]]*Tabla712[[#This Row],[VALOR ECONOMICO ]]</f>
        <v>38868.133885167787</v>
      </c>
      <c r="Q520" s="65" t="s">
        <v>421</v>
      </c>
      <c r="R520" s="78" t="s">
        <v>421</v>
      </c>
      <c r="S520" s="71" t="s">
        <v>421</v>
      </c>
      <c r="T520" s="94" t="s">
        <v>421</v>
      </c>
      <c r="U520" s="71" t="s">
        <v>421</v>
      </c>
      <c r="V520" s="80" t="s">
        <v>421</v>
      </c>
    </row>
    <row r="521" spans="2:22" x14ac:dyDescent="0.3">
      <c r="B521" s="6" t="str">
        <f>'DATOS DISEÑO'!$C$9</f>
        <v>BOYACÁ</v>
      </c>
      <c r="C521" s="6" t="str">
        <f>'DATOS DISEÑO'!$C$10</f>
        <v>TUNDAMA</v>
      </c>
      <c r="D521" s="6">
        <v>15</v>
      </c>
      <c r="E521" s="6" t="s">
        <v>117</v>
      </c>
      <c r="F521" s="82" t="str">
        <f>VLOOKUP(Tabla712[[#This Row],[ITEM]],Tabla1[[#All],[ÍTEM]:[DESCRIPCIÓN ACTIVIDAD]],3,FALSE)</f>
        <v xml:space="preserve">PAVIMENTO DE CONCRETO HIDRÁULICO  
(Analizado para un tránsito NT3) </v>
      </c>
      <c r="G521" s="6" t="s">
        <v>39</v>
      </c>
      <c r="H521" t="s">
        <v>340</v>
      </c>
      <c r="I521" s="6" t="s">
        <v>160</v>
      </c>
      <c r="J521" s="5" cm="1">
        <f t="array" ref="J521">INDEX(Tabla8[[#All],[Departamento ]:[Precio ($ COP)]],MATCH(Tabla712[[#This Row],[DEPARTAMENTO]]&amp;Tabla712[[#This Row],[CODIGO]]&amp;Tabla712[[#This Row],[PROVINCIA]],Tabla8[[#All],[Departamento ]]&amp;Tabla8[[#All],[Código]]&amp;Tabla8[[#All],[Provincia]],0),7)</f>
        <v>5855.4473015660824</v>
      </c>
      <c r="K521" s="74" t="s">
        <v>421</v>
      </c>
      <c r="L521" s="63" t="s">
        <v>421</v>
      </c>
      <c r="M521" s="63" t="s">
        <v>421</v>
      </c>
      <c r="N521" s="75" t="s">
        <v>421</v>
      </c>
      <c r="O521" s="64">
        <v>0.52</v>
      </c>
      <c r="P521" s="77">
        <f>Tabla712[[#This Row],[CANTIDAD DE MATERIAL]]*Tabla712[[#This Row],[VALOR ECONOMICO ]]</f>
        <v>3044.8325968143631</v>
      </c>
      <c r="Q521" s="65" t="s">
        <v>421</v>
      </c>
      <c r="R521" s="78" t="s">
        <v>421</v>
      </c>
      <c r="S521" s="71" t="s">
        <v>421</v>
      </c>
      <c r="T521" s="94" t="s">
        <v>421</v>
      </c>
      <c r="U521" s="71" t="s">
        <v>421</v>
      </c>
      <c r="V521" s="80" t="s">
        <v>421</v>
      </c>
    </row>
    <row r="522" spans="2:22" x14ac:dyDescent="0.3">
      <c r="B522" s="6" t="str">
        <f>'DATOS DISEÑO'!$C$9</f>
        <v>BOYACÁ</v>
      </c>
      <c r="C522" s="6" t="str">
        <f>'DATOS DISEÑO'!$C$10</f>
        <v>TUNDAMA</v>
      </c>
      <c r="D522" s="6">
        <v>15</v>
      </c>
      <c r="E522" s="6" t="s">
        <v>117</v>
      </c>
      <c r="F522" s="82" t="str">
        <f>VLOOKUP(Tabla712[[#This Row],[ITEM]],Tabla1[[#All],[ÍTEM]:[DESCRIPCIÓN ACTIVIDAD]],3,FALSE)</f>
        <v xml:space="preserve">PAVIMENTO DE CONCRETO HIDRÁULICO  
(Analizado para un tránsito NT3) </v>
      </c>
      <c r="G522" s="6" t="s">
        <v>77</v>
      </c>
      <c r="H522" t="s">
        <v>367</v>
      </c>
      <c r="I522" s="6" t="s">
        <v>165</v>
      </c>
      <c r="J522" s="5" cm="1">
        <f t="array" ref="J522">INDEX(Tabla8[[#All],[Departamento ]:[Precio ($ COP)]],MATCH(Tabla712[[#This Row],[DEPARTAMENTO]]&amp;Tabla712[[#This Row],[CODIGO]]&amp;Tabla712[[#This Row],[PROVINCIA]],Tabla8[[#All],[Departamento ]]&amp;Tabla8[[#All],[Código]]&amp;Tabla8[[#All],[Provincia]],0),7)</f>
        <v>1491.1119185291211</v>
      </c>
      <c r="K522" s="74" t="s">
        <v>421</v>
      </c>
      <c r="L522" s="63" t="s">
        <v>421</v>
      </c>
      <c r="M522" s="63" t="s">
        <v>421</v>
      </c>
      <c r="N522" s="75" t="s">
        <v>421</v>
      </c>
      <c r="O522" s="64">
        <v>1.8080000000000001</v>
      </c>
      <c r="P522" s="77">
        <f>Tabla712[[#This Row],[CANTIDAD DE MATERIAL]]*Tabla712[[#This Row],[VALOR ECONOMICO ]]</f>
        <v>2695.9303487006509</v>
      </c>
      <c r="Q522" s="65" t="s">
        <v>421</v>
      </c>
      <c r="R522" s="78" t="s">
        <v>421</v>
      </c>
      <c r="S522" s="71" t="s">
        <v>421</v>
      </c>
      <c r="T522" s="94" t="s">
        <v>421</v>
      </c>
      <c r="U522" s="71" t="s">
        <v>421</v>
      </c>
      <c r="V522" s="80" t="s">
        <v>421</v>
      </c>
    </row>
    <row r="523" spans="2:22" x14ac:dyDescent="0.3">
      <c r="B523" s="6" t="str">
        <f>'DATOS DISEÑO'!$C$9</f>
        <v>BOYACÁ</v>
      </c>
      <c r="C523" s="6" t="str">
        <f>'DATOS DISEÑO'!$C$10</f>
        <v>TUNDAMA</v>
      </c>
      <c r="D523" s="6">
        <v>15</v>
      </c>
      <c r="E523" s="6" t="s">
        <v>109</v>
      </c>
      <c r="F523" s="82" t="str">
        <f>VLOOKUP(Tabla712[[#This Row],[ITEM]],Tabla1[[#All],[ÍTEM]:[DESCRIPCIÓN ACTIVIDAD]],3,FALSE)</f>
        <v>EXCAVACIÓN SIN CLASIFICAR DE LA EXPLANACIÓN Y CANALES</v>
      </c>
      <c r="G523" s="6" t="s">
        <v>53</v>
      </c>
      <c r="H523" t="s">
        <v>349</v>
      </c>
      <c r="I523" s="6" t="s">
        <v>146</v>
      </c>
      <c r="J523" s="5" cm="1">
        <f t="array" ref="J523">INDEX(Tabla8[[#All],[Departamento ]:[Precio ($ COP)]],MATCH(Tabla712[[#This Row],[DEPARTAMENTO]]&amp;Tabla712[[#This Row],[CODIGO]]&amp;Tabla712[[#This Row],[PROVINCIA]],Tabla8[[#All],[Departamento ]]&amp;Tabla8[[#All],[Código]]&amp;Tabla8[[#All],[Provincia]],0),7)</f>
        <v>3377.6829577518247</v>
      </c>
      <c r="K523" s="74" t="s">
        <v>421</v>
      </c>
      <c r="L523" s="63" t="s">
        <v>421</v>
      </c>
      <c r="M523" s="63" t="s">
        <v>421</v>
      </c>
      <c r="N523" s="75" t="s">
        <v>421</v>
      </c>
      <c r="O523" s="64">
        <v>1</v>
      </c>
      <c r="P523" s="77">
        <f>Tabla712[[#This Row],[CANTIDAD DE MATERIAL]]*Tabla712[[#This Row],[VALOR ECONOMICO ]]</f>
        <v>3377.6829577518247</v>
      </c>
      <c r="Q523" s="65" t="s">
        <v>421</v>
      </c>
      <c r="R523" s="78" t="s">
        <v>421</v>
      </c>
      <c r="S523" s="71" t="s">
        <v>421</v>
      </c>
      <c r="T523" s="94" t="s">
        <v>421</v>
      </c>
      <c r="U523" s="71" t="s">
        <v>421</v>
      </c>
      <c r="V523" s="80" t="s">
        <v>421</v>
      </c>
    </row>
    <row r="524" spans="2:22" x14ac:dyDescent="0.3">
      <c r="B524" s="6" t="str">
        <f>'DATOS DISEÑO'!$C$9</f>
        <v>BOYACÁ</v>
      </c>
      <c r="C524" s="6" t="str">
        <f>'DATOS DISEÑO'!$C$10</f>
        <v>TUNDAMA</v>
      </c>
      <c r="D524" s="6">
        <v>15</v>
      </c>
      <c r="E524" s="6" t="s">
        <v>117</v>
      </c>
      <c r="F524" s="82" t="str">
        <f>VLOOKUP(Tabla712[[#This Row],[ITEM]],Tabla1[[#All],[ÍTEM]:[DESCRIPCIÓN ACTIVIDAD]],3,FALSE)</f>
        <v xml:space="preserve">PAVIMENTO DE CONCRETO HIDRÁULICO  
(Analizado para un tránsito NT3) </v>
      </c>
      <c r="G524" s="6" t="s">
        <v>78</v>
      </c>
      <c r="H524" t="s">
        <v>369</v>
      </c>
      <c r="I524" s="6" t="s">
        <v>165</v>
      </c>
      <c r="J524" s="5" cm="1">
        <f t="array" ref="J524">INDEX(Tabla8[[#All],[Departamento ]:[Precio ($ COP)]],MATCH(Tabla712[[#This Row],[DEPARTAMENTO]]&amp;Tabla712[[#This Row],[CODIGO]]&amp;Tabla712[[#This Row],[PROVINCIA]],Tabla8[[#All],[Departamento ]]&amp;Tabla8[[#All],[Código]]&amp;Tabla8[[#All],[Provincia]],0),7)</f>
        <v>10741.705465751824</v>
      </c>
      <c r="K524" s="74" t="s">
        <v>421</v>
      </c>
      <c r="L524" s="63" t="s">
        <v>421</v>
      </c>
      <c r="M524" s="63" t="s">
        <v>421</v>
      </c>
      <c r="N524" s="75" t="s">
        <v>421</v>
      </c>
      <c r="O524" s="64">
        <v>1.29</v>
      </c>
      <c r="P524" s="77">
        <f>Tabla712[[#This Row],[CANTIDAD DE MATERIAL]]*Tabla712[[#This Row],[VALOR ECONOMICO ]]</f>
        <v>13856.800050819853</v>
      </c>
      <c r="Q524" s="65" t="s">
        <v>421</v>
      </c>
      <c r="R524" s="78" t="s">
        <v>421</v>
      </c>
      <c r="S524" s="71" t="s">
        <v>421</v>
      </c>
      <c r="T524" s="94" t="s">
        <v>421</v>
      </c>
      <c r="U524" s="71" t="s">
        <v>421</v>
      </c>
      <c r="V524" s="80" t="s">
        <v>421</v>
      </c>
    </row>
    <row r="525" spans="2:22" x14ac:dyDescent="0.3">
      <c r="B525" s="6" t="str">
        <f>'DATOS DISEÑO'!$C$9</f>
        <v>BOYACÁ</v>
      </c>
      <c r="C525" s="6" t="str">
        <f>'DATOS DISEÑO'!$C$10</f>
        <v>TUNDAMA</v>
      </c>
      <c r="D525" s="6">
        <v>15</v>
      </c>
      <c r="E525" s="6">
        <v>310.10000000000002</v>
      </c>
      <c r="F525" s="82" t="str">
        <f>VLOOKUP(Tabla712[[#This Row],[ITEM]],Tabla1[[#All],[ÍTEM]:[DESCRIPCIÓN ACTIVIDAD]],3,FALSE)</f>
        <v>CONFORMACIÓN DE LA CALZADA EXISTENTE</v>
      </c>
      <c r="G525" s="6" t="s">
        <v>33</v>
      </c>
      <c r="H525" t="s">
        <v>336</v>
      </c>
      <c r="I525" s="6" t="s">
        <v>335</v>
      </c>
      <c r="J525" s="5" cm="1">
        <f t="array" ref="J525">INDEX(Tabla8[[#All],[Departamento ]:[Precio ($ COP)]],MATCH(Tabla712[[#This Row],[DEPARTAMENTO]]&amp;Tabla712[[#This Row],[CODIGO]]&amp;Tabla712[[#This Row],[PROVINCIA]],Tabla8[[#All],[Departamento ]]&amp;Tabla8[[#All],[Código]]&amp;Tabla8[[#All],[Provincia]],0),7)</f>
        <v>97.87579460336616</v>
      </c>
      <c r="K525" s="74" t="s">
        <v>421</v>
      </c>
      <c r="L525" s="63" t="s">
        <v>421</v>
      </c>
      <c r="M525" s="63" t="s">
        <v>421</v>
      </c>
      <c r="N525" s="75" t="s">
        <v>421</v>
      </c>
      <c r="O525" s="64">
        <v>3</v>
      </c>
      <c r="P525" s="77">
        <f>Tabla712[[#This Row],[CANTIDAD DE MATERIAL]]*Tabla712[[#This Row],[VALOR ECONOMICO ]]</f>
        <v>293.62738381009848</v>
      </c>
      <c r="Q525" s="65" t="s">
        <v>421</v>
      </c>
      <c r="R525" s="78" t="s">
        <v>421</v>
      </c>
      <c r="S525" s="71" t="s">
        <v>421</v>
      </c>
      <c r="T525" s="94" t="s">
        <v>421</v>
      </c>
      <c r="U525" s="71" t="s">
        <v>421</v>
      </c>
      <c r="V525" s="80" t="s">
        <v>421</v>
      </c>
    </row>
    <row r="526" spans="2:22" x14ac:dyDescent="0.3">
      <c r="B526" s="6" t="str">
        <f>'DATOS DISEÑO'!$C$9</f>
        <v>BOYACÁ</v>
      </c>
      <c r="C526" s="6" t="str">
        <f>'DATOS DISEÑO'!$C$10</f>
        <v>TUNDAMA</v>
      </c>
      <c r="D526" s="6">
        <v>15</v>
      </c>
      <c r="E526" s="6" t="s">
        <v>117</v>
      </c>
      <c r="F526" s="82" t="str">
        <f>VLOOKUP(Tabla712[[#This Row],[ITEM]],Tabla1[[#All],[ÍTEM]:[DESCRIPCIÓN ACTIVIDAD]],3,FALSE)</f>
        <v xml:space="preserve">PAVIMENTO DE CONCRETO HIDRÁULICO  
(Analizado para un tránsito NT3) </v>
      </c>
      <c r="G526" s="6" t="s">
        <v>55</v>
      </c>
      <c r="H526" t="s">
        <v>350</v>
      </c>
      <c r="I526" s="6" t="s">
        <v>160</v>
      </c>
      <c r="J526" s="5" cm="1">
        <f t="array" ref="J526">INDEX(Tabla8[[#All],[Departamento ]:[Precio ($ COP)]],MATCH(Tabla712[[#This Row],[DEPARTAMENTO]]&amp;Tabla712[[#This Row],[CODIGO]]&amp;Tabla712[[#This Row],[PROVINCIA]],Tabla8[[#All],[Departamento ]]&amp;Tabla8[[#All],[Código]]&amp;Tabla8[[#All],[Provincia]],0),7)</f>
        <v>8284.3754368187456</v>
      </c>
      <c r="K526" s="74" t="s">
        <v>421</v>
      </c>
      <c r="L526" s="63" t="s">
        <v>421</v>
      </c>
      <c r="M526" s="63" t="s">
        <v>421</v>
      </c>
      <c r="N526" s="75" t="s">
        <v>421</v>
      </c>
      <c r="O526" s="64">
        <v>1.3160000000000001</v>
      </c>
      <c r="P526" s="77">
        <f>Tabla712[[#This Row],[CANTIDAD DE MATERIAL]]*Tabla712[[#This Row],[VALOR ECONOMICO ]]</f>
        <v>10902.238074853469</v>
      </c>
      <c r="Q526" s="65" t="s">
        <v>421</v>
      </c>
      <c r="R526" s="78" t="s">
        <v>421</v>
      </c>
      <c r="S526" s="71" t="s">
        <v>421</v>
      </c>
      <c r="T526" s="94" t="s">
        <v>421</v>
      </c>
      <c r="U526" s="71" t="s">
        <v>421</v>
      </c>
      <c r="V526" s="80" t="s">
        <v>421</v>
      </c>
    </row>
    <row r="527" spans="2:22" x14ac:dyDescent="0.3">
      <c r="B527" s="6" t="str">
        <f>'DATOS DISEÑO'!$C$9</f>
        <v>BOYACÁ</v>
      </c>
      <c r="C527" s="6" t="str">
        <f>'DATOS DISEÑO'!$C$10</f>
        <v>TUNDAMA</v>
      </c>
      <c r="D527" s="6">
        <v>15</v>
      </c>
      <c r="E527" s="6" t="s">
        <v>117</v>
      </c>
      <c r="F527" s="82" t="str">
        <f>VLOOKUP(Tabla712[[#This Row],[ITEM]],Tabla1[[#All],[ÍTEM]:[DESCRIPCIÓN ACTIVIDAD]],3,FALSE)</f>
        <v xml:space="preserve">PAVIMENTO DE CONCRETO HIDRÁULICO  
(Analizado para un tránsito NT3) </v>
      </c>
      <c r="G527" s="6" t="s">
        <v>49</v>
      </c>
      <c r="H527" t="s">
        <v>347</v>
      </c>
      <c r="I527" s="6" t="s">
        <v>146</v>
      </c>
      <c r="J527" s="5" cm="1">
        <f t="array" ref="J527">INDEX(Tabla8[[#All],[Departamento ]:[Precio ($ COP)]],MATCH(Tabla712[[#This Row],[DEPARTAMENTO]]&amp;Tabla712[[#This Row],[CODIGO]]&amp;Tabla712[[#This Row],[PROVINCIA]],Tabla8[[#All],[Departamento ]]&amp;Tabla8[[#All],[Código]]&amp;Tabla8[[#All],[Provincia]],0),7)</f>
        <v>730184</v>
      </c>
      <c r="K527" s="74" t="s">
        <v>421</v>
      </c>
      <c r="L527" s="63" t="s">
        <v>421</v>
      </c>
      <c r="M527" s="63" t="s">
        <v>421</v>
      </c>
      <c r="N527" s="75" t="s">
        <v>421</v>
      </c>
      <c r="O527" s="64">
        <v>1.01</v>
      </c>
      <c r="P527" s="77">
        <f>Tabla712[[#This Row],[CANTIDAD DE MATERIAL]]*Tabla712[[#This Row],[VALOR ECONOMICO ]]</f>
        <v>737485.84</v>
      </c>
      <c r="Q527" s="65" t="s">
        <v>421</v>
      </c>
      <c r="R527" s="78" t="s">
        <v>421</v>
      </c>
      <c r="S527" s="71" t="s">
        <v>421</v>
      </c>
      <c r="T527" s="94" t="s">
        <v>421</v>
      </c>
      <c r="U527" s="71" t="s">
        <v>421</v>
      </c>
      <c r="V527" s="80" t="s">
        <v>421</v>
      </c>
    </row>
    <row r="528" spans="2:22" x14ac:dyDescent="0.3">
      <c r="B528" s="6" t="str">
        <f>'DATOS DISEÑO'!$C$9</f>
        <v>BOYACÁ</v>
      </c>
      <c r="C528" s="6" t="str">
        <f>'DATOS DISEÑO'!$C$10</f>
        <v>TUNDAMA</v>
      </c>
      <c r="D528" s="6">
        <v>15</v>
      </c>
      <c r="E528" s="6" t="s">
        <v>117</v>
      </c>
      <c r="F528" s="82" t="str">
        <f>VLOOKUP(Tabla712[[#This Row],[ITEM]],Tabla1[[#All],[ÍTEM]:[DESCRIPCIÓN ACTIVIDAD]],3,FALSE)</f>
        <v xml:space="preserve">PAVIMENTO DE CONCRETO HIDRÁULICO  
(Analizado para un tránsito NT3) </v>
      </c>
      <c r="G528" s="6" t="s">
        <v>6</v>
      </c>
      <c r="H528" t="s">
        <v>373</v>
      </c>
      <c r="I528" s="6" t="s">
        <v>372</v>
      </c>
      <c r="J528" s="5" cm="1">
        <f t="array" ref="J528">INDEX(Tabla9[[#All],[Departamento ]:[Precio ($ COP)]],MATCH(Tabla712[[#This Row],[DEPARTAMENTO]]&amp;Tabla712[[#This Row],[CODIGO]]&amp;Tabla712[[#This Row],[PROVINCIA]],Tabla9[[#All],[Departamento ]]&amp;Tabla9[[#All],[Código]]&amp;Tabla9[[#All],[Provincia]],0),8)</f>
        <v>4794.383416017009</v>
      </c>
      <c r="K528" s="74" t="s">
        <v>421</v>
      </c>
      <c r="L528" s="63" t="s">
        <v>421</v>
      </c>
      <c r="M528" s="63" t="s">
        <v>421</v>
      </c>
      <c r="N528" s="75" t="s">
        <v>421</v>
      </c>
      <c r="O528" s="64" t="s">
        <v>421</v>
      </c>
      <c r="P528" s="76" t="s">
        <v>421</v>
      </c>
      <c r="Q528" s="65">
        <f>1/6.25</f>
        <v>0.16</v>
      </c>
      <c r="R528" s="79">
        <f>Tabla712[[#This Row],[VALOR ECONOMICO ]]*Tabla712[[#This Row],[RENDIMIENTO EQUIPO]]</f>
        <v>767.10134656272146</v>
      </c>
      <c r="S528" s="71" t="s">
        <v>421</v>
      </c>
      <c r="T528" s="94" t="s">
        <v>421</v>
      </c>
      <c r="U528" s="71" t="s">
        <v>421</v>
      </c>
      <c r="V528" s="80" t="s">
        <v>421</v>
      </c>
    </row>
    <row r="529" spans="2:22" x14ac:dyDescent="0.3">
      <c r="B529" s="6" t="str">
        <f>'DATOS DISEÑO'!$C$9</f>
        <v>BOYACÁ</v>
      </c>
      <c r="C529" s="6" t="str">
        <f>'DATOS DISEÑO'!$C$10</f>
        <v>TUNDAMA</v>
      </c>
      <c r="D529" s="6">
        <v>15</v>
      </c>
      <c r="E529" s="6" t="s">
        <v>109</v>
      </c>
      <c r="F529" s="82" t="str">
        <f>VLOOKUP(Tabla712[[#This Row],[ITEM]],Tabla1[[#All],[ÍTEM]:[DESCRIPCIÓN ACTIVIDAD]],3,FALSE)</f>
        <v>EXCAVACIÓN SIN CLASIFICAR DE LA EXPLANACIÓN Y CANALES</v>
      </c>
      <c r="G529" s="6" t="s">
        <v>10</v>
      </c>
      <c r="H529" t="s">
        <v>375</v>
      </c>
      <c r="I529" s="6" t="s">
        <v>372</v>
      </c>
      <c r="J529" s="5" cm="1">
        <f t="array" ref="J529">INDEX(Tabla9[[#All],[Departamento ]:[Precio ($ COP)]],MATCH(Tabla712[[#This Row],[DEPARTAMENTO]]&amp;Tabla712[[#This Row],[CODIGO]]&amp;Tabla712[[#This Row],[PROVINCIA]],Tabla9[[#All],[Departamento ]]&amp;Tabla9[[#All],[Código]]&amp;Tabla9[[#All],[Provincia]],0),8)</f>
        <v>250141.74344436562</v>
      </c>
      <c r="K529" s="74" t="s">
        <v>421</v>
      </c>
      <c r="L529" s="63" t="s">
        <v>421</v>
      </c>
      <c r="M529" s="63" t="s">
        <v>421</v>
      </c>
      <c r="N529" s="75" t="s">
        <v>421</v>
      </c>
      <c r="O529" s="64" t="s">
        <v>421</v>
      </c>
      <c r="P529" s="76" t="s">
        <v>421</v>
      </c>
      <c r="Q529" s="65">
        <f>1/70</f>
        <v>1.4285714285714285E-2</v>
      </c>
      <c r="R529" s="79">
        <f>Tabla712[[#This Row],[VALOR ECONOMICO ]]*Tabla712[[#This Row],[RENDIMIENTO EQUIPO]]</f>
        <v>3573.4534777766517</v>
      </c>
      <c r="S529" s="71" t="s">
        <v>421</v>
      </c>
      <c r="T529" s="94" t="s">
        <v>421</v>
      </c>
      <c r="U529" s="71" t="s">
        <v>421</v>
      </c>
      <c r="V529" s="80" t="s">
        <v>421</v>
      </c>
    </row>
    <row r="530" spans="2:22" x14ac:dyDescent="0.3">
      <c r="B530" s="6" t="str">
        <f>'DATOS DISEÑO'!$C$9</f>
        <v>BOYACÁ</v>
      </c>
      <c r="C530" s="6" t="str">
        <f>'DATOS DISEÑO'!$C$10</f>
        <v>TUNDAMA</v>
      </c>
      <c r="D530" s="6">
        <v>15</v>
      </c>
      <c r="E530" s="6">
        <v>310.10000000000002</v>
      </c>
      <c r="F530" s="82" t="str">
        <f>VLOOKUP(Tabla712[[#This Row],[ITEM]],Tabla1[[#All],[ÍTEM]:[DESCRIPCIÓN ACTIVIDAD]],3,FALSE)</f>
        <v>CONFORMACIÓN DE LA CALZADA EXISTENTE</v>
      </c>
      <c r="G530" s="6" t="s">
        <v>323</v>
      </c>
      <c r="H530" t="s">
        <v>377</v>
      </c>
      <c r="I530" s="6" t="s">
        <v>372</v>
      </c>
      <c r="J530" s="5" cm="1">
        <f t="array" ref="J530">INDEX(Tabla9[[#All],[Departamento ]:[Precio ($ COP)]],MATCH(Tabla712[[#This Row],[DEPARTAMENTO]]&amp;Tabla712[[#This Row],[CODIGO]]&amp;Tabla712[[#This Row],[PROVINCIA]],Tabla9[[#All],[Departamento ]]&amp;Tabla9[[#All],[Código]]&amp;Tabla9[[#All],[Provincia]],0),8)</f>
        <v>250141.74344436562</v>
      </c>
      <c r="K530" s="74" t="s">
        <v>421</v>
      </c>
      <c r="L530" s="63" t="s">
        <v>421</v>
      </c>
      <c r="M530" s="63" t="s">
        <v>421</v>
      </c>
      <c r="N530" s="75" t="s">
        <v>421</v>
      </c>
      <c r="O530" s="64" t="s">
        <v>421</v>
      </c>
      <c r="P530" s="76" t="s">
        <v>421</v>
      </c>
      <c r="Q530" s="65">
        <f>1/619.375</f>
        <v>1.6145307769929364E-3</v>
      </c>
      <c r="R530" s="79">
        <f>Tabla712[[#This Row],[VALOR ECONOMICO ]]*Tabla712[[#This Row],[RENDIMIENTO EQUIPO]]</f>
        <v>403.86154340159942</v>
      </c>
      <c r="S530" s="71" t="s">
        <v>421</v>
      </c>
      <c r="T530" s="94" t="s">
        <v>421</v>
      </c>
      <c r="U530" s="71" t="s">
        <v>421</v>
      </c>
      <c r="V530" s="80" t="s">
        <v>421</v>
      </c>
    </row>
    <row r="531" spans="2:22" x14ac:dyDescent="0.3">
      <c r="B531" s="6" t="str">
        <f>'DATOS DISEÑO'!$C$9</f>
        <v>BOYACÁ</v>
      </c>
      <c r="C531" s="6" t="str">
        <f>'DATOS DISEÑO'!$C$10</f>
        <v>TUNDAMA</v>
      </c>
      <c r="D531" s="6">
        <v>15</v>
      </c>
      <c r="E531" s="6">
        <v>310.10000000000002</v>
      </c>
      <c r="F531" s="82" t="str">
        <f>VLOOKUP(Tabla712[[#This Row],[ITEM]],Tabla1[[#All],[ÍTEM]:[DESCRIPCIÓN ACTIVIDAD]],3,FALSE)</f>
        <v>CONFORMACIÓN DE LA CALZADA EXISTENTE</v>
      </c>
      <c r="G531" s="6" t="s">
        <v>18</v>
      </c>
      <c r="H531" t="s">
        <v>379</v>
      </c>
      <c r="I531" s="6" t="s">
        <v>372</v>
      </c>
      <c r="J531" s="5" cm="1">
        <f t="array" ref="J531">INDEX(Tabla9[[#All],[Departamento ]:[Precio ($ COP)]],MATCH(Tabla712[[#This Row],[DEPARTAMENTO]]&amp;Tabla712[[#This Row],[CODIGO]]&amp;Tabla712[[#This Row],[PROVINCIA]],Tabla9[[#All],[Departamento ]]&amp;Tabla9[[#All],[Código]]&amp;Tabla9[[#All],[Provincia]],0),8)</f>
        <v>61676.547421790725</v>
      </c>
      <c r="K531" s="74" t="s">
        <v>421</v>
      </c>
      <c r="L531" s="63" t="s">
        <v>421</v>
      </c>
      <c r="M531" s="63" t="s">
        <v>421</v>
      </c>
      <c r="N531" s="75" t="s">
        <v>421</v>
      </c>
      <c r="O531" s="64" t="s">
        <v>421</v>
      </c>
      <c r="P531" s="76" t="s">
        <v>421</v>
      </c>
      <c r="Q531" s="65">
        <f>1/619.375</f>
        <v>1.6145307769929364E-3</v>
      </c>
      <c r="R531" s="79">
        <f>Tabla712[[#This Row],[VALOR ECONOMICO ]]*Tabla712[[#This Row],[RENDIMIENTO EQUIPO]]</f>
        <v>99.578684031145471</v>
      </c>
      <c r="S531" s="71" t="s">
        <v>421</v>
      </c>
      <c r="T531" s="94" t="s">
        <v>421</v>
      </c>
      <c r="U531" s="71" t="s">
        <v>421</v>
      </c>
      <c r="V531" s="80" t="s">
        <v>421</v>
      </c>
    </row>
    <row r="532" spans="2:22" x14ac:dyDescent="0.3">
      <c r="B532" s="6" t="str">
        <f>'DATOS DISEÑO'!$C$9</f>
        <v>BOYACÁ</v>
      </c>
      <c r="C532" s="6" t="str">
        <f>'DATOS DISEÑO'!$C$10</f>
        <v>TUNDAMA</v>
      </c>
      <c r="D532" s="6">
        <v>15</v>
      </c>
      <c r="E532" s="6" t="s">
        <v>109</v>
      </c>
      <c r="F532" s="82" t="str">
        <f>VLOOKUP(Tabla712[[#This Row],[ITEM]],Tabla1[[#All],[ÍTEM]:[DESCRIPCIÓN ACTIVIDAD]],3,FALSE)</f>
        <v>EXCAVACIÓN SIN CLASIFICAR DE LA EXPLANACIÓN Y CANALES</v>
      </c>
      <c r="G532" s="6" t="s">
        <v>30</v>
      </c>
      <c r="H532" t="s">
        <v>383</v>
      </c>
      <c r="I532" s="6" t="s">
        <v>372</v>
      </c>
      <c r="J532" s="5" cm="1">
        <f t="array" ref="J532">INDEX(Tabla9[[#All],[Departamento ]:[Precio ($ COP)]],MATCH(Tabla712[[#This Row],[DEPARTAMENTO]]&amp;Tabla712[[#This Row],[CODIGO]]&amp;Tabla712[[#This Row],[PROVINCIA]],Tabla9[[#All],[Departamento ]]&amp;Tabla9[[#All],[Código]]&amp;Tabla9[[#All],[Provincia]],0),8)</f>
        <v>135493.44436569806</v>
      </c>
      <c r="K532" s="74" t="s">
        <v>421</v>
      </c>
      <c r="L532" s="63" t="s">
        <v>421</v>
      </c>
      <c r="M532" s="63" t="s">
        <v>421</v>
      </c>
      <c r="N532" s="75" t="s">
        <v>421</v>
      </c>
      <c r="O532" s="64" t="s">
        <v>421</v>
      </c>
      <c r="P532" s="76" t="s">
        <v>421</v>
      </c>
      <c r="Q532" s="65">
        <f>1/53.125</f>
        <v>1.8823529411764704E-2</v>
      </c>
      <c r="R532" s="79">
        <f>Tabla712[[#This Row],[VALOR ECONOMICO ]]*Tabla712[[#This Row],[RENDIMIENTO EQUIPO]]</f>
        <v>2550.4648351190222</v>
      </c>
      <c r="S532" s="71" t="s">
        <v>421</v>
      </c>
      <c r="T532" s="94" t="s">
        <v>421</v>
      </c>
      <c r="U532" s="71" t="s">
        <v>421</v>
      </c>
      <c r="V532" s="80" t="s">
        <v>421</v>
      </c>
    </row>
    <row r="533" spans="2:22" x14ac:dyDescent="0.3">
      <c r="B533" s="6" t="str">
        <f>'DATOS DISEÑO'!$C$9</f>
        <v>BOYACÁ</v>
      </c>
      <c r="C533" s="6" t="str">
        <f>'DATOS DISEÑO'!$C$10</f>
        <v>TUNDAMA</v>
      </c>
      <c r="D533" s="6">
        <v>15</v>
      </c>
      <c r="E533" s="6" t="s">
        <v>117</v>
      </c>
      <c r="F533" s="82" t="str">
        <f>VLOOKUP(Tabla712[[#This Row],[ITEM]],Tabla1[[#All],[ÍTEM]:[DESCRIPCIÓN ACTIVIDAD]],3,FALSE)</f>
        <v xml:space="preserve">PAVIMENTO DE CONCRETO HIDRÁULICO  
(Analizado para un tránsito NT3) </v>
      </c>
      <c r="G533" s="6" t="s">
        <v>42</v>
      </c>
      <c r="H533" t="s">
        <v>389</v>
      </c>
      <c r="I533" s="6" t="s">
        <v>372</v>
      </c>
      <c r="J533" s="5" cm="1">
        <f t="array" ref="J533">INDEX(Tabla9[[#All],[Departamento ]:[Precio ($ COP)]],MATCH(Tabla712[[#This Row],[DEPARTAMENTO]]&amp;Tabla712[[#This Row],[CODIGO]]&amp;Tabla712[[#This Row],[PROVINCIA]],Tabla9[[#All],[Departamento ]]&amp;Tabla9[[#All],[Código]]&amp;Tabla9[[#All],[Provincia]],0),8)</f>
        <v>83380.581148121899</v>
      </c>
      <c r="K533" s="74" t="s">
        <v>421</v>
      </c>
      <c r="L533" s="63" t="s">
        <v>421</v>
      </c>
      <c r="M533" s="63" t="s">
        <v>421</v>
      </c>
      <c r="N533" s="75" t="s">
        <v>421</v>
      </c>
      <c r="O533" s="64" t="s">
        <v>421</v>
      </c>
      <c r="P533" s="76" t="s">
        <v>421</v>
      </c>
      <c r="Q533" s="65">
        <f>1/6.25</f>
        <v>0.16</v>
      </c>
      <c r="R533" s="79">
        <f>Tabla712[[#This Row],[VALOR ECONOMICO ]]*Tabla712[[#This Row],[RENDIMIENTO EQUIPO]]</f>
        <v>13340.892983699505</v>
      </c>
      <c r="S533" s="71" t="s">
        <v>421</v>
      </c>
      <c r="T533" s="94" t="s">
        <v>421</v>
      </c>
      <c r="U533" s="71" t="s">
        <v>421</v>
      </c>
      <c r="V533" s="80" t="s">
        <v>421</v>
      </c>
    </row>
    <row r="534" spans="2:22" x14ac:dyDescent="0.3">
      <c r="B534" s="6" t="str">
        <f>'DATOS DISEÑO'!$C$9</f>
        <v>BOYACÁ</v>
      </c>
      <c r="C534" s="6" t="str">
        <f>'DATOS DISEÑO'!$C$10</f>
        <v>TUNDAMA</v>
      </c>
      <c r="D534" s="6">
        <v>15</v>
      </c>
      <c r="E534" s="6" t="s">
        <v>117</v>
      </c>
      <c r="F534" s="82" t="str">
        <f>VLOOKUP(Tabla712[[#This Row],[ITEM]],Tabla1[[#All],[ÍTEM]:[DESCRIPCIÓN ACTIVIDAD]],3,FALSE)</f>
        <v xml:space="preserve">PAVIMENTO DE CONCRETO HIDRÁULICO  
(Analizado para un tránsito NT3) </v>
      </c>
      <c r="G534" s="6" t="s">
        <v>44</v>
      </c>
      <c r="H534" t="s">
        <v>390</v>
      </c>
      <c r="I534" s="6" t="s">
        <v>372</v>
      </c>
      <c r="J534" s="5" cm="1">
        <f t="array" ref="J534">INDEX(Tabla9[[#All],[Departamento ]:[Precio ($ COP)]],MATCH(Tabla712[[#This Row],[DEPARTAMENTO]]&amp;Tabla712[[#This Row],[CODIGO]]&amp;Tabla712[[#This Row],[PROVINCIA]],Tabla9[[#All],[Departamento ]]&amp;Tabla9[[#All],[Código]]&amp;Tabla9[[#All],[Provincia]],0),8)</f>
        <v>14332.941186854017</v>
      </c>
      <c r="K534" s="74" t="s">
        <v>421</v>
      </c>
      <c r="L534" s="63" t="s">
        <v>421</v>
      </c>
      <c r="M534" s="63" t="s">
        <v>421</v>
      </c>
      <c r="N534" s="75" t="s">
        <v>421</v>
      </c>
      <c r="O534" s="64" t="s">
        <v>421</v>
      </c>
      <c r="P534" s="76" t="s">
        <v>421</v>
      </c>
      <c r="Q534" s="65">
        <f>1/6.25</f>
        <v>0.16</v>
      </c>
      <c r="R534" s="79">
        <f>Tabla712[[#This Row],[VALOR ECONOMICO ]]*Tabla712[[#This Row],[RENDIMIENTO EQUIPO]]</f>
        <v>2293.2705898966428</v>
      </c>
      <c r="S534" s="71" t="s">
        <v>421</v>
      </c>
      <c r="T534" s="94" t="s">
        <v>421</v>
      </c>
      <c r="U534" s="71" t="s">
        <v>421</v>
      </c>
      <c r="V534" s="80" t="s">
        <v>421</v>
      </c>
    </row>
    <row r="535" spans="2:22" x14ac:dyDescent="0.3">
      <c r="B535" s="6" t="str">
        <f>'DATOS DISEÑO'!$C$9</f>
        <v>BOYACÁ</v>
      </c>
      <c r="C535" s="6" t="str">
        <f>'DATOS DISEÑO'!$C$10</f>
        <v>TUNDAMA</v>
      </c>
      <c r="D535" s="6">
        <v>15</v>
      </c>
      <c r="E535" s="6" t="s">
        <v>117</v>
      </c>
      <c r="F535" s="82" t="str">
        <f>VLOOKUP(Tabla712[[#This Row],[ITEM]],Tabla1[[#All],[ÍTEM]:[DESCRIPCIÓN ACTIVIDAD]],3,FALSE)</f>
        <v xml:space="preserve">PAVIMENTO DE CONCRETO HIDRÁULICO  
(Analizado para un tránsito NT3) </v>
      </c>
      <c r="G535" s="6" t="s">
        <v>48</v>
      </c>
      <c r="H535" t="s">
        <v>392</v>
      </c>
      <c r="I535" s="6" t="s">
        <v>372</v>
      </c>
      <c r="J535" s="5" cm="1">
        <f t="array" ref="J535">INDEX(Tabla9[[#All],[Departamento ]:[Precio ($ COP)]],MATCH(Tabla712[[#This Row],[DEPARTAMENTO]]&amp;Tabla712[[#This Row],[CODIGO]]&amp;Tabla712[[#This Row],[PROVINCIA]],Tabla9[[#All],[Departamento ]]&amp;Tabla9[[#All],[Código]]&amp;Tabla9[[#All],[Provincia]],0),8)</f>
        <v>747.77579318368964</v>
      </c>
      <c r="K535" s="74" t="s">
        <v>421</v>
      </c>
      <c r="L535" s="63" t="s">
        <v>421</v>
      </c>
      <c r="M535" s="63" t="s">
        <v>421</v>
      </c>
      <c r="N535" s="75" t="s">
        <v>421</v>
      </c>
      <c r="O535" s="64" t="s">
        <v>421</v>
      </c>
      <c r="P535" s="76" t="s">
        <v>421</v>
      </c>
      <c r="Q535" s="65">
        <f>1/6.25</f>
        <v>0.16</v>
      </c>
      <c r="R535" s="79">
        <f>Tabla712[[#This Row],[VALOR ECONOMICO ]]*Tabla712[[#This Row],[RENDIMIENTO EQUIPO]]</f>
        <v>119.64412690939035</v>
      </c>
      <c r="S535" s="71" t="s">
        <v>421</v>
      </c>
      <c r="T535" s="94" t="s">
        <v>421</v>
      </c>
      <c r="U535" s="71" t="s">
        <v>421</v>
      </c>
      <c r="V535" s="80" t="s">
        <v>421</v>
      </c>
    </row>
    <row r="536" spans="2:22" x14ac:dyDescent="0.3">
      <c r="B536" s="6" t="str">
        <f>'DATOS DISEÑO'!$C$9</f>
        <v>BOYACÁ</v>
      </c>
      <c r="C536" s="6" t="str">
        <f>'DATOS DISEÑO'!$C$10</f>
        <v>TUNDAMA</v>
      </c>
      <c r="D536" s="6">
        <v>15</v>
      </c>
      <c r="E536" s="6">
        <v>310.10000000000002</v>
      </c>
      <c r="F536" s="82" t="str">
        <f>VLOOKUP(Tabla712[[#This Row],[ITEM]],Tabla1[[#All],[ÍTEM]:[DESCRIPCIÓN ACTIVIDAD]],3,FALSE)</f>
        <v>CONFORMACIÓN DE LA CALZADA EXISTENTE</v>
      </c>
      <c r="G536" s="6" t="s">
        <v>52</v>
      </c>
      <c r="H536" t="s">
        <v>395</v>
      </c>
      <c r="I536" s="6" t="s">
        <v>372</v>
      </c>
      <c r="J536" s="5" cm="1">
        <f t="array" ref="J536">INDEX(Tabla9[[#All],[Departamento ]:[Precio ($ COP)]],MATCH(Tabla712[[#This Row],[DEPARTAMENTO]]&amp;Tabla712[[#This Row],[CODIGO]]&amp;Tabla712[[#This Row],[PROVINCIA]],Tabla9[[#All],[Departamento ]]&amp;Tabla9[[#All],[Código]]&amp;Tabla9[[#All],[Provincia]],0),8)</f>
        <v>250141.74344436562</v>
      </c>
      <c r="K536" s="74" t="s">
        <v>421</v>
      </c>
      <c r="L536" s="63" t="s">
        <v>421</v>
      </c>
      <c r="M536" s="63" t="s">
        <v>421</v>
      </c>
      <c r="N536" s="75" t="s">
        <v>421</v>
      </c>
      <c r="O536" s="64" t="s">
        <v>421</v>
      </c>
      <c r="P536" s="76" t="s">
        <v>421</v>
      </c>
      <c r="Q536" s="65">
        <f>1/619.375</f>
        <v>1.6145307769929364E-3</v>
      </c>
      <c r="R536" s="79">
        <f>Tabla712[[#This Row],[VALOR ECONOMICO ]]*Tabla712[[#This Row],[RENDIMIENTO EQUIPO]]</f>
        <v>403.86154340159942</v>
      </c>
      <c r="S536" s="71" t="s">
        <v>421</v>
      </c>
      <c r="T536" s="94" t="s">
        <v>421</v>
      </c>
      <c r="U536" s="71" t="s">
        <v>421</v>
      </c>
      <c r="V536" s="80" t="s">
        <v>421</v>
      </c>
    </row>
    <row r="537" spans="2:22" x14ac:dyDescent="0.3">
      <c r="B537" s="6" t="str">
        <f>'DATOS DISEÑO'!$C$9</f>
        <v>BOYACÁ</v>
      </c>
      <c r="C537" s="6" t="str">
        <f>'DATOS DISEÑO'!$C$10</f>
        <v>TUNDAMA</v>
      </c>
      <c r="D537" s="6">
        <v>15</v>
      </c>
      <c r="E537" s="6" t="s">
        <v>109</v>
      </c>
      <c r="F537" s="82" t="str">
        <f>VLOOKUP(Tabla712[[#This Row],[ITEM]],Tabla1[[#All],[ÍTEM]:[DESCRIPCIÓN ACTIVIDAD]],3,FALSE)</f>
        <v>EXCAVACIÓN SIN CLASIFICAR DE LA EXPLANACIÓN Y CANALES</v>
      </c>
      <c r="G537" s="6" t="s">
        <v>52</v>
      </c>
      <c r="H537" t="s">
        <v>395</v>
      </c>
      <c r="I537" s="6" t="s">
        <v>372</v>
      </c>
      <c r="J537" s="5" cm="1">
        <f t="array" ref="J537">INDEX(Tabla9[[#All],[Departamento ]:[Precio ($ COP)]],MATCH(Tabla712[[#This Row],[DEPARTAMENTO]]&amp;Tabla712[[#This Row],[CODIGO]]&amp;Tabla712[[#This Row],[PROVINCIA]],Tabla9[[#All],[Departamento ]]&amp;Tabla9[[#All],[Código]]&amp;Tabla9[[#All],[Provincia]],0),8)</f>
        <v>250141.74344436562</v>
      </c>
      <c r="K537" s="74" t="s">
        <v>421</v>
      </c>
      <c r="L537" s="63" t="s">
        <v>421</v>
      </c>
      <c r="M537" s="63" t="s">
        <v>421</v>
      </c>
      <c r="N537" s="75" t="s">
        <v>421</v>
      </c>
      <c r="O537" s="64" t="s">
        <v>421</v>
      </c>
      <c r="P537" s="76" t="s">
        <v>421</v>
      </c>
      <c r="Q537" s="65">
        <f>1/53.125</f>
        <v>1.8823529411764704E-2</v>
      </c>
      <c r="R537" s="79">
        <f>Tabla712[[#This Row],[VALOR ECONOMICO ]]*Tabla712[[#This Row],[RENDIMIENTO EQUIPO]]</f>
        <v>4708.5504648351171</v>
      </c>
      <c r="S537" s="71" t="s">
        <v>421</v>
      </c>
      <c r="T537" s="94" t="s">
        <v>421</v>
      </c>
      <c r="U537" s="71" t="s">
        <v>421</v>
      </c>
      <c r="V537" s="80" t="s">
        <v>421</v>
      </c>
    </row>
    <row r="538" spans="2:22" x14ac:dyDescent="0.3">
      <c r="B538" s="6" t="str">
        <f>'DATOS DISEÑO'!$C$9</f>
        <v>BOYACÁ</v>
      </c>
      <c r="C538" s="6" t="str">
        <f>'DATOS DISEÑO'!$C$10</f>
        <v>TUNDAMA</v>
      </c>
      <c r="D538" s="6">
        <v>15</v>
      </c>
      <c r="E538" s="6" t="s">
        <v>117</v>
      </c>
      <c r="F538" s="82" t="str">
        <f>VLOOKUP(Tabla712[[#This Row],[ITEM]],Tabla1[[#All],[ÍTEM]:[DESCRIPCIÓN ACTIVIDAD]],3,FALSE)</f>
        <v xml:space="preserve">PAVIMENTO DE CONCRETO HIDRÁULICO  
(Analizado para un tránsito NT3) </v>
      </c>
      <c r="G538" s="6" t="s">
        <v>58</v>
      </c>
      <c r="H538" t="s">
        <v>398</v>
      </c>
      <c r="I538" s="6" t="s">
        <v>372</v>
      </c>
      <c r="J538" s="5" cm="1">
        <f t="array" ref="J538">INDEX(Tabla9[[#All],[Departamento ]:[Precio ($ COP)]],MATCH(Tabla712[[#This Row],[DEPARTAMENTO]]&amp;Tabla712[[#This Row],[CODIGO]]&amp;Tabla712[[#This Row],[PROVINCIA]],Tabla9[[#All],[Departamento ]]&amp;Tabla9[[#All],[Código]]&amp;Tabla9[[#All],[Provincia]],0),8)</f>
        <v>9804.9919040198711</v>
      </c>
      <c r="K538" s="74" t="s">
        <v>421</v>
      </c>
      <c r="L538" s="63" t="s">
        <v>421</v>
      </c>
      <c r="M538" s="63" t="s">
        <v>421</v>
      </c>
      <c r="N538" s="75" t="s">
        <v>421</v>
      </c>
      <c r="O538" s="64" t="s">
        <v>421</v>
      </c>
      <c r="P538" s="76" t="s">
        <v>421</v>
      </c>
      <c r="Q538" s="65">
        <f>1/6.25</f>
        <v>0.16</v>
      </c>
      <c r="R538" s="79">
        <f>Tabla712[[#This Row],[VALOR ECONOMICO ]]*Tabla712[[#This Row],[RENDIMIENTO EQUIPO]]</f>
        <v>1568.7987046431795</v>
      </c>
      <c r="S538" s="71" t="s">
        <v>421</v>
      </c>
      <c r="T538" s="94" t="s">
        <v>421</v>
      </c>
      <c r="U538" s="71" t="s">
        <v>421</v>
      </c>
      <c r="V538" s="80" t="s">
        <v>421</v>
      </c>
    </row>
    <row r="539" spans="2:22" x14ac:dyDescent="0.3">
      <c r="B539" s="6" t="str">
        <f>'DATOS DISEÑO'!$C$9</f>
        <v>BOYACÁ</v>
      </c>
      <c r="C539" s="6" t="str">
        <f>'DATOS DISEÑO'!$C$10</f>
        <v>TUNDAMA</v>
      </c>
      <c r="D539" s="6">
        <v>15</v>
      </c>
      <c r="E539" s="6" t="s">
        <v>109</v>
      </c>
      <c r="F539" s="82" t="str">
        <f>VLOOKUP(Tabla712[[#This Row],[ITEM]],Tabla1[[#All],[ÍTEM]:[DESCRIPCIÓN ACTIVIDAD]],3,FALSE)</f>
        <v>EXCAVACIÓN SIN CLASIFICAR DE LA EXPLANACIÓN Y CANALES</v>
      </c>
      <c r="G539" s="6" t="s">
        <v>60</v>
      </c>
      <c r="H539" t="s">
        <v>399</v>
      </c>
      <c r="I539" s="6" t="s">
        <v>372</v>
      </c>
      <c r="J539" s="5" cm="1">
        <f t="array" ref="J539">INDEX(Tabla9[[#All],[Departamento ]:[Precio ($ COP)]],MATCH(Tabla712[[#This Row],[DEPARTAMENTO]]&amp;Tabla712[[#This Row],[CODIGO]]&amp;Tabla712[[#This Row],[PROVINCIA]],Tabla9[[#All],[Departamento ]]&amp;Tabla9[[#All],[Código]]&amp;Tabla9[[#All],[Provincia]],0),8)</f>
        <v>281409.46137491136</v>
      </c>
      <c r="K539" s="74" t="s">
        <v>421</v>
      </c>
      <c r="L539" s="63" t="s">
        <v>421</v>
      </c>
      <c r="M539" s="63" t="s">
        <v>421</v>
      </c>
      <c r="N539" s="75" t="s">
        <v>421</v>
      </c>
      <c r="O539" s="64" t="s">
        <v>421</v>
      </c>
      <c r="P539" s="76" t="s">
        <v>421</v>
      </c>
      <c r="Q539" s="65">
        <f>1/53.125</f>
        <v>1.8823529411764704E-2</v>
      </c>
      <c r="R539" s="79">
        <f>Tabla712[[#This Row],[VALOR ECONOMICO ]]*Tabla712[[#This Row],[RENDIMIENTO EQUIPO]]</f>
        <v>5297.1192729395079</v>
      </c>
      <c r="S539" s="71" t="s">
        <v>421</v>
      </c>
      <c r="T539" s="94" t="s">
        <v>421</v>
      </c>
      <c r="U539" s="71" t="s">
        <v>421</v>
      </c>
      <c r="V539" s="80" t="s">
        <v>421</v>
      </c>
    </row>
    <row r="540" spans="2:22" x14ac:dyDescent="0.3">
      <c r="B540" s="6" t="str">
        <f>'DATOS DISEÑO'!$C$9</f>
        <v>BOYACÁ</v>
      </c>
      <c r="C540" s="6" t="str">
        <f>'DATOS DISEÑO'!$C$10</f>
        <v>TUNDAMA</v>
      </c>
      <c r="D540" s="6">
        <v>15</v>
      </c>
      <c r="E540" s="6" t="s">
        <v>117</v>
      </c>
      <c r="F540" s="82" t="str">
        <f>VLOOKUP(Tabla712[[#This Row],[ITEM]],Tabla1[[#All],[ÍTEM]:[DESCRIPCIÓN ACTIVIDAD]],3,FALSE)</f>
        <v xml:space="preserve">PAVIMENTO DE CONCRETO HIDRÁULICO  
(Analizado para un tránsito NT3) </v>
      </c>
      <c r="G540" s="6" t="s">
        <v>64</v>
      </c>
      <c r="H540" t="s">
        <v>401</v>
      </c>
      <c r="I540" s="6" t="s">
        <v>372</v>
      </c>
      <c r="J540" s="5" cm="1">
        <f t="array" ref="J540">INDEX(Tabla9[[#All],[Departamento ]:[Precio ($ COP)]],MATCH(Tabla712[[#This Row],[DEPARTAMENTO]]&amp;Tabla712[[#This Row],[CODIGO]]&amp;Tabla712[[#This Row],[PROVINCIA]],Tabla9[[#All],[Departamento ]]&amp;Tabla9[[#All],[Código]]&amp;Tabla9[[#All],[Provincia]],0),8)</f>
        <v>15633.858965272851</v>
      </c>
      <c r="K540" s="74" t="s">
        <v>421</v>
      </c>
      <c r="L540" s="63" t="s">
        <v>421</v>
      </c>
      <c r="M540" s="63" t="s">
        <v>421</v>
      </c>
      <c r="N540" s="75" t="s">
        <v>421</v>
      </c>
      <c r="O540" s="64" t="s">
        <v>421</v>
      </c>
      <c r="P540" s="76" t="s">
        <v>421</v>
      </c>
      <c r="Q540" s="65">
        <f>1/6.25</f>
        <v>0.16</v>
      </c>
      <c r="R540" s="79">
        <f>Tabla712[[#This Row],[VALOR ECONOMICO ]]*Tabla712[[#This Row],[RENDIMIENTO EQUIPO]]</f>
        <v>2501.4174344436565</v>
      </c>
      <c r="S540" s="71" t="s">
        <v>421</v>
      </c>
      <c r="T540" s="94" t="s">
        <v>421</v>
      </c>
      <c r="U540" s="71" t="s">
        <v>421</v>
      </c>
      <c r="V540" s="80" t="s">
        <v>421</v>
      </c>
    </row>
    <row r="541" spans="2:22" x14ac:dyDescent="0.3">
      <c r="B541" s="6" t="str">
        <f>'DATOS DISEÑO'!$C$9</f>
        <v>BOYACÁ</v>
      </c>
      <c r="C541" s="6" t="str">
        <f>'DATOS DISEÑO'!$C$10</f>
        <v>TUNDAMA</v>
      </c>
      <c r="D541" s="6">
        <v>15</v>
      </c>
      <c r="E541" s="6">
        <v>310.10000000000002</v>
      </c>
      <c r="F541" s="82" t="str">
        <f>VLOOKUP(Tabla712[[#This Row],[ITEM]],Tabla1[[#All],[ÍTEM]:[DESCRIPCIÓN ACTIVIDAD]],3,FALSE)</f>
        <v>CONFORMACIÓN DE LA CALZADA EXISTENTE</v>
      </c>
      <c r="G541" s="6" t="s">
        <v>66</v>
      </c>
      <c r="H541" t="s">
        <v>402</v>
      </c>
      <c r="I541" s="6" t="s">
        <v>372</v>
      </c>
      <c r="J541" s="5" cm="1">
        <f t="array" ref="J541">INDEX(Tabla9[[#All],[Departamento ]:[Precio ($ COP)]],MATCH(Tabla712[[#This Row],[DEPARTAMENTO]]&amp;Tabla712[[#This Row],[CODIGO]]&amp;Tabla712[[#This Row],[PROVINCIA]],Tabla9[[#All],[Departamento ]]&amp;Tabla9[[#All],[Código]]&amp;Tabla9[[#All],[Provincia]],0),8)</f>
        <v>171972.44861800136</v>
      </c>
      <c r="K541" s="74" t="s">
        <v>421</v>
      </c>
      <c r="L541" s="63" t="s">
        <v>421</v>
      </c>
      <c r="M541" s="63" t="s">
        <v>421</v>
      </c>
      <c r="N541" s="75" t="s">
        <v>421</v>
      </c>
      <c r="O541" s="64" t="s">
        <v>421</v>
      </c>
      <c r="P541" s="76" t="s">
        <v>421</v>
      </c>
      <c r="Q541" s="65">
        <f>1/619.375</f>
        <v>1.6145307769929364E-3</v>
      </c>
      <c r="R541" s="79">
        <f>Tabla712[[#This Row],[VALOR ECONOMICO ]]*Tabla712[[#This Row],[RENDIMIENTO EQUIPO]]</f>
        <v>277.65481108859956</v>
      </c>
      <c r="S541" s="71" t="s">
        <v>421</v>
      </c>
      <c r="T541" s="94" t="s">
        <v>421</v>
      </c>
      <c r="U541" s="71" t="s">
        <v>421</v>
      </c>
      <c r="V541" s="80" t="s">
        <v>421</v>
      </c>
    </row>
    <row r="542" spans="2:22" x14ac:dyDescent="0.3">
      <c r="B542" s="6" t="str">
        <f>'DATOS DISEÑO'!$C$9</f>
        <v>BOYACÁ</v>
      </c>
      <c r="C542" s="6" t="str">
        <f>'DATOS DISEÑO'!$C$10</f>
        <v>TUNDAMA</v>
      </c>
      <c r="D542" s="6">
        <v>15</v>
      </c>
      <c r="E542" s="6" t="s">
        <v>117</v>
      </c>
      <c r="F542" s="82" t="str">
        <f>VLOOKUP(Tabla712[[#This Row],[ITEM]],Tabla1[[#All],[ÍTEM]:[DESCRIPCIÓN ACTIVIDAD]],3,FALSE)</f>
        <v xml:space="preserve">PAVIMENTO DE CONCRETO HIDRÁULICO  
(Analizado para un tránsito NT3) </v>
      </c>
      <c r="G542" s="6" t="s">
        <v>15</v>
      </c>
      <c r="H542" t="s">
        <v>410</v>
      </c>
      <c r="I542" s="6" t="s">
        <v>408</v>
      </c>
      <c r="J542" s="5" cm="1">
        <f t="array" ref="J542">INDEX(Tabla10[[#All],[Departamento]:[Precio ($ COP)]],MATCH(Tabla712[[#This Row],[DEPARTAMENTO]]&amp;Tabla712[[#This Row],[CODIGO]]&amp;Tabla712[[#This Row],[PROVINCIA]],Tabla10[[#All],[Departamento]]&amp;Tabla10[[#All],[Código]]&amp;Tabla10[[#All],[Provincia]],0),7)</f>
        <v>3735.7682833602307</v>
      </c>
      <c r="K542" s="74" t="s">
        <v>421</v>
      </c>
      <c r="L542" s="63" t="s">
        <v>421</v>
      </c>
      <c r="M542" s="63" t="s">
        <v>421</v>
      </c>
      <c r="N542" s="75" t="s">
        <v>421</v>
      </c>
      <c r="O542" s="64" t="s">
        <v>421</v>
      </c>
      <c r="P542" s="76" t="s">
        <v>421</v>
      </c>
      <c r="Q542" s="65" t="s">
        <v>421</v>
      </c>
      <c r="R542" s="78" t="s">
        <v>421</v>
      </c>
      <c r="S542" s="140">
        <v>1.01</v>
      </c>
      <c r="T542" s="94">
        <v>1</v>
      </c>
      <c r="U542" s="139">
        <f>Tabla712[[#This Row],[CANTIDAD TRANSPORTE]]*Tabla712[[#This Row],[DISTANCIA DE TRANSPORTE]]</f>
        <v>1.01</v>
      </c>
      <c r="V542" s="91">
        <f>Tabla712[[#This Row],[CANTIDAD TRANSPORTE*DISTANCIA DE TRANSPORTE]]*Tabla712[[#This Row],[VALOR ECONOMICO ]]</f>
        <v>3773.1259661938329</v>
      </c>
    </row>
    <row r="543" spans="2:22" x14ac:dyDescent="0.3">
      <c r="B543" s="6" t="str">
        <f>'DATOS DISEÑO'!$C$9</f>
        <v>BOYACÁ</v>
      </c>
      <c r="C543" s="6" t="str">
        <f>'DATOS DISEÑO'!$C$10</f>
        <v>TUNDAMA</v>
      </c>
      <c r="D543" s="6">
        <v>16</v>
      </c>
      <c r="E543" s="6">
        <v>310.10000000000002</v>
      </c>
      <c r="F543" s="82" t="str">
        <f>VLOOKUP(Tabla712[[#This Row],[ITEM]],Tabla1[[#All],[ÍTEM]:[DESCRIPCIÓN ACTIVIDAD]],3,FALSE)</f>
        <v>CONFORMACIÓN DE LA CALZADA EXISTENTE</v>
      </c>
      <c r="G543" s="6" t="s">
        <v>8</v>
      </c>
      <c r="H543" t="s">
        <v>100</v>
      </c>
      <c r="I543" s="6" t="s">
        <v>87</v>
      </c>
      <c r="J543" s="5" cm="1">
        <f t="array" ref="J543">INDEX(Tabla5[[#All],[Departamento]:[Precio ($ COP)]],MATCH(Tabla712[[#This Row],[DEPARTAMENTO]]&amp;Tabla712[[#This Row],[CODIGO]]&amp;Tabla712[[#This Row],[PROVINCIA]],Tabla5[[#All],[Departamento]]&amp;Tabla5[[#All],[Código]]&amp;Tabla5[[#All],[Provincia]],0),6)</f>
        <v>160333.33333333334</v>
      </c>
      <c r="K543" s="74">
        <f>Tabla712[[#This Row],[VALOR ECONOMICO ]]/Tabla712[[#This Row],[PRESTACIONES '[%']]]*100</f>
        <v>86666.666666666672</v>
      </c>
      <c r="L543" s="63">
        <v>185</v>
      </c>
      <c r="M543" s="63">
        <v>4955</v>
      </c>
      <c r="N543" s="75">
        <f>Tabla712[[#This Row],[VALOR ECONOMICO ]]/Tabla712[[#This Row],[RENDIMIENTO]]</f>
        <v>32.35788765556677</v>
      </c>
      <c r="O543" s="64" t="s">
        <v>421</v>
      </c>
      <c r="P543" s="76" t="s">
        <v>421</v>
      </c>
      <c r="Q543" s="65" t="s">
        <v>421</v>
      </c>
      <c r="R543" s="78" t="s">
        <v>421</v>
      </c>
      <c r="S543" s="71" t="s">
        <v>421</v>
      </c>
      <c r="T543" s="94" t="s">
        <v>421</v>
      </c>
      <c r="U543" s="71" t="s">
        <v>421</v>
      </c>
      <c r="V543" s="80" t="s">
        <v>421</v>
      </c>
    </row>
    <row r="544" spans="2:22" x14ac:dyDescent="0.3">
      <c r="B544" s="6" t="str">
        <f>'DATOS DISEÑO'!$C$9</f>
        <v>BOYACÁ</v>
      </c>
      <c r="C544" s="6" t="str">
        <f>'DATOS DISEÑO'!$C$10</f>
        <v>TUNDAMA</v>
      </c>
      <c r="D544" s="6">
        <v>16</v>
      </c>
      <c r="E544" s="6" t="s">
        <v>109</v>
      </c>
      <c r="F544" s="82" t="str">
        <f>VLOOKUP(Tabla712[[#This Row],[ITEM]],Tabla1[[#All],[ÍTEM]:[DESCRIPCIÓN ACTIVIDAD]],3,FALSE)</f>
        <v>EXCAVACIÓN SIN CLASIFICAR DE LA EXPLANACIÓN Y CANALES</v>
      </c>
      <c r="G544" s="6" t="s">
        <v>8</v>
      </c>
      <c r="H544" t="s">
        <v>100</v>
      </c>
      <c r="I544" s="6" t="s">
        <v>87</v>
      </c>
      <c r="J544" s="5" cm="1">
        <f t="array" ref="J544">INDEX(Tabla5[[#All],[Departamento]:[Precio ($ COP)]],MATCH(Tabla712[[#This Row],[DEPARTAMENTO]]&amp;Tabla712[[#This Row],[CODIGO]]&amp;Tabla712[[#This Row],[PROVINCIA]],Tabla5[[#All],[Departamento]]&amp;Tabla5[[#All],[Código]]&amp;Tabla5[[#All],[Provincia]],0),6)</f>
        <v>160333.33333333334</v>
      </c>
      <c r="K544" s="74">
        <f>Tabla712[[#This Row],[VALOR ECONOMICO ]]/Tabla712[[#This Row],[PRESTACIONES '[%']]]*100</f>
        <v>86666.666666666672</v>
      </c>
      <c r="L544" s="63">
        <v>185</v>
      </c>
      <c r="M544" s="63">
        <v>425</v>
      </c>
      <c r="N544" s="75">
        <f>Tabla712[[#This Row],[VALOR ECONOMICO ]]/Tabla712[[#This Row],[RENDIMIENTO]]</f>
        <v>377.25490196078431</v>
      </c>
      <c r="O544" s="64" t="s">
        <v>421</v>
      </c>
      <c r="P544" s="76" t="s">
        <v>421</v>
      </c>
      <c r="Q544" s="65" t="s">
        <v>421</v>
      </c>
      <c r="R544" s="78" t="s">
        <v>421</v>
      </c>
      <c r="S544" s="71" t="s">
        <v>421</v>
      </c>
      <c r="T544" s="94" t="s">
        <v>421</v>
      </c>
      <c r="U544" s="71" t="s">
        <v>421</v>
      </c>
      <c r="V544" s="80" t="s">
        <v>421</v>
      </c>
    </row>
    <row r="545" spans="2:22" x14ac:dyDescent="0.3">
      <c r="B545" s="6" t="str">
        <f>'DATOS DISEÑO'!$C$9</f>
        <v>BOYACÁ</v>
      </c>
      <c r="C545" s="6" t="str">
        <f>'DATOS DISEÑO'!$C$10</f>
        <v>TUNDAMA</v>
      </c>
      <c r="D545" s="6">
        <v>16</v>
      </c>
      <c r="E545" s="6" t="s">
        <v>118</v>
      </c>
      <c r="F545" s="82" t="str">
        <f>VLOOKUP(Tabla712[[#This Row],[ITEM]],Tabla1[[#All],[ÍTEM]:[DESCRIPCIÓN ACTIVIDAD]],3,FALSE)</f>
        <v xml:space="preserve">PAVIMENTO DE CONCRETO HIDRÁULICO 
(Analizado para un tránsito NT2) </v>
      </c>
      <c r="G545" s="6" t="s">
        <v>20</v>
      </c>
      <c r="H545" t="s">
        <v>103</v>
      </c>
      <c r="I545" s="6" t="s">
        <v>87</v>
      </c>
      <c r="J545" s="5" cm="1">
        <f t="array" ref="J545">INDEX(Tabla5[[#All],[Departamento]:[Precio ($ COP)]],MATCH(Tabla712[[#This Row],[DEPARTAMENTO]]&amp;Tabla712[[#This Row],[CODIGO]]&amp;Tabla712[[#This Row],[PROVINCIA]],Tabla5[[#All],[Departamento]]&amp;Tabla5[[#All],[Código]]&amp;Tabla5[[#All],[Provincia]],0),6)</f>
        <v>561166.66666666674</v>
      </c>
      <c r="K545" s="74">
        <f>Tabla712[[#This Row],[VALOR ECONOMICO ]]/Tabla712[[#This Row],[PRESTACIONES '[%']]]*100</f>
        <v>303333.33333333337</v>
      </c>
      <c r="L545" s="63">
        <v>185</v>
      </c>
      <c r="M545" s="63">
        <v>40</v>
      </c>
      <c r="N545" s="75">
        <f>Tabla712[[#This Row],[VALOR ECONOMICO ]]/Tabla712[[#This Row],[RENDIMIENTO]]</f>
        <v>14029.166666666668</v>
      </c>
      <c r="O545" s="64" t="s">
        <v>421</v>
      </c>
      <c r="P545" s="76" t="s">
        <v>421</v>
      </c>
      <c r="Q545" s="65" t="s">
        <v>421</v>
      </c>
      <c r="R545" s="78" t="s">
        <v>421</v>
      </c>
      <c r="S545" s="71" t="s">
        <v>421</v>
      </c>
      <c r="T545" s="94" t="s">
        <v>421</v>
      </c>
      <c r="U545" s="71" t="s">
        <v>421</v>
      </c>
      <c r="V545" s="80" t="s">
        <v>421</v>
      </c>
    </row>
    <row r="546" spans="2:22" x14ac:dyDescent="0.3">
      <c r="B546" s="6" t="str">
        <f>'DATOS DISEÑO'!$C$9</f>
        <v>BOYACÁ</v>
      </c>
      <c r="C546" s="6" t="str">
        <f>'DATOS DISEÑO'!$C$10</f>
        <v>TUNDAMA</v>
      </c>
      <c r="D546" s="6">
        <v>16</v>
      </c>
      <c r="E546" s="6">
        <v>310.10000000000002</v>
      </c>
      <c r="F546" s="82" t="str">
        <f>VLOOKUP(Tabla712[[#This Row],[ITEM]],Tabla1[[#All],[ÍTEM]:[DESCRIPCIÓN ACTIVIDAD]],3,FALSE)</f>
        <v>CONFORMACIÓN DE LA CALZADA EXISTENTE</v>
      </c>
      <c r="G546" s="6" t="s">
        <v>28</v>
      </c>
      <c r="H546" t="s">
        <v>105</v>
      </c>
      <c r="I546" s="6" t="s">
        <v>87</v>
      </c>
      <c r="J546" s="5" cm="1">
        <f t="array" ref="J546">INDEX(Tabla5[[#All],[Departamento]:[Precio ($ COP)]],MATCH(Tabla712[[#This Row],[DEPARTAMENTO]]&amp;Tabla712[[#This Row],[CODIGO]]&amp;Tabla712[[#This Row],[PROVINCIA]],Tabla5[[#All],[Departamento]]&amp;Tabla5[[#All],[Código]]&amp;Tabla5[[#All],[Provincia]],0),6)</f>
        <v>136283.33333333334</v>
      </c>
      <c r="K546" s="74">
        <f>Tabla712[[#This Row],[VALOR ECONOMICO ]]/Tabla712[[#This Row],[PRESTACIONES '[%']]]*100</f>
        <v>73666.666666666672</v>
      </c>
      <c r="L546" s="63">
        <v>185</v>
      </c>
      <c r="M546" s="63">
        <v>4955</v>
      </c>
      <c r="N546" s="75">
        <f>Tabla712[[#This Row],[VALOR ECONOMICO ]]/Tabla712[[#This Row],[RENDIMIENTO]]</f>
        <v>27.504204507231755</v>
      </c>
      <c r="O546" s="64" t="s">
        <v>421</v>
      </c>
      <c r="P546" s="76" t="s">
        <v>421</v>
      </c>
      <c r="Q546" s="65" t="s">
        <v>421</v>
      </c>
      <c r="R546" s="78" t="s">
        <v>421</v>
      </c>
      <c r="S546" s="71" t="s">
        <v>421</v>
      </c>
      <c r="T546" s="94" t="s">
        <v>421</v>
      </c>
      <c r="U546" s="71" t="s">
        <v>421</v>
      </c>
      <c r="V546" s="80" t="s">
        <v>421</v>
      </c>
    </row>
    <row r="547" spans="2:22" x14ac:dyDescent="0.3">
      <c r="B547" s="6" t="str">
        <f>'DATOS DISEÑO'!$C$9</f>
        <v>BOYACÁ</v>
      </c>
      <c r="C547" s="6" t="str">
        <f>'DATOS DISEÑO'!$C$10</f>
        <v>TUNDAMA</v>
      </c>
      <c r="D547" s="6">
        <v>16</v>
      </c>
      <c r="E547" s="6" t="s">
        <v>109</v>
      </c>
      <c r="F547" s="82" t="str">
        <f>VLOOKUP(Tabla712[[#This Row],[ITEM]],Tabla1[[#All],[ÍTEM]:[DESCRIPCIÓN ACTIVIDAD]],3,FALSE)</f>
        <v>EXCAVACIÓN SIN CLASIFICAR DE LA EXPLANACIÓN Y CANALES</v>
      </c>
      <c r="G547" s="6" t="s">
        <v>28</v>
      </c>
      <c r="H547" t="s">
        <v>105</v>
      </c>
      <c r="I547" s="6" t="s">
        <v>87</v>
      </c>
      <c r="J547" s="5" cm="1">
        <f t="array" ref="J547">INDEX(Tabla5[[#All],[Departamento]:[Precio ($ COP)]],MATCH(Tabla712[[#This Row],[DEPARTAMENTO]]&amp;Tabla712[[#This Row],[CODIGO]]&amp;Tabla712[[#This Row],[PROVINCIA]],Tabla5[[#All],[Departamento]]&amp;Tabla5[[#All],[Código]]&amp;Tabla5[[#All],[Provincia]],0),6)</f>
        <v>136283.33333333334</v>
      </c>
      <c r="K547" s="74">
        <f>Tabla712[[#This Row],[VALOR ECONOMICO ]]/Tabla712[[#This Row],[PRESTACIONES '[%']]]*100</f>
        <v>73666.666666666672</v>
      </c>
      <c r="L547" s="63">
        <v>185</v>
      </c>
      <c r="M547" s="63">
        <v>425</v>
      </c>
      <c r="N547" s="75">
        <f>Tabla712[[#This Row],[VALOR ECONOMICO ]]/Tabla712[[#This Row],[RENDIMIENTO]]</f>
        <v>320.66666666666669</v>
      </c>
      <c r="O547" s="64" t="s">
        <v>421</v>
      </c>
      <c r="P547" s="76" t="s">
        <v>421</v>
      </c>
      <c r="Q547" s="65" t="s">
        <v>421</v>
      </c>
      <c r="R547" s="78" t="s">
        <v>421</v>
      </c>
      <c r="S547" s="71" t="s">
        <v>421</v>
      </c>
      <c r="T547" s="94" t="s">
        <v>421</v>
      </c>
      <c r="U547" s="71" t="s">
        <v>421</v>
      </c>
      <c r="V547" s="80" t="s">
        <v>421</v>
      </c>
    </row>
    <row r="548" spans="2:22" x14ac:dyDescent="0.3">
      <c r="B548" s="6" t="str">
        <f>'DATOS DISEÑO'!$C$9</f>
        <v>BOYACÁ</v>
      </c>
      <c r="C548" s="6" t="str">
        <f>'DATOS DISEÑO'!$C$10</f>
        <v>TUNDAMA</v>
      </c>
      <c r="D548" s="6">
        <v>16</v>
      </c>
      <c r="E548" s="6" t="s">
        <v>118</v>
      </c>
      <c r="F548" s="82" t="str">
        <f>VLOOKUP(Tabla712[[#This Row],[ITEM]],Tabla1[[#All],[ÍTEM]:[DESCRIPCIÓN ACTIVIDAD]],3,FALSE)</f>
        <v xml:space="preserve">PAVIMENTO DE CONCRETO HIDRÁULICO 
(Analizado para un tránsito NT2) </v>
      </c>
      <c r="G548" s="6" t="s">
        <v>28</v>
      </c>
      <c r="H548" t="s">
        <v>105</v>
      </c>
      <c r="I548" s="6" t="s">
        <v>87</v>
      </c>
      <c r="J548" s="5" cm="1">
        <f t="array" ref="J548">INDEX(Tabla5[[#All],[Departamento]:[Precio ($ COP)]],MATCH(Tabla712[[#This Row],[DEPARTAMENTO]]&amp;Tabla712[[#This Row],[CODIGO]]&amp;Tabla712[[#This Row],[PROVINCIA]],Tabla5[[#All],[Departamento]]&amp;Tabla5[[#All],[Código]]&amp;Tabla5[[#All],[Provincia]],0),6)</f>
        <v>136283.33333333334</v>
      </c>
      <c r="K548" s="74">
        <f>Tabla712[[#This Row],[VALOR ECONOMICO ]]/Tabla712[[#This Row],[PRESTACIONES '[%']]]*100</f>
        <v>73666.666666666672</v>
      </c>
      <c r="L548" s="63">
        <v>185</v>
      </c>
      <c r="M548" s="63">
        <v>40</v>
      </c>
      <c r="N548" s="75">
        <f>Tabla712[[#This Row],[VALOR ECONOMICO ]]/Tabla712[[#This Row],[RENDIMIENTO]]</f>
        <v>3407.0833333333335</v>
      </c>
      <c r="O548" s="64" t="s">
        <v>421</v>
      </c>
      <c r="P548" s="76" t="s">
        <v>421</v>
      </c>
      <c r="Q548" s="65" t="s">
        <v>421</v>
      </c>
      <c r="R548" s="78" t="s">
        <v>421</v>
      </c>
      <c r="S548" s="71" t="s">
        <v>421</v>
      </c>
      <c r="T548" s="94" t="s">
        <v>421</v>
      </c>
      <c r="U548" s="71" t="s">
        <v>421</v>
      </c>
      <c r="V548" s="80" t="s">
        <v>421</v>
      </c>
    </row>
    <row r="549" spans="2:22" x14ac:dyDescent="0.3">
      <c r="B549" s="6" t="str">
        <f>'DATOS DISEÑO'!$C$9</f>
        <v>BOYACÁ</v>
      </c>
      <c r="C549" s="6" t="str">
        <f>'DATOS DISEÑO'!$C$10</f>
        <v>TUNDAMA</v>
      </c>
      <c r="D549" s="6">
        <v>16</v>
      </c>
      <c r="E549" s="6" t="s">
        <v>118</v>
      </c>
      <c r="F549" s="82" t="str">
        <f>VLOOKUP(Tabla712[[#This Row],[ITEM]],Tabla1[[#All],[ÍTEM]:[DESCRIPCIÓN ACTIVIDAD]],3,FALSE)</f>
        <v xml:space="preserve">PAVIMENTO DE CONCRETO HIDRÁULICO 
(Analizado para un tránsito NT2) </v>
      </c>
      <c r="G549" s="6" t="s">
        <v>37</v>
      </c>
      <c r="H549" t="s">
        <v>339</v>
      </c>
      <c r="I549" s="6" t="s">
        <v>160</v>
      </c>
      <c r="J549" s="5" cm="1">
        <f t="array" ref="J549">INDEX(Tabla8[[#All],[Departamento ]:[Precio ($ COP)]],MATCH(Tabla712[[#This Row],[DEPARTAMENTO]]&amp;Tabla712[[#This Row],[CODIGO]]&amp;Tabla712[[#This Row],[PROVINCIA]],Tabla8[[#All],[Departamento ]]&amp;Tabla8[[#All],[Código]]&amp;Tabla8[[#All],[Provincia]],0),7)</f>
        <v>5920.5078271390385</v>
      </c>
      <c r="K549" s="74" t="s">
        <v>421</v>
      </c>
      <c r="L549" s="63" t="s">
        <v>421</v>
      </c>
      <c r="M549" s="63" t="s">
        <v>421</v>
      </c>
      <c r="N549" s="75" t="s">
        <v>421</v>
      </c>
      <c r="O549" s="64">
        <v>6.5650000000000004</v>
      </c>
      <c r="P549" s="77">
        <f>Tabla712[[#This Row],[CANTIDAD DE MATERIAL]]*Tabla712[[#This Row],[VALOR ECONOMICO ]]</f>
        <v>38868.133885167787</v>
      </c>
      <c r="Q549" s="65" t="s">
        <v>421</v>
      </c>
      <c r="R549" s="78" t="s">
        <v>421</v>
      </c>
      <c r="S549" s="71" t="s">
        <v>421</v>
      </c>
      <c r="T549" s="94" t="s">
        <v>421</v>
      </c>
      <c r="U549" s="71" t="s">
        <v>421</v>
      </c>
      <c r="V549" s="80" t="s">
        <v>421</v>
      </c>
    </row>
    <row r="550" spans="2:22" x14ac:dyDescent="0.3">
      <c r="B550" s="6" t="str">
        <f>'DATOS DISEÑO'!$C$9</f>
        <v>BOYACÁ</v>
      </c>
      <c r="C550" s="6" t="str">
        <f>'DATOS DISEÑO'!$C$10</f>
        <v>TUNDAMA</v>
      </c>
      <c r="D550" s="6">
        <v>16</v>
      </c>
      <c r="E550" s="6" t="s">
        <v>118</v>
      </c>
      <c r="F550" s="82" t="str">
        <f>VLOOKUP(Tabla712[[#This Row],[ITEM]],Tabla1[[#All],[ÍTEM]:[DESCRIPCIÓN ACTIVIDAD]],3,FALSE)</f>
        <v xml:space="preserve">PAVIMENTO DE CONCRETO HIDRÁULICO 
(Analizado para un tránsito NT2) </v>
      </c>
      <c r="G550" s="6" t="s">
        <v>39</v>
      </c>
      <c r="H550" t="s">
        <v>340</v>
      </c>
      <c r="I550" s="6" t="s">
        <v>160</v>
      </c>
      <c r="J550" s="5" cm="1">
        <f t="array" ref="J550">INDEX(Tabla8[[#All],[Departamento ]:[Precio ($ COP)]],MATCH(Tabla712[[#This Row],[DEPARTAMENTO]]&amp;Tabla712[[#This Row],[CODIGO]]&amp;Tabla712[[#This Row],[PROVINCIA]],Tabla8[[#All],[Departamento ]]&amp;Tabla8[[#All],[Código]]&amp;Tabla8[[#All],[Provincia]],0),7)</f>
        <v>5855.4473015660824</v>
      </c>
      <c r="K550" s="74" t="s">
        <v>421</v>
      </c>
      <c r="L550" s="63" t="s">
        <v>421</v>
      </c>
      <c r="M550" s="63" t="s">
        <v>421</v>
      </c>
      <c r="N550" s="75" t="s">
        <v>421</v>
      </c>
      <c r="O550" s="64">
        <v>0.52</v>
      </c>
      <c r="P550" s="77">
        <f>Tabla712[[#This Row],[CANTIDAD DE MATERIAL]]*Tabla712[[#This Row],[VALOR ECONOMICO ]]</f>
        <v>3044.8325968143631</v>
      </c>
      <c r="Q550" s="65" t="s">
        <v>421</v>
      </c>
      <c r="R550" s="78" t="s">
        <v>421</v>
      </c>
      <c r="S550" s="71" t="s">
        <v>421</v>
      </c>
      <c r="T550" s="94" t="s">
        <v>421</v>
      </c>
      <c r="U550" s="71" t="s">
        <v>421</v>
      </c>
      <c r="V550" s="80" t="s">
        <v>421</v>
      </c>
    </row>
    <row r="551" spans="2:22" x14ac:dyDescent="0.3">
      <c r="B551" s="6" t="str">
        <f>'DATOS DISEÑO'!$C$9</f>
        <v>BOYACÁ</v>
      </c>
      <c r="C551" s="6" t="str">
        <f>'DATOS DISEÑO'!$C$10</f>
        <v>TUNDAMA</v>
      </c>
      <c r="D551" s="6">
        <v>16</v>
      </c>
      <c r="E551" s="6" t="s">
        <v>118</v>
      </c>
      <c r="F551" s="82" t="str">
        <f>VLOOKUP(Tabla712[[#This Row],[ITEM]],Tabla1[[#All],[ÍTEM]:[DESCRIPCIÓN ACTIVIDAD]],3,FALSE)</f>
        <v xml:space="preserve">PAVIMENTO DE CONCRETO HIDRÁULICO 
(Analizado para un tránsito NT2) </v>
      </c>
      <c r="G551" s="6" t="s">
        <v>77</v>
      </c>
      <c r="H551" t="s">
        <v>367</v>
      </c>
      <c r="I551" s="6" t="s">
        <v>165</v>
      </c>
      <c r="J551" s="5" cm="1">
        <f t="array" ref="J551">INDEX(Tabla8[[#All],[Departamento ]:[Precio ($ COP)]],MATCH(Tabla712[[#This Row],[DEPARTAMENTO]]&amp;Tabla712[[#This Row],[CODIGO]]&amp;Tabla712[[#This Row],[PROVINCIA]],Tabla8[[#All],[Departamento ]]&amp;Tabla8[[#All],[Código]]&amp;Tabla8[[#All],[Provincia]],0),7)</f>
        <v>1491.1119185291211</v>
      </c>
      <c r="K551" s="74" t="s">
        <v>421</v>
      </c>
      <c r="L551" s="63" t="s">
        <v>421</v>
      </c>
      <c r="M551" s="63" t="s">
        <v>421</v>
      </c>
      <c r="N551" s="75" t="s">
        <v>421</v>
      </c>
      <c r="O551" s="64">
        <v>1.8080000000000001</v>
      </c>
      <c r="P551" s="77">
        <f>Tabla712[[#This Row],[CANTIDAD DE MATERIAL]]*Tabla712[[#This Row],[VALOR ECONOMICO ]]</f>
        <v>2695.9303487006509</v>
      </c>
      <c r="Q551" s="65" t="s">
        <v>421</v>
      </c>
      <c r="R551" s="78" t="s">
        <v>421</v>
      </c>
      <c r="S551" s="71" t="s">
        <v>421</v>
      </c>
      <c r="T551" s="94" t="s">
        <v>421</v>
      </c>
      <c r="U551" s="71" t="s">
        <v>421</v>
      </c>
      <c r="V551" s="80" t="s">
        <v>421</v>
      </c>
    </row>
    <row r="552" spans="2:22" x14ac:dyDescent="0.3">
      <c r="B552" s="6" t="str">
        <f>'DATOS DISEÑO'!$C$9</f>
        <v>BOYACÁ</v>
      </c>
      <c r="C552" s="6" t="str">
        <f>'DATOS DISEÑO'!$C$10</f>
        <v>TUNDAMA</v>
      </c>
      <c r="D552" s="6">
        <v>16</v>
      </c>
      <c r="E552" s="6" t="s">
        <v>109</v>
      </c>
      <c r="F552" s="82" t="str">
        <f>VLOOKUP(Tabla712[[#This Row],[ITEM]],Tabla1[[#All],[ÍTEM]:[DESCRIPCIÓN ACTIVIDAD]],3,FALSE)</f>
        <v>EXCAVACIÓN SIN CLASIFICAR DE LA EXPLANACIÓN Y CANALES</v>
      </c>
      <c r="G552" s="6" t="s">
        <v>53</v>
      </c>
      <c r="H552" t="s">
        <v>349</v>
      </c>
      <c r="I552" s="6" t="s">
        <v>146</v>
      </c>
      <c r="J552" s="5" cm="1">
        <f t="array" ref="J552">INDEX(Tabla8[[#All],[Departamento ]:[Precio ($ COP)]],MATCH(Tabla712[[#This Row],[DEPARTAMENTO]]&amp;Tabla712[[#This Row],[CODIGO]]&amp;Tabla712[[#This Row],[PROVINCIA]],Tabla8[[#All],[Departamento ]]&amp;Tabla8[[#All],[Código]]&amp;Tabla8[[#All],[Provincia]],0),7)</f>
        <v>3377.6829577518247</v>
      </c>
      <c r="K552" s="74" t="s">
        <v>421</v>
      </c>
      <c r="L552" s="63" t="s">
        <v>421</v>
      </c>
      <c r="M552" s="63" t="s">
        <v>421</v>
      </c>
      <c r="N552" s="75" t="s">
        <v>421</v>
      </c>
      <c r="O552" s="64">
        <v>1</v>
      </c>
      <c r="P552" s="77">
        <f>Tabla712[[#This Row],[CANTIDAD DE MATERIAL]]*Tabla712[[#This Row],[VALOR ECONOMICO ]]</f>
        <v>3377.6829577518247</v>
      </c>
      <c r="Q552" s="65" t="s">
        <v>421</v>
      </c>
      <c r="R552" s="78" t="s">
        <v>421</v>
      </c>
      <c r="S552" s="71" t="s">
        <v>421</v>
      </c>
      <c r="T552" s="94" t="s">
        <v>421</v>
      </c>
      <c r="U552" s="71" t="s">
        <v>421</v>
      </c>
      <c r="V552" s="80" t="s">
        <v>421</v>
      </c>
    </row>
    <row r="553" spans="2:22" x14ac:dyDescent="0.3">
      <c r="B553" s="6" t="str">
        <f>'DATOS DISEÑO'!$C$9</f>
        <v>BOYACÁ</v>
      </c>
      <c r="C553" s="6" t="str">
        <f>'DATOS DISEÑO'!$C$10</f>
        <v>TUNDAMA</v>
      </c>
      <c r="D553" s="6">
        <v>16</v>
      </c>
      <c r="E553" s="6" t="s">
        <v>118</v>
      </c>
      <c r="F553" s="82" t="str">
        <f>VLOOKUP(Tabla712[[#This Row],[ITEM]],Tabla1[[#All],[ÍTEM]:[DESCRIPCIÓN ACTIVIDAD]],3,FALSE)</f>
        <v xml:space="preserve">PAVIMENTO DE CONCRETO HIDRÁULICO 
(Analizado para un tránsito NT2) </v>
      </c>
      <c r="G553" s="6" t="s">
        <v>78</v>
      </c>
      <c r="H553" t="s">
        <v>369</v>
      </c>
      <c r="I553" s="6" t="s">
        <v>165</v>
      </c>
      <c r="J553" s="5" cm="1">
        <f t="array" ref="J553">INDEX(Tabla8[[#All],[Departamento ]:[Precio ($ COP)]],MATCH(Tabla712[[#This Row],[DEPARTAMENTO]]&amp;Tabla712[[#This Row],[CODIGO]]&amp;Tabla712[[#This Row],[PROVINCIA]],Tabla8[[#All],[Departamento ]]&amp;Tabla8[[#All],[Código]]&amp;Tabla8[[#All],[Provincia]],0),7)</f>
        <v>10741.705465751824</v>
      </c>
      <c r="K553" s="74" t="s">
        <v>421</v>
      </c>
      <c r="L553" s="63" t="s">
        <v>421</v>
      </c>
      <c r="M553" s="63" t="s">
        <v>421</v>
      </c>
      <c r="N553" s="75" t="s">
        <v>421</v>
      </c>
      <c r="O553" s="64">
        <v>1.29</v>
      </c>
      <c r="P553" s="77">
        <f>Tabla712[[#This Row],[CANTIDAD DE MATERIAL]]*Tabla712[[#This Row],[VALOR ECONOMICO ]]</f>
        <v>13856.800050819853</v>
      </c>
      <c r="Q553" s="65" t="s">
        <v>421</v>
      </c>
      <c r="R553" s="78" t="s">
        <v>421</v>
      </c>
      <c r="S553" s="71" t="s">
        <v>421</v>
      </c>
      <c r="T553" s="94" t="s">
        <v>421</v>
      </c>
      <c r="U553" s="71" t="s">
        <v>421</v>
      </c>
      <c r="V553" s="80" t="s">
        <v>421</v>
      </c>
    </row>
    <row r="554" spans="2:22" x14ac:dyDescent="0.3">
      <c r="B554" s="6" t="str">
        <f>'DATOS DISEÑO'!$C$9</f>
        <v>BOYACÁ</v>
      </c>
      <c r="C554" s="6" t="str">
        <f>'DATOS DISEÑO'!$C$10</f>
        <v>TUNDAMA</v>
      </c>
      <c r="D554" s="6">
        <v>16</v>
      </c>
      <c r="E554" s="6">
        <v>310.10000000000002</v>
      </c>
      <c r="F554" s="82" t="str">
        <f>VLOOKUP(Tabla712[[#This Row],[ITEM]],Tabla1[[#All],[ÍTEM]:[DESCRIPCIÓN ACTIVIDAD]],3,FALSE)</f>
        <v>CONFORMACIÓN DE LA CALZADA EXISTENTE</v>
      </c>
      <c r="G554" s="6" t="s">
        <v>33</v>
      </c>
      <c r="H554" t="s">
        <v>336</v>
      </c>
      <c r="I554" s="6" t="s">
        <v>335</v>
      </c>
      <c r="J554" s="5" cm="1">
        <f t="array" ref="J554">INDEX(Tabla8[[#All],[Departamento ]:[Precio ($ COP)]],MATCH(Tabla712[[#This Row],[DEPARTAMENTO]]&amp;Tabla712[[#This Row],[CODIGO]]&amp;Tabla712[[#This Row],[PROVINCIA]],Tabla8[[#All],[Departamento ]]&amp;Tabla8[[#All],[Código]]&amp;Tabla8[[#All],[Provincia]],0),7)</f>
        <v>97.87579460336616</v>
      </c>
      <c r="K554" s="74" t="s">
        <v>421</v>
      </c>
      <c r="L554" s="63" t="s">
        <v>421</v>
      </c>
      <c r="M554" s="63" t="s">
        <v>421</v>
      </c>
      <c r="N554" s="75" t="s">
        <v>421</v>
      </c>
      <c r="O554" s="64">
        <v>3</v>
      </c>
      <c r="P554" s="77">
        <f>Tabla712[[#This Row],[CANTIDAD DE MATERIAL]]*Tabla712[[#This Row],[VALOR ECONOMICO ]]</f>
        <v>293.62738381009848</v>
      </c>
      <c r="Q554" s="65" t="s">
        <v>421</v>
      </c>
      <c r="R554" s="78" t="s">
        <v>421</v>
      </c>
      <c r="S554" s="71" t="s">
        <v>421</v>
      </c>
      <c r="T554" s="94" t="s">
        <v>421</v>
      </c>
      <c r="U554" s="71" t="s">
        <v>421</v>
      </c>
      <c r="V554" s="80" t="s">
        <v>421</v>
      </c>
    </row>
    <row r="555" spans="2:22" x14ac:dyDescent="0.3">
      <c r="B555" s="6" t="str">
        <f>'DATOS DISEÑO'!$C$9</f>
        <v>BOYACÁ</v>
      </c>
      <c r="C555" s="6" t="str">
        <f>'DATOS DISEÑO'!$C$10</f>
        <v>TUNDAMA</v>
      </c>
      <c r="D555" s="6">
        <v>16</v>
      </c>
      <c r="E555" s="6" t="s">
        <v>118</v>
      </c>
      <c r="F555" s="82" t="str">
        <f>VLOOKUP(Tabla712[[#This Row],[ITEM]],Tabla1[[#All],[ÍTEM]:[DESCRIPCIÓN ACTIVIDAD]],3,FALSE)</f>
        <v xml:space="preserve">PAVIMENTO DE CONCRETO HIDRÁULICO 
(Analizado para un tránsito NT2) </v>
      </c>
      <c r="G555" s="6" t="s">
        <v>55</v>
      </c>
      <c r="H555" t="s">
        <v>350</v>
      </c>
      <c r="I555" s="6" t="s">
        <v>160</v>
      </c>
      <c r="J555" s="5" cm="1">
        <f t="array" ref="J555">INDEX(Tabla8[[#All],[Departamento ]:[Precio ($ COP)]],MATCH(Tabla712[[#This Row],[DEPARTAMENTO]]&amp;Tabla712[[#This Row],[CODIGO]]&amp;Tabla712[[#This Row],[PROVINCIA]],Tabla8[[#All],[Departamento ]]&amp;Tabla8[[#All],[Código]]&amp;Tabla8[[#All],[Provincia]],0),7)</f>
        <v>8284.3754368187456</v>
      </c>
      <c r="K555" s="74" t="s">
        <v>421</v>
      </c>
      <c r="L555" s="63" t="s">
        <v>421</v>
      </c>
      <c r="M555" s="63" t="s">
        <v>421</v>
      </c>
      <c r="N555" s="75" t="s">
        <v>421</v>
      </c>
      <c r="O555" s="64">
        <v>1.3160000000000001</v>
      </c>
      <c r="P555" s="77">
        <f>Tabla712[[#This Row],[CANTIDAD DE MATERIAL]]*Tabla712[[#This Row],[VALOR ECONOMICO ]]</f>
        <v>10902.238074853469</v>
      </c>
      <c r="Q555" s="65" t="s">
        <v>421</v>
      </c>
      <c r="R555" s="78" t="s">
        <v>421</v>
      </c>
      <c r="S555" s="71" t="s">
        <v>421</v>
      </c>
      <c r="T555" s="94" t="s">
        <v>421</v>
      </c>
      <c r="U555" s="71" t="s">
        <v>421</v>
      </c>
      <c r="V555" s="80" t="s">
        <v>421</v>
      </c>
    </row>
    <row r="556" spans="2:22" x14ac:dyDescent="0.3">
      <c r="B556" s="6" t="str">
        <f>'DATOS DISEÑO'!$C$9</f>
        <v>BOYACÁ</v>
      </c>
      <c r="C556" s="6" t="str">
        <f>'DATOS DISEÑO'!$C$10</f>
        <v>TUNDAMA</v>
      </c>
      <c r="D556" s="6">
        <v>16</v>
      </c>
      <c r="E556" s="6" t="s">
        <v>118</v>
      </c>
      <c r="F556" s="82" t="str">
        <f>VLOOKUP(Tabla712[[#This Row],[ITEM]],Tabla1[[#All],[ÍTEM]:[DESCRIPCIÓN ACTIVIDAD]],3,FALSE)</f>
        <v xml:space="preserve">PAVIMENTO DE CONCRETO HIDRÁULICO 
(Analizado para un tránsito NT2) </v>
      </c>
      <c r="G556" s="6" t="s">
        <v>47</v>
      </c>
      <c r="H556" t="s">
        <v>345</v>
      </c>
      <c r="I556" s="6" t="s">
        <v>146</v>
      </c>
      <c r="J556" s="5" cm="1">
        <f t="array" ref="J556">INDEX(Tabla8[[#All],[Departamento ]:[Precio ($ COP)]],MATCH(Tabla712[[#This Row],[DEPARTAMENTO]]&amp;Tabla712[[#This Row],[CODIGO]]&amp;Tabla712[[#This Row],[PROVINCIA]],Tabla8[[#All],[Departamento ]]&amp;Tabla8[[#All],[Código]]&amp;Tabla8[[#All],[Provincia]],0),7)</f>
        <v>689724</v>
      </c>
      <c r="K556" s="74" t="s">
        <v>421</v>
      </c>
      <c r="L556" s="63" t="s">
        <v>421</v>
      </c>
      <c r="M556" s="63" t="s">
        <v>421</v>
      </c>
      <c r="N556" s="75" t="s">
        <v>421</v>
      </c>
      <c r="O556" s="64">
        <v>1.01</v>
      </c>
      <c r="P556" s="77">
        <f>Tabla712[[#This Row],[CANTIDAD DE MATERIAL]]*Tabla712[[#This Row],[VALOR ECONOMICO ]]</f>
        <v>696621.24</v>
      </c>
      <c r="Q556" s="65" t="s">
        <v>421</v>
      </c>
      <c r="R556" s="78" t="s">
        <v>421</v>
      </c>
      <c r="S556" s="71" t="s">
        <v>421</v>
      </c>
      <c r="T556" s="94" t="s">
        <v>421</v>
      </c>
      <c r="U556" s="71" t="s">
        <v>421</v>
      </c>
      <c r="V556" s="80" t="s">
        <v>421</v>
      </c>
    </row>
    <row r="557" spans="2:22" x14ac:dyDescent="0.3">
      <c r="B557" s="6" t="str">
        <f>'DATOS DISEÑO'!$C$9</f>
        <v>BOYACÁ</v>
      </c>
      <c r="C557" s="6" t="str">
        <f>'DATOS DISEÑO'!$C$10</f>
        <v>TUNDAMA</v>
      </c>
      <c r="D557" s="6">
        <v>16</v>
      </c>
      <c r="E557" s="6" t="s">
        <v>118</v>
      </c>
      <c r="F557" s="82" t="str">
        <f>VLOOKUP(Tabla712[[#This Row],[ITEM]],Tabla1[[#All],[ÍTEM]:[DESCRIPCIÓN ACTIVIDAD]],3,FALSE)</f>
        <v xml:space="preserve">PAVIMENTO DE CONCRETO HIDRÁULICO 
(Analizado para un tránsito NT2) </v>
      </c>
      <c r="G557" s="6" t="s">
        <v>6</v>
      </c>
      <c r="H557" t="s">
        <v>373</v>
      </c>
      <c r="I557" s="6" t="s">
        <v>372</v>
      </c>
      <c r="J557" s="5" cm="1">
        <f t="array" ref="J557">INDEX(Tabla9[[#All],[Departamento ]:[Precio ($ COP)]],MATCH(Tabla712[[#This Row],[DEPARTAMENTO]]&amp;Tabla712[[#This Row],[CODIGO]]&amp;Tabla712[[#This Row],[PROVINCIA]],Tabla9[[#All],[Departamento ]]&amp;Tabla9[[#All],[Código]]&amp;Tabla9[[#All],[Provincia]],0),8)</f>
        <v>4794.383416017009</v>
      </c>
      <c r="K557" s="74" t="s">
        <v>421</v>
      </c>
      <c r="L557" s="63" t="s">
        <v>421</v>
      </c>
      <c r="M557" s="63" t="s">
        <v>421</v>
      </c>
      <c r="N557" s="75" t="s">
        <v>421</v>
      </c>
      <c r="O557" s="64" t="s">
        <v>421</v>
      </c>
      <c r="P557" s="76" t="s">
        <v>421</v>
      </c>
      <c r="Q557" s="65">
        <f>1/6.25</f>
        <v>0.16</v>
      </c>
      <c r="R557" s="79">
        <f>Tabla712[[#This Row],[VALOR ECONOMICO ]]*Tabla712[[#This Row],[RENDIMIENTO EQUIPO]]</f>
        <v>767.10134656272146</v>
      </c>
      <c r="S557" s="71" t="s">
        <v>421</v>
      </c>
      <c r="T557" s="94" t="s">
        <v>421</v>
      </c>
      <c r="U557" s="71" t="s">
        <v>421</v>
      </c>
      <c r="V557" s="80" t="s">
        <v>421</v>
      </c>
    </row>
    <row r="558" spans="2:22" x14ac:dyDescent="0.3">
      <c r="B558" s="6" t="str">
        <f>'DATOS DISEÑO'!$C$9</f>
        <v>BOYACÁ</v>
      </c>
      <c r="C558" s="6" t="str">
        <f>'DATOS DISEÑO'!$C$10</f>
        <v>TUNDAMA</v>
      </c>
      <c r="D558" s="6">
        <v>16</v>
      </c>
      <c r="E558" s="6" t="s">
        <v>109</v>
      </c>
      <c r="F558" s="82" t="str">
        <f>VLOOKUP(Tabla712[[#This Row],[ITEM]],Tabla1[[#All],[ÍTEM]:[DESCRIPCIÓN ACTIVIDAD]],3,FALSE)</f>
        <v>EXCAVACIÓN SIN CLASIFICAR DE LA EXPLANACIÓN Y CANALES</v>
      </c>
      <c r="G558" s="6" t="s">
        <v>10</v>
      </c>
      <c r="H558" t="s">
        <v>375</v>
      </c>
      <c r="I558" s="6" t="s">
        <v>372</v>
      </c>
      <c r="J558" s="5" cm="1">
        <f t="array" ref="J558">INDEX(Tabla9[[#All],[Departamento ]:[Precio ($ COP)]],MATCH(Tabla712[[#This Row],[DEPARTAMENTO]]&amp;Tabla712[[#This Row],[CODIGO]]&amp;Tabla712[[#This Row],[PROVINCIA]],Tabla9[[#All],[Departamento ]]&amp;Tabla9[[#All],[Código]]&amp;Tabla9[[#All],[Provincia]],0),8)</f>
        <v>250141.74344436562</v>
      </c>
      <c r="K558" s="74" t="s">
        <v>421</v>
      </c>
      <c r="L558" s="63" t="s">
        <v>421</v>
      </c>
      <c r="M558" s="63" t="s">
        <v>421</v>
      </c>
      <c r="N558" s="75" t="s">
        <v>421</v>
      </c>
      <c r="O558" s="64" t="s">
        <v>421</v>
      </c>
      <c r="P558" s="76" t="s">
        <v>421</v>
      </c>
      <c r="Q558" s="65">
        <f>1/70</f>
        <v>1.4285714285714285E-2</v>
      </c>
      <c r="R558" s="79">
        <f>Tabla712[[#This Row],[VALOR ECONOMICO ]]*Tabla712[[#This Row],[RENDIMIENTO EQUIPO]]</f>
        <v>3573.4534777766517</v>
      </c>
      <c r="S558" s="71" t="s">
        <v>421</v>
      </c>
      <c r="T558" s="94" t="s">
        <v>421</v>
      </c>
      <c r="U558" s="71" t="s">
        <v>421</v>
      </c>
      <c r="V558" s="80" t="s">
        <v>421</v>
      </c>
    </row>
    <row r="559" spans="2:22" x14ac:dyDescent="0.3">
      <c r="B559" s="6" t="str">
        <f>'DATOS DISEÑO'!$C$9</f>
        <v>BOYACÁ</v>
      </c>
      <c r="C559" s="6" t="str">
        <f>'DATOS DISEÑO'!$C$10</f>
        <v>TUNDAMA</v>
      </c>
      <c r="D559" s="6">
        <v>16</v>
      </c>
      <c r="E559" s="6">
        <v>310.10000000000002</v>
      </c>
      <c r="F559" s="82" t="str">
        <f>VLOOKUP(Tabla712[[#This Row],[ITEM]],Tabla1[[#All],[ÍTEM]:[DESCRIPCIÓN ACTIVIDAD]],3,FALSE)</f>
        <v>CONFORMACIÓN DE LA CALZADA EXISTENTE</v>
      </c>
      <c r="G559" s="6" t="s">
        <v>323</v>
      </c>
      <c r="H559" t="s">
        <v>377</v>
      </c>
      <c r="I559" s="6" t="s">
        <v>372</v>
      </c>
      <c r="J559" s="5" cm="1">
        <f t="array" ref="J559">INDEX(Tabla9[[#All],[Departamento ]:[Precio ($ COP)]],MATCH(Tabla712[[#This Row],[DEPARTAMENTO]]&amp;Tabla712[[#This Row],[CODIGO]]&amp;Tabla712[[#This Row],[PROVINCIA]],Tabla9[[#All],[Departamento ]]&amp;Tabla9[[#All],[Código]]&amp;Tabla9[[#All],[Provincia]],0),8)</f>
        <v>250141.74344436562</v>
      </c>
      <c r="K559" s="74" t="s">
        <v>421</v>
      </c>
      <c r="L559" s="63" t="s">
        <v>421</v>
      </c>
      <c r="M559" s="63" t="s">
        <v>421</v>
      </c>
      <c r="N559" s="75" t="s">
        <v>421</v>
      </c>
      <c r="O559" s="64" t="s">
        <v>421</v>
      </c>
      <c r="P559" s="76" t="s">
        <v>421</v>
      </c>
      <c r="Q559" s="65">
        <f>1/619.375</f>
        <v>1.6145307769929364E-3</v>
      </c>
      <c r="R559" s="79">
        <f>Tabla712[[#This Row],[VALOR ECONOMICO ]]*Tabla712[[#This Row],[RENDIMIENTO EQUIPO]]</f>
        <v>403.86154340159942</v>
      </c>
      <c r="S559" s="71" t="s">
        <v>421</v>
      </c>
      <c r="T559" s="94" t="s">
        <v>421</v>
      </c>
      <c r="U559" s="71" t="s">
        <v>421</v>
      </c>
      <c r="V559" s="80" t="s">
        <v>421</v>
      </c>
    </row>
    <row r="560" spans="2:22" x14ac:dyDescent="0.3">
      <c r="B560" s="6" t="str">
        <f>'DATOS DISEÑO'!$C$9</f>
        <v>BOYACÁ</v>
      </c>
      <c r="C560" s="6" t="str">
        <f>'DATOS DISEÑO'!$C$10</f>
        <v>TUNDAMA</v>
      </c>
      <c r="D560" s="6">
        <v>16</v>
      </c>
      <c r="E560" s="6">
        <v>310.10000000000002</v>
      </c>
      <c r="F560" s="82" t="str">
        <f>VLOOKUP(Tabla712[[#This Row],[ITEM]],Tabla1[[#All],[ÍTEM]:[DESCRIPCIÓN ACTIVIDAD]],3,FALSE)</f>
        <v>CONFORMACIÓN DE LA CALZADA EXISTENTE</v>
      </c>
      <c r="G560" s="6" t="s">
        <v>18</v>
      </c>
      <c r="H560" t="s">
        <v>379</v>
      </c>
      <c r="I560" s="6" t="s">
        <v>372</v>
      </c>
      <c r="J560" s="5" cm="1">
        <f t="array" ref="J560">INDEX(Tabla9[[#All],[Departamento ]:[Precio ($ COP)]],MATCH(Tabla712[[#This Row],[DEPARTAMENTO]]&amp;Tabla712[[#This Row],[CODIGO]]&amp;Tabla712[[#This Row],[PROVINCIA]],Tabla9[[#All],[Departamento ]]&amp;Tabla9[[#All],[Código]]&amp;Tabla9[[#All],[Provincia]],0),8)</f>
        <v>61676.547421790725</v>
      </c>
      <c r="K560" s="74" t="s">
        <v>421</v>
      </c>
      <c r="L560" s="63" t="s">
        <v>421</v>
      </c>
      <c r="M560" s="63" t="s">
        <v>421</v>
      </c>
      <c r="N560" s="75" t="s">
        <v>421</v>
      </c>
      <c r="O560" s="64" t="s">
        <v>421</v>
      </c>
      <c r="P560" s="76" t="s">
        <v>421</v>
      </c>
      <c r="Q560" s="65">
        <f>1/619.375</f>
        <v>1.6145307769929364E-3</v>
      </c>
      <c r="R560" s="79">
        <f>Tabla712[[#This Row],[VALOR ECONOMICO ]]*Tabla712[[#This Row],[RENDIMIENTO EQUIPO]]</f>
        <v>99.578684031145471</v>
      </c>
      <c r="S560" s="71" t="s">
        <v>421</v>
      </c>
      <c r="T560" s="94" t="s">
        <v>421</v>
      </c>
      <c r="U560" s="71" t="s">
        <v>421</v>
      </c>
      <c r="V560" s="80" t="s">
        <v>421</v>
      </c>
    </row>
    <row r="561" spans="2:22" x14ac:dyDescent="0.3">
      <c r="B561" s="6" t="str">
        <f>'DATOS DISEÑO'!$C$9</f>
        <v>BOYACÁ</v>
      </c>
      <c r="C561" s="6" t="str">
        <f>'DATOS DISEÑO'!$C$10</f>
        <v>TUNDAMA</v>
      </c>
      <c r="D561" s="6">
        <v>16</v>
      </c>
      <c r="E561" s="6" t="s">
        <v>109</v>
      </c>
      <c r="F561" s="82" t="str">
        <f>VLOOKUP(Tabla712[[#This Row],[ITEM]],Tabla1[[#All],[ÍTEM]:[DESCRIPCIÓN ACTIVIDAD]],3,FALSE)</f>
        <v>EXCAVACIÓN SIN CLASIFICAR DE LA EXPLANACIÓN Y CANALES</v>
      </c>
      <c r="G561" s="6" t="s">
        <v>30</v>
      </c>
      <c r="H561" t="s">
        <v>383</v>
      </c>
      <c r="I561" s="6" t="s">
        <v>372</v>
      </c>
      <c r="J561" s="5" cm="1">
        <f t="array" ref="J561">INDEX(Tabla9[[#All],[Departamento ]:[Precio ($ COP)]],MATCH(Tabla712[[#This Row],[DEPARTAMENTO]]&amp;Tabla712[[#This Row],[CODIGO]]&amp;Tabla712[[#This Row],[PROVINCIA]],Tabla9[[#All],[Departamento ]]&amp;Tabla9[[#All],[Código]]&amp;Tabla9[[#All],[Provincia]],0),8)</f>
        <v>135493.44436569806</v>
      </c>
      <c r="K561" s="74" t="s">
        <v>421</v>
      </c>
      <c r="L561" s="63" t="s">
        <v>421</v>
      </c>
      <c r="M561" s="63" t="s">
        <v>421</v>
      </c>
      <c r="N561" s="75" t="s">
        <v>421</v>
      </c>
      <c r="O561" s="64" t="s">
        <v>421</v>
      </c>
      <c r="P561" s="76" t="s">
        <v>421</v>
      </c>
      <c r="Q561" s="65">
        <f>1/53.125</f>
        <v>1.8823529411764704E-2</v>
      </c>
      <c r="R561" s="79">
        <f>Tabla712[[#This Row],[VALOR ECONOMICO ]]*Tabla712[[#This Row],[RENDIMIENTO EQUIPO]]</f>
        <v>2550.4648351190222</v>
      </c>
      <c r="S561" s="71" t="s">
        <v>421</v>
      </c>
      <c r="T561" s="94" t="s">
        <v>421</v>
      </c>
      <c r="U561" s="71" t="s">
        <v>421</v>
      </c>
      <c r="V561" s="80" t="s">
        <v>421</v>
      </c>
    </row>
    <row r="562" spans="2:22" x14ac:dyDescent="0.3">
      <c r="B562" s="6" t="str">
        <f>'DATOS DISEÑO'!$C$9</f>
        <v>BOYACÁ</v>
      </c>
      <c r="C562" s="6" t="str">
        <f>'DATOS DISEÑO'!$C$10</f>
        <v>TUNDAMA</v>
      </c>
      <c r="D562" s="6">
        <v>16</v>
      </c>
      <c r="E562" s="6" t="s">
        <v>118</v>
      </c>
      <c r="F562" s="82" t="str">
        <f>VLOOKUP(Tabla712[[#This Row],[ITEM]],Tabla1[[#All],[ÍTEM]:[DESCRIPCIÓN ACTIVIDAD]],3,FALSE)</f>
        <v xml:space="preserve">PAVIMENTO DE CONCRETO HIDRÁULICO 
(Analizado para un tránsito NT2) </v>
      </c>
      <c r="G562" s="6" t="s">
        <v>42</v>
      </c>
      <c r="H562" t="s">
        <v>389</v>
      </c>
      <c r="I562" s="6" t="s">
        <v>372</v>
      </c>
      <c r="J562" s="5" cm="1">
        <f t="array" ref="J562">INDEX(Tabla9[[#All],[Departamento ]:[Precio ($ COP)]],MATCH(Tabla712[[#This Row],[DEPARTAMENTO]]&amp;Tabla712[[#This Row],[CODIGO]]&amp;Tabla712[[#This Row],[PROVINCIA]],Tabla9[[#All],[Departamento ]]&amp;Tabla9[[#All],[Código]]&amp;Tabla9[[#All],[Provincia]],0),8)</f>
        <v>83380.581148121899</v>
      </c>
      <c r="K562" s="74" t="s">
        <v>421</v>
      </c>
      <c r="L562" s="63" t="s">
        <v>421</v>
      </c>
      <c r="M562" s="63" t="s">
        <v>421</v>
      </c>
      <c r="N562" s="75" t="s">
        <v>421</v>
      </c>
      <c r="O562" s="64" t="s">
        <v>421</v>
      </c>
      <c r="P562" s="76" t="s">
        <v>421</v>
      </c>
      <c r="Q562" s="65">
        <f>1/6.25</f>
        <v>0.16</v>
      </c>
      <c r="R562" s="79">
        <f>Tabla712[[#This Row],[VALOR ECONOMICO ]]*Tabla712[[#This Row],[RENDIMIENTO EQUIPO]]</f>
        <v>13340.892983699505</v>
      </c>
      <c r="S562" s="71" t="s">
        <v>421</v>
      </c>
      <c r="T562" s="94" t="s">
        <v>421</v>
      </c>
      <c r="U562" s="71" t="s">
        <v>421</v>
      </c>
      <c r="V562" s="80" t="s">
        <v>421</v>
      </c>
    </row>
    <row r="563" spans="2:22" x14ac:dyDescent="0.3">
      <c r="B563" s="6" t="str">
        <f>'DATOS DISEÑO'!$C$9</f>
        <v>BOYACÁ</v>
      </c>
      <c r="C563" s="6" t="str">
        <f>'DATOS DISEÑO'!$C$10</f>
        <v>TUNDAMA</v>
      </c>
      <c r="D563" s="6">
        <v>16</v>
      </c>
      <c r="E563" s="6" t="s">
        <v>118</v>
      </c>
      <c r="F563" s="82" t="str">
        <f>VLOOKUP(Tabla712[[#This Row],[ITEM]],Tabla1[[#All],[ÍTEM]:[DESCRIPCIÓN ACTIVIDAD]],3,FALSE)</f>
        <v xml:space="preserve">PAVIMENTO DE CONCRETO HIDRÁULICO 
(Analizado para un tránsito NT2) </v>
      </c>
      <c r="G563" s="6" t="s">
        <v>44</v>
      </c>
      <c r="H563" t="s">
        <v>390</v>
      </c>
      <c r="I563" s="6" t="s">
        <v>372</v>
      </c>
      <c r="J563" s="5" cm="1">
        <f t="array" ref="J563">INDEX(Tabla9[[#All],[Departamento ]:[Precio ($ COP)]],MATCH(Tabla712[[#This Row],[DEPARTAMENTO]]&amp;Tabla712[[#This Row],[CODIGO]]&amp;Tabla712[[#This Row],[PROVINCIA]],Tabla9[[#All],[Departamento ]]&amp;Tabla9[[#All],[Código]]&amp;Tabla9[[#All],[Provincia]],0),8)</f>
        <v>14332.941186854017</v>
      </c>
      <c r="K563" s="74" t="s">
        <v>421</v>
      </c>
      <c r="L563" s="63" t="s">
        <v>421</v>
      </c>
      <c r="M563" s="63" t="s">
        <v>421</v>
      </c>
      <c r="N563" s="75" t="s">
        <v>421</v>
      </c>
      <c r="O563" s="64" t="s">
        <v>421</v>
      </c>
      <c r="P563" s="76" t="s">
        <v>421</v>
      </c>
      <c r="Q563" s="65">
        <f>1/6.25</f>
        <v>0.16</v>
      </c>
      <c r="R563" s="79">
        <f>Tabla712[[#This Row],[VALOR ECONOMICO ]]*Tabla712[[#This Row],[RENDIMIENTO EQUIPO]]</f>
        <v>2293.2705898966428</v>
      </c>
      <c r="S563" s="71" t="s">
        <v>421</v>
      </c>
      <c r="T563" s="94" t="s">
        <v>421</v>
      </c>
      <c r="U563" s="71" t="s">
        <v>421</v>
      </c>
      <c r="V563" s="80" t="s">
        <v>421</v>
      </c>
    </row>
    <row r="564" spans="2:22" x14ac:dyDescent="0.3">
      <c r="B564" s="6" t="str">
        <f>'DATOS DISEÑO'!$C$9</f>
        <v>BOYACÁ</v>
      </c>
      <c r="C564" s="6" t="str">
        <f>'DATOS DISEÑO'!$C$10</f>
        <v>TUNDAMA</v>
      </c>
      <c r="D564" s="6">
        <v>16</v>
      </c>
      <c r="E564" s="6" t="s">
        <v>118</v>
      </c>
      <c r="F564" s="82" t="str">
        <f>VLOOKUP(Tabla712[[#This Row],[ITEM]],Tabla1[[#All],[ÍTEM]:[DESCRIPCIÓN ACTIVIDAD]],3,FALSE)</f>
        <v xml:space="preserve">PAVIMENTO DE CONCRETO HIDRÁULICO 
(Analizado para un tránsito NT2) </v>
      </c>
      <c r="G564" s="6" t="s">
        <v>48</v>
      </c>
      <c r="H564" t="s">
        <v>392</v>
      </c>
      <c r="I564" s="6" t="s">
        <v>372</v>
      </c>
      <c r="J564" s="5" cm="1">
        <f t="array" ref="J564">INDEX(Tabla9[[#All],[Departamento ]:[Precio ($ COP)]],MATCH(Tabla712[[#This Row],[DEPARTAMENTO]]&amp;Tabla712[[#This Row],[CODIGO]]&amp;Tabla712[[#This Row],[PROVINCIA]],Tabla9[[#All],[Departamento ]]&amp;Tabla9[[#All],[Código]]&amp;Tabla9[[#All],[Provincia]],0),8)</f>
        <v>747.77579318368964</v>
      </c>
      <c r="K564" s="74" t="s">
        <v>421</v>
      </c>
      <c r="L564" s="63" t="s">
        <v>421</v>
      </c>
      <c r="M564" s="63" t="s">
        <v>421</v>
      </c>
      <c r="N564" s="75" t="s">
        <v>421</v>
      </c>
      <c r="O564" s="64" t="s">
        <v>421</v>
      </c>
      <c r="P564" s="76" t="s">
        <v>421</v>
      </c>
      <c r="Q564" s="65">
        <f>1/6.25</f>
        <v>0.16</v>
      </c>
      <c r="R564" s="79">
        <f>Tabla712[[#This Row],[VALOR ECONOMICO ]]*Tabla712[[#This Row],[RENDIMIENTO EQUIPO]]</f>
        <v>119.64412690939035</v>
      </c>
      <c r="S564" s="71" t="s">
        <v>421</v>
      </c>
      <c r="T564" s="94" t="s">
        <v>421</v>
      </c>
      <c r="U564" s="71" t="s">
        <v>421</v>
      </c>
      <c r="V564" s="80" t="s">
        <v>421</v>
      </c>
    </row>
    <row r="565" spans="2:22" x14ac:dyDescent="0.3">
      <c r="B565" s="6" t="str">
        <f>'DATOS DISEÑO'!$C$9</f>
        <v>BOYACÁ</v>
      </c>
      <c r="C565" s="6" t="str">
        <f>'DATOS DISEÑO'!$C$10</f>
        <v>TUNDAMA</v>
      </c>
      <c r="D565" s="6">
        <v>16</v>
      </c>
      <c r="E565" s="6">
        <v>310.10000000000002</v>
      </c>
      <c r="F565" s="82" t="str">
        <f>VLOOKUP(Tabla712[[#This Row],[ITEM]],Tabla1[[#All],[ÍTEM]:[DESCRIPCIÓN ACTIVIDAD]],3,FALSE)</f>
        <v>CONFORMACIÓN DE LA CALZADA EXISTENTE</v>
      </c>
      <c r="G565" s="6" t="s">
        <v>52</v>
      </c>
      <c r="H565" t="s">
        <v>395</v>
      </c>
      <c r="I565" s="6" t="s">
        <v>372</v>
      </c>
      <c r="J565" s="5" cm="1">
        <f t="array" ref="J565">INDEX(Tabla9[[#All],[Departamento ]:[Precio ($ COP)]],MATCH(Tabla712[[#This Row],[DEPARTAMENTO]]&amp;Tabla712[[#This Row],[CODIGO]]&amp;Tabla712[[#This Row],[PROVINCIA]],Tabla9[[#All],[Departamento ]]&amp;Tabla9[[#All],[Código]]&amp;Tabla9[[#All],[Provincia]],0),8)</f>
        <v>250141.74344436562</v>
      </c>
      <c r="K565" s="74" t="s">
        <v>421</v>
      </c>
      <c r="L565" s="63" t="s">
        <v>421</v>
      </c>
      <c r="M565" s="63" t="s">
        <v>421</v>
      </c>
      <c r="N565" s="75" t="s">
        <v>421</v>
      </c>
      <c r="O565" s="64" t="s">
        <v>421</v>
      </c>
      <c r="P565" s="76" t="s">
        <v>421</v>
      </c>
      <c r="Q565" s="65">
        <f>1/619.375</f>
        <v>1.6145307769929364E-3</v>
      </c>
      <c r="R565" s="79">
        <f>Tabla712[[#This Row],[VALOR ECONOMICO ]]*Tabla712[[#This Row],[RENDIMIENTO EQUIPO]]</f>
        <v>403.86154340159942</v>
      </c>
      <c r="S565" s="71" t="s">
        <v>421</v>
      </c>
      <c r="T565" s="94" t="s">
        <v>421</v>
      </c>
      <c r="U565" s="71" t="s">
        <v>421</v>
      </c>
      <c r="V565" s="80" t="s">
        <v>421</v>
      </c>
    </row>
    <row r="566" spans="2:22" x14ac:dyDescent="0.3">
      <c r="B566" s="6" t="str">
        <f>'DATOS DISEÑO'!$C$9</f>
        <v>BOYACÁ</v>
      </c>
      <c r="C566" s="6" t="str">
        <f>'DATOS DISEÑO'!$C$10</f>
        <v>TUNDAMA</v>
      </c>
      <c r="D566" s="6">
        <v>16</v>
      </c>
      <c r="E566" s="6" t="s">
        <v>109</v>
      </c>
      <c r="F566" s="82" t="str">
        <f>VLOOKUP(Tabla712[[#This Row],[ITEM]],Tabla1[[#All],[ÍTEM]:[DESCRIPCIÓN ACTIVIDAD]],3,FALSE)</f>
        <v>EXCAVACIÓN SIN CLASIFICAR DE LA EXPLANACIÓN Y CANALES</v>
      </c>
      <c r="G566" s="6" t="s">
        <v>52</v>
      </c>
      <c r="H566" t="s">
        <v>395</v>
      </c>
      <c r="I566" s="6" t="s">
        <v>372</v>
      </c>
      <c r="J566" s="5" cm="1">
        <f t="array" ref="J566">INDEX(Tabla9[[#All],[Departamento ]:[Precio ($ COP)]],MATCH(Tabla712[[#This Row],[DEPARTAMENTO]]&amp;Tabla712[[#This Row],[CODIGO]]&amp;Tabla712[[#This Row],[PROVINCIA]],Tabla9[[#All],[Departamento ]]&amp;Tabla9[[#All],[Código]]&amp;Tabla9[[#All],[Provincia]],0),8)</f>
        <v>250141.74344436562</v>
      </c>
      <c r="K566" s="74" t="s">
        <v>421</v>
      </c>
      <c r="L566" s="63" t="s">
        <v>421</v>
      </c>
      <c r="M566" s="63" t="s">
        <v>421</v>
      </c>
      <c r="N566" s="75" t="s">
        <v>421</v>
      </c>
      <c r="O566" s="64" t="s">
        <v>421</v>
      </c>
      <c r="P566" s="76" t="s">
        <v>421</v>
      </c>
      <c r="Q566" s="65">
        <f>1/53.125</f>
        <v>1.8823529411764704E-2</v>
      </c>
      <c r="R566" s="79">
        <f>Tabla712[[#This Row],[VALOR ECONOMICO ]]*Tabla712[[#This Row],[RENDIMIENTO EQUIPO]]</f>
        <v>4708.5504648351171</v>
      </c>
      <c r="S566" s="71" t="s">
        <v>421</v>
      </c>
      <c r="T566" s="94" t="s">
        <v>421</v>
      </c>
      <c r="U566" s="71" t="s">
        <v>421</v>
      </c>
      <c r="V566" s="80" t="s">
        <v>421</v>
      </c>
    </row>
    <row r="567" spans="2:22" x14ac:dyDescent="0.3">
      <c r="B567" s="6" t="str">
        <f>'DATOS DISEÑO'!$C$9</f>
        <v>BOYACÁ</v>
      </c>
      <c r="C567" s="6" t="str">
        <f>'DATOS DISEÑO'!$C$10</f>
        <v>TUNDAMA</v>
      </c>
      <c r="D567" s="6">
        <v>16</v>
      </c>
      <c r="E567" s="6" t="s">
        <v>118</v>
      </c>
      <c r="F567" s="82" t="str">
        <f>VLOOKUP(Tabla712[[#This Row],[ITEM]],Tabla1[[#All],[ÍTEM]:[DESCRIPCIÓN ACTIVIDAD]],3,FALSE)</f>
        <v xml:space="preserve">PAVIMENTO DE CONCRETO HIDRÁULICO 
(Analizado para un tránsito NT2) </v>
      </c>
      <c r="G567" s="6" t="s">
        <v>58</v>
      </c>
      <c r="H567" t="s">
        <v>398</v>
      </c>
      <c r="I567" s="6" t="s">
        <v>372</v>
      </c>
      <c r="J567" s="5" cm="1">
        <f t="array" ref="J567">INDEX(Tabla9[[#All],[Departamento ]:[Precio ($ COP)]],MATCH(Tabla712[[#This Row],[DEPARTAMENTO]]&amp;Tabla712[[#This Row],[CODIGO]]&amp;Tabla712[[#This Row],[PROVINCIA]],Tabla9[[#All],[Departamento ]]&amp;Tabla9[[#All],[Código]]&amp;Tabla9[[#All],[Provincia]],0),8)</f>
        <v>9804.9919040198711</v>
      </c>
      <c r="K567" s="74" t="s">
        <v>421</v>
      </c>
      <c r="L567" s="63" t="s">
        <v>421</v>
      </c>
      <c r="M567" s="63" t="s">
        <v>421</v>
      </c>
      <c r="N567" s="75" t="s">
        <v>421</v>
      </c>
      <c r="O567" s="64" t="s">
        <v>421</v>
      </c>
      <c r="P567" s="76" t="s">
        <v>421</v>
      </c>
      <c r="Q567" s="65">
        <f>1/6.25</f>
        <v>0.16</v>
      </c>
      <c r="R567" s="79">
        <f>Tabla712[[#This Row],[VALOR ECONOMICO ]]*Tabla712[[#This Row],[RENDIMIENTO EQUIPO]]</f>
        <v>1568.7987046431795</v>
      </c>
      <c r="S567" s="71" t="s">
        <v>421</v>
      </c>
      <c r="T567" s="94" t="s">
        <v>421</v>
      </c>
      <c r="U567" s="71" t="s">
        <v>421</v>
      </c>
      <c r="V567" s="80" t="s">
        <v>421</v>
      </c>
    </row>
    <row r="568" spans="2:22" x14ac:dyDescent="0.3">
      <c r="B568" s="6" t="str">
        <f>'DATOS DISEÑO'!$C$9</f>
        <v>BOYACÁ</v>
      </c>
      <c r="C568" s="6" t="str">
        <f>'DATOS DISEÑO'!$C$10</f>
        <v>TUNDAMA</v>
      </c>
      <c r="D568" s="6">
        <v>16</v>
      </c>
      <c r="E568" s="6" t="s">
        <v>109</v>
      </c>
      <c r="F568" s="82" t="str">
        <f>VLOOKUP(Tabla712[[#This Row],[ITEM]],Tabla1[[#All],[ÍTEM]:[DESCRIPCIÓN ACTIVIDAD]],3,FALSE)</f>
        <v>EXCAVACIÓN SIN CLASIFICAR DE LA EXPLANACIÓN Y CANALES</v>
      </c>
      <c r="G568" s="6" t="s">
        <v>60</v>
      </c>
      <c r="H568" t="s">
        <v>399</v>
      </c>
      <c r="I568" s="6" t="s">
        <v>372</v>
      </c>
      <c r="J568" s="5" cm="1">
        <f t="array" ref="J568">INDEX(Tabla9[[#All],[Departamento ]:[Precio ($ COP)]],MATCH(Tabla712[[#This Row],[DEPARTAMENTO]]&amp;Tabla712[[#This Row],[CODIGO]]&amp;Tabla712[[#This Row],[PROVINCIA]],Tabla9[[#All],[Departamento ]]&amp;Tabla9[[#All],[Código]]&amp;Tabla9[[#All],[Provincia]],0),8)</f>
        <v>281409.46137491136</v>
      </c>
      <c r="K568" s="74" t="s">
        <v>421</v>
      </c>
      <c r="L568" s="63" t="s">
        <v>421</v>
      </c>
      <c r="M568" s="63" t="s">
        <v>421</v>
      </c>
      <c r="N568" s="75" t="s">
        <v>421</v>
      </c>
      <c r="O568" s="64" t="s">
        <v>421</v>
      </c>
      <c r="P568" s="76" t="s">
        <v>421</v>
      </c>
      <c r="Q568" s="65">
        <f>1/53.125</f>
        <v>1.8823529411764704E-2</v>
      </c>
      <c r="R568" s="79">
        <f>Tabla712[[#This Row],[VALOR ECONOMICO ]]*Tabla712[[#This Row],[RENDIMIENTO EQUIPO]]</f>
        <v>5297.1192729395079</v>
      </c>
      <c r="S568" s="71" t="s">
        <v>421</v>
      </c>
      <c r="T568" s="94" t="s">
        <v>421</v>
      </c>
      <c r="U568" s="71" t="s">
        <v>421</v>
      </c>
      <c r="V568" s="80" t="s">
        <v>421</v>
      </c>
    </row>
    <row r="569" spans="2:22" x14ac:dyDescent="0.3">
      <c r="B569" s="6" t="str">
        <f>'DATOS DISEÑO'!$C$9</f>
        <v>BOYACÁ</v>
      </c>
      <c r="C569" s="6" t="str">
        <f>'DATOS DISEÑO'!$C$10</f>
        <v>TUNDAMA</v>
      </c>
      <c r="D569" s="6">
        <v>16</v>
      </c>
      <c r="E569" s="6" t="s">
        <v>118</v>
      </c>
      <c r="F569" s="82" t="str">
        <f>VLOOKUP(Tabla712[[#This Row],[ITEM]],Tabla1[[#All],[ÍTEM]:[DESCRIPCIÓN ACTIVIDAD]],3,FALSE)</f>
        <v xml:space="preserve">PAVIMENTO DE CONCRETO HIDRÁULICO 
(Analizado para un tránsito NT2) </v>
      </c>
      <c r="G569" s="6" t="s">
        <v>64</v>
      </c>
      <c r="H569" t="s">
        <v>401</v>
      </c>
      <c r="I569" s="6" t="s">
        <v>372</v>
      </c>
      <c r="J569" s="5" cm="1">
        <f t="array" ref="J569">INDEX(Tabla9[[#All],[Departamento ]:[Precio ($ COP)]],MATCH(Tabla712[[#This Row],[DEPARTAMENTO]]&amp;Tabla712[[#This Row],[CODIGO]]&amp;Tabla712[[#This Row],[PROVINCIA]],Tabla9[[#All],[Departamento ]]&amp;Tabla9[[#All],[Código]]&amp;Tabla9[[#All],[Provincia]],0),8)</f>
        <v>15633.858965272851</v>
      </c>
      <c r="K569" s="74" t="s">
        <v>421</v>
      </c>
      <c r="L569" s="63" t="s">
        <v>421</v>
      </c>
      <c r="M569" s="63" t="s">
        <v>421</v>
      </c>
      <c r="N569" s="75" t="s">
        <v>421</v>
      </c>
      <c r="O569" s="64" t="s">
        <v>421</v>
      </c>
      <c r="P569" s="76" t="s">
        <v>421</v>
      </c>
      <c r="Q569" s="65">
        <f>1/6.25</f>
        <v>0.16</v>
      </c>
      <c r="R569" s="79">
        <f>Tabla712[[#This Row],[VALOR ECONOMICO ]]*Tabla712[[#This Row],[RENDIMIENTO EQUIPO]]</f>
        <v>2501.4174344436565</v>
      </c>
      <c r="S569" s="71" t="s">
        <v>421</v>
      </c>
      <c r="T569" s="94" t="s">
        <v>421</v>
      </c>
      <c r="U569" s="71" t="s">
        <v>421</v>
      </c>
      <c r="V569" s="80" t="s">
        <v>421</v>
      </c>
    </row>
    <row r="570" spans="2:22" x14ac:dyDescent="0.3">
      <c r="B570" s="6" t="str">
        <f>'DATOS DISEÑO'!$C$9</f>
        <v>BOYACÁ</v>
      </c>
      <c r="C570" s="6" t="str">
        <f>'DATOS DISEÑO'!$C$10</f>
        <v>TUNDAMA</v>
      </c>
      <c r="D570" s="6">
        <v>16</v>
      </c>
      <c r="E570" s="6">
        <v>310.10000000000002</v>
      </c>
      <c r="F570" s="82" t="str">
        <f>VLOOKUP(Tabla712[[#This Row],[ITEM]],Tabla1[[#All],[ÍTEM]:[DESCRIPCIÓN ACTIVIDAD]],3,FALSE)</f>
        <v>CONFORMACIÓN DE LA CALZADA EXISTENTE</v>
      </c>
      <c r="G570" s="6" t="s">
        <v>66</v>
      </c>
      <c r="H570" t="s">
        <v>402</v>
      </c>
      <c r="I570" s="6" t="s">
        <v>372</v>
      </c>
      <c r="J570" s="5" cm="1">
        <f t="array" ref="J570">INDEX(Tabla9[[#All],[Departamento ]:[Precio ($ COP)]],MATCH(Tabla712[[#This Row],[DEPARTAMENTO]]&amp;Tabla712[[#This Row],[CODIGO]]&amp;Tabla712[[#This Row],[PROVINCIA]],Tabla9[[#All],[Departamento ]]&amp;Tabla9[[#All],[Código]]&amp;Tabla9[[#All],[Provincia]],0),8)</f>
        <v>171972.44861800136</v>
      </c>
      <c r="K570" s="74" t="s">
        <v>421</v>
      </c>
      <c r="L570" s="63" t="s">
        <v>421</v>
      </c>
      <c r="M570" s="63" t="s">
        <v>421</v>
      </c>
      <c r="N570" s="75" t="s">
        <v>421</v>
      </c>
      <c r="O570" s="64" t="s">
        <v>421</v>
      </c>
      <c r="P570" s="76" t="s">
        <v>421</v>
      </c>
      <c r="Q570" s="65">
        <f>1/619.375</f>
        <v>1.6145307769929364E-3</v>
      </c>
      <c r="R570" s="79">
        <f>Tabla712[[#This Row],[VALOR ECONOMICO ]]*Tabla712[[#This Row],[RENDIMIENTO EQUIPO]]</f>
        <v>277.65481108859956</v>
      </c>
      <c r="S570" s="71" t="s">
        <v>421</v>
      </c>
      <c r="T570" s="94" t="s">
        <v>421</v>
      </c>
      <c r="U570" s="71" t="s">
        <v>421</v>
      </c>
      <c r="V570" s="80" t="s">
        <v>421</v>
      </c>
    </row>
    <row r="571" spans="2:22" x14ac:dyDescent="0.3">
      <c r="B571" s="6" t="str">
        <f>'DATOS DISEÑO'!$C$9</f>
        <v>BOYACÁ</v>
      </c>
      <c r="C571" s="6" t="str">
        <f>'DATOS DISEÑO'!$C$10</f>
        <v>TUNDAMA</v>
      </c>
      <c r="D571" s="6">
        <v>16</v>
      </c>
      <c r="E571" s="6" t="s">
        <v>118</v>
      </c>
      <c r="F571" s="82" t="str">
        <f>VLOOKUP(Tabla712[[#This Row],[ITEM]],Tabla1[[#All],[ÍTEM]:[DESCRIPCIÓN ACTIVIDAD]],3,FALSE)</f>
        <v xml:space="preserve">PAVIMENTO DE CONCRETO HIDRÁULICO 
(Analizado para un tránsito NT2) </v>
      </c>
      <c r="G571" s="6" t="s">
        <v>15</v>
      </c>
      <c r="H571" t="s">
        <v>410</v>
      </c>
      <c r="I571" s="6" t="s">
        <v>408</v>
      </c>
      <c r="J571" s="5" cm="1">
        <f t="array" ref="J571">INDEX(Tabla10[[#All],[Departamento]:[Precio ($ COP)]],MATCH(Tabla712[[#This Row],[DEPARTAMENTO]]&amp;Tabla712[[#This Row],[CODIGO]]&amp;Tabla712[[#This Row],[PROVINCIA]],Tabla10[[#All],[Departamento]]&amp;Tabla10[[#All],[Código]]&amp;Tabla10[[#All],[Provincia]],0),7)</f>
        <v>3735.7682833602307</v>
      </c>
      <c r="K571" s="74" t="s">
        <v>421</v>
      </c>
      <c r="L571" s="63" t="s">
        <v>421</v>
      </c>
      <c r="M571" s="63" t="s">
        <v>421</v>
      </c>
      <c r="N571" s="75" t="s">
        <v>421</v>
      </c>
      <c r="O571" s="64" t="s">
        <v>421</v>
      </c>
      <c r="P571" s="76" t="s">
        <v>421</v>
      </c>
      <c r="Q571" s="65" t="s">
        <v>421</v>
      </c>
      <c r="R571" s="78" t="s">
        <v>421</v>
      </c>
      <c r="S571" s="140">
        <v>1.01</v>
      </c>
      <c r="T571" s="94">
        <v>1</v>
      </c>
      <c r="U571" s="139">
        <f>Tabla712[[#This Row],[CANTIDAD TRANSPORTE]]*Tabla712[[#This Row],[DISTANCIA DE TRANSPORTE]]</f>
        <v>1.01</v>
      </c>
      <c r="V571" s="91">
        <f>Tabla712[[#This Row],[CANTIDAD TRANSPORTE*DISTANCIA DE TRANSPORTE]]*Tabla712[[#This Row],[VALOR ECONOMICO ]]</f>
        <v>3773.1259661938329</v>
      </c>
    </row>
    <row r="572" spans="2:22" x14ac:dyDescent="0.3">
      <c r="B572" s="6" t="str">
        <f>'DATOS DISEÑO'!$C$9</f>
        <v>BOYACÁ</v>
      </c>
      <c r="C572" s="6" t="str">
        <f>'DATOS DISEÑO'!$C$10</f>
        <v>TUNDAMA</v>
      </c>
      <c r="D572" s="6">
        <v>17</v>
      </c>
      <c r="E572" s="6">
        <v>310.10000000000002</v>
      </c>
      <c r="F572" s="82" t="str">
        <f>VLOOKUP(Tabla712[[#This Row],[ITEM]],Tabla1[[#All],[ÍTEM]:[DESCRIPCIÓN ACTIVIDAD]],3,FALSE)</f>
        <v>CONFORMACIÓN DE LA CALZADA EXISTENTE</v>
      </c>
      <c r="G572" s="6" t="s">
        <v>8</v>
      </c>
      <c r="H572" t="s">
        <v>100</v>
      </c>
      <c r="I572" s="6" t="s">
        <v>87</v>
      </c>
      <c r="J572" s="5" cm="1">
        <f t="array" ref="J572">INDEX(Tabla5[[#All],[Departamento]:[Precio ($ COP)]],MATCH(Tabla712[[#This Row],[DEPARTAMENTO]]&amp;Tabla712[[#This Row],[CODIGO]]&amp;Tabla712[[#This Row],[PROVINCIA]],Tabla5[[#All],[Departamento]]&amp;Tabla5[[#All],[Código]]&amp;Tabla5[[#All],[Provincia]],0),6)</f>
        <v>160333.33333333334</v>
      </c>
      <c r="K572" s="74">
        <f>Tabla712[[#This Row],[VALOR ECONOMICO ]]/Tabla712[[#This Row],[PRESTACIONES '[%']]]*100</f>
        <v>86666.666666666672</v>
      </c>
      <c r="L572" s="63">
        <v>185</v>
      </c>
      <c r="M572" s="63">
        <v>4955</v>
      </c>
      <c r="N572" s="75">
        <f>Tabla712[[#This Row],[VALOR ECONOMICO ]]/Tabla712[[#This Row],[RENDIMIENTO]]</f>
        <v>32.35788765556677</v>
      </c>
      <c r="O572" s="64" t="s">
        <v>421</v>
      </c>
      <c r="P572" s="76" t="s">
        <v>421</v>
      </c>
      <c r="Q572" s="65" t="s">
        <v>421</v>
      </c>
      <c r="R572" s="78" t="s">
        <v>421</v>
      </c>
      <c r="S572" s="71" t="s">
        <v>421</v>
      </c>
      <c r="T572" s="94" t="s">
        <v>421</v>
      </c>
      <c r="U572" s="71" t="s">
        <v>421</v>
      </c>
      <c r="V572" s="80" t="s">
        <v>421</v>
      </c>
    </row>
    <row r="573" spans="2:22" x14ac:dyDescent="0.3">
      <c r="B573" s="6" t="str">
        <f>'DATOS DISEÑO'!$C$9</f>
        <v>BOYACÁ</v>
      </c>
      <c r="C573" s="6" t="str">
        <f>'DATOS DISEÑO'!$C$10</f>
        <v>TUNDAMA</v>
      </c>
      <c r="D573" s="6">
        <v>17</v>
      </c>
      <c r="E573" s="6" t="s">
        <v>109</v>
      </c>
      <c r="F573" s="82" t="str">
        <f>VLOOKUP(Tabla712[[#This Row],[ITEM]],Tabla1[[#All],[ÍTEM]:[DESCRIPCIÓN ACTIVIDAD]],3,FALSE)</f>
        <v>EXCAVACIÓN SIN CLASIFICAR DE LA EXPLANACIÓN Y CANALES</v>
      </c>
      <c r="G573" s="6" t="s">
        <v>8</v>
      </c>
      <c r="H573" t="s">
        <v>100</v>
      </c>
      <c r="I573" s="6" t="s">
        <v>87</v>
      </c>
      <c r="J573" s="5" cm="1">
        <f t="array" ref="J573">INDEX(Tabla5[[#All],[Departamento]:[Precio ($ COP)]],MATCH(Tabla712[[#This Row],[DEPARTAMENTO]]&amp;Tabla712[[#This Row],[CODIGO]]&amp;Tabla712[[#This Row],[PROVINCIA]],Tabla5[[#All],[Departamento]]&amp;Tabla5[[#All],[Código]]&amp;Tabla5[[#All],[Provincia]],0),6)</f>
        <v>160333.33333333334</v>
      </c>
      <c r="K573" s="74">
        <f>Tabla712[[#This Row],[VALOR ECONOMICO ]]/Tabla712[[#This Row],[PRESTACIONES '[%']]]*100</f>
        <v>86666.666666666672</v>
      </c>
      <c r="L573" s="63">
        <v>185</v>
      </c>
      <c r="M573" s="63">
        <v>425</v>
      </c>
      <c r="N573" s="75">
        <f>Tabla712[[#This Row],[VALOR ECONOMICO ]]/Tabla712[[#This Row],[RENDIMIENTO]]</f>
        <v>377.25490196078431</v>
      </c>
      <c r="O573" s="64" t="s">
        <v>421</v>
      </c>
      <c r="P573" s="76" t="s">
        <v>421</v>
      </c>
      <c r="Q573" s="65" t="s">
        <v>421</v>
      </c>
      <c r="R573" s="78" t="s">
        <v>421</v>
      </c>
      <c r="S573" s="71" t="s">
        <v>421</v>
      </c>
      <c r="T573" s="94" t="s">
        <v>421</v>
      </c>
      <c r="U573" s="71" t="s">
        <v>421</v>
      </c>
      <c r="V573" s="80" t="s">
        <v>421</v>
      </c>
    </row>
    <row r="574" spans="2:22" x14ac:dyDescent="0.3">
      <c r="B574" s="6" t="str">
        <f>'DATOS DISEÑO'!$C$9</f>
        <v>BOYACÁ</v>
      </c>
      <c r="C574" s="6" t="str">
        <f>'DATOS DISEÑO'!$C$10</f>
        <v>TUNDAMA</v>
      </c>
      <c r="D574" s="6">
        <v>17</v>
      </c>
      <c r="E574" s="6" t="s">
        <v>111</v>
      </c>
      <c r="F574" s="82" t="str">
        <f>VLOOKUP(Tabla712[[#This Row],[ITEM]],Tabla1[[#All],[ÍTEM]:[DESCRIPCIÓN ACTIVIDAD]],3,FALSE)</f>
        <v>SUBBASE GRANULAR CLASE C 
(Analizada para tipo de gradacion SGB-50, clase C)</v>
      </c>
      <c r="G574" s="6" t="s">
        <v>8</v>
      </c>
      <c r="H574" t="s">
        <v>100</v>
      </c>
      <c r="I574" s="6" t="s">
        <v>87</v>
      </c>
      <c r="J574" s="5" cm="1">
        <f t="array" ref="J574">INDEX(Tabla5[[#All],[Departamento]:[Precio ($ COP)]],MATCH(Tabla712[[#This Row],[DEPARTAMENTO]]&amp;Tabla712[[#This Row],[CODIGO]]&amp;Tabla712[[#This Row],[PROVINCIA]],Tabla5[[#All],[Departamento]]&amp;Tabla5[[#All],[Código]]&amp;Tabla5[[#All],[Provincia]],0),6)</f>
        <v>160333.33333333334</v>
      </c>
      <c r="K574" s="74">
        <f>Tabla712[[#This Row],[VALOR ECONOMICO ]]/Tabla712[[#This Row],[PRESTACIONES '[%']]]*100</f>
        <v>86666.666666666672</v>
      </c>
      <c r="L574" s="63">
        <v>185</v>
      </c>
      <c r="M574" s="63">
        <v>320</v>
      </c>
      <c r="N574" s="75">
        <f>Tabla712[[#This Row],[VALOR ECONOMICO ]]/Tabla712[[#This Row],[RENDIMIENTO]]</f>
        <v>501.04166666666669</v>
      </c>
      <c r="O574" s="64" t="s">
        <v>421</v>
      </c>
      <c r="P574" s="76" t="s">
        <v>421</v>
      </c>
      <c r="Q574" s="65" t="s">
        <v>421</v>
      </c>
      <c r="R574" s="78" t="s">
        <v>421</v>
      </c>
      <c r="S574" s="71" t="s">
        <v>421</v>
      </c>
      <c r="T574" s="94" t="s">
        <v>421</v>
      </c>
      <c r="U574" s="71" t="s">
        <v>421</v>
      </c>
      <c r="V574" s="80" t="s">
        <v>421</v>
      </c>
    </row>
    <row r="575" spans="2:22" x14ac:dyDescent="0.3">
      <c r="B575" s="6" t="str">
        <f>'DATOS DISEÑO'!$C$9</f>
        <v>BOYACÁ</v>
      </c>
      <c r="C575" s="6" t="str">
        <f>'DATOS DISEÑO'!$C$10</f>
        <v>TUNDAMA</v>
      </c>
      <c r="D575" s="6">
        <v>17</v>
      </c>
      <c r="E575" s="6" t="s">
        <v>117</v>
      </c>
      <c r="F575" s="82" t="str">
        <f>VLOOKUP(Tabla712[[#This Row],[ITEM]],Tabla1[[#All],[ÍTEM]:[DESCRIPCIÓN ACTIVIDAD]],3,FALSE)</f>
        <v xml:space="preserve">PAVIMENTO DE CONCRETO HIDRÁULICO  
(Analizado para un tránsito NT3) </v>
      </c>
      <c r="G575" s="6" t="s">
        <v>20</v>
      </c>
      <c r="H575" t="s">
        <v>103</v>
      </c>
      <c r="I575" s="6" t="s">
        <v>87</v>
      </c>
      <c r="J575" s="5" cm="1">
        <f t="array" ref="J575">INDEX(Tabla5[[#All],[Departamento]:[Precio ($ COP)]],MATCH(Tabla712[[#This Row],[DEPARTAMENTO]]&amp;Tabla712[[#This Row],[CODIGO]]&amp;Tabla712[[#This Row],[PROVINCIA]],Tabla5[[#All],[Departamento]]&amp;Tabla5[[#All],[Código]]&amp;Tabla5[[#All],[Provincia]],0),6)</f>
        <v>561166.66666666674</v>
      </c>
      <c r="K575" s="74">
        <f>Tabla712[[#This Row],[VALOR ECONOMICO ]]/Tabla712[[#This Row],[PRESTACIONES '[%']]]*100</f>
        <v>303333.33333333337</v>
      </c>
      <c r="L575" s="63">
        <v>185</v>
      </c>
      <c r="M575" s="63">
        <v>40</v>
      </c>
      <c r="N575" s="75">
        <f>Tabla712[[#This Row],[VALOR ECONOMICO ]]/Tabla712[[#This Row],[RENDIMIENTO]]</f>
        <v>14029.166666666668</v>
      </c>
      <c r="O575" s="64" t="s">
        <v>421</v>
      </c>
      <c r="P575" s="76" t="s">
        <v>421</v>
      </c>
      <c r="Q575" s="65" t="s">
        <v>421</v>
      </c>
      <c r="R575" s="78" t="s">
        <v>421</v>
      </c>
      <c r="S575" s="71" t="s">
        <v>421</v>
      </c>
      <c r="T575" s="94" t="s">
        <v>421</v>
      </c>
      <c r="U575" s="71" t="s">
        <v>421</v>
      </c>
      <c r="V575" s="80" t="s">
        <v>421</v>
      </c>
    </row>
    <row r="576" spans="2:22" x14ac:dyDescent="0.3">
      <c r="B576" s="6" t="str">
        <f>'DATOS DISEÑO'!$C$9</f>
        <v>BOYACÁ</v>
      </c>
      <c r="C576" s="6" t="str">
        <f>'DATOS DISEÑO'!$C$10</f>
        <v>TUNDAMA</v>
      </c>
      <c r="D576" s="6">
        <v>17</v>
      </c>
      <c r="E576" s="6">
        <v>310.10000000000002</v>
      </c>
      <c r="F576" s="82" t="str">
        <f>VLOOKUP(Tabla712[[#This Row],[ITEM]],Tabla1[[#All],[ÍTEM]:[DESCRIPCIÓN ACTIVIDAD]],3,FALSE)</f>
        <v>CONFORMACIÓN DE LA CALZADA EXISTENTE</v>
      </c>
      <c r="G576" s="6" t="s">
        <v>28</v>
      </c>
      <c r="H576" t="s">
        <v>105</v>
      </c>
      <c r="I576" s="6" t="s">
        <v>87</v>
      </c>
      <c r="J576" s="5" cm="1">
        <f t="array" ref="J576">INDEX(Tabla5[[#All],[Departamento]:[Precio ($ COP)]],MATCH(Tabla712[[#This Row],[DEPARTAMENTO]]&amp;Tabla712[[#This Row],[CODIGO]]&amp;Tabla712[[#This Row],[PROVINCIA]],Tabla5[[#All],[Departamento]]&amp;Tabla5[[#All],[Código]]&amp;Tabla5[[#All],[Provincia]],0),6)</f>
        <v>136283.33333333334</v>
      </c>
      <c r="K576" s="74">
        <f>Tabla712[[#This Row],[VALOR ECONOMICO ]]/Tabla712[[#This Row],[PRESTACIONES '[%']]]*100</f>
        <v>73666.666666666672</v>
      </c>
      <c r="L576" s="63">
        <v>185</v>
      </c>
      <c r="M576" s="63">
        <v>4955</v>
      </c>
      <c r="N576" s="75">
        <f>Tabla712[[#This Row],[VALOR ECONOMICO ]]/Tabla712[[#This Row],[RENDIMIENTO]]</f>
        <v>27.504204507231755</v>
      </c>
      <c r="O576" s="64" t="s">
        <v>421</v>
      </c>
      <c r="P576" s="76" t="s">
        <v>421</v>
      </c>
      <c r="Q576" s="65" t="s">
        <v>421</v>
      </c>
      <c r="R576" s="78" t="s">
        <v>421</v>
      </c>
      <c r="S576" s="71" t="s">
        <v>421</v>
      </c>
      <c r="T576" s="94" t="s">
        <v>421</v>
      </c>
      <c r="U576" s="71" t="s">
        <v>421</v>
      </c>
      <c r="V576" s="80" t="s">
        <v>421</v>
      </c>
    </row>
    <row r="577" spans="2:22" x14ac:dyDescent="0.3">
      <c r="B577" s="6" t="str">
        <f>'DATOS DISEÑO'!$C$9</f>
        <v>BOYACÁ</v>
      </c>
      <c r="C577" s="6" t="str">
        <f>'DATOS DISEÑO'!$C$10</f>
        <v>TUNDAMA</v>
      </c>
      <c r="D577" s="6">
        <v>17</v>
      </c>
      <c r="E577" s="6" t="s">
        <v>109</v>
      </c>
      <c r="F577" s="82" t="str">
        <f>VLOOKUP(Tabla712[[#This Row],[ITEM]],Tabla1[[#All],[ÍTEM]:[DESCRIPCIÓN ACTIVIDAD]],3,FALSE)</f>
        <v>EXCAVACIÓN SIN CLASIFICAR DE LA EXPLANACIÓN Y CANALES</v>
      </c>
      <c r="G577" s="6" t="s">
        <v>28</v>
      </c>
      <c r="H577" t="s">
        <v>105</v>
      </c>
      <c r="I577" s="6" t="s">
        <v>87</v>
      </c>
      <c r="J577" s="5" cm="1">
        <f t="array" ref="J577">INDEX(Tabla5[[#All],[Departamento]:[Precio ($ COP)]],MATCH(Tabla712[[#This Row],[DEPARTAMENTO]]&amp;Tabla712[[#This Row],[CODIGO]]&amp;Tabla712[[#This Row],[PROVINCIA]],Tabla5[[#All],[Departamento]]&amp;Tabla5[[#All],[Código]]&amp;Tabla5[[#All],[Provincia]],0),6)</f>
        <v>136283.33333333334</v>
      </c>
      <c r="K577" s="74">
        <f>Tabla712[[#This Row],[VALOR ECONOMICO ]]/Tabla712[[#This Row],[PRESTACIONES '[%']]]*100</f>
        <v>73666.666666666672</v>
      </c>
      <c r="L577" s="63">
        <v>185</v>
      </c>
      <c r="M577" s="63">
        <v>425</v>
      </c>
      <c r="N577" s="75">
        <f>Tabla712[[#This Row],[VALOR ECONOMICO ]]/Tabla712[[#This Row],[RENDIMIENTO]]</f>
        <v>320.66666666666669</v>
      </c>
      <c r="O577" s="64" t="s">
        <v>421</v>
      </c>
      <c r="P577" s="76" t="s">
        <v>421</v>
      </c>
      <c r="Q577" s="65" t="s">
        <v>421</v>
      </c>
      <c r="R577" s="78" t="s">
        <v>421</v>
      </c>
      <c r="S577" s="71" t="s">
        <v>421</v>
      </c>
      <c r="T577" s="94" t="s">
        <v>421</v>
      </c>
      <c r="U577" s="71" t="s">
        <v>421</v>
      </c>
      <c r="V577" s="80" t="s">
        <v>421</v>
      </c>
    </row>
    <row r="578" spans="2:22" x14ac:dyDescent="0.3">
      <c r="B578" s="6" t="str">
        <f>'DATOS DISEÑO'!$C$9</f>
        <v>BOYACÁ</v>
      </c>
      <c r="C578" s="6" t="str">
        <f>'DATOS DISEÑO'!$C$10</f>
        <v>TUNDAMA</v>
      </c>
      <c r="D578" s="6">
        <v>17</v>
      </c>
      <c r="E578" s="6" t="s">
        <v>117</v>
      </c>
      <c r="F578" s="82" t="str">
        <f>VLOOKUP(Tabla712[[#This Row],[ITEM]],Tabla1[[#All],[ÍTEM]:[DESCRIPCIÓN ACTIVIDAD]],3,FALSE)</f>
        <v xml:space="preserve">PAVIMENTO DE CONCRETO HIDRÁULICO  
(Analizado para un tránsito NT3) </v>
      </c>
      <c r="G578" s="6" t="s">
        <v>28</v>
      </c>
      <c r="H578" t="s">
        <v>105</v>
      </c>
      <c r="I578" s="6" t="s">
        <v>87</v>
      </c>
      <c r="J578" s="5" cm="1">
        <f t="array" ref="J578">INDEX(Tabla5[[#All],[Departamento]:[Precio ($ COP)]],MATCH(Tabla712[[#This Row],[DEPARTAMENTO]]&amp;Tabla712[[#This Row],[CODIGO]]&amp;Tabla712[[#This Row],[PROVINCIA]],Tabla5[[#All],[Departamento]]&amp;Tabla5[[#All],[Código]]&amp;Tabla5[[#All],[Provincia]],0),6)</f>
        <v>136283.33333333334</v>
      </c>
      <c r="K578" s="74">
        <f>Tabla712[[#This Row],[VALOR ECONOMICO ]]/Tabla712[[#This Row],[PRESTACIONES '[%']]]*100</f>
        <v>73666.666666666672</v>
      </c>
      <c r="L578" s="63">
        <v>185</v>
      </c>
      <c r="M578" s="63">
        <v>40</v>
      </c>
      <c r="N578" s="75">
        <f>Tabla712[[#This Row],[VALOR ECONOMICO ]]/Tabla712[[#This Row],[RENDIMIENTO]]</f>
        <v>3407.0833333333335</v>
      </c>
      <c r="O578" s="64" t="s">
        <v>421</v>
      </c>
      <c r="P578" s="76" t="s">
        <v>421</v>
      </c>
      <c r="Q578" s="65" t="s">
        <v>421</v>
      </c>
      <c r="R578" s="78" t="s">
        <v>421</v>
      </c>
      <c r="S578" s="71" t="s">
        <v>421</v>
      </c>
      <c r="T578" s="94" t="s">
        <v>421</v>
      </c>
      <c r="U578" s="71" t="s">
        <v>421</v>
      </c>
      <c r="V578" s="80" t="s">
        <v>421</v>
      </c>
    </row>
    <row r="579" spans="2:22" x14ac:dyDescent="0.3">
      <c r="B579" s="6" t="str">
        <f>'DATOS DISEÑO'!$C$9</f>
        <v>BOYACÁ</v>
      </c>
      <c r="C579" s="6" t="str">
        <f>'DATOS DISEÑO'!$C$10</f>
        <v>TUNDAMA</v>
      </c>
      <c r="D579" s="6">
        <v>17</v>
      </c>
      <c r="E579" s="6" t="s">
        <v>117</v>
      </c>
      <c r="F579" s="82" t="str">
        <f>VLOOKUP(Tabla712[[#This Row],[ITEM]],Tabla1[[#All],[ÍTEM]:[DESCRIPCIÓN ACTIVIDAD]],3,FALSE)</f>
        <v xml:space="preserve">PAVIMENTO DE CONCRETO HIDRÁULICO  
(Analizado para un tránsito NT3) </v>
      </c>
      <c r="G579" s="6" t="s">
        <v>37</v>
      </c>
      <c r="H579" t="s">
        <v>339</v>
      </c>
      <c r="I579" s="6" t="s">
        <v>160</v>
      </c>
      <c r="J579" s="5" cm="1">
        <f t="array" ref="J579">INDEX(Tabla8[[#All],[Departamento ]:[Precio ($ COP)]],MATCH(Tabla712[[#This Row],[DEPARTAMENTO]]&amp;Tabla712[[#This Row],[CODIGO]]&amp;Tabla712[[#This Row],[PROVINCIA]],Tabla8[[#All],[Departamento ]]&amp;Tabla8[[#All],[Código]]&amp;Tabla8[[#All],[Provincia]],0),7)</f>
        <v>5920.5078271390385</v>
      </c>
      <c r="K579" s="74" t="s">
        <v>421</v>
      </c>
      <c r="L579" s="63" t="s">
        <v>421</v>
      </c>
      <c r="M579" s="63" t="s">
        <v>421</v>
      </c>
      <c r="N579" s="75" t="s">
        <v>421</v>
      </c>
      <c r="O579" s="64">
        <v>6.5650000000000004</v>
      </c>
      <c r="P579" s="77">
        <f>Tabla712[[#This Row],[CANTIDAD DE MATERIAL]]*Tabla712[[#This Row],[VALOR ECONOMICO ]]</f>
        <v>38868.133885167787</v>
      </c>
      <c r="Q579" s="65" t="s">
        <v>421</v>
      </c>
      <c r="R579" s="78" t="s">
        <v>421</v>
      </c>
      <c r="S579" s="71" t="s">
        <v>421</v>
      </c>
      <c r="T579" s="94" t="s">
        <v>421</v>
      </c>
      <c r="U579" s="71" t="s">
        <v>421</v>
      </c>
      <c r="V579" s="80" t="s">
        <v>421</v>
      </c>
    </row>
    <row r="580" spans="2:22" x14ac:dyDescent="0.3">
      <c r="B580" s="6" t="str">
        <f>'DATOS DISEÑO'!$C$9</f>
        <v>BOYACÁ</v>
      </c>
      <c r="C580" s="6" t="str">
        <f>'DATOS DISEÑO'!$C$10</f>
        <v>TUNDAMA</v>
      </c>
      <c r="D580" s="6">
        <v>17</v>
      </c>
      <c r="E580" s="6" t="s">
        <v>117</v>
      </c>
      <c r="F580" s="82" t="str">
        <f>VLOOKUP(Tabla712[[#This Row],[ITEM]],Tabla1[[#All],[ÍTEM]:[DESCRIPCIÓN ACTIVIDAD]],3,FALSE)</f>
        <v xml:space="preserve">PAVIMENTO DE CONCRETO HIDRÁULICO  
(Analizado para un tránsito NT3) </v>
      </c>
      <c r="G580" s="6" t="s">
        <v>39</v>
      </c>
      <c r="H580" t="s">
        <v>340</v>
      </c>
      <c r="I580" s="6" t="s">
        <v>160</v>
      </c>
      <c r="J580" s="5" cm="1">
        <f t="array" ref="J580">INDEX(Tabla8[[#All],[Departamento ]:[Precio ($ COP)]],MATCH(Tabla712[[#This Row],[DEPARTAMENTO]]&amp;Tabla712[[#This Row],[CODIGO]]&amp;Tabla712[[#This Row],[PROVINCIA]],Tabla8[[#All],[Departamento ]]&amp;Tabla8[[#All],[Código]]&amp;Tabla8[[#All],[Provincia]],0),7)</f>
        <v>5855.4473015660824</v>
      </c>
      <c r="K580" s="74" t="s">
        <v>421</v>
      </c>
      <c r="L580" s="63" t="s">
        <v>421</v>
      </c>
      <c r="M580" s="63" t="s">
        <v>421</v>
      </c>
      <c r="N580" s="75" t="s">
        <v>421</v>
      </c>
      <c r="O580" s="64">
        <v>0.52</v>
      </c>
      <c r="P580" s="77">
        <f>Tabla712[[#This Row],[CANTIDAD DE MATERIAL]]*Tabla712[[#This Row],[VALOR ECONOMICO ]]</f>
        <v>3044.8325968143631</v>
      </c>
      <c r="Q580" s="65" t="s">
        <v>421</v>
      </c>
      <c r="R580" s="78" t="s">
        <v>421</v>
      </c>
      <c r="S580" s="71" t="s">
        <v>421</v>
      </c>
      <c r="T580" s="94" t="s">
        <v>421</v>
      </c>
      <c r="U580" s="71" t="s">
        <v>421</v>
      </c>
      <c r="V580" s="80" t="s">
        <v>421</v>
      </c>
    </row>
    <row r="581" spans="2:22" x14ac:dyDescent="0.3">
      <c r="B581" s="6" t="str">
        <f>'DATOS DISEÑO'!$C$9</f>
        <v>BOYACÁ</v>
      </c>
      <c r="C581" s="6" t="str">
        <f>'DATOS DISEÑO'!$C$10</f>
        <v>TUNDAMA</v>
      </c>
      <c r="D581" s="6">
        <v>17</v>
      </c>
      <c r="E581" s="6" t="s">
        <v>117</v>
      </c>
      <c r="F581" s="82" t="str">
        <f>VLOOKUP(Tabla712[[#This Row],[ITEM]],Tabla1[[#All],[ÍTEM]:[DESCRIPCIÓN ACTIVIDAD]],3,FALSE)</f>
        <v xml:space="preserve">PAVIMENTO DE CONCRETO HIDRÁULICO  
(Analizado para un tránsito NT3) </v>
      </c>
      <c r="G581" s="6" t="s">
        <v>77</v>
      </c>
      <c r="H581" t="s">
        <v>367</v>
      </c>
      <c r="I581" s="6" t="s">
        <v>165</v>
      </c>
      <c r="J581" s="5" cm="1">
        <f t="array" ref="J581">INDEX(Tabla8[[#All],[Departamento ]:[Precio ($ COP)]],MATCH(Tabla712[[#This Row],[DEPARTAMENTO]]&amp;Tabla712[[#This Row],[CODIGO]]&amp;Tabla712[[#This Row],[PROVINCIA]],Tabla8[[#All],[Departamento ]]&amp;Tabla8[[#All],[Código]]&amp;Tabla8[[#All],[Provincia]],0),7)</f>
        <v>1491.1119185291211</v>
      </c>
      <c r="K581" s="74" t="s">
        <v>421</v>
      </c>
      <c r="L581" s="63" t="s">
        <v>421</v>
      </c>
      <c r="M581" s="63" t="s">
        <v>421</v>
      </c>
      <c r="N581" s="75" t="s">
        <v>421</v>
      </c>
      <c r="O581" s="64">
        <v>1.8080000000000001</v>
      </c>
      <c r="P581" s="77">
        <f>Tabla712[[#This Row],[CANTIDAD DE MATERIAL]]*Tabla712[[#This Row],[VALOR ECONOMICO ]]</f>
        <v>2695.9303487006509</v>
      </c>
      <c r="Q581" s="65" t="s">
        <v>421</v>
      </c>
      <c r="R581" s="78" t="s">
        <v>421</v>
      </c>
      <c r="S581" s="71" t="s">
        <v>421</v>
      </c>
      <c r="T581" s="94" t="s">
        <v>421</v>
      </c>
      <c r="U581" s="71" t="s">
        <v>421</v>
      </c>
      <c r="V581" s="80" t="s">
        <v>421</v>
      </c>
    </row>
    <row r="582" spans="2:22" x14ac:dyDescent="0.3">
      <c r="B582" s="6" t="str">
        <f>'DATOS DISEÑO'!$C$9</f>
        <v>BOYACÁ</v>
      </c>
      <c r="C582" s="6" t="str">
        <f>'DATOS DISEÑO'!$C$10</f>
        <v>TUNDAMA</v>
      </c>
      <c r="D582" s="6">
        <v>17</v>
      </c>
      <c r="E582" s="6" t="s">
        <v>109</v>
      </c>
      <c r="F582" s="82" t="str">
        <f>VLOOKUP(Tabla712[[#This Row],[ITEM]],Tabla1[[#All],[ÍTEM]:[DESCRIPCIÓN ACTIVIDAD]],3,FALSE)</f>
        <v>EXCAVACIÓN SIN CLASIFICAR DE LA EXPLANACIÓN Y CANALES</v>
      </c>
      <c r="G582" s="6" t="s">
        <v>53</v>
      </c>
      <c r="H582" t="s">
        <v>349</v>
      </c>
      <c r="I582" s="6" t="s">
        <v>146</v>
      </c>
      <c r="J582" s="5" cm="1">
        <f t="array" ref="J582">INDEX(Tabla8[[#All],[Departamento ]:[Precio ($ COP)]],MATCH(Tabla712[[#This Row],[DEPARTAMENTO]]&amp;Tabla712[[#This Row],[CODIGO]]&amp;Tabla712[[#This Row],[PROVINCIA]],Tabla8[[#All],[Departamento ]]&amp;Tabla8[[#All],[Código]]&amp;Tabla8[[#All],[Provincia]],0),7)</f>
        <v>3377.6829577518247</v>
      </c>
      <c r="K582" s="74" t="s">
        <v>421</v>
      </c>
      <c r="L582" s="63" t="s">
        <v>421</v>
      </c>
      <c r="M582" s="63" t="s">
        <v>421</v>
      </c>
      <c r="N582" s="75" t="s">
        <v>421</v>
      </c>
      <c r="O582" s="64">
        <v>1</v>
      </c>
      <c r="P582" s="77">
        <f>Tabla712[[#This Row],[CANTIDAD DE MATERIAL]]*Tabla712[[#This Row],[VALOR ECONOMICO ]]</f>
        <v>3377.6829577518247</v>
      </c>
      <c r="Q582" s="65" t="s">
        <v>421</v>
      </c>
      <c r="R582" s="78" t="s">
        <v>421</v>
      </c>
      <c r="S582" s="71" t="s">
        <v>421</v>
      </c>
      <c r="T582" s="94" t="s">
        <v>421</v>
      </c>
      <c r="U582" s="71" t="s">
        <v>421</v>
      </c>
      <c r="V582" s="80" t="s">
        <v>421</v>
      </c>
    </row>
    <row r="583" spans="2:22" x14ac:dyDescent="0.3">
      <c r="B583" s="6" t="str">
        <f>'DATOS DISEÑO'!$C$9</f>
        <v>BOYACÁ</v>
      </c>
      <c r="C583" s="6" t="str">
        <f>'DATOS DISEÑO'!$C$10</f>
        <v>TUNDAMA</v>
      </c>
      <c r="D583" s="6">
        <v>17</v>
      </c>
      <c r="E583" s="6" t="s">
        <v>111</v>
      </c>
      <c r="F583" s="82" t="str">
        <f>VLOOKUP(Tabla712[[#This Row],[ITEM]],Tabla1[[#All],[ÍTEM]:[DESCRIPCIÓN ACTIVIDAD]],3,FALSE)</f>
        <v>SUBBASE GRANULAR CLASE C 
(Analizada para tipo de gradacion SGB-50, clase C)</v>
      </c>
      <c r="G583" s="6" t="s">
        <v>71</v>
      </c>
      <c r="H583" t="s">
        <v>361</v>
      </c>
      <c r="I583" s="6" t="s">
        <v>146</v>
      </c>
      <c r="J583" s="5" cm="1">
        <f t="array" ref="J583">INDEX(Tabla8[[#All],[Departamento ]:[Precio ($ COP)]],MATCH(Tabla712[[#This Row],[DEPARTAMENTO]]&amp;Tabla712[[#This Row],[CODIGO]]&amp;Tabla712[[#This Row],[PROVINCIA]],Tabla8[[#All],[Departamento ]]&amp;Tabla8[[#All],[Código]]&amp;Tabla8[[#All],[Provincia]],0),7)</f>
        <v>65637.76513191931</v>
      </c>
      <c r="K583" s="74" t="s">
        <v>421</v>
      </c>
      <c r="L583" s="63" t="s">
        <v>421</v>
      </c>
      <c r="M583" s="63" t="s">
        <v>421</v>
      </c>
      <c r="N583" s="75" t="s">
        <v>421</v>
      </c>
      <c r="O583" s="64">
        <v>1.3</v>
      </c>
      <c r="P583" s="77">
        <f>Tabla712[[#This Row],[CANTIDAD DE MATERIAL]]*Tabla712[[#This Row],[VALOR ECONOMICO ]]</f>
        <v>85329.094671495113</v>
      </c>
      <c r="Q583" s="65" t="s">
        <v>421</v>
      </c>
      <c r="R583" s="78" t="s">
        <v>421</v>
      </c>
      <c r="S583" s="71" t="s">
        <v>421</v>
      </c>
      <c r="T583" s="94" t="s">
        <v>421</v>
      </c>
      <c r="U583" s="71" t="s">
        <v>421</v>
      </c>
      <c r="V583" s="80" t="s">
        <v>421</v>
      </c>
    </row>
    <row r="584" spans="2:22" x14ac:dyDescent="0.3">
      <c r="B584" s="6" t="str">
        <f>'DATOS DISEÑO'!$C$9</f>
        <v>BOYACÁ</v>
      </c>
      <c r="C584" s="6" t="str">
        <f>'DATOS DISEÑO'!$C$10</f>
        <v>TUNDAMA</v>
      </c>
      <c r="D584" s="6">
        <v>17</v>
      </c>
      <c r="E584" s="6" t="s">
        <v>117</v>
      </c>
      <c r="F584" s="82" t="str">
        <f>VLOOKUP(Tabla712[[#This Row],[ITEM]],Tabla1[[#All],[ÍTEM]:[DESCRIPCIÓN ACTIVIDAD]],3,FALSE)</f>
        <v xml:space="preserve">PAVIMENTO DE CONCRETO HIDRÁULICO  
(Analizado para un tránsito NT3) </v>
      </c>
      <c r="G584" s="6" t="s">
        <v>78</v>
      </c>
      <c r="H584" t="s">
        <v>369</v>
      </c>
      <c r="I584" s="6" t="s">
        <v>165</v>
      </c>
      <c r="J584" s="5" cm="1">
        <f t="array" ref="J584">INDEX(Tabla8[[#All],[Departamento ]:[Precio ($ COP)]],MATCH(Tabla712[[#This Row],[DEPARTAMENTO]]&amp;Tabla712[[#This Row],[CODIGO]]&amp;Tabla712[[#This Row],[PROVINCIA]],Tabla8[[#All],[Departamento ]]&amp;Tabla8[[#All],[Código]]&amp;Tabla8[[#All],[Provincia]],0),7)</f>
        <v>10741.705465751824</v>
      </c>
      <c r="K584" s="74" t="s">
        <v>421</v>
      </c>
      <c r="L584" s="63" t="s">
        <v>421</v>
      </c>
      <c r="M584" s="63" t="s">
        <v>421</v>
      </c>
      <c r="N584" s="75" t="s">
        <v>421</v>
      </c>
      <c r="O584" s="64">
        <v>1.29</v>
      </c>
      <c r="P584" s="77">
        <f>Tabla712[[#This Row],[CANTIDAD DE MATERIAL]]*Tabla712[[#This Row],[VALOR ECONOMICO ]]</f>
        <v>13856.800050819853</v>
      </c>
      <c r="Q584" s="65" t="s">
        <v>421</v>
      </c>
      <c r="R584" s="78" t="s">
        <v>421</v>
      </c>
      <c r="S584" s="71" t="s">
        <v>421</v>
      </c>
      <c r="T584" s="94" t="s">
        <v>421</v>
      </c>
      <c r="U584" s="71" t="s">
        <v>421</v>
      </c>
      <c r="V584" s="80" t="s">
        <v>421</v>
      </c>
    </row>
    <row r="585" spans="2:22" x14ac:dyDescent="0.3">
      <c r="B585" s="6" t="str">
        <f>'DATOS DISEÑO'!$C$9</f>
        <v>BOYACÁ</v>
      </c>
      <c r="C585" s="6" t="str">
        <f>'DATOS DISEÑO'!$C$10</f>
        <v>TUNDAMA</v>
      </c>
      <c r="D585" s="6">
        <v>17</v>
      </c>
      <c r="E585" s="6">
        <v>310.10000000000002</v>
      </c>
      <c r="F585" s="82" t="str">
        <f>VLOOKUP(Tabla712[[#This Row],[ITEM]],Tabla1[[#All],[ÍTEM]:[DESCRIPCIÓN ACTIVIDAD]],3,FALSE)</f>
        <v>CONFORMACIÓN DE LA CALZADA EXISTENTE</v>
      </c>
      <c r="G585" s="6" t="s">
        <v>33</v>
      </c>
      <c r="H585" t="s">
        <v>336</v>
      </c>
      <c r="I585" s="6" t="s">
        <v>335</v>
      </c>
      <c r="J585" s="5" cm="1">
        <f t="array" ref="J585">INDEX(Tabla8[[#All],[Departamento ]:[Precio ($ COP)]],MATCH(Tabla712[[#This Row],[DEPARTAMENTO]]&amp;Tabla712[[#This Row],[CODIGO]]&amp;Tabla712[[#This Row],[PROVINCIA]],Tabla8[[#All],[Departamento ]]&amp;Tabla8[[#All],[Código]]&amp;Tabla8[[#All],[Provincia]],0),7)</f>
        <v>97.87579460336616</v>
      </c>
      <c r="K585" s="74" t="s">
        <v>421</v>
      </c>
      <c r="L585" s="63" t="s">
        <v>421</v>
      </c>
      <c r="M585" s="63" t="s">
        <v>421</v>
      </c>
      <c r="N585" s="75" t="s">
        <v>421</v>
      </c>
      <c r="O585" s="64">
        <v>3</v>
      </c>
      <c r="P585" s="77">
        <f>Tabla712[[#This Row],[CANTIDAD DE MATERIAL]]*Tabla712[[#This Row],[VALOR ECONOMICO ]]</f>
        <v>293.62738381009848</v>
      </c>
      <c r="Q585" s="65" t="s">
        <v>421</v>
      </c>
      <c r="R585" s="78" t="s">
        <v>421</v>
      </c>
      <c r="S585" s="71" t="s">
        <v>421</v>
      </c>
      <c r="T585" s="94" t="s">
        <v>421</v>
      </c>
      <c r="U585" s="71" t="s">
        <v>421</v>
      </c>
      <c r="V585" s="80" t="s">
        <v>421</v>
      </c>
    </row>
    <row r="586" spans="2:22" x14ac:dyDescent="0.3">
      <c r="B586" s="6" t="str">
        <f>'DATOS DISEÑO'!$C$9</f>
        <v>BOYACÁ</v>
      </c>
      <c r="C586" s="6" t="str">
        <f>'DATOS DISEÑO'!$C$10</f>
        <v>TUNDAMA</v>
      </c>
      <c r="D586" s="6">
        <v>17</v>
      </c>
      <c r="E586" s="6" t="s">
        <v>111</v>
      </c>
      <c r="F586" s="82" t="str">
        <f>VLOOKUP(Tabla712[[#This Row],[ITEM]],Tabla1[[#All],[ÍTEM]:[DESCRIPCIÓN ACTIVIDAD]],3,FALSE)</f>
        <v>SUBBASE GRANULAR CLASE C 
(Analizada para tipo de gradacion SGB-50, clase C)</v>
      </c>
      <c r="G586" s="6" t="s">
        <v>33</v>
      </c>
      <c r="H586" t="s">
        <v>336</v>
      </c>
      <c r="I586" s="6" t="s">
        <v>335</v>
      </c>
      <c r="J586" s="5" cm="1">
        <f t="array" ref="J586">INDEX(Tabla8[[#All],[Departamento ]:[Precio ($ COP)]],MATCH(Tabla712[[#This Row],[DEPARTAMENTO]]&amp;Tabla712[[#This Row],[CODIGO]]&amp;Tabla712[[#This Row],[PROVINCIA]],Tabla8[[#All],[Departamento ]]&amp;Tabla8[[#All],[Código]]&amp;Tabla8[[#All],[Provincia]],0),7)</f>
        <v>97.87579460336616</v>
      </c>
      <c r="K586" s="74" t="s">
        <v>421</v>
      </c>
      <c r="L586" s="63" t="s">
        <v>421</v>
      </c>
      <c r="M586" s="63" t="s">
        <v>421</v>
      </c>
      <c r="N586" s="75" t="s">
        <v>421</v>
      </c>
      <c r="O586" s="64">
        <v>22</v>
      </c>
      <c r="P586" s="77">
        <f>Tabla712[[#This Row],[CANTIDAD DE MATERIAL]]*Tabla712[[#This Row],[VALOR ECONOMICO ]]</f>
        <v>2153.2674812740556</v>
      </c>
      <c r="Q586" s="65" t="s">
        <v>421</v>
      </c>
      <c r="R586" s="78" t="s">
        <v>421</v>
      </c>
      <c r="S586" s="71" t="s">
        <v>421</v>
      </c>
      <c r="T586" s="94" t="s">
        <v>421</v>
      </c>
      <c r="U586" s="71" t="s">
        <v>421</v>
      </c>
      <c r="V586" s="80" t="s">
        <v>421</v>
      </c>
    </row>
    <row r="587" spans="2:22" x14ac:dyDescent="0.3">
      <c r="B587" s="6" t="str">
        <f>'DATOS DISEÑO'!$C$9</f>
        <v>BOYACÁ</v>
      </c>
      <c r="C587" s="6" t="str">
        <f>'DATOS DISEÑO'!$C$10</f>
        <v>TUNDAMA</v>
      </c>
      <c r="D587" s="6">
        <v>17</v>
      </c>
      <c r="E587" s="6" t="s">
        <v>117</v>
      </c>
      <c r="F587" s="82" t="str">
        <f>VLOOKUP(Tabla712[[#This Row],[ITEM]],Tabla1[[#All],[ÍTEM]:[DESCRIPCIÓN ACTIVIDAD]],3,FALSE)</f>
        <v xml:space="preserve">PAVIMENTO DE CONCRETO HIDRÁULICO  
(Analizado para un tránsito NT3) </v>
      </c>
      <c r="G587" s="6" t="s">
        <v>55</v>
      </c>
      <c r="H587" t="s">
        <v>350</v>
      </c>
      <c r="I587" s="6" t="s">
        <v>160</v>
      </c>
      <c r="J587" s="5" cm="1">
        <f t="array" ref="J587">INDEX(Tabla8[[#All],[Departamento ]:[Precio ($ COP)]],MATCH(Tabla712[[#This Row],[DEPARTAMENTO]]&amp;Tabla712[[#This Row],[CODIGO]]&amp;Tabla712[[#This Row],[PROVINCIA]],Tabla8[[#All],[Departamento ]]&amp;Tabla8[[#All],[Código]]&amp;Tabla8[[#All],[Provincia]],0),7)</f>
        <v>8284.3754368187456</v>
      </c>
      <c r="K587" s="74" t="s">
        <v>421</v>
      </c>
      <c r="L587" s="63" t="s">
        <v>421</v>
      </c>
      <c r="M587" s="63" t="s">
        <v>421</v>
      </c>
      <c r="N587" s="75" t="s">
        <v>421</v>
      </c>
      <c r="O587" s="64">
        <v>1.3160000000000001</v>
      </c>
      <c r="P587" s="77">
        <f>Tabla712[[#This Row],[CANTIDAD DE MATERIAL]]*Tabla712[[#This Row],[VALOR ECONOMICO ]]</f>
        <v>10902.238074853469</v>
      </c>
      <c r="Q587" s="65" t="s">
        <v>421</v>
      </c>
      <c r="R587" s="78" t="s">
        <v>421</v>
      </c>
      <c r="S587" s="71" t="s">
        <v>421</v>
      </c>
      <c r="T587" s="94" t="s">
        <v>421</v>
      </c>
      <c r="U587" s="71" t="s">
        <v>421</v>
      </c>
      <c r="V587" s="80" t="s">
        <v>421</v>
      </c>
    </row>
    <row r="588" spans="2:22" x14ac:dyDescent="0.3">
      <c r="B588" s="6" t="str">
        <f>'DATOS DISEÑO'!$C$9</f>
        <v>BOYACÁ</v>
      </c>
      <c r="C588" s="6" t="str">
        <f>'DATOS DISEÑO'!$C$10</f>
        <v>TUNDAMA</v>
      </c>
      <c r="D588" s="6">
        <v>17</v>
      </c>
      <c r="E588" s="6" t="s">
        <v>117</v>
      </c>
      <c r="F588" s="82" t="str">
        <f>VLOOKUP(Tabla712[[#This Row],[ITEM]],Tabla1[[#All],[ÍTEM]:[DESCRIPCIÓN ACTIVIDAD]],3,FALSE)</f>
        <v xml:space="preserve">PAVIMENTO DE CONCRETO HIDRÁULICO  
(Analizado para un tránsito NT3) </v>
      </c>
      <c r="G588" s="6" t="s">
        <v>49</v>
      </c>
      <c r="H588" t="s">
        <v>347</v>
      </c>
      <c r="I588" s="6" t="s">
        <v>146</v>
      </c>
      <c r="J588" s="5" cm="1">
        <f t="array" ref="J588">INDEX(Tabla8[[#All],[Departamento ]:[Precio ($ COP)]],MATCH(Tabla712[[#This Row],[DEPARTAMENTO]]&amp;Tabla712[[#This Row],[CODIGO]]&amp;Tabla712[[#This Row],[PROVINCIA]],Tabla8[[#All],[Departamento ]]&amp;Tabla8[[#All],[Código]]&amp;Tabla8[[#All],[Provincia]],0),7)</f>
        <v>730184</v>
      </c>
      <c r="K588" s="74" t="s">
        <v>421</v>
      </c>
      <c r="L588" s="63" t="s">
        <v>421</v>
      </c>
      <c r="M588" s="63" t="s">
        <v>421</v>
      </c>
      <c r="N588" s="75" t="s">
        <v>421</v>
      </c>
      <c r="O588" s="64">
        <v>1.01</v>
      </c>
      <c r="P588" s="77">
        <f>Tabla712[[#This Row],[CANTIDAD DE MATERIAL]]*Tabla712[[#This Row],[VALOR ECONOMICO ]]</f>
        <v>737485.84</v>
      </c>
      <c r="Q588" s="65" t="s">
        <v>421</v>
      </c>
      <c r="R588" s="78" t="s">
        <v>421</v>
      </c>
      <c r="S588" s="71" t="s">
        <v>421</v>
      </c>
      <c r="T588" s="94" t="s">
        <v>421</v>
      </c>
      <c r="U588" s="71" t="s">
        <v>421</v>
      </c>
      <c r="V588" s="80" t="s">
        <v>421</v>
      </c>
    </row>
    <row r="589" spans="2:22" x14ac:dyDescent="0.3">
      <c r="B589" s="6" t="str">
        <f>'DATOS DISEÑO'!$C$9</f>
        <v>BOYACÁ</v>
      </c>
      <c r="C589" s="6" t="str">
        <f>'DATOS DISEÑO'!$C$10</f>
        <v>TUNDAMA</v>
      </c>
      <c r="D589" s="6">
        <v>17</v>
      </c>
      <c r="E589" s="6" t="s">
        <v>117</v>
      </c>
      <c r="F589" s="82" t="str">
        <f>VLOOKUP(Tabla712[[#This Row],[ITEM]],Tabla1[[#All],[ÍTEM]:[DESCRIPCIÓN ACTIVIDAD]],3,FALSE)</f>
        <v xml:space="preserve">PAVIMENTO DE CONCRETO HIDRÁULICO  
(Analizado para un tránsito NT3) </v>
      </c>
      <c r="G589" s="6" t="s">
        <v>6</v>
      </c>
      <c r="H589" t="s">
        <v>373</v>
      </c>
      <c r="I589" s="6" t="s">
        <v>372</v>
      </c>
      <c r="J589" s="5" cm="1">
        <f t="array" ref="J589">INDEX(Tabla9[[#All],[Departamento ]:[Precio ($ COP)]],MATCH(Tabla712[[#This Row],[DEPARTAMENTO]]&amp;Tabla712[[#This Row],[CODIGO]]&amp;Tabla712[[#This Row],[PROVINCIA]],Tabla9[[#All],[Departamento ]]&amp;Tabla9[[#All],[Código]]&amp;Tabla9[[#All],[Provincia]],0),8)</f>
        <v>4794.383416017009</v>
      </c>
      <c r="K589" s="74" t="s">
        <v>421</v>
      </c>
      <c r="L589" s="63" t="s">
        <v>421</v>
      </c>
      <c r="M589" s="63" t="s">
        <v>421</v>
      </c>
      <c r="N589" s="75" t="s">
        <v>421</v>
      </c>
      <c r="O589" s="64" t="s">
        <v>421</v>
      </c>
      <c r="P589" s="76" t="s">
        <v>421</v>
      </c>
      <c r="Q589" s="65">
        <f>1/6.25</f>
        <v>0.16</v>
      </c>
      <c r="R589" s="79">
        <f>Tabla712[[#This Row],[VALOR ECONOMICO ]]*Tabla712[[#This Row],[RENDIMIENTO EQUIPO]]</f>
        <v>767.10134656272146</v>
      </c>
      <c r="S589" s="71" t="s">
        <v>421</v>
      </c>
      <c r="T589" s="94" t="s">
        <v>421</v>
      </c>
      <c r="U589" s="71" t="s">
        <v>421</v>
      </c>
      <c r="V589" s="80" t="s">
        <v>421</v>
      </c>
    </row>
    <row r="590" spans="2:22" x14ac:dyDescent="0.3">
      <c r="B590" s="6" t="str">
        <f>'DATOS DISEÑO'!$C$9</f>
        <v>BOYACÁ</v>
      </c>
      <c r="C590" s="6" t="str">
        <f>'DATOS DISEÑO'!$C$10</f>
        <v>TUNDAMA</v>
      </c>
      <c r="D590" s="6">
        <v>17</v>
      </c>
      <c r="E590" s="6" t="s">
        <v>109</v>
      </c>
      <c r="F590" s="82" t="str">
        <f>VLOOKUP(Tabla712[[#This Row],[ITEM]],Tabla1[[#All],[ÍTEM]:[DESCRIPCIÓN ACTIVIDAD]],3,FALSE)</f>
        <v>EXCAVACIÓN SIN CLASIFICAR DE LA EXPLANACIÓN Y CANALES</v>
      </c>
      <c r="G590" s="6" t="s">
        <v>10</v>
      </c>
      <c r="H590" t="s">
        <v>375</v>
      </c>
      <c r="I590" s="6" t="s">
        <v>372</v>
      </c>
      <c r="J590" s="5" cm="1">
        <f t="array" ref="J590">INDEX(Tabla9[[#All],[Departamento ]:[Precio ($ COP)]],MATCH(Tabla712[[#This Row],[DEPARTAMENTO]]&amp;Tabla712[[#This Row],[CODIGO]]&amp;Tabla712[[#This Row],[PROVINCIA]],Tabla9[[#All],[Departamento ]]&amp;Tabla9[[#All],[Código]]&amp;Tabla9[[#All],[Provincia]],0),8)</f>
        <v>250141.74344436562</v>
      </c>
      <c r="K590" s="74" t="s">
        <v>421</v>
      </c>
      <c r="L590" s="63" t="s">
        <v>421</v>
      </c>
      <c r="M590" s="63" t="s">
        <v>421</v>
      </c>
      <c r="N590" s="75" t="s">
        <v>421</v>
      </c>
      <c r="O590" s="64" t="s">
        <v>421</v>
      </c>
      <c r="P590" s="76" t="s">
        <v>421</v>
      </c>
      <c r="Q590" s="65">
        <f>1/70</f>
        <v>1.4285714285714285E-2</v>
      </c>
      <c r="R590" s="79">
        <f>Tabla712[[#This Row],[VALOR ECONOMICO ]]*Tabla712[[#This Row],[RENDIMIENTO EQUIPO]]</f>
        <v>3573.4534777766517</v>
      </c>
      <c r="S590" s="71" t="s">
        <v>421</v>
      </c>
      <c r="T590" s="94" t="s">
        <v>421</v>
      </c>
      <c r="U590" s="71" t="s">
        <v>421</v>
      </c>
      <c r="V590" s="80" t="s">
        <v>421</v>
      </c>
    </row>
    <row r="591" spans="2:22" x14ac:dyDescent="0.3">
      <c r="B591" s="6" t="str">
        <f>'DATOS DISEÑO'!$C$9</f>
        <v>BOYACÁ</v>
      </c>
      <c r="C591" s="6" t="str">
        <f>'DATOS DISEÑO'!$C$10</f>
        <v>TUNDAMA</v>
      </c>
      <c r="D591" s="6">
        <v>17</v>
      </c>
      <c r="E591" s="6">
        <v>310.10000000000002</v>
      </c>
      <c r="F591" s="82" t="str">
        <f>VLOOKUP(Tabla712[[#This Row],[ITEM]],Tabla1[[#All],[ÍTEM]:[DESCRIPCIÓN ACTIVIDAD]],3,FALSE)</f>
        <v>CONFORMACIÓN DE LA CALZADA EXISTENTE</v>
      </c>
      <c r="G591" s="6" t="s">
        <v>323</v>
      </c>
      <c r="H591" t="s">
        <v>377</v>
      </c>
      <c r="I591" s="6" t="s">
        <v>372</v>
      </c>
      <c r="J591" s="5" cm="1">
        <f t="array" ref="J591">INDEX(Tabla9[[#All],[Departamento ]:[Precio ($ COP)]],MATCH(Tabla712[[#This Row],[DEPARTAMENTO]]&amp;Tabla712[[#This Row],[CODIGO]]&amp;Tabla712[[#This Row],[PROVINCIA]],Tabla9[[#All],[Departamento ]]&amp;Tabla9[[#All],[Código]]&amp;Tabla9[[#All],[Provincia]],0),8)</f>
        <v>250141.74344436562</v>
      </c>
      <c r="K591" s="74" t="s">
        <v>421</v>
      </c>
      <c r="L591" s="63" t="s">
        <v>421</v>
      </c>
      <c r="M591" s="63" t="s">
        <v>421</v>
      </c>
      <c r="N591" s="75" t="s">
        <v>421</v>
      </c>
      <c r="O591" s="64" t="s">
        <v>421</v>
      </c>
      <c r="P591" s="76" t="s">
        <v>421</v>
      </c>
      <c r="Q591" s="65">
        <f>1/619.375</f>
        <v>1.6145307769929364E-3</v>
      </c>
      <c r="R591" s="79">
        <f>Tabla712[[#This Row],[VALOR ECONOMICO ]]*Tabla712[[#This Row],[RENDIMIENTO EQUIPO]]</f>
        <v>403.86154340159942</v>
      </c>
      <c r="S591" s="71" t="s">
        <v>421</v>
      </c>
      <c r="T591" s="94" t="s">
        <v>421</v>
      </c>
      <c r="U591" s="71" t="s">
        <v>421</v>
      </c>
      <c r="V591" s="80" t="s">
        <v>421</v>
      </c>
    </row>
    <row r="592" spans="2:22" x14ac:dyDescent="0.3">
      <c r="B592" s="6" t="str">
        <f>'DATOS DISEÑO'!$C$9</f>
        <v>BOYACÁ</v>
      </c>
      <c r="C592" s="6" t="str">
        <f>'DATOS DISEÑO'!$C$10</f>
        <v>TUNDAMA</v>
      </c>
      <c r="D592" s="6">
        <v>17</v>
      </c>
      <c r="E592" s="6">
        <v>310.10000000000002</v>
      </c>
      <c r="F592" s="82" t="str">
        <f>VLOOKUP(Tabla712[[#This Row],[ITEM]],Tabla1[[#All],[ÍTEM]:[DESCRIPCIÓN ACTIVIDAD]],3,FALSE)</f>
        <v>CONFORMACIÓN DE LA CALZADA EXISTENTE</v>
      </c>
      <c r="G592" s="6" t="s">
        <v>18</v>
      </c>
      <c r="H592" t="s">
        <v>379</v>
      </c>
      <c r="I592" s="6" t="s">
        <v>372</v>
      </c>
      <c r="J592" s="5" cm="1">
        <f t="array" ref="J592">INDEX(Tabla9[[#All],[Departamento ]:[Precio ($ COP)]],MATCH(Tabla712[[#This Row],[DEPARTAMENTO]]&amp;Tabla712[[#This Row],[CODIGO]]&amp;Tabla712[[#This Row],[PROVINCIA]],Tabla9[[#All],[Departamento ]]&amp;Tabla9[[#All],[Código]]&amp;Tabla9[[#All],[Provincia]],0),8)</f>
        <v>61676.547421790725</v>
      </c>
      <c r="K592" s="74" t="s">
        <v>421</v>
      </c>
      <c r="L592" s="63" t="s">
        <v>421</v>
      </c>
      <c r="M592" s="63" t="s">
        <v>421</v>
      </c>
      <c r="N592" s="75" t="s">
        <v>421</v>
      </c>
      <c r="O592" s="64" t="s">
        <v>421</v>
      </c>
      <c r="P592" s="76" t="s">
        <v>421</v>
      </c>
      <c r="Q592" s="65">
        <f>1/619.375</f>
        <v>1.6145307769929364E-3</v>
      </c>
      <c r="R592" s="79">
        <f>Tabla712[[#This Row],[VALOR ECONOMICO ]]*Tabla712[[#This Row],[RENDIMIENTO EQUIPO]]</f>
        <v>99.578684031145471</v>
      </c>
      <c r="S592" s="71" t="s">
        <v>421</v>
      </c>
      <c r="T592" s="94" t="s">
        <v>421</v>
      </c>
      <c r="U592" s="71" t="s">
        <v>421</v>
      </c>
      <c r="V592" s="80" t="s">
        <v>421</v>
      </c>
    </row>
    <row r="593" spans="2:22" x14ac:dyDescent="0.3">
      <c r="B593" s="6" t="str">
        <f>'DATOS DISEÑO'!$C$9</f>
        <v>BOYACÁ</v>
      </c>
      <c r="C593" s="6" t="str">
        <f>'DATOS DISEÑO'!$C$10</f>
        <v>TUNDAMA</v>
      </c>
      <c r="D593" s="6">
        <v>17</v>
      </c>
      <c r="E593" s="6" t="s">
        <v>111</v>
      </c>
      <c r="F593" s="82" t="str">
        <f>VLOOKUP(Tabla712[[#This Row],[ITEM]],Tabla1[[#All],[ÍTEM]:[DESCRIPCIÓN ACTIVIDAD]],3,FALSE)</f>
        <v>SUBBASE GRANULAR CLASE C 
(Analizada para tipo de gradacion SGB-50, clase C)</v>
      </c>
      <c r="G593" s="6" t="s">
        <v>18</v>
      </c>
      <c r="H593" t="s">
        <v>379</v>
      </c>
      <c r="I593" s="6" t="s">
        <v>372</v>
      </c>
      <c r="J593" s="5" cm="1">
        <f t="array" ref="J593">INDEX(Tabla9[[#All],[Departamento ]:[Precio ($ COP)]],MATCH(Tabla712[[#This Row],[DEPARTAMENTO]]&amp;Tabla712[[#This Row],[CODIGO]]&amp;Tabla712[[#This Row],[PROVINCIA]],Tabla9[[#All],[Departamento ]]&amp;Tabla9[[#All],[Código]]&amp;Tabla9[[#All],[Provincia]],0),8)</f>
        <v>61676.547421790725</v>
      </c>
      <c r="K593" s="74" t="s">
        <v>421</v>
      </c>
      <c r="L593" s="63" t="s">
        <v>421</v>
      </c>
      <c r="M593" s="63" t="s">
        <v>421</v>
      </c>
      <c r="N593" s="75" t="s">
        <v>421</v>
      </c>
      <c r="O593" s="64" t="s">
        <v>421</v>
      </c>
      <c r="P593" s="76" t="s">
        <v>421</v>
      </c>
      <c r="Q593" s="65">
        <f>1/40</f>
        <v>2.5000000000000001E-2</v>
      </c>
      <c r="R593" s="79">
        <f>Tabla712[[#This Row],[VALOR ECONOMICO ]]*Tabla712[[#This Row],[RENDIMIENTO EQUIPO]]</f>
        <v>1541.9136855447682</v>
      </c>
      <c r="S593" s="71" t="s">
        <v>421</v>
      </c>
      <c r="T593" s="94" t="s">
        <v>421</v>
      </c>
      <c r="U593" s="71" t="s">
        <v>421</v>
      </c>
      <c r="V593" s="80" t="s">
        <v>421</v>
      </c>
    </row>
    <row r="594" spans="2:22" x14ac:dyDescent="0.3">
      <c r="B594" s="6" t="str">
        <f>'DATOS DISEÑO'!$C$9</f>
        <v>BOYACÁ</v>
      </c>
      <c r="C594" s="6" t="str">
        <f>'DATOS DISEÑO'!$C$10</f>
        <v>TUNDAMA</v>
      </c>
      <c r="D594" s="6">
        <v>17</v>
      </c>
      <c r="E594" s="6" t="s">
        <v>109</v>
      </c>
      <c r="F594" s="82" t="str">
        <f>VLOOKUP(Tabla712[[#This Row],[ITEM]],Tabla1[[#All],[ÍTEM]:[DESCRIPCIÓN ACTIVIDAD]],3,FALSE)</f>
        <v>EXCAVACIÓN SIN CLASIFICAR DE LA EXPLANACIÓN Y CANALES</v>
      </c>
      <c r="G594" s="6" t="s">
        <v>30</v>
      </c>
      <c r="H594" t="s">
        <v>383</v>
      </c>
      <c r="I594" s="6" t="s">
        <v>372</v>
      </c>
      <c r="J594" s="5" cm="1">
        <f t="array" ref="J594">INDEX(Tabla9[[#All],[Departamento ]:[Precio ($ COP)]],MATCH(Tabla712[[#This Row],[DEPARTAMENTO]]&amp;Tabla712[[#This Row],[CODIGO]]&amp;Tabla712[[#This Row],[PROVINCIA]],Tabla9[[#All],[Departamento ]]&amp;Tabla9[[#All],[Código]]&amp;Tabla9[[#All],[Provincia]],0),8)</f>
        <v>135493.44436569806</v>
      </c>
      <c r="K594" s="74" t="s">
        <v>421</v>
      </c>
      <c r="L594" s="63" t="s">
        <v>421</v>
      </c>
      <c r="M594" s="63" t="s">
        <v>421</v>
      </c>
      <c r="N594" s="75" t="s">
        <v>421</v>
      </c>
      <c r="O594" s="64" t="s">
        <v>421</v>
      </c>
      <c r="P594" s="76" t="s">
        <v>421</v>
      </c>
      <c r="Q594" s="65">
        <f>1/53.125</f>
        <v>1.8823529411764704E-2</v>
      </c>
      <c r="R594" s="79">
        <f>Tabla712[[#This Row],[VALOR ECONOMICO ]]*Tabla712[[#This Row],[RENDIMIENTO EQUIPO]]</f>
        <v>2550.4648351190222</v>
      </c>
      <c r="S594" s="71" t="s">
        <v>421</v>
      </c>
      <c r="T594" s="94" t="s">
        <v>421</v>
      </c>
      <c r="U594" s="71" t="s">
        <v>421</v>
      </c>
      <c r="V594" s="80" t="s">
        <v>421</v>
      </c>
    </row>
    <row r="595" spans="2:22" x14ac:dyDescent="0.3">
      <c r="B595" s="6" t="str">
        <f>'DATOS DISEÑO'!$C$9</f>
        <v>BOYACÁ</v>
      </c>
      <c r="C595" s="6" t="str">
        <f>'DATOS DISEÑO'!$C$10</f>
        <v>TUNDAMA</v>
      </c>
      <c r="D595" s="6">
        <v>17</v>
      </c>
      <c r="E595" s="6" t="s">
        <v>117</v>
      </c>
      <c r="F595" s="82" t="str">
        <f>VLOOKUP(Tabla712[[#This Row],[ITEM]],Tabla1[[#All],[ÍTEM]:[DESCRIPCIÓN ACTIVIDAD]],3,FALSE)</f>
        <v xml:space="preserve">PAVIMENTO DE CONCRETO HIDRÁULICO  
(Analizado para un tránsito NT3) </v>
      </c>
      <c r="G595" s="6" t="s">
        <v>42</v>
      </c>
      <c r="H595" t="s">
        <v>389</v>
      </c>
      <c r="I595" s="6" t="s">
        <v>372</v>
      </c>
      <c r="J595" s="5" cm="1">
        <f t="array" ref="J595">INDEX(Tabla9[[#All],[Departamento ]:[Precio ($ COP)]],MATCH(Tabla712[[#This Row],[DEPARTAMENTO]]&amp;Tabla712[[#This Row],[CODIGO]]&amp;Tabla712[[#This Row],[PROVINCIA]],Tabla9[[#All],[Departamento ]]&amp;Tabla9[[#All],[Código]]&amp;Tabla9[[#All],[Provincia]],0),8)</f>
        <v>83380.581148121899</v>
      </c>
      <c r="K595" s="74" t="s">
        <v>421</v>
      </c>
      <c r="L595" s="63" t="s">
        <v>421</v>
      </c>
      <c r="M595" s="63" t="s">
        <v>421</v>
      </c>
      <c r="N595" s="75" t="s">
        <v>421</v>
      </c>
      <c r="O595" s="64" t="s">
        <v>421</v>
      </c>
      <c r="P595" s="76" t="s">
        <v>421</v>
      </c>
      <c r="Q595" s="65">
        <f>1/6.25</f>
        <v>0.16</v>
      </c>
      <c r="R595" s="79">
        <f>Tabla712[[#This Row],[VALOR ECONOMICO ]]*Tabla712[[#This Row],[RENDIMIENTO EQUIPO]]</f>
        <v>13340.892983699505</v>
      </c>
      <c r="S595" s="71" t="s">
        <v>421</v>
      </c>
      <c r="T595" s="94" t="s">
        <v>421</v>
      </c>
      <c r="U595" s="71" t="s">
        <v>421</v>
      </c>
      <c r="V595" s="80" t="s">
        <v>421</v>
      </c>
    </row>
    <row r="596" spans="2:22" x14ac:dyDescent="0.3">
      <c r="B596" s="6" t="str">
        <f>'DATOS DISEÑO'!$C$9</f>
        <v>BOYACÁ</v>
      </c>
      <c r="C596" s="6" t="str">
        <f>'DATOS DISEÑO'!$C$10</f>
        <v>TUNDAMA</v>
      </c>
      <c r="D596" s="6">
        <v>17</v>
      </c>
      <c r="E596" s="6" t="s">
        <v>117</v>
      </c>
      <c r="F596" s="82" t="str">
        <f>VLOOKUP(Tabla712[[#This Row],[ITEM]],Tabla1[[#All],[ÍTEM]:[DESCRIPCIÓN ACTIVIDAD]],3,FALSE)</f>
        <v xml:space="preserve">PAVIMENTO DE CONCRETO HIDRÁULICO  
(Analizado para un tránsito NT3) </v>
      </c>
      <c r="G596" s="6" t="s">
        <v>44</v>
      </c>
      <c r="H596" t="s">
        <v>390</v>
      </c>
      <c r="I596" s="6" t="s">
        <v>372</v>
      </c>
      <c r="J596" s="5" cm="1">
        <f t="array" ref="J596">INDEX(Tabla9[[#All],[Departamento ]:[Precio ($ COP)]],MATCH(Tabla712[[#This Row],[DEPARTAMENTO]]&amp;Tabla712[[#This Row],[CODIGO]]&amp;Tabla712[[#This Row],[PROVINCIA]],Tabla9[[#All],[Departamento ]]&amp;Tabla9[[#All],[Código]]&amp;Tabla9[[#All],[Provincia]],0),8)</f>
        <v>14332.941186854017</v>
      </c>
      <c r="K596" s="74" t="s">
        <v>421</v>
      </c>
      <c r="L596" s="63" t="s">
        <v>421</v>
      </c>
      <c r="M596" s="63" t="s">
        <v>421</v>
      </c>
      <c r="N596" s="75" t="s">
        <v>421</v>
      </c>
      <c r="O596" s="64" t="s">
        <v>421</v>
      </c>
      <c r="P596" s="76" t="s">
        <v>421</v>
      </c>
      <c r="Q596" s="65">
        <f>1/6.25</f>
        <v>0.16</v>
      </c>
      <c r="R596" s="79">
        <f>Tabla712[[#This Row],[VALOR ECONOMICO ]]*Tabla712[[#This Row],[RENDIMIENTO EQUIPO]]</f>
        <v>2293.2705898966428</v>
      </c>
      <c r="S596" s="71" t="s">
        <v>421</v>
      </c>
      <c r="T596" s="94" t="s">
        <v>421</v>
      </c>
      <c r="U596" s="71" t="s">
        <v>421</v>
      </c>
      <c r="V596" s="80" t="s">
        <v>421</v>
      </c>
    </row>
    <row r="597" spans="2:22" x14ac:dyDescent="0.3">
      <c r="B597" s="6" t="str">
        <f>'DATOS DISEÑO'!$C$9</f>
        <v>BOYACÁ</v>
      </c>
      <c r="C597" s="6" t="str">
        <f>'DATOS DISEÑO'!$C$10</f>
        <v>TUNDAMA</v>
      </c>
      <c r="D597" s="6">
        <v>17</v>
      </c>
      <c r="E597" s="6" t="s">
        <v>117</v>
      </c>
      <c r="F597" s="82" t="str">
        <f>VLOOKUP(Tabla712[[#This Row],[ITEM]],Tabla1[[#All],[ÍTEM]:[DESCRIPCIÓN ACTIVIDAD]],3,FALSE)</f>
        <v xml:space="preserve">PAVIMENTO DE CONCRETO HIDRÁULICO  
(Analizado para un tránsito NT3) </v>
      </c>
      <c r="G597" s="6" t="s">
        <v>48</v>
      </c>
      <c r="H597" t="s">
        <v>392</v>
      </c>
      <c r="I597" s="6" t="s">
        <v>372</v>
      </c>
      <c r="J597" s="5" cm="1">
        <f t="array" ref="J597">INDEX(Tabla9[[#All],[Departamento ]:[Precio ($ COP)]],MATCH(Tabla712[[#This Row],[DEPARTAMENTO]]&amp;Tabla712[[#This Row],[CODIGO]]&amp;Tabla712[[#This Row],[PROVINCIA]],Tabla9[[#All],[Departamento ]]&amp;Tabla9[[#All],[Código]]&amp;Tabla9[[#All],[Provincia]],0),8)</f>
        <v>747.77579318368964</v>
      </c>
      <c r="K597" s="74" t="s">
        <v>421</v>
      </c>
      <c r="L597" s="63" t="s">
        <v>421</v>
      </c>
      <c r="M597" s="63" t="s">
        <v>421</v>
      </c>
      <c r="N597" s="75" t="s">
        <v>421</v>
      </c>
      <c r="O597" s="64" t="s">
        <v>421</v>
      </c>
      <c r="P597" s="76" t="s">
        <v>421</v>
      </c>
      <c r="Q597" s="65">
        <f>1/6.25</f>
        <v>0.16</v>
      </c>
      <c r="R597" s="79">
        <f>Tabla712[[#This Row],[VALOR ECONOMICO ]]*Tabla712[[#This Row],[RENDIMIENTO EQUIPO]]</f>
        <v>119.64412690939035</v>
      </c>
      <c r="S597" s="71" t="s">
        <v>421</v>
      </c>
      <c r="T597" s="94" t="s">
        <v>421</v>
      </c>
      <c r="U597" s="71" t="s">
        <v>421</v>
      </c>
      <c r="V597" s="80" t="s">
        <v>421</v>
      </c>
    </row>
    <row r="598" spans="2:22" x14ac:dyDescent="0.3">
      <c r="B598" s="6" t="str">
        <f>'DATOS DISEÑO'!$C$9</f>
        <v>BOYACÁ</v>
      </c>
      <c r="C598" s="6" t="str">
        <f>'DATOS DISEÑO'!$C$10</f>
        <v>TUNDAMA</v>
      </c>
      <c r="D598" s="6">
        <v>17</v>
      </c>
      <c r="E598" s="6">
        <v>310.10000000000002</v>
      </c>
      <c r="F598" s="82" t="str">
        <f>VLOOKUP(Tabla712[[#This Row],[ITEM]],Tabla1[[#All],[ÍTEM]:[DESCRIPCIÓN ACTIVIDAD]],3,FALSE)</f>
        <v>CONFORMACIÓN DE LA CALZADA EXISTENTE</v>
      </c>
      <c r="G598" s="6" t="s">
        <v>52</v>
      </c>
      <c r="H598" t="s">
        <v>395</v>
      </c>
      <c r="I598" s="6" t="s">
        <v>372</v>
      </c>
      <c r="J598" s="5" cm="1">
        <f t="array" ref="J598">INDEX(Tabla9[[#All],[Departamento ]:[Precio ($ COP)]],MATCH(Tabla712[[#This Row],[DEPARTAMENTO]]&amp;Tabla712[[#This Row],[CODIGO]]&amp;Tabla712[[#This Row],[PROVINCIA]],Tabla9[[#All],[Departamento ]]&amp;Tabla9[[#All],[Código]]&amp;Tabla9[[#All],[Provincia]],0),8)</f>
        <v>250141.74344436562</v>
      </c>
      <c r="K598" s="74" t="s">
        <v>421</v>
      </c>
      <c r="L598" s="63" t="s">
        <v>421</v>
      </c>
      <c r="M598" s="63" t="s">
        <v>421</v>
      </c>
      <c r="N598" s="75" t="s">
        <v>421</v>
      </c>
      <c r="O598" s="64" t="s">
        <v>421</v>
      </c>
      <c r="P598" s="76" t="s">
        <v>421</v>
      </c>
      <c r="Q598" s="65">
        <f>1/619.375</f>
        <v>1.6145307769929364E-3</v>
      </c>
      <c r="R598" s="79">
        <f>Tabla712[[#This Row],[VALOR ECONOMICO ]]*Tabla712[[#This Row],[RENDIMIENTO EQUIPO]]</f>
        <v>403.86154340159942</v>
      </c>
      <c r="S598" s="71" t="s">
        <v>421</v>
      </c>
      <c r="T598" s="94" t="s">
        <v>421</v>
      </c>
      <c r="U598" s="71" t="s">
        <v>421</v>
      </c>
      <c r="V598" s="80" t="s">
        <v>421</v>
      </c>
    </row>
    <row r="599" spans="2:22" x14ac:dyDescent="0.3">
      <c r="B599" s="6" t="str">
        <f>'DATOS DISEÑO'!$C$9</f>
        <v>BOYACÁ</v>
      </c>
      <c r="C599" s="6" t="str">
        <f>'DATOS DISEÑO'!$C$10</f>
        <v>TUNDAMA</v>
      </c>
      <c r="D599" s="6">
        <v>17</v>
      </c>
      <c r="E599" s="6" t="s">
        <v>109</v>
      </c>
      <c r="F599" s="82" t="str">
        <f>VLOOKUP(Tabla712[[#This Row],[ITEM]],Tabla1[[#All],[ÍTEM]:[DESCRIPCIÓN ACTIVIDAD]],3,FALSE)</f>
        <v>EXCAVACIÓN SIN CLASIFICAR DE LA EXPLANACIÓN Y CANALES</v>
      </c>
      <c r="G599" s="6" t="s">
        <v>52</v>
      </c>
      <c r="H599" t="s">
        <v>395</v>
      </c>
      <c r="I599" s="6" t="s">
        <v>372</v>
      </c>
      <c r="J599" s="5" cm="1">
        <f t="array" ref="J599">INDEX(Tabla9[[#All],[Departamento ]:[Precio ($ COP)]],MATCH(Tabla712[[#This Row],[DEPARTAMENTO]]&amp;Tabla712[[#This Row],[CODIGO]]&amp;Tabla712[[#This Row],[PROVINCIA]],Tabla9[[#All],[Departamento ]]&amp;Tabla9[[#All],[Código]]&amp;Tabla9[[#All],[Provincia]],0),8)</f>
        <v>250141.74344436562</v>
      </c>
      <c r="K599" s="74" t="s">
        <v>421</v>
      </c>
      <c r="L599" s="63" t="s">
        <v>421</v>
      </c>
      <c r="M599" s="63" t="s">
        <v>421</v>
      </c>
      <c r="N599" s="75" t="s">
        <v>421</v>
      </c>
      <c r="O599" s="64" t="s">
        <v>421</v>
      </c>
      <c r="P599" s="76" t="s">
        <v>421</v>
      </c>
      <c r="Q599" s="65">
        <f>1/53.125</f>
        <v>1.8823529411764704E-2</v>
      </c>
      <c r="R599" s="79">
        <f>Tabla712[[#This Row],[VALOR ECONOMICO ]]*Tabla712[[#This Row],[RENDIMIENTO EQUIPO]]</f>
        <v>4708.5504648351171</v>
      </c>
      <c r="S599" s="71" t="s">
        <v>421</v>
      </c>
      <c r="T599" s="94" t="s">
        <v>421</v>
      </c>
      <c r="U599" s="71" t="s">
        <v>421</v>
      </c>
      <c r="V599" s="80" t="s">
        <v>421</v>
      </c>
    </row>
    <row r="600" spans="2:22" x14ac:dyDescent="0.3">
      <c r="B600" s="6" t="str">
        <f>'DATOS DISEÑO'!$C$9</f>
        <v>BOYACÁ</v>
      </c>
      <c r="C600" s="6" t="str">
        <f>'DATOS DISEÑO'!$C$10</f>
        <v>TUNDAMA</v>
      </c>
      <c r="D600" s="6">
        <v>17</v>
      </c>
      <c r="E600" s="6" t="s">
        <v>111</v>
      </c>
      <c r="F600" s="82" t="str">
        <f>VLOOKUP(Tabla712[[#This Row],[ITEM]],Tabla1[[#All],[ÍTEM]:[DESCRIPCIÓN ACTIVIDAD]],3,FALSE)</f>
        <v>SUBBASE GRANULAR CLASE C 
(Analizada para tipo de gradacion SGB-50, clase C)</v>
      </c>
      <c r="G600" s="6" t="s">
        <v>52</v>
      </c>
      <c r="H600" t="s">
        <v>395</v>
      </c>
      <c r="I600" s="6" t="s">
        <v>372</v>
      </c>
      <c r="J600" s="5" cm="1">
        <f t="array" ref="J600">INDEX(Tabla9[[#All],[Departamento ]:[Precio ($ COP)]],MATCH(Tabla712[[#This Row],[DEPARTAMENTO]]&amp;Tabla712[[#This Row],[CODIGO]]&amp;Tabla712[[#This Row],[PROVINCIA]],Tabla9[[#All],[Departamento ]]&amp;Tabla9[[#All],[Código]]&amp;Tabla9[[#All],[Provincia]],0),8)</f>
        <v>250141.74344436562</v>
      </c>
      <c r="K600" s="74" t="s">
        <v>421</v>
      </c>
      <c r="L600" s="63" t="s">
        <v>421</v>
      </c>
      <c r="M600" s="63" t="s">
        <v>421</v>
      </c>
      <c r="N600" s="75" t="s">
        <v>421</v>
      </c>
      <c r="O600" s="64" t="s">
        <v>421</v>
      </c>
      <c r="P600" s="76" t="s">
        <v>421</v>
      </c>
      <c r="Q600" s="65">
        <f>1/40</f>
        <v>2.5000000000000001E-2</v>
      </c>
      <c r="R600" s="79">
        <f>Tabla712[[#This Row],[VALOR ECONOMICO ]]*Tabla712[[#This Row],[RENDIMIENTO EQUIPO]]</f>
        <v>6253.543586109141</v>
      </c>
      <c r="S600" s="71" t="s">
        <v>421</v>
      </c>
      <c r="T600" s="94" t="s">
        <v>421</v>
      </c>
      <c r="U600" s="71" t="s">
        <v>421</v>
      </c>
      <c r="V600" s="80" t="s">
        <v>421</v>
      </c>
    </row>
    <row r="601" spans="2:22" x14ac:dyDescent="0.3">
      <c r="B601" s="6" t="str">
        <f>'DATOS DISEÑO'!$C$9</f>
        <v>BOYACÁ</v>
      </c>
      <c r="C601" s="6" t="str">
        <f>'DATOS DISEÑO'!$C$10</f>
        <v>TUNDAMA</v>
      </c>
      <c r="D601" s="6">
        <v>17</v>
      </c>
      <c r="E601" s="6" t="s">
        <v>117</v>
      </c>
      <c r="F601" s="82" t="str">
        <f>VLOOKUP(Tabla712[[#This Row],[ITEM]],Tabla1[[#All],[ÍTEM]:[DESCRIPCIÓN ACTIVIDAD]],3,FALSE)</f>
        <v xml:space="preserve">PAVIMENTO DE CONCRETO HIDRÁULICO  
(Analizado para un tránsito NT3) </v>
      </c>
      <c r="G601" s="6" t="s">
        <v>58</v>
      </c>
      <c r="H601" t="s">
        <v>398</v>
      </c>
      <c r="I601" s="6" t="s">
        <v>372</v>
      </c>
      <c r="J601" s="5" cm="1">
        <f t="array" ref="J601">INDEX(Tabla9[[#All],[Departamento ]:[Precio ($ COP)]],MATCH(Tabla712[[#This Row],[DEPARTAMENTO]]&amp;Tabla712[[#This Row],[CODIGO]]&amp;Tabla712[[#This Row],[PROVINCIA]],Tabla9[[#All],[Departamento ]]&amp;Tabla9[[#All],[Código]]&amp;Tabla9[[#All],[Provincia]],0),8)</f>
        <v>9804.9919040198711</v>
      </c>
      <c r="K601" s="74" t="s">
        <v>421</v>
      </c>
      <c r="L601" s="63" t="s">
        <v>421</v>
      </c>
      <c r="M601" s="63" t="s">
        <v>421</v>
      </c>
      <c r="N601" s="75" t="s">
        <v>421</v>
      </c>
      <c r="O601" s="64" t="s">
        <v>421</v>
      </c>
      <c r="P601" s="76" t="s">
        <v>421</v>
      </c>
      <c r="Q601" s="65">
        <f>1/6.25</f>
        <v>0.16</v>
      </c>
      <c r="R601" s="79">
        <f>Tabla712[[#This Row],[VALOR ECONOMICO ]]*Tabla712[[#This Row],[RENDIMIENTO EQUIPO]]</f>
        <v>1568.7987046431795</v>
      </c>
      <c r="S601" s="71" t="s">
        <v>421</v>
      </c>
      <c r="T601" s="94" t="s">
        <v>421</v>
      </c>
      <c r="U601" s="71" t="s">
        <v>421</v>
      </c>
      <c r="V601" s="80" t="s">
        <v>421</v>
      </c>
    </row>
    <row r="602" spans="2:22" x14ac:dyDescent="0.3">
      <c r="B602" s="6" t="str">
        <f>'DATOS DISEÑO'!$C$9</f>
        <v>BOYACÁ</v>
      </c>
      <c r="C602" s="6" t="str">
        <f>'DATOS DISEÑO'!$C$10</f>
        <v>TUNDAMA</v>
      </c>
      <c r="D602" s="6">
        <v>17</v>
      </c>
      <c r="E602" s="6" t="s">
        <v>109</v>
      </c>
      <c r="F602" s="82" t="str">
        <f>VLOOKUP(Tabla712[[#This Row],[ITEM]],Tabla1[[#All],[ÍTEM]:[DESCRIPCIÓN ACTIVIDAD]],3,FALSE)</f>
        <v>EXCAVACIÓN SIN CLASIFICAR DE LA EXPLANACIÓN Y CANALES</v>
      </c>
      <c r="G602" s="6" t="s">
        <v>60</v>
      </c>
      <c r="H602" t="s">
        <v>399</v>
      </c>
      <c r="I602" s="6" t="s">
        <v>372</v>
      </c>
      <c r="J602" s="5" cm="1">
        <f t="array" ref="J602">INDEX(Tabla9[[#All],[Departamento ]:[Precio ($ COP)]],MATCH(Tabla712[[#This Row],[DEPARTAMENTO]]&amp;Tabla712[[#This Row],[CODIGO]]&amp;Tabla712[[#This Row],[PROVINCIA]],Tabla9[[#All],[Departamento ]]&amp;Tabla9[[#All],[Código]]&amp;Tabla9[[#All],[Provincia]],0),8)</f>
        <v>281409.46137491136</v>
      </c>
      <c r="K602" s="74" t="s">
        <v>421</v>
      </c>
      <c r="L602" s="63" t="s">
        <v>421</v>
      </c>
      <c r="M602" s="63" t="s">
        <v>421</v>
      </c>
      <c r="N602" s="75" t="s">
        <v>421</v>
      </c>
      <c r="O602" s="64" t="s">
        <v>421</v>
      </c>
      <c r="P602" s="76" t="s">
        <v>421</v>
      </c>
      <c r="Q602" s="65">
        <f>1/53.125</f>
        <v>1.8823529411764704E-2</v>
      </c>
      <c r="R602" s="79">
        <f>Tabla712[[#This Row],[VALOR ECONOMICO ]]*Tabla712[[#This Row],[RENDIMIENTO EQUIPO]]</f>
        <v>5297.1192729395079</v>
      </c>
      <c r="S602" s="71" t="s">
        <v>421</v>
      </c>
      <c r="T602" s="94" t="s">
        <v>421</v>
      </c>
      <c r="U602" s="71" t="s">
        <v>421</v>
      </c>
      <c r="V602" s="80" t="s">
        <v>421</v>
      </c>
    </row>
    <row r="603" spans="2:22" x14ac:dyDescent="0.3">
      <c r="B603" s="6" t="str">
        <f>'DATOS DISEÑO'!$C$9</f>
        <v>BOYACÁ</v>
      </c>
      <c r="C603" s="6" t="str">
        <f>'DATOS DISEÑO'!$C$10</f>
        <v>TUNDAMA</v>
      </c>
      <c r="D603" s="6">
        <v>17</v>
      </c>
      <c r="E603" s="6" t="s">
        <v>117</v>
      </c>
      <c r="F603" s="82" t="str">
        <f>VLOOKUP(Tabla712[[#This Row],[ITEM]],Tabla1[[#All],[ÍTEM]:[DESCRIPCIÓN ACTIVIDAD]],3,FALSE)</f>
        <v xml:space="preserve">PAVIMENTO DE CONCRETO HIDRÁULICO  
(Analizado para un tránsito NT3) </v>
      </c>
      <c r="G603" s="6" t="s">
        <v>64</v>
      </c>
      <c r="H603" t="s">
        <v>401</v>
      </c>
      <c r="I603" s="6" t="s">
        <v>372</v>
      </c>
      <c r="J603" s="5" cm="1">
        <f t="array" ref="J603">INDEX(Tabla9[[#All],[Departamento ]:[Precio ($ COP)]],MATCH(Tabla712[[#This Row],[DEPARTAMENTO]]&amp;Tabla712[[#This Row],[CODIGO]]&amp;Tabla712[[#This Row],[PROVINCIA]],Tabla9[[#All],[Departamento ]]&amp;Tabla9[[#All],[Código]]&amp;Tabla9[[#All],[Provincia]],0),8)</f>
        <v>15633.858965272851</v>
      </c>
      <c r="K603" s="74" t="s">
        <v>421</v>
      </c>
      <c r="L603" s="63" t="s">
        <v>421</v>
      </c>
      <c r="M603" s="63" t="s">
        <v>421</v>
      </c>
      <c r="N603" s="75" t="s">
        <v>421</v>
      </c>
      <c r="O603" s="64" t="s">
        <v>421</v>
      </c>
      <c r="P603" s="76" t="s">
        <v>421</v>
      </c>
      <c r="Q603" s="65">
        <f>1/6.25</f>
        <v>0.16</v>
      </c>
      <c r="R603" s="79">
        <f>Tabla712[[#This Row],[VALOR ECONOMICO ]]*Tabla712[[#This Row],[RENDIMIENTO EQUIPO]]</f>
        <v>2501.4174344436565</v>
      </c>
      <c r="S603" s="71" t="s">
        <v>421</v>
      </c>
      <c r="T603" s="94" t="s">
        <v>421</v>
      </c>
      <c r="U603" s="71" t="s">
        <v>421</v>
      </c>
      <c r="V603" s="80" t="s">
        <v>421</v>
      </c>
    </row>
    <row r="604" spans="2:22" x14ac:dyDescent="0.3">
      <c r="B604" s="6" t="str">
        <f>'DATOS DISEÑO'!$C$9</f>
        <v>BOYACÁ</v>
      </c>
      <c r="C604" s="6" t="str">
        <f>'DATOS DISEÑO'!$C$10</f>
        <v>TUNDAMA</v>
      </c>
      <c r="D604" s="6">
        <v>17</v>
      </c>
      <c r="E604" s="6">
        <v>310.10000000000002</v>
      </c>
      <c r="F604" s="82" t="str">
        <f>VLOOKUP(Tabla712[[#This Row],[ITEM]],Tabla1[[#All],[ÍTEM]:[DESCRIPCIÓN ACTIVIDAD]],3,FALSE)</f>
        <v>CONFORMACIÓN DE LA CALZADA EXISTENTE</v>
      </c>
      <c r="G604" s="6" t="s">
        <v>66</v>
      </c>
      <c r="H604" t="s">
        <v>402</v>
      </c>
      <c r="I604" s="6" t="s">
        <v>372</v>
      </c>
      <c r="J604" s="5" cm="1">
        <f t="array" ref="J604">INDEX(Tabla9[[#All],[Departamento ]:[Precio ($ COP)]],MATCH(Tabla712[[#This Row],[DEPARTAMENTO]]&amp;Tabla712[[#This Row],[CODIGO]]&amp;Tabla712[[#This Row],[PROVINCIA]],Tabla9[[#All],[Departamento ]]&amp;Tabla9[[#All],[Código]]&amp;Tabla9[[#All],[Provincia]],0),8)</f>
        <v>171972.44861800136</v>
      </c>
      <c r="K604" s="74" t="s">
        <v>421</v>
      </c>
      <c r="L604" s="63" t="s">
        <v>421</v>
      </c>
      <c r="M604" s="63" t="s">
        <v>421</v>
      </c>
      <c r="N604" s="75" t="s">
        <v>421</v>
      </c>
      <c r="O604" s="64" t="s">
        <v>421</v>
      </c>
      <c r="P604" s="76" t="s">
        <v>421</v>
      </c>
      <c r="Q604" s="65">
        <f>1/619.375</f>
        <v>1.6145307769929364E-3</v>
      </c>
      <c r="R604" s="79">
        <f>Tabla712[[#This Row],[VALOR ECONOMICO ]]*Tabla712[[#This Row],[RENDIMIENTO EQUIPO]]</f>
        <v>277.65481108859956</v>
      </c>
      <c r="S604" s="71" t="s">
        <v>421</v>
      </c>
      <c r="T604" s="94" t="s">
        <v>421</v>
      </c>
      <c r="U604" s="71" t="s">
        <v>421</v>
      </c>
      <c r="V604" s="80" t="s">
        <v>421</v>
      </c>
    </row>
    <row r="605" spans="2:22" x14ac:dyDescent="0.3">
      <c r="B605" s="6" t="str">
        <f>'DATOS DISEÑO'!$C$9</f>
        <v>BOYACÁ</v>
      </c>
      <c r="C605" s="6" t="str">
        <f>'DATOS DISEÑO'!$C$10</f>
        <v>TUNDAMA</v>
      </c>
      <c r="D605" s="6">
        <v>17</v>
      </c>
      <c r="E605" s="6" t="s">
        <v>111</v>
      </c>
      <c r="F605" s="82" t="str">
        <f>VLOOKUP(Tabla712[[#This Row],[ITEM]],Tabla1[[#All],[ÍTEM]:[DESCRIPCIÓN ACTIVIDAD]],3,FALSE)</f>
        <v>SUBBASE GRANULAR CLASE C 
(Analizada para tipo de gradacion SGB-50, clase C)</v>
      </c>
      <c r="G605" s="6" t="s">
        <v>66</v>
      </c>
      <c r="H605" t="s">
        <v>402</v>
      </c>
      <c r="I605" s="6" t="s">
        <v>372</v>
      </c>
      <c r="J605" s="5" cm="1">
        <f t="array" ref="J605">INDEX(Tabla9[[#All],[Departamento ]:[Precio ($ COP)]],MATCH(Tabla712[[#This Row],[DEPARTAMENTO]]&amp;Tabla712[[#This Row],[CODIGO]]&amp;Tabla712[[#This Row],[PROVINCIA]],Tabla9[[#All],[Departamento ]]&amp;Tabla9[[#All],[Código]]&amp;Tabla9[[#All],[Provincia]],0),8)</f>
        <v>171972.44861800136</v>
      </c>
      <c r="K605" s="74" t="s">
        <v>421</v>
      </c>
      <c r="L605" s="63" t="s">
        <v>421</v>
      </c>
      <c r="M605" s="63" t="s">
        <v>421</v>
      </c>
      <c r="N605" s="75" t="s">
        <v>421</v>
      </c>
      <c r="O605" s="64" t="s">
        <v>421</v>
      </c>
      <c r="P605" s="76" t="s">
        <v>421</v>
      </c>
      <c r="Q605" s="65">
        <f>1/40</f>
        <v>2.5000000000000001E-2</v>
      </c>
      <c r="R605" s="79">
        <f>Tabla712[[#This Row],[VALOR ECONOMICO ]]*Tabla712[[#This Row],[RENDIMIENTO EQUIPO]]</f>
        <v>4299.3112154500341</v>
      </c>
      <c r="S605" s="71" t="s">
        <v>421</v>
      </c>
      <c r="T605" s="94" t="s">
        <v>421</v>
      </c>
      <c r="U605" s="71" t="s">
        <v>421</v>
      </c>
      <c r="V605" s="80" t="s">
        <v>421</v>
      </c>
    </row>
    <row r="606" spans="2:22" x14ac:dyDescent="0.3">
      <c r="B606" s="6" t="str">
        <f>'DATOS DISEÑO'!$C$9</f>
        <v>BOYACÁ</v>
      </c>
      <c r="C606" s="6" t="str">
        <f>'DATOS DISEÑO'!$C$10</f>
        <v>TUNDAMA</v>
      </c>
      <c r="D606" s="6">
        <v>17</v>
      </c>
      <c r="E606" s="6" t="s">
        <v>117</v>
      </c>
      <c r="F606" s="82" t="str">
        <f>VLOOKUP(Tabla712[[#This Row],[ITEM]],Tabla1[[#All],[ÍTEM]:[DESCRIPCIÓN ACTIVIDAD]],3,FALSE)</f>
        <v xml:space="preserve">PAVIMENTO DE CONCRETO HIDRÁULICO  
(Analizado para un tránsito NT3) </v>
      </c>
      <c r="G606" s="6" t="s">
        <v>15</v>
      </c>
      <c r="H606" t="s">
        <v>410</v>
      </c>
      <c r="I606" s="6" t="s">
        <v>408</v>
      </c>
      <c r="J606" s="5" cm="1">
        <f t="array" ref="J606">INDEX(Tabla10[[#All],[Departamento]:[Precio ($ COP)]],MATCH(Tabla712[[#This Row],[DEPARTAMENTO]]&amp;Tabla712[[#This Row],[CODIGO]]&amp;Tabla712[[#This Row],[PROVINCIA]],Tabla10[[#All],[Departamento]]&amp;Tabla10[[#All],[Código]]&amp;Tabla10[[#All],[Provincia]],0),7)</f>
        <v>3735.7682833602307</v>
      </c>
      <c r="K606" s="74" t="s">
        <v>421</v>
      </c>
      <c r="L606" s="63" t="s">
        <v>421</v>
      </c>
      <c r="M606" s="63" t="s">
        <v>421</v>
      </c>
      <c r="N606" s="75" t="s">
        <v>421</v>
      </c>
      <c r="O606" s="64" t="s">
        <v>421</v>
      </c>
      <c r="P606" s="76" t="s">
        <v>421</v>
      </c>
      <c r="Q606" s="65" t="s">
        <v>421</v>
      </c>
      <c r="R606" s="78" t="s">
        <v>421</v>
      </c>
      <c r="S606" s="140">
        <v>1.01</v>
      </c>
      <c r="T606" s="94">
        <v>1</v>
      </c>
      <c r="U606" s="139">
        <f>Tabla712[[#This Row],[CANTIDAD TRANSPORTE]]*Tabla712[[#This Row],[DISTANCIA DE TRANSPORTE]]</f>
        <v>1.01</v>
      </c>
      <c r="V606" s="91">
        <f>Tabla712[[#This Row],[CANTIDAD TRANSPORTE*DISTANCIA DE TRANSPORTE]]*Tabla712[[#This Row],[VALOR ECONOMICO ]]</f>
        <v>3773.1259661938329</v>
      </c>
    </row>
    <row r="607" spans="2:22" x14ac:dyDescent="0.3">
      <c r="B607" s="6" t="str">
        <f>'DATOS DISEÑO'!$C$9</f>
        <v>BOYACÁ</v>
      </c>
      <c r="C607" s="6" t="str">
        <f>'DATOS DISEÑO'!$C$10</f>
        <v>TUNDAMA</v>
      </c>
      <c r="D607" s="6">
        <v>18</v>
      </c>
      <c r="E607" s="6" t="s">
        <v>111</v>
      </c>
      <c r="F607" s="82" t="str">
        <f>VLOOKUP(Tabla712[[#This Row],[ITEM]],Tabla1[[#All],[ÍTEM]:[DESCRIPCIÓN ACTIVIDAD]],3,FALSE)</f>
        <v>SUBBASE GRANULAR CLASE C 
(Analizada para tipo de gradacion SGB-50, clase C)</v>
      </c>
      <c r="G607" s="6" t="s">
        <v>27</v>
      </c>
      <c r="H607" t="s">
        <v>413</v>
      </c>
      <c r="I607" s="6" t="s">
        <v>408</v>
      </c>
      <c r="J607" s="5" cm="1">
        <f t="array" ref="J607">INDEX(Tabla10[[#All],[Departamento]:[Precio ($ COP)]],MATCH(Tabla712[[#This Row],[DEPARTAMENTO]]&amp;Tabla712[[#This Row],[CODIGO]]&amp;Tabla712[[#This Row],[PROVINCIA]],Tabla10[[#All],[Departamento]]&amp;Tabla10[[#All],[Código]]&amp;Tabla10[[#All],[Provincia]],0),7)</f>
        <v>2698.0548713157227</v>
      </c>
      <c r="K607" s="74" t="s">
        <v>421</v>
      </c>
      <c r="L607" s="63" t="s">
        <v>421</v>
      </c>
      <c r="M607" s="63" t="s">
        <v>421</v>
      </c>
      <c r="N607" s="75" t="s">
        <v>421</v>
      </c>
      <c r="O607" s="64" t="s">
        <v>421</v>
      </c>
      <c r="P607" s="76" t="s">
        <v>421</v>
      </c>
      <c r="Q607" s="65" t="s">
        <v>421</v>
      </c>
      <c r="R607" s="78" t="s">
        <v>421</v>
      </c>
      <c r="S607" s="140">
        <v>1.3</v>
      </c>
      <c r="T607" s="94">
        <v>1</v>
      </c>
      <c r="U607" s="139">
        <f>Tabla712[[#This Row],[CANTIDAD TRANSPORTE]]*Tabla712[[#This Row],[DISTANCIA DE TRANSPORTE]]</f>
        <v>1.3</v>
      </c>
      <c r="V607" s="91">
        <f>Tabla712[[#This Row],[CANTIDAD TRANSPORTE*DISTANCIA DE TRANSPORTE]]*Tabla712[[#This Row],[VALOR ECONOMICO ]]</f>
        <v>3507.4713327104396</v>
      </c>
    </row>
    <row r="608" spans="2:22" x14ac:dyDescent="0.3">
      <c r="B608" s="6" t="str">
        <f>'DATOS DISEÑO'!$C$9</f>
        <v>BOYACÁ</v>
      </c>
      <c r="C608" s="6" t="str">
        <f>'DATOS DISEÑO'!$C$10</f>
        <v>TUNDAMA</v>
      </c>
      <c r="D608" s="6">
        <v>18</v>
      </c>
      <c r="E608" s="6">
        <v>310.10000000000002</v>
      </c>
      <c r="F608" s="82" t="str">
        <f>VLOOKUP(Tabla712[[#This Row],[ITEM]],Tabla1[[#All],[ÍTEM]:[DESCRIPCIÓN ACTIVIDAD]],3,FALSE)</f>
        <v>CONFORMACIÓN DE LA CALZADA EXISTENTE</v>
      </c>
      <c r="G608" s="6" t="s">
        <v>8</v>
      </c>
      <c r="H608" t="s">
        <v>100</v>
      </c>
      <c r="I608" s="6" t="s">
        <v>87</v>
      </c>
      <c r="J608" s="5" cm="1">
        <f t="array" ref="J608">INDEX(Tabla5[[#All],[Departamento]:[Precio ($ COP)]],MATCH(Tabla712[[#This Row],[DEPARTAMENTO]]&amp;Tabla712[[#This Row],[CODIGO]]&amp;Tabla712[[#This Row],[PROVINCIA]],Tabla5[[#All],[Departamento]]&amp;Tabla5[[#All],[Código]]&amp;Tabla5[[#All],[Provincia]],0),6)</f>
        <v>160333.33333333334</v>
      </c>
      <c r="K608" s="74">
        <f>Tabla712[[#This Row],[VALOR ECONOMICO ]]/Tabla712[[#This Row],[PRESTACIONES '[%']]]*100</f>
        <v>86666.666666666672</v>
      </c>
      <c r="L608" s="63">
        <v>185</v>
      </c>
      <c r="M608" s="63">
        <v>4955</v>
      </c>
      <c r="N608" s="75">
        <f>Tabla712[[#This Row],[VALOR ECONOMICO ]]/Tabla712[[#This Row],[RENDIMIENTO]]</f>
        <v>32.35788765556677</v>
      </c>
      <c r="O608" s="64" t="s">
        <v>421</v>
      </c>
      <c r="P608" s="76" t="s">
        <v>421</v>
      </c>
      <c r="Q608" s="65" t="s">
        <v>421</v>
      </c>
      <c r="R608" s="78" t="s">
        <v>421</v>
      </c>
      <c r="S608" s="71" t="s">
        <v>421</v>
      </c>
      <c r="T608" s="94" t="s">
        <v>421</v>
      </c>
      <c r="U608" s="71" t="s">
        <v>421</v>
      </c>
      <c r="V608" s="80" t="s">
        <v>421</v>
      </c>
    </row>
    <row r="609" spans="2:22" x14ac:dyDescent="0.3">
      <c r="B609" s="6" t="str">
        <f>'DATOS DISEÑO'!$C$9</f>
        <v>BOYACÁ</v>
      </c>
      <c r="C609" s="6" t="str">
        <f>'DATOS DISEÑO'!$C$10</f>
        <v>TUNDAMA</v>
      </c>
      <c r="D609" s="6">
        <v>18</v>
      </c>
      <c r="E609" s="6" t="s">
        <v>109</v>
      </c>
      <c r="F609" s="82" t="str">
        <f>VLOOKUP(Tabla712[[#This Row],[ITEM]],Tabla1[[#All],[ÍTEM]:[DESCRIPCIÓN ACTIVIDAD]],3,FALSE)</f>
        <v>EXCAVACIÓN SIN CLASIFICAR DE LA EXPLANACIÓN Y CANALES</v>
      </c>
      <c r="G609" s="6" t="s">
        <v>8</v>
      </c>
      <c r="H609" t="s">
        <v>100</v>
      </c>
      <c r="I609" s="6" t="s">
        <v>87</v>
      </c>
      <c r="J609" s="5" cm="1">
        <f t="array" ref="J609">INDEX(Tabla5[[#All],[Departamento]:[Precio ($ COP)]],MATCH(Tabla712[[#This Row],[DEPARTAMENTO]]&amp;Tabla712[[#This Row],[CODIGO]]&amp;Tabla712[[#This Row],[PROVINCIA]],Tabla5[[#All],[Departamento]]&amp;Tabla5[[#All],[Código]]&amp;Tabla5[[#All],[Provincia]],0),6)</f>
        <v>160333.33333333334</v>
      </c>
      <c r="K609" s="74">
        <f>Tabla712[[#This Row],[VALOR ECONOMICO ]]/Tabla712[[#This Row],[PRESTACIONES '[%']]]*100</f>
        <v>86666.666666666672</v>
      </c>
      <c r="L609" s="63">
        <v>185</v>
      </c>
      <c r="M609" s="63">
        <v>425</v>
      </c>
      <c r="N609" s="75">
        <f>Tabla712[[#This Row],[VALOR ECONOMICO ]]/Tabla712[[#This Row],[RENDIMIENTO]]</f>
        <v>377.25490196078431</v>
      </c>
      <c r="O609" s="64" t="s">
        <v>421</v>
      </c>
      <c r="P609" s="76" t="s">
        <v>421</v>
      </c>
      <c r="Q609" s="65" t="s">
        <v>421</v>
      </c>
      <c r="R609" s="78" t="s">
        <v>421</v>
      </c>
      <c r="S609" s="71" t="s">
        <v>421</v>
      </c>
      <c r="T609" s="94" t="s">
        <v>421</v>
      </c>
      <c r="U609" s="71" t="s">
        <v>421</v>
      </c>
      <c r="V609" s="80" t="s">
        <v>421</v>
      </c>
    </row>
    <row r="610" spans="2:22" x14ac:dyDescent="0.3">
      <c r="B610" s="6" t="str">
        <f>'DATOS DISEÑO'!$C$9</f>
        <v>BOYACÁ</v>
      </c>
      <c r="C610" s="6" t="str">
        <f>'DATOS DISEÑO'!$C$10</f>
        <v>TUNDAMA</v>
      </c>
      <c r="D610" s="6">
        <v>18</v>
      </c>
      <c r="E610" s="6" t="s">
        <v>111</v>
      </c>
      <c r="F610" s="82" t="str">
        <f>VLOOKUP(Tabla712[[#This Row],[ITEM]],Tabla1[[#All],[ÍTEM]:[DESCRIPCIÓN ACTIVIDAD]],3,FALSE)</f>
        <v>SUBBASE GRANULAR CLASE C 
(Analizada para tipo de gradacion SGB-50, clase C)</v>
      </c>
      <c r="G610" s="6" t="s">
        <v>8</v>
      </c>
      <c r="H610" t="s">
        <v>100</v>
      </c>
      <c r="I610" s="6" t="s">
        <v>87</v>
      </c>
      <c r="J610" s="5" cm="1">
        <f t="array" ref="J610">INDEX(Tabla5[[#All],[Departamento]:[Precio ($ COP)]],MATCH(Tabla712[[#This Row],[DEPARTAMENTO]]&amp;Tabla712[[#This Row],[CODIGO]]&amp;Tabla712[[#This Row],[PROVINCIA]],Tabla5[[#All],[Departamento]]&amp;Tabla5[[#All],[Código]]&amp;Tabla5[[#All],[Provincia]],0),6)</f>
        <v>160333.33333333334</v>
      </c>
      <c r="K610" s="74">
        <f>Tabla712[[#This Row],[VALOR ECONOMICO ]]/Tabla712[[#This Row],[PRESTACIONES '[%']]]*100</f>
        <v>86666.666666666672</v>
      </c>
      <c r="L610" s="63">
        <v>185</v>
      </c>
      <c r="M610" s="63">
        <v>320</v>
      </c>
      <c r="N610" s="75">
        <f>Tabla712[[#This Row],[VALOR ECONOMICO ]]/Tabla712[[#This Row],[RENDIMIENTO]]</f>
        <v>501.04166666666669</v>
      </c>
      <c r="O610" s="64" t="s">
        <v>421</v>
      </c>
      <c r="P610" s="76" t="s">
        <v>421</v>
      </c>
      <c r="Q610" s="65" t="s">
        <v>421</v>
      </c>
      <c r="R610" s="78" t="s">
        <v>421</v>
      </c>
      <c r="S610" s="71" t="s">
        <v>421</v>
      </c>
      <c r="T610" s="94" t="s">
        <v>421</v>
      </c>
      <c r="U610" s="71" t="s">
        <v>421</v>
      </c>
      <c r="V610" s="80" t="s">
        <v>421</v>
      </c>
    </row>
    <row r="611" spans="2:22" x14ac:dyDescent="0.3">
      <c r="B611" s="6" t="str">
        <f>'DATOS DISEÑO'!$C$9</f>
        <v>BOYACÁ</v>
      </c>
      <c r="C611" s="6" t="str">
        <f>'DATOS DISEÑO'!$C$10</f>
        <v>TUNDAMA</v>
      </c>
      <c r="D611" s="6">
        <v>18</v>
      </c>
      <c r="E611" s="6" t="s">
        <v>118</v>
      </c>
      <c r="F611" s="82" t="str">
        <f>VLOOKUP(Tabla712[[#This Row],[ITEM]],Tabla1[[#All],[ÍTEM]:[DESCRIPCIÓN ACTIVIDAD]],3,FALSE)</f>
        <v xml:space="preserve">PAVIMENTO DE CONCRETO HIDRÁULICO 
(Analizado para un tránsito NT2) </v>
      </c>
      <c r="G611" s="6" t="s">
        <v>20</v>
      </c>
      <c r="H611" t="s">
        <v>103</v>
      </c>
      <c r="I611" s="6" t="s">
        <v>87</v>
      </c>
      <c r="J611" s="5" cm="1">
        <f t="array" ref="J611">INDEX(Tabla5[[#All],[Departamento]:[Precio ($ COP)]],MATCH(Tabla712[[#This Row],[DEPARTAMENTO]]&amp;Tabla712[[#This Row],[CODIGO]]&amp;Tabla712[[#This Row],[PROVINCIA]],Tabla5[[#All],[Departamento]]&amp;Tabla5[[#All],[Código]]&amp;Tabla5[[#All],[Provincia]],0),6)</f>
        <v>561166.66666666674</v>
      </c>
      <c r="K611" s="74">
        <f>Tabla712[[#This Row],[VALOR ECONOMICO ]]/Tabla712[[#This Row],[PRESTACIONES '[%']]]*100</f>
        <v>303333.33333333337</v>
      </c>
      <c r="L611" s="63">
        <v>185</v>
      </c>
      <c r="M611" s="63">
        <v>40</v>
      </c>
      <c r="N611" s="75">
        <f>Tabla712[[#This Row],[VALOR ECONOMICO ]]/Tabla712[[#This Row],[RENDIMIENTO]]</f>
        <v>14029.166666666668</v>
      </c>
      <c r="O611" s="64" t="s">
        <v>421</v>
      </c>
      <c r="P611" s="76" t="s">
        <v>421</v>
      </c>
      <c r="Q611" s="65" t="s">
        <v>421</v>
      </c>
      <c r="R611" s="78" t="s">
        <v>421</v>
      </c>
      <c r="S611" s="71" t="s">
        <v>421</v>
      </c>
      <c r="T611" s="94" t="s">
        <v>421</v>
      </c>
      <c r="U611" s="71" t="s">
        <v>421</v>
      </c>
      <c r="V611" s="80" t="s">
        <v>421</v>
      </c>
    </row>
    <row r="612" spans="2:22" x14ac:dyDescent="0.3">
      <c r="B612" s="6" t="str">
        <f>'DATOS DISEÑO'!$C$9</f>
        <v>BOYACÁ</v>
      </c>
      <c r="C612" s="6" t="str">
        <f>'DATOS DISEÑO'!$C$10</f>
        <v>TUNDAMA</v>
      </c>
      <c r="D612" s="6">
        <v>18</v>
      </c>
      <c r="E612" s="6">
        <v>310.10000000000002</v>
      </c>
      <c r="F612" s="82" t="str">
        <f>VLOOKUP(Tabla712[[#This Row],[ITEM]],Tabla1[[#All],[ÍTEM]:[DESCRIPCIÓN ACTIVIDAD]],3,FALSE)</f>
        <v>CONFORMACIÓN DE LA CALZADA EXISTENTE</v>
      </c>
      <c r="G612" s="6" t="s">
        <v>28</v>
      </c>
      <c r="H612" t="s">
        <v>105</v>
      </c>
      <c r="I612" s="6" t="s">
        <v>87</v>
      </c>
      <c r="J612" s="5" cm="1">
        <f t="array" ref="J612">INDEX(Tabla5[[#All],[Departamento]:[Precio ($ COP)]],MATCH(Tabla712[[#This Row],[DEPARTAMENTO]]&amp;Tabla712[[#This Row],[CODIGO]]&amp;Tabla712[[#This Row],[PROVINCIA]],Tabla5[[#All],[Departamento]]&amp;Tabla5[[#All],[Código]]&amp;Tabla5[[#All],[Provincia]],0),6)</f>
        <v>136283.33333333334</v>
      </c>
      <c r="K612" s="74">
        <f>Tabla712[[#This Row],[VALOR ECONOMICO ]]/Tabla712[[#This Row],[PRESTACIONES '[%']]]*100</f>
        <v>73666.666666666672</v>
      </c>
      <c r="L612" s="63">
        <v>185</v>
      </c>
      <c r="M612" s="63">
        <v>4955</v>
      </c>
      <c r="N612" s="75">
        <f>Tabla712[[#This Row],[VALOR ECONOMICO ]]/Tabla712[[#This Row],[RENDIMIENTO]]</f>
        <v>27.504204507231755</v>
      </c>
      <c r="O612" s="64" t="s">
        <v>421</v>
      </c>
      <c r="P612" s="76" t="s">
        <v>421</v>
      </c>
      <c r="Q612" s="65" t="s">
        <v>421</v>
      </c>
      <c r="R612" s="78" t="s">
        <v>421</v>
      </c>
      <c r="S612" s="71" t="s">
        <v>421</v>
      </c>
      <c r="T612" s="94" t="s">
        <v>421</v>
      </c>
      <c r="U612" s="71" t="s">
        <v>421</v>
      </c>
      <c r="V612" s="80" t="s">
        <v>421</v>
      </c>
    </row>
    <row r="613" spans="2:22" x14ac:dyDescent="0.3">
      <c r="B613" s="6" t="str">
        <f>'DATOS DISEÑO'!$C$9</f>
        <v>BOYACÁ</v>
      </c>
      <c r="C613" s="6" t="str">
        <f>'DATOS DISEÑO'!$C$10</f>
        <v>TUNDAMA</v>
      </c>
      <c r="D613" s="6">
        <v>18</v>
      </c>
      <c r="E613" s="6" t="s">
        <v>109</v>
      </c>
      <c r="F613" s="82" t="str">
        <f>VLOOKUP(Tabla712[[#This Row],[ITEM]],Tabla1[[#All],[ÍTEM]:[DESCRIPCIÓN ACTIVIDAD]],3,FALSE)</f>
        <v>EXCAVACIÓN SIN CLASIFICAR DE LA EXPLANACIÓN Y CANALES</v>
      </c>
      <c r="G613" s="6" t="s">
        <v>28</v>
      </c>
      <c r="H613" t="s">
        <v>105</v>
      </c>
      <c r="I613" s="6" t="s">
        <v>87</v>
      </c>
      <c r="J613" s="5" cm="1">
        <f t="array" ref="J613">INDEX(Tabla5[[#All],[Departamento]:[Precio ($ COP)]],MATCH(Tabla712[[#This Row],[DEPARTAMENTO]]&amp;Tabla712[[#This Row],[CODIGO]]&amp;Tabla712[[#This Row],[PROVINCIA]],Tabla5[[#All],[Departamento]]&amp;Tabla5[[#All],[Código]]&amp;Tabla5[[#All],[Provincia]],0),6)</f>
        <v>136283.33333333334</v>
      </c>
      <c r="K613" s="74">
        <f>Tabla712[[#This Row],[VALOR ECONOMICO ]]/Tabla712[[#This Row],[PRESTACIONES '[%']]]*100</f>
        <v>73666.666666666672</v>
      </c>
      <c r="L613" s="63">
        <v>185</v>
      </c>
      <c r="M613" s="63">
        <v>425</v>
      </c>
      <c r="N613" s="75">
        <f>Tabla712[[#This Row],[VALOR ECONOMICO ]]/Tabla712[[#This Row],[RENDIMIENTO]]</f>
        <v>320.66666666666669</v>
      </c>
      <c r="O613" s="64" t="s">
        <v>421</v>
      </c>
      <c r="P613" s="76" t="s">
        <v>421</v>
      </c>
      <c r="Q613" s="65" t="s">
        <v>421</v>
      </c>
      <c r="R613" s="78" t="s">
        <v>421</v>
      </c>
      <c r="S613" s="71" t="s">
        <v>421</v>
      </c>
      <c r="T613" s="94" t="s">
        <v>421</v>
      </c>
      <c r="U613" s="71" t="s">
        <v>421</v>
      </c>
      <c r="V613" s="80" t="s">
        <v>421</v>
      </c>
    </row>
    <row r="614" spans="2:22" x14ac:dyDescent="0.3">
      <c r="B614" s="6" t="str">
        <f>'DATOS DISEÑO'!$C$9</f>
        <v>BOYACÁ</v>
      </c>
      <c r="C614" s="6" t="str">
        <f>'DATOS DISEÑO'!$C$10</f>
        <v>TUNDAMA</v>
      </c>
      <c r="D614" s="6">
        <v>18</v>
      </c>
      <c r="E614" s="6" t="s">
        <v>118</v>
      </c>
      <c r="F614" s="82" t="str">
        <f>VLOOKUP(Tabla712[[#This Row],[ITEM]],Tabla1[[#All],[ÍTEM]:[DESCRIPCIÓN ACTIVIDAD]],3,FALSE)</f>
        <v xml:space="preserve">PAVIMENTO DE CONCRETO HIDRÁULICO 
(Analizado para un tránsito NT2) </v>
      </c>
      <c r="G614" s="6" t="s">
        <v>28</v>
      </c>
      <c r="H614" t="s">
        <v>105</v>
      </c>
      <c r="I614" s="6" t="s">
        <v>87</v>
      </c>
      <c r="J614" s="5" cm="1">
        <f t="array" ref="J614">INDEX(Tabla5[[#All],[Departamento]:[Precio ($ COP)]],MATCH(Tabla712[[#This Row],[DEPARTAMENTO]]&amp;Tabla712[[#This Row],[CODIGO]]&amp;Tabla712[[#This Row],[PROVINCIA]],Tabla5[[#All],[Departamento]]&amp;Tabla5[[#All],[Código]]&amp;Tabla5[[#All],[Provincia]],0),6)</f>
        <v>136283.33333333334</v>
      </c>
      <c r="K614" s="74">
        <f>Tabla712[[#This Row],[VALOR ECONOMICO ]]/Tabla712[[#This Row],[PRESTACIONES '[%']]]*100</f>
        <v>73666.666666666672</v>
      </c>
      <c r="L614" s="63">
        <v>185</v>
      </c>
      <c r="M614" s="63">
        <v>40</v>
      </c>
      <c r="N614" s="75">
        <f>Tabla712[[#This Row],[VALOR ECONOMICO ]]/Tabla712[[#This Row],[RENDIMIENTO]]</f>
        <v>3407.0833333333335</v>
      </c>
      <c r="O614" s="64" t="s">
        <v>421</v>
      </c>
      <c r="P614" s="76" t="s">
        <v>421</v>
      </c>
      <c r="Q614" s="65" t="s">
        <v>421</v>
      </c>
      <c r="R614" s="78" t="s">
        <v>421</v>
      </c>
      <c r="S614" s="71" t="s">
        <v>421</v>
      </c>
      <c r="T614" s="94" t="s">
        <v>421</v>
      </c>
      <c r="U614" s="71" t="s">
        <v>421</v>
      </c>
      <c r="V614" s="80" t="s">
        <v>421</v>
      </c>
    </row>
    <row r="615" spans="2:22" x14ac:dyDescent="0.3">
      <c r="B615" s="6" t="str">
        <f>'DATOS DISEÑO'!$C$9</f>
        <v>BOYACÁ</v>
      </c>
      <c r="C615" s="6" t="str">
        <f>'DATOS DISEÑO'!$C$10</f>
        <v>TUNDAMA</v>
      </c>
      <c r="D615" s="6">
        <v>18</v>
      </c>
      <c r="E615" s="6" t="s">
        <v>118</v>
      </c>
      <c r="F615" s="82" t="str">
        <f>VLOOKUP(Tabla712[[#This Row],[ITEM]],Tabla1[[#All],[ÍTEM]:[DESCRIPCIÓN ACTIVIDAD]],3,FALSE)</f>
        <v xml:space="preserve">PAVIMENTO DE CONCRETO HIDRÁULICO 
(Analizado para un tránsito NT2) </v>
      </c>
      <c r="G615" s="6" t="s">
        <v>37</v>
      </c>
      <c r="H615" t="s">
        <v>339</v>
      </c>
      <c r="I615" s="6" t="s">
        <v>160</v>
      </c>
      <c r="J615" s="5" cm="1">
        <f t="array" ref="J615">INDEX(Tabla8[[#All],[Departamento ]:[Precio ($ COP)]],MATCH(Tabla712[[#This Row],[DEPARTAMENTO]]&amp;Tabla712[[#This Row],[CODIGO]]&amp;Tabla712[[#This Row],[PROVINCIA]],Tabla8[[#All],[Departamento ]]&amp;Tabla8[[#All],[Código]]&amp;Tabla8[[#All],[Provincia]],0),7)</f>
        <v>5920.5078271390385</v>
      </c>
      <c r="K615" s="74" t="s">
        <v>421</v>
      </c>
      <c r="L615" s="63" t="s">
        <v>421</v>
      </c>
      <c r="M615" s="63" t="s">
        <v>421</v>
      </c>
      <c r="N615" s="75" t="s">
        <v>421</v>
      </c>
      <c r="O615" s="64">
        <v>6.5650000000000004</v>
      </c>
      <c r="P615" s="77">
        <f>Tabla712[[#This Row],[CANTIDAD DE MATERIAL]]*Tabla712[[#This Row],[VALOR ECONOMICO ]]</f>
        <v>38868.133885167787</v>
      </c>
      <c r="Q615" s="65" t="s">
        <v>421</v>
      </c>
      <c r="R615" s="78" t="s">
        <v>421</v>
      </c>
      <c r="S615" s="71" t="s">
        <v>421</v>
      </c>
      <c r="T615" s="94" t="s">
        <v>421</v>
      </c>
      <c r="U615" s="71" t="s">
        <v>421</v>
      </c>
      <c r="V615" s="80" t="s">
        <v>421</v>
      </c>
    </row>
    <row r="616" spans="2:22" x14ac:dyDescent="0.3">
      <c r="B616" s="6" t="str">
        <f>'DATOS DISEÑO'!$C$9</f>
        <v>BOYACÁ</v>
      </c>
      <c r="C616" s="6" t="str">
        <f>'DATOS DISEÑO'!$C$10</f>
        <v>TUNDAMA</v>
      </c>
      <c r="D616" s="6">
        <v>18</v>
      </c>
      <c r="E616" s="6" t="s">
        <v>118</v>
      </c>
      <c r="F616" s="82" t="str">
        <f>VLOOKUP(Tabla712[[#This Row],[ITEM]],Tabla1[[#All],[ÍTEM]:[DESCRIPCIÓN ACTIVIDAD]],3,FALSE)</f>
        <v xml:space="preserve">PAVIMENTO DE CONCRETO HIDRÁULICO 
(Analizado para un tránsito NT2) </v>
      </c>
      <c r="G616" s="6" t="s">
        <v>39</v>
      </c>
      <c r="H616" t="s">
        <v>340</v>
      </c>
      <c r="I616" s="6" t="s">
        <v>160</v>
      </c>
      <c r="J616" s="5" cm="1">
        <f t="array" ref="J616">INDEX(Tabla8[[#All],[Departamento ]:[Precio ($ COP)]],MATCH(Tabla712[[#This Row],[DEPARTAMENTO]]&amp;Tabla712[[#This Row],[CODIGO]]&amp;Tabla712[[#This Row],[PROVINCIA]],Tabla8[[#All],[Departamento ]]&amp;Tabla8[[#All],[Código]]&amp;Tabla8[[#All],[Provincia]],0),7)</f>
        <v>5855.4473015660824</v>
      </c>
      <c r="K616" s="74" t="s">
        <v>421</v>
      </c>
      <c r="L616" s="63" t="s">
        <v>421</v>
      </c>
      <c r="M616" s="63" t="s">
        <v>421</v>
      </c>
      <c r="N616" s="75" t="s">
        <v>421</v>
      </c>
      <c r="O616" s="64">
        <v>0.52</v>
      </c>
      <c r="P616" s="77">
        <f>Tabla712[[#This Row],[CANTIDAD DE MATERIAL]]*Tabla712[[#This Row],[VALOR ECONOMICO ]]</f>
        <v>3044.8325968143631</v>
      </c>
      <c r="Q616" s="65" t="s">
        <v>421</v>
      </c>
      <c r="R616" s="78" t="s">
        <v>421</v>
      </c>
      <c r="S616" s="71" t="s">
        <v>421</v>
      </c>
      <c r="T616" s="94" t="s">
        <v>421</v>
      </c>
      <c r="U616" s="71" t="s">
        <v>421</v>
      </c>
      <c r="V616" s="80" t="s">
        <v>421</v>
      </c>
    </row>
    <row r="617" spans="2:22" x14ac:dyDescent="0.3">
      <c r="B617" s="6" t="str">
        <f>'DATOS DISEÑO'!$C$9</f>
        <v>BOYACÁ</v>
      </c>
      <c r="C617" s="6" t="str">
        <f>'DATOS DISEÑO'!$C$10</f>
        <v>TUNDAMA</v>
      </c>
      <c r="D617" s="6">
        <v>18</v>
      </c>
      <c r="E617" s="6" t="s">
        <v>118</v>
      </c>
      <c r="F617" s="82" t="str">
        <f>VLOOKUP(Tabla712[[#This Row],[ITEM]],Tabla1[[#All],[ÍTEM]:[DESCRIPCIÓN ACTIVIDAD]],3,FALSE)</f>
        <v xml:space="preserve">PAVIMENTO DE CONCRETO HIDRÁULICO 
(Analizado para un tránsito NT2) </v>
      </c>
      <c r="G617" s="6" t="s">
        <v>77</v>
      </c>
      <c r="H617" t="s">
        <v>367</v>
      </c>
      <c r="I617" s="6" t="s">
        <v>165</v>
      </c>
      <c r="J617" s="5" cm="1">
        <f t="array" ref="J617">INDEX(Tabla8[[#All],[Departamento ]:[Precio ($ COP)]],MATCH(Tabla712[[#This Row],[DEPARTAMENTO]]&amp;Tabla712[[#This Row],[CODIGO]]&amp;Tabla712[[#This Row],[PROVINCIA]],Tabla8[[#All],[Departamento ]]&amp;Tabla8[[#All],[Código]]&amp;Tabla8[[#All],[Provincia]],0),7)</f>
        <v>1491.1119185291211</v>
      </c>
      <c r="K617" s="74" t="s">
        <v>421</v>
      </c>
      <c r="L617" s="63" t="s">
        <v>421</v>
      </c>
      <c r="M617" s="63" t="s">
        <v>421</v>
      </c>
      <c r="N617" s="75" t="s">
        <v>421</v>
      </c>
      <c r="O617" s="64">
        <v>1.8080000000000001</v>
      </c>
      <c r="P617" s="77">
        <f>Tabla712[[#This Row],[CANTIDAD DE MATERIAL]]*Tabla712[[#This Row],[VALOR ECONOMICO ]]</f>
        <v>2695.9303487006509</v>
      </c>
      <c r="Q617" s="65" t="s">
        <v>421</v>
      </c>
      <c r="R617" s="78" t="s">
        <v>421</v>
      </c>
      <c r="S617" s="71" t="s">
        <v>421</v>
      </c>
      <c r="T617" s="94" t="s">
        <v>421</v>
      </c>
      <c r="U617" s="71" t="s">
        <v>421</v>
      </c>
      <c r="V617" s="80" t="s">
        <v>421</v>
      </c>
    </row>
    <row r="618" spans="2:22" x14ac:dyDescent="0.3">
      <c r="B618" s="6" t="str">
        <f>'DATOS DISEÑO'!$C$9</f>
        <v>BOYACÁ</v>
      </c>
      <c r="C618" s="6" t="str">
        <f>'DATOS DISEÑO'!$C$10</f>
        <v>TUNDAMA</v>
      </c>
      <c r="D618" s="6">
        <v>18</v>
      </c>
      <c r="E618" s="6" t="s">
        <v>109</v>
      </c>
      <c r="F618" s="82" t="str">
        <f>VLOOKUP(Tabla712[[#This Row],[ITEM]],Tabla1[[#All],[ÍTEM]:[DESCRIPCIÓN ACTIVIDAD]],3,FALSE)</f>
        <v>EXCAVACIÓN SIN CLASIFICAR DE LA EXPLANACIÓN Y CANALES</v>
      </c>
      <c r="G618" s="6" t="s">
        <v>53</v>
      </c>
      <c r="H618" t="s">
        <v>349</v>
      </c>
      <c r="I618" s="6" t="s">
        <v>146</v>
      </c>
      <c r="J618" s="5" cm="1">
        <f t="array" ref="J618">INDEX(Tabla8[[#All],[Departamento ]:[Precio ($ COP)]],MATCH(Tabla712[[#This Row],[DEPARTAMENTO]]&amp;Tabla712[[#This Row],[CODIGO]]&amp;Tabla712[[#This Row],[PROVINCIA]],Tabla8[[#All],[Departamento ]]&amp;Tabla8[[#All],[Código]]&amp;Tabla8[[#All],[Provincia]],0),7)</f>
        <v>3377.6829577518247</v>
      </c>
      <c r="K618" s="74" t="s">
        <v>421</v>
      </c>
      <c r="L618" s="63" t="s">
        <v>421</v>
      </c>
      <c r="M618" s="63" t="s">
        <v>421</v>
      </c>
      <c r="N618" s="75" t="s">
        <v>421</v>
      </c>
      <c r="O618" s="64">
        <v>1</v>
      </c>
      <c r="P618" s="77">
        <f>Tabla712[[#This Row],[CANTIDAD DE MATERIAL]]*Tabla712[[#This Row],[VALOR ECONOMICO ]]</f>
        <v>3377.6829577518247</v>
      </c>
      <c r="Q618" s="65" t="s">
        <v>421</v>
      </c>
      <c r="R618" s="78" t="s">
        <v>421</v>
      </c>
      <c r="S618" s="71" t="s">
        <v>421</v>
      </c>
      <c r="T618" s="94" t="s">
        <v>421</v>
      </c>
      <c r="U618" s="71" t="s">
        <v>421</v>
      </c>
      <c r="V618" s="80" t="s">
        <v>421</v>
      </c>
    </row>
    <row r="619" spans="2:22" x14ac:dyDescent="0.3">
      <c r="B619" s="6" t="str">
        <f>'DATOS DISEÑO'!$C$9</f>
        <v>BOYACÁ</v>
      </c>
      <c r="C619" s="6" t="str">
        <f>'DATOS DISEÑO'!$C$10</f>
        <v>TUNDAMA</v>
      </c>
      <c r="D619" s="6">
        <v>18</v>
      </c>
      <c r="E619" s="6" t="s">
        <v>111</v>
      </c>
      <c r="F619" s="82" t="str">
        <f>VLOOKUP(Tabla712[[#This Row],[ITEM]],Tabla1[[#All],[ÍTEM]:[DESCRIPCIÓN ACTIVIDAD]],3,FALSE)</f>
        <v>SUBBASE GRANULAR CLASE C 
(Analizada para tipo de gradacion SGB-50, clase C)</v>
      </c>
      <c r="G619" s="6" t="s">
        <v>71</v>
      </c>
      <c r="H619" t="s">
        <v>361</v>
      </c>
      <c r="I619" s="6" t="s">
        <v>146</v>
      </c>
      <c r="J619" s="5" cm="1">
        <f t="array" ref="J619">INDEX(Tabla8[[#All],[Departamento ]:[Precio ($ COP)]],MATCH(Tabla712[[#This Row],[DEPARTAMENTO]]&amp;Tabla712[[#This Row],[CODIGO]]&amp;Tabla712[[#This Row],[PROVINCIA]],Tabla8[[#All],[Departamento ]]&amp;Tabla8[[#All],[Código]]&amp;Tabla8[[#All],[Provincia]],0),7)</f>
        <v>65637.76513191931</v>
      </c>
      <c r="K619" s="74" t="s">
        <v>421</v>
      </c>
      <c r="L619" s="63" t="s">
        <v>421</v>
      </c>
      <c r="M619" s="63" t="s">
        <v>421</v>
      </c>
      <c r="N619" s="75" t="s">
        <v>421</v>
      </c>
      <c r="O619" s="64">
        <v>1.3</v>
      </c>
      <c r="P619" s="77">
        <f>Tabla712[[#This Row],[CANTIDAD DE MATERIAL]]*Tabla712[[#This Row],[VALOR ECONOMICO ]]</f>
        <v>85329.094671495113</v>
      </c>
      <c r="Q619" s="65" t="s">
        <v>421</v>
      </c>
      <c r="R619" s="78" t="s">
        <v>421</v>
      </c>
      <c r="S619" s="71" t="s">
        <v>421</v>
      </c>
      <c r="T619" s="94" t="s">
        <v>421</v>
      </c>
      <c r="U619" s="71" t="s">
        <v>421</v>
      </c>
      <c r="V619" s="80" t="s">
        <v>421</v>
      </c>
    </row>
    <row r="620" spans="2:22" x14ac:dyDescent="0.3">
      <c r="B620" s="6" t="str">
        <f>'DATOS DISEÑO'!$C$9</f>
        <v>BOYACÁ</v>
      </c>
      <c r="C620" s="6" t="str">
        <f>'DATOS DISEÑO'!$C$10</f>
        <v>TUNDAMA</v>
      </c>
      <c r="D620" s="6">
        <v>18</v>
      </c>
      <c r="E620" s="6" t="s">
        <v>118</v>
      </c>
      <c r="F620" s="82" t="str">
        <f>VLOOKUP(Tabla712[[#This Row],[ITEM]],Tabla1[[#All],[ÍTEM]:[DESCRIPCIÓN ACTIVIDAD]],3,FALSE)</f>
        <v xml:space="preserve">PAVIMENTO DE CONCRETO HIDRÁULICO 
(Analizado para un tránsito NT2) </v>
      </c>
      <c r="G620" s="6" t="s">
        <v>78</v>
      </c>
      <c r="H620" t="s">
        <v>369</v>
      </c>
      <c r="I620" s="6" t="s">
        <v>165</v>
      </c>
      <c r="J620" s="5" cm="1">
        <f t="array" ref="J620">INDEX(Tabla8[[#All],[Departamento ]:[Precio ($ COP)]],MATCH(Tabla712[[#This Row],[DEPARTAMENTO]]&amp;Tabla712[[#This Row],[CODIGO]]&amp;Tabla712[[#This Row],[PROVINCIA]],Tabla8[[#All],[Departamento ]]&amp;Tabla8[[#All],[Código]]&amp;Tabla8[[#All],[Provincia]],0),7)</f>
        <v>10741.705465751824</v>
      </c>
      <c r="K620" s="74" t="s">
        <v>421</v>
      </c>
      <c r="L620" s="63" t="s">
        <v>421</v>
      </c>
      <c r="M620" s="63" t="s">
        <v>421</v>
      </c>
      <c r="N620" s="75" t="s">
        <v>421</v>
      </c>
      <c r="O620" s="64">
        <v>1.29</v>
      </c>
      <c r="P620" s="77">
        <f>Tabla712[[#This Row],[CANTIDAD DE MATERIAL]]*Tabla712[[#This Row],[VALOR ECONOMICO ]]</f>
        <v>13856.800050819853</v>
      </c>
      <c r="Q620" s="65" t="s">
        <v>421</v>
      </c>
      <c r="R620" s="78" t="s">
        <v>421</v>
      </c>
      <c r="S620" s="71" t="s">
        <v>421</v>
      </c>
      <c r="T620" s="94" t="s">
        <v>421</v>
      </c>
      <c r="U620" s="71" t="s">
        <v>421</v>
      </c>
      <c r="V620" s="80" t="s">
        <v>421</v>
      </c>
    </row>
    <row r="621" spans="2:22" x14ac:dyDescent="0.3">
      <c r="B621" s="6" t="str">
        <f>'DATOS DISEÑO'!$C$9</f>
        <v>BOYACÁ</v>
      </c>
      <c r="C621" s="6" t="str">
        <f>'DATOS DISEÑO'!$C$10</f>
        <v>TUNDAMA</v>
      </c>
      <c r="D621" s="6">
        <v>18</v>
      </c>
      <c r="E621" s="6">
        <v>310.10000000000002</v>
      </c>
      <c r="F621" s="82" t="str">
        <f>VLOOKUP(Tabla712[[#This Row],[ITEM]],Tabla1[[#All],[ÍTEM]:[DESCRIPCIÓN ACTIVIDAD]],3,FALSE)</f>
        <v>CONFORMACIÓN DE LA CALZADA EXISTENTE</v>
      </c>
      <c r="G621" s="6" t="s">
        <v>33</v>
      </c>
      <c r="H621" t="s">
        <v>336</v>
      </c>
      <c r="I621" s="6" t="s">
        <v>335</v>
      </c>
      <c r="J621" s="5" cm="1">
        <f t="array" ref="J621">INDEX(Tabla8[[#All],[Departamento ]:[Precio ($ COP)]],MATCH(Tabla712[[#This Row],[DEPARTAMENTO]]&amp;Tabla712[[#This Row],[CODIGO]]&amp;Tabla712[[#This Row],[PROVINCIA]],Tabla8[[#All],[Departamento ]]&amp;Tabla8[[#All],[Código]]&amp;Tabla8[[#All],[Provincia]],0),7)</f>
        <v>97.87579460336616</v>
      </c>
      <c r="K621" s="74" t="s">
        <v>421</v>
      </c>
      <c r="L621" s="63" t="s">
        <v>421</v>
      </c>
      <c r="M621" s="63" t="s">
        <v>421</v>
      </c>
      <c r="N621" s="75" t="s">
        <v>421</v>
      </c>
      <c r="O621" s="64">
        <v>3</v>
      </c>
      <c r="P621" s="77">
        <f>Tabla712[[#This Row],[CANTIDAD DE MATERIAL]]*Tabla712[[#This Row],[VALOR ECONOMICO ]]</f>
        <v>293.62738381009848</v>
      </c>
      <c r="Q621" s="65" t="s">
        <v>421</v>
      </c>
      <c r="R621" s="78" t="s">
        <v>421</v>
      </c>
      <c r="S621" s="71" t="s">
        <v>421</v>
      </c>
      <c r="T621" s="94" t="s">
        <v>421</v>
      </c>
      <c r="U621" s="71" t="s">
        <v>421</v>
      </c>
      <c r="V621" s="80" t="s">
        <v>421</v>
      </c>
    </row>
    <row r="622" spans="2:22" x14ac:dyDescent="0.3">
      <c r="B622" s="6" t="str">
        <f>'DATOS DISEÑO'!$C$9</f>
        <v>BOYACÁ</v>
      </c>
      <c r="C622" s="6" t="str">
        <f>'DATOS DISEÑO'!$C$10</f>
        <v>TUNDAMA</v>
      </c>
      <c r="D622" s="6">
        <v>18</v>
      </c>
      <c r="E622" s="6" t="s">
        <v>111</v>
      </c>
      <c r="F622" s="82" t="str">
        <f>VLOOKUP(Tabla712[[#This Row],[ITEM]],Tabla1[[#All],[ÍTEM]:[DESCRIPCIÓN ACTIVIDAD]],3,FALSE)</f>
        <v>SUBBASE GRANULAR CLASE C 
(Analizada para tipo de gradacion SGB-50, clase C)</v>
      </c>
      <c r="G622" s="6" t="s">
        <v>33</v>
      </c>
      <c r="H622" t="s">
        <v>336</v>
      </c>
      <c r="I622" s="6" t="s">
        <v>335</v>
      </c>
      <c r="J622" s="5" cm="1">
        <f t="array" ref="J622">INDEX(Tabla8[[#All],[Departamento ]:[Precio ($ COP)]],MATCH(Tabla712[[#This Row],[DEPARTAMENTO]]&amp;Tabla712[[#This Row],[CODIGO]]&amp;Tabla712[[#This Row],[PROVINCIA]],Tabla8[[#All],[Departamento ]]&amp;Tabla8[[#All],[Código]]&amp;Tabla8[[#All],[Provincia]],0),7)</f>
        <v>97.87579460336616</v>
      </c>
      <c r="K622" s="74" t="s">
        <v>421</v>
      </c>
      <c r="L622" s="63" t="s">
        <v>421</v>
      </c>
      <c r="M622" s="63" t="s">
        <v>421</v>
      </c>
      <c r="N622" s="75" t="s">
        <v>421</v>
      </c>
      <c r="O622" s="64">
        <v>22</v>
      </c>
      <c r="P622" s="77">
        <f>Tabla712[[#This Row],[CANTIDAD DE MATERIAL]]*Tabla712[[#This Row],[VALOR ECONOMICO ]]</f>
        <v>2153.2674812740556</v>
      </c>
      <c r="Q622" s="65" t="s">
        <v>421</v>
      </c>
      <c r="R622" s="78" t="s">
        <v>421</v>
      </c>
      <c r="S622" s="71" t="s">
        <v>421</v>
      </c>
      <c r="T622" s="94" t="s">
        <v>421</v>
      </c>
      <c r="U622" s="71" t="s">
        <v>421</v>
      </c>
      <c r="V622" s="80" t="s">
        <v>421</v>
      </c>
    </row>
    <row r="623" spans="2:22" x14ac:dyDescent="0.3">
      <c r="B623" s="6" t="str">
        <f>'DATOS DISEÑO'!$C$9</f>
        <v>BOYACÁ</v>
      </c>
      <c r="C623" s="6" t="str">
        <f>'DATOS DISEÑO'!$C$10</f>
        <v>TUNDAMA</v>
      </c>
      <c r="D623" s="6">
        <v>18</v>
      </c>
      <c r="E623" s="6" t="s">
        <v>118</v>
      </c>
      <c r="F623" s="82" t="str">
        <f>VLOOKUP(Tabla712[[#This Row],[ITEM]],Tabla1[[#All],[ÍTEM]:[DESCRIPCIÓN ACTIVIDAD]],3,FALSE)</f>
        <v xml:space="preserve">PAVIMENTO DE CONCRETO HIDRÁULICO 
(Analizado para un tránsito NT2) </v>
      </c>
      <c r="G623" s="6" t="s">
        <v>55</v>
      </c>
      <c r="H623" t="s">
        <v>350</v>
      </c>
      <c r="I623" s="6" t="s">
        <v>160</v>
      </c>
      <c r="J623" s="5" cm="1">
        <f t="array" ref="J623">INDEX(Tabla8[[#All],[Departamento ]:[Precio ($ COP)]],MATCH(Tabla712[[#This Row],[DEPARTAMENTO]]&amp;Tabla712[[#This Row],[CODIGO]]&amp;Tabla712[[#This Row],[PROVINCIA]],Tabla8[[#All],[Departamento ]]&amp;Tabla8[[#All],[Código]]&amp;Tabla8[[#All],[Provincia]],0),7)</f>
        <v>8284.3754368187456</v>
      </c>
      <c r="K623" s="74" t="s">
        <v>421</v>
      </c>
      <c r="L623" s="63" t="s">
        <v>421</v>
      </c>
      <c r="M623" s="63" t="s">
        <v>421</v>
      </c>
      <c r="N623" s="75" t="s">
        <v>421</v>
      </c>
      <c r="O623" s="64">
        <v>1.3160000000000001</v>
      </c>
      <c r="P623" s="77">
        <f>Tabla712[[#This Row],[CANTIDAD DE MATERIAL]]*Tabla712[[#This Row],[VALOR ECONOMICO ]]</f>
        <v>10902.238074853469</v>
      </c>
      <c r="Q623" s="65" t="s">
        <v>421</v>
      </c>
      <c r="R623" s="78" t="s">
        <v>421</v>
      </c>
      <c r="S623" s="71" t="s">
        <v>421</v>
      </c>
      <c r="T623" s="94" t="s">
        <v>421</v>
      </c>
      <c r="U623" s="71" t="s">
        <v>421</v>
      </c>
      <c r="V623" s="80" t="s">
        <v>421</v>
      </c>
    </row>
    <row r="624" spans="2:22" x14ac:dyDescent="0.3">
      <c r="B624" s="6" t="str">
        <f>'DATOS DISEÑO'!$C$9</f>
        <v>BOYACÁ</v>
      </c>
      <c r="C624" s="6" t="str">
        <f>'DATOS DISEÑO'!$C$10</f>
        <v>TUNDAMA</v>
      </c>
      <c r="D624" s="6">
        <v>18</v>
      </c>
      <c r="E624" s="6" t="s">
        <v>118</v>
      </c>
      <c r="F624" s="82" t="str">
        <f>VLOOKUP(Tabla712[[#This Row],[ITEM]],Tabla1[[#All],[ÍTEM]:[DESCRIPCIÓN ACTIVIDAD]],3,FALSE)</f>
        <v xml:space="preserve">PAVIMENTO DE CONCRETO HIDRÁULICO 
(Analizado para un tránsito NT2) </v>
      </c>
      <c r="G624" s="6" t="s">
        <v>47</v>
      </c>
      <c r="H624" t="s">
        <v>345</v>
      </c>
      <c r="I624" s="6" t="s">
        <v>146</v>
      </c>
      <c r="J624" s="5" cm="1">
        <f t="array" ref="J624">INDEX(Tabla8[[#All],[Departamento ]:[Precio ($ COP)]],MATCH(Tabla712[[#This Row],[DEPARTAMENTO]]&amp;Tabla712[[#This Row],[CODIGO]]&amp;Tabla712[[#This Row],[PROVINCIA]],Tabla8[[#All],[Departamento ]]&amp;Tabla8[[#All],[Código]]&amp;Tabla8[[#All],[Provincia]],0),7)</f>
        <v>689724</v>
      </c>
      <c r="K624" s="74" t="s">
        <v>421</v>
      </c>
      <c r="L624" s="63" t="s">
        <v>421</v>
      </c>
      <c r="M624" s="63" t="s">
        <v>421</v>
      </c>
      <c r="N624" s="75" t="s">
        <v>421</v>
      </c>
      <c r="O624" s="64">
        <v>1.01</v>
      </c>
      <c r="P624" s="77">
        <f>Tabla712[[#This Row],[CANTIDAD DE MATERIAL]]*Tabla712[[#This Row],[VALOR ECONOMICO ]]</f>
        <v>696621.24</v>
      </c>
      <c r="Q624" s="65" t="s">
        <v>421</v>
      </c>
      <c r="R624" s="78" t="s">
        <v>421</v>
      </c>
      <c r="S624" s="71" t="s">
        <v>421</v>
      </c>
      <c r="T624" s="94" t="s">
        <v>421</v>
      </c>
      <c r="U624" s="71" t="s">
        <v>421</v>
      </c>
      <c r="V624" s="80" t="s">
        <v>421</v>
      </c>
    </row>
    <row r="625" spans="2:22" x14ac:dyDescent="0.3">
      <c r="B625" s="6" t="str">
        <f>'DATOS DISEÑO'!$C$9</f>
        <v>BOYACÁ</v>
      </c>
      <c r="C625" s="6" t="str">
        <f>'DATOS DISEÑO'!$C$10</f>
        <v>TUNDAMA</v>
      </c>
      <c r="D625" s="6">
        <v>18</v>
      </c>
      <c r="E625" s="6" t="s">
        <v>118</v>
      </c>
      <c r="F625" s="82" t="str">
        <f>VLOOKUP(Tabla712[[#This Row],[ITEM]],Tabla1[[#All],[ÍTEM]:[DESCRIPCIÓN ACTIVIDAD]],3,FALSE)</f>
        <v xml:space="preserve">PAVIMENTO DE CONCRETO HIDRÁULICO 
(Analizado para un tránsito NT2) </v>
      </c>
      <c r="G625" s="6" t="s">
        <v>6</v>
      </c>
      <c r="H625" t="s">
        <v>373</v>
      </c>
      <c r="I625" s="6" t="s">
        <v>372</v>
      </c>
      <c r="J625" s="5" cm="1">
        <f t="array" ref="J625">INDEX(Tabla9[[#All],[Departamento ]:[Precio ($ COP)]],MATCH(Tabla712[[#This Row],[DEPARTAMENTO]]&amp;Tabla712[[#This Row],[CODIGO]]&amp;Tabla712[[#This Row],[PROVINCIA]],Tabla9[[#All],[Departamento ]]&amp;Tabla9[[#All],[Código]]&amp;Tabla9[[#All],[Provincia]],0),8)</f>
        <v>4794.383416017009</v>
      </c>
      <c r="K625" s="74" t="s">
        <v>421</v>
      </c>
      <c r="L625" s="63" t="s">
        <v>421</v>
      </c>
      <c r="M625" s="63" t="s">
        <v>421</v>
      </c>
      <c r="N625" s="75" t="s">
        <v>421</v>
      </c>
      <c r="O625" s="64" t="s">
        <v>421</v>
      </c>
      <c r="P625" s="76" t="s">
        <v>421</v>
      </c>
      <c r="Q625" s="65">
        <f>1/6.25</f>
        <v>0.16</v>
      </c>
      <c r="R625" s="79">
        <f>Tabla712[[#This Row],[VALOR ECONOMICO ]]*Tabla712[[#This Row],[RENDIMIENTO EQUIPO]]</f>
        <v>767.10134656272146</v>
      </c>
      <c r="S625" s="71" t="s">
        <v>421</v>
      </c>
      <c r="T625" s="94" t="s">
        <v>421</v>
      </c>
      <c r="U625" s="71" t="s">
        <v>421</v>
      </c>
      <c r="V625" s="80" t="s">
        <v>421</v>
      </c>
    </row>
    <row r="626" spans="2:22" x14ac:dyDescent="0.3">
      <c r="B626" s="6" t="str">
        <f>'DATOS DISEÑO'!$C$9</f>
        <v>BOYACÁ</v>
      </c>
      <c r="C626" s="6" t="str">
        <f>'DATOS DISEÑO'!$C$10</f>
        <v>TUNDAMA</v>
      </c>
      <c r="D626" s="6">
        <v>18</v>
      </c>
      <c r="E626" s="6" t="s">
        <v>109</v>
      </c>
      <c r="F626" s="82" t="str">
        <f>VLOOKUP(Tabla712[[#This Row],[ITEM]],Tabla1[[#All],[ÍTEM]:[DESCRIPCIÓN ACTIVIDAD]],3,FALSE)</f>
        <v>EXCAVACIÓN SIN CLASIFICAR DE LA EXPLANACIÓN Y CANALES</v>
      </c>
      <c r="G626" s="6" t="s">
        <v>10</v>
      </c>
      <c r="H626" t="s">
        <v>375</v>
      </c>
      <c r="I626" s="6" t="s">
        <v>372</v>
      </c>
      <c r="J626" s="5" cm="1">
        <f t="array" ref="J626">INDEX(Tabla9[[#All],[Departamento ]:[Precio ($ COP)]],MATCH(Tabla712[[#This Row],[DEPARTAMENTO]]&amp;Tabla712[[#This Row],[CODIGO]]&amp;Tabla712[[#This Row],[PROVINCIA]],Tabla9[[#All],[Departamento ]]&amp;Tabla9[[#All],[Código]]&amp;Tabla9[[#All],[Provincia]],0),8)</f>
        <v>250141.74344436562</v>
      </c>
      <c r="K626" s="74" t="s">
        <v>421</v>
      </c>
      <c r="L626" s="63" t="s">
        <v>421</v>
      </c>
      <c r="M626" s="63" t="s">
        <v>421</v>
      </c>
      <c r="N626" s="75" t="s">
        <v>421</v>
      </c>
      <c r="O626" s="64" t="s">
        <v>421</v>
      </c>
      <c r="P626" s="76" t="s">
        <v>421</v>
      </c>
      <c r="Q626" s="65">
        <f>1/70</f>
        <v>1.4285714285714285E-2</v>
      </c>
      <c r="R626" s="79">
        <f>Tabla712[[#This Row],[VALOR ECONOMICO ]]*Tabla712[[#This Row],[RENDIMIENTO EQUIPO]]</f>
        <v>3573.4534777766517</v>
      </c>
      <c r="S626" s="71" t="s">
        <v>421</v>
      </c>
      <c r="T626" s="94" t="s">
        <v>421</v>
      </c>
      <c r="U626" s="71" t="s">
        <v>421</v>
      </c>
      <c r="V626" s="80" t="s">
        <v>421</v>
      </c>
    </row>
    <row r="627" spans="2:22" x14ac:dyDescent="0.3">
      <c r="B627" s="6" t="str">
        <f>'DATOS DISEÑO'!$C$9</f>
        <v>BOYACÁ</v>
      </c>
      <c r="C627" s="6" t="str">
        <f>'DATOS DISEÑO'!$C$10</f>
        <v>TUNDAMA</v>
      </c>
      <c r="D627" s="6">
        <v>18</v>
      </c>
      <c r="E627" s="6">
        <v>310.10000000000002</v>
      </c>
      <c r="F627" s="82" t="str">
        <f>VLOOKUP(Tabla712[[#This Row],[ITEM]],Tabla1[[#All],[ÍTEM]:[DESCRIPCIÓN ACTIVIDAD]],3,FALSE)</f>
        <v>CONFORMACIÓN DE LA CALZADA EXISTENTE</v>
      </c>
      <c r="G627" s="6" t="s">
        <v>323</v>
      </c>
      <c r="H627" t="s">
        <v>377</v>
      </c>
      <c r="I627" s="6" t="s">
        <v>372</v>
      </c>
      <c r="J627" s="5" cm="1">
        <f t="array" ref="J627">INDEX(Tabla9[[#All],[Departamento ]:[Precio ($ COP)]],MATCH(Tabla712[[#This Row],[DEPARTAMENTO]]&amp;Tabla712[[#This Row],[CODIGO]]&amp;Tabla712[[#This Row],[PROVINCIA]],Tabla9[[#All],[Departamento ]]&amp;Tabla9[[#All],[Código]]&amp;Tabla9[[#All],[Provincia]],0),8)</f>
        <v>250141.74344436562</v>
      </c>
      <c r="K627" s="74" t="s">
        <v>421</v>
      </c>
      <c r="L627" s="63" t="s">
        <v>421</v>
      </c>
      <c r="M627" s="63" t="s">
        <v>421</v>
      </c>
      <c r="N627" s="75" t="s">
        <v>421</v>
      </c>
      <c r="O627" s="64" t="s">
        <v>421</v>
      </c>
      <c r="P627" s="76" t="s">
        <v>421</v>
      </c>
      <c r="Q627" s="65">
        <f>1/619.375</f>
        <v>1.6145307769929364E-3</v>
      </c>
      <c r="R627" s="79">
        <f>Tabla712[[#This Row],[VALOR ECONOMICO ]]*Tabla712[[#This Row],[RENDIMIENTO EQUIPO]]</f>
        <v>403.86154340159942</v>
      </c>
      <c r="S627" s="71" t="s">
        <v>421</v>
      </c>
      <c r="T627" s="94" t="s">
        <v>421</v>
      </c>
      <c r="U627" s="71" t="s">
        <v>421</v>
      </c>
      <c r="V627" s="80" t="s">
        <v>421</v>
      </c>
    </row>
    <row r="628" spans="2:22" x14ac:dyDescent="0.3">
      <c r="B628" s="6" t="str">
        <f>'DATOS DISEÑO'!$C$9</f>
        <v>BOYACÁ</v>
      </c>
      <c r="C628" s="6" t="str">
        <f>'DATOS DISEÑO'!$C$10</f>
        <v>TUNDAMA</v>
      </c>
      <c r="D628" s="6">
        <v>18</v>
      </c>
      <c r="E628" s="6">
        <v>310.10000000000002</v>
      </c>
      <c r="F628" s="82" t="str">
        <f>VLOOKUP(Tabla712[[#This Row],[ITEM]],Tabla1[[#All],[ÍTEM]:[DESCRIPCIÓN ACTIVIDAD]],3,FALSE)</f>
        <v>CONFORMACIÓN DE LA CALZADA EXISTENTE</v>
      </c>
      <c r="G628" s="6" t="s">
        <v>18</v>
      </c>
      <c r="H628" t="s">
        <v>379</v>
      </c>
      <c r="I628" s="6" t="s">
        <v>372</v>
      </c>
      <c r="J628" s="5" cm="1">
        <f t="array" ref="J628">INDEX(Tabla9[[#All],[Departamento ]:[Precio ($ COP)]],MATCH(Tabla712[[#This Row],[DEPARTAMENTO]]&amp;Tabla712[[#This Row],[CODIGO]]&amp;Tabla712[[#This Row],[PROVINCIA]],Tabla9[[#All],[Departamento ]]&amp;Tabla9[[#All],[Código]]&amp;Tabla9[[#All],[Provincia]],0),8)</f>
        <v>61676.547421790725</v>
      </c>
      <c r="K628" s="74" t="s">
        <v>421</v>
      </c>
      <c r="L628" s="63" t="s">
        <v>421</v>
      </c>
      <c r="M628" s="63" t="s">
        <v>421</v>
      </c>
      <c r="N628" s="75" t="s">
        <v>421</v>
      </c>
      <c r="O628" s="64" t="s">
        <v>421</v>
      </c>
      <c r="P628" s="76" t="s">
        <v>421</v>
      </c>
      <c r="Q628" s="65">
        <f>1/619.375</f>
        <v>1.6145307769929364E-3</v>
      </c>
      <c r="R628" s="79">
        <f>Tabla712[[#This Row],[VALOR ECONOMICO ]]*Tabla712[[#This Row],[RENDIMIENTO EQUIPO]]</f>
        <v>99.578684031145471</v>
      </c>
      <c r="S628" s="71" t="s">
        <v>421</v>
      </c>
      <c r="T628" s="94" t="s">
        <v>421</v>
      </c>
      <c r="U628" s="71" t="s">
        <v>421</v>
      </c>
      <c r="V628" s="80" t="s">
        <v>421</v>
      </c>
    </row>
    <row r="629" spans="2:22" x14ac:dyDescent="0.3">
      <c r="B629" s="6" t="str">
        <f>'DATOS DISEÑO'!$C$9</f>
        <v>BOYACÁ</v>
      </c>
      <c r="C629" s="6" t="str">
        <f>'DATOS DISEÑO'!$C$10</f>
        <v>TUNDAMA</v>
      </c>
      <c r="D629" s="6">
        <v>18</v>
      </c>
      <c r="E629" s="6" t="s">
        <v>111</v>
      </c>
      <c r="F629" s="82" t="str">
        <f>VLOOKUP(Tabla712[[#This Row],[ITEM]],Tabla1[[#All],[ÍTEM]:[DESCRIPCIÓN ACTIVIDAD]],3,FALSE)</f>
        <v>SUBBASE GRANULAR CLASE C 
(Analizada para tipo de gradacion SGB-50, clase C)</v>
      </c>
      <c r="G629" s="6" t="s">
        <v>18</v>
      </c>
      <c r="H629" t="s">
        <v>379</v>
      </c>
      <c r="I629" s="6" t="s">
        <v>372</v>
      </c>
      <c r="J629" s="5" cm="1">
        <f t="array" ref="J629">INDEX(Tabla9[[#All],[Departamento ]:[Precio ($ COP)]],MATCH(Tabla712[[#This Row],[DEPARTAMENTO]]&amp;Tabla712[[#This Row],[CODIGO]]&amp;Tabla712[[#This Row],[PROVINCIA]],Tabla9[[#All],[Departamento ]]&amp;Tabla9[[#All],[Código]]&amp;Tabla9[[#All],[Provincia]],0),8)</f>
        <v>61676.547421790725</v>
      </c>
      <c r="K629" s="74" t="s">
        <v>421</v>
      </c>
      <c r="L629" s="63" t="s">
        <v>421</v>
      </c>
      <c r="M629" s="63" t="s">
        <v>421</v>
      </c>
      <c r="N629" s="75" t="s">
        <v>421</v>
      </c>
      <c r="O629" s="64" t="s">
        <v>421</v>
      </c>
      <c r="P629" s="76" t="s">
        <v>421</v>
      </c>
      <c r="Q629" s="65">
        <f>1/40</f>
        <v>2.5000000000000001E-2</v>
      </c>
      <c r="R629" s="79">
        <f>Tabla712[[#This Row],[VALOR ECONOMICO ]]*Tabla712[[#This Row],[RENDIMIENTO EQUIPO]]</f>
        <v>1541.9136855447682</v>
      </c>
      <c r="S629" s="71" t="s">
        <v>421</v>
      </c>
      <c r="T629" s="94" t="s">
        <v>421</v>
      </c>
      <c r="U629" s="71" t="s">
        <v>421</v>
      </c>
      <c r="V629" s="80" t="s">
        <v>421</v>
      </c>
    </row>
    <row r="630" spans="2:22" x14ac:dyDescent="0.3">
      <c r="B630" s="6" t="str">
        <f>'DATOS DISEÑO'!$C$9</f>
        <v>BOYACÁ</v>
      </c>
      <c r="C630" s="6" t="str">
        <f>'DATOS DISEÑO'!$C$10</f>
        <v>TUNDAMA</v>
      </c>
      <c r="D630" s="6">
        <v>18</v>
      </c>
      <c r="E630" s="6" t="s">
        <v>109</v>
      </c>
      <c r="F630" s="82" t="str">
        <f>VLOOKUP(Tabla712[[#This Row],[ITEM]],Tabla1[[#All],[ÍTEM]:[DESCRIPCIÓN ACTIVIDAD]],3,FALSE)</f>
        <v>EXCAVACIÓN SIN CLASIFICAR DE LA EXPLANACIÓN Y CANALES</v>
      </c>
      <c r="G630" s="6" t="s">
        <v>30</v>
      </c>
      <c r="H630" t="s">
        <v>383</v>
      </c>
      <c r="I630" s="6" t="s">
        <v>372</v>
      </c>
      <c r="J630" s="5" cm="1">
        <f t="array" ref="J630">INDEX(Tabla9[[#All],[Departamento ]:[Precio ($ COP)]],MATCH(Tabla712[[#This Row],[DEPARTAMENTO]]&amp;Tabla712[[#This Row],[CODIGO]]&amp;Tabla712[[#This Row],[PROVINCIA]],Tabla9[[#All],[Departamento ]]&amp;Tabla9[[#All],[Código]]&amp;Tabla9[[#All],[Provincia]],0),8)</f>
        <v>135493.44436569806</v>
      </c>
      <c r="K630" s="74" t="s">
        <v>421</v>
      </c>
      <c r="L630" s="63" t="s">
        <v>421</v>
      </c>
      <c r="M630" s="63" t="s">
        <v>421</v>
      </c>
      <c r="N630" s="75" t="s">
        <v>421</v>
      </c>
      <c r="O630" s="64" t="s">
        <v>421</v>
      </c>
      <c r="P630" s="76" t="s">
        <v>421</v>
      </c>
      <c r="Q630" s="65">
        <f>1/53.125</f>
        <v>1.8823529411764704E-2</v>
      </c>
      <c r="R630" s="79">
        <f>Tabla712[[#This Row],[VALOR ECONOMICO ]]*Tabla712[[#This Row],[RENDIMIENTO EQUIPO]]</f>
        <v>2550.4648351190222</v>
      </c>
      <c r="S630" s="71" t="s">
        <v>421</v>
      </c>
      <c r="T630" s="94" t="s">
        <v>421</v>
      </c>
      <c r="U630" s="71" t="s">
        <v>421</v>
      </c>
      <c r="V630" s="80" t="s">
        <v>421</v>
      </c>
    </row>
    <row r="631" spans="2:22" x14ac:dyDescent="0.3">
      <c r="B631" s="6" t="str">
        <f>'DATOS DISEÑO'!$C$9</f>
        <v>BOYACÁ</v>
      </c>
      <c r="C631" s="6" t="str">
        <f>'DATOS DISEÑO'!$C$10</f>
        <v>TUNDAMA</v>
      </c>
      <c r="D631" s="6">
        <v>18</v>
      </c>
      <c r="E631" s="6" t="s">
        <v>118</v>
      </c>
      <c r="F631" s="82" t="str">
        <f>VLOOKUP(Tabla712[[#This Row],[ITEM]],Tabla1[[#All],[ÍTEM]:[DESCRIPCIÓN ACTIVIDAD]],3,FALSE)</f>
        <v xml:space="preserve">PAVIMENTO DE CONCRETO HIDRÁULICO 
(Analizado para un tránsito NT2) </v>
      </c>
      <c r="G631" s="6" t="s">
        <v>42</v>
      </c>
      <c r="H631" t="s">
        <v>389</v>
      </c>
      <c r="I631" s="6" t="s">
        <v>372</v>
      </c>
      <c r="J631" s="5" cm="1">
        <f t="array" ref="J631">INDEX(Tabla9[[#All],[Departamento ]:[Precio ($ COP)]],MATCH(Tabla712[[#This Row],[DEPARTAMENTO]]&amp;Tabla712[[#This Row],[CODIGO]]&amp;Tabla712[[#This Row],[PROVINCIA]],Tabla9[[#All],[Departamento ]]&amp;Tabla9[[#All],[Código]]&amp;Tabla9[[#All],[Provincia]],0),8)</f>
        <v>83380.581148121899</v>
      </c>
      <c r="K631" s="74" t="s">
        <v>421</v>
      </c>
      <c r="L631" s="63" t="s">
        <v>421</v>
      </c>
      <c r="M631" s="63" t="s">
        <v>421</v>
      </c>
      <c r="N631" s="75" t="s">
        <v>421</v>
      </c>
      <c r="O631" s="64" t="s">
        <v>421</v>
      </c>
      <c r="P631" s="76" t="s">
        <v>421</v>
      </c>
      <c r="Q631" s="65">
        <f>1/6.25</f>
        <v>0.16</v>
      </c>
      <c r="R631" s="79">
        <f>Tabla712[[#This Row],[VALOR ECONOMICO ]]*Tabla712[[#This Row],[RENDIMIENTO EQUIPO]]</f>
        <v>13340.892983699505</v>
      </c>
      <c r="S631" s="71" t="s">
        <v>421</v>
      </c>
      <c r="T631" s="94" t="s">
        <v>421</v>
      </c>
      <c r="U631" s="71" t="s">
        <v>421</v>
      </c>
      <c r="V631" s="80" t="s">
        <v>421</v>
      </c>
    </row>
    <row r="632" spans="2:22" x14ac:dyDescent="0.3">
      <c r="B632" s="6" t="str">
        <f>'DATOS DISEÑO'!$C$9</f>
        <v>BOYACÁ</v>
      </c>
      <c r="C632" s="6" t="str">
        <f>'DATOS DISEÑO'!$C$10</f>
        <v>TUNDAMA</v>
      </c>
      <c r="D632" s="6">
        <v>18</v>
      </c>
      <c r="E632" s="6" t="s">
        <v>118</v>
      </c>
      <c r="F632" s="82" t="str">
        <f>VLOOKUP(Tabla712[[#This Row],[ITEM]],Tabla1[[#All],[ÍTEM]:[DESCRIPCIÓN ACTIVIDAD]],3,FALSE)</f>
        <v xml:space="preserve">PAVIMENTO DE CONCRETO HIDRÁULICO 
(Analizado para un tránsito NT2) </v>
      </c>
      <c r="G632" s="6" t="s">
        <v>44</v>
      </c>
      <c r="H632" t="s">
        <v>390</v>
      </c>
      <c r="I632" s="6" t="s">
        <v>372</v>
      </c>
      <c r="J632" s="5" cm="1">
        <f t="array" ref="J632">INDEX(Tabla9[[#All],[Departamento ]:[Precio ($ COP)]],MATCH(Tabla712[[#This Row],[DEPARTAMENTO]]&amp;Tabla712[[#This Row],[CODIGO]]&amp;Tabla712[[#This Row],[PROVINCIA]],Tabla9[[#All],[Departamento ]]&amp;Tabla9[[#All],[Código]]&amp;Tabla9[[#All],[Provincia]],0),8)</f>
        <v>14332.941186854017</v>
      </c>
      <c r="K632" s="74" t="s">
        <v>421</v>
      </c>
      <c r="L632" s="63" t="s">
        <v>421</v>
      </c>
      <c r="M632" s="63" t="s">
        <v>421</v>
      </c>
      <c r="N632" s="75" t="s">
        <v>421</v>
      </c>
      <c r="O632" s="64" t="s">
        <v>421</v>
      </c>
      <c r="P632" s="76" t="s">
        <v>421</v>
      </c>
      <c r="Q632" s="65">
        <f>1/6.25</f>
        <v>0.16</v>
      </c>
      <c r="R632" s="79">
        <f>Tabla712[[#This Row],[VALOR ECONOMICO ]]*Tabla712[[#This Row],[RENDIMIENTO EQUIPO]]</f>
        <v>2293.2705898966428</v>
      </c>
      <c r="S632" s="71" t="s">
        <v>421</v>
      </c>
      <c r="T632" s="94" t="s">
        <v>421</v>
      </c>
      <c r="U632" s="71" t="s">
        <v>421</v>
      </c>
      <c r="V632" s="80" t="s">
        <v>421</v>
      </c>
    </row>
    <row r="633" spans="2:22" x14ac:dyDescent="0.3">
      <c r="B633" s="6" t="str">
        <f>'DATOS DISEÑO'!$C$9</f>
        <v>BOYACÁ</v>
      </c>
      <c r="C633" s="6" t="str">
        <f>'DATOS DISEÑO'!$C$10</f>
        <v>TUNDAMA</v>
      </c>
      <c r="D633" s="6">
        <v>18</v>
      </c>
      <c r="E633" s="6" t="s">
        <v>118</v>
      </c>
      <c r="F633" s="82" t="str">
        <f>VLOOKUP(Tabla712[[#This Row],[ITEM]],Tabla1[[#All],[ÍTEM]:[DESCRIPCIÓN ACTIVIDAD]],3,FALSE)</f>
        <v xml:space="preserve">PAVIMENTO DE CONCRETO HIDRÁULICO 
(Analizado para un tránsito NT2) </v>
      </c>
      <c r="G633" s="6" t="s">
        <v>48</v>
      </c>
      <c r="H633" t="s">
        <v>392</v>
      </c>
      <c r="I633" s="6" t="s">
        <v>372</v>
      </c>
      <c r="J633" s="5" cm="1">
        <f t="array" ref="J633">INDEX(Tabla9[[#All],[Departamento ]:[Precio ($ COP)]],MATCH(Tabla712[[#This Row],[DEPARTAMENTO]]&amp;Tabla712[[#This Row],[CODIGO]]&amp;Tabla712[[#This Row],[PROVINCIA]],Tabla9[[#All],[Departamento ]]&amp;Tabla9[[#All],[Código]]&amp;Tabla9[[#All],[Provincia]],0),8)</f>
        <v>747.77579318368964</v>
      </c>
      <c r="K633" s="74" t="s">
        <v>421</v>
      </c>
      <c r="L633" s="63" t="s">
        <v>421</v>
      </c>
      <c r="M633" s="63" t="s">
        <v>421</v>
      </c>
      <c r="N633" s="75" t="s">
        <v>421</v>
      </c>
      <c r="O633" s="64" t="s">
        <v>421</v>
      </c>
      <c r="P633" s="76" t="s">
        <v>421</v>
      </c>
      <c r="Q633" s="65">
        <f>1/6.25</f>
        <v>0.16</v>
      </c>
      <c r="R633" s="79">
        <f>Tabla712[[#This Row],[VALOR ECONOMICO ]]*Tabla712[[#This Row],[RENDIMIENTO EQUIPO]]</f>
        <v>119.64412690939035</v>
      </c>
      <c r="S633" s="71" t="s">
        <v>421</v>
      </c>
      <c r="T633" s="94" t="s">
        <v>421</v>
      </c>
      <c r="U633" s="71" t="s">
        <v>421</v>
      </c>
      <c r="V633" s="80" t="s">
        <v>421</v>
      </c>
    </row>
    <row r="634" spans="2:22" x14ac:dyDescent="0.3">
      <c r="B634" s="6" t="str">
        <f>'DATOS DISEÑO'!$C$9</f>
        <v>BOYACÁ</v>
      </c>
      <c r="C634" s="6" t="str">
        <f>'DATOS DISEÑO'!$C$10</f>
        <v>TUNDAMA</v>
      </c>
      <c r="D634" s="6">
        <v>18</v>
      </c>
      <c r="E634" s="6">
        <v>310.10000000000002</v>
      </c>
      <c r="F634" s="82" t="str">
        <f>VLOOKUP(Tabla712[[#This Row],[ITEM]],Tabla1[[#All],[ÍTEM]:[DESCRIPCIÓN ACTIVIDAD]],3,FALSE)</f>
        <v>CONFORMACIÓN DE LA CALZADA EXISTENTE</v>
      </c>
      <c r="G634" s="6" t="s">
        <v>52</v>
      </c>
      <c r="H634" t="s">
        <v>395</v>
      </c>
      <c r="I634" s="6" t="s">
        <v>372</v>
      </c>
      <c r="J634" s="5" cm="1">
        <f t="array" ref="J634">INDEX(Tabla9[[#All],[Departamento ]:[Precio ($ COP)]],MATCH(Tabla712[[#This Row],[DEPARTAMENTO]]&amp;Tabla712[[#This Row],[CODIGO]]&amp;Tabla712[[#This Row],[PROVINCIA]],Tabla9[[#All],[Departamento ]]&amp;Tabla9[[#All],[Código]]&amp;Tabla9[[#All],[Provincia]],0),8)</f>
        <v>250141.74344436562</v>
      </c>
      <c r="K634" s="74" t="s">
        <v>421</v>
      </c>
      <c r="L634" s="63" t="s">
        <v>421</v>
      </c>
      <c r="M634" s="63" t="s">
        <v>421</v>
      </c>
      <c r="N634" s="75" t="s">
        <v>421</v>
      </c>
      <c r="O634" s="64" t="s">
        <v>421</v>
      </c>
      <c r="P634" s="76" t="s">
        <v>421</v>
      </c>
      <c r="Q634" s="65">
        <f>1/619.375</f>
        <v>1.6145307769929364E-3</v>
      </c>
      <c r="R634" s="79">
        <f>Tabla712[[#This Row],[VALOR ECONOMICO ]]*Tabla712[[#This Row],[RENDIMIENTO EQUIPO]]</f>
        <v>403.86154340159942</v>
      </c>
      <c r="S634" s="71" t="s">
        <v>421</v>
      </c>
      <c r="T634" s="94" t="s">
        <v>421</v>
      </c>
      <c r="U634" s="71" t="s">
        <v>421</v>
      </c>
      <c r="V634" s="80" t="s">
        <v>421</v>
      </c>
    </row>
    <row r="635" spans="2:22" x14ac:dyDescent="0.3">
      <c r="B635" s="6" t="str">
        <f>'DATOS DISEÑO'!$C$9</f>
        <v>BOYACÁ</v>
      </c>
      <c r="C635" s="6" t="str">
        <f>'DATOS DISEÑO'!$C$10</f>
        <v>TUNDAMA</v>
      </c>
      <c r="D635" s="6">
        <v>18</v>
      </c>
      <c r="E635" s="6" t="s">
        <v>109</v>
      </c>
      <c r="F635" s="82" t="str">
        <f>VLOOKUP(Tabla712[[#This Row],[ITEM]],Tabla1[[#All],[ÍTEM]:[DESCRIPCIÓN ACTIVIDAD]],3,FALSE)</f>
        <v>EXCAVACIÓN SIN CLASIFICAR DE LA EXPLANACIÓN Y CANALES</v>
      </c>
      <c r="G635" s="6" t="s">
        <v>52</v>
      </c>
      <c r="H635" t="s">
        <v>395</v>
      </c>
      <c r="I635" s="6" t="s">
        <v>372</v>
      </c>
      <c r="J635" s="5" cm="1">
        <f t="array" ref="J635">INDEX(Tabla9[[#All],[Departamento ]:[Precio ($ COP)]],MATCH(Tabla712[[#This Row],[DEPARTAMENTO]]&amp;Tabla712[[#This Row],[CODIGO]]&amp;Tabla712[[#This Row],[PROVINCIA]],Tabla9[[#All],[Departamento ]]&amp;Tabla9[[#All],[Código]]&amp;Tabla9[[#All],[Provincia]],0),8)</f>
        <v>250141.74344436562</v>
      </c>
      <c r="K635" s="74" t="s">
        <v>421</v>
      </c>
      <c r="L635" s="63" t="s">
        <v>421</v>
      </c>
      <c r="M635" s="63" t="s">
        <v>421</v>
      </c>
      <c r="N635" s="75" t="s">
        <v>421</v>
      </c>
      <c r="O635" s="64" t="s">
        <v>421</v>
      </c>
      <c r="P635" s="76" t="s">
        <v>421</v>
      </c>
      <c r="Q635" s="65">
        <f>1/53.125</f>
        <v>1.8823529411764704E-2</v>
      </c>
      <c r="R635" s="79">
        <f>Tabla712[[#This Row],[VALOR ECONOMICO ]]*Tabla712[[#This Row],[RENDIMIENTO EQUIPO]]</f>
        <v>4708.5504648351171</v>
      </c>
      <c r="S635" s="71" t="s">
        <v>421</v>
      </c>
      <c r="T635" s="94" t="s">
        <v>421</v>
      </c>
      <c r="U635" s="71" t="s">
        <v>421</v>
      </c>
      <c r="V635" s="80" t="s">
        <v>421</v>
      </c>
    </row>
    <row r="636" spans="2:22" x14ac:dyDescent="0.3">
      <c r="B636" s="6" t="str">
        <f>'DATOS DISEÑO'!$C$9</f>
        <v>BOYACÁ</v>
      </c>
      <c r="C636" s="6" t="str">
        <f>'DATOS DISEÑO'!$C$10</f>
        <v>TUNDAMA</v>
      </c>
      <c r="D636" s="6">
        <v>18</v>
      </c>
      <c r="E636" s="6" t="s">
        <v>111</v>
      </c>
      <c r="F636" s="82" t="str">
        <f>VLOOKUP(Tabla712[[#This Row],[ITEM]],Tabla1[[#All],[ÍTEM]:[DESCRIPCIÓN ACTIVIDAD]],3,FALSE)</f>
        <v>SUBBASE GRANULAR CLASE C 
(Analizada para tipo de gradacion SGB-50, clase C)</v>
      </c>
      <c r="G636" s="6" t="s">
        <v>52</v>
      </c>
      <c r="H636" t="s">
        <v>395</v>
      </c>
      <c r="I636" s="6" t="s">
        <v>372</v>
      </c>
      <c r="J636" s="5" cm="1">
        <f t="array" ref="J636">INDEX(Tabla9[[#All],[Departamento ]:[Precio ($ COP)]],MATCH(Tabla712[[#This Row],[DEPARTAMENTO]]&amp;Tabla712[[#This Row],[CODIGO]]&amp;Tabla712[[#This Row],[PROVINCIA]],Tabla9[[#All],[Departamento ]]&amp;Tabla9[[#All],[Código]]&amp;Tabla9[[#All],[Provincia]],0),8)</f>
        <v>250141.74344436562</v>
      </c>
      <c r="K636" s="74" t="s">
        <v>421</v>
      </c>
      <c r="L636" s="63" t="s">
        <v>421</v>
      </c>
      <c r="M636" s="63" t="s">
        <v>421</v>
      </c>
      <c r="N636" s="75" t="s">
        <v>421</v>
      </c>
      <c r="O636" s="64" t="s">
        <v>421</v>
      </c>
      <c r="P636" s="76" t="s">
        <v>421</v>
      </c>
      <c r="Q636" s="65">
        <f>1/40</f>
        <v>2.5000000000000001E-2</v>
      </c>
      <c r="R636" s="79">
        <f>Tabla712[[#This Row],[VALOR ECONOMICO ]]*Tabla712[[#This Row],[RENDIMIENTO EQUIPO]]</f>
        <v>6253.543586109141</v>
      </c>
      <c r="S636" s="71" t="s">
        <v>421</v>
      </c>
      <c r="T636" s="94" t="s">
        <v>421</v>
      </c>
      <c r="U636" s="71" t="s">
        <v>421</v>
      </c>
      <c r="V636" s="80" t="s">
        <v>421</v>
      </c>
    </row>
    <row r="637" spans="2:22" x14ac:dyDescent="0.3">
      <c r="B637" s="6" t="str">
        <f>'DATOS DISEÑO'!$C$9</f>
        <v>BOYACÁ</v>
      </c>
      <c r="C637" s="6" t="str">
        <f>'DATOS DISEÑO'!$C$10</f>
        <v>TUNDAMA</v>
      </c>
      <c r="D637" s="6">
        <v>18</v>
      </c>
      <c r="E637" s="6" t="s">
        <v>118</v>
      </c>
      <c r="F637" s="82" t="str">
        <f>VLOOKUP(Tabla712[[#This Row],[ITEM]],Tabla1[[#All],[ÍTEM]:[DESCRIPCIÓN ACTIVIDAD]],3,FALSE)</f>
        <v xml:space="preserve">PAVIMENTO DE CONCRETO HIDRÁULICO 
(Analizado para un tránsito NT2) </v>
      </c>
      <c r="G637" s="6" t="s">
        <v>58</v>
      </c>
      <c r="H637" t="s">
        <v>398</v>
      </c>
      <c r="I637" s="6" t="s">
        <v>372</v>
      </c>
      <c r="J637" s="5" cm="1">
        <f t="array" ref="J637">INDEX(Tabla9[[#All],[Departamento ]:[Precio ($ COP)]],MATCH(Tabla712[[#This Row],[DEPARTAMENTO]]&amp;Tabla712[[#This Row],[CODIGO]]&amp;Tabla712[[#This Row],[PROVINCIA]],Tabla9[[#All],[Departamento ]]&amp;Tabla9[[#All],[Código]]&amp;Tabla9[[#All],[Provincia]],0),8)</f>
        <v>9804.9919040198711</v>
      </c>
      <c r="K637" s="74" t="s">
        <v>421</v>
      </c>
      <c r="L637" s="63" t="s">
        <v>421</v>
      </c>
      <c r="M637" s="63" t="s">
        <v>421</v>
      </c>
      <c r="N637" s="75" t="s">
        <v>421</v>
      </c>
      <c r="O637" s="64" t="s">
        <v>421</v>
      </c>
      <c r="P637" s="76" t="s">
        <v>421</v>
      </c>
      <c r="Q637" s="65">
        <f>1/6.25</f>
        <v>0.16</v>
      </c>
      <c r="R637" s="79">
        <f>Tabla712[[#This Row],[VALOR ECONOMICO ]]*Tabla712[[#This Row],[RENDIMIENTO EQUIPO]]</f>
        <v>1568.7987046431795</v>
      </c>
      <c r="S637" s="71" t="s">
        <v>421</v>
      </c>
      <c r="T637" s="94" t="s">
        <v>421</v>
      </c>
      <c r="U637" s="71" t="s">
        <v>421</v>
      </c>
      <c r="V637" s="80" t="s">
        <v>421</v>
      </c>
    </row>
    <row r="638" spans="2:22" x14ac:dyDescent="0.3">
      <c r="B638" s="6" t="str">
        <f>'DATOS DISEÑO'!$C$9</f>
        <v>BOYACÁ</v>
      </c>
      <c r="C638" s="6" t="str">
        <f>'DATOS DISEÑO'!$C$10</f>
        <v>TUNDAMA</v>
      </c>
      <c r="D638" s="6">
        <v>18</v>
      </c>
      <c r="E638" s="6" t="s">
        <v>109</v>
      </c>
      <c r="F638" s="82" t="str">
        <f>VLOOKUP(Tabla712[[#This Row],[ITEM]],Tabla1[[#All],[ÍTEM]:[DESCRIPCIÓN ACTIVIDAD]],3,FALSE)</f>
        <v>EXCAVACIÓN SIN CLASIFICAR DE LA EXPLANACIÓN Y CANALES</v>
      </c>
      <c r="G638" s="6" t="s">
        <v>60</v>
      </c>
      <c r="H638" t="s">
        <v>399</v>
      </c>
      <c r="I638" s="6" t="s">
        <v>372</v>
      </c>
      <c r="J638" s="5" cm="1">
        <f t="array" ref="J638">INDEX(Tabla9[[#All],[Departamento ]:[Precio ($ COP)]],MATCH(Tabla712[[#This Row],[DEPARTAMENTO]]&amp;Tabla712[[#This Row],[CODIGO]]&amp;Tabla712[[#This Row],[PROVINCIA]],Tabla9[[#All],[Departamento ]]&amp;Tabla9[[#All],[Código]]&amp;Tabla9[[#All],[Provincia]],0),8)</f>
        <v>281409.46137491136</v>
      </c>
      <c r="K638" s="74" t="s">
        <v>421</v>
      </c>
      <c r="L638" s="63" t="s">
        <v>421</v>
      </c>
      <c r="M638" s="63" t="s">
        <v>421</v>
      </c>
      <c r="N638" s="75" t="s">
        <v>421</v>
      </c>
      <c r="O638" s="64" t="s">
        <v>421</v>
      </c>
      <c r="P638" s="76" t="s">
        <v>421</v>
      </c>
      <c r="Q638" s="65">
        <f>1/53.125</f>
        <v>1.8823529411764704E-2</v>
      </c>
      <c r="R638" s="79">
        <f>Tabla712[[#This Row],[VALOR ECONOMICO ]]*Tabla712[[#This Row],[RENDIMIENTO EQUIPO]]</f>
        <v>5297.1192729395079</v>
      </c>
      <c r="S638" s="71" t="s">
        <v>421</v>
      </c>
      <c r="T638" s="94" t="s">
        <v>421</v>
      </c>
      <c r="U638" s="71" t="s">
        <v>421</v>
      </c>
      <c r="V638" s="80" t="s">
        <v>421</v>
      </c>
    </row>
    <row r="639" spans="2:22" x14ac:dyDescent="0.3">
      <c r="B639" s="6" t="str">
        <f>'DATOS DISEÑO'!$C$9</f>
        <v>BOYACÁ</v>
      </c>
      <c r="C639" s="6" t="str">
        <f>'DATOS DISEÑO'!$C$10</f>
        <v>TUNDAMA</v>
      </c>
      <c r="D639" s="6">
        <v>18</v>
      </c>
      <c r="E639" s="6" t="s">
        <v>118</v>
      </c>
      <c r="F639" s="82" t="str">
        <f>VLOOKUP(Tabla712[[#This Row],[ITEM]],Tabla1[[#All],[ÍTEM]:[DESCRIPCIÓN ACTIVIDAD]],3,FALSE)</f>
        <v xml:space="preserve">PAVIMENTO DE CONCRETO HIDRÁULICO 
(Analizado para un tránsito NT2) </v>
      </c>
      <c r="G639" s="6" t="s">
        <v>64</v>
      </c>
      <c r="H639" t="s">
        <v>401</v>
      </c>
      <c r="I639" s="6" t="s">
        <v>372</v>
      </c>
      <c r="J639" s="5" cm="1">
        <f t="array" ref="J639">INDEX(Tabla9[[#All],[Departamento ]:[Precio ($ COP)]],MATCH(Tabla712[[#This Row],[DEPARTAMENTO]]&amp;Tabla712[[#This Row],[CODIGO]]&amp;Tabla712[[#This Row],[PROVINCIA]],Tabla9[[#All],[Departamento ]]&amp;Tabla9[[#All],[Código]]&amp;Tabla9[[#All],[Provincia]],0),8)</f>
        <v>15633.858965272851</v>
      </c>
      <c r="K639" s="74" t="s">
        <v>421</v>
      </c>
      <c r="L639" s="63" t="s">
        <v>421</v>
      </c>
      <c r="M639" s="63" t="s">
        <v>421</v>
      </c>
      <c r="N639" s="75" t="s">
        <v>421</v>
      </c>
      <c r="O639" s="64" t="s">
        <v>421</v>
      </c>
      <c r="P639" s="76" t="s">
        <v>421</v>
      </c>
      <c r="Q639" s="65">
        <f>1/6.25</f>
        <v>0.16</v>
      </c>
      <c r="R639" s="79">
        <f>Tabla712[[#This Row],[VALOR ECONOMICO ]]*Tabla712[[#This Row],[RENDIMIENTO EQUIPO]]</f>
        <v>2501.4174344436565</v>
      </c>
      <c r="S639" s="71" t="s">
        <v>421</v>
      </c>
      <c r="T639" s="94" t="s">
        <v>421</v>
      </c>
      <c r="U639" s="71" t="s">
        <v>421</v>
      </c>
      <c r="V639" s="80" t="s">
        <v>421</v>
      </c>
    </row>
    <row r="640" spans="2:22" x14ac:dyDescent="0.3">
      <c r="B640" s="6" t="str">
        <f>'DATOS DISEÑO'!$C$9</f>
        <v>BOYACÁ</v>
      </c>
      <c r="C640" s="6" t="str">
        <f>'DATOS DISEÑO'!$C$10</f>
        <v>TUNDAMA</v>
      </c>
      <c r="D640" s="6">
        <v>18</v>
      </c>
      <c r="E640" s="6">
        <v>310.10000000000002</v>
      </c>
      <c r="F640" s="82" t="str">
        <f>VLOOKUP(Tabla712[[#This Row],[ITEM]],Tabla1[[#All],[ÍTEM]:[DESCRIPCIÓN ACTIVIDAD]],3,FALSE)</f>
        <v>CONFORMACIÓN DE LA CALZADA EXISTENTE</v>
      </c>
      <c r="G640" s="6" t="s">
        <v>66</v>
      </c>
      <c r="H640" t="s">
        <v>402</v>
      </c>
      <c r="I640" s="6" t="s">
        <v>372</v>
      </c>
      <c r="J640" s="5" cm="1">
        <f t="array" ref="J640">INDEX(Tabla9[[#All],[Departamento ]:[Precio ($ COP)]],MATCH(Tabla712[[#This Row],[DEPARTAMENTO]]&amp;Tabla712[[#This Row],[CODIGO]]&amp;Tabla712[[#This Row],[PROVINCIA]],Tabla9[[#All],[Departamento ]]&amp;Tabla9[[#All],[Código]]&amp;Tabla9[[#All],[Provincia]],0),8)</f>
        <v>171972.44861800136</v>
      </c>
      <c r="K640" s="74" t="s">
        <v>421</v>
      </c>
      <c r="L640" s="63" t="s">
        <v>421</v>
      </c>
      <c r="M640" s="63" t="s">
        <v>421</v>
      </c>
      <c r="N640" s="75" t="s">
        <v>421</v>
      </c>
      <c r="O640" s="64" t="s">
        <v>421</v>
      </c>
      <c r="P640" s="76" t="s">
        <v>421</v>
      </c>
      <c r="Q640" s="65">
        <f>1/619.375</f>
        <v>1.6145307769929364E-3</v>
      </c>
      <c r="R640" s="79">
        <f>Tabla712[[#This Row],[VALOR ECONOMICO ]]*Tabla712[[#This Row],[RENDIMIENTO EQUIPO]]</f>
        <v>277.65481108859956</v>
      </c>
      <c r="S640" s="71" t="s">
        <v>421</v>
      </c>
      <c r="T640" s="94" t="s">
        <v>421</v>
      </c>
      <c r="U640" s="71" t="s">
        <v>421</v>
      </c>
      <c r="V640" s="80" t="s">
        <v>421</v>
      </c>
    </row>
    <row r="641" spans="2:22" x14ac:dyDescent="0.3">
      <c r="B641" s="6" t="str">
        <f>'DATOS DISEÑO'!$C$9</f>
        <v>BOYACÁ</v>
      </c>
      <c r="C641" s="6" t="str">
        <f>'DATOS DISEÑO'!$C$10</f>
        <v>TUNDAMA</v>
      </c>
      <c r="D641" s="6">
        <v>18</v>
      </c>
      <c r="E641" s="6" t="s">
        <v>111</v>
      </c>
      <c r="F641" s="82" t="str">
        <f>VLOOKUP(Tabla712[[#This Row],[ITEM]],Tabla1[[#All],[ÍTEM]:[DESCRIPCIÓN ACTIVIDAD]],3,FALSE)</f>
        <v>SUBBASE GRANULAR CLASE C 
(Analizada para tipo de gradacion SGB-50, clase C)</v>
      </c>
      <c r="G641" s="6" t="s">
        <v>66</v>
      </c>
      <c r="H641" t="s">
        <v>402</v>
      </c>
      <c r="I641" s="6" t="s">
        <v>372</v>
      </c>
      <c r="J641" s="5" cm="1">
        <f t="array" ref="J641">INDEX(Tabla9[[#All],[Departamento ]:[Precio ($ COP)]],MATCH(Tabla712[[#This Row],[DEPARTAMENTO]]&amp;Tabla712[[#This Row],[CODIGO]]&amp;Tabla712[[#This Row],[PROVINCIA]],Tabla9[[#All],[Departamento ]]&amp;Tabla9[[#All],[Código]]&amp;Tabla9[[#All],[Provincia]],0),8)</f>
        <v>171972.44861800136</v>
      </c>
      <c r="K641" s="74" t="s">
        <v>421</v>
      </c>
      <c r="L641" s="63" t="s">
        <v>421</v>
      </c>
      <c r="M641" s="63" t="s">
        <v>421</v>
      </c>
      <c r="N641" s="75" t="s">
        <v>421</v>
      </c>
      <c r="O641" s="64" t="s">
        <v>421</v>
      </c>
      <c r="P641" s="76" t="s">
        <v>421</v>
      </c>
      <c r="Q641" s="65">
        <f>1/40</f>
        <v>2.5000000000000001E-2</v>
      </c>
      <c r="R641" s="79">
        <f>Tabla712[[#This Row],[VALOR ECONOMICO ]]*Tabla712[[#This Row],[RENDIMIENTO EQUIPO]]</f>
        <v>4299.3112154500341</v>
      </c>
      <c r="S641" s="71" t="s">
        <v>421</v>
      </c>
      <c r="T641" s="94" t="s">
        <v>421</v>
      </c>
      <c r="U641" s="71" t="s">
        <v>421</v>
      </c>
      <c r="V641" s="80" t="s">
        <v>421</v>
      </c>
    </row>
    <row r="642" spans="2:22" x14ac:dyDescent="0.3">
      <c r="B642" s="6" t="str">
        <f>'DATOS DISEÑO'!$C$9</f>
        <v>BOYACÁ</v>
      </c>
      <c r="C642" s="6" t="str">
        <f>'DATOS DISEÑO'!$C$10</f>
        <v>TUNDAMA</v>
      </c>
      <c r="D642" s="6">
        <v>18</v>
      </c>
      <c r="E642" s="6" t="s">
        <v>118</v>
      </c>
      <c r="F642" s="82" t="str">
        <f>VLOOKUP(Tabla712[[#This Row],[ITEM]],Tabla1[[#All],[ÍTEM]:[DESCRIPCIÓN ACTIVIDAD]],3,FALSE)</f>
        <v xml:space="preserve">PAVIMENTO DE CONCRETO HIDRÁULICO 
(Analizado para un tránsito NT2) </v>
      </c>
      <c r="G642" s="6" t="s">
        <v>15</v>
      </c>
      <c r="H642" t="s">
        <v>410</v>
      </c>
      <c r="I642" s="6" t="s">
        <v>408</v>
      </c>
      <c r="J642" s="5" cm="1">
        <f t="array" ref="J642">INDEX(Tabla10[[#All],[Departamento]:[Precio ($ COP)]],MATCH(Tabla712[[#This Row],[DEPARTAMENTO]]&amp;Tabla712[[#This Row],[CODIGO]]&amp;Tabla712[[#This Row],[PROVINCIA]],Tabla10[[#All],[Departamento]]&amp;Tabla10[[#All],[Código]]&amp;Tabla10[[#All],[Provincia]],0),7)</f>
        <v>3735.7682833602307</v>
      </c>
      <c r="K642" s="74" t="s">
        <v>421</v>
      </c>
      <c r="L642" s="63" t="s">
        <v>421</v>
      </c>
      <c r="M642" s="63" t="s">
        <v>421</v>
      </c>
      <c r="N642" s="75" t="s">
        <v>421</v>
      </c>
      <c r="O642" s="64" t="s">
        <v>421</v>
      </c>
      <c r="P642" s="76" t="s">
        <v>421</v>
      </c>
      <c r="Q642" s="65" t="s">
        <v>421</v>
      </c>
      <c r="R642" s="78" t="s">
        <v>421</v>
      </c>
      <c r="S642" s="140">
        <v>1.01</v>
      </c>
      <c r="T642" s="94">
        <v>1</v>
      </c>
      <c r="U642" s="139">
        <f>Tabla712[[#This Row],[CANTIDAD TRANSPORTE]]*Tabla712[[#This Row],[DISTANCIA DE TRANSPORTE]]</f>
        <v>1.01</v>
      </c>
      <c r="V642" s="91">
        <f>Tabla712[[#This Row],[CANTIDAD TRANSPORTE*DISTANCIA DE TRANSPORTE]]*Tabla712[[#This Row],[VALOR ECONOMICO ]]</f>
        <v>3773.1259661938329</v>
      </c>
    </row>
    <row r="643" spans="2:22" x14ac:dyDescent="0.3">
      <c r="B643" s="6" t="str">
        <f>'DATOS DISEÑO'!$C$9</f>
        <v>BOYACÁ</v>
      </c>
      <c r="C643" s="6" t="str">
        <f>'DATOS DISEÑO'!$C$10</f>
        <v>TUNDAMA</v>
      </c>
      <c r="D643" s="6">
        <v>19</v>
      </c>
      <c r="E643" s="6" t="s">
        <v>112</v>
      </c>
      <c r="F643" s="82" t="str">
        <f>VLOOKUP(Tabla712[[#This Row],[ITEM]],Tabla1[[#All],[ÍTEM]:[DESCRIPCIÓN ACTIVIDAD]],3,FALSE)</f>
        <v>SUBBASE GRANULAR CLASE C 
(Analizada para tipo de gradacion SBG-38, clase C)</v>
      </c>
      <c r="G643" s="6" t="s">
        <v>27</v>
      </c>
      <c r="H643" t="s">
        <v>413</v>
      </c>
      <c r="I643" s="6" t="s">
        <v>408</v>
      </c>
      <c r="J643" s="5" cm="1">
        <f t="array" ref="J643">INDEX(Tabla10[[#All],[Departamento]:[Precio ($ COP)]],MATCH(Tabla712[[#This Row],[DEPARTAMENTO]]&amp;Tabla712[[#This Row],[CODIGO]]&amp;Tabla712[[#This Row],[PROVINCIA]],Tabla10[[#All],[Departamento]]&amp;Tabla10[[#All],[Código]]&amp;Tabla10[[#All],[Provincia]],0),7)</f>
        <v>2698.0548713157227</v>
      </c>
      <c r="K643" s="74" t="s">
        <v>421</v>
      </c>
      <c r="L643" s="63" t="s">
        <v>421</v>
      </c>
      <c r="M643" s="63" t="s">
        <v>421</v>
      </c>
      <c r="N643" s="75" t="s">
        <v>421</v>
      </c>
      <c r="O643" s="64" t="s">
        <v>421</v>
      </c>
      <c r="P643" s="76" t="s">
        <v>421</v>
      </c>
      <c r="Q643" s="65" t="s">
        <v>421</v>
      </c>
      <c r="R643" s="78" t="s">
        <v>421</v>
      </c>
      <c r="S643" s="140">
        <v>1.3</v>
      </c>
      <c r="T643" s="94">
        <v>1</v>
      </c>
      <c r="U643" s="139">
        <f>Tabla712[[#This Row],[CANTIDAD TRANSPORTE]]*Tabla712[[#This Row],[DISTANCIA DE TRANSPORTE]]</f>
        <v>1.3</v>
      </c>
      <c r="V643" s="91">
        <f>Tabla712[[#This Row],[CANTIDAD TRANSPORTE*DISTANCIA DE TRANSPORTE]]*Tabla712[[#This Row],[VALOR ECONOMICO ]]</f>
        <v>3507.4713327104396</v>
      </c>
    </row>
    <row r="644" spans="2:22" x14ac:dyDescent="0.3">
      <c r="B644" s="6" t="str">
        <f>'DATOS DISEÑO'!$C$9</f>
        <v>BOYACÁ</v>
      </c>
      <c r="C644" s="6" t="str">
        <f>'DATOS DISEÑO'!$C$10</f>
        <v>TUNDAMA</v>
      </c>
      <c r="D644" s="6">
        <v>19</v>
      </c>
      <c r="E644" s="6">
        <v>310.10000000000002</v>
      </c>
      <c r="F644" s="82" t="str">
        <f>VLOOKUP(Tabla712[[#This Row],[ITEM]],Tabla1[[#All],[ÍTEM]:[DESCRIPCIÓN ACTIVIDAD]],3,FALSE)</f>
        <v>CONFORMACIÓN DE LA CALZADA EXISTENTE</v>
      </c>
      <c r="G644" s="6" t="s">
        <v>8</v>
      </c>
      <c r="H644" t="s">
        <v>100</v>
      </c>
      <c r="I644" s="6" t="s">
        <v>87</v>
      </c>
      <c r="J644" s="5" cm="1">
        <f t="array" ref="J644">INDEX(Tabla5[[#All],[Departamento]:[Precio ($ COP)]],MATCH(Tabla712[[#This Row],[DEPARTAMENTO]]&amp;Tabla712[[#This Row],[CODIGO]]&amp;Tabla712[[#This Row],[PROVINCIA]],Tabla5[[#All],[Departamento]]&amp;Tabla5[[#All],[Código]]&amp;Tabla5[[#All],[Provincia]],0),6)</f>
        <v>160333.33333333334</v>
      </c>
      <c r="K644" s="74">
        <f>Tabla712[[#This Row],[VALOR ECONOMICO ]]/Tabla712[[#This Row],[PRESTACIONES '[%']]]*100</f>
        <v>86666.666666666672</v>
      </c>
      <c r="L644" s="63">
        <v>185</v>
      </c>
      <c r="M644" s="63">
        <v>4955</v>
      </c>
      <c r="N644" s="75">
        <f>Tabla712[[#This Row],[VALOR ECONOMICO ]]/Tabla712[[#This Row],[RENDIMIENTO]]</f>
        <v>32.35788765556677</v>
      </c>
      <c r="O644" s="64" t="s">
        <v>421</v>
      </c>
      <c r="P644" s="76" t="s">
        <v>421</v>
      </c>
      <c r="Q644" s="65" t="s">
        <v>421</v>
      </c>
      <c r="R644" s="78" t="s">
        <v>421</v>
      </c>
      <c r="S644" s="71" t="s">
        <v>421</v>
      </c>
      <c r="T644" s="94" t="s">
        <v>421</v>
      </c>
      <c r="U644" s="71" t="s">
        <v>421</v>
      </c>
      <c r="V644" s="80" t="s">
        <v>421</v>
      </c>
    </row>
    <row r="645" spans="2:22" x14ac:dyDescent="0.3">
      <c r="B645" s="6" t="str">
        <f>'DATOS DISEÑO'!$C$9</f>
        <v>BOYACÁ</v>
      </c>
      <c r="C645" s="6" t="str">
        <f>'DATOS DISEÑO'!$C$10</f>
        <v>TUNDAMA</v>
      </c>
      <c r="D645" s="6">
        <v>19</v>
      </c>
      <c r="E645" s="6" t="s">
        <v>109</v>
      </c>
      <c r="F645" s="82" t="str">
        <f>VLOOKUP(Tabla712[[#This Row],[ITEM]],Tabla1[[#All],[ÍTEM]:[DESCRIPCIÓN ACTIVIDAD]],3,FALSE)</f>
        <v>EXCAVACIÓN SIN CLASIFICAR DE LA EXPLANACIÓN Y CANALES</v>
      </c>
      <c r="G645" s="6" t="s">
        <v>8</v>
      </c>
      <c r="H645" t="s">
        <v>100</v>
      </c>
      <c r="I645" s="6" t="s">
        <v>87</v>
      </c>
      <c r="J645" s="5" cm="1">
        <f t="array" ref="J645">INDEX(Tabla5[[#All],[Departamento]:[Precio ($ COP)]],MATCH(Tabla712[[#This Row],[DEPARTAMENTO]]&amp;Tabla712[[#This Row],[CODIGO]]&amp;Tabla712[[#This Row],[PROVINCIA]],Tabla5[[#All],[Departamento]]&amp;Tabla5[[#All],[Código]]&amp;Tabla5[[#All],[Provincia]],0),6)</f>
        <v>160333.33333333334</v>
      </c>
      <c r="K645" s="74">
        <f>Tabla712[[#This Row],[VALOR ECONOMICO ]]/Tabla712[[#This Row],[PRESTACIONES '[%']]]*100</f>
        <v>86666.666666666672</v>
      </c>
      <c r="L645" s="63">
        <v>185</v>
      </c>
      <c r="M645" s="63">
        <v>425</v>
      </c>
      <c r="N645" s="75">
        <f>Tabla712[[#This Row],[VALOR ECONOMICO ]]/Tabla712[[#This Row],[RENDIMIENTO]]</f>
        <v>377.25490196078431</v>
      </c>
      <c r="O645" s="64" t="s">
        <v>421</v>
      </c>
      <c r="P645" s="76" t="s">
        <v>421</v>
      </c>
      <c r="Q645" s="65" t="s">
        <v>421</v>
      </c>
      <c r="R645" s="78" t="s">
        <v>421</v>
      </c>
      <c r="S645" s="71" t="s">
        <v>421</v>
      </c>
      <c r="T645" s="94" t="s">
        <v>421</v>
      </c>
      <c r="U645" s="71" t="s">
        <v>421</v>
      </c>
      <c r="V645" s="80" t="s">
        <v>421</v>
      </c>
    </row>
    <row r="646" spans="2:22" x14ac:dyDescent="0.3">
      <c r="B646" s="6" t="str">
        <f>'DATOS DISEÑO'!$C$9</f>
        <v>BOYACÁ</v>
      </c>
      <c r="C646" s="6" t="str">
        <f>'DATOS DISEÑO'!$C$10</f>
        <v>TUNDAMA</v>
      </c>
      <c r="D646" s="6">
        <v>19</v>
      </c>
      <c r="E646" s="6" t="s">
        <v>112</v>
      </c>
      <c r="F646" s="82" t="str">
        <f>VLOOKUP(Tabla712[[#This Row],[ITEM]],Tabla1[[#All],[ÍTEM]:[DESCRIPCIÓN ACTIVIDAD]],3,FALSE)</f>
        <v>SUBBASE GRANULAR CLASE C 
(Analizada para tipo de gradacion SBG-38, clase C)</v>
      </c>
      <c r="G646" s="6" t="s">
        <v>8</v>
      </c>
      <c r="H646" t="s">
        <v>100</v>
      </c>
      <c r="I646" s="6" t="s">
        <v>87</v>
      </c>
      <c r="J646" s="5" cm="1">
        <f t="array" ref="J646">INDEX(Tabla5[[#All],[Departamento]:[Precio ($ COP)]],MATCH(Tabla712[[#This Row],[DEPARTAMENTO]]&amp;Tabla712[[#This Row],[CODIGO]]&amp;Tabla712[[#This Row],[PROVINCIA]],Tabla5[[#All],[Departamento]]&amp;Tabla5[[#All],[Código]]&amp;Tabla5[[#All],[Provincia]],0),6)</f>
        <v>160333.33333333334</v>
      </c>
      <c r="K646" s="74">
        <f>Tabla712[[#This Row],[VALOR ECONOMICO ]]/Tabla712[[#This Row],[PRESTACIONES '[%']]]*100</f>
        <v>86666.666666666672</v>
      </c>
      <c r="L646" s="63">
        <v>185</v>
      </c>
      <c r="M646" s="63">
        <v>320</v>
      </c>
      <c r="N646" s="75">
        <f>Tabla712[[#This Row],[VALOR ECONOMICO ]]/Tabla712[[#This Row],[RENDIMIENTO]]</f>
        <v>501.04166666666669</v>
      </c>
      <c r="O646" s="64" t="s">
        <v>421</v>
      </c>
      <c r="P646" s="76" t="s">
        <v>421</v>
      </c>
      <c r="Q646" s="65" t="s">
        <v>421</v>
      </c>
      <c r="R646" s="78" t="s">
        <v>421</v>
      </c>
      <c r="S646" s="71" t="s">
        <v>421</v>
      </c>
      <c r="T646" s="94" t="s">
        <v>421</v>
      </c>
      <c r="U646" s="71" t="s">
        <v>421</v>
      </c>
      <c r="V646" s="80" t="s">
        <v>421</v>
      </c>
    </row>
    <row r="647" spans="2:22" x14ac:dyDescent="0.3">
      <c r="B647" s="6" t="str">
        <f>'DATOS DISEÑO'!$C$9</f>
        <v>BOYACÁ</v>
      </c>
      <c r="C647" s="6" t="str">
        <f>'DATOS DISEÑO'!$C$10</f>
        <v>TUNDAMA</v>
      </c>
      <c r="D647" s="6">
        <v>19</v>
      </c>
      <c r="E647" s="6" t="s">
        <v>117</v>
      </c>
      <c r="F647" s="82" t="str">
        <f>VLOOKUP(Tabla712[[#This Row],[ITEM]],Tabla1[[#All],[ÍTEM]:[DESCRIPCIÓN ACTIVIDAD]],3,FALSE)</f>
        <v xml:space="preserve">PAVIMENTO DE CONCRETO HIDRÁULICO  
(Analizado para un tránsito NT3) </v>
      </c>
      <c r="G647" s="6" t="s">
        <v>20</v>
      </c>
      <c r="H647" t="s">
        <v>103</v>
      </c>
      <c r="I647" s="6" t="s">
        <v>87</v>
      </c>
      <c r="J647" s="5" cm="1">
        <f t="array" ref="J647">INDEX(Tabla5[[#All],[Departamento]:[Precio ($ COP)]],MATCH(Tabla712[[#This Row],[DEPARTAMENTO]]&amp;Tabla712[[#This Row],[CODIGO]]&amp;Tabla712[[#This Row],[PROVINCIA]],Tabla5[[#All],[Departamento]]&amp;Tabla5[[#All],[Código]]&amp;Tabla5[[#All],[Provincia]],0),6)</f>
        <v>561166.66666666674</v>
      </c>
      <c r="K647" s="74">
        <f>Tabla712[[#This Row],[VALOR ECONOMICO ]]/Tabla712[[#This Row],[PRESTACIONES '[%']]]*100</f>
        <v>303333.33333333337</v>
      </c>
      <c r="L647" s="63">
        <v>185</v>
      </c>
      <c r="M647" s="63">
        <v>40</v>
      </c>
      <c r="N647" s="75">
        <f>Tabla712[[#This Row],[VALOR ECONOMICO ]]/Tabla712[[#This Row],[RENDIMIENTO]]</f>
        <v>14029.166666666668</v>
      </c>
      <c r="O647" s="64" t="s">
        <v>421</v>
      </c>
      <c r="P647" s="76" t="s">
        <v>421</v>
      </c>
      <c r="Q647" s="65" t="s">
        <v>421</v>
      </c>
      <c r="R647" s="78" t="s">
        <v>421</v>
      </c>
      <c r="S647" s="71" t="s">
        <v>421</v>
      </c>
      <c r="T647" s="94" t="s">
        <v>421</v>
      </c>
      <c r="U647" s="71" t="s">
        <v>421</v>
      </c>
      <c r="V647" s="80" t="s">
        <v>421</v>
      </c>
    </row>
    <row r="648" spans="2:22" x14ac:dyDescent="0.3">
      <c r="B648" s="6" t="str">
        <f>'DATOS DISEÑO'!$C$9</f>
        <v>BOYACÁ</v>
      </c>
      <c r="C648" s="6" t="str">
        <f>'DATOS DISEÑO'!$C$10</f>
        <v>TUNDAMA</v>
      </c>
      <c r="D648" s="6">
        <v>19</v>
      </c>
      <c r="E648" s="6">
        <v>310.10000000000002</v>
      </c>
      <c r="F648" s="82" t="str">
        <f>VLOOKUP(Tabla712[[#This Row],[ITEM]],Tabla1[[#All],[ÍTEM]:[DESCRIPCIÓN ACTIVIDAD]],3,FALSE)</f>
        <v>CONFORMACIÓN DE LA CALZADA EXISTENTE</v>
      </c>
      <c r="G648" s="6" t="s">
        <v>28</v>
      </c>
      <c r="H648" t="s">
        <v>105</v>
      </c>
      <c r="I648" s="6" t="s">
        <v>87</v>
      </c>
      <c r="J648" s="5" cm="1">
        <f t="array" ref="J648">INDEX(Tabla5[[#All],[Departamento]:[Precio ($ COP)]],MATCH(Tabla712[[#This Row],[DEPARTAMENTO]]&amp;Tabla712[[#This Row],[CODIGO]]&amp;Tabla712[[#This Row],[PROVINCIA]],Tabla5[[#All],[Departamento]]&amp;Tabla5[[#All],[Código]]&amp;Tabla5[[#All],[Provincia]],0),6)</f>
        <v>136283.33333333334</v>
      </c>
      <c r="K648" s="74">
        <f>Tabla712[[#This Row],[VALOR ECONOMICO ]]/Tabla712[[#This Row],[PRESTACIONES '[%']]]*100</f>
        <v>73666.666666666672</v>
      </c>
      <c r="L648" s="63">
        <v>185</v>
      </c>
      <c r="M648" s="63">
        <v>4955</v>
      </c>
      <c r="N648" s="75">
        <f>Tabla712[[#This Row],[VALOR ECONOMICO ]]/Tabla712[[#This Row],[RENDIMIENTO]]</f>
        <v>27.504204507231755</v>
      </c>
      <c r="O648" s="64" t="s">
        <v>421</v>
      </c>
      <c r="P648" s="76" t="s">
        <v>421</v>
      </c>
      <c r="Q648" s="65" t="s">
        <v>421</v>
      </c>
      <c r="R648" s="78" t="s">
        <v>421</v>
      </c>
      <c r="S648" s="71" t="s">
        <v>421</v>
      </c>
      <c r="T648" s="94" t="s">
        <v>421</v>
      </c>
      <c r="U648" s="71" t="s">
        <v>421</v>
      </c>
      <c r="V648" s="80" t="s">
        <v>421</v>
      </c>
    </row>
    <row r="649" spans="2:22" x14ac:dyDescent="0.3">
      <c r="B649" s="6" t="str">
        <f>'DATOS DISEÑO'!$C$9</f>
        <v>BOYACÁ</v>
      </c>
      <c r="C649" s="6" t="str">
        <f>'DATOS DISEÑO'!$C$10</f>
        <v>TUNDAMA</v>
      </c>
      <c r="D649" s="6">
        <v>19</v>
      </c>
      <c r="E649" s="6" t="s">
        <v>109</v>
      </c>
      <c r="F649" s="82" t="str">
        <f>VLOOKUP(Tabla712[[#This Row],[ITEM]],Tabla1[[#All],[ÍTEM]:[DESCRIPCIÓN ACTIVIDAD]],3,FALSE)</f>
        <v>EXCAVACIÓN SIN CLASIFICAR DE LA EXPLANACIÓN Y CANALES</v>
      </c>
      <c r="G649" s="6" t="s">
        <v>28</v>
      </c>
      <c r="H649" t="s">
        <v>105</v>
      </c>
      <c r="I649" s="6" t="s">
        <v>87</v>
      </c>
      <c r="J649" s="5" cm="1">
        <f t="array" ref="J649">INDEX(Tabla5[[#All],[Departamento]:[Precio ($ COP)]],MATCH(Tabla712[[#This Row],[DEPARTAMENTO]]&amp;Tabla712[[#This Row],[CODIGO]]&amp;Tabla712[[#This Row],[PROVINCIA]],Tabla5[[#All],[Departamento]]&amp;Tabla5[[#All],[Código]]&amp;Tabla5[[#All],[Provincia]],0),6)</f>
        <v>136283.33333333334</v>
      </c>
      <c r="K649" s="74">
        <f>Tabla712[[#This Row],[VALOR ECONOMICO ]]/Tabla712[[#This Row],[PRESTACIONES '[%']]]*100</f>
        <v>73666.666666666672</v>
      </c>
      <c r="L649" s="63">
        <v>185</v>
      </c>
      <c r="M649" s="63">
        <v>425</v>
      </c>
      <c r="N649" s="75">
        <f>Tabla712[[#This Row],[VALOR ECONOMICO ]]/Tabla712[[#This Row],[RENDIMIENTO]]</f>
        <v>320.66666666666669</v>
      </c>
      <c r="O649" s="64" t="s">
        <v>421</v>
      </c>
      <c r="P649" s="76" t="s">
        <v>421</v>
      </c>
      <c r="Q649" s="65" t="s">
        <v>421</v>
      </c>
      <c r="R649" s="78" t="s">
        <v>421</v>
      </c>
      <c r="S649" s="71" t="s">
        <v>421</v>
      </c>
      <c r="T649" s="94" t="s">
        <v>421</v>
      </c>
      <c r="U649" s="71" t="s">
        <v>421</v>
      </c>
      <c r="V649" s="80" t="s">
        <v>421</v>
      </c>
    </row>
    <row r="650" spans="2:22" x14ac:dyDescent="0.3">
      <c r="B650" s="6" t="str">
        <f>'DATOS DISEÑO'!$C$9</f>
        <v>BOYACÁ</v>
      </c>
      <c r="C650" s="6" t="str">
        <f>'DATOS DISEÑO'!$C$10</f>
        <v>TUNDAMA</v>
      </c>
      <c r="D650" s="6">
        <v>19</v>
      </c>
      <c r="E650" s="6" t="s">
        <v>117</v>
      </c>
      <c r="F650" s="82" t="str">
        <f>VLOOKUP(Tabla712[[#This Row],[ITEM]],Tabla1[[#All],[ÍTEM]:[DESCRIPCIÓN ACTIVIDAD]],3,FALSE)</f>
        <v xml:space="preserve">PAVIMENTO DE CONCRETO HIDRÁULICO  
(Analizado para un tránsito NT3) </v>
      </c>
      <c r="G650" s="6" t="s">
        <v>28</v>
      </c>
      <c r="H650" t="s">
        <v>105</v>
      </c>
      <c r="I650" s="6" t="s">
        <v>87</v>
      </c>
      <c r="J650" s="5" cm="1">
        <f t="array" ref="J650">INDEX(Tabla5[[#All],[Departamento]:[Precio ($ COP)]],MATCH(Tabla712[[#This Row],[DEPARTAMENTO]]&amp;Tabla712[[#This Row],[CODIGO]]&amp;Tabla712[[#This Row],[PROVINCIA]],Tabla5[[#All],[Departamento]]&amp;Tabla5[[#All],[Código]]&amp;Tabla5[[#All],[Provincia]],0),6)</f>
        <v>136283.33333333334</v>
      </c>
      <c r="K650" s="74">
        <f>Tabla712[[#This Row],[VALOR ECONOMICO ]]/Tabla712[[#This Row],[PRESTACIONES '[%']]]*100</f>
        <v>73666.666666666672</v>
      </c>
      <c r="L650" s="63">
        <v>185</v>
      </c>
      <c r="M650" s="63">
        <v>40</v>
      </c>
      <c r="N650" s="75">
        <f>Tabla712[[#This Row],[VALOR ECONOMICO ]]/Tabla712[[#This Row],[RENDIMIENTO]]</f>
        <v>3407.0833333333335</v>
      </c>
      <c r="O650" s="64" t="s">
        <v>421</v>
      </c>
      <c r="P650" s="76" t="s">
        <v>421</v>
      </c>
      <c r="Q650" s="65" t="s">
        <v>421</v>
      </c>
      <c r="R650" s="78" t="s">
        <v>421</v>
      </c>
      <c r="S650" s="71" t="s">
        <v>421</v>
      </c>
      <c r="T650" s="94" t="s">
        <v>421</v>
      </c>
      <c r="U650" s="71" t="s">
        <v>421</v>
      </c>
      <c r="V650" s="80" t="s">
        <v>421</v>
      </c>
    </row>
    <row r="651" spans="2:22" x14ac:dyDescent="0.3">
      <c r="B651" s="6" t="str">
        <f>'DATOS DISEÑO'!$C$9</f>
        <v>BOYACÁ</v>
      </c>
      <c r="C651" s="6" t="str">
        <f>'DATOS DISEÑO'!$C$10</f>
        <v>TUNDAMA</v>
      </c>
      <c r="D651" s="6">
        <v>19</v>
      </c>
      <c r="E651" s="6" t="s">
        <v>117</v>
      </c>
      <c r="F651" s="82" t="str">
        <f>VLOOKUP(Tabla712[[#This Row],[ITEM]],Tabla1[[#All],[ÍTEM]:[DESCRIPCIÓN ACTIVIDAD]],3,FALSE)</f>
        <v xml:space="preserve">PAVIMENTO DE CONCRETO HIDRÁULICO  
(Analizado para un tránsito NT3) </v>
      </c>
      <c r="G651" s="6" t="s">
        <v>37</v>
      </c>
      <c r="H651" t="s">
        <v>339</v>
      </c>
      <c r="I651" s="6" t="s">
        <v>160</v>
      </c>
      <c r="J651" s="5" cm="1">
        <f t="array" ref="J651">INDEX(Tabla8[[#All],[Departamento ]:[Precio ($ COP)]],MATCH(Tabla712[[#This Row],[DEPARTAMENTO]]&amp;Tabla712[[#This Row],[CODIGO]]&amp;Tabla712[[#This Row],[PROVINCIA]],Tabla8[[#All],[Departamento ]]&amp;Tabla8[[#All],[Código]]&amp;Tabla8[[#All],[Provincia]],0),7)</f>
        <v>5920.5078271390385</v>
      </c>
      <c r="K651" s="74" t="s">
        <v>421</v>
      </c>
      <c r="L651" s="63" t="s">
        <v>421</v>
      </c>
      <c r="M651" s="63" t="s">
        <v>421</v>
      </c>
      <c r="N651" s="75" t="s">
        <v>421</v>
      </c>
      <c r="O651" s="64">
        <v>6.5650000000000004</v>
      </c>
      <c r="P651" s="77">
        <f>Tabla712[[#This Row],[CANTIDAD DE MATERIAL]]*Tabla712[[#This Row],[VALOR ECONOMICO ]]</f>
        <v>38868.133885167787</v>
      </c>
      <c r="Q651" s="65" t="s">
        <v>421</v>
      </c>
      <c r="R651" s="78" t="s">
        <v>421</v>
      </c>
      <c r="S651" s="71" t="s">
        <v>421</v>
      </c>
      <c r="T651" s="94" t="s">
        <v>421</v>
      </c>
      <c r="U651" s="71" t="s">
        <v>421</v>
      </c>
      <c r="V651" s="80" t="s">
        <v>421</v>
      </c>
    </row>
    <row r="652" spans="2:22" x14ac:dyDescent="0.3">
      <c r="B652" s="6" t="str">
        <f>'DATOS DISEÑO'!$C$9</f>
        <v>BOYACÁ</v>
      </c>
      <c r="C652" s="6" t="str">
        <f>'DATOS DISEÑO'!$C$10</f>
        <v>TUNDAMA</v>
      </c>
      <c r="D652" s="6">
        <v>19</v>
      </c>
      <c r="E652" s="6" t="s">
        <v>117</v>
      </c>
      <c r="F652" s="82" t="str">
        <f>VLOOKUP(Tabla712[[#This Row],[ITEM]],Tabla1[[#All],[ÍTEM]:[DESCRIPCIÓN ACTIVIDAD]],3,FALSE)</f>
        <v xml:space="preserve">PAVIMENTO DE CONCRETO HIDRÁULICO  
(Analizado para un tránsito NT3) </v>
      </c>
      <c r="G652" s="6" t="s">
        <v>39</v>
      </c>
      <c r="H652" t="s">
        <v>340</v>
      </c>
      <c r="I652" s="6" t="s">
        <v>160</v>
      </c>
      <c r="J652" s="5" cm="1">
        <f t="array" ref="J652">INDEX(Tabla8[[#All],[Departamento ]:[Precio ($ COP)]],MATCH(Tabla712[[#This Row],[DEPARTAMENTO]]&amp;Tabla712[[#This Row],[CODIGO]]&amp;Tabla712[[#This Row],[PROVINCIA]],Tabla8[[#All],[Departamento ]]&amp;Tabla8[[#All],[Código]]&amp;Tabla8[[#All],[Provincia]],0),7)</f>
        <v>5855.4473015660824</v>
      </c>
      <c r="K652" s="74" t="s">
        <v>421</v>
      </c>
      <c r="L652" s="63" t="s">
        <v>421</v>
      </c>
      <c r="M652" s="63" t="s">
        <v>421</v>
      </c>
      <c r="N652" s="75" t="s">
        <v>421</v>
      </c>
      <c r="O652" s="64">
        <v>0.52</v>
      </c>
      <c r="P652" s="77">
        <f>Tabla712[[#This Row],[CANTIDAD DE MATERIAL]]*Tabla712[[#This Row],[VALOR ECONOMICO ]]</f>
        <v>3044.8325968143631</v>
      </c>
      <c r="Q652" s="65" t="s">
        <v>421</v>
      </c>
      <c r="R652" s="78" t="s">
        <v>421</v>
      </c>
      <c r="S652" s="71" t="s">
        <v>421</v>
      </c>
      <c r="T652" s="94" t="s">
        <v>421</v>
      </c>
      <c r="U652" s="71" t="s">
        <v>421</v>
      </c>
      <c r="V652" s="80" t="s">
        <v>421</v>
      </c>
    </row>
    <row r="653" spans="2:22" x14ac:dyDescent="0.3">
      <c r="B653" s="6" t="str">
        <f>'DATOS DISEÑO'!$C$9</f>
        <v>BOYACÁ</v>
      </c>
      <c r="C653" s="6" t="str">
        <f>'DATOS DISEÑO'!$C$10</f>
        <v>TUNDAMA</v>
      </c>
      <c r="D653" s="6">
        <v>19</v>
      </c>
      <c r="E653" s="6" t="s">
        <v>117</v>
      </c>
      <c r="F653" s="82" t="str">
        <f>VLOOKUP(Tabla712[[#This Row],[ITEM]],Tabla1[[#All],[ÍTEM]:[DESCRIPCIÓN ACTIVIDAD]],3,FALSE)</f>
        <v xml:space="preserve">PAVIMENTO DE CONCRETO HIDRÁULICO  
(Analizado para un tránsito NT3) </v>
      </c>
      <c r="G653" s="6" t="s">
        <v>77</v>
      </c>
      <c r="H653" t="s">
        <v>367</v>
      </c>
      <c r="I653" s="6" t="s">
        <v>165</v>
      </c>
      <c r="J653" s="5" cm="1">
        <f t="array" ref="J653">INDEX(Tabla8[[#All],[Departamento ]:[Precio ($ COP)]],MATCH(Tabla712[[#This Row],[DEPARTAMENTO]]&amp;Tabla712[[#This Row],[CODIGO]]&amp;Tabla712[[#This Row],[PROVINCIA]],Tabla8[[#All],[Departamento ]]&amp;Tabla8[[#All],[Código]]&amp;Tabla8[[#All],[Provincia]],0),7)</f>
        <v>1491.1119185291211</v>
      </c>
      <c r="K653" s="74" t="s">
        <v>421</v>
      </c>
      <c r="L653" s="63" t="s">
        <v>421</v>
      </c>
      <c r="M653" s="63" t="s">
        <v>421</v>
      </c>
      <c r="N653" s="75" t="s">
        <v>421</v>
      </c>
      <c r="O653" s="64">
        <v>1.8080000000000001</v>
      </c>
      <c r="P653" s="77">
        <f>Tabla712[[#This Row],[CANTIDAD DE MATERIAL]]*Tabla712[[#This Row],[VALOR ECONOMICO ]]</f>
        <v>2695.9303487006509</v>
      </c>
      <c r="Q653" s="65" t="s">
        <v>421</v>
      </c>
      <c r="R653" s="78" t="s">
        <v>421</v>
      </c>
      <c r="S653" s="71" t="s">
        <v>421</v>
      </c>
      <c r="T653" s="94" t="s">
        <v>421</v>
      </c>
      <c r="U653" s="71" t="s">
        <v>421</v>
      </c>
      <c r="V653" s="80" t="s">
        <v>421</v>
      </c>
    </row>
    <row r="654" spans="2:22" x14ac:dyDescent="0.3">
      <c r="B654" s="6" t="str">
        <f>'DATOS DISEÑO'!$C$9</f>
        <v>BOYACÁ</v>
      </c>
      <c r="C654" s="6" t="str">
        <f>'DATOS DISEÑO'!$C$10</f>
        <v>TUNDAMA</v>
      </c>
      <c r="D654" s="6">
        <v>19</v>
      </c>
      <c r="E654" s="6" t="s">
        <v>109</v>
      </c>
      <c r="F654" s="82" t="str">
        <f>VLOOKUP(Tabla712[[#This Row],[ITEM]],Tabla1[[#All],[ÍTEM]:[DESCRIPCIÓN ACTIVIDAD]],3,FALSE)</f>
        <v>EXCAVACIÓN SIN CLASIFICAR DE LA EXPLANACIÓN Y CANALES</v>
      </c>
      <c r="G654" s="6" t="s">
        <v>53</v>
      </c>
      <c r="H654" t="s">
        <v>349</v>
      </c>
      <c r="I654" s="6" t="s">
        <v>146</v>
      </c>
      <c r="J654" s="5" cm="1">
        <f t="array" ref="J654">INDEX(Tabla8[[#All],[Departamento ]:[Precio ($ COP)]],MATCH(Tabla712[[#This Row],[DEPARTAMENTO]]&amp;Tabla712[[#This Row],[CODIGO]]&amp;Tabla712[[#This Row],[PROVINCIA]],Tabla8[[#All],[Departamento ]]&amp;Tabla8[[#All],[Código]]&amp;Tabla8[[#All],[Provincia]],0),7)</f>
        <v>3377.6829577518247</v>
      </c>
      <c r="K654" s="74" t="s">
        <v>421</v>
      </c>
      <c r="L654" s="63" t="s">
        <v>421</v>
      </c>
      <c r="M654" s="63" t="s">
        <v>421</v>
      </c>
      <c r="N654" s="75" t="s">
        <v>421</v>
      </c>
      <c r="O654" s="64">
        <v>1</v>
      </c>
      <c r="P654" s="77">
        <f>Tabla712[[#This Row],[CANTIDAD DE MATERIAL]]*Tabla712[[#This Row],[VALOR ECONOMICO ]]</f>
        <v>3377.6829577518247</v>
      </c>
      <c r="Q654" s="65" t="s">
        <v>421</v>
      </c>
      <c r="R654" s="78" t="s">
        <v>421</v>
      </c>
      <c r="S654" s="71" t="s">
        <v>421</v>
      </c>
      <c r="T654" s="94" t="s">
        <v>421</v>
      </c>
      <c r="U654" s="71" t="s">
        <v>421</v>
      </c>
      <c r="V654" s="80" t="s">
        <v>421</v>
      </c>
    </row>
    <row r="655" spans="2:22" x14ac:dyDescent="0.3">
      <c r="B655" s="6" t="str">
        <f>'DATOS DISEÑO'!$C$9</f>
        <v>BOYACÁ</v>
      </c>
      <c r="C655" s="6" t="str">
        <f>'DATOS DISEÑO'!$C$10</f>
        <v>TUNDAMA</v>
      </c>
      <c r="D655" s="6">
        <v>19</v>
      </c>
      <c r="E655" s="6" t="s">
        <v>112</v>
      </c>
      <c r="F655" s="82" t="str">
        <f>VLOOKUP(Tabla712[[#This Row],[ITEM]],Tabla1[[#All],[ÍTEM]:[DESCRIPCIÓN ACTIVIDAD]],3,FALSE)</f>
        <v>SUBBASE GRANULAR CLASE C 
(Analizada para tipo de gradacion SBG-38, clase C)</v>
      </c>
      <c r="G655" s="6" t="s">
        <v>70</v>
      </c>
      <c r="H655" t="s">
        <v>360</v>
      </c>
      <c r="I655" s="6" t="s">
        <v>146</v>
      </c>
      <c r="J655" s="5" cm="1">
        <f t="array" ref="J655">INDEX(Tabla8[[#All],[Departamento ]:[Precio ($ COP)]],MATCH(Tabla712[[#This Row],[DEPARTAMENTO]]&amp;Tabla712[[#This Row],[CODIGO]]&amp;Tabla712[[#This Row],[PROVINCIA]],Tabla8[[#All],[Departamento ]]&amp;Tabla8[[#All],[Código]]&amp;Tabla8[[#All],[Provincia]],0),7)</f>
        <v>65637.76513191931</v>
      </c>
      <c r="K655" s="74" t="s">
        <v>421</v>
      </c>
      <c r="L655" s="63" t="s">
        <v>421</v>
      </c>
      <c r="M655" s="63" t="s">
        <v>421</v>
      </c>
      <c r="N655" s="75" t="s">
        <v>421</v>
      </c>
      <c r="O655" s="64">
        <v>1.3</v>
      </c>
      <c r="P655" s="77">
        <f>Tabla712[[#This Row],[CANTIDAD DE MATERIAL]]*Tabla712[[#This Row],[VALOR ECONOMICO ]]</f>
        <v>85329.094671495113</v>
      </c>
      <c r="Q655" s="65" t="s">
        <v>421</v>
      </c>
      <c r="R655" s="78" t="s">
        <v>421</v>
      </c>
      <c r="S655" s="71" t="s">
        <v>421</v>
      </c>
      <c r="T655" s="94" t="s">
        <v>421</v>
      </c>
      <c r="U655" s="71" t="s">
        <v>421</v>
      </c>
      <c r="V655" s="80" t="s">
        <v>421</v>
      </c>
    </row>
    <row r="656" spans="2:22" x14ac:dyDescent="0.3">
      <c r="B656" s="6" t="str">
        <f>'DATOS DISEÑO'!$C$9</f>
        <v>BOYACÁ</v>
      </c>
      <c r="C656" s="6" t="str">
        <f>'DATOS DISEÑO'!$C$10</f>
        <v>TUNDAMA</v>
      </c>
      <c r="D656" s="6">
        <v>19</v>
      </c>
      <c r="E656" s="6" t="s">
        <v>117</v>
      </c>
      <c r="F656" s="82" t="str">
        <f>VLOOKUP(Tabla712[[#This Row],[ITEM]],Tabla1[[#All],[ÍTEM]:[DESCRIPCIÓN ACTIVIDAD]],3,FALSE)</f>
        <v xml:space="preserve">PAVIMENTO DE CONCRETO HIDRÁULICO  
(Analizado para un tránsito NT3) </v>
      </c>
      <c r="G656" s="6" t="s">
        <v>78</v>
      </c>
      <c r="H656" t="s">
        <v>369</v>
      </c>
      <c r="I656" s="6" t="s">
        <v>165</v>
      </c>
      <c r="J656" s="5" cm="1">
        <f t="array" ref="J656">INDEX(Tabla8[[#All],[Departamento ]:[Precio ($ COP)]],MATCH(Tabla712[[#This Row],[DEPARTAMENTO]]&amp;Tabla712[[#This Row],[CODIGO]]&amp;Tabla712[[#This Row],[PROVINCIA]],Tabla8[[#All],[Departamento ]]&amp;Tabla8[[#All],[Código]]&amp;Tabla8[[#All],[Provincia]],0),7)</f>
        <v>10741.705465751824</v>
      </c>
      <c r="K656" s="74" t="s">
        <v>421</v>
      </c>
      <c r="L656" s="63" t="s">
        <v>421</v>
      </c>
      <c r="M656" s="63" t="s">
        <v>421</v>
      </c>
      <c r="N656" s="75" t="s">
        <v>421</v>
      </c>
      <c r="O656" s="64">
        <v>1.29</v>
      </c>
      <c r="P656" s="77">
        <f>Tabla712[[#This Row],[CANTIDAD DE MATERIAL]]*Tabla712[[#This Row],[VALOR ECONOMICO ]]</f>
        <v>13856.800050819853</v>
      </c>
      <c r="Q656" s="65" t="s">
        <v>421</v>
      </c>
      <c r="R656" s="78" t="s">
        <v>421</v>
      </c>
      <c r="S656" s="71" t="s">
        <v>421</v>
      </c>
      <c r="T656" s="94" t="s">
        <v>421</v>
      </c>
      <c r="U656" s="71" t="s">
        <v>421</v>
      </c>
      <c r="V656" s="80" t="s">
        <v>421</v>
      </c>
    </row>
    <row r="657" spans="2:22" x14ac:dyDescent="0.3">
      <c r="B657" s="6" t="str">
        <f>'DATOS DISEÑO'!$C$9</f>
        <v>BOYACÁ</v>
      </c>
      <c r="C657" s="6" t="str">
        <f>'DATOS DISEÑO'!$C$10</f>
        <v>TUNDAMA</v>
      </c>
      <c r="D657" s="6">
        <v>19</v>
      </c>
      <c r="E657" s="6">
        <v>310.10000000000002</v>
      </c>
      <c r="F657" s="82" t="str">
        <f>VLOOKUP(Tabla712[[#This Row],[ITEM]],Tabla1[[#All],[ÍTEM]:[DESCRIPCIÓN ACTIVIDAD]],3,FALSE)</f>
        <v>CONFORMACIÓN DE LA CALZADA EXISTENTE</v>
      </c>
      <c r="G657" s="6" t="s">
        <v>33</v>
      </c>
      <c r="H657" t="s">
        <v>336</v>
      </c>
      <c r="I657" s="6" t="s">
        <v>335</v>
      </c>
      <c r="J657" s="5" cm="1">
        <f t="array" ref="J657">INDEX(Tabla8[[#All],[Departamento ]:[Precio ($ COP)]],MATCH(Tabla712[[#This Row],[DEPARTAMENTO]]&amp;Tabla712[[#This Row],[CODIGO]]&amp;Tabla712[[#This Row],[PROVINCIA]],Tabla8[[#All],[Departamento ]]&amp;Tabla8[[#All],[Código]]&amp;Tabla8[[#All],[Provincia]],0),7)</f>
        <v>97.87579460336616</v>
      </c>
      <c r="K657" s="74" t="s">
        <v>421</v>
      </c>
      <c r="L657" s="63" t="s">
        <v>421</v>
      </c>
      <c r="M657" s="63" t="s">
        <v>421</v>
      </c>
      <c r="N657" s="75" t="s">
        <v>421</v>
      </c>
      <c r="O657" s="64">
        <v>3</v>
      </c>
      <c r="P657" s="77">
        <f>Tabla712[[#This Row],[CANTIDAD DE MATERIAL]]*Tabla712[[#This Row],[VALOR ECONOMICO ]]</f>
        <v>293.62738381009848</v>
      </c>
      <c r="Q657" s="65" t="s">
        <v>421</v>
      </c>
      <c r="R657" s="78" t="s">
        <v>421</v>
      </c>
      <c r="S657" s="71" t="s">
        <v>421</v>
      </c>
      <c r="T657" s="94" t="s">
        <v>421</v>
      </c>
      <c r="U657" s="71" t="s">
        <v>421</v>
      </c>
      <c r="V657" s="80" t="s">
        <v>421</v>
      </c>
    </row>
    <row r="658" spans="2:22" x14ac:dyDescent="0.3">
      <c r="B658" s="6" t="str">
        <f>'DATOS DISEÑO'!$C$9</f>
        <v>BOYACÁ</v>
      </c>
      <c r="C658" s="6" t="str">
        <f>'DATOS DISEÑO'!$C$10</f>
        <v>TUNDAMA</v>
      </c>
      <c r="D658" s="6">
        <v>19</v>
      </c>
      <c r="E658" s="6" t="s">
        <v>112</v>
      </c>
      <c r="F658" s="82" t="str">
        <f>VLOOKUP(Tabla712[[#This Row],[ITEM]],Tabla1[[#All],[ÍTEM]:[DESCRIPCIÓN ACTIVIDAD]],3,FALSE)</f>
        <v>SUBBASE GRANULAR CLASE C 
(Analizada para tipo de gradacion SBG-38, clase C)</v>
      </c>
      <c r="G658" s="6" t="s">
        <v>33</v>
      </c>
      <c r="H658" t="s">
        <v>336</v>
      </c>
      <c r="I658" s="6" t="s">
        <v>335</v>
      </c>
      <c r="J658" s="5" cm="1">
        <f t="array" ref="J658">INDEX(Tabla8[[#All],[Departamento ]:[Precio ($ COP)]],MATCH(Tabla712[[#This Row],[DEPARTAMENTO]]&amp;Tabla712[[#This Row],[CODIGO]]&amp;Tabla712[[#This Row],[PROVINCIA]],Tabla8[[#All],[Departamento ]]&amp;Tabla8[[#All],[Código]]&amp;Tabla8[[#All],[Provincia]],0),7)</f>
        <v>97.87579460336616</v>
      </c>
      <c r="K658" s="74" t="s">
        <v>421</v>
      </c>
      <c r="L658" s="63" t="s">
        <v>421</v>
      </c>
      <c r="M658" s="63" t="s">
        <v>421</v>
      </c>
      <c r="N658" s="75" t="s">
        <v>421</v>
      </c>
      <c r="O658" s="64">
        <v>22</v>
      </c>
      <c r="P658" s="77">
        <f>Tabla712[[#This Row],[CANTIDAD DE MATERIAL]]*Tabla712[[#This Row],[VALOR ECONOMICO ]]</f>
        <v>2153.2674812740556</v>
      </c>
      <c r="Q658" s="65" t="s">
        <v>421</v>
      </c>
      <c r="R658" s="78" t="s">
        <v>421</v>
      </c>
      <c r="S658" s="71" t="s">
        <v>421</v>
      </c>
      <c r="T658" s="94" t="s">
        <v>421</v>
      </c>
      <c r="U658" s="71" t="s">
        <v>421</v>
      </c>
      <c r="V658" s="80" t="s">
        <v>421</v>
      </c>
    </row>
    <row r="659" spans="2:22" x14ac:dyDescent="0.3">
      <c r="B659" s="6" t="str">
        <f>'DATOS DISEÑO'!$C$9</f>
        <v>BOYACÁ</v>
      </c>
      <c r="C659" s="6" t="str">
        <f>'DATOS DISEÑO'!$C$10</f>
        <v>TUNDAMA</v>
      </c>
      <c r="D659" s="6">
        <v>19</v>
      </c>
      <c r="E659" s="6" t="s">
        <v>117</v>
      </c>
      <c r="F659" s="82" t="str">
        <f>VLOOKUP(Tabla712[[#This Row],[ITEM]],Tabla1[[#All],[ÍTEM]:[DESCRIPCIÓN ACTIVIDAD]],3,FALSE)</f>
        <v xml:space="preserve">PAVIMENTO DE CONCRETO HIDRÁULICO  
(Analizado para un tránsito NT3) </v>
      </c>
      <c r="G659" s="6" t="s">
        <v>55</v>
      </c>
      <c r="H659" t="s">
        <v>350</v>
      </c>
      <c r="I659" s="6" t="s">
        <v>160</v>
      </c>
      <c r="J659" s="5" cm="1">
        <f t="array" ref="J659">INDEX(Tabla8[[#All],[Departamento ]:[Precio ($ COP)]],MATCH(Tabla712[[#This Row],[DEPARTAMENTO]]&amp;Tabla712[[#This Row],[CODIGO]]&amp;Tabla712[[#This Row],[PROVINCIA]],Tabla8[[#All],[Departamento ]]&amp;Tabla8[[#All],[Código]]&amp;Tabla8[[#All],[Provincia]],0),7)</f>
        <v>8284.3754368187456</v>
      </c>
      <c r="K659" s="74" t="s">
        <v>421</v>
      </c>
      <c r="L659" s="63" t="s">
        <v>421</v>
      </c>
      <c r="M659" s="63" t="s">
        <v>421</v>
      </c>
      <c r="N659" s="75" t="s">
        <v>421</v>
      </c>
      <c r="O659" s="64">
        <v>1.3160000000000001</v>
      </c>
      <c r="P659" s="77">
        <f>Tabla712[[#This Row],[CANTIDAD DE MATERIAL]]*Tabla712[[#This Row],[VALOR ECONOMICO ]]</f>
        <v>10902.238074853469</v>
      </c>
      <c r="Q659" s="65" t="s">
        <v>421</v>
      </c>
      <c r="R659" s="78" t="s">
        <v>421</v>
      </c>
      <c r="S659" s="71" t="s">
        <v>421</v>
      </c>
      <c r="T659" s="94" t="s">
        <v>421</v>
      </c>
      <c r="U659" s="71" t="s">
        <v>421</v>
      </c>
      <c r="V659" s="80" t="s">
        <v>421</v>
      </c>
    </row>
    <row r="660" spans="2:22" x14ac:dyDescent="0.3">
      <c r="B660" s="6" t="str">
        <f>'DATOS DISEÑO'!$C$9</f>
        <v>BOYACÁ</v>
      </c>
      <c r="C660" s="6" t="str">
        <f>'DATOS DISEÑO'!$C$10</f>
        <v>TUNDAMA</v>
      </c>
      <c r="D660" s="6">
        <v>19</v>
      </c>
      <c r="E660" s="6" t="s">
        <v>117</v>
      </c>
      <c r="F660" s="82" t="str">
        <f>VLOOKUP(Tabla712[[#This Row],[ITEM]],Tabla1[[#All],[ÍTEM]:[DESCRIPCIÓN ACTIVIDAD]],3,FALSE)</f>
        <v xml:space="preserve">PAVIMENTO DE CONCRETO HIDRÁULICO  
(Analizado para un tránsito NT3) </v>
      </c>
      <c r="G660" s="6" t="s">
        <v>49</v>
      </c>
      <c r="H660" t="s">
        <v>347</v>
      </c>
      <c r="I660" s="6" t="s">
        <v>146</v>
      </c>
      <c r="J660" s="5" cm="1">
        <f t="array" ref="J660">INDEX(Tabla8[[#All],[Departamento ]:[Precio ($ COP)]],MATCH(Tabla712[[#This Row],[DEPARTAMENTO]]&amp;Tabla712[[#This Row],[CODIGO]]&amp;Tabla712[[#This Row],[PROVINCIA]],Tabla8[[#All],[Departamento ]]&amp;Tabla8[[#All],[Código]]&amp;Tabla8[[#All],[Provincia]],0),7)</f>
        <v>730184</v>
      </c>
      <c r="K660" s="74" t="s">
        <v>421</v>
      </c>
      <c r="L660" s="63" t="s">
        <v>421</v>
      </c>
      <c r="M660" s="63" t="s">
        <v>421</v>
      </c>
      <c r="N660" s="75" t="s">
        <v>421</v>
      </c>
      <c r="O660" s="64">
        <v>1.01</v>
      </c>
      <c r="P660" s="77">
        <f>Tabla712[[#This Row],[CANTIDAD DE MATERIAL]]*Tabla712[[#This Row],[VALOR ECONOMICO ]]</f>
        <v>737485.84</v>
      </c>
      <c r="Q660" s="65" t="s">
        <v>421</v>
      </c>
      <c r="R660" s="78" t="s">
        <v>421</v>
      </c>
      <c r="S660" s="71" t="s">
        <v>421</v>
      </c>
      <c r="T660" s="94" t="s">
        <v>421</v>
      </c>
      <c r="U660" s="71" t="s">
        <v>421</v>
      </c>
      <c r="V660" s="80" t="s">
        <v>421</v>
      </c>
    </row>
    <row r="661" spans="2:22" x14ac:dyDescent="0.3">
      <c r="B661" s="6" t="str">
        <f>'DATOS DISEÑO'!$C$9</f>
        <v>BOYACÁ</v>
      </c>
      <c r="C661" s="6" t="str">
        <f>'DATOS DISEÑO'!$C$10</f>
        <v>TUNDAMA</v>
      </c>
      <c r="D661" s="6">
        <v>19</v>
      </c>
      <c r="E661" s="6" t="s">
        <v>117</v>
      </c>
      <c r="F661" s="82" t="str">
        <f>VLOOKUP(Tabla712[[#This Row],[ITEM]],Tabla1[[#All],[ÍTEM]:[DESCRIPCIÓN ACTIVIDAD]],3,FALSE)</f>
        <v xml:space="preserve">PAVIMENTO DE CONCRETO HIDRÁULICO  
(Analizado para un tránsito NT3) </v>
      </c>
      <c r="G661" s="6" t="s">
        <v>6</v>
      </c>
      <c r="H661" t="s">
        <v>373</v>
      </c>
      <c r="I661" s="6" t="s">
        <v>372</v>
      </c>
      <c r="J661" s="5" cm="1">
        <f t="array" ref="J661">INDEX(Tabla9[[#All],[Departamento ]:[Precio ($ COP)]],MATCH(Tabla712[[#This Row],[DEPARTAMENTO]]&amp;Tabla712[[#This Row],[CODIGO]]&amp;Tabla712[[#This Row],[PROVINCIA]],Tabla9[[#All],[Departamento ]]&amp;Tabla9[[#All],[Código]]&amp;Tabla9[[#All],[Provincia]],0),8)</f>
        <v>4794.383416017009</v>
      </c>
      <c r="K661" s="74" t="s">
        <v>421</v>
      </c>
      <c r="L661" s="63" t="s">
        <v>421</v>
      </c>
      <c r="M661" s="63" t="s">
        <v>421</v>
      </c>
      <c r="N661" s="75" t="s">
        <v>421</v>
      </c>
      <c r="O661" s="64" t="s">
        <v>421</v>
      </c>
      <c r="P661" s="76" t="s">
        <v>421</v>
      </c>
      <c r="Q661" s="65">
        <f>1/6.25</f>
        <v>0.16</v>
      </c>
      <c r="R661" s="79">
        <f>Tabla712[[#This Row],[VALOR ECONOMICO ]]*Tabla712[[#This Row],[RENDIMIENTO EQUIPO]]</f>
        <v>767.10134656272146</v>
      </c>
      <c r="S661" s="71" t="s">
        <v>421</v>
      </c>
      <c r="T661" s="94" t="s">
        <v>421</v>
      </c>
      <c r="U661" s="71" t="s">
        <v>421</v>
      </c>
      <c r="V661" s="80" t="s">
        <v>421</v>
      </c>
    </row>
    <row r="662" spans="2:22" x14ac:dyDescent="0.3">
      <c r="B662" s="6" t="str">
        <f>'DATOS DISEÑO'!$C$9</f>
        <v>BOYACÁ</v>
      </c>
      <c r="C662" s="6" t="str">
        <f>'DATOS DISEÑO'!$C$10</f>
        <v>TUNDAMA</v>
      </c>
      <c r="D662" s="6">
        <v>19</v>
      </c>
      <c r="E662" s="6" t="s">
        <v>109</v>
      </c>
      <c r="F662" s="82" t="str">
        <f>VLOOKUP(Tabla712[[#This Row],[ITEM]],Tabla1[[#All],[ÍTEM]:[DESCRIPCIÓN ACTIVIDAD]],3,FALSE)</f>
        <v>EXCAVACIÓN SIN CLASIFICAR DE LA EXPLANACIÓN Y CANALES</v>
      </c>
      <c r="G662" s="6" t="s">
        <v>10</v>
      </c>
      <c r="H662" t="s">
        <v>375</v>
      </c>
      <c r="I662" s="6" t="s">
        <v>372</v>
      </c>
      <c r="J662" s="5" cm="1">
        <f t="array" ref="J662">INDEX(Tabla9[[#All],[Departamento ]:[Precio ($ COP)]],MATCH(Tabla712[[#This Row],[DEPARTAMENTO]]&amp;Tabla712[[#This Row],[CODIGO]]&amp;Tabla712[[#This Row],[PROVINCIA]],Tabla9[[#All],[Departamento ]]&amp;Tabla9[[#All],[Código]]&amp;Tabla9[[#All],[Provincia]],0),8)</f>
        <v>250141.74344436562</v>
      </c>
      <c r="K662" s="74" t="s">
        <v>421</v>
      </c>
      <c r="L662" s="63" t="s">
        <v>421</v>
      </c>
      <c r="M662" s="63" t="s">
        <v>421</v>
      </c>
      <c r="N662" s="75" t="s">
        <v>421</v>
      </c>
      <c r="O662" s="64" t="s">
        <v>421</v>
      </c>
      <c r="P662" s="76" t="s">
        <v>421</v>
      </c>
      <c r="Q662" s="65">
        <f>1/70</f>
        <v>1.4285714285714285E-2</v>
      </c>
      <c r="R662" s="79">
        <f>Tabla712[[#This Row],[VALOR ECONOMICO ]]*Tabla712[[#This Row],[RENDIMIENTO EQUIPO]]</f>
        <v>3573.4534777766517</v>
      </c>
      <c r="S662" s="71" t="s">
        <v>421</v>
      </c>
      <c r="T662" s="94" t="s">
        <v>421</v>
      </c>
      <c r="U662" s="71" t="s">
        <v>421</v>
      </c>
      <c r="V662" s="80" t="s">
        <v>421</v>
      </c>
    </row>
    <row r="663" spans="2:22" x14ac:dyDescent="0.3">
      <c r="B663" s="6" t="str">
        <f>'DATOS DISEÑO'!$C$9</f>
        <v>BOYACÁ</v>
      </c>
      <c r="C663" s="6" t="str">
        <f>'DATOS DISEÑO'!$C$10</f>
        <v>TUNDAMA</v>
      </c>
      <c r="D663" s="6">
        <v>19</v>
      </c>
      <c r="E663" s="6">
        <v>310.10000000000002</v>
      </c>
      <c r="F663" s="82" t="str">
        <f>VLOOKUP(Tabla712[[#This Row],[ITEM]],Tabla1[[#All],[ÍTEM]:[DESCRIPCIÓN ACTIVIDAD]],3,FALSE)</f>
        <v>CONFORMACIÓN DE LA CALZADA EXISTENTE</v>
      </c>
      <c r="G663" s="6" t="s">
        <v>323</v>
      </c>
      <c r="H663" t="s">
        <v>377</v>
      </c>
      <c r="I663" s="6" t="s">
        <v>372</v>
      </c>
      <c r="J663" s="5" cm="1">
        <f t="array" ref="J663">INDEX(Tabla9[[#All],[Departamento ]:[Precio ($ COP)]],MATCH(Tabla712[[#This Row],[DEPARTAMENTO]]&amp;Tabla712[[#This Row],[CODIGO]]&amp;Tabla712[[#This Row],[PROVINCIA]],Tabla9[[#All],[Departamento ]]&amp;Tabla9[[#All],[Código]]&amp;Tabla9[[#All],[Provincia]],0),8)</f>
        <v>250141.74344436562</v>
      </c>
      <c r="K663" s="74" t="s">
        <v>421</v>
      </c>
      <c r="L663" s="63" t="s">
        <v>421</v>
      </c>
      <c r="M663" s="63" t="s">
        <v>421</v>
      </c>
      <c r="N663" s="75" t="s">
        <v>421</v>
      </c>
      <c r="O663" s="64" t="s">
        <v>421</v>
      </c>
      <c r="P663" s="76" t="s">
        <v>421</v>
      </c>
      <c r="Q663" s="65">
        <f>1/619.375</f>
        <v>1.6145307769929364E-3</v>
      </c>
      <c r="R663" s="79">
        <f>Tabla712[[#This Row],[VALOR ECONOMICO ]]*Tabla712[[#This Row],[RENDIMIENTO EQUIPO]]</f>
        <v>403.86154340159942</v>
      </c>
      <c r="S663" s="71" t="s">
        <v>421</v>
      </c>
      <c r="T663" s="94" t="s">
        <v>421</v>
      </c>
      <c r="U663" s="71" t="s">
        <v>421</v>
      </c>
      <c r="V663" s="80" t="s">
        <v>421</v>
      </c>
    </row>
    <row r="664" spans="2:22" x14ac:dyDescent="0.3">
      <c r="B664" s="6" t="str">
        <f>'DATOS DISEÑO'!$C$9</f>
        <v>BOYACÁ</v>
      </c>
      <c r="C664" s="6" t="str">
        <f>'DATOS DISEÑO'!$C$10</f>
        <v>TUNDAMA</v>
      </c>
      <c r="D664" s="6">
        <v>19</v>
      </c>
      <c r="E664" s="6">
        <v>310.10000000000002</v>
      </c>
      <c r="F664" s="82" t="str">
        <f>VLOOKUP(Tabla712[[#This Row],[ITEM]],Tabla1[[#All],[ÍTEM]:[DESCRIPCIÓN ACTIVIDAD]],3,FALSE)</f>
        <v>CONFORMACIÓN DE LA CALZADA EXISTENTE</v>
      </c>
      <c r="G664" s="6" t="s">
        <v>18</v>
      </c>
      <c r="H664" t="s">
        <v>379</v>
      </c>
      <c r="I664" s="6" t="s">
        <v>372</v>
      </c>
      <c r="J664" s="5" cm="1">
        <f t="array" ref="J664">INDEX(Tabla9[[#All],[Departamento ]:[Precio ($ COP)]],MATCH(Tabla712[[#This Row],[DEPARTAMENTO]]&amp;Tabla712[[#This Row],[CODIGO]]&amp;Tabla712[[#This Row],[PROVINCIA]],Tabla9[[#All],[Departamento ]]&amp;Tabla9[[#All],[Código]]&amp;Tabla9[[#All],[Provincia]],0),8)</f>
        <v>61676.547421790725</v>
      </c>
      <c r="K664" s="74" t="s">
        <v>421</v>
      </c>
      <c r="L664" s="63" t="s">
        <v>421</v>
      </c>
      <c r="M664" s="63" t="s">
        <v>421</v>
      </c>
      <c r="N664" s="75" t="s">
        <v>421</v>
      </c>
      <c r="O664" s="64" t="s">
        <v>421</v>
      </c>
      <c r="P664" s="76" t="s">
        <v>421</v>
      </c>
      <c r="Q664" s="65">
        <f>1/619.375</f>
        <v>1.6145307769929364E-3</v>
      </c>
      <c r="R664" s="79">
        <f>Tabla712[[#This Row],[VALOR ECONOMICO ]]*Tabla712[[#This Row],[RENDIMIENTO EQUIPO]]</f>
        <v>99.578684031145471</v>
      </c>
      <c r="S664" s="71" t="s">
        <v>421</v>
      </c>
      <c r="T664" s="94" t="s">
        <v>421</v>
      </c>
      <c r="U664" s="71" t="s">
        <v>421</v>
      </c>
      <c r="V664" s="80" t="s">
        <v>421</v>
      </c>
    </row>
    <row r="665" spans="2:22" x14ac:dyDescent="0.3">
      <c r="B665" s="6" t="str">
        <f>'DATOS DISEÑO'!$C$9</f>
        <v>BOYACÁ</v>
      </c>
      <c r="C665" s="6" t="str">
        <f>'DATOS DISEÑO'!$C$10</f>
        <v>TUNDAMA</v>
      </c>
      <c r="D665" s="6">
        <v>19</v>
      </c>
      <c r="E665" s="6" t="s">
        <v>112</v>
      </c>
      <c r="F665" s="82" t="str">
        <f>VLOOKUP(Tabla712[[#This Row],[ITEM]],Tabla1[[#All],[ÍTEM]:[DESCRIPCIÓN ACTIVIDAD]],3,FALSE)</f>
        <v>SUBBASE GRANULAR CLASE C 
(Analizada para tipo de gradacion SBG-38, clase C)</v>
      </c>
      <c r="G665" s="6" t="s">
        <v>18</v>
      </c>
      <c r="H665" t="s">
        <v>379</v>
      </c>
      <c r="I665" s="6" t="s">
        <v>372</v>
      </c>
      <c r="J665" s="5" cm="1">
        <f t="array" ref="J665">INDEX(Tabla9[[#All],[Departamento ]:[Precio ($ COP)]],MATCH(Tabla712[[#This Row],[DEPARTAMENTO]]&amp;Tabla712[[#This Row],[CODIGO]]&amp;Tabla712[[#This Row],[PROVINCIA]],Tabla9[[#All],[Departamento ]]&amp;Tabla9[[#All],[Código]]&amp;Tabla9[[#All],[Provincia]],0),8)</f>
        <v>61676.547421790725</v>
      </c>
      <c r="K665" s="74" t="s">
        <v>421</v>
      </c>
      <c r="L665" s="63" t="s">
        <v>421</v>
      </c>
      <c r="M665" s="63" t="s">
        <v>421</v>
      </c>
      <c r="N665" s="75" t="s">
        <v>421</v>
      </c>
      <c r="O665" s="64" t="s">
        <v>421</v>
      </c>
      <c r="P665" s="76" t="s">
        <v>421</v>
      </c>
      <c r="Q665" s="65">
        <f>1/40</f>
        <v>2.5000000000000001E-2</v>
      </c>
      <c r="R665" s="79">
        <f>Tabla712[[#This Row],[VALOR ECONOMICO ]]*Tabla712[[#This Row],[RENDIMIENTO EQUIPO]]</f>
        <v>1541.9136855447682</v>
      </c>
      <c r="S665" s="71" t="s">
        <v>421</v>
      </c>
      <c r="T665" s="94" t="s">
        <v>421</v>
      </c>
      <c r="U665" s="71" t="s">
        <v>421</v>
      </c>
      <c r="V665" s="80" t="s">
        <v>421</v>
      </c>
    </row>
    <row r="666" spans="2:22" x14ac:dyDescent="0.3">
      <c r="B666" s="6" t="str">
        <f>'DATOS DISEÑO'!$C$9</f>
        <v>BOYACÁ</v>
      </c>
      <c r="C666" s="6" t="str">
        <f>'DATOS DISEÑO'!$C$10</f>
        <v>TUNDAMA</v>
      </c>
      <c r="D666" s="6">
        <v>19</v>
      </c>
      <c r="E666" s="6" t="s">
        <v>109</v>
      </c>
      <c r="F666" s="82" t="str">
        <f>VLOOKUP(Tabla712[[#This Row],[ITEM]],Tabla1[[#All],[ÍTEM]:[DESCRIPCIÓN ACTIVIDAD]],3,FALSE)</f>
        <v>EXCAVACIÓN SIN CLASIFICAR DE LA EXPLANACIÓN Y CANALES</v>
      </c>
      <c r="G666" s="6" t="s">
        <v>30</v>
      </c>
      <c r="H666" t="s">
        <v>383</v>
      </c>
      <c r="I666" s="6" t="s">
        <v>372</v>
      </c>
      <c r="J666" s="5" cm="1">
        <f t="array" ref="J666">INDEX(Tabla9[[#All],[Departamento ]:[Precio ($ COP)]],MATCH(Tabla712[[#This Row],[DEPARTAMENTO]]&amp;Tabla712[[#This Row],[CODIGO]]&amp;Tabla712[[#This Row],[PROVINCIA]],Tabla9[[#All],[Departamento ]]&amp;Tabla9[[#All],[Código]]&amp;Tabla9[[#All],[Provincia]],0),8)</f>
        <v>135493.44436569806</v>
      </c>
      <c r="K666" s="74" t="s">
        <v>421</v>
      </c>
      <c r="L666" s="63" t="s">
        <v>421</v>
      </c>
      <c r="M666" s="63" t="s">
        <v>421</v>
      </c>
      <c r="N666" s="75" t="s">
        <v>421</v>
      </c>
      <c r="O666" s="64" t="s">
        <v>421</v>
      </c>
      <c r="P666" s="76" t="s">
        <v>421</v>
      </c>
      <c r="Q666" s="65">
        <f>1/53.125</f>
        <v>1.8823529411764704E-2</v>
      </c>
      <c r="R666" s="79">
        <f>Tabla712[[#This Row],[VALOR ECONOMICO ]]*Tabla712[[#This Row],[RENDIMIENTO EQUIPO]]</f>
        <v>2550.4648351190222</v>
      </c>
      <c r="S666" s="71" t="s">
        <v>421</v>
      </c>
      <c r="T666" s="94" t="s">
        <v>421</v>
      </c>
      <c r="U666" s="71" t="s">
        <v>421</v>
      </c>
      <c r="V666" s="80" t="s">
        <v>421</v>
      </c>
    </row>
    <row r="667" spans="2:22" x14ac:dyDescent="0.3">
      <c r="B667" s="6" t="str">
        <f>'DATOS DISEÑO'!$C$9</f>
        <v>BOYACÁ</v>
      </c>
      <c r="C667" s="6" t="str">
        <f>'DATOS DISEÑO'!$C$10</f>
        <v>TUNDAMA</v>
      </c>
      <c r="D667" s="6">
        <v>19</v>
      </c>
      <c r="E667" s="6" t="s">
        <v>117</v>
      </c>
      <c r="F667" s="82" t="str">
        <f>VLOOKUP(Tabla712[[#This Row],[ITEM]],Tabla1[[#All],[ÍTEM]:[DESCRIPCIÓN ACTIVIDAD]],3,FALSE)</f>
        <v xml:space="preserve">PAVIMENTO DE CONCRETO HIDRÁULICO  
(Analizado para un tránsito NT3) </v>
      </c>
      <c r="G667" s="6" t="s">
        <v>42</v>
      </c>
      <c r="H667" t="s">
        <v>389</v>
      </c>
      <c r="I667" s="6" t="s">
        <v>372</v>
      </c>
      <c r="J667" s="5" cm="1">
        <f t="array" ref="J667">INDEX(Tabla9[[#All],[Departamento ]:[Precio ($ COP)]],MATCH(Tabla712[[#This Row],[DEPARTAMENTO]]&amp;Tabla712[[#This Row],[CODIGO]]&amp;Tabla712[[#This Row],[PROVINCIA]],Tabla9[[#All],[Departamento ]]&amp;Tabla9[[#All],[Código]]&amp;Tabla9[[#All],[Provincia]],0),8)</f>
        <v>83380.581148121899</v>
      </c>
      <c r="K667" s="74" t="s">
        <v>421</v>
      </c>
      <c r="L667" s="63" t="s">
        <v>421</v>
      </c>
      <c r="M667" s="63" t="s">
        <v>421</v>
      </c>
      <c r="N667" s="75" t="s">
        <v>421</v>
      </c>
      <c r="O667" s="64" t="s">
        <v>421</v>
      </c>
      <c r="P667" s="76" t="s">
        <v>421</v>
      </c>
      <c r="Q667" s="65">
        <f>1/6.25</f>
        <v>0.16</v>
      </c>
      <c r="R667" s="79">
        <f>Tabla712[[#This Row],[VALOR ECONOMICO ]]*Tabla712[[#This Row],[RENDIMIENTO EQUIPO]]</f>
        <v>13340.892983699505</v>
      </c>
      <c r="S667" s="71" t="s">
        <v>421</v>
      </c>
      <c r="T667" s="94" t="s">
        <v>421</v>
      </c>
      <c r="U667" s="71" t="s">
        <v>421</v>
      </c>
      <c r="V667" s="80" t="s">
        <v>421</v>
      </c>
    </row>
    <row r="668" spans="2:22" x14ac:dyDescent="0.3">
      <c r="B668" s="6" t="str">
        <f>'DATOS DISEÑO'!$C$9</f>
        <v>BOYACÁ</v>
      </c>
      <c r="C668" s="6" t="str">
        <f>'DATOS DISEÑO'!$C$10</f>
        <v>TUNDAMA</v>
      </c>
      <c r="D668" s="6">
        <v>19</v>
      </c>
      <c r="E668" s="6" t="s">
        <v>117</v>
      </c>
      <c r="F668" s="82" t="str">
        <f>VLOOKUP(Tabla712[[#This Row],[ITEM]],Tabla1[[#All],[ÍTEM]:[DESCRIPCIÓN ACTIVIDAD]],3,FALSE)</f>
        <v xml:space="preserve">PAVIMENTO DE CONCRETO HIDRÁULICO  
(Analizado para un tránsito NT3) </v>
      </c>
      <c r="G668" s="6" t="s">
        <v>44</v>
      </c>
      <c r="H668" t="s">
        <v>390</v>
      </c>
      <c r="I668" s="6" t="s">
        <v>372</v>
      </c>
      <c r="J668" s="5" cm="1">
        <f t="array" ref="J668">INDEX(Tabla9[[#All],[Departamento ]:[Precio ($ COP)]],MATCH(Tabla712[[#This Row],[DEPARTAMENTO]]&amp;Tabla712[[#This Row],[CODIGO]]&amp;Tabla712[[#This Row],[PROVINCIA]],Tabla9[[#All],[Departamento ]]&amp;Tabla9[[#All],[Código]]&amp;Tabla9[[#All],[Provincia]],0),8)</f>
        <v>14332.941186854017</v>
      </c>
      <c r="K668" s="74" t="s">
        <v>421</v>
      </c>
      <c r="L668" s="63" t="s">
        <v>421</v>
      </c>
      <c r="M668" s="63" t="s">
        <v>421</v>
      </c>
      <c r="N668" s="75" t="s">
        <v>421</v>
      </c>
      <c r="O668" s="64" t="s">
        <v>421</v>
      </c>
      <c r="P668" s="76" t="s">
        <v>421</v>
      </c>
      <c r="Q668" s="65">
        <f>1/6.25</f>
        <v>0.16</v>
      </c>
      <c r="R668" s="79">
        <f>Tabla712[[#This Row],[VALOR ECONOMICO ]]*Tabla712[[#This Row],[RENDIMIENTO EQUIPO]]</f>
        <v>2293.2705898966428</v>
      </c>
      <c r="S668" s="71" t="s">
        <v>421</v>
      </c>
      <c r="T668" s="94" t="s">
        <v>421</v>
      </c>
      <c r="U668" s="71" t="s">
        <v>421</v>
      </c>
      <c r="V668" s="80" t="s">
        <v>421</v>
      </c>
    </row>
    <row r="669" spans="2:22" x14ac:dyDescent="0.3">
      <c r="B669" s="6" t="str">
        <f>'DATOS DISEÑO'!$C$9</f>
        <v>BOYACÁ</v>
      </c>
      <c r="C669" s="6" t="str">
        <f>'DATOS DISEÑO'!$C$10</f>
        <v>TUNDAMA</v>
      </c>
      <c r="D669" s="6">
        <v>19</v>
      </c>
      <c r="E669" s="6" t="s">
        <v>117</v>
      </c>
      <c r="F669" s="82" t="str">
        <f>VLOOKUP(Tabla712[[#This Row],[ITEM]],Tabla1[[#All],[ÍTEM]:[DESCRIPCIÓN ACTIVIDAD]],3,FALSE)</f>
        <v xml:space="preserve">PAVIMENTO DE CONCRETO HIDRÁULICO  
(Analizado para un tránsito NT3) </v>
      </c>
      <c r="G669" s="6" t="s">
        <v>48</v>
      </c>
      <c r="H669" t="s">
        <v>392</v>
      </c>
      <c r="I669" s="6" t="s">
        <v>372</v>
      </c>
      <c r="J669" s="5" cm="1">
        <f t="array" ref="J669">INDEX(Tabla9[[#All],[Departamento ]:[Precio ($ COP)]],MATCH(Tabla712[[#This Row],[DEPARTAMENTO]]&amp;Tabla712[[#This Row],[CODIGO]]&amp;Tabla712[[#This Row],[PROVINCIA]],Tabla9[[#All],[Departamento ]]&amp;Tabla9[[#All],[Código]]&amp;Tabla9[[#All],[Provincia]],0),8)</f>
        <v>747.77579318368964</v>
      </c>
      <c r="K669" s="74" t="s">
        <v>421</v>
      </c>
      <c r="L669" s="63" t="s">
        <v>421</v>
      </c>
      <c r="M669" s="63" t="s">
        <v>421</v>
      </c>
      <c r="N669" s="75" t="s">
        <v>421</v>
      </c>
      <c r="O669" s="64" t="s">
        <v>421</v>
      </c>
      <c r="P669" s="76" t="s">
        <v>421</v>
      </c>
      <c r="Q669" s="65">
        <f>1/6.25</f>
        <v>0.16</v>
      </c>
      <c r="R669" s="79">
        <f>Tabla712[[#This Row],[VALOR ECONOMICO ]]*Tabla712[[#This Row],[RENDIMIENTO EQUIPO]]</f>
        <v>119.64412690939035</v>
      </c>
      <c r="S669" s="71" t="s">
        <v>421</v>
      </c>
      <c r="T669" s="94" t="s">
        <v>421</v>
      </c>
      <c r="U669" s="71" t="s">
        <v>421</v>
      </c>
      <c r="V669" s="80" t="s">
        <v>421</v>
      </c>
    </row>
    <row r="670" spans="2:22" x14ac:dyDescent="0.3">
      <c r="B670" s="6" t="str">
        <f>'DATOS DISEÑO'!$C$9</f>
        <v>BOYACÁ</v>
      </c>
      <c r="C670" s="6" t="str">
        <f>'DATOS DISEÑO'!$C$10</f>
        <v>TUNDAMA</v>
      </c>
      <c r="D670" s="6">
        <v>19</v>
      </c>
      <c r="E670" s="6">
        <v>310.10000000000002</v>
      </c>
      <c r="F670" s="82" t="str">
        <f>VLOOKUP(Tabla712[[#This Row],[ITEM]],Tabla1[[#All],[ÍTEM]:[DESCRIPCIÓN ACTIVIDAD]],3,FALSE)</f>
        <v>CONFORMACIÓN DE LA CALZADA EXISTENTE</v>
      </c>
      <c r="G670" s="6" t="s">
        <v>52</v>
      </c>
      <c r="H670" t="s">
        <v>395</v>
      </c>
      <c r="I670" s="6" t="s">
        <v>372</v>
      </c>
      <c r="J670" s="5" cm="1">
        <f t="array" ref="J670">INDEX(Tabla9[[#All],[Departamento ]:[Precio ($ COP)]],MATCH(Tabla712[[#This Row],[DEPARTAMENTO]]&amp;Tabla712[[#This Row],[CODIGO]]&amp;Tabla712[[#This Row],[PROVINCIA]],Tabla9[[#All],[Departamento ]]&amp;Tabla9[[#All],[Código]]&amp;Tabla9[[#All],[Provincia]],0),8)</f>
        <v>250141.74344436562</v>
      </c>
      <c r="K670" s="74" t="s">
        <v>421</v>
      </c>
      <c r="L670" s="63" t="s">
        <v>421</v>
      </c>
      <c r="M670" s="63" t="s">
        <v>421</v>
      </c>
      <c r="N670" s="75" t="s">
        <v>421</v>
      </c>
      <c r="O670" s="64" t="s">
        <v>421</v>
      </c>
      <c r="P670" s="76" t="s">
        <v>421</v>
      </c>
      <c r="Q670" s="65">
        <f>1/619.375</f>
        <v>1.6145307769929364E-3</v>
      </c>
      <c r="R670" s="79">
        <f>Tabla712[[#This Row],[VALOR ECONOMICO ]]*Tabla712[[#This Row],[RENDIMIENTO EQUIPO]]</f>
        <v>403.86154340159942</v>
      </c>
      <c r="S670" s="71" t="s">
        <v>421</v>
      </c>
      <c r="T670" s="94" t="s">
        <v>421</v>
      </c>
      <c r="U670" s="71" t="s">
        <v>421</v>
      </c>
      <c r="V670" s="80" t="s">
        <v>421</v>
      </c>
    </row>
    <row r="671" spans="2:22" x14ac:dyDescent="0.3">
      <c r="B671" s="6" t="str">
        <f>'DATOS DISEÑO'!$C$9</f>
        <v>BOYACÁ</v>
      </c>
      <c r="C671" s="6" t="str">
        <f>'DATOS DISEÑO'!$C$10</f>
        <v>TUNDAMA</v>
      </c>
      <c r="D671" s="6">
        <v>19</v>
      </c>
      <c r="E671" s="6" t="s">
        <v>109</v>
      </c>
      <c r="F671" s="82" t="str">
        <f>VLOOKUP(Tabla712[[#This Row],[ITEM]],Tabla1[[#All],[ÍTEM]:[DESCRIPCIÓN ACTIVIDAD]],3,FALSE)</f>
        <v>EXCAVACIÓN SIN CLASIFICAR DE LA EXPLANACIÓN Y CANALES</v>
      </c>
      <c r="G671" s="6" t="s">
        <v>52</v>
      </c>
      <c r="H671" t="s">
        <v>395</v>
      </c>
      <c r="I671" s="6" t="s">
        <v>372</v>
      </c>
      <c r="J671" s="5" cm="1">
        <f t="array" ref="J671">INDEX(Tabla9[[#All],[Departamento ]:[Precio ($ COP)]],MATCH(Tabla712[[#This Row],[DEPARTAMENTO]]&amp;Tabla712[[#This Row],[CODIGO]]&amp;Tabla712[[#This Row],[PROVINCIA]],Tabla9[[#All],[Departamento ]]&amp;Tabla9[[#All],[Código]]&amp;Tabla9[[#All],[Provincia]],0),8)</f>
        <v>250141.74344436562</v>
      </c>
      <c r="K671" s="74" t="s">
        <v>421</v>
      </c>
      <c r="L671" s="63" t="s">
        <v>421</v>
      </c>
      <c r="M671" s="63" t="s">
        <v>421</v>
      </c>
      <c r="N671" s="75" t="s">
        <v>421</v>
      </c>
      <c r="O671" s="64" t="s">
        <v>421</v>
      </c>
      <c r="P671" s="76" t="s">
        <v>421</v>
      </c>
      <c r="Q671" s="65">
        <f>1/53.125</f>
        <v>1.8823529411764704E-2</v>
      </c>
      <c r="R671" s="79">
        <f>Tabla712[[#This Row],[VALOR ECONOMICO ]]*Tabla712[[#This Row],[RENDIMIENTO EQUIPO]]</f>
        <v>4708.5504648351171</v>
      </c>
      <c r="S671" s="71" t="s">
        <v>421</v>
      </c>
      <c r="T671" s="94" t="s">
        <v>421</v>
      </c>
      <c r="U671" s="71" t="s">
        <v>421</v>
      </c>
      <c r="V671" s="80" t="s">
        <v>421</v>
      </c>
    </row>
    <row r="672" spans="2:22" x14ac:dyDescent="0.3">
      <c r="B672" s="6" t="str">
        <f>'DATOS DISEÑO'!$C$9</f>
        <v>BOYACÁ</v>
      </c>
      <c r="C672" s="6" t="str">
        <f>'DATOS DISEÑO'!$C$10</f>
        <v>TUNDAMA</v>
      </c>
      <c r="D672" s="6">
        <v>19</v>
      </c>
      <c r="E672" s="6" t="s">
        <v>112</v>
      </c>
      <c r="F672" s="82" t="str">
        <f>VLOOKUP(Tabla712[[#This Row],[ITEM]],Tabla1[[#All],[ÍTEM]:[DESCRIPCIÓN ACTIVIDAD]],3,FALSE)</f>
        <v>SUBBASE GRANULAR CLASE C 
(Analizada para tipo de gradacion SBG-38, clase C)</v>
      </c>
      <c r="G672" s="6" t="s">
        <v>52</v>
      </c>
      <c r="H672" t="s">
        <v>395</v>
      </c>
      <c r="I672" s="6" t="s">
        <v>372</v>
      </c>
      <c r="J672" s="5" cm="1">
        <f t="array" ref="J672">INDEX(Tabla9[[#All],[Departamento ]:[Precio ($ COP)]],MATCH(Tabla712[[#This Row],[DEPARTAMENTO]]&amp;Tabla712[[#This Row],[CODIGO]]&amp;Tabla712[[#This Row],[PROVINCIA]],Tabla9[[#All],[Departamento ]]&amp;Tabla9[[#All],[Código]]&amp;Tabla9[[#All],[Provincia]],0),8)</f>
        <v>250141.74344436562</v>
      </c>
      <c r="K672" s="74" t="s">
        <v>421</v>
      </c>
      <c r="L672" s="63" t="s">
        <v>421</v>
      </c>
      <c r="M672" s="63" t="s">
        <v>421</v>
      </c>
      <c r="N672" s="75" t="s">
        <v>421</v>
      </c>
      <c r="O672" s="64" t="s">
        <v>421</v>
      </c>
      <c r="P672" s="76" t="s">
        <v>421</v>
      </c>
      <c r="Q672" s="65">
        <f>1/40</f>
        <v>2.5000000000000001E-2</v>
      </c>
      <c r="R672" s="79">
        <f>Tabla712[[#This Row],[VALOR ECONOMICO ]]*Tabla712[[#This Row],[RENDIMIENTO EQUIPO]]</f>
        <v>6253.543586109141</v>
      </c>
      <c r="S672" s="71" t="s">
        <v>421</v>
      </c>
      <c r="T672" s="94" t="s">
        <v>421</v>
      </c>
      <c r="U672" s="71" t="s">
        <v>421</v>
      </c>
      <c r="V672" s="80" t="s">
        <v>421</v>
      </c>
    </row>
    <row r="673" spans="2:22" x14ac:dyDescent="0.3">
      <c r="B673" s="6" t="str">
        <f>'DATOS DISEÑO'!$C$9</f>
        <v>BOYACÁ</v>
      </c>
      <c r="C673" s="6" t="str">
        <f>'DATOS DISEÑO'!$C$10</f>
        <v>TUNDAMA</v>
      </c>
      <c r="D673" s="6">
        <v>19</v>
      </c>
      <c r="E673" s="6" t="s">
        <v>117</v>
      </c>
      <c r="F673" s="82" t="str">
        <f>VLOOKUP(Tabla712[[#This Row],[ITEM]],Tabla1[[#All],[ÍTEM]:[DESCRIPCIÓN ACTIVIDAD]],3,FALSE)</f>
        <v xml:space="preserve">PAVIMENTO DE CONCRETO HIDRÁULICO  
(Analizado para un tránsito NT3) </v>
      </c>
      <c r="G673" s="6" t="s">
        <v>58</v>
      </c>
      <c r="H673" t="s">
        <v>398</v>
      </c>
      <c r="I673" s="6" t="s">
        <v>372</v>
      </c>
      <c r="J673" s="5" cm="1">
        <f t="array" ref="J673">INDEX(Tabla9[[#All],[Departamento ]:[Precio ($ COP)]],MATCH(Tabla712[[#This Row],[DEPARTAMENTO]]&amp;Tabla712[[#This Row],[CODIGO]]&amp;Tabla712[[#This Row],[PROVINCIA]],Tabla9[[#All],[Departamento ]]&amp;Tabla9[[#All],[Código]]&amp;Tabla9[[#All],[Provincia]],0),8)</f>
        <v>9804.9919040198711</v>
      </c>
      <c r="K673" s="74" t="s">
        <v>421</v>
      </c>
      <c r="L673" s="63" t="s">
        <v>421</v>
      </c>
      <c r="M673" s="63" t="s">
        <v>421</v>
      </c>
      <c r="N673" s="75" t="s">
        <v>421</v>
      </c>
      <c r="O673" s="64" t="s">
        <v>421</v>
      </c>
      <c r="P673" s="76" t="s">
        <v>421</v>
      </c>
      <c r="Q673" s="65">
        <f>1/6.25</f>
        <v>0.16</v>
      </c>
      <c r="R673" s="79">
        <f>Tabla712[[#This Row],[VALOR ECONOMICO ]]*Tabla712[[#This Row],[RENDIMIENTO EQUIPO]]</f>
        <v>1568.7987046431795</v>
      </c>
      <c r="S673" s="71" t="s">
        <v>421</v>
      </c>
      <c r="T673" s="94" t="s">
        <v>421</v>
      </c>
      <c r="U673" s="71" t="s">
        <v>421</v>
      </c>
      <c r="V673" s="80" t="s">
        <v>421</v>
      </c>
    </row>
    <row r="674" spans="2:22" x14ac:dyDescent="0.3">
      <c r="B674" s="6" t="str">
        <f>'DATOS DISEÑO'!$C$9</f>
        <v>BOYACÁ</v>
      </c>
      <c r="C674" s="6" t="str">
        <f>'DATOS DISEÑO'!$C$10</f>
        <v>TUNDAMA</v>
      </c>
      <c r="D674" s="6">
        <v>19</v>
      </c>
      <c r="E674" s="6" t="s">
        <v>109</v>
      </c>
      <c r="F674" s="82" t="str">
        <f>VLOOKUP(Tabla712[[#This Row],[ITEM]],Tabla1[[#All],[ÍTEM]:[DESCRIPCIÓN ACTIVIDAD]],3,FALSE)</f>
        <v>EXCAVACIÓN SIN CLASIFICAR DE LA EXPLANACIÓN Y CANALES</v>
      </c>
      <c r="G674" s="6" t="s">
        <v>60</v>
      </c>
      <c r="H674" t="s">
        <v>399</v>
      </c>
      <c r="I674" s="6" t="s">
        <v>372</v>
      </c>
      <c r="J674" s="5" cm="1">
        <f t="array" ref="J674">INDEX(Tabla9[[#All],[Departamento ]:[Precio ($ COP)]],MATCH(Tabla712[[#This Row],[DEPARTAMENTO]]&amp;Tabla712[[#This Row],[CODIGO]]&amp;Tabla712[[#This Row],[PROVINCIA]],Tabla9[[#All],[Departamento ]]&amp;Tabla9[[#All],[Código]]&amp;Tabla9[[#All],[Provincia]],0),8)</f>
        <v>281409.46137491136</v>
      </c>
      <c r="K674" s="74" t="s">
        <v>421</v>
      </c>
      <c r="L674" s="63" t="s">
        <v>421</v>
      </c>
      <c r="M674" s="63" t="s">
        <v>421</v>
      </c>
      <c r="N674" s="75" t="s">
        <v>421</v>
      </c>
      <c r="O674" s="64" t="s">
        <v>421</v>
      </c>
      <c r="P674" s="76" t="s">
        <v>421</v>
      </c>
      <c r="Q674" s="65">
        <f>1/53.125</f>
        <v>1.8823529411764704E-2</v>
      </c>
      <c r="R674" s="79">
        <f>Tabla712[[#This Row],[VALOR ECONOMICO ]]*Tabla712[[#This Row],[RENDIMIENTO EQUIPO]]</f>
        <v>5297.1192729395079</v>
      </c>
      <c r="S674" s="71" t="s">
        <v>421</v>
      </c>
      <c r="T674" s="94" t="s">
        <v>421</v>
      </c>
      <c r="U674" s="71" t="s">
        <v>421</v>
      </c>
      <c r="V674" s="80" t="s">
        <v>421</v>
      </c>
    </row>
    <row r="675" spans="2:22" x14ac:dyDescent="0.3">
      <c r="B675" s="6" t="str">
        <f>'DATOS DISEÑO'!$C$9</f>
        <v>BOYACÁ</v>
      </c>
      <c r="C675" s="6" t="str">
        <f>'DATOS DISEÑO'!$C$10</f>
        <v>TUNDAMA</v>
      </c>
      <c r="D675" s="6">
        <v>19</v>
      </c>
      <c r="E675" s="6" t="s">
        <v>117</v>
      </c>
      <c r="F675" s="82" t="str">
        <f>VLOOKUP(Tabla712[[#This Row],[ITEM]],Tabla1[[#All],[ÍTEM]:[DESCRIPCIÓN ACTIVIDAD]],3,FALSE)</f>
        <v xml:space="preserve">PAVIMENTO DE CONCRETO HIDRÁULICO  
(Analizado para un tránsito NT3) </v>
      </c>
      <c r="G675" s="6" t="s">
        <v>64</v>
      </c>
      <c r="H675" t="s">
        <v>401</v>
      </c>
      <c r="I675" s="6" t="s">
        <v>372</v>
      </c>
      <c r="J675" s="5" cm="1">
        <f t="array" ref="J675">INDEX(Tabla9[[#All],[Departamento ]:[Precio ($ COP)]],MATCH(Tabla712[[#This Row],[DEPARTAMENTO]]&amp;Tabla712[[#This Row],[CODIGO]]&amp;Tabla712[[#This Row],[PROVINCIA]],Tabla9[[#All],[Departamento ]]&amp;Tabla9[[#All],[Código]]&amp;Tabla9[[#All],[Provincia]],0),8)</f>
        <v>15633.858965272851</v>
      </c>
      <c r="K675" s="74" t="s">
        <v>421</v>
      </c>
      <c r="L675" s="63" t="s">
        <v>421</v>
      </c>
      <c r="M675" s="63" t="s">
        <v>421</v>
      </c>
      <c r="N675" s="75" t="s">
        <v>421</v>
      </c>
      <c r="O675" s="64" t="s">
        <v>421</v>
      </c>
      <c r="P675" s="76" t="s">
        <v>421</v>
      </c>
      <c r="Q675" s="65">
        <f>1/6.25</f>
        <v>0.16</v>
      </c>
      <c r="R675" s="79">
        <f>Tabla712[[#This Row],[VALOR ECONOMICO ]]*Tabla712[[#This Row],[RENDIMIENTO EQUIPO]]</f>
        <v>2501.4174344436565</v>
      </c>
      <c r="S675" s="71" t="s">
        <v>421</v>
      </c>
      <c r="T675" s="94" t="s">
        <v>421</v>
      </c>
      <c r="U675" s="71" t="s">
        <v>421</v>
      </c>
      <c r="V675" s="80" t="s">
        <v>421</v>
      </c>
    </row>
    <row r="676" spans="2:22" x14ac:dyDescent="0.3">
      <c r="B676" s="6" t="str">
        <f>'DATOS DISEÑO'!$C$9</f>
        <v>BOYACÁ</v>
      </c>
      <c r="C676" s="6" t="str">
        <f>'DATOS DISEÑO'!$C$10</f>
        <v>TUNDAMA</v>
      </c>
      <c r="D676" s="6">
        <v>19</v>
      </c>
      <c r="E676" s="6">
        <v>310.10000000000002</v>
      </c>
      <c r="F676" s="82" t="str">
        <f>VLOOKUP(Tabla712[[#This Row],[ITEM]],Tabla1[[#All],[ÍTEM]:[DESCRIPCIÓN ACTIVIDAD]],3,FALSE)</f>
        <v>CONFORMACIÓN DE LA CALZADA EXISTENTE</v>
      </c>
      <c r="G676" s="6" t="s">
        <v>66</v>
      </c>
      <c r="H676" t="s">
        <v>402</v>
      </c>
      <c r="I676" s="6" t="s">
        <v>372</v>
      </c>
      <c r="J676" s="5" cm="1">
        <f t="array" ref="J676">INDEX(Tabla9[[#All],[Departamento ]:[Precio ($ COP)]],MATCH(Tabla712[[#This Row],[DEPARTAMENTO]]&amp;Tabla712[[#This Row],[CODIGO]]&amp;Tabla712[[#This Row],[PROVINCIA]],Tabla9[[#All],[Departamento ]]&amp;Tabla9[[#All],[Código]]&amp;Tabla9[[#All],[Provincia]],0),8)</f>
        <v>171972.44861800136</v>
      </c>
      <c r="K676" s="74" t="s">
        <v>421</v>
      </c>
      <c r="L676" s="63" t="s">
        <v>421</v>
      </c>
      <c r="M676" s="63" t="s">
        <v>421</v>
      </c>
      <c r="N676" s="75" t="s">
        <v>421</v>
      </c>
      <c r="O676" s="64" t="s">
        <v>421</v>
      </c>
      <c r="P676" s="76" t="s">
        <v>421</v>
      </c>
      <c r="Q676" s="65">
        <f>1/619.375</f>
        <v>1.6145307769929364E-3</v>
      </c>
      <c r="R676" s="79">
        <f>Tabla712[[#This Row],[VALOR ECONOMICO ]]*Tabla712[[#This Row],[RENDIMIENTO EQUIPO]]</f>
        <v>277.65481108859956</v>
      </c>
      <c r="S676" s="71" t="s">
        <v>421</v>
      </c>
      <c r="T676" s="94" t="s">
        <v>421</v>
      </c>
      <c r="U676" s="71" t="s">
        <v>421</v>
      </c>
      <c r="V676" s="80" t="s">
        <v>421</v>
      </c>
    </row>
    <row r="677" spans="2:22" x14ac:dyDescent="0.3">
      <c r="B677" s="6" t="str">
        <f>'DATOS DISEÑO'!$C$9</f>
        <v>BOYACÁ</v>
      </c>
      <c r="C677" s="6" t="str">
        <f>'DATOS DISEÑO'!$C$10</f>
        <v>TUNDAMA</v>
      </c>
      <c r="D677" s="6">
        <v>19</v>
      </c>
      <c r="E677" s="6" t="s">
        <v>112</v>
      </c>
      <c r="F677" s="82" t="str">
        <f>VLOOKUP(Tabla712[[#This Row],[ITEM]],Tabla1[[#All],[ÍTEM]:[DESCRIPCIÓN ACTIVIDAD]],3,FALSE)</f>
        <v>SUBBASE GRANULAR CLASE C 
(Analizada para tipo de gradacion SBG-38, clase C)</v>
      </c>
      <c r="G677" s="6" t="s">
        <v>66</v>
      </c>
      <c r="H677" t="s">
        <v>402</v>
      </c>
      <c r="I677" s="6" t="s">
        <v>372</v>
      </c>
      <c r="J677" s="5" cm="1">
        <f t="array" ref="J677">INDEX(Tabla9[[#All],[Departamento ]:[Precio ($ COP)]],MATCH(Tabla712[[#This Row],[DEPARTAMENTO]]&amp;Tabla712[[#This Row],[CODIGO]]&amp;Tabla712[[#This Row],[PROVINCIA]],Tabla9[[#All],[Departamento ]]&amp;Tabla9[[#All],[Código]]&amp;Tabla9[[#All],[Provincia]],0),8)</f>
        <v>171972.44861800136</v>
      </c>
      <c r="K677" s="74" t="s">
        <v>421</v>
      </c>
      <c r="L677" s="63" t="s">
        <v>421</v>
      </c>
      <c r="M677" s="63" t="s">
        <v>421</v>
      </c>
      <c r="N677" s="75" t="s">
        <v>421</v>
      </c>
      <c r="O677" s="64" t="s">
        <v>421</v>
      </c>
      <c r="P677" s="76" t="s">
        <v>421</v>
      </c>
      <c r="Q677" s="65">
        <f>1/40</f>
        <v>2.5000000000000001E-2</v>
      </c>
      <c r="R677" s="79">
        <f>Tabla712[[#This Row],[VALOR ECONOMICO ]]*Tabla712[[#This Row],[RENDIMIENTO EQUIPO]]</f>
        <v>4299.3112154500341</v>
      </c>
      <c r="S677" s="71" t="s">
        <v>421</v>
      </c>
      <c r="T677" s="94" t="s">
        <v>421</v>
      </c>
      <c r="U677" s="71" t="s">
        <v>421</v>
      </c>
      <c r="V677" s="80" t="s">
        <v>421</v>
      </c>
    </row>
    <row r="678" spans="2:22" x14ac:dyDescent="0.3">
      <c r="B678" s="6" t="str">
        <f>'DATOS DISEÑO'!$C$9</f>
        <v>BOYACÁ</v>
      </c>
      <c r="C678" s="6" t="str">
        <f>'DATOS DISEÑO'!$C$10</f>
        <v>TUNDAMA</v>
      </c>
      <c r="D678" s="6">
        <v>19</v>
      </c>
      <c r="E678" s="6" t="s">
        <v>117</v>
      </c>
      <c r="F678" s="82" t="str">
        <f>VLOOKUP(Tabla712[[#This Row],[ITEM]],Tabla1[[#All],[ÍTEM]:[DESCRIPCIÓN ACTIVIDAD]],3,FALSE)</f>
        <v xml:space="preserve">PAVIMENTO DE CONCRETO HIDRÁULICO  
(Analizado para un tránsito NT3) </v>
      </c>
      <c r="G678" s="6" t="s">
        <v>15</v>
      </c>
      <c r="H678" t="s">
        <v>410</v>
      </c>
      <c r="I678" s="6" t="s">
        <v>408</v>
      </c>
      <c r="J678" s="5" cm="1">
        <f t="array" ref="J678">INDEX(Tabla10[[#All],[Departamento]:[Precio ($ COP)]],MATCH(Tabla712[[#This Row],[DEPARTAMENTO]]&amp;Tabla712[[#This Row],[CODIGO]]&amp;Tabla712[[#This Row],[PROVINCIA]],Tabla10[[#All],[Departamento]]&amp;Tabla10[[#All],[Código]]&amp;Tabla10[[#All],[Provincia]],0),7)</f>
        <v>3735.7682833602307</v>
      </c>
      <c r="K678" s="74" t="s">
        <v>421</v>
      </c>
      <c r="L678" s="63" t="s">
        <v>421</v>
      </c>
      <c r="M678" s="63" t="s">
        <v>421</v>
      </c>
      <c r="N678" s="75" t="s">
        <v>421</v>
      </c>
      <c r="O678" s="64" t="s">
        <v>421</v>
      </c>
      <c r="P678" s="76" t="s">
        <v>421</v>
      </c>
      <c r="Q678" s="65" t="s">
        <v>421</v>
      </c>
      <c r="R678" s="78" t="s">
        <v>421</v>
      </c>
      <c r="S678" s="140">
        <v>1.01</v>
      </c>
      <c r="T678" s="94">
        <v>1</v>
      </c>
      <c r="U678" s="139">
        <f>Tabla712[[#This Row],[CANTIDAD TRANSPORTE]]*Tabla712[[#This Row],[DISTANCIA DE TRANSPORTE]]</f>
        <v>1.01</v>
      </c>
      <c r="V678" s="91">
        <f>Tabla712[[#This Row],[CANTIDAD TRANSPORTE*DISTANCIA DE TRANSPORTE]]*Tabla712[[#This Row],[VALOR ECONOMICO ]]</f>
        <v>3773.1259661938329</v>
      </c>
    </row>
    <row r="679" spans="2:22" x14ac:dyDescent="0.3">
      <c r="B679" s="6" t="str">
        <f>'DATOS DISEÑO'!$C$9</f>
        <v>BOYACÁ</v>
      </c>
      <c r="C679" s="6" t="str">
        <f>'DATOS DISEÑO'!$C$10</f>
        <v>TUNDAMA</v>
      </c>
      <c r="D679" s="6">
        <v>20</v>
      </c>
      <c r="E679" s="6" t="s">
        <v>112</v>
      </c>
      <c r="F679" s="82" t="str">
        <f>VLOOKUP(Tabla712[[#This Row],[ITEM]],Tabla1[[#All],[ÍTEM]:[DESCRIPCIÓN ACTIVIDAD]],3,FALSE)</f>
        <v>SUBBASE GRANULAR CLASE C 
(Analizada para tipo de gradacion SBG-38, clase C)</v>
      </c>
      <c r="G679" s="6" t="s">
        <v>27</v>
      </c>
      <c r="H679" t="s">
        <v>413</v>
      </c>
      <c r="I679" s="6" t="s">
        <v>408</v>
      </c>
      <c r="J679" s="5" cm="1">
        <f t="array" ref="J679">INDEX(Tabla10[[#All],[Departamento]:[Precio ($ COP)]],MATCH(Tabla712[[#This Row],[DEPARTAMENTO]]&amp;Tabla712[[#This Row],[CODIGO]]&amp;Tabla712[[#This Row],[PROVINCIA]],Tabla10[[#All],[Departamento]]&amp;Tabla10[[#All],[Código]]&amp;Tabla10[[#All],[Provincia]],0),7)</f>
        <v>2698.0548713157227</v>
      </c>
      <c r="K679" s="74" t="s">
        <v>421</v>
      </c>
      <c r="L679" s="63" t="s">
        <v>421</v>
      </c>
      <c r="M679" s="63" t="s">
        <v>421</v>
      </c>
      <c r="N679" s="75" t="s">
        <v>421</v>
      </c>
      <c r="O679" s="64" t="s">
        <v>421</v>
      </c>
      <c r="P679" s="76" t="s">
        <v>421</v>
      </c>
      <c r="Q679" s="65" t="s">
        <v>421</v>
      </c>
      <c r="R679" s="78" t="s">
        <v>421</v>
      </c>
      <c r="S679" s="140">
        <v>1.3</v>
      </c>
      <c r="T679" s="94">
        <v>1</v>
      </c>
      <c r="U679" s="139">
        <f>Tabla712[[#This Row],[CANTIDAD TRANSPORTE]]*Tabla712[[#This Row],[DISTANCIA DE TRANSPORTE]]</f>
        <v>1.3</v>
      </c>
      <c r="V679" s="91">
        <f>Tabla712[[#This Row],[CANTIDAD TRANSPORTE*DISTANCIA DE TRANSPORTE]]*Tabla712[[#This Row],[VALOR ECONOMICO ]]</f>
        <v>3507.4713327104396</v>
      </c>
    </row>
    <row r="680" spans="2:22" x14ac:dyDescent="0.3">
      <c r="B680" s="6" t="str">
        <f>'DATOS DISEÑO'!$C$9</f>
        <v>BOYACÁ</v>
      </c>
      <c r="C680" s="6" t="str">
        <f>'DATOS DISEÑO'!$C$10</f>
        <v>TUNDAMA</v>
      </c>
      <c r="D680" s="6">
        <v>20</v>
      </c>
      <c r="E680" s="6">
        <v>310.10000000000002</v>
      </c>
      <c r="F680" s="82" t="str">
        <f>VLOOKUP(Tabla712[[#This Row],[ITEM]],Tabla1[[#All],[ÍTEM]:[DESCRIPCIÓN ACTIVIDAD]],3,FALSE)</f>
        <v>CONFORMACIÓN DE LA CALZADA EXISTENTE</v>
      </c>
      <c r="G680" s="6" t="s">
        <v>8</v>
      </c>
      <c r="H680" t="s">
        <v>100</v>
      </c>
      <c r="I680" s="6" t="s">
        <v>87</v>
      </c>
      <c r="J680" s="5" cm="1">
        <f t="array" ref="J680">INDEX(Tabla5[[#All],[Departamento]:[Precio ($ COP)]],MATCH(Tabla712[[#This Row],[DEPARTAMENTO]]&amp;Tabla712[[#This Row],[CODIGO]]&amp;Tabla712[[#This Row],[PROVINCIA]],Tabla5[[#All],[Departamento]]&amp;Tabla5[[#All],[Código]]&amp;Tabla5[[#All],[Provincia]],0),6)</f>
        <v>160333.33333333334</v>
      </c>
      <c r="K680" s="74">
        <f>Tabla712[[#This Row],[VALOR ECONOMICO ]]/Tabla712[[#This Row],[PRESTACIONES '[%']]]*100</f>
        <v>86666.666666666672</v>
      </c>
      <c r="L680" s="63">
        <v>185</v>
      </c>
      <c r="M680" s="63">
        <v>4955</v>
      </c>
      <c r="N680" s="75">
        <f>Tabla712[[#This Row],[VALOR ECONOMICO ]]/Tabla712[[#This Row],[RENDIMIENTO]]</f>
        <v>32.35788765556677</v>
      </c>
      <c r="O680" s="64" t="s">
        <v>421</v>
      </c>
      <c r="P680" s="76" t="s">
        <v>421</v>
      </c>
      <c r="Q680" s="65" t="s">
        <v>421</v>
      </c>
      <c r="R680" s="78" t="s">
        <v>421</v>
      </c>
      <c r="S680" s="71" t="s">
        <v>421</v>
      </c>
      <c r="T680" s="94" t="s">
        <v>421</v>
      </c>
      <c r="U680" s="71" t="s">
        <v>421</v>
      </c>
      <c r="V680" s="80" t="s">
        <v>421</v>
      </c>
    </row>
    <row r="681" spans="2:22" x14ac:dyDescent="0.3">
      <c r="B681" s="6" t="str">
        <f>'DATOS DISEÑO'!$C$9</f>
        <v>BOYACÁ</v>
      </c>
      <c r="C681" s="6" t="str">
        <f>'DATOS DISEÑO'!$C$10</f>
        <v>TUNDAMA</v>
      </c>
      <c r="D681" s="6">
        <v>20</v>
      </c>
      <c r="E681" s="6" t="s">
        <v>109</v>
      </c>
      <c r="F681" s="82" t="str">
        <f>VLOOKUP(Tabla712[[#This Row],[ITEM]],Tabla1[[#All],[ÍTEM]:[DESCRIPCIÓN ACTIVIDAD]],3,FALSE)</f>
        <v>EXCAVACIÓN SIN CLASIFICAR DE LA EXPLANACIÓN Y CANALES</v>
      </c>
      <c r="G681" s="6" t="s">
        <v>8</v>
      </c>
      <c r="H681" t="s">
        <v>100</v>
      </c>
      <c r="I681" s="6" t="s">
        <v>87</v>
      </c>
      <c r="J681" s="5" cm="1">
        <f t="array" ref="J681">INDEX(Tabla5[[#All],[Departamento]:[Precio ($ COP)]],MATCH(Tabla712[[#This Row],[DEPARTAMENTO]]&amp;Tabla712[[#This Row],[CODIGO]]&amp;Tabla712[[#This Row],[PROVINCIA]],Tabla5[[#All],[Departamento]]&amp;Tabla5[[#All],[Código]]&amp;Tabla5[[#All],[Provincia]],0),6)</f>
        <v>160333.33333333334</v>
      </c>
      <c r="K681" s="74">
        <f>Tabla712[[#This Row],[VALOR ECONOMICO ]]/Tabla712[[#This Row],[PRESTACIONES '[%']]]*100</f>
        <v>86666.666666666672</v>
      </c>
      <c r="L681" s="63">
        <v>185</v>
      </c>
      <c r="M681" s="63">
        <v>425</v>
      </c>
      <c r="N681" s="75">
        <f>Tabla712[[#This Row],[VALOR ECONOMICO ]]/Tabla712[[#This Row],[RENDIMIENTO]]</f>
        <v>377.25490196078431</v>
      </c>
      <c r="O681" s="64" t="s">
        <v>421</v>
      </c>
      <c r="P681" s="76" t="s">
        <v>421</v>
      </c>
      <c r="Q681" s="65" t="s">
        <v>421</v>
      </c>
      <c r="R681" s="78" t="s">
        <v>421</v>
      </c>
      <c r="S681" s="71" t="s">
        <v>421</v>
      </c>
      <c r="T681" s="94" t="s">
        <v>421</v>
      </c>
      <c r="U681" s="71" t="s">
        <v>421</v>
      </c>
      <c r="V681" s="80" t="s">
        <v>421</v>
      </c>
    </row>
    <row r="682" spans="2:22" x14ac:dyDescent="0.3">
      <c r="B682" s="6" t="str">
        <f>'DATOS DISEÑO'!$C$9</f>
        <v>BOYACÁ</v>
      </c>
      <c r="C682" s="6" t="str">
        <f>'DATOS DISEÑO'!$C$10</f>
        <v>TUNDAMA</v>
      </c>
      <c r="D682" s="6">
        <v>20</v>
      </c>
      <c r="E682" s="6" t="s">
        <v>112</v>
      </c>
      <c r="F682" s="82" t="str">
        <f>VLOOKUP(Tabla712[[#This Row],[ITEM]],Tabla1[[#All],[ÍTEM]:[DESCRIPCIÓN ACTIVIDAD]],3,FALSE)</f>
        <v>SUBBASE GRANULAR CLASE C 
(Analizada para tipo de gradacion SBG-38, clase C)</v>
      </c>
      <c r="G682" s="6" t="s">
        <v>8</v>
      </c>
      <c r="H682" t="s">
        <v>100</v>
      </c>
      <c r="I682" s="6" t="s">
        <v>87</v>
      </c>
      <c r="J682" s="5" cm="1">
        <f t="array" ref="J682">INDEX(Tabla5[[#All],[Departamento]:[Precio ($ COP)]],MATCH(Tabla712[[#This Row],[DEPARTAMENTO]]&amp;Tabla712[[#This Row],[CODIGO]]&amp;Tabla712[[#This Row],[PROVINCIA]],Tabla5[[#All],[Departamento]]&amp;Tabla5[[#All],[Código]]&amp;Tabla5[[#All],[Provincia]],0),6)</f>
        <v>160333.33333333334</v>
      </c>
      <c r="K682" s="74">
        <f>Tabla712[[#This Row],[VALOR ECONOMICO ]]/Tabla712[[#This Row],[PRESTACIONES '[%']]]*100</f>
        <v>86666.666666666672</v>
      </c>
      <c r="L682" s="63">
        <v>185</v>
      </c>
      <c r="M682" s="63">
        <v>320</v>
      </c>
      <c r="N682" s="75">
        <f>Tabla712[[#This Row],[VALOR ECONOMICO ]]/Tabla712[[#This Row],[RENDIMIENTO]]</f>
        <v>501.04166666666669</v>
      </c>
      <c r="O682" s="64" t="s">
        <v>421</v>
      </c>
      <c r="P682" s="76" t="s">
        <v>421</v>
      </c>
      <c r="Q682" s="65" t="s">
        <v>421</v>
      </c>
      <c r="R682" s="78" t="s">
        <v>421</v>
      </c>
      <c r="S682" s="71" t="s">
        <v>421</v>
      </c>
      <c r="T682" s="94" t="s">
        <v>421</v>
      </c>
      <c r="U682" s="71" t="s">
        <v>421</v>
      </c>
      <c r="V682" s="80" t="s">
        <v>421</v>
      </c>
    </row>
    <row r="683" spans="2:22" x14ac:dyDescent="0.3">
      <c r="B683" s="6" t="str">
        <f>'DATOS DISEÑO'!$C$9</f>
        <v>BOYACÁ</v>
      </c>
      <c r="C683" s="6" t="str">
        <f>'DATOS DISEÑO'!$C$10</f>
        <v>TUNDAMA</v>
      </c>
      <c r="D683" s="6">
        <v>20</v>
      </c>
      <c r="E683" s="6" t="s">
        <v>118</v>
      </c>
      <c r="F683" s="82" t="str">
        <f>VLOOKUP(Tabla712[[#This Row],[ITEM]],Tabla1[[#All],[ÍTEM]:[DESCRIPCIÓN ACTIVIDAD]],3,FALSE)</f>
        <v xml:space="preserve">PAVIMENTO DE CONCRETO HIDRÁULICO 
(Analizado para un tránsito NT2) </v>
      </c>
      <c r="G683" s="6" t="s">
        <v>20</v>
      </c>
      <c r="H683" t="s">
        <v>103</v>
      </c>
      <c r="I683" s="6" t="s">
        <v>87</v>
      </c>
      <c r="J683" s="5" cm="1">
        <f t="array" ref="J683">INDEX(Tabla5[[#All],[Departamento]:[Precio ($ COP)]],MATCH(Tabla712[[#This Row],[DEPARTAMENTO]]&amp;Tabla712[[#This Row],[CODIGO]]&amp;Tabla712[[#This Row],[PROVINCIA]],Tabla5[[#All],[Departamento]]&amp;Tabla5[[#All],[Código]]&amp;Tabla5[[#All],[Provincia]],0),6)</f>
        <v>561166.66666666674</v>
      </c>
      <c r="K683" s="74">
        <f>Tabla712[[#This Row],[VALOR ECONOMICO ]]/Tabla712[[#This Row],[PRESTACIONES '[%']]]*100</f>
        <v>303333.33333333337</v>
      </c>
      <c r="L683" s="63">
        <v>185</v>
      </c>
      <c r="M683" s="63">
        <v>40</v>
      </c>
      <c r="N683" s="75">
        <f>Tabla712[[#This Row],[VALOR ECONOMICO ]]/Tabla712[[#This Row],[RENDIMIENTO]]</f>
        <v>14029.166666666668</v>
      </c>
      <c r="O683" s="64" t="s">
        <v>421</v>
      </c>
      <c r="P683" s="76" t="s">
        <v>421</v>
      </c>
      <c r="Q683" s="65" t="s">
        <v>421</v>
      </c>
      <c r="R683" s="78" t="s">
        <v>421</v>
      </c>
      <c r="S683" s="71" t="s">
        <v>421</v>
      </c>
      <c r="T683" s="94" t="s">
        <v>421</v>
      </c>
      <c r="U683" s="71" t="s">
        <v>421</v>
      </c>
      <c r="V683" s="80" t="s">
        <v>421</v>
      </c>
    </row>
    <row r="684" spans="2:22" x14ac:dyDescent="0.3">
      <c r="B684" s="6" t="str">
        <f>'DATOS DISEÑO'!$C$9</f>
        <v>BOYACÁ</v>
      </c>
      <c r="C684" s="6" t="str">
        <f>'DATOS DISEÑO'!$C$10</f>
        <v>TUNDAMA</v>
      </c>
      <c r="D684" s="6">
        <v>20</v>
      </c>
      <c r="E684" s="6">
        <v>310.10000000000002</v>
      </c>
      <c r="F684" s="82" t="str">
        <f>VLOOKUP(Tabla712[[#This Row],[ITEM]],Tabla1[[#All],[ÍTEM]:[DESCRIPCIÓN ACTIVIDAD]],3,FALSE)</f>
        <v>CONFORMACIÓN DE LA CALZADA EXISTENTE</v>
      </c>
      <c r="G684" s="6" t="s">
        <v>28</v>
      </c>
      <c r="H684" t="s">
        <v>105</v>
      </c>
      <c r="I684" s="6" t="s">
        <v>87</v>
      </c>
      <c r="J684" s="5" cm="1">
        <f t="array" ref="J684">INDEX(Tabla5[[#All],[Departamento]:[Precio ($ COP)]],MATCH(Tabla712[[#This Row],[DEPARTAMENTO]]&amp;Tabla712[[#This Row],[CODIGO]]&amp;Tabla712[[#This Row],[PROVINCIA]],Tabla5[[#All],[Departamento]]&amp;Tabla5[[#All],[Código]]&amp;Tabla5[[#All],[Provincia]],0),6)</f>
        <v>136283.33333333334</v>
      </c>
      <c r="K684" s="74">
        <f>Tabla712[[#This Row],[VALOR ECONOMICO ]]/Tabla712[[#This Row],[PRESTACIONES '[%']]]*100</f>
        <v>73666.666666666672</v>
      </c>
      <c r="L684" s="63">
        <v>185</v>
      </c>
      <c r="M684" s="63">
        <v>4955</v>
      </c>
      <c r="N684" s="75">
        <f>Tabla712[[#This Row],[VALOR ECONOMICO ]]/Tabla712[[#This Row],[RENDIMIENTO]]</f>
        <v>27.504204507231755</v>
      </c>
      <c r="O684" s="64" t="s">
        <v>421</v>
      </c>
      <c r="P684" s="76" t="s">
        <v>421</v>
      </c>
      <c r="Q684" s="65" t="s">
        <v>421</v>
      </c>
      <c r="R684" s="78" t="s">
        <v>421</v>
      </c>
      <c r="S684" s="71" t="s">
        <v>421</v>
      </c>
      <c r="T684" s="94" t="s">
        <v>421</v>
      </c>
      <c r="U684" s="71" t="s">
        <v>421</v>
      </c>
      <c r="V684" s="80" t="s">
        <v>421</v>
      </c>
    </row>
    <row r="685" spans="2:22" x14ac:dyDescent="0.3">
      <c r="B685" s="6" t="str">
        <f>'DATOS DISEÑO'!$C$9</f>
        <v>BOYACÁ</v>
      </c>
      <c r="C685" s="6" t="str">
        <f>'DATOS DISEÑO'!$C$10</f>
        <v>TUNDAMA</v>
      </c>
      <c r="D685" s="6">
        <v>20</v>
      </c>
      <c r="E685" s="6" t="s">
        <v>109</v>
      </c>
      <c r="F685" s="82" t="str">
        <f>VLOOKUP(Tabla712[[#This Row],[ITEM]],Tabla1[[#All],[ÍTEM]:[DESCRIPCIÓN ACTIVIDAD]],3,FALSE)</f>
        <v>EXCAVACIÓN SIN CLASIFICAR DE LA EXPLANACIÓN Y CANALES</v>
      </c>
      <c r="G685" s="6" t="s">
        <v>28</v>
      </c>
      <c r="H685" t="s">
        <v>105</v>
      </c>
      <c r="I685" s="6" t="s">
        <v>87</v>
      </c>
      <c r="J685" s="5" cm="1">
        <f t="array" ref="J685">INDEX(Tabla5[[#All],[Departamento]:[Precio ($ COP)]],MATCH(Tabla712[[#This Row],[DEPARTAMENTO]]&amp;Tabla712[[#This Row],[CODIGO]]&amp;Tabla712[[#This Row],[PROVINCIA]],Tabla5[[#All],[Departamento]]&amp;Tabla5[[#All],[Código]]&amp;Tabla5[[#All],[Provincia]],0),6)</f>
        <v>136283.33333333334</v>
      </c>
      <c r="K685" s="74">
        <f>Tabla712[[#This Row],[VALOR ECONOMICO ]]/Tabla712[[#This Row],[PRESTACIONES '[%']]]*100</f>
        <v>73666.666666666672</v>
      </c>
      <c r="L685" s="63">
        <v>185</v>
      </c>
      <c r="M685" s="63">
        <v>425</v>
      </c>
      <c r="N685" s="75">
        <f>Tabla712[[#This Row],[VALOR ECONOMICO ]]/Tabla712[[#This Row],[RENDIMIENTO]]</f>
        <v>320.66666666666669</v>
      </c>
      <c r="O685" s="64" t="s">
        <v>421</v>
      </c>
      <c r="P685" s="76" t="s">
        <v>421</v>
      </c>
      <c r="Q685" s="65" t="s">
        <v>421</v>
      </c>
      <c r="R685" s="78" t="s">
        <v>421</v>
      </c>
      <c r="S685" s="71" t="s">
        <v>421</v>
      </c>
      <c r="T685" s="94" t="s">
        <v>421</v>
      </c>
      <c r="U685" s="71" t="s">
        <v>421</v>
      </c>
      <c r="V685" s="80" t="s">
        <v>421</v>
      </c>
    </row>
    <row r="686" spans="2:22" x14ac:dyDescent="0.3">
      <c r="B686" s="6" t="str">
        <f>'DATOS DISEÑO'!$C$9</f>
        <v>BOYACÁ</v>
      </c>
      <c r="C686" s="6" t="str">
        <f>'DATOS DISEÑO'!$C$10</f>
        <v>TUNDAMA</v>
      </c>
      <c r="D686" s="6">
        <v>20</v>
      </c>
      <c r="E686" s="6" t="s">
        <v>118</v>
      </c>
      <c r="F686" s="82" t="str">
        <f>VLOOKUP(Tabla712[[#This Row],[ITEM]],Tabla1[[#All],[ÍTEM]:[DESCRIPCIÓN ACTIVIDAD]],3,FALSE)</f>
        <v xml:space="preserve">PAVIMENTO DE CONCRETO HIDRÁULICO 
(Analizado para un tránsito NT2) </v>
      </c>
      <c r="G686" s="6" t="s">
        <v>28</v>
      </c>
      <c r="H686" t="s">
        <v>105</v>
      </c>
      <c r="I686" s="6" t="s">
        <v>87</v>
      </c>
      <c r="J686" s="5" cm="1">
        <f t="array" ref="J686">INDEX(Tabla5[[#All],[Departamento]:[Precio ($ COP)]],MATCH(Tabla712[[#This Row],[DEPARTAMENTO]]&amp;Tabla712[[#This Row],[CODIGO]]&amp;Tabla712[[#This Row],[PROVINCIA]],Tabla5[[#All],[Departamento]]&amp;Tabla5[[#All],[Código]]&amp;Tabla5[[#All],[Provincia]],0),6)</f>
        <v>136283.33333333334</v>
      </c>
      <c r="K686" s="74">
        <f>Tabla712[[#This Row],[VALOR ECONOMICO ]]/Tabla712[[#This Row],[PRESTACIONES '[%']]]*100</f>
        <v>73666.666666666672</v>
      </c>
      <c r="L686" s="63">
        <v>185</v>
      </c>
      <c r="M686" s="63">
        <v>40</v>
      </c>
      <c r="N686" s="75">
        <f>Tabla712[[#This Row],[VALOR ECONOMICO ]]/Tabla712[[#This Row],[RENDIMIENTO]]</f>
        <v>3407.0833333333335</v>
      </c>
      <c r="O686" s="64" t="s">
        <v>421</v>
      </c>
      <c r="P686" s="76" t="s">
        <v>421</v>
      </c>
      <c r="Q686" s="65" t="s">
        <v>421</v>
      </c>
      <c r="R686" s="78" t="s">
        <v>421</v>
      </c>
      <c r="S686" s="71" t="s">
        <v>421</v>
      </c>
      <c r="T686" s="94" t="s">
        <v>421</v>
      </c>
      <c r="U686" s="71" t="s">
        <v>421</v>
      </c>
      <c r="V686" s="80" t="s">
        <v>421</v>
      </c>
    </row>
    <row r="687" spans="2:22" x14ac:dyDescent="0.3">
      <c r="B687" s="6" t="str">
        <f>'DATOS DISEÑO'!$C$9</f>
        <v>BOYACÁ</v>
      </c>
      <c r="C687" s="6" t="str">
        <f>'DATOS DISEÑO'!$C$10</f>
        <v>TUNDAMA</v>
      </c>
      <c r="D687" s="6">
        <v>20</v>
      </c>
      <c r="E687" s="6" t="s">
        <v>118</v>
      </c>
      <c r="F687" s="82" t="str">
        <f>VLOOKUP(Tabla712[[#This Row],[ITEM]],Tabla1[[#All],[ÍTEM]:[DESCRIPCIÓN ACTIVIDAD]],3,FALSE)</f>
        <v xml:space="preserve">PAVIMENTO DE CONCRETO HIDRÁULICO 
(Analizado para un tránsito NT2) </v>
      </c>
      <c r="G687" s="6" t="s">
        <v>37</v>
      </c>
      <c r="H687" t="s">
        <v>339</v>
      </c>
      <c r="I687" s="6" t="s">
        <v>160</v>
      </c>
      <c r="J687" s="5" cm="1">
        <f t="array" ref="J687">INDEX(Tabla8[[#All],[Departamento ]:[Precio ($ COP)]],MATCH(Tabla712[[#This Row],[DEPARTAMENTO]]&amp;Tabla712[[#This Row],[CODIGO]]&amp;Tabla712[[#This Row],[PROVINCIA]],Tabla8[[#All],[Departamento ]]&amp;Tabla8[[#All],[Código]]&amp;Tabla8[[#All],[Provincia]],0),7)</f>
        <v>5920.5078271390385</v>
      </c>
      <c r="K687" s="74" t="s">
        <v>421</v>
      </c>
      <c r="L687" s="63" t="s">
        <v>421</v>
      </c>
      <c r="M687" s="63" t="s">
        <v>421</v>
      </c>
      <c r="N687" s="75" t="s">
        <v>421</v>
      </c>
      <c r="O687" s="64">
        <v>6.5650000000000004</v>
      </c>
      <c r="P687" s="77">
        <f>Tabla712[[#This Row],[CANTIDAD DE MATERIAL]]*Tabla712[[#This Row],[VALOR ECONOMICO ]]</f>
        <v>38868.133885167787</v>
      </c>
      <c r="Q687" s="65" t="s">
        <v>421</v>
      </c>
      <c r="R687" s="78" t="s">
        <v>421</v>
      </c>
      <c r="S687" s="71" t="s">
        <v>421</v>
      </c>
      <c r="T687" s="94" t="s">
        <v>421</v>
      </c>
      <c r="U687" s="71" t="s">
        <v>421</v>
      </c>
      <c r="V687" s="80" t="s">
        <v>421</v>
      </c>
    </row>
    <row r="688" spans="2:22" x14ac:dyDescent="0.3">
      <c r="B688" s="6" t="str">
        <f>'DATOS DISEÑO'!$C$9</f>
        <v>BOYACÁ</v>
      </c>
      <c r="C688" s="6" t="str">
        <f>'DATOS DISEÑO'!$C$10</f>
        <v>TUNDAMA</v>
      </c>
      <c r="D688" s="6">
        <v>20</v>
      </c>
      <c r="E688" s="6" t="s">
        <v>118</v>
      </c>
      <c r="F688" s="82" t="str">
        <f>VLOOKUP(Tabla712[[#This Row],[ITEM]],Tabla1[[#All],[ÍTEM]:[DESCRIPCIÓN ACTIVIDAD]],3,FALSE)</f>
        <v xml:space="preserve">PAVIMENTO DE CONCRETO HIDRÁULICO 
(Analizado para un tránsito NT2) </v>
      </c>
      <c r="G688" s="6" t="s">
        <v>39</v>
      </c>
      <c r="H688" t="s">
        <v>340</v>
      </c>
      <c r="I688" s="6" t="s">
        <v>160</v>
      </c>
      <c r="J688" s="5" cm="1">
        <f t="array" ref="J688">INDEX(Tabla8[[#All],[Departamento ]:[Precio ($ COP)]],MATCH(Tabla712[[#This Row],[DEPARTAMENTO]]&amp;Tabla712[[#This Row],[CODIGO]]&amp;Tabla712[[#This Row],[PROVINCIA]],Tabla8[[#All],[Departamento ]]&amp;Tabla8[[#All],[Código]]&amp;Tabla8[[#All],[Provincia]],0),7)</f>
        <v>5855.4473015660824</v>
      </c>
      <c r="K688" s="74" t="s">
        <v>421</v>
      </c>
      <c r="L688" s="63" t="s">
        <v>421</v>
      </c>
      <c r="M688" s="63" t="s">
        <v>421</v>
      </c>
      <c r="N688" s="75" t="s">
        <v>421</v>
      </c>
      <c r="O688" s="64">
        <v>0.52</v>
      </c>
      <c r="P688" s="77">
        <f>Tabla712[[#This Row],[CANTIDAD DE MATERIAL]]*Tabla712[[#This Row],[VALOR ECONOMICO ]]</f>
        <v>3044.8325968143631</v>
      </c>
      <c r="Q688" s="65" t="s">
        <v>421</v>
      </c>
      <c r="R688" s="78" t="s">
        <v>421</v>
      </c>
      <c r="S688" s="71" t="s">
        <v>421</v>
      </c>
      <c r="T688" s="94" t="s">
        <v>421</v>
      </c>
      <c r="U688" s="71" t="s">
        <v>421</v>
      </c>
      <c r="V688" s="80" t="s">
        <v>421</v>
      </c>
    </row>
    <row r="689" spans="2:22" x14ac:dyDescent="0.3">
      <c r="B689" s="6" t="str">
        <f>'DATOS DISEÑO'!$C$9</f>
        <v>BOYACÁ</v>
      </c>
      <c r="C689" s="6" t="str">
        <f>'DATOS DISEÑO'!$C$10</f>
        <v>TUNDAMA</v>
      </c>
      <c r="D689" s="6">
        <v>20</v>
      </c>
      <c r="E689" s="6" t="s">
        <v>118</v>
      </c>
      <c r="F689" s="82" t="str">
        <f>VLOOKUP(Tabla712[[#This Row],[ITEM]],Tabla1[[#All],[ÍTEM]:[DESCRIPCIÓN ACTIVIDAD]],3,FALSE)</f>
        <v xml:space="preserve">PAVIMENTO DE CONCRETO HIDRÁULICO 
(Analizado para un tránsito NT2) </v>
      </c>
      <c r="G689" s="6" t="s">
        <v>77</v>
      </c>
      <c r="H689" t="s">
        <v>367</v>
      </c>
      <c r="I689" s="6" t="s">
        <v>165</v>
      </c>
      <c r="J689" s="5" cm="1">
        <f t="array" ref="J689">INDEX(Tabla8[[#All],[Departamento ]:[Precio ($ COP)]],MATCH(Tabla712[[#This Row],[DEPARTAMENTO]]&amp;Tabla712[[#This Row],[CODIGO]]&amp;Tabla712[[#This Row],[PROVINCIA]],Tabla8[[#All],[Departamento ]]&amp;Tabla8[[#All],[Código]]&amp;Tabla8[[#All],[Provincia]],0),7)</f>
        <v>1491.1119185291211</v>
      </c>
      <c r="K689" s="74" t="s">
        <v>421</v>
      </c>
      <c r="L689" s="63" t="s">
        <v>421</v>
      </c>
      <c r="M689" s="63" t="s">
        <v>421</v>
      </c>
      <c r="N689" s="75" t="s">
        <v>421</v>
      </c>
      <c r="O689" s="64">
        <v>1.8080000000000001</v>
      </c>
      <c r="P689" s="77">
        <f>Tabla712[[#This Row],[CANTIDAD DE MATERIAL]]*Tabla712[[#This Row],[VALOR ECONOMICO ]]</f>
        <v>2695.9303487006509</v>
      </c>
      <c r="Q689" s="65" t="s">
        <v>421</v>
      </c>
      <c r="R689" s="78" t="s">
        <v>421</v>
      </c>
      <c r="S689" s="71" t="s">
        <v>421</v>
      </c>
      <c r="T689" s="94" t="s">
        <v>421</v>
      </c>
      <c r="U689" s="71" t="s">
        <v>421</v>
      </c>
      <c r="V689" s="80" t="s">
        <v>421</v>
      </c>
    </row>
    <row r="690" spans="2:22" x14ac:dyDescent="0.3">
      <c r="B690" s="6" t="str">
        <f>'DATOS DISEÑO'!$C$9</f>
        <v>BOYACÁ</v>
      </c>
      <c r="C690" s="6" t="str">
        <f>'DATOS DISEÑO'!$C$10</f>
        <v>TUNDAMA</v>
      </c>
      <c r="D690" s="6">
        <v>20</v>
      </c>
      <c r="E690" s="6" t="s">
        <v>109</v>
      </c>
      <c r="F690" s="82" t="str">
        <f>VLOOKUP(Tabla712[[#This Row],[ITEM]],Tabla1[[#All],[ÍTEM]:[DESCRIPCIÓN ACTIVIDAD]],3,FALSE)</f>
        <v>EXCAVACIÓN SIN CLASIFICAR DE LA EXPLANACIÓN Y CANALES</v>
      </c>
      <c r="G690" s="6" t="s">
        <v>53</v>
      </c>
      <c r="H690" t="s">
        <v>349</v>
      </c>
      <c r="I690" s="6" t="s">
        <v>146</v>
      </c>
      <c r="J690" s="5" cm="1">
        <f t="array" ref="J690">INDEX(Tabla8[[#All],[Departamento ]:[Precio ($ COP)]],MATCH(Tabla712[[#This Row],[DEPARTAMENTO]]&amp;Tabla712[[#This Row],[CODIGO]]&amp;Tabla712[[#This Row],[PROVINCIA]],Tabla8[[#All],[Departamento ]]&amp;Tabla8[[#All],[Código]]&amp;Tabla8[[#All],[Provincia]],0),7)</f>
        <v>3377.6829577518247</v>
      </c>
      <c r="K690" s="74" t="s">
        <v>421</v>
      </c>
      <c r="L690" s="63" t="s">
        <v>421</v>
      </c>
      <c r="M690" s="63" t="s">
        <v>421</v>
      </c>
      <c r="N690" s="75" t="s">
        <v>421</v>
      </c>
      <c r="O690" s="64">
        <v>1</v>
      </c>
      <c r="P690" s="77">
        <f>Tabla712[[#This Row],[CANTIDAD DE MATERIAL]]*Tabla712[[#This Row],[VALOR ECONOMICO ]]</f>
        <v>3377.6829577518247</v>
      </c>
      <c r="Q690" s="65" t="s">
        <v>421</v>
      </c>
      <c r="R690" s="78" t="s">
        <v>421</v>
      </c>
      <c r="S690" s="71" t="s">
        <v>421</v>
      </c>
      <c r="T690" s="94" t="s">
        <v>421</v>
      </c>
      <c r="U690" s="71" t="s">
        <v>421</v>
      </c>
      <c r="V690" s="80" t="s">
        <v>421</v>
      </c>
    </row>
    <row r="691" spans="2:22" x14ac:dyDescent="0.3">
      <c r="B691" s="6" t="str">
        <f>'DATOS DISEÑO'!$C$9</f>
        <v>BOYACÁ</v>
      </c>
      <c r="C691" s="6" t="str">
        <f>'DATOS DISEÑO'!$C$10</f>
        <v>TUNDAMA</v>
      </c>
      <c r="D691" s="6">
        <v>20</v>
      </c>
      <c r="E691" s="6" t="s">
        <v>112</v>
      </c>
      <c r="F691" s="82" t="str">
        <f>VLOOKUP(Tabla712[[#This Row],[ITEM]],Tabla1[[#All],[ÍTEM]:[DESCRIPCIÓN ACTIVIDAD]],3,FALSE)</f>
        <v>SUBBASE GRANULAR CLASE C 
(Analizada para tipo de gradacion SBG-38, clase C)</v>
      </c>
      <c r="G691" s="6" t="s">
        <v>70</v>
      </c>
      <c r="H691" t="s">
        <v>360</v>
      </c>
      <c r="I691" s="6" t="s">
        <v>146</v>
      </c>
      <c r="J691" s="5" cm="1">
        <f t="array" ref="J691">INDEX(Tabla8[[#All],[Departamento ]:[Precio ($ COP)]],MATCH(Tabla712[[#This Row],[DEPARTAMENTO]]&amp;Tabla712[[#This Row],[CODIGO]]&amp;Tabla712[[#This Row],[PROVINCIA]],Tabla8[[#All],[Departamento ]]&amp;Tabla8[[#All],[Código]]&amp;Tabla8[[#All],[Provincia]],0),7)</f>
        <v>65637.76513191931</v>
      </c>
      <c r="K691" s="74" t="s">
        <v>421</v>
      </c>
      <c r="L691" s="63" t="s">
        <v>421</v>
      </c>
      <c r="M691" s="63" t="s">
        <v>421</v>
      </c>
      <c r="N691" s="75" t="s">
        <v>421</v>
      </c>
      <c r="O691" s="64">
        <v>1.3</v>
      </c>
      <c r="P691" s="77">
        <f>Tabla712[[#This Row],[CANTIDAD DE MATERIAL]]*Tabla712[[#This Row],[VALOR ECONOMICO ]]</f>
        <v>85329.094671495113</v>
      </c>
      <c r="Q691" s="65" t="s">
        <v>421</v>
      </c>
      <c r="R691" s="78" t="s">
        <v>421</v>
      </c>
      <c r="S691" s="71" t="s">
        <v>421</v>
      </c>
      <c r="T691" s="94" t="s">
        <v>421</v>
      </c>
      <c r="U691" s="71" t="s">
        <v>421</v>
      </c>
      <c r="V691" s="80" t="s">
        <v>421</v>
      </c>
    </row>
    <row r="692" spans="2:22" x14ac:dyDescent="0.3">
      <c r="B692" s="6" t="str">
        <f>'DATOS DISEÑO'!$C$9</f>
        <v>BOYACÁ</v>
      </c>
      <c r="C692" s="6" t="str">
        <f>'DATOS DISEÑO'!$C$10</f>
        <v>TUNDAMA</v>
      </c>
      <c r="D692" s="6">
        <v>20</v>
      </c>
      <c r="E692" s="6" t="s">
        <v>118</v>
      </c>
      <c r="F692" s="82" t="str">
        <f>VLOOKUP(Tabla712[[#This Row],[ITEM]],Tabla1[[#All],[ÍTEM]:[DESCRIPCIÓN ACTIVIDAD]],3,FALSE)</f>
        <v xml:space="preserve">PAVIMENTO DE CONCRETO HIDRÁULICO 
(Analizado para un tránsito NT2) </v>
      </c>
      <c r="G692" s="6" t="s">
        <v>78</v>
      </c>
      <c r="H692" t="s">
        <v>369</v>
      </c>
      <c r="I692" s="6" t="s">
        <v>165</v>
      </c>
      <c r="J692" s="5" cm="1">
        <f t="array" ref="J692">INDEX(Tabla8[[#All],[Departamento ]:[Precio ($ COP)]],MATCH(Tabla712[[#This Row],[DEPARTAMENTO]]&amp;Tabla712[[#This Row],[CODIGO]]&amp;Tabla712[[#This Row],[PROVINCIA]],Tabla8[[#All],[Departamento ]]&amp;Tabla8[[#All],[Código]]&amp;Tabla8[[#All],[Provincia]],0),7)</f>
        <v>10741.705465751824</v>
      </c>
      <c r="K692" s="74" t="s">
        <v>421</v>
      </c>
      <c r="L692" s="63" t="s">
        <v>421</v>
      </c>
      <c r="M692" s="63" t="s">
        <v>421</v>
      </c>
      <c r="N692" s="75" t="s">
        <v>421</v>
      </c>
      <c r="O692" s="64">
        <v>1.29</v>
      </c>
      <c r="P692" s="77">
        <f>Tabla712[[#This Row],[CANTIDAD DE MATERIAL]]*Tabla712[[#This Row],[VALOR ECONOMICO ]]</f>
        <v>13856.800050819853</v>
      </c>
      <c r="Q692" s="65" t="s">
        <v>421</v>
      </c>
      <c r="R692" s="78" t="s">
        <v>421</v>
      </c>
      <c r="S692" s="71" t="s">
        <v>421</v>
      </c>
      <c r="T692" s="94" t="s">
        <v>421</v>
      </c>
      <c r="U692" s="71" t="s">
        <v>421</v>
      </c>
      <c r="V692" s="80" t="s">
        <v>421</v>
      </c>
    </row>
    <row r="693" spans="2:22" x14ac:dyDescent="0.3">
      <c r="B693" s="6" t="str">
        <f>'DATOS DISEÑO'!$C$9</f>
        <v>BOYACÁ</v>
      </c>
      <c r="C693" s="6" t="str">
        <f>'DATOS DISEÑO'!$C$10</f>
        <v>TUNDAMA</v>
      </c>
      <c r="D693" s="6">
        <v>20</v>
      </c>
      <c r="E693" s="6">
        <v>310.10000000000002</v>
      </c>
      <c r="F693" s="82" t="str">
        <f>VLOOKUP(Tabla712[[#This Row],[ITEM]],Tabla1[[#All],[ÍTEM]:[DESCRIPCIÓN ACTIVIDAD]],3,FALSE)</f>
        <v>CONFORMACIÓN DE LA CALZADA EXISTENTE</v>
      </c>
      <c r="G693" s="6" t="s">
        <v>33</v>
      </c>
      <c r="H693" t="s">
        <v>336</v>
      </c>
      <c r="I693" s="6" t="s">
        <v>335</v>
      </c>
      <c r="J693" s="5" cm="1">
        <f t="array" ref="J693">INDEX(Tabla8[[#All],[Departamento ]:[Precio ($ COP)]],MATCH(Tabla712[[#This Row],[DEPARTAMENTO]]&amp;Tabla712[[#This Row],[CODIGO]]&amp;Tabla712[[#This Row],[PROVINCIA]],Tabla8[[#All],[Departamento ]]&amp;Tabla8[[#All],[Código]]&amp;Tabla8[[#All],[Provincia]],0),7)</f>
        <v>97.87579460336616</v>
      </c>
      <c r="K693" s="74" t="s">
        <v>421</v>
      </c>
      <c r="L693" s="63" t="s">
        <v>421</v>
      </c>
      <c r="M693" s="63" t="s">
        <v>421</v>
      </c>
      <c r="N693" s="75" t="s">
        <v>421</v>
      </c>
      <c r="O693" s="64">
        <v>3</v>
      </c>
      <c r="P693" s="77">
        <f>Tabla712[[#This Row],[CANTIDAD DE MATERIAL]]*Tabla712[[#This Row],[VALOR ECONOMICO ]]</f>
        <v>293.62738381009848</v>
      </c>
      <c r="Q693" s="65" t="s">
        <v>421</v>
      </c>
      <c r="R693" s="78" t="s">
        <v>421</v>
      </c>
      <c r="S693" s="71" t="s">
        <v>421</v>
      </c>
      <c r="T693" s="94" t="s">
        <v>421</v>
      </c>
      <c r="U693" s="71" t="s">
        <v>421</v>
      </c>
      <c r="V693" s="80" t="s">
        <v>421</v>
      </c>
    </row>
    <row r="694" spans="2:22" x14ac:dyDescent="0.3">
      <c r="B694" s="6" t="str">
        <f>'DATOS DISEÑO'!$C$9</f>
        <v>BOYACÁ</v>
      </c>
      <c r="C694" s="6" t="str">
        <f>'DATOS DISEÑO'!$C$10</f>
        <v>TUNDAMA</v>
      </c>
      <c r="D694" s="6">
        <v>20</v>
      </c>
      <c r="E694" s="6" t="s">
        <v>112</v>
      </c>
      <c r="F694" s="82" t="str">
        <f>VLOOKUP(Tabla712[[#This Row],[ITEM]],Tabla1[[#All],[ÍTEM]:[DESCRIPCIÓN ACTIVIDAD]],3,FALSE)</f>
        <v>SUBBASE GRANULAR CLASE C 
(Analizada para tipo de gradacion SBG-38, clase C)</v>
      </c>
      <c r="G694" s="6" t="s">
        <v>33</v>
      </c>
      <c r="H694" t="s">
        <v>336</v>
      </c>
      <c r="I694" s="6" t="s">
        <v>335</v>
      </c>
      <c r="J694" s="5" cm="1">
        <f t="array" ref="J694">INDEX(Tabla8[[#All],[Departamento ]:[Precio ($ COP)]],MATCH(Tabla712[[#This Row],[DEPARTAMENTO]]&amp;Tabla712[[#This Row],[CODIGO]]&amp;Tabla712[[#This Row],[PROVINCIA]],Tabla8[[#All],[Departamento ]]&amp;Tabla8[[#All],[Código]]&amp;Tabla8[[#All],[Provincia]],0),7)</f>
        <v>97.87579460336616</v>
      </c>
      <c r="K694" s="74" t="s">
        <v>421</v>
      </c>
      <c r="L694" s="63" t="s">
        <v>421</v>
      </c>
      <c r="M694" s="63" t="s">
        <v>421</v>
      </c>
      <c r="N694" s="75" t="s">
        <v>421</v>
      </c>
      <c r="O694" s="64">
        <v>22</v>
      </c>
      <c r="P694" s="77">
        <f>Tabla712[[#This Row],[CANTIDAD DE MATERIAL]]*Tabla712[[#This Row],[VALOR ECONOMICO ]]</f>
        <v>2153.2674812740556</v>
      </c>
      <c r="Q694" s="65" t="s">
        <v>421</v>
      </c>
      <c r="R694" s="78" t="s">
        <v>421</v>
      </c>
      <c r="S694" s="71" t="s">
        <v>421</v>
      </c>
      <c r="T694" s="94" t="s">
        <v>421</v>
      </c>
      <c r="U694" s="71" t="s">
        <v>421</v>
      </c>
      <c r="V694" s="80" t="s">
        <v>421</v>
      </c>
    </row>
    <row r="695" spans="2:22" x14ac:dyDescent="0.3">
      <c r="B695" s="6" t="str">
        <f>'DATOS DISEÑO'!$C$9</f>
        <v>BOYACÁ</v>
      </c>
      <c r="C695" s="6" t="str">
        <f>'DATOS DISEÑO'!$C$10</f>
        <v>TUNDAMA</v>
      </c>
      <c r="D695" s="6">
        <v>20</v>
      </c>
      <c r="E695" s="6" t="s">
        <v>118</v>
      </c>
      <c r="F695" s="82" t="str">
        <f>VLOOKUP(Tabla712[[#This Row],[ITEM]],Tabla1[[#All],[ÍTEM]:[DESCRIPCIÓN ACTIVIDAD]],3,FALSE)</f>
        <v xml:space="preserve">PAVIMENTO DE CONCRETO HIDRÁULICO 
(Analizado para un tránsito NT2) </v>
      </c>
      <c r="G695" s="6" t="s">
        <v>55</v>
      </c>
      <c r="H695" t="s">
        <v>350</v>
      </c>
      <c r="I695" s="6" t="s">
        <v>160</v>
      </c>
      <c r="J695" s="5" cm="1">
        <f t="array" ref="J695">INDEX(Tabla8[[#All],[Departamento ]:[Precio ($ COP)]],MATCH(Tabla712[[#This Row],[DEPARTAMENTO]]&amp;Tabla712[[#This Row],[CODIGO]]&amp;Tabla712[[#This Row],[PROVINCIA]],Tabla8[[#All],[Departamento ]]&amp;Tabla8[[#All],[Código]]&amp;Tabla8[[#All],[Provincia]],0),7)</f>
        <v>8284.3754368187456</v>
      </c>
      <c r="K695" s="74" t="s">
        <v>421</v>
      </c>
      <c r="L695" s="63" t="s">
        <v>421</v>
      </c>
      <c r="M695" s="63" t="s">
        <v>421</v>
      </c>
      <c r="N695" s="75" t="s">
        <v>421</v>
      </c>
      <c r="O695" s="64">
        <v>1.3160000000000001</v>
      </c>
      <c r="P695" s="77">
        <f>Tabla712[[#This Row],[CANTIDAD DE MATERIAL]]*Tabla712[[#This Row],[VALOR ECONOMICO ]]</f>
        <v>10902.238074853469</v>
      </c>
      <c r="Q695" s="65" t="s">
        <v>421</v>
      </c>
      <c r="R695" s="78" t="s">
        <v>421</v>
      </c>
      <c r="S695" s="71" t="s">
        <v>421</v>
      </c>
      <c r="T695" s="94" t="s">
        <v>421</v>
      </c>
      <c r="U695" s="71" t="s">
        <v>421</v>
      </c>
      <c r="V695" s="80" t="s">
        <v>421</v>
      </c>
    </row>
    <row r="696" spans="2:22" x14ac:dyDescent="0.3">
      <c r="B696" s="6" t="str">
        <f>'DATOS DISEÑO'!$C$9</f>
        <v>BOYACÁ</v>
      </c>
      <c r="C696" s="6" t="str">
        <f>'DATOS DISEÑO'!$C$10</f>
        <v>TUNDAMA</v>
      </c>
      <c r="D696" s="6">
        <v>20</v>
      </c>
      <c r="E696" s="6" t="s">
        <v>118</v>
      </c>
      <c r="F696" s="82" t="str">
        <f>VLOOKUP(Tabla712[[#This Row],[ITEM]],Tabla1[[#All],[ÍTEM]:[DESCRIPCIÓN ACTIVIDAD]],3,FALSE)</f>
        <v xml:space="preserve">PAVIMENTO DE CONCRETO HIDRÁULICO 
(Analizado para un tránsito NT2) </v>
      </c>
      <c r="G696" s="6" t="s">
        <v>47</v>
      </c>
      <c r="H696" t="s">
        <v>345</v>
      </c>
      <c r="I696" s="6" t="s">
        <v>146</v>
      </c>
      <c r="J696" s="5" cm="1">
        <f t="array" ref="J696">INDEX(Tabla8[[#All],[Departamento ]:[Precio ($ COP)]],MATCH(Tabla712[[#This Row],[DEPARTAMENTO]]&amp;Tabla712[[#This Row],[CODIGO]]&amp;Tabla712[[#This Row],[PROVINCIA]],Tabla8[[#All],[Departamento ]]&amp;Tabla8[[#All],[Código]]&amp;Tabla8[[#All],[Provincia]],0),7)</f>
        <v>689724</v>
      </c>
      <c r="K696" s="74" t="s">
        <v>421</v>
      </c>
      <c r="L696" s="63" t="s">
        <v>421</v>
      </c>
      <c r="M696" s="63" t="s">
        <v>421</v>
      </c>
      <c r="N696" s="75" t="s">
        <v>421</v>
      </c>
      <c r="O696" s="64">
        <v>1.01</v>
      </c>
      <c r="P696" s="77">
        <f>Tabla712[[#This Row],[CANTIDAD DE MATERIAL]]*Tabla712[[#This Row],[VALOR ECONOMICO ]]</f>
        <v>696621.24</v>
      </c>
      <c r="Q696" s="65" t="s">
        <v>421</v>
      </c>
      <c r="R696" s="78" t="s">
        <v>421</v>
      </c>
      <c r="S696" s="71" t="s">
        <v>421</v>
      </c>
      <c r="T696" s="94" t="s">
        <v>421</v>
      </c>
      <c r="U696" s="71" t="s">
        <v>421</v>
      </c>
      <c r="V696" s="80" t="s">
        <v>421</v>
      </c>
    </row>
    <row r="697" spans="2:22" x14ac:dyDescent="0.3">
      <c r="B697" s="6" t="str">
        <f>'DATOS DISEÑO'!$C$9</f>
        <v>BOYACÁ</v>
      </c>
      <c r="C697" s="6" t="str">
        <f>'DATOS DISEÑO'!$C$10</f>
        <v>TUNDAMA</v>
      </c>
      <c r="D697" s="6">
        <v>20</v>
      </c>
      <c r="E697" s="6" t="s">
        <v>118</v>
      </c>
      <c r="F697" s="82" t="str">
        <f>VLOOKUP(Tabla712[[#This Row],[ITEM]],Tabla1[[#All],[ÍTEM]:[DESCRIPCIÓN ACTIVIDAD]],3,FALSE)</f>
        <v xml:space="preserve">PAVIMENTO DE CONCRETO HIDRÁULICO 
(Analizado para un tránsito NT2) </v>
      </c>
      <c r="G697" s="6" t="s">
        <v>6</v>
      </c>
      <c r="H697" t="s">
        <v>373</v>
      </c>
      <c r="I697" s="6" t="s">
        <v>372</v>
      </c>
      <c r="J697" s="5" cm="1">
        <f t="array" ref="J697">INDEX(Tabla9[[#All],[Departamento ]:[Precio ($ COP)]],MATCH(Tabla712[[#This Row],[DEPARTAMENTO]]&amp;Tabla712[[#This Row],[CODIGO]]&amp;Tabla712[[#This Row],[PROVINCIA]],Tabla9[[#All],[Departamento ]]&amp;Tabla9[[#All],[Código]]&amp;Tabla9[[#All],[Provincia]],0),8)</f>
        <v>4794.383416017009</v>
      </c>
      <c r="K697" s="74" t="s">
        <v>421</v>
      </c>
      <c r="L697" s="63" t="s">
        <v>421</v>
      </c>
      <c r="M697" s="63" t="s">
        <v>421</v>
      </c>
      <c r="N697" s="75" t="s">
        <v>421</v>
      </c>
      <c r="O697" s="64" t="s">
        <v>421</v>
      </c>
      <c r="P697" s="76" t="s">
        <v>421</v>
      </c>
      <c r="Q697" s="65">
        <f>1/6.25</f>
        <v>0.16</v>
      </c>
      <c r="R697" s="79">
        <f>Tabla712[[#This Row],[VALOR ECONOMICO ]]*Tabla712[[#This Row],[RENDIMIENTO EQUIPO]]</f>
        <v>767.10134656272146</v>
      </c>
      <c r="S697" s="71" t="s">
        <v>421</v>
      </c>
      <c r="T697" s="94" t="s">
        <v>421</v>
      </c>
      <c r="U697" s="71" t="s">
        <v>421</v>
      </c>
      <c r="V697" s="80" t="s">
        <v>421</v>
      </c>
    </row>
    <row r="698" spans="2:22" x14ac:dyDescent="0.3">
      <c r="B698" s="6" t="str">
        <f>'DATOS DISEÑO'!$C$9</f>
        <v>BOYACÁ</v>
      </c>
      <c r="C698" s="6" t="str">
        <f>'DATOS DISEÑO'!$C$10</f>
        <v>TUNDAMA</v>
      </c>
      <c r="D698" s="6">
        <v>20</v>
      </c>
      <c r="E698" s="6" t="s">
        <v>109</v>
      </c>
      <c r="F698" s="82" t="str">
        <f>VLOOKUP(Tabla712[[#This Row],[ITEM]],Tabla1[[#All],[ÍTEM]:[DESCRIPCIÓN ACTIVIDAD]],3,FALSE)</f>
        <v>EXCAVACIÓN SIN CLASIFICAR DE LA EXPLANACIÓN Y CANALES</v>
      </c>
      <c r="G698" s="6" t="s">
        <v>10</v>
      </c>
      <c r="H698" t="s">
        <v>375</v>
      </c>
      <c r="I698" s="6" t="s">
        <v>372</v>
      </c>
      <c r="J698" s="5" cm="1">
        <f t="array" ref="J698">INDEX(Tabla9[[#All],[Departamento ]:[Precio ($ COP)]],MATCH(Tabla712[[#This Row],[DEPARTAMENTO]]&amp;Tabla712[[#This Row],[CODIGO]]&amp;Tabla712[[#This Row],[PROVINCIA]],Tabla9[[#All],[Departamento ]]&amp;Tabla9[[#All],[Código]]&amp;Tabla9[[#All],[Provincia]],0),8)</f>
        <v>250141.74344436562</v>
      </c>
      <c r="K698" s="74" t="s">
        <v>421</v>
      </c>
      <c r="L698" s="63" t="s">
        <v>421</v>
      </c>
      <c r="M698" s="63" t="s">
        <v>421</v>
      </c>
      <c r="N698" s="75" t="s">
        <v>421</v>
      </c>
      <c r="O698" s="64" t="s">
        <v>421</v>
      </c>
      <c r="P698" s="76" t="s">
        <v>421</v>
      </c>
      <c r="Q698" s="65">
        <f>1/70</f>
        <v>1.4285714285714285E-2</v>
      </c>
      <c r="R698" s="79">
        <f>Tabla712[[#This Row],[VALOR ECONOMICO ]]*Tabla712[[#This Row],[RENDIMIENTO EQUIPO]]</f>
        <v>3573.4534777766517</v>
      </c>
      <c r="S698" s="71" t="s">
        <v>421</v>
      </c>
      <c r="T698" s="94" t="s">
        <v>421</v>
      </c>
      <c r="U698" s="71" t="s">
        <v>421</v>
      </c>
      <c r="V698" s="80" t="s">
        <v>421</v>
      </c>
    </row>
    <row r="699" spans="2:22" x14ac:dyDescent="0.3">
      <c r="B699" s="6" t="str">
        <f>'DATOS DISEÑO'!$C$9</f>
        <v>BOYACÁ</v>
      </c>
      <c r="C699" s="6" t="str">
        <f>'DATOS DISEÑO'!$C$10</f>
        <v>TUNDAMA</v>
      </c>
      <c r="D699" s="6">
        <v>20</v>
      </c>
      <c r="E699" s="6">
        <v>310.10000000000002</v>
      </c>
      <c r="F699" s="82" t="str">
        <f>VLOOKUP(Tabla712[[#This Row],[ITEM]],Tabla1[[#All],[ÍTEM]:[DESCRIPCIÓN ACTIVIDAD]],3,FALSE)</f>
        <v>CONFORMACIÓN DE LA CALZADA EXISTENTE</v>
      </c>
      <c r="G699" s="6" t="s">
        <v>323</v>
      </c>
      <c r="H699" t="s">
        <v>377</v>
      </c>
      <c r="I699" s="6" t="s">
        <v>372</v>
      </c>
      <c r="J699" s="5" cm="1">
        <f t="array" ref="J699">INDEX(Tabla9[[#All],[Departamento ]:[Precio ($ COP)]],MATCH(Tabla712[[#This Row],[DEPARTAMENTO]]&amp;Tabla712[[#This Row],[CODIGO]]&amp;Tabla712[[#This Row],[PROVINCIA]],Tabla9[[#All],[Departamento ]]&amp;Tabla9[[#All],[Código]]&amp;Tabla9[[#All],[Provincia]],0),8)</f>
        <v>250141.74344436562</v>
      </c>
      <c r="K699" s="74" t="s">
        <v>421</v>
      </c>
      <c r="L699" s="63" t="s">
        <v>421</v>
      </c>
      <c r="M699" s="63" t="s">
        <v>421</v>
      </c>
      <c r="N699" s="75" t="s">
        <v>421</v>
      </c>
      <c r="O699" s="64" t="s">
        <v>421</v>
      </c>
      <c r="P699" s="76" t="s">
        <v>421</v>
      </c>
      <c r="Q699" s="65">
        <f>1/619.375</f>
        <v>1.6145307769929364E-3</v>
      </c>
      <c r="R699" s="79">
        <f>Tabla712[[#This Row],[VALOR ECONOMICO ]]*Tabla712[[#This Row],[RENDIMIENTO EQUIPO]]</f>
        <v>403.86154340159942</v>
      </c>
      <c r="S699" s="71" t="s">
        <v>421</v>
      </c>
      <c r="T699" s="94" t="s">
        <v>421</v>
      </c>
      <c r="U699" s="71" t="s">
        <v>421</v>
      </c>
      <c r="V699" s="80" t="s">
        <v>421</v>
      </c>
    </row>
    <row r="700" spans="2:22" x14ac:dyDescent="0.3">
      <c r="B700" s="6" t="str">
        <f>'DATOS DISEÑO'!$C$9</f>
        <v>BOYACÁ</v>
      </c>
      <c r="C700" s="6" t="str">
        <f>'DATOS DISEÑO'!$C$10</f>
        <v>TUNDAMA</v>
      </c>
      <c r="D700" s="6">
        <v>20</v>
      </c>
      <c r="E700" s="6">
        <v>310.10000000000002</v>
      </c>
      <c r="F700" s="82" t="str">
        <f>VLOOKUP(Tabla712[[#This Row],[ITEM]],Tabla1[[#All],[ÍTEM]:[DESCRIPCIÓN ACTIVIDAD]],3,FALSE)</f>
        <v>CONFORMACIÓN DE LA CALZADA EXISTENTE</v>
      </c>
      <c r="G700" s="6" t="s">
        <v>18</v>
      </c>
      <c r="H700" t="s">
        <v>379</v>
      </c>
      <c r="I700" s="6" t="s">
        <v>372</v>
      </c>
      <c r="J700" s="5" cm="1">
        <f t="array" ref="J700">INDEX(Tabla9[[#All],[Departamento ]:[Precio ($ COP)]],MATCH(Tabla712[[#This Row],[DEPARTAMENTO]]&amp;Tabla712[[#This Row],[CODIGO]]&amp;Tabla712[[#This Row],[PROVINCIA]],Tabla9[[#All],[Departamento ]]&amp;Tabla9[[#All],[Código]]&amp;Tabla9[[#All],[Provincia]],0),8)</f>
        <v>61676.547421790725</v>
      </c>
      <c r="K700" s="74" t="s">
        <v>421</v>
      </c>
      <c r="L700" s="63" t="s">
        <v>421</v>
      </c>
      <c r="M700" s="63" t="s">
        <v>421</v>
      </c>
      <c r="N700" s="75" t="s">
        <v>421</v>
      </c>
      <c r="O700" s="64" t="s">
        <v>421</v>
      </c>
      <c r="P700" s="76" t="s">
        <v>421</v>
      </c>
      <c r="Q700" s="65">
        <f>1/619.375</f>
        <v>1.6145307769929364E-3</v>
      </c>
      <c r="R700" s="79">
        <f>Tabla712[[#This Row],[VALOR ECONOMICO ]]*Tabla712[[#This Row],[RENDIMIENTO EQUIPO]]</f>
        <v>99.578684031145471</v>
      </c>
      <c r="S700" s="71" t="s">
        <v>421</v>
      </c>
      <c r="T700" s="94" t="s">
        <v>421</v>
      </c>
      <c r="U700" s="71" t="s">
        <v>421</v>
      </c>
      <c r="V700" s="80" t="s">
        <v>421</v>
      </c>
    </row>
    <row r="701" spans="2:22" x14ac:dyDescent="0.3">
      <c r="B701" s="6" t="str">
        <f>'DATOS DISEÑO'!$C$9</f>
        <v>BOYACÁ</v>
      </c>
      <c r="C701" s="6" t="str">
        <f>'DATOS DISEÑO'!$C$10</f>
        <v>TUNDAMA</v>
      </c>
      <c r="D701" s="6">
        <v>20</v>
      </c>
      <c r="E701" s="6" t="s">
        <v>112</v>
      </c>
      <c r="F701" s="82" t="str">
        <f>VLOOKUP(Tabla712[[#This Row],[ITEM]],Tabla1[[#All],[ÍTEM]:[DESCRIPCIÓN ACTIVIDAD]],3,FALSE)</f>
        <v>SUBBASE GRANULAR CLASE C 
(Analizada para tipo de gradacion SBG-38, clase C)</v>
      </c>
      <c r="G701" s="6" t="s">
        <v>18</v>
      </c>
      <c r="H701" t="s">
        <v>379</v>
      </c>
      <c r="I701" s="6" t="s">
        <v>372</v>
      </c>
      <c r="J701" s="5" cm="1">
        <f t="array" ref="J701">INDEX(Tabla9[[#All],[Departamento ]:[Precio ($ COP)]],MATCH(Tabla712[[#This Row],[DEPARTAMENTO]]&amp;Tabla712[[#This Row],[CODIGO]]&amp;Tabla712[[#This Row],[PROVINCIA]],Tabla9[[#All],[Departamento ]]&amp;Tabla9[[#All],[Código]]&amp;Tabla9[[#All],[Provincia]],0),8)</f>
        <v>61676.547421790725</v>
      </c>
      <c r="K701" s="74" t="s">
        <v>421</v>
      </c>
      <c r="L701" s="63" t="s">
        <v>421</v>
      </c>
      <c r="M701" s="63" t="s">
        <v>421</v>
      </c>
      <c r="N701" s="75" t="s">
        <v>421</v>
      </c>
      <c r="O701" s="64" t="s">
        <v>421</v>
      </c>
      <c r="P701" s="76" t="s">
        <v>421</v>
      </c>
      <c r="Q701" s="65">
        <f>1/40</f>
        <v>2.5000000000000001E-2</v>
      </c>
      <c r="R701" s="79">
        <f>Tabla712[[#This Row],[VALOR ECONOMICO ]]*Tabla712[[#This Row],[RENDIMIENTO EQUIPO]]</f>
        <v>1541.9136855447682</v>
      </c>
      <c r="S701" s="71" t="s">
        <v>421</v>
      </c>
      <c r="T701" s="94" t="s">
        <v>421</v>
      </c>
      <c r="U701" s="71" t="s">
        <v>421</v>
      </c>
      <c r="V701" s="80" t="s">
        <v>421</v>
      </c>
    </row>
    <row r="702" spans="2:22" x14ac:dyDescent="0.3">
      <c r="B702" s="6" t="str">
        <f>'DATOS DISEÑO'!$C$9</f>
        <v>BOYACÁ</v>
      </c>
      <c r="C702" s="6" t="str">
        <f>'DATOS DISEÑO'!$C$10</f>
        <v>TUNDAMA</v>
      </c>
      <c r="D702" s="6">
        <v>20</v>
      </c>
      <c r="E702" s="6" t="s">
        <v>109</v>
      </c>
      <c r="F702" s="82" t="str">
        <f>VLOOKUP(Tabla712[[#This Row],[ITEM]],Tabla1[[#All],[ÍTEM]:[DESCRIPCIÓN ACTIVIDAD]],3,FALSE)</f>
        <v>EXCAVACIÓN SIN CLASIFICAR DE LA EXPLANACIÓN Y CANALES</v>
      </c>
      <c r="G702" s="6" t="s">
        <v>30</v>
      </c>
      <c r="H702" t="s">
        <v>383</v>
      </c>
      <c r="I702" s="6" t="s">
        <v>372</v>
      </c>
      <c r="J702" s="5" cm="1">
        <f t="array" ref="J702">INDEX(Tabla9[[#All],[Departamento ]:[Precio ($ COP)]],MATCH(Tabla712[[#This Row],[DEPARTAMENTO]]&amp;Tabla712[[#This Row],[CODIGO]]&amp;Tabla712[[#This Row],[PROVINCIA]],Tabla9[[#All],[Departamento ]]&amp;Tabla9[[#All],[Código]]&amp;Tabla9[[#All],[Provincia]],0),8)</f>
        <v>135493.44436569806</v>
      </c>
      <c r="K702" s="74" t="s">
        <v>421</v>
      </c>
      <c r="L702" s="63" t="s">
        <v>421</v>
      </c>
      <c r="M702" s="63" t="s">
        <v>421</v>
      </c>
      <c r="N702" s="75" t="s">
        <v>421</v>
      </c>
      <c r="O702" s="64" t="s">
        <v>421</v>
      </c>
      <c r="P702" s="76" t="s">
        <v>421</v>
      </c>
      <c r="Q702" s="65">
        <f>1/53.125</f>
        <v>1.8823529411764704E-2</v>
      </c>
      <c r="R702" s="79">
        <f>Tabla712[[#This Row],[VALOR ECONOMICO ]]*Tabla712[[#This Row],[RENDIMIENTO EQUIPO]]</f>
        <v>2550.4648351190222</v>
      </c>
      <c r="S702" s="71" t="s">
        <v>421</v>
      </c>
      <c r="T702" s="94" t="s">
        <v>421</v>
      </c>
      <c r="U702" s="71" t="s">
        <v>421</v>
      </c>
      <c r="V702" s="80" t="s">
        <v>421</v>
      </c>
    </row>
    <row r="703" spans="2:22" x14ac:dyDescent="0.3">
      <c r="B703" s="6" t="str">
        <f>'DATOS DISEÑO'!$C$9</f>
        <v>BOYACÁ</v>
      </c>
      <c r="C703" s="6" t="str">
        <f>'DATOS DISEÑO'!$C$10</f>
        <v>TUNDAMA</v>
      </c>
      <c r="D703" s="6">
        <v>20</v>
      </c>
      <c r="E703" s="6" t="s">
        <v>118</v>
      </c>
      <c r="F703" s="82" t="str">
        <f>VLOOKUP(Tabla712[[#This Row],[ITEM]],Tabla1[[#All],[ÍTEM]:[DESCRIPCIÓN ACTIVIDAD]],3,FALSE)</f>
        <v xml:space="preserve">PAVIMENTO DE CONCRETO HIDRÁULICO 
(Analizado para un tránsito NT2) </v>
      </c>
      <c r="G703" s="6" t="s">
        <v>42</v>
      </c>
      <c r="H703" t="s">
        <v>389</v>
      </c>
      <c r="I703" s="6" t="s">
        <v>372</v>
      </c>
      <c r="J703" s="5" cm="1">
        <f t="array" ref="J703">INDEX(Tabla9[[#All],[Departamento ]:[Precio ($ COP)]],MATCH(Tabla712[[#This Row],[DEPARTAMENTO]]&amp;Tabla712[[#This Row],[CODIGO]]&amp;Tabla712[[#This Row],[PROVINCIA]],Tabla9[[#All],[Departamento ]]&amp;Tabla9[[#All],[Código]]&amp;Tabla9[[#All],[Provincia]],0),8)</f>
        <v>83380.581148121899</v>
      </c>
      <c r="K703" s="74" t="s">
        <v>421</v>
      </c>
      <c r="L703" s="63" t="s">
        <v>421</v>
      </c>
      <c r="M703" s="63" t="s">
        <v>421</v>
      </c>
      <c r="N703" s="75" t="s">
        <v>421</v>
      </c>
      <c r="O703" s="64" t="s">
        <v>421</v>
      </c>
      <c r="P703" s="76" t="s">
        <v>421</v>
      </c>
      <c r="Q703" s="65">
        <f>1/6.25</f>
        <v>0.16</v>
      </c>
      <c r="R703" s="79">
        <f>Tabla712[[#This Row],[VALOR ECONOMICO ]]*Tabla712[[#This Row],[RENDIMIENTO EQUIPO]]</f>
        <v>13340.892983699505</v>
      </c>
      <c r="S703" s="71" t="s">
        <v>421</v>
      </c>
      <c r="T703" s="94" t="s">
        <v>421</v>
      </c>
      <c r="U703" s="71" t="s">
        <v>421</v>
      </c>
      <c r="V703" s="80" t="s">
        <v>421</v>
      </c>
    </row>
    <row r="704" spans="2:22" x14ac:dyDescent="0.3">
      <c r="B704" s="6" t="str">
        <f>'DATOS DISEÑO'!$C$9</f>
        <v>BOYACÁ</v>
      </c>
      <c r="C704" s="6" t="str">
        <f>'DATOS DISEÑO'!$C$10</f>
        <v>TUNDAMA</v>
      </c>
      <c r="D704" s="6">
        <v>20</v>
      </c>
      <c r="E704" s="6" t="s">
        <v>118</v>
      </c>
      <c r="F704" s="82" t="str">
        <f>VLOOKUP(Tabla712[[#This Row],[ITEM]],Tabla1[[#All],[ÍTEM]:[DESCRIPCIÓN ACTIVIDAD]],3,FALSE)</f>
        <v xml:space="preserve">PAVIMENTO DE CONCRETO HIDRÁULICO 
(Analizado para un tránsito NT2) </v>
      </c>
      <c r="G704" s="6" t="s">
        <v>44</v>
      </c>
      <c r="H704" t="s">
        <v>390</v>
      </c>
      <c r="I704" s="6" t="s">
        <v>372</v>
      </c>
      <c r="J704" s="5" cm="1">
        <f t="array" ref="J704">INDEX(Tabla9[[#All],[Departamento ]:[Precio ($ COP)]],MATCH(Tabla712[[#This Row],[DEPARTAMENTO]]&amp;Tabla712[[#This Row],[CODIGO]]&amp;Tabla712[[#This Row],[PROVINCIA]],Tabla9[[#All],[Departamento ]]&amp;Tabla9[[#All],[Código]]&amp;Tabla9[[#All],[Provincia]],0),8)</f>
        <v>14332.941186854017</v>
      </c>
      <c r="K704" s="74" t="s">
        <v>421</v>
      </c>
      <c r="L704" s="63" t="s">
        <v>421</v>
      </c>
      <c r="M704" s="63" t="s">
        <v>421</v>
      </c>
      <c r="N704" s="75" t="s">
        <v>421</v>
      </c>
      <c r="O704" s="64" t="s">
        <v>421</v>
      </c>
      <c r="P704" s="76" t="s">
        <v>421</v>
      </c>
      <c r="Q704" s="65">
        <f>1/6.25</f>
        <v>0.16</v>
      </c>
      <c r="R704" s="79">
        <f>Tabla712[[#This Row],[VALOR ECONOMICO ]]*Tabla712[[#This Row],[RENDIMIENTO EQUIPO]]</f>
        <v>2293.2705898966428</v>
      </c>
      <c r="S704" s="71" t="s">
        <v>421</v>
      </c>
      <c r="T704" s="94" t="s">
        <v>421</v>
      </c>
      <c r="U704" s="71" t="s">
        <v>421</v>
      </c>
      <c r="V704" s="80" t="s">
        <v>421</v>
      </c>
    </row>
    <row r="705" spans="2:22" x14ac:dyDescent="0.3">
      <c r="B705" s="6" t="str">
        <f>'DATOS DISEÑO'!$C$9</f>
        <v>BOYACÁ</v>
      </c>
      <c r="C705" s="6" t="str">
        <f>'DATOS DISEÑO'!$C$10</f>
        <v>TUNDAMA</v>
      </c>
      <c r="D705" s="6">
        <v>20</v>
      </c>
      <c r="E705" s="6" t="s">
        <v>118</v>
      </c>
      <c r="F705" s="82" t="str">
        <f>VLOOKUP(Tabla712[[#This Row],[ITEM]],Tabla1[[#All],[ÍTEM]:[DESCRIPCIÓN ACTIVIDAD]],3,FALSE)</f>
        <v xml:space="preserve">PAVIMENTO DE CONCRETO HIDRÁULICO 
(Analizado para un tránsito NT2) </v>
      </c>
      <c r="G705" s="6" t="s">
        <v>48</v>
      </c>
      <c r="H705" t="s">
        <v>392</v>
      </c>
      <c r="I705" s="6" t="s">
        <v>372</v>
      </c>
      <c r="J705" s="5" cm="1">
        <f t="array" ref="J705">INDEX(Tabla9[[#All],[Departamento ]:[Precio ($ COP)]],MATCH(Tabla712[[#This Row],[DEPARTAMENTO]]&amp;Tabla712[[#This Row],[CODIGO]]&amp;Tabla712[[#This Row],[PROVINCIA]],Tabla9[[#All],[Departamento ]]&amp;Tabla9[[#All],[Código]]&amp;Tabla9[[#All],[Provincia]],0),8)</f>
        <v>747.77579318368964</v>
      </c>
      <c r="K705" s="74" t="s">
        <v>421</v>
      </c>
      <c r="L705" s="63" t="s">
        <v>421</v>
      </c>
      <c r="M705" s="63" t="s">
        <v>421</v>
      </c>
      <c r="N705" s="75" t="s">
        <v>421</v>
      </c>
      <c r="O705" s="64" t="s">
        <v>421</v>
      </c>
      <c r="P705" s="76" t="s">
        <v>421</v>
      </c>
      <c r="Q705" s="65">
        <f>1/6.25</f>
        <v>0.16</v>
      </c>
      <c r="R705" s="79">
        <f>Tabla712[[#This Row],[VALOR ECONOMICO ]]*Tabla712[[#This Row],[RENDIMIENTO EQUIPO]]</f>
        <v>119.64412690939035</v>
      </c>
      <c r="S705" s="71" t="s">
        <v>421</v>
      </c>
      <c r="T705" s="94" t="s">
        <v>421</v>
      </c>
      <c r="U705" s="71" t="s">
        <v>421</v>
      </c>
      <c r="V705" s="80" t="s">
        <v>421</v>
      </c>
    </row>
    <row r="706" spans="2:22" x14ac:dyDescent="0.3">
      <c r="B706" s="6" t="str">
        <f>'DATOS DISEÑO'!$C$9</f>
        <v>BOYACÁ</v>
      </c>
      <c r="C706" s="6" t="str">
        <f>'DATOS DISEÑO'!$C$10</f>
        <v>TUNDAMA</v>
      </c>
      <c r="D706" s="6">
        <v>20</v>
      </c>
      <c r="E706" s="6">
        <v>310.10000000000002</v>
      </c>
      <c r="F706" s="82" t="str">
        <f>VLOOKUP(Tabla712[[#This Row],[ITEM]],Tabla1[[#All],[ÍTEM]:[DESCRIPCIÓN ACTIVIDAD]],3,FALSE)</f>
        <v>CONFORMACIÓN DE LA CALZADA EXISTENTE</v>
      </c>
      <c r="G706" s="6" t="s">
        <v>52</v>
      </c>
      <c r="H706" t="s">
        <v>395</v>
      </c>
      <c r="I706" s="6" t="s">
        <v>372</v>
      </c>
      <c r="J706" s="5" cm="1">
        <f t="array" ref="J706">INDEX(Tabla9[[#All],[Departamento ]:[Precio ($ COP)]],MATCH(Tabla712[[#This Row],[DEPARTAMENTO]]&amp;Tabla712[[#This Row],[CODIGO]]&amp;Tabla712[[#This Row],[PROVINCIA]],Tabla9[[#All],[Departamento ]]&amp;Tabla9[[#All],[Código]]&amp;Tabla9[[#All],[Provincia]],0),8)</f>
        <v>250141.74344436562</v>
      </c>
      <c r="K706" s="74" t="s">
        <v>421</v>
      </c>
      <c r="L706" s="63" t="s">
        <v>421</v>
      </c>
      <c r="M706" s="63" t="s">
        <v>421</v>
      </c>
      <c r="N706" s="75" t="s">
        <v>421</v>
      </c>
      <c r="O706" s="64" t="s">
        <v>421</v>
      </c>
      <c r="P706" s="76" t="s">
        <v>421</v>
      </c>
      <c r="Q706" s="65">
        <f>1/619.375</f>
        <v>1.6145307769929364E-3</v>
      </c>
      <c r="R706" s="79">
        <f>Tabla712[[#This Row],[VALOR ECONOMICO ]]*Tabla712[[#This Row],[RENDIMIENTO EQUIPO]]</f>
        <v>403.86154340159942</v>
      </c>
      <c r="S706" s="71" t="s">
        <v>421</v>
      </c>
      <c r="T706" s="94" t="s">
        <v>421</v>
      </c>
      <c r="U706" s="71" t="s">
        <v>421</v>
      </c>
      <c r="V706" s="80" t="s">
        <v>421</v>
      </c>
    </row>
    <row r="707" spans="2:22" x14ac:dyDescent="0.3">
      <c r="B707" s="6" t="str">
        <f>'DATOS DISEÑO'!$C$9</f>
        <v>BOYACÁ</v>
      </c>
      <c r="C707" s="6" t="str">
        <f>'DATOS DISEÑO'!$C$10</f>
        <v>TUNDAMA</v>
      </c>
      <c r="D707" s="6">
        <v>20</v>
      </c>
      <c r="E707" s="6" t="s">
        <v>109</v>
      </c>
      <c r="F707" s="82" t="str">
        <f>VLOOKUP(Tabla712[[#This Row],[ITEM]],Tabla1[[#All],[ÍTEM]:[DESCRIPCIÓN ACTIVIDAD]],3,FALSE)</f>
        <v>EXCAVACIÓN SIN CLASIFICAR DE LA EXPLANACIÓN Y CANALES</v>
      </c>
      <c r="G707" s="6" t="s">
        <v>52</v>
      </c>
      <c r="H707" t="s">
        <v>395</v>
      </c>
      <c r="I707" s="6" t="s">
        <v>372</v>
      </c>
      <c r="J707" s="5" cm="1">
        <f t="array" ref="J707">INDEX(Tabla9[[#All],[Departamento ]:[Precio ($ COP)]],MATCH(Tabla712[[#This Row],[DEPARTAMENTO]]&amp;Tabla712[[#This Row],[CODIGO]]&amp;Tabla712[[#This Row],[PROVINCIA]],Tabla9[[#All],[Departamento ]]&amp;Tabla9[[#All],[Código]]&amp;Tabla9[[#All],[Provincia]],0),8)</f>
        <v>250141.74344436562</v>
      </c>
      <c r="K707" s="74" t="s">
        <v>421</v>
      </c>
      <c r="L707" s="63" t="s">
        <v>421</v>
      </c>
      <c r="M707" s="63" t="s">
        <v>421</v>
      </c>
      <c r="N707" s="75" t="s">
        <v>421</v>
      </c>
      <c r="O707" s="64" t="s">
        <v>421</v>
      </c>
      <c r="P707" s="76" t="s">
        <v>421</v>
      </c>
      <c r="Q707" s="65">
        <f>1/53.125</f>
        <v>1.8823529411764704E-2</v>
      </c>
      <c r="R707" s="79">
        <f>Tabla712[[#This Row],[VALOR ECONOMICO ]]*Tabla712[[#This Row],[RENDIMIENTO EQUIPO]]</f>
        <v>4708.5504648351171</v>
      </c>
      <c r="S707" s="71" t="s">
        <v>421</v>
      </c>
      <c r="T707" s="94" t="s">
        <v>421</v>
      </c>
      <c r="U707" s="71" t="s">
        <v>421</v>
      </c>
      <c r="V707" s="80" t="s">
        <v>421</v>
      </c>
    </row>
    <row r="708" spans="2:22" x14ac:dyDescent="0.3">
      <c r="B708" s="6" t="str">
        <f>'DATOS DISEÑO'!$C$9</f>
        <v>BOYACÁ</v>
      </c>
      <c r="C708" s="6" t="str">
        <f>'DATOS DISEÑO'!$C$10</f>
        <v>TUNDAMA</v>
      </c>
      <c r="D708" s="6">
        <v>20</v>
      </c>
      <c r="E708" s="6" t="s">
        <v>112</v>
      </c>
      <c r="F708" s="82" t="str">
        <f>VLOOKUP(Tabla712[[#This Row],[ITEM]],Tabla1[[#All],[ÍTEM]:[DESCRIPCIÓN ACTIVIDAD]],3,FALSE)</f>
        <v>SUBBASE GRANULAR CLASE C 
(Analizada para tipo de gradacion SBG-38, clase C)</v>
      </c>
      <c r="G708" s="6" t="s">
        <v>52</v>
      </c>
      <c r="H708" t="s">
        <v>395</v>
      </c>
      <c r="I708" s="6" t="s">
        <v>372</v>
      </c>
      <c r="J708" s="5" cm="1">
        <f t="array" ref="J708">INDEX(Tabla9[[#All],[Departamento ]:[Precio ($ COP)]],MATCH(Tabla712[[#This Row],[DEPARTAMENTO]]&amp;Tabla712[[#This Row],[CODIGO]]&amp;Tabla712[[#This Row],[PROVINCIA]],Tabla9[[#All],[Departamento ]]&amp;Tabla9[[#All],[Código]]&amp;Tabla9[[#All],[Provincia]],0),8)</f>
        <v>250141.74344436562</v>
      </c>
      <c r="K708" s="74" t="s">
        <v>421</v>
      </c>
      <c r="L708" s="63" t="s">
        <v>421</v>
      </c>
      <c r="M708" s="63" t="s">
        <v>421</v>
      </c>
      <c r="N708" s="75" t="s">
        <v>421</v>
      </c>
      <c r="O708" s="64" t="s">
        <v>421</v>
      </c>
      <c r="P708" s="76" t="s">
        <v>421</v>
      </c>
      <c r="Q708" s="65">
        <f>1/40</f>
        <v>2.5000000000000001E-2</v>
      </c>
      <c r="R708" s="79">
        <f>Tabla712[[#This Row],[VALOR ECONOMICO ]]*Tabla712[[#This Row],[RENDIMIENTO EQUIPO]]</f>
        <v>6253.543586109141</v>
      </c>
      <c r="S708" s="71" t="s">
        <v>421</v>
      </c>
      <c r="T708" s="94" t="s">
        <v>421</v>
      </c>
      <c r="U708" s="71" t="s">
        <v>421</v>
      </c>
      <c r="V708" s="80" t="s">
        <v>421</v>
      </c>
    </row>
    <row r="709" spans="2:22" x14ac:dyDescent="0.3">
      <c r="B709" s="6" t="str">
        <f>'DATOS DISEÑO'!$C$9</f>
        <v>BOYACÁ</v>
      </c>
      <c r="C709" s="6" t="str">
        <f>'DATOS DISEÑO'!$C$10</f>
        <v>TUNDAMA</v>
      </c>
      <c r="D709" s="6">
        <v>20</v>
      </c>
      <c r="E709" s="6" t="s">
        <v>118</v>
      </c>
      <c r="F709" s="82" t="str">
        <f>VLOOKUP(Tabla712[[#This Row],[ITEM]],Tabla1[[#All],[ÍTEM]:[DESCRIPCIÓN ACTIVIDAD]],3,FALSE)</f>
        <v xml:space="preserve">PAVIMENTO DE CONCRETO HIDRÁULICO 
(Analizado para un tránsito NT2) </v>
      </c>
      <c r="G709" s="6" t="s">
        <v>58</v>
      </c>
      <c r="H709" t="s">
        <v>398</v>
      </c>
      <c r="I709" s="6" t="s">
        <v>372</v>
      </c>
      <c r="J709" s="5" cm="1">
        <f t="array" ref="J709">INDEX(Tabla9[[#All],[Departamento ]:[Precio ($ COP)]],MATCH(Tabla712[[#This Row],[DEPARTAMENTO]]&amp;Tabla712[[#This Row],[CODIGO]]&amp;Tabla712[[#This Row],[PROVINCIA]],Tabla9[[#All],[Departamento ]]&amp;Tabla9[[#All],[Código]]&amp;Tabla9[[#All],[Provincia]],0),8)</f>
        <v>9804.9919040198711</v>
      </c>
      <c r="K709" s="74" t="s">
        <v>421</v>
      </c>
      <c r="L709" s="63" t="s">
        <v>421</v>
      </c>
      <c r="M709" s="63" t="s">
        <v>421</v>
      </c>
      <c r="N709" s="75" t="s">
        <v>421</v>
      </c>
      <c r="O709" s="64" t="s">
        <v>421</v>
      </c>
      <c r="P709" s="76" t="s">
        <v>421</v>
      </c>
      <c r="Q709" s="65">
        <f>1/6.25</f>
        <v>0.16</v>
      </c>
      <c r="R709" s="79">
        <f>Tabla712[[#This Row],[VALOR ECONOMICO ]]*Tabla712[[#This Row],[RENDIMIENTO EQUIPO]]</f>
        <v>1568.7987046431795</v>
      </c>
      <c r="S709" s="71" t="s">
        <v>421</v>
      </c>
      <c r="T709" s="94" t="s">
        <v>421</v>
      </c>
      <c r="U709" s="71" t="s">
        <v>421</v>
      </c>
      <c r="V709" s="80" t="s">
        <v>421</v>
      </c>
    </row>
    <row r="710" spans="2:22" x14ac:dyDescent="0.3">
      <c r="B710" s="6" t="str">
        <f>'DATOS DISEÑO'!$C$9</f>
        <v>BOYACÁ</v>
      </c>
      <c r="C710" s="6" t="str">
        <f>'DATOS DISEÑO'!$C$10</f>
        <v>TUNDAMA</v>
      </c>
      <c r="D710" s="6">
        <v>20</v>
      </c>
      <c r="E710" s="6" t="s">
        <v>109</v>
      </c>
      <c r="F710" s="82" t="str">
        <f>VLOOKUP(Tabla712[[#This Row],[ITEM]],Tabla1[[#All],[ÍTEM]:[DESCRIPCIÓN ACTIVIDAD]],3,FALSE)</f>
        <v>EXCAVACIÓN SIN CLASIFICAR DE LA EXPLANACIÓN Y CANALES</v>
      </c>
      <c r="G710" s="6" t="s">
        <v>60</v>
      </c>
      <c r="H710" t="s">
        <v>399</v>
      </c>
      <c r="I710" s="6" t="s">
        <v>372</v>
      </c>
      <c r="J710" s="5" cm="1">
        <f t="array" ref="J710">INDEX(Tabla9[[#All],[Departamento ]:[Precio ($ COP)]],MATCH(Tabla712[[#This Row],[DEPARTAMENTO]]&amp;Tabla712[[#This Row],[CODIGO]]&amp;Tabla712[[#This Row],[PROVINCIA]],Tabla9[[#All],[Departamento ]]&amp;Tabla9[[#All],[Código]]&amp;Tabla9[[#All],[Provincia]],0),8)</f>
        <v>281409.46137491136</v>
      </c>
      <c r="K710" s="74" t="s">
        <v>421</v>
      </c>
      <c r="L710" s="63" t="s">
        <v>421</v>
      </c>
      <c r="M710" s="63" t="s">
        <v>421</v>
      </c>
      <c r="N710" s="75" t="s">
        <v>421</v>
      </c>
      <c r="O710" s="64" t="s">
        <v>421</v>
      </c>
      <c r="P710" s="76" t="s">
        <v>421</v>
      </c>
      <c r="Q710" s="65">
        <f>1/53.125</f>
        <v>1.8823529411764704E-2</v>
      </c>
      <c r="R710" s="79">
        <f>Tabla712[[#This Row],[VALOR ECONOMICO ]]*Tabla712[[#This Row],[RENDIMIENTO EQUIPO]]</f>
        <v>5297.1192729395079</v>
      </c>
      <c r="S710" s="71" t="s">
        <v>421</v>
      </c>
      <c r="T710" s="94" t="s">
        <v>421</v>
      </c>
      <c r="U710" s="71" t="s">
        <v>421</v>
      </c>
      <c r="V710" s="80" t="s">
        <v>421</v>
      </c>
    </row>
    <row r="711" spans="2:22" x14ac:dyDescent="0.3">
      <c r="B711" s="6" t="str">
        <f>'DATOS DISEÑO'!$C$9</f>
        <v>BOYACÁ</v>
      </c>
      <c r="C711" s="6" t="str">
        <f>'DATOS DISEÑO'!$C$10</f>
        <v>TUNDAMA</v>
      </c>
      <c r="D711" s="6">
        <v>20</v>
      </c>
      <c r="E711" s="6" t="s">
        <v>118</v>
      </c>
      <c r="F711" s="82" t="str">
        <f>VLOOKUP(Tabla712[[#This Row],[ITEM]],Tabla1[[#All],[ÍTEM]:[DESCRIPCIÓN ACTIVIDAD]],3,FALSE)</f>
        <v xml:space="preserve">PAVIMENTO DE CONCRETO HIDRÁULICO 
(Analizado para un tránsito NT2) </v>
      </c>
      <c r="G711" s="6" t="s">
        <v>64</v>
      </c>
      <c r="H711" t="s">
        <v>401</v>
      </c>
      <c r="I711" s="6" t="s">
        <v>372</v>
      </c>
      <c r="J711" s="5" cm="1">
        <f t="array" ref="J711">INDEX(Tabla9[[#All],[Departamento ]:[Precio ($ COP)]],MATCH(Tabla712[[#This Row],[DEPARTAMENTO]]&amp;Tabla712[[#This Row],[CODIGO]]&amp;Tabla712[[#This Row],[PROVINCIA]],Tabla9[[#All],[Departamento ]]&amp;Tabla9[[#All],[Código]]&amp;Tabla9[[#All],[Provincia]],0),8)</f>
        <v>15633.858965272851</v>
      </c>
      <c r="K711" s="74" t="s">
        <v>421</v>
      </c>
      <c r="L711" s="63" t="s">
        <v>421</v>
      </c>
      <c r="M711" s="63" t="s">
        <v>421</v>
      </c>
      <c r="N711" s="75" t="s">
        <v>421</v>
      </c>
      <c r="O711" s="64" t="s">
        <v>421</v>
      </c>
      <c r="P711" s="76" t="s">
        <v>421</v>
      </c>
      <c r="Q711" s="65">
        <f>1/6.25</f>
        <v>0.16</v>
      </c>
      <c r="R711" s="79">
        <f>Tabla712[[#This Row],[VALOR ECONOMICO ]]*Tabla712[[#This Row],[RENDIMIENTO EQUIPO]]</f>
        <v>2501.4174344436565</v>
      </c>
      <c r="S711" s="71" t="s">
        <v>421</v>
      </c>
      <c r="T711" s="94" t="s">
        <v>421</v>
      </c>
      <c r="U711" s="71" t="s">
        <v>421</v>
      </c>
      <c r="V711" s="80" t="s">
        <v>421</v>
      </c>
    </row>
    <row r="712" spans="2:22" x14ac:dyDescent="0.3">
      <c r="B712" s="6" t="str">
        <f>'DATOS DISEÑO'!$C$9</f>
        <v>BOYACÁ</v>
      </c>
      <c r="C712" s="6" t="str">
        <f>'DATOS DISEÑO'!$C$10</f>
        <v>TUNDAMA</v>
      </c>
      <c r="D712" s="6">
        <v>20</v>
      </c>
      <c r="E712" s="6">
        <v>310.10000000000002</v>
      </c>
      <c r="F712" s="82" t="str">
        <f>VLOOKUP(Tabla712[[#This Row],[ITEM]],Tabla1[[#All],[ÍTEM]:[DESCRIPCIÓN ACTIVIDAD]],3,FALSE)</f>
        <v>CONFORMACIÓN DE LA CALZADA EXISTENTE</v>
      </c>
      <c r="G712" s="6" t="s">
        <v>66</v>
      </c>
      <c r="H712" t="s">
        <v>402</v>
      </c>
      <c r="I712" s="6" t="s">
        <v>372</v>
      </c>
      <c r="J712" s="5" cm="1">
        <f t="array" ref="J712">INDEX(Tabla9[[#All],[Departamento ]:[Precio ($ COP)]],MATCH(Tabla712[[#This Row],[DEPARTAMENTO]]&amp;Tabla712[[#This Row],[CODIGO]]&amp;Tabla712[[#This Row],[PROVINCIA]],Tabla9[[#All],[Departamento ]]&amp;Tabla9[[#All],[Código]]&amp;Tabla9[[#All],[Provincia]],0),8)</f>
        <v>171972.44861800136</v>
      </c>
      <c r="K712" s="74" t="s">
        <v>421</v>
      </c>
      <c r="L712" s="63" t="s">
        <v>421</v>
      </c>
      <c r="M712" s="63" t="s">
        <v>421</v>
      </c>
      <c r="N712" s="75" t="s">
        <v>421</v>
      </c>
      <c r="O712" s="64" t="s">
        <v>421</v>
      </c>
      <c r="P712" s="76" t="s">
        <v>421</v>
      </c>
      <c r="Q712" s="65">
        <f>1/619.375</f>
        <v>1.6145307769929364E-3</v>
      </c>
      <c r="R712" s="79">
        <f>Tabla712[[#This Row],[VALOR ECONOMICO ]]*Tabla712[[#This Row],[RENDIMIENTO EQUIPO]]</f>
        <v>277.65481108859956</v>
      </c>
      <c r="S712" s="71" t="s">
        <v>421</v>
      </c>
      <c r="T712" s="94" t="s">
        <v>421</v>
      </c>
      <c r="U712" s="71" t="s">
        <v>421</v>
      </c>
      <c r="V712" s="80" t="s">
        <v>421</v>
      </c>
    </row>
    <row r="713" spans="2:22" x14ac:dyDescent="0.3">
      <c r="B713" s="6" t="str">
        <f>'DATOS DISEÑO'!$C$9</f>
        <v>BOYACÁ</v>
      </c>
      <c r="C713" s="6" t="str">
        <f>'DATOS DISEÑO'!$C$10</f>
        <v>TUNDAMA</v>
      </c>
      <c r="D713" s="6">
        <v>20</v>
      </c>
      <c r="E713" s="6" t="s">
        <v>112</v>
      </c>
      <c r="F713" s="82" t="str">
        <f>VLOOKUP(Tabla712[[#This Row],[ITEM]],Tabla1[[#All],[ÍTEM]:[DESCRIPCIÓN ACTIVIDAD]],3,FALSE)</f>
        <v>SUBBASE GRANULAR CLASE C 
(Analizada para tipo de gradacion SBG-38, clase C)</v>
      </c>
      <c r="G713" s="6" t="s">
        <v>66</v>
      </c>
      <c r="H713" t="s">
        <v>402</v>
      </c>
      <c r="I713" s="6" t="s">
        <v>372</v>
      </c>
      <c r="J713" s="5" cm="1">
        <f t="array" ref="J713">INDEX(Tabla9[[#All],[Departamento ]:[Precio ($ COP)]],MATCH(Tabla712[[#This Row],[DEPARTAMENTO]]&amp;Tabla712[[#This Row],[CODIGO]]&amp;Tabla712[[#This Row],[PROVINCIA]],Tabla9[[#All],[Departamento ]]&amp;Tabla9[[#All],[Código]]&amp;Tabla9[[#All],[Provincia]],0),8)</f>
        <v>171972.44861800136</v>
      </c>
      <c r="K713" s="74" t="s">
        <v>421</v>
      </c>
      <c r="L713" s="63" t="s">
        <v>421</v>
      </c>
      <c r="M713" s="63" t="s">
        <v>421</v>
      </c>
      <c r="N713" s="75" t="s">
        <v>421</v>
      </c>
      <c r="O713" s="64" t="s">
        <v>421</v>
      </c>
      <c r="P713" s="76" t="s">
        <v>421</v>
      </c>
      <c r="Q713" s="65">
        <f>1/40</f>
        <v>2.5000000000000001E-2</v>
      </c>
      <c r="R713" s="79">
        <f>Tabla712[[#This Row],[VALOR ECONOMICO ]]*Tabla712[[#This Row],[RENDIMIENTO EQUIPO]]</f>
        <v>4299.3112154500341</v>
      </c>
      <c r="S713" s="71" t="s">
        <v>421</v>
      </c>
      <c r="T713" s="94" t="s">
        <v>421</v>
      </c>
      <c r="U713" s="71" t="s">
        <v>421</v>
      </c>
      <c r="V713" s="80" t="s">
        <v>421</v>
      </c>
    </row>
    <row r="714" spans="2:22" x14ac:dyDescent="0.3">
      <c r="B714" s="6" t="str">
        <f>'DATOS DISEÑO'!$C$9</f>
        <v>BOYACÁ</v>
      </c>
      <c r="C714" s="6" t="str">
        <f>'DATOS DISEÑO'!$C$10</f>
        <v>TUNDAMA</v>
      </c>
      <c r="D714" s="6">
        <v>20</v>
      </c>
      <c r="E714" s="6" t="s">
        <v>118</v>
      </c>
      <c r="F714" s="82" t="str">
        <f>VLOOKUP(Tabla712[[#This Row],[ITEM]],Tabla1[[#All],[ÍTEM]:[DESCRIPCIÓN ACTIVIDAD]],3,FALSE)</f>
        <v xml:space="preserve">PAVIMENTO DE CONCRETO HIDRÁULICO 
(Analizado para un tránsito NT2) </v>
      </c>
      <c r="G714" s="6" t="s">
        <v>15</v>
      </c>
      <c r="H714" t="s">
        <v>410</v>
      </c>
      <c r="I714" s="6" t="s">
        <v>408</v>
      </c>
      <c r="J714" s="5" cm="1">
        <f t="array" ref="J714">INDEX(Tabla10[[#All],[Departamento]:[Precio ($ COP)]],MATCH(Tabla712[[#This Row],[DEPARTAMENTO]]&amp;Tabla712[[#This Row],[CODIGO]]&amp;Tabla712[[#This Row],[PROVINCIA]],Tabla10[[#All],[Departamento]]&amp;Tabla10[[#All],[Código]]&amp;Tabla10[[#All],[Provincia]],0),7)</f>
        <v>3735.7682833602307</v>
      </c>
      <c r="K714" s="74" t="s">
        <v>421</v>
      </c>
      <c r="L714" s="63" t="s">
        <v>421</v>
      </c>
      <c r="M714" s="63" t="s">
        <v>421</v>
      </c>
      <c r="N714" s="75" t="s">
        <v>421</v>
      </c>
      <c r="O714" s="64" t="s">
        <v>421</v>
      </c>
      <c r="P714" s="76" t="s">
        <v>421</v>
      </c>
      <c r="Q714" s="65" t="s">
        <v>421</v>
      </c>
      <c r="R714" s="78" t="s">
        <v>421</v>
      </c>
      <c r="S714" s="140">
        <v>1.01</v>
      </c>
      <c r="T714" s="94">
        <v>1</v>
      </c>
      <c r="U714" s="139">
        <f>Tabla712[[#This Row],[CANTIDAD TRANSPORTE]]*Tabla712[[#This Row],[DISTANCIA DE TRANSPORTE]]</f>
        <v>1.01</v>
      </c>
      <c r="V714" s="91">
        <f>Tabla712[[#This Row],[CANTIDAD TRANSPORTE*DISTANCIA DE TRANSPORTE]]*Tabla712[[#This Row],[VALOR ECONOMICO ]]</f>
        <v>3773.1259661938329</v>
      </c>
    </row>
    <row r="715" spans="2:22" x14ac:dyDescent="0.3">
      <c r="B715" s="6" t="str">
        <f>'DATOS DISEÑO'!$C$9</f>
        <v>BOYACÁ</v>
      </c>
      <c r="C715" s="6" t="str">
        <f>'DATOS DISEÑO'!$C$10</f>
        <v>TUNDAMA</v>
      </c>
      <c r="D715" s="6">
        <v>23</v>
      </c>
      <c r="E715" s="6" t="s">
        <v>110</v>
      </c>
      <c r="F715" s="82" t="str">
        <f>VLOOKUP(Tabla712[[#This Row],[ITEM]],Tabla1[[#All],[ÍTEM]:[DESCRIPCIÓN ACTIVIDAD]],3,FALSE)</f>
        <v>SUB-BASE GRANULAR CLASE C 
(Analizada para tipo de gradacion SBG-38 clase C)</v>
      </c>
      <c r="G715" s="6" t="s">
        <v>27</v>
      </c>
      <c r="H715" t="s">
        <v>413</v>
      </c>
      <c r="I715" s="6" t="s">
        <v>408</v>
      </c>
      <c r="J715" s="5" cm="1">
        <f t="array" ref="J715">INDEX(Tabla10[[#All],[Departamento]:[Precio ($ COP)]],MATCH(Tabla712[[#This Row],[DEPARTAMENTO]]&amp;Tabla712[[#This Row],[CODIGO]]&amp;Tabla712[[#This Row],[PROVINCIA]],Tabla10[[#All],[Departamento]]&amp;Tabla10[[#All],[Código]]&amp;Tabla10[[#All],[Provincia]],0),7)</f>
        <v>2698.0548713157227</v>
      </c>
      <c r="K715" s="74" t="s">
        <v>421</v>
      </c>
      <c r="L715" s="63" t="s">
        <v>421</v>
      </c>
      <c r="M715" s="63" t="s">
        <v>421</v>
      </c>
      <c r="N715" s="75" t="s">
        <v>421</v>
      </c>
      <c r="O715" s="64" t="s">
        <v>421</v>
      </c>
      <c r="P715" s="76" t="s">
        <v>421</v>
      </c>
      <c r="Q715" s="65" t="s">
        <v>421</v>
      </c>
      <c r="R715" s="78" t="s">
        <v>421</v>
      </c>
      <c r="S715" s="140">
        <v>1.3</v>
      </c>
      <c r="T715" s="94">
        <v>1</v>
      </c>
      <c r="U715" s="139">
        <f>Tabla712[[#This Row],[CANTIDAD TRANSPORTE]]*Tabla712[[#This Row],[DISTANCIA DE TRANSPORTE]]</f>
        <v>1.3</v>
      </c>
      <c r="V715" s="91">
        <f>Tabla712[[#This Row],[CANTIDAD TRANSPORTE*DISTANCIA DE TRANSPORTE]]*Tabla712[[#This Row],[VALOR ECONOMICO ]]</f>
        <v>3507.4713327104396</v>
      </c>
    </row>
    <row r="716" spans="2:22" x14ac:dyDescent="0.3">
      <c r="B716" s="6" t="str">
        <f>'DATOS DISEÑO'!$C$9</f>
        <v>BOYACÁ</v>
      </c>
      <c r="C716" s="6" t="str">
        <f>'DATOS DISEÑO'!$C$10</f>
        <v>TUNDAMA</v>
      </c>
      <c r="D716" s="6">
        <v>21</v>
      </c>
      <c r="E716" s="6">
        <v>236.1</v>
      </c>
      <c r="F716" s="82" t="str">
        <f>VLOOKUP(Tabla712[[#This Row],[ITEM]],Tabla1[[#All],[ÍTEM]:[DESCRIPCIÓN ACTIVIDAD]],3,FALSE)</f>
        <v>SUELO DE SUBRASANTE ESTABILIZADO CON CAL 
(Incluye suminisitro de la Cal)</v>
      </c>
      <c r="G716" s="6" t="s">
        <v>8</v>
      </c>
      <c r="H716" t="s">
        <v>100</v>
      </c>
      <c r="I716" s="6" t="s">
        <v>87</v>
      </c>
      <c r="J716" s="5" cm="1">
        <f t="array" ref="J716">INDEX(Tabla5[[#All],[Departamento]:[Precio ($ COP)]],MATCH(Tabla712[[#This Row],[DEPARTAMENTO]]&amp;Tabla712[[#This Row],[CODIGO]]&amp;Tabla712[[#This Row],[PROVINCIA]],Tabla5[[#All],[Departamento]]&amp;Tabla5[[#All],[Código]]&amp;Tabla5[[#All],[Provincia]],0),6)</f>
        <v>160333.33333333334</v>
      </c>
      <c r="K716" s="74">
        <f>Tabla712[[#This Row],[VALOR ECONOMICO ]]/Tabla712[[#This Row],[PRESTACIONES '[%']]]*100</f>
        <v>86666.666666666672</v>
      </c>
      <c r="L716" s="63">
        <v>185</v>
      </c>
      <c r="M716" s="63">
        <v>280</v>
      </c>
      <c r="N716" s="75">
        <f>Tabla712[[#This Row],[VALOR ECONOMICO ]]/Tabla712[[#This Row],[RENDIMIENTO]]</f>
        <v>572.61904761904771</v>
      </c>
      <c r="O716" s="64" t="s">
        <v>421</v>
      </c>
      <c r="P716" s="76" t="s">
        <v>421</v>
      </c>
      <c r="Q716" s="65" t="s">
        <v>421</v>
      </c>
      <c r="R716" s="78" t="s">
        <v>421</v>
      </c>
      <c r="S716" s="71" t="s">
        <v>421</v>
      </c>
      <c r="T716" s="94" t="s">
        <v>421</v>
      </c>
      <c r="U716" s="71" t="s">
        <v>421</v>
      </c>
      <c r="V716" s="80" t="s">
        <v>421</v>
      </c>
    </row>
    <row r="717" spans="2:22" x14ac:dyDescent="0.3">
      <c r="B717" s="6" t="str">
        <f>'DATOS DISEÑO'!$C$9</f>
        <v>BOYACÁ</v>
      </c>
      <c r="C717" s="6" t="str">
        <f>'DATOS DISEÑO'!$C$10</f>
        <v>TUNDAMA</v>
      </c>
      <c r="D717" s="6">
        <v>21</v>
      </c>
      <c r="E717" s="6">
        <v>310.10000000000002</v>
      </c>
      <c r="F717" s="82" t="str">
        <f>VLOOKUP(Tabla712[[#This Row],[ITEM]],Tabla1[[#All],[ÍTEM]:[DESCRIPCIÓN ACTIVIDAD]],3,FALSE)</f>
        <v>CONFORMACIÓN DE LA CALZADA EXISTENTE</v>
      </c>
      <c r="G717" s="6" t="s">
        <v>8</v>
      </c>
      <c r="H717" t="s">
        <v>100</v>
      </c>
      <c r="I717" s="6" t="s">
        <v>87</v>
      </c>
      <c r="J717" s="5" cm="1">
        <f t="array" ref="J717">INDEX(Tabla5[[#All],[Departamento]:[Precio ($ COP)]],MATCH(Tabla712[[#This Row],[DEPARTAMENTO]]&amp;Tabla712[[#This Row],[CODIGO]]&amp;Tabla712[[#This Row],[PROVINCIA]],Tabla5[[#All],[Departamento]]&amp;Tabla5[[#All],[Código]]&amp;Tabla5[[#All],[Provincia]],0),6)</f>
        <v>160333.33333333334</v>
      </c>
      <c r="K717" s="74">
        <f>Tabla712[[#This Row],[VALOR ECONOMICO ]]/Tabla712[[#This Row],[PRESTACIONES '[%']]]*100</f>
        <v>86666.666666666672</v>
      </c>
      <c r="L717" s="63">
        <v>185</v>
      </c>
      <c r="M717" s="63">
        <v>4955</v>
      </c>
      <c r="N717" s="75">
        <f>Tabla712[[#This Row],[VALOR ECONOMICO ]]/Tabla712[[#This Row],[RENDIMIENTO]]</f>
        <v>32.35788765556677</v>
      </c>
      <c r="O717" s="64" t="s">
        <v>421</v>
      </c>
      <c r="P717" s="76" t="s">
        <v>421</v>
      </c>
      <c r="Q717" s="65" t="s">
        <v>421</v>
      </c>
      <c r="R717" s="78" t="s">
        <v>421</v>
      </c>
      <c r="S717" s="71" t="s">
        <v>421</v>
      </c>
      <c r="T717" s="94" t="s">
        <v>421</v>
      </c>
      <c r="U717" s="71" t="s">
        <v>421</v>
      </c>
      <c r="V717" s="80" t="s">
        <v>421</v>
      </c>
    </row>
    <row r="718" spans="2:22" x14ac:dyDescent="0.3">
      <c r="B718" s="6" t="str">
        <f>'DATOS DISEÑO'!$C$9</f>
        <v>BOYACÁ</v>
      </c>
      <c r="C718" s="6" t="str">
        <f>'DATOS DISEÑO'!$C$10</f>
        <v>TUNDAMA</v>
      </c>
      <c r="D718" s="6">
        <v>21</v>
      </c>
      <c r="E718" s="6" t="s">
        <v>109</v>
      </c>
      <c r="F718" s="82" t="str">
        <f>VLOOKUP(Tabla712[[#This Row],[ITEM]],Tabla1[[#All],[ÍTEM]:[DESCRIPCIÓN ACTIVIDAD]],3,FALSE)</f>
        <v>EXCAVACIÓN SIN CLASIFICAR DE LA EXPLANACIÓN Y CANALES</v>
      </c>
      <c r="G718" s="6" t="s">
        <v>8</v>
      </c>
      <c r="H718" t="s">
        <v>100</v>
      </c>
      <c r="I718" s="6" t="s">
        <v>87</v>
      </c>
      <c r="J718" s="5" cm="1">
        <f t="array" ref="J718">INDEX(Tabla5[[#All],[Departamento]:[Precio ($ COP)]],MATCH(Tabla712[[#This Row],[DEPARTAMENTO]]&amp;Tabla712[[#This Row],[CODIGO]]&amp;Tabla712[[#This Row],[PROVINCIA]],Tabla5[[#All],[Departamento]]&amp;Tabla5[[#All],[Código]]&amp;Tabla5[[#All],[Provincia]],0),6)</f>
        <v>160333.33333333334</v>
      </c>
      <c r="K718" s="74">
        <f>Tabla712[[#This Row],[VALOR ECONOMICO ]]/Tabla712[[#This Row],[PRESTACIONES '[%']]]*100</f>
        <v>86666.666666666672</v>
      </c>
      <c r="L718" s="63">
        <v>185</v>
      </c>
      <c r="M718" s="63">
        <v>425</v>
      </c>
      <c r="N718" s="75">
        <f>Tabla712[[#This Row],[VALOR ECONOMICO ]]/Tabla712[[#This Row],[RENDIMIENTO]]</f>
        <v>377.25490196078431</v>
      </c>
      <c r="O718" s="64" t="s">
        <v>421</v>
      </c>
      <c r="P718" s="76" t="s">
        <v>421</v>
      </c>
      <c r="Q718" s="65" t="s">
        <v>421</v>
      </c>
      <c r="R718" s="78" t="s">
        <v>421</v>
      </c>
      <c r="S718" s="71" t="s">
        <v>421</v>
      </c>
      <c r="T718" s="94" t="s">
        <v>421</v>
      </c>
      <c r="U718" s="71" t="s">
        <v>421</v>
      </c>
      <c r="V718" s="80" t="s">
        <v>421</v>
      </c>
    </row>
    <row r="719" spans="2:22" x14ac:dyDescent="0.3">
      <c r="B719" s="6" t="str">
        <f>'DATOS DISEÑO'!$C$9</f>
        <v>BOYACÁ</v>
      </c>
      <c r="C719" s="6" t="str">
        <f>'DATOS DISEÑO'!$C$10</f>
        <v>TUNDAMA</v>
      </c>
      <c r="D719" s="6">
        <v>21</v>
      </c>
      <c r="E719" s="6" t="s">
        <v>117</v>
      </c>
      <c r="F719" s="82" t="str">
        <f>VLOOKUP(Tabla712[[#This Row],[ITEM]],Tabla1[[#All],[ÍTEM]:[DESCRIPCIÓN ACTIVIDAD]],3,FALSE)</f>
        <v xml:space="preserve">PAVIMENTO DE CONCRETO HIDRÁULICO  
(Analizado para un tránsito NT3) </v>
      </c>
      <c r="G719" s="6" t="s">
        <v>20</v>
      </c>
      <c r="H719" t="s">
        <v>103</v>
      </c>
      <c r="I719" s="6" t="s">
        <v>87</v>
      </c>
      <c r="J719" s="5" cm="1">
        <f t="array" ref="J719">INDEX(Tabla5[[#All],[Departamento]:[Precio ($ COP)]],MATCH(Tabla712[[#This Row],[DEPARTAMENTO]]&amp;Tabla712[[#This Row],[CODIGO]]&amp;Tabla712[[#This Row],[PROVINCIA]],Tabla5[[#All],[Departamento]]&amp;Tabla5[[#All],[Código]]&amp;Tabla5[[#All],[Provincia]],0),6)</f>
        <v>561166.66666666674</v>
      </c>
      <c r="K719" s="74">
        <f>Tabla712[[#This Row],[VALOR ECONOMICO ]]/Tabla712[[#This Row],[PRESTACIONES '[%']]]*100</f>
        <v>303333.33333333337</v>
      </c>
      <c r="L719" s="63">
        <v>185</v>
      </c>
      <c r="M719" s="63">
        <v>40</v>
      </c>
      <c r="N719" s="75">
        <f>Tabla712[[#This Row],[VALOR ECONOMICO ]]/Tabla712[[#This Row],[RENDIMIENTO]]</f>
        <v>14029.166666666668</v>
      </c>
      <c r="O719" s="64" t="s">
        <v>421</v>
      </c>
      <c r="P719" s="76" t="s">
        <v>421</v>
      </c>
      <c r="Q719" s="65" t="s">
        <v>421</v>
      </c>
      <c r="R719" s="78" t="s">
        <v>421</v>
      </c>
      <c r="S719" s="71" t="s">
        <v>421</v>
      </c>
      <c r="T719" s="94" t="s">
        <v>421</v>
      </c>
      <c r="U719" s="71" t="s">
        <v>421</v>
      </c>
      <c r="V719" s="80" t="s">
        <v>421</v>
      </c>
    </row>
    <row r="720" spans="2:22" x14ac:dyDescent="0.3">
      <c r="B720" s="6" t="str">
        <f>'DATOS DISEÑO'!$C$9</f>
        <v>BOYACÁ</v>
      </c>
      <c r="C720" s="6" t="str">
        <f>'DATOS DISEÑO'!$C$10</f>
        <v>TUNDAMA</v>
      </c>
      <c r="D720" s="6">
        <v>21</v>
      </c>
      <c r="E720" s="6">
        <v>236.1</v>
      </c>
      <c r="F720" s="82" t="str">
        <f>VLOOKUP(Tabla712[[#This Row],[ITEM]],Tabla1[[#All],[ÍTEM]:[DESCRIPCIÓN ACTIVIDAD]],3,FALSE)</f>
        <v>SUELO DE SUBRASANTE ESTABILIZADO CON CAL 
(Incluye suminisitro de la Cal)</v>
      </c>
      <c r="G720" s="6" t="s">
        <v>28</v>
      </c>
      <c r="H720" t="s">
        <v>105</v>
      </c>
      <c r="I720" s="6" t="s">
        <v>87</v>
      </c>
      <c r="J720" s="5" cm="1">
        <f t="array" ref="J720">INDEX(Tabla5[[#All],[Departamento]:[Precio ($ COP)]],MATCH(Tabla712[[#This Row],[DEPARTAMENTO]]&amp;Tabla712[[#This Row],[CODIGO]]&amp;Tabla712[[#This Row],[PROVINCIA]],Tabla5[[#All],[Departamento]]&amp;Tabla5[[#All],[Código]]&amp;Tabla5[[#All],[Provincia]],0),6)</f>
        <v>136283.33333333334</v>
      </c>
      <c r="K720" s="74">
        <f>Tabla712[[#This Row],[VALOR ECONOMICO ]]/Tabla712[[#This Row],[PRESTACIONES '[%']]]*100</f>
        <v>73666.666666666672</v>
      </c>
      <c r="L720" s="63">
        <v>185</v>
      </c>
      <c r="M720" s="63">
        <v>280</v>
      </c>
      <c r="N720" s="75">
        <f>Tabla712[[#This Row],[VALOR ECONOMICO ]]/Tabla712[[#This Row],[RENDIMIENTO]]</f>
        <v>486.72619047619054</v>
      </c>
      <c r="O720" s="64" t="s">
        <v>421</v>
      </c>
      <c r="P720" s="76" t="s">
        <v>421</v>
      </c>
      <c r="Q720" s="65" t="s">
        <v>421</v>
      </c>
      <c r="R720" s="78" t="s">
        <v>421</v>
      </c>
      <c r="S720" s="71" t="s">
        <v>421</v>
      </c>
      <c r="T720" s="94" t="s">
        <v>421</v>
      </c>
      <c r="U720" s="71" t="s">
        <v>421</v>
      </c>
      <c r="V720" s="80" t="s">
        <v>421</v>
      </c>
    </row>
    <row r="721" spans="2:22" x14ac:dyDescent="0.3">
      <c r="B721" s="6" t="str">
        <f>'DATOS DISEÑO'!$C$9</f>
        <v>BOYACÁ</v>
      </c>
      <c r="C721" s="6" t="str">
        <f>'DATOS DISEÑO'!$C$10</f>
        <v>TUNDAMA</v>
      </c>
      <c r="D721" s="6">
        <v>21</v>
      </c>
      <c r="E721" s="6">
        <v>310.10000000000002</v>
      </c>
      <c r="F721" s="82" t="str">
        <f>VLOOKUP(Tabla712[[#This Row],[ITEM]],Tabla1[[#All],[ÍTEM]:[DESCRIPCIÓN ACTIVIDAD]],3,FALSE)</f>
        <v>CONFORMACIÓN DE LA CALZADA EXISTENTE</v>
      </c>
      <c r="G721" s="6" t="s">
        <v>28</v>
      </c>
      <c r="H721" t="s">
        <v>105</v>
      </c>
      <c r="I721" s="6" t="s">
        <v>87</v>
      </c>
      <c r="J721" s="5" cm="1">
        <f t="array" ref="J721">INDEX(Tabla5[[#All],[Departamento]:[Precio ($ COP)]],MATCH(Tabla712[[#This Row],[DEPARTAMENTO]]&amp;Tabla712[[#This Row],[CODIGO]]&amp;Tabla712[[#This Row],[PROVINCIA]],Tabla5[[#All],[Departamento]]&amp;Tabla5[[#All],[Código]]&amp;Tabla5[[#All],[Provincia]],0),6)</f>
        <v>136283.33333333334</v>
      </c>
      <c r="K721" s="74">
        <f>Tabla712[[#This Row],[VALOR ECONOMICO ]]/Tabla712[[#This Row],[PRESTACIONES '[%']]]*100</f>
        <v>73666.666666666672</v>
      </c>
      <c r="L721" s="63">
        <v>185</v>
      </c>
      <c r="M721" s="63">
        <v>4955</v>
      </c>
      <c r="N721" s="75">
        <f>Tabla712[[#This Row],[VALOR ECONOMICO ]]/Tabla712[[#This Row],[RENDIMIENTO]]</f>
        <v>27.504204507231755</v>
      </c>
      <c r="O721" s="64" t="s">
        <v>421</v>
      </c>
      <c r="P721" s="76" t="s">
        <v>421</v>
      </c>
      <c r="Q721" s="65" t="s">
        <v>421</v>
      </c>
      <c r="R721" s="78" t="s">
        <v>421</v>
      </c>
      <c r="S721" s="71" t="s">
        <v>421</v>
      </c>
      <c r="T721" s="94" t="s">
        <v>421</v>
      </c>
      <c r="U721" s="71" t="s">
        <v>421</v>
      </c>
      <c r="V721" s="80" t="s">
        <v>421</v>
      </c>
    </row>
    <row r="722" spans="2:22" x14ac:dyDescent="0.3">
      <c r="B722" s="6" t="str">
        <f>'DATOS DISEÑO'!$C$9</f>
        <v>BOYACÁ</v>
      </c>
      <c r="C722" s="6" t="str">
        <f>'DATOS DISEÑO'!$C$10</f>
        <v>TUNDAMA</v>
      </c>
      <c r="D722" s="6">
        <v>21</v>
      </c>
      <c r="E722" s="6" t="s">
        <v>109</v>
      </c>
      <c r="F722" s="82" t="str">
        <f>VLOOKUP(Tabla712[[#This Row],[ITEM]],Tabla1[[#All],[ÍTEM]:[DESCRIPCIÓN ACTIVIDAD]],3,FALSE)</f>
        <v>EXCAVACIÓN SIN CLASIFICAR DE LA EXPLANACIÓN Y CANALES</v>
      </c>
      <c r="G722" s="6" t="s">
        <v>28</v>
      </c>
      <c r="H722" t="s">
        <v>105</v>
      </c>
      <c r="I722" s="6" t="s">
        <v>87</v>
      </c>
      <c r="J722" s="5" cm="1">
        <f t="array" ref="J722">INDEX(Tabla5[[#All],[Departamento]:[Precio ($ COP)]],MATCH(Tabla712[[#This Row],[DEPARTAMENTO]]&amp;Tabla712[[#This Row],[CODIGO]]&amp;Tabla712[[#This Row],[PROVINCIA]],Tabla5[[#All],[Departamento]]&amp;Tabla5[[#All],[Código]]&amp;Tabla5[[#All],[Provincia]],0),6)</f>
        <v>136283.33333333334</v>
      </c>
      <c r="K722" s="74">
        <f>Tabla712[[#This Row],[VALOR ECONOMICO ]]/Tabla712[[#This Row],[PRESTACIONES '[%']]]*100</f>
        <v>73666.666666666672</v>
      </c>
      <c r="L722" s="63">
        <v>185</v>
      </c>
      <c r="M722" s="63">
        <v>425</v>
      </c>
      <c r="N722" s="75">
        <f>Tabla712[[#This Row],[VALOR ECONOMICO ]]/Tabla712[[#This Row],[RENDIMIENTO]]</f>
        <v>320.66666666666669</v>
      </c>
      <c r="O722" s="64" t="s">
        <v>421</v>
      </c>
      <c r="P722" s="76" t="s">
        <v>421</v>
      </c>
      <c r="Q722" s="65" t="s">
        <v>421</v>
      </c>
      <c r="R722" s="78" t="s">
        <v>421</v>
      </c>
      <c r="S722" s="71" t="s">
        <v>421</v>
      </c>
      <c r="T722" s="94" t="s">
        <v>421</v>
      </c>
      <c r="U722" s="71" t="s">
        <v>421</v>
      </c>
      <c r="V722" s="80" t="s">
        <v>421</v>
      </c>
    </row>
    <row r="723" spans="2:22" x14ac:dyDescent="0.3">
      <c r="B723" s="6" t="str">
        <f>'DATOS DISEÑO'!$C$9</f>
        <v>BOYACÁ</v>
      </c>
      <c r="C723" s="6" t="str">
        <f>'DATOS DISEÑO'!$C$10</f>
        <v>TUNDAMA</v>
      </c>
      <c r="D723" s="6">
        <v>21</v>
      </c>
      <c r="E723" s="6" t="s">
        <v>117</v>
      </c>
      <c r="F723" s="82" t="str">
        <f>VLOOKUP(Tabla712[[#This Row],[ITEM]],Tabla1[[#All],[ÍTEM]:[DESCRIPCIÓN ACTIVIDAD]],3,FALSE)</f>
        <v xml:space="preserve">PAVIMENTO DE CONCRETO HIDRÁULICO  
(Analizado para un tránsito NT3) </v>
      </c>
      <c r="G723" s="6" t="s">
        <v>28</v>
      </c>
      <c r="H723" t="s">
        <v>105</v>
      </c>
      <c r="I723" s="6" t="s">
        <v>87</v>
      </c>
      <c r="J723" s="5" cm="1">
        <f t="array" ref="J723">INDEX(Tabla5[[#All],[Departamento]:[Precio ($ COP)]],MATCH(Tabla712[[#This Row],[DEPARTAMENTO]]&amp;Tabla712[[#This Row],[CODIGO]]&amp;Tabla712[[#This Row],[PROVINCIA]],Tabla5[[#All],[Departamento]]&amp;Tabla5[[#All],[Código]]&amp;Tabla5[[#All],[Provincia]],0),6)</f>
        <v>136283.33333333334</v>
      </c>
      <c r="K723" s="74">
        <f>Tabla712[[#This Row],[VALOR ECONOMICO ]]/Tabla712[[#This Row],[PRESTACIONES '[%']]]*100</f>
        <v>73666.666666666672</v>
      </c>
      <c r="L723" s="63">
        <v>185</v>
      </c>
      <c r="M723" s="63">
        <v>40</v>
      </c>
      <c r="N723" s="75">
        <f>Tabla712[[#This Row],[VALOR ECONOMICO ]]/Tabla712[[#This Row],[RENDIMIENTO]]</f>
        <v>3407.0833333333335</v>
      </c>
      <c r="O723" s="64" t="s">
        <v>421</v>
      </c>
      <c r="P723" s="76" t="s">
        <v>421</v>
      </c>
      <c r="Q723" s="65" t="s">
        <v>421</v>
      </c>
      <c r="R723" s="78" t="s">
        <v>421</v>
      </c>
      <c r="S723" s="71" t="s">
        <v>421</v>
      </c>
      <c r="T723" s="94" t="s">
        <v>421</v>
      </c>
      <c r="U723" s="71" t="s">
        <v>421</v>
      </c>
      <c r="V723" s="80" t="s">
        <v>421</v>
      </c>
    </row>
    <row r="724" spans="2:22" x14ac:dyDescent="0.3">
      <c r="B724" s="6" t="str">
        <f>'DATOS DISEÑO'!$C$9</f>
        <v>BOYACÁ</v>
      </c>
      <c r="C724" s="6" t="str">
        <f>'DATOS DISEÑO'!$C$10</f>
        <v>TUNDAMA</v>
      </c>
      <c r="D724" s="6">
        <v>21</v>
      </c>
      <c r="E724" s="6" t="s">
        <v>117</v>
      </c>
      <c r="F724" s="82" t="str">
        <f>VLOOKUP(Tabla712[[#This Row],[ITEM]],Tabla1[[#All],[ÍTEM]:[DESCRIPCIÓN ACTIVIDAD]],3,FALSE)</f>
        <v xml:space="preserve">PAVIMENTO DE CONCRETO HIDRÁULICO  
(Analizado para un tránsito NT3) </v>
      </c>
      <c r="G724" s="6" t="s">
        <v>37</v>
      </c>
      <c r="H724" t="s">
        <v>339</v>
      </c>
      <c r="I724" s="6" t="s">
        <v>160</v>
      </c>
      <c r="J724" s="5" cm="1">
        <f t="array" ref="J724">INDEX(Tabla8[[#All],[Departamento ]:[Precio ($ COP)]],MATCH(Tabla712[[#This Row],[DEPARTAMENTO]]&amp;Tabla712[[#This Row],[CODIGO]]&amp;Tabla712[[#This Row],[PROVINCIA]],Tabla8[[#All],[Departamento ]]&amp;Tabla8[[#All],[Código]]&amp;Tabla8[[#All],[Provincia]],0),7)</f>
        <v>5920.5078271390385</v>
      </c>
      <c r="K724" s="74" t="s">
        <v>421</v>
      </c>
      <c r="L724" s="63" t="s">
        <v>421</v>
      </c>
      <c r="M724" s="63" t="s">
        <v>421</v>
      </c>
      <c r="N724" s="75" t="s">
        <v>421</v>
      </c>
      <c r="O724" s="64">
        <v>6.5650000000000004</v>
      </c>
      <c r="P724" s="77">
        <f>Tabla712[[#This Row],[CANTIDAD DE MATERIAL]]*Tabla712[[#This Row],[VALOR ECONOMICO ]]</f>
        <v>38868.133885167787</v>
      </c>
      <c r="Q724" s="65" t="s">
        <v>421</v>
      </c>
      <c r="R724" s="78" t="s">
        <v>421</v>
      </c>
      <c r="S724" s="71" t="s">
        <v>421</v>
      </c>
      <c r="T724" s="94" t="s">
        <v>421</v>
      </c>
      <c r="U724" s="71" t="s">
        <v>421</v>
      </c>
      <c r="V724" s="80" t="s">
        <v>421</v>
      </c>
    </row>
    <row r="725" spans="2:22" x14ac:dyDescent="0.3">
      <c r="B725" s="6" t="str">
        <f>'DATOS DISEÑO'!$C$9</f>
        <v>BOYACÁ</v>
      </c>
      <c r="C725" s="6" t="str">
        <f>'DATOS DISEÑO'!$C$10</f>
        <v>TUNDAMA</v>
      </c>
      <c r="D725" s="6">
        <v>21</v>
      </c>
      <c r="E725" s="6" t="s">
        <v>117</v>
      </c>
      <c r="F725" s="82" t="str">
        <f>VLOOKUP(Tabla712[[#This Row],[ITEM]],Tabla1[[#All],[ÍTEM]:[DESCRIPCIÓN ACTIVIDAD]],3,FALSE)</f>
        <v xml:space="preserve">PAVIMENTO DE CONCRETO HIDRÁULICO  
(Analizado para un tránsito NT3) </v>
      </c>
      <c r="G725" s="6" t="s">
        <v>39</v>
      </c>
      <c r="H725" t="s">
        <v>340</v>
      </c>
      <c r="I725" s="6" t="s">
        <v>160</v>
      </c>
      <c r="J725" s="5" cm="1">
        <f t="array" ref="J725">INDEX(Tabla8[[#All],[Departamento ]:[Precio ($ COP)]],MATCH(Tabla712[[#This Row],[DEPARTAMENTO]]&amp;Tabla712[[#This Row],[CODIGO]]&amp;Tabla712[[#This Row],[PROVINCIA]],Tabla8[[#All],[Departamento ]]&amp;Tabla8[[#All],[Código]]&amp;Tabla8[[#All],[Provincia]],0),7)</f>
        <v>5855.4473015660824</v>
      </c>
      <c r="K725" s="74" t="s">
        <v>421</v>
      </c>
      <c r="L725" s="63" t="s">
        <v>421</v>
      </c>
      <c r="M725" s="63" t="s">
        <v>421</v>
      </c>
      <c r="N725" s="75" t="s">
        <v>421</v>
      </c>
      <c r="O725" s="64">
        <v>0.52</v>
      </c>
      <c r="P725" s="77">
        <f>Tabla712[[#This Row],[CANTIDAD DE MATERIAL]]*Tabla712[[#This Row],[VALOR ECONOMICO ]]</f>
        <v>3044.8325968143631</v>
      </c>
      <c r="Q725" s="65" t="s">
        <v>421</v>
      </c>
      <c r="R725" s="78" t="s">
        <v>421</v>
      </c>
      <c r="S725" s="71" t="s">
        <v>421</v>
      </c>
      <c r="T725" s="94" t="s">
        <v>421</v>
      </c>
      <c r="U725" s="71" t="s">
        <v>421</v>
      </c>
      <c r="V725" s="80" t="s">
        <v>421</v>
      </c>
    </row>
    <row r="726" spans="2:22" x14ac:dyDescent="0.3">
      <c r="B726" s="6" t="str">
        <f>'DATOS DISEÑO'!$C$9</f>
        <v>BOYACÁ</v>
      </c>
      <c r="C726" s="6" t="str">
        <f>'DATOS DISEÑO'!$C$10</f>
        <v>TUNDAMA</v>
      </c>
      <c r="D726" s="6">
        <v>21</v>
      </c>
      <c r="E726" s="6">
        <v>236.1</v>
      </c>
      <c r="F726" s="82" t="str">
        <f>VLOOKUP(Tabla712[[#This Row],[ITEM]],Tabla1[[#All],[ÍTEM]:[DESCRIPCIÓN ACTIVIDAD]],3,FALSE)</f>
        <v>SUELO DE SUBRASANTE ESTABILIZADO CON CAL 
(Incluye suminisitro de la Cal)</v>
      </c>
      <c r="G726" s="6" t="s">
        <v>41</v>
      </c>
      <c r="H726" t="s">
        <v>341</v>
      </c>
      <c r="I726" s="6" t="s">
        <v>160</v>
      </c>
      <c r="J726" s="5" cm="1">
        <f t="array" ref="J726">INDEX(Tabla8[[#All],[Departamento ]:[Precio ($ COP)]],MATCH(Tabla712[[#This Row],[DEPARTAMENTO]]&amp;Tabla712[[#This Row],[CODIGO]]&amp;Tabla712[[#This Row],[PROVINCIA]],Tabla8[[#All],[Departamento ]]&amp;Tabla8[[#All],[Código]]&amp;Tabla8[[#All],[Provincia]],0),7)</f>
        <v>1725</v>
      </c>
      <c r="K726" s="74" t="s">
        <v>421</v>
      </c>
      <c r="L726" s="63" t="s">
        <v>421</v>
      </c>
      <c r="M726" s="63" t="s">
        <v>421</v>
      </c>
      <c r="N726" s="75" t="s">
        <v>421</v>
      </c>
      <c r="O726" s="64">
        <v>80</v>
      </c>
      <c r="P726" s="77">
        <f>Tabla712[[#This Row],[CANTIDAD DE MATERIAL]]*Tabla712[[#This Row],[VALOR ECONOMICO ]]</f>
        <v>138000</v>
      </c>
      <c r="Q726" s="65" t="s">
        <v>421</v>
      </c>
      <c r="R726" s="78" t="s">
        <v>421</v>
      </c>
      <c r="S726" s="71" t="s">
        <v>421</v>
      </c>
      <c r="T726" s="94" t="s">
        <v>421</v>
      </c>
      <c r="U726" s="71" t="s">
        <v>421</v>
      </c>
      <c r="V726" s="80" t="s">
        <v>421</v>
      </c>
    </row>
    <row r="727" spans="2:22" x14ac:dyDescent="0.3">
      <c r="B727" s="6" t="str">
        <f>'DATOS DISEÑO'!$C$9</f>
        <v>BOYACÁ</v>
      </c>
      <c r="C727" s="6" t="str">
        <f>'DATOS DISEÑO'!$C$10</f>
        <v>TUNDAMA</v>
      </c>
      <c r="D727" s="6">
        <v>21</v>
      </c>
      <c r="E727" s="6" t="s">
        <v>117</v>
      </c>
      <c r="F727" s="82" t="str">
        <f>VLOOKUP(Tabla712[[#This Row],[ITEM]],Tabla1[[#All],[ÍTEM]:[DESCRIPCIÓN ACTIVIDAD]],3,FALSE)</f>
        <v xml:space="preserve">PAVIMENTO DE CONCRETO HIDRÁULICO  
(Analizado para un tránsito NT3) </v>
      </c>
      <c r="G727" s="6" t="s">
        <v>77</v>
      </c>
      <c r="H727" t="s">
        <v>367</v>
      </c>
      <c r="I727" s="6" t="s">
        <v>165</v>
      </c>
      <c r="J727" s="5" cm="1">
        <f t="array" ref="J727">INDEX(Tabla8[[#All],[Departamento ]:[Precio ($ COP)]],MATCH(Tabla712[[#This Row],[DEPARTAMENTO]]&amp;Tabla712[[#This Row],[CODIGO]]&amp;Tabla712[[#This Row],[PROVINCIA]],Tabla8[[#All],[Departamento ]]&amp;Tabla8[[#All],[Código]]&amp;Tabla8[[#All],[Provincia]],0),7)</f>
        <v>1491.1119185291211</v>
      </c>
      <c r="K727" s="74" t="s">
        <v>421</v>
      </c>
      <c r="L727" s="63" t="s">
        <v>421</v>
      </c>
      <c r="M727" s="63" t="s">
        <v>421</v>
      </c>
      <c r="N727" s="75" t="s">
        <v>421</v>
      </c>
      <c r="O727" s="64">
        <v>1.8080000000000001</v>
      </c>
      <c r="P727" s="77">
        <f>Tabla712[[#This Row],[CANTIDAD DE MATERIAL]]*Tabla712[[#This Row],[VALOR ECONOMICO ]]</f>
        <v>2695.9303487006509</v>
      </c>
      <c r="Q727" s="65" t="s">
        <v>421</v>
      </c>
      <c r="R727" s="78" t="s">
        <v>421</v>
      </c>
      <c r="S727" s="71" t="s">
        <v>421</v>
      </c>
      <c r="T727" s="94" t="s">
        <v>421</v>
      </c>
      <c r="U727" s="71" t="s">
        <v>421</v>
      </c>
      <c r="V727" s="80" t="s">
        <v>421</v>
      </c>
    </row>
    <row r="728" spans="2:22" x14ac:dyDescent="0.3">
      <c r="B728" s="6" t="str">
        <f>'DATOS DISEÑO'!$C$9</f>
        <v>BOYACÁ</v>
      </c>
      <c r="C728" s="6" t="str">
        <f>'DATOS DISEÑO'!$C$10</f>
        <v>TUNDAMA</v>
      </c>
      <c r="D728" s="6">
        <v>21</v>
      </c>
      <c r="E728" s="6" t="s">
        <v>109</v>
      </c>
      <c r="F728" s="82" t="str">
        <f>VLOOKUP(Tabla712[[#This Row],[ITEM]],Tabla1[[#All],[ÍTEM]:[DESCRIPCIÓN ACTIVIDAD]],3,FALSE)</f>
        <v>EXCAVACIÓN SIN CLASIFICAR DE LA EXPLANACIÓN Y CANALES</v>
      </c>
      <c r="G728" s="6" t="s">
        <v>53</v>
      </c>
      <c r="H728" t="s">
        <v>349</v>
      </c>
      <c r="I728" s="6" t="s">
        <v>146</v>
      </c>
      <c r="J728" s="5" cm="1">
        <f t="array" ref="J728">INDEX(Tabla8[[#All],[Departamento ]:[Precio ($ COP)]],MATCH(Tabla712[[#This Row],[DEPARTAMENTO]]&amp;Tabla712[[#This Row],[CODIGO]]&amp;Tabla712[[#This Row],[PROVINCIA]],Tabla8[[#All],[Departamento ]]&amp;Tabla8[[#All],[Código]]&amp;Tabla8[[#All],[Provincia]],0),7)</f>
        <v>3377.6829577518247</v>
      </c>
      <c r="K728" s="74" t="s">
        <v>421</v>
      </c>
      <c r="L728" s="63" t="s">
        <v>421</v>
      </c>
      <c r="M728" s="63" t="s">
        <v>421</v>
      </c>
      <c r="N728" s="75" t="s">
        <v>421</v>
      </c>
      <c r="O728" s="64">
        <v>1</v>
      </c>
      <c r="P728" s="77">
        <f>Tabla712[[#This Row],[CANTIDAD DE MATERIAL]]*Tabla712[[#This Row],[VALOR ECONOMICO ]]</f>
        <v>3377.6829577518247</v>
      </c>
      <c r="Q728" s="65" t="s">
        <v>421</v>
      </c>
      <c r="R728" s="78" t="s">
        <v>421</v>
      </c>
      <c r="S728" s="71" t="s">
        <v>421</v>
      </c>
      <c r="T728" s="94" t="s">
        <v>421</v>
      </c>
      <c r="U728" s="71" t="s">
        <v>421</v>
      </c>
      <c r="V728" s="80" t="s">
        <v>421</v>
      </c>
    </row>
    <row r="729" spans="2:22" x14ac:dyDescent="0.3">
      <c r="B729" s="6" t="str">
        <f>'DATOS DISEÑO'!$C$9</f>
        <v>BOYACÁ</v>
      </c>
      <c r="C729" s="6" t="str">
        <f>'DATOS DISEÑO'!$C$10</f>
        <v>TUNDAMA</v>
      </c>
      <c r="D729" s="6">
        <v>21</v>
      </c>
      <c r="E729" s="6" t="s">
        <v>117</v>
      </c>
      <c r="F729" s="82" t="str">
        <f>VLOOKUP(Tabla712[[#This Row],[ITEM]],Tabla1[[#All],[ÍTEM]:[DESCRIPCIÓN ACTIVIDAD]],3,FALSE)</f>
        <v xml:space="preserve">PAVIMENTO DE CONCRETO HIDRÁULICO  
(Analizado para un tránsito NT3) </v>
      </c>
      <c r="G729" s="6" t="s">
        <v>78</v>
      </c>
      <c r="H729" t="s">
        <v>369</v>
      </c>
      <c r="I729" s="6" t="s">
        <v>165</v>
      </c>
      <c r="J729" s="5" cm="1">
        <f t="array" ref="J729">INDEX(Tabla8[[#All],[Departamento ]:[Precio ($ COP)]],MATCH(Tabla712[[#This Row],[DEPARTAMENTO]]&amp;Tabla712[[#This Row],[CODIGO]]&amp;Tabla712[[#This Row],[PROVINCIA]],Tabla8[[#All],[Departamento ]]&amp;Tabla8[[#All],[Código]]&amp;Tabla8[[#All],[Provincia]],0),7)</f>
        <v>10741.705465751824</v>
      </c>
      <c r="K729" s="74" t="s">
        <v>421</v>
      </c>
      <c r="L729" s="63" t="s">
        <v>421</v>
      </c>
      <c r="M729" s="63" t="s">
        <v>421</v>
      </c>
      <c r="N729" s="75" t="s">
        <v>421</v>
      </c>
      <c r="O729" s="64">
        <v>1.29</v>
      </c>
      <c r="P729" s="77">
        <f>Tabla712[[#This Row],[CANTIDAD DE MATERIAL]]*Tabla712[[#This Row],[VALOR ECONOMICO ]]</f>
        <v>13856.800050819853</v>
      </c>
      <c r="Q729" s="65" t="s">
        <v>421</v>
      </c>
      <c r="R729" s="78" t="s">
        <v>421</v>
      </c>
      <c r="S729" s="71" t="s">
        <v>421</v>
      </c>
      <c r="T729" s="94" t="s">
        <v>421</v>
      </c>
      <c r="U729" s="71" t="s">
        <v>421</v>
      </c>
      <c r="V729" s="80" t="s">
        <v>421</v>
      </c>
    </row>
    <row r="730" spans="2:22" x14ac:dyDescent="0.3">
      <c r="B730" s="6" t="str">
        <f>'DATOS DISEÑO'!$C$9</f>
        <v>BOYACÁ</v>
      </c>
      <c r="C730" s="6" t="str">
        <f>'DATOS DISEÑO'!$C$10</f>
        <v>TUNDAMA</v>
      </c>
      <c r="D730" s="6">
        <v>21</v>
      </c>
      <c r="E730" s="6">
        <v>236.1</v>
      </c>
      <c r="F730" s="82" t="str">
        <f>VLOOKUP(Tabla712[[#This Row],[ITEM]],Tabla1[[#All],[ÍTEM]:[DESCRIPCIÓN ACTIVIDAD]],3,FALSE)</f>
        <v>SUELO DE SUBRASANTE ESTABILIZADO CON CAL 
(Incluye suminisitro de la Cal)</v>
      </c>
      <c r="G730" s="6" t="s">
        <v>33</v>
      </c>
      <c r="H730" t="s">
        <v>336</v>
      </c>
      <c r="I730" s="6" t="s">
        <v>335</v>
      </c>
      <c r="J730" s="5" cm="1">
        <f t="array" ref="J730">INDEX(Tabla8[[#All],[Departamento ]:[Precio ($ COP)]],MATCH(Tabla712[[#This Row],[DEPARTAMENTO]]&amp;Tabla712[[#This Row],[CODIGO]]&amp;Tabla712[[#This Row],[PROVINCIA]],Tabla8[[#All],[Departamento ]]&amp;Tabla8[[#All],[Código]]&amp;Tabla8[[#All],[Provincia]],0),7)</f>
        <v>97.87579460336616</v>
      </c>
      <c r="K730" s="74" t="s">
        <v>421</v>
      </c>
      <c r="L730" s="63" t="s">
        <v>421</v>
      </c>
      <c r="M730" s="63" t="s">
        <v>421</v>
      </c>
      <c r="N730" s="75" t="s">
        <v>421</v>
      </c>
      <c r="O730" s="64">
        <v>25</v>
      </c>
      <c r="P730" s="77">
        <f>Tabla712[[#This Row],[CANTIDAD DE MATERIAL]]*Tabla712[[#This Row],[VALOR ECONOMICO ]]</f>
        <v>2446.8948650841539</v>
      </c>
      <c r="Q730" s="65" t="s">
        <v>421</v>
      </c>
      <c r="R730" s="78" t="s">
        <v>421</v>
      </c>
      <c r="S730" s="71" t="s">
        <v>421</v>
      </c>
      <c r="T730" s="94" t="s">
        <v>421</v>
      </c>
      <c r="U730" s="71" t="s">
        <v>421</v>
      </c>
      <c r="V730" s="80" t="s">
        <v>421</v>
      </c>
    </row>
    <row r="731" spans="2:22" x14ac:dyDescent="0.3">
      <c r="B731" s="6" t="str">
        <f>'DATOS DISEÑO'!$C$9</f>
        <v>BOYACÁ</v>
      </c>
      <c r="C731" s="6" t="str">
        <f>'DATOS DISEÑO'!$C$10</f>
        <v>TUNDAMA</v>
      </c>
      <c r="D731" s="6">
        <v>21</v>
      </c>
      <c r="E731" s="6">
        <v>310.10000000000002</v>
      </c>
      <c r="F731" s="82" t="str">
        <f>VLOOKUP(Tabla712[[#This Row],[ITEM]],Tabla1[[#All],[ÍTEM]:[DESCRIPCIÓN ACTIVIDAD]],3,FALSE)</f>
        <v>CONFORMACIÓN DE LA CALZADA EXISTENTE</v>
      </c>
      <c r="G731" s="6" t="s">
        <v>33</v>
      </c>
      <c r="H731" t="s">
        <v>336</v>
      </c>
      <c r="I731" s="6" t="s">
        <v>335</v>
      </c>
      <c r="J731" s="5" cm="1">
        <f t="array" ref="J731">INDEX(Tabla8[[#All],[Departamento ]:[Precio ($ COP)]],MATCH(Tabla712[[#This Row],[DEPARTAMENTO]]&amp;Tabla712[[#This Row],[CODIGO]]&amp;Tabla712[[#This Row],[PROVINCIA]],Tabla8[[#All],[Departamento ]]&amp;Tabla8[[#All],[Código]]&amp;Tabla8[[#All],[Provincia]],0),7)</f>
        <v>97.87579460336616</v>
      </c>
      <c r="K731" s="74" t="s">
        <v>421</v>
      </c>
      <c r="L731" s="63" t="s">
        <v>421</v>
      </c>
      <c r="M731" s="63" t="s">
        <v>421</v>
      </c>
      <c r="N731" s="75" t="s">
        <v>421</v>
      </c>
      <c r="O731" s="64">
        <v>3</v>
      </c>
      <c r="P731" s="77">
        <f>Tabla712[[#This Row],[CANTIDAD DE MATERIAL]]*Tabla712[[#This Row],[VALOR ECONOMICO ]]</f>
        <v>293.62738381009848</v>
      </c>
      <c r="Q731" s="65" t="s">
        <v>421</v>
      </c>
      <c r="R731" s="78" t="s">
        <v>421</v>
      </c>
      <c r="S731" s="71" t="s">
        <v>421</v>
      </c>
      <c r="T731" s="94" t="s">
        <v>421</v>
      </c>
      <c r="U731" s="71" t="s">
        <v>421</v>
      </c>
      <c r="V731" s="80" t="s">
        <v>421</v>
      </c>
    </row>
    <row r="732" spans="2:22" x14ac:dyDescent="0.3">
      <c r="B732" s="6" t="str">
        <f>'DATOS DISEÑO'!$C$9</f>
        <v>BOYACÁ</v>
      </c>
      <c r="C732" s="6" t="str">
        <f>'DATOS DISEÑO'!$C$10</f>
        <v>TUNDAMA</v>
      </c>
      <c r="D732" s="6">
        <v>21</v>
      </c>
      <c r="E732" s="6" t="s">
        <v>117</v>
      </c>
      <c r="F732" s="82" t="str">
        <f>VLOOKUP(Tabla712[[#This Row],[ITEM]],Tabla1[[#All],[ÍTEM]:[DESCRIPCIÓN ACTIVIDAD]],3,FALSE)</f>
        <v xml:space="preserve">PAVIMENTO DE CONCRETO HIDRÁULICO  
(Analizado para un tránsito NT3) </v>
      </c>
      <c r="G732" s="6" t="s">
        <v>55</v>
      </c>
      <c r="H732" t="s">
        <v>350</v>
      </c>
      <c r="I732" s="6" t="s">
        <v>160</v>
      </c>
      <c r="J732" s="5" cm="1">
        <f t="array" ref="J732">INDEX(Tabla8[[#All],[Departamento ]:[Precio ($ COP)]],MATCH(Tabla712[[#This Row],[DEPARTAMENTO]]&amp;Tabla712[[#This Row],[CODIGO]]&amp;Tabla712[[#This Row],[PROVINCIA]],Tabla8[[#All],[Departamento ]]&amp;Tabla8[[#All],[Código]]&amp;Tabla8[[#All],[Provincia]],0),7)</f>
        <v>8284.3754368187456</v>
      </c>
      <c r="K732" s="74" t="s">
        <v>421</v>
      </c>
      <c r="L732" s="63" t="s">
        <v>421</v>
      </c>
      <c r="M732" s="63" t="s">
        <v>421</v>
      </c>
      <c r="N732" s="75" t="s">
        <v>421</v>
      </c>
      <c r="O732" s="64">
        <v>1.3160000000000001</v>
      </c>
      <c r="P732" s="77">
        <f>Tabla712[[#This Row],[CANTIDAD DE MATERIAL]]*Tabla712[[#This Row],[VALOR ECONOMICO ]]</f>
        <v>10902.238074853469</v>
      </c>
      <c r="Q732" s="65" t="s">
        <v>421</v>
      </c>
      <c r="R732" s="78" t="s">
        <v>421</v>
      </c>
      <c r="S732" s="71" t="s">
        <v>421</v>
      </c>
      <c r="T732" s="94" t="s">
        <v>421</v>
      </c>
      <c r="U732" s="71" t="s">
        <v>421</v>
      </c>
      <c r="V732" s="80" t="s">
        <v>421</v>
      </c>
    </row>
    <row r="733" spans="2:22" x14ac:dyDescent="0.3">
      <c r="B733" s="6" t="str">
        <f>'DATOS DISEÑO'!$C$9</f>
        <v>BOYACÁ</v>
      </c>
      <c r="C733" s="6" t="str">
        <f>'DATOS DISEÑO'!$C$10</f>
        <v>TUNDAMA</v>
      </c>
      <c r="D733" s="6">
        <v>21</v>
      </c>
      <c r="E733" s="6" t="s">
        <v>117</v>
      </c>
      <c r="F733" s="82" t="str">
        <f>VLOOKUP(Tabla712[[#This Row],[ITEM]],Tabla1[[#All],[ÍTEM]:[DESCRIPCIÓN ACTIVIDAD]],3,FALSE)</f>
        <v xml:space="preserve">PAVIMENTO DE CONCRETO HIDRÁULICO  
(Analizado para un tránsito NT3) </v>
      </c>
      <c r="G733" s="6" t="s">
        <v>49</v>
      </c>
      <c r="H733" t="s">
        <v>347</v>
      </c>
      <c r="I733" s="6" t="s">
        <v>146</v>
      </c>
      <c r="J733" s="5" cm="1">
        <f t="array" ref="J733">INDEX(Tabla8[[#All],[Departamento ]:[Precio ($ COP)]],MATCH(Tabla712[[#This Row],[DEPARTAMENTO]]&amp;Tabla712[[#This Row],[CODIGO]]&amp;Tabla712[[#This Row],[PROVINCIA]],Tabla8[[#All],[Departamento ]]&amp;Tabla8[[#All],[Código]]&amp;Tabla8[[#All],[Provincia]],0),7)</f>
        <v>730184</v>
      </c>
      <c r="K733" s="74" t="s">
        <v>421</v>
      </c>
      <c r="L733" s="63" t="s">
        <v>421</v>
      </c>
      <c r="M733" s="63" t="s">
        <v>421</v>
      </c>
      <c r="N733" s="75" t="s">
        <v>421</v>
      </c>
      <c r="O733" s="64">
        <v>1.01</v>
      </c>
      <c r="P733" s="77">
        <f>Tabla712[[#This Row],[CANTIDAD DE MATERIAL]]*Tabla712[[#This Row],[VALOR ECONOMICO ]]</f>
        <v>737485.84</v>
      </c>
      <c r="Q733" s="65" t="s">
        <v>421</v>
      </c>
      <c r="R733" s="78" t="s">
        <v>421</v>
      </c>
      <c r="S733" s="71" t="s">
        <v>421</v>
      </c>
      <c r="T733" s="94" t="s">
        <v>421</v>
      </c>
      <c r="U733" s="71" t="s">
        <v>421</v>
      </c>
      <c r="V733" s="80" t="s">
        <v>421</v>
      </c>
    </row>
    <row r="734" spans="2:22" x14ac:dyDescent="0.3">
      <c r="B734" s="6" t="str">
        <f>'DATOS DISEÑO'!$C$9</f>
        <v>BOYACÁ</v>
      </c>
      <c r="C734" s="6" t="str">
        <f>'DATOS DISEÑO'!$C$10</f>
        <v>TUNDAMA</v>
      </c>
      <c r="D734" s="6">
        <v>21</v>
      </c>
      <c r="E734" s="6" t="s">
        <v>117</v>
      </c>
      <c r="F734" s="82" t="str">
        <f>VLOOKUP(Tabla712[[#This Row],[ITEM]],Tabla1[[#All],[ÍTEM]:[DESCRIPCIÓN ACTIVIDAD]],3,FALSE)</f>
        <v xml:space="preserve">PAVIMENTO DE CONCRETO HIDRÁULICO  
(Analizado para un tránsito NT3) </v>
      </c>
      <c r="G734" s="6" t="s">
        <v>6</v>
      </c>
      <c r="H734" t="s">
        <v>373</v>
      </c>
      <c r="I734" s="6" t="s">
        <v>372</v>
      </c>
      <c r="J734" s="5" cm="1">
        <f t="array" ref="J734">INDEX(Tabla9[[#All],[Departamento ]:[Precio ($ COP)]],MATCH(Tabla712[[#This Row],[DEPARTAMENTO]]&amp;Tabla712[[#This Row],[CODIGO]]&amp;Tabla712[[#This Row],[PROVINCIA]],Tabla9[[#All],[Departamento ]]&amp;Tabla9[[#All],[Código]]&amp;Tabla9[[#All],[Provincia]],0),8)</f>
        <v>4794.383416017009</v>
      </c>
      <c r="K734" s="74" t="s">
        <v>421</v>
      </c>
      <c r="L734" s="63" t="s">
        <v>421</v>
      </c>
      <c r="M734" s="63" t="s">
        <v>421</v>
      </c>
      <c r="N734" s="75" t="s">
        <v>421</v>
      </c>
      <c r="O734" s="64" t="s">
        <v>421</v>
      </c>
      <c r="P734" s="76" t="s">
        <v>421</v>
      </c>
      <c r="Q734" s="65">
        <f>1/6.25</f>
        <v>0.16</v>
      </c>
      <c r="R734" s="79">
        <f>Tabla712[[#This Row],[VALOR ECONOMICO ]]*Tabla712[[#This Row],[RENDIMIENTO EQUIPO]]</f>
        <v>767.10134656272146</v>
      </c>
      <c r="S734" s="71" t="s">
        <v>421</v>
      </c>
      <c r="T734" s="94" t="s">
        <v>421</v>
      </c>
      <c r="U734" s="71" t="s">
        <v>421</v>
      </c>
      <c r="V734" s="80" t="s">
        <v>421</v>
      </c>
    </row>
    <row r="735" spans="2:22" x14ac:dyDescent="0.3">
      <c r="B735" s="6" t="str">
        <f>'DATOS DISEÑO'!$C$9</f>
        <v>BOYACÁ</v>
      </c>
      <c r="C735" s="6" t="str">
        <f>'DATOS DISEÑO'!$C$10</f>
        <v>TUNDAMA</v>
      </c>
      <c r="D735" s="6">
        <v>21</v>
      </c>
      <c r="E735" s="6" t="s">
        <v>109</v>
      </c>
      <c r="F735" s="82" t="str">
        <f>VLOOKUP(Tabla712[[#This Row],[ITEM]],Tabla1[[#All],[ÍTEM]:[DESCRIPCIÓN ACTIVIDAD]],3,FALSE)</f>
        <v>EXCAVACIÓN SIN CLASIFICAR DE LA EXPLANACIÓN Y CANALES</v>
      </c>
      <c r="G735" s="6" t="s">
        <v>10</v>
      </c>
      <c r="H735" t="s">
        <v>375</v>
      </c>
      <c r="I735" s="6" t="s">
        <v>372</v>
      </c>
      <c r="J735" s="5" cm="1">
        <f t="array" ref="J735">INDEX(Tabla9[[#All],[Departamento ]:[Precio ($ COP)]],MATCH(Tabla712[[#This Row],[DEPARTAMENTO]]&amp;Tabla712[[#This Row],[CODIGO]]&amp;Tabla712[[#This Row],[PROVINCIA]],Tabla9[[#All],[Departamento ]]&amp;Tabla9[[#All],[Código]]&amp;Tabla9[[#All],[Provincia]],0),8)</f>
        <v>250141.74344436562</v>
      </c>
      <c r="K735" s="74" t="s">
        <v>421</v>
      </c>
      <c r="L735" s="63" t="s">
        <v>421</v>
      </c>
      <c r="M735" s="63" t="s">
        <v>421</v>
      </c>
      <c r="N735" s="75" t="s">
        <v>421</v>
      </c>
      <c r="O735" s="64" t="s">
        <v>421</v>
      </c>
      <c r="P735" s="76" t="s">
        <v>421</v>
      </c>
      <c r="Q735" s="65">
        <f>1/70</f>
        <v>1.4285714285714285E-2</v>
      </c>
      <c r="R735" s="79">
        <f>Tabla712[[#This Row],[VALOR ECONOMICO ]]*Tabla712[[#This Row],[RENDIMIENTO EQUIPO]]</f>
        <v>3573.4534777766517</v>
      </c>
      <c r="S735" s="71" t="s">
        <v>421</v>
      </c>
      <c r="T735" s="94" t="s">
        <v>421</v>
      </c>
      <c r="U735" s="71" t="s">
        <v>421</v>
      </c>
      <c r="V735" s="80" t="s">
        <v>421</v>
      </c>
    </row>
    <row r="736" spans="2:22" x14ac:dyDescent="0.3">
      <c r="B736" s="6" t="str">
        <f>'DATOS DISEÑO'!$C$9</f>
        <v>BOYACÁ</v>
      </c>
      <c r="C736" s="6" t="str">
        <f>'DATOS DISEÑO'!$C$10</f>
        <v>TUNDAMA</v>
      </c>
      <c r="D736" s="6">
        <v>21</v>
      </c>
      <c r="E736" s="6">
        <v>310.10000000000002</v>
      </c>
      <c r="F736" s="82" t="str">
        <f>VLOOKUP(Tabla712[[#This Row],[ITEM]],Tabla1[[#All],[ÍTEM]:[DESCRIPCIÓN ACTIVIDAD]],3,FALSE)</f>
        <v>CONFORMACIÓN DE LA CALZADA EXISTENTE</v>
      </c>
      <c r="G736" s="6" t="s">
        <v>323</v>
      </c>
      <c r="H736" t="s">
        <v>377</v>
      </c>
      <c r="I736" s="6" t="s">
        <v>372</v>
      </c>
      <c r="J736" s="5" cm="1">
        <f t="array" ref="J736">INDEX(Tabla9[[#All],[Departamento ]:[Precio ($ COP)]],MATCH(Tabla712[[#This Row],[DEPARTAMENTO]]&amp;Tabla712[[#This Row],[CODIGO]]&amp;Tabla712[[#This Row],[PROVINCIA]],Tabla9[[#All],[Departamento ]]&amp;Tabla9[[#All],[Código]]&amp;Tabla9[[#All],[Provincia]],0),8)</f>
        <v>250141.74344436562</v>
      </c>
      <c r="K736" s="74" t="s">
        <v>421</v>
      </c>
      <c r="L736" s="63" t="s">
        <v>421</v>
      </c>
      <c r="M736" s="63" t="s">
        <v>421</v>
      </c>
      <c r="N736" s="75" t="s">
        <v>421</v>
      </c>
      <c r="O736" s="64" t="s">
        <v>421</v>
      </c>
      <c r="P736" s="76" t="s">
        <v>421</v>
      </c>
      <c r="Q736" s="65">
        <f>1/619.375</f>
        <v>1.6145307769929364E-3</v>
      </c>
      <c r="R736" s="79">
        <f>Tabla712[[#This Row],[VALOR ECONOMICO ]]*Tabla712[[#This Row],[RENDIMIENTO EQUIPO]]</f>
        <v>403.86154340159942</v>
      </c>
      <c r="S736" s="71" t="s">
        <v>421</v>
      </c>
      <c r="T736" s="94" t="s">
        <v>421</v>
      </c>
      <c r="U736" s="71" t="s">
        <v>421</v>
      </c>
      <c r="V736" s="80" t="s">
        <v>421</v>
      </c>
    </row>
    <row r="737" spans="2:22" x14ac:dyDescent="0.3">
      <c r="B737" s="6" t="str">
        <f>'DATOS DISEÑO'!$C$9</f>
        <v>BOYACÁ</v>
      </c>
      <c r="C737" s="6" t="str">
        <f>'DATOS DISEÑO'!$C$10</f>
        <v>TUNDAMA</v>
      </c>
      <c r="D737" s="6">
        <v>21</v>
      </c>
      <c r="E737" s="6">
        <v>236.1</v>
      </c>
      <c r="F737" s="82" t="str">
        <f>VLOOKUP(Tabla712[[#This Row],[ITEM]],Tabla1[[#All],[ÍTEM]:[DESCRIPCIÓN ACTIVIDAD]],3,FALSE)</f>
        <v>SUELO DE SUBRASANTE ESTABILIZADO CON CAL 
(Incluye suminisitro de la Cal)</v>
      </c>
      <c r="G737" s="6" t="s">
        <v>18</v>
      </c>
      <c r="H737" t="s">
        <v>379</v>
      </c>
      <c r="I737" s="6" t="s">
        <v>372</v>
      </c>
      <c r="J737" s="5" cm="1">
        <f t="array" ref="J737">INDEX(Tabla9[[#All],[Departamento ]:[Precio ($ COP)]],MATCH(Tabla712[[#This Row],[DEPARTAMENTO]]&amp;Tabla712[[#This Row],[CODIGO]]&amp;Tabla712[[#This Row],[PROVINCIA]],Tabla9[[#All],[Departamento ]]&amp;Tabla9[[#All],[Código]]&amp;Tabla9[[#All],[Provincia]],0),8)</f>
        <v>61676.547421790725</v>
      </c>
      <c r="K737" s="74" t="s">
        <v>421</v>
      </c>
      <c r="L737" s="63" t="s">
        <v>421</v>
      </c>
      <c r="M737" s="63" t="s">
        <v>421</v>
      </c>
      <c r="N737" s="75" t="s">
        <v>421</v>
      </c>
      <c r="O737" s="64" t="s">
        <v>421</v>
      </c>
      <c r="P737" s="76" t="s">
        <v>421</v>
      </c>
      <c r="Q737" s="65">
        <f>1/35</f>
        <v>2.8571428571428571E-2</v>
      </c>
      <c r="R737" s="79">
        <f>Tabla712[[#This Row],[VALOR ECONOMICO ]]*Tabla712[[#This Row],[RENDIMIENTO EQUIPO]]</f>
        <v>1762.1870691940208</v>
      </c>
      <c r="S737" s="71" t="s">
        <v>421</v>
      </c>
      <c r="T737" s="94" t="s">
        <v>421</v>
      </c>
      <c r="U737" s="71" t="s">
        <v>421</v>
      </c>
      <c r="V737" s="80" t="s">
        <v>421</v>
      </c>
    </row>
    <row r="738" spans="2:22" x14ac:dyDescent="0.3">
      <c r="B738" s="6" t="str">
        <f>'DATOS DISEÑO'!$C$9</f>
        <v>BOYACÁ</v>
      </c>
      <c r="C738" s="6" t="str">
        <f>'DATOS DISEÑO'!$C$10</f>
        <v>TUNDAMA</v>
      </c>
      <c r="D738" s="6">
        <v>21</v>
      </c>
      <c r="E738" s="6">
        <v>310.10000000000002</v>
      </c>
      <c r="F738" s="82" t="str">
        <f>VLOOKUP(Tabla712[[#This Row],[ITEM]],Tabla1[[#All],[ÍTEM]:[DESCRIPCIÓN ACTIVIDAD]],3,FALSE)</f>
        <v>CONFORMACIÓN DE LA CALZADA EXISTENTE</v>
      </c>
      <c r="G738" s="6" t="s">
        <v>18</v>
      </c>
      <c r="H738" t="s">
        <v>379</v>
      </c>
      <c r="I738" s="6" t="s">
        <v>372</v>
      </c>
      <c r="J738" s="5" cm="1">
        <f t="array" ref="J738">INDEX(Tabla9[[#All],[Departamento ]:[Precio ($ COP)]],MATCH(Tabla712[[#This Row],[DEPARTAMENTO]]&amp;Tabla712[[#This Row],[CODIGO]]&amp;Tabla712[[#This Row],[PROVINCIA]],Tabla9[[#All],[Departamento ]]&amp;Tabla9[[#All],[Código]]&amp;Tabla9[[#All],[Provincia]],0),8)</f>
        <v>61676.547421790725</v>
      </c>
      <c r="K738" s="74" t="s">
        <v>421</v>
      </c>
      <c r="L738" s="63" t="s">
        <v>421</v>
      </c>
      <c r="M738" s="63" t="s">
        <v>421</v>
      </c>
      <c r="N738" s="75" t="s">
        <v>421</v>
      </c>
      <c r="O738" s="64" t="s">
        <v>421</v>
      </c>
      <c r="P738" s="76" t="s">
        <v>421</v>
      </c>
      <c r="Q738" s="65">
        <f>1/619.375</f>
        <v>1.6145307769929364E-3</v>
      </c>
      <c r="R738" s="79">
        <f>Tabla712[[#This Row],[VALOR ECONOMICO ]]*Tabla712[[#This Row],[RENDIMIENTO EQUIPO]]</f>
        <v>99.578684031145471</v>
      </c>
      <c r="S738" s="71" t="s">
        <v>421</v>
      </c>
      <c r="T738" s="94" t="s">
        <v>421</v>
      </c>
      <c r="U738" s="71" t="s">
        <v>421</v>
      </c>
      <c r="V738" s="80" t="s">
        <v>421</v>
      </c>
    </row>
    <row r="739" spans="2:22" x14ac:dyDescent="0.3">
      <c r="B739" s="6" t="str">
        <f>'DATOS DISEÑO'!$C$9</f>
        <v>BOYACÁ</v>
      </c>
      <c r="C739" s="6" t="str">
        <f>'DATOS DISEÑO'!$C$10</f>
        <v>TUNDAMA</v>
      </c>
      <c r="D739" s="6">
        <v>21</v>
      </c>
      <c r="E739" s="6" t="s">
        <v>109</v>
      </c>
      <c r="F739" s="82" t="str">
        <f>VLOOKUP(Tabla712[[#This Row],[ITEM]],Tabla1[[#All],[ÍTEM]:[DESCRIPCIÓN ACTIVIDAD]],3,FALSE)</f>
        <v>EXCAVACIÓN SIN CLASIFICAR DE LA EXPLANACIÓN Y CANALES</v>
      </c>
      <c r="G739" s="6" t="s">
        <v>30</v>
      </c>
      <c r="H739" t="s">
        <v>383</v>
      </c>
      <c r="I739" s="6" t="s">
        <v>372</v>
      </c>
      <c r="J739" s="5" cm="1">
        <f t="array" ref="J739">INDEX(Tabla9[[#All],[Departamento ]:[Precio ($ COP)]],MATCH(Tabla712[[#This Row],[DEPARTAMENTO]]&amp;Tabla712[[#This Row],[CODIGO]]&amp;Tabla712[[#This Row],[PROVINCIA]],Tabla9[[#All],[Departamento ]]&amp;Tabla9[[#All],[Código]]&amp;Tabla9[[#All],[Provincia]],0),8)</f>
        <v>135493.44436569806</v>
      </c>
      <c r="K739" s="74" t="s">
        <v>421</v>
      </c>
      <c r="L739" s="63" t="s">
        <v>421</v>
      </c>
      <c r="M739" s="63" t="s">
        <v>421</v>
      </c>
      <c r="N739" s="75" t="s">
        <v>421</v>
      </c>
      <c r="O739" s="64" t="s">
        <v>421</v>
      </c>
      <c r="P739" s="76" t="s">
        <v>421</v>
      </c>
      <c r="Q739" s="65">
        <f>1/53.125</f>
        <v>1.8823529411764704E-2</v>
      </c>
      <c r="R739" s="79">
        <f>Tabla712[[#This Row],[VALOR ECONOMICO ]]*Tabla712[[#This Row],[RENDIMIENTO EQUIPO]]</f>
        <v>2550.4648351190222</v>
      </c>
      <c r="S739" s="71" t="s">
        <v>421</v>
      </c>
      <c r="T739" s="94" t="s">
        <v>421</v>
      </c>
      <c r="U739" s="71" t="s">
        <v>421</v>
      </c>
      <c r="V739" s="80" t="s">
        <v>421</v>
      </c>
    </row>
    <row r="740" spans="2:22" x14ac:dyDescent="0.3">
      <c r="B740" s="6" t="str">
        <f>'DATOS DISEÑO'!$C$9</f>
        <v>BOYACÁ</v>
      </c>
      <c r="C740" s="6" t="str">
        <f>'DATOS DISEÑO'!$C$10</f>
        <v>TUNDAMA</v>
      </c>
      <c r="D740" s="6">
        <v>21</v>
      </c>
      <c r="E740" s="6" t="s">
        <v>117</v>
      </c>
      <c r="F740" s="82" t="str">
        <f>VLOOKUP(Tabla712[[#This Row],[ITEM]],Tabla1[[#All],[ÍTEM]:[DESCRIPCIÓN ACTIVIDAD]],3,FALSE)</f>
        <v xml:space="preserve">PAVIMENTO DE CONCRETO HIDRÁULICO  
(Analizado para un tránsito NT3) </v>
      </c>
      <c r="G740" s="6" t="s">
        <v>42</v>
      </c>
      <c r="H740" t="s">
        <v>389</v>
      </c>
      <c r="I740" s="6" t="s">
        <v>372</v>
      </c>
      <c r="J740" s="5" cm="1">
        <f t="array" ref="J740">INDEX(Tabla9[[#All],[Departamento ]:[Precio ($ COP)]],MATCH(Tabla712[[#This Row],[DEPARTAMENTO]]&amp;Tabla712[[#This Row],[CODIGO]]&amp;Tabla712[[#This Row],[PROVINCIA]],Tabla9[[#All],[Departamento ]]&amp;Tabla9[[#All],[Código]]&amp;Tabla9[[#All],[Provincia]],0),8)</f>
        <v>83380.581148121899</v>
      </c>
      <c r="K740" s="74" t="s">
        <v>421</v>
      </c>
      <c r="L740" s="63" t="s">
        <v>421</v>
      </c>
      <c r="M740" s="63" t="s">
        <v>421</v>
      </c>
      <c r="N740" s="75" t="s">
        <v>421</v>
      </c>
      <c r="O740" s="64" t="s">
        <v>421</v>
      </c>
      <c r="P740" s="76" t="s">
        <v>421</v>
      </c>
      <c r="Q740" s="65">
        <f>1/6.25</f>
        <v>0.16</v>
      </c>
      <c r="R740" s="79">
        <f>Tabla712[[#This Row],[VALOR ECONOMICO ]]*Tabla712[[#This Row],[RENDIMIENTO EQUIPO]]</f>
        <v>13340.892983699505</v>
      </c>
      <c r="S740" s="71" t="s">
        <v>421</v>
      </c>
      <c r="T740" s="94" t="s">
        <v>421</v>
      </c>
      <c r="U740" s="71" t="s">
        <v>421</v>
      </c>
      <c r="V740" s="80" t="s">
        <v>421</v>
      </c>
    </row>
    <row r="741" spans="2:22" x14ac:dyDescent="0.3">
      <c r="B741" s="6" t="str">
        <f>'DATOS DISEÑO'!$C$9</f>
        <v>BOYACÁ</v>
      </c>
      <c r="C741" s="6" t="str">
        <f>'DATOS DISEÑO'!$C$10</f>
        <v>TUNDAMA</v>
      </c>
      <c r="D741" s="6">
        <v>21</v>
      </c>
      <c r="E741" s="6" t="s">
        <v>117</v>
      </c>
      <c r="F741" s="82" t="str">
        <f>VLOOKUP(Tabla712[[#This Row],[ITEM]],Tabla1[[#All],[ÍTEM]:[DESCRIPCIÓN ACTIVIDAD]],3,FALSE)</f>
        <v xml:space="preserve">PAVIMENTO DE CONCRETO HIDRÁULICO  
(Analizado para un tránsito NT3) </v>
      </c>
      <c r="G741" s="6" t="s">
        <v>44</v>
      </c>
      <c r="H741" t="s">
        <v>390</v>
      </c>
      <c r="I741" s="6" t="s">
        <v>372</v>
      </c>
      <c r="J741" s="5" cm="1">
        <f t="array" ref="J741">INDEX(Tabla9[[#All],[Departamento ]:[Precio ($ COP)]],MATCH(Tabla712[[#This Row],[DEPARTAMENTO]]&amp;Tabla712[[#This Row],[CODIGO]]&amp;Tabla712[[#This Row],[PROVINCIA]],Tabla9[[#All],[Departamento ]]&amp;Tabla9[[#All],[Código]]&amp;Tabla9[[#All],[Provincia]],0),8)</f>
        <v>14332.941186854017</v>
      </c>
      <c r="K741" s="74" t="s">
        <v>421</v>
      </c>
      <c r="L741" s="63" t="s">
        <v>421</v>
      </c>
      <c r="M741" s="63" t="s">
        <v>421</v>
      </c>
      <c r="N741" s="75" t="s">
        <v>421</v>
      </c>
      <c r="O741" s="64" t="s">
        <v>421</v>
      </c>
      <c r="P741" s="76" t="s">
        <v>421</v>
      </c>
      <c r="Q741" s="65">
        <f>1/6.25</f>
        <v>0.16</v>
      </c>
      <c r="R741" s="79">
        <f>Tabla712[[#This Row],[VALOR ECONOMICO ]]*Tabla712[[#This Row],[RENDIMIENTO EQUIPO]]</f>
        <v>2293.2705898966428</v>
      </c>
      <c r="S741" s="71" t="s">
        <v>421</v>
      </c>
      <c r="T741" s="94" t="s">
        <v>421</v>
      </c>
      <c r="U741" s="71" t="s">
        <v>421</v>
      </c>
      <c r="V741" s="80" t="s">
        <v>421</v>
      </c>
    </row>
    <row r="742" spans="2:22" x14ac:dyDescent="0.3">
      <c r="B742" s="6" t="str">
        <f>'DATOS DISEÑO'!$C$9</f>
        <v>BOYACÁ</v>
      </c>
      <c r="C742" s="6" t="str">
        <f>'DATOS DISEÑO'!$C$10</f>
        <v>TUNDAMA</v>
      </c>
      <c r="D742" s="6">
        <v>21</v>
      </c>
      <c r="E742" s="6" t="s">
        <v>117</v>
      </c>
      <c r="F742" s="82" t="str">
        <f>VLOOKUP(Tabla712[[#This Row],[ITEM]],Tabla1[[#All],[ÍTEM]:[DESCRIPCIÓN ACTIVIDAD]],3,FALSE)</f>
        <v xml:space="preserve">PAVIMENTO DE CONCRETO HIDRÁULICO  
(Analizado para un tránsito NT3) </v>
      </c>
      <c r="G742" s="6" t="s">
        <v>48</v>
      </c>
      <c r="H742" t="s">
        <v>392</v>
      </c>
      <c r="I742" s="6" t="s">
        <v>372</v>
      </c>
      <c r="J742" s="5" cm="1">
        <f t="array" ref="J742">INDEX(Tabla9[[#All],[Departamento ]:[Precio ($ COP)]],MATCH(Tabla712[[#This Row],[DEPARTAMENTO]]&amp;Tabla712[[#This Row],[CODIGO]]&amp;Tabla712[[#This Row],[PROVINCIA]],Tabla9[[#All],[Departamento ]]&amp;Tabla9[[#All],[Código]]&amp;Tabla9[[#All],[Provincia]],0),8)</f>
        <v>747.77579318368964</v>
      </c>
      <c r="K742" s="74" t="s">
        <v>421</v>
      </c>
      <c r="L742" s="63" t="s">
        <v>421</v>
      </c>
      <c r="M742" s="63" t="s">
        <v>421</v>
      </c>
      <c r="N742" s="75" t="s">
        <v>421</v>
      </c>
      <c r="O742" s="64" t="s">
        <v>421</v>
      </c>
      <c r="P742" s="76" t="s">
        <v>421</v>
      </c>
      <c r="Q742" s="65">
        <f>1/6.25</f>
        <v>0.16</v>
      </c>
      <c r="R742" s="79">
        <f>Tabla712[[#This Row],[VALOR ECONOMICO ]]*Tabla712[[#This Row],[RENDIMIENTO EQUIPO]]</f>
        <v>119.64412690939035</v>
      </c>
      <c r="S742" s="71" t="s">
        <v>421</v>
      </c>
      <c r="T742" s="94" t="s">
        <v>421</v>
      </c>
      <c r="U742" s="71" t="s">
        <v>421</v>
      </c>
      <c r="V742" s="80" t="s">
        <v>421</v>
      </c>
    </row>
    <row r="743" spans="2:22" x14ac:dyDescent="0.3">
      <c r="B743" s="6" t="str">
        <f>'DATOS DISEÑO'!$C$9</f>
        <v>BOYACÁ</v>
      </c>
      <c r="C743" s="6" t="str">
        <f>'DATOS DISEÑO'!$C$10</f>
        <v>TUNDAMA</v>
      </c>
      <c r="D743" s="6">
        <v>21</v>
      </c>
      <c r="E743" s="6">
        <v>236.1</v>
      </c>
      <c r="F743" s="82" t="str">
        <f>VLOOKUP(Tabla712[[#This Row],[ITEM]],Tabla1[[#All],[ÍTEM]:[DESCRIPCIÓN ACTIVIDAD]],3,FALSE)</f>
        <v>SUELO DE SUBRASANTE ESTABILIZADO CON CAL 
(Incluye suminisitro de la Cal)</v>
      </c>
      <c r="G743" s="6" t="s">
        <v>52</v>
      </c>
      <c r="H743" t="s">
        <v>395</v>
      </c>
      <c r="I743" s="6" t="s">
        <v>372</v>
      </c>
      <c r="J743" s="5" cm="1">
        <f t="array" ref="J743">INDEX(Tabla9[[#All],[Departamento ]:[Precio ($ COP)]],MATCH(Tabla712[[#This Row],[DEPARTAMENTO]]&amp;Tabla712[[#This Row],[CODIGO]]&amp;Tabla712[[#This Row],[PROVINCIA]],Tabla9[[#All],[Departamento ]]&amp;Tabla9[[#All],[Código]]&amp;Tabla9[[#All],[Provincia]],0),8)</f>
        <v>250141.74344436562</v>
      </c>
      <c r="K743" s="74" t="s">
        <v>421</v>
      </c>
      <c r="L743" s="63" t="s">
        <v>421</v>
      </c>
      <c r="M743" s="63" t="s">
        <v>421</v>
      </c>
      <c r="N743" s="75" t="s">
        <v>421</v>
      </c>
      <c r="O743" s="64" t="s">
        <v>421</v>
      </c>
      <c r="P743" s="76" t="s">
        <v>421</v>
      </c>
      <c r="Q743" s="65">
        <f>1/35</f>
        <v>2.8571428571428571E-2</v>
      </c>
      <c r="R743" s="79">
        <f>Tabla712[[#This Row],[VALOR ECONOMICO ]]*Tabla712[[#This Row],[RENDIMIENTO EQUIPO]]</f>
        <v>7146.9069555533033</v>
      </c>
      <c r="S743" s="71" t="s">
        <v>421</v>
      </c>
      <c r="T743" s="94" t="s">
        <v>421</v>
      </c>
      <c r="U743" s="71" t="s">
        <v>421</v>
      </c>
      <c r="V743" s="80" t="s">
        <v>421</v>
      </c>
    </row>
    <row r="744" spans="2:22" x14ac:dyDescent="0.3">
      <c r="B744" s="6" t="str">
        <f>'DATOS DISEÑO'!$C$9</f>
        <v>BOYACÁ</v>
      </c>
      <c r="C744" s="6" t="str">
        <f>'DATOS DISEÑO'!$C$10</f>
        <v>TUNDAMA</v>
      </c>
      <c r="D744" s="6">
        <v>21</v>
      </c>
      <c r="E744" s="6">
        <v>310.10000000000002</v>
      </c>
      <c r="F744" s="82" t="str">
        <f>VLOOKUP(Tabla712[[#This Row],[ITEM]],Tabla1[[#All],[ÍTEM]:[DESCRIPCIÓN ACTIVIDAD]],3,FALSE)</f>
        <v>CONFORMACIÓN DE LA CALZADA EXISTENTE</v>
      </c>
      <c r="G744" s="6" t="s">
        <v>52</v>
      </c>
      <c r="H744" t="s">
        <v>395</v>
      </c>
      <c r="I744" s="6" t="s">
        <v>372</v>
      </c>
      <c r="J744" s="5" cm="1">
        <f t="array" ref="J744">INDEX(Tabla9[[#All],[Departamento ]:[Precio ($ COP)]],MATCH(Tabla712[[#This Row],[DEPARTAMENTO]]&amp;Tabla712[[#This Row],[CODIGO]]&amp;Tabla712[[#This Row],[PROVINCIA]],Tabla9[[#All],[Departamento ]]&amp;Tabla9[[#All],[Código]]&amp;Tabla9[[#All],[Provincia]],0),8)</f>
        <v>250141.74344436562</v>
      </c>
      <c r="K744" s="74" t="s">
        <v>421</v>
      </c>
      <c r="L744" s="63" t="s">
        <v>421</v>
      </c>
      <c r="M744" s="63" t="s">
        <v>421</v>
      </c>
      <c r="N744" s="75" t="s">
        <v>421</v>
      </c>
      <c r="O744" s="64" t="s">
        <v>421</v>
      </c>
      <c r="P744" s="76" t="s">
        <v>421</v>
      </c>
      <c r="Q744" s="65">
        <f>1/619.375</f>
        <v>1.6145307769929364E-3</v>
      </c>
      <c r="R744" s="79">
        <f>Tabla712[[#This Row],[VALOR ECONOMICO ]]*Tabla712[[#This Row],[RENDIMIENTO EQUIPO]]</f>
        <v>403.86154340159942</v>
      </c>
      <c r="S744" s="71" t="s">
        <v>421</v>
      </c>
      <c r="T744" s="94" t="s">
        <v>421</v>
      </c>
      <c r="U744" s="71" t="s">
        <v>421</v>
      </c>
      <c r="V744" s="80" t="s">
        <v>421</v>
      </c>
    </row>
    <row r="745" spans="2:22" x14ac:dyDescent="0.3">
      <c r="B745" s="6" t="str">
        <f>'DATOS DISEÑO'!$C$9</f>
        <v>BOYACÁ</v>
      </c>
      <c r="C745" s="6" t="str">
        <f>'DATOS DISEÑO'!$C$10</f>
        <v>TUNDAMA</v>
      </c>
      <c r="D745" s="6">
        <v>21</v>
      </c>
      <c r="E745" s="6" t="s">
        <v>109</v>
      </c>
      <c r="F745" s="82" t="str">
        <f>VLOOKUP(Tabla712[[#This Row],[ITEM]],Tabla1[[#All],[ÍTEM]:[DESCRIPCIÓN ACTIVIDAD]],3,FALSE)</f>
        <v>EXCAVACIÓN SIN CLASIFICAR DE LA EXPLANACIÓN Y CANALES</v>
      </c>
      <c r="G745" s="6" t="s">
        <v>52</v>
      </c>
      <c r="H745" t="s">
        <v>395</v>
      </c>
      <c r="I745" s="6" t="s">
        <v>372</v>
      </c>
      <c r="J745" s="5" cm="1">
        <f t="array" ref="J745">INDEX(Tabla9[[#All],[Departamento ]:[Precio ($ COP)]],MATCH(Tabla712[[#This Row],[DEPARTAMENTO]]&amp;Tabla712[[#This Row],[CODIGO]]&amp;Tabla712[[#This Row],[PROVINCIA]],Tabla9[[#All],[Departamento ]]&amp;Tabla9[[#All],[Código]]&amp;Tabla9[[#All],[Provincia]],0),8)</f>
        <v>250141.74344436562</v>
      </c>
      <c r="K745" s="74" t="s">
        <v>421</v>
      </c>
      <c r="L745" s="63" t="s">
        <v>421</v>
      </c>
      <c r="M745" s="63" t="s">
        <v>421</v>
      </c>
      <c r="N745" s="75" t="s">
        <v>421</v>
      </c>
      <c r="O745" s="64" t="s">
        <v>421</v>
      </c>
      <c r="P745" s="76" t="s">
        <v>421</v>
      </c>
      <c r="Q745" s="65">
        <f>1/53.125</f>
        <v>1.8823529411764704E-2</v>
      </c>
      <c r="R745" s="79">
        <f>Tabla712[[#This Row],[VALOR ECONOMICO ]]*Tabla712[[#This Row],[RENDIMIENTO EQUIPO]]</f>
        <v>4708.5504648351171</v>
      </c>
      <c r="S745" s="71" t="s">
        <v>421</v>
      </c>
      <c r="T745" s="94" t="s">
        <v>421</v>
      </c>
      <c r="U745" s="71" t="s">
        <v>421</v>
      </c>
      <c r="V745" s="80" t="s">
        <v>421</v>
      </c>
    </row>
    <row r="746" spans="2:22" x14ac:dyDescent="0.3">
      <c r="B746" s="6" t="str">
        <f>'DATOS DISEÑO'!$C$9</f>
        <v>BOYACÁ</v>
      </c>
      <c r="C746" s="6" t="str">
        <f>'DATOS DISEÑO'!$C$10</f>
        <v>TUNDAMA</v>
      </c>
      <c r="D746" s="6">
        <v>21</v>
      </c>
      <c r="E746" s="6" t="s">
        <v>117</v>
      </c>
      <c r="F746" s="82" t="str">
        <f>VLOOKUP(Tabla712[[#This Row],[ITEM]],Tabla1[[#All],[ÍTEM]:[DESCRIPCIÓN ACTIVIDAD]],3,FALSE)</f>
        <v xml:space="preserve">PAVIMENTO DE CONCRETO HIDRÁULICO  
(Analizado para un tránsito NT3) </v>
      </c>
      <c r="G746" s="6" t="s">
        <v>58</v>
      </c>
      <c r="H746" t="s">
        <v>398</v>
      </c>
      <c r="I746" s="6" t="s">
        <v>372</v>
      </c>
      <c r="J746" s="5" cm="1">
        <f t="array" ref="J746">INDEX(Tabla9[[#All],[Departamento ]:[Precio ($ COP)]],MATCH(Tabla712[[#This Row],[DEPARTAMENTO]]&amp;Tabla712[[#This Row],[CODIGO]]&amp;Tabla712[[#This Row],[PROVINCIA]],Tabla9[[#All],[Departamento ]]&amp;Tabla9[[#All],[Código]]&amp;Tabla9[[#All],[Provincia]],0),8)</f>
        <v>9804.9919040198711</v>
      </c>
      <c r="K746" s="74" t="s">
        <v>421</v>
      </c>
      <c r="L746" s="63" t="s">
        <v>421</v>
      </c>
      <c r="M746" s="63" t="s">
        <v>421</v>
      </c>
      <c r="N746" s="75" t="s">
        <v>421</v>
      </c>
      <c r="O746" s="64" t="s">
        <v>421</v>
      </c>
      <c r="P746" s="76" t="s">
        <v>421</v>
      </c>
      <c r="Q746" s="65">
        <f>1/6.25</f>
        <v>0.16</v>
      </c>
      <c r="R746" s="79">
        <f>Tabla712[[#This Row],[VALOR ECONOMICO ]]*Tabla712[[#This Row],[RENDIMIENTO EQUIPO]]</f>
        <v>1568.7987046431795</v>
      </c>
      <c r="S746" s="71" t="s">
        <v>421</v>
      </c>
      <c r="T746" s="94" t="s">
        <v>421</v>
      </c>
      <c r="U746" s="71" t="s">
        <v>421</v>
      </c>
      <c r="V746" s="80" t="s">
        <v>421</v>
      </c>
    </row>
    <row r="747" spans="2:22" x14ac:dyDescent="0.3">
      <c r="B747" s="6" t="str">
        <f>'DATOS DISEÑO'!$C$9</f>
        <v>BOYACÁ</v>
      </c>
      <c r="C747" s="6" t="str">
        <f>'DATOS DISEÑO'!$C$10</f>
        <v>TUNDAMA</v>
      </c>
      <c r="D747" s="6">
        <v>21</v>
      </c>
      <c r="E747" s="6" t="s">
        <v>109</v>
      </c>
      <c r="F747" s="82" t="str">
        <f>VLOOKUP(Tabla712[[#This Row],[ITEM]],Tabla1[[#All],[ÍTEM]:[DESCRIPCIÓN ACTIVIDAD]],3,FALSE)</f>
        <v>EXCAVACIÓN SIN CLASIFICAR DE LA EXPLANACIÓN Y CANALES</v>
      </c>
      <c r="G747" s="6" t="s">
        <v>60</v>
      </c>
      <c r="H747" t="s">
        <v>399</v>
      </c>
      <c r="I747" s="6" t="s">
        <v>372</v>
      </c>
      <c r="J747" s="5" cm="1">
        <f t="array" ref="J747">INDEX(Tabla9[[#All],[Departamento ]:[Precio ($ COP)]],MATCH(Tabla712[[#This Row],[DEPARTAMENTO]]&amp;Tabla712[[#This Row],[CODIGO]]&amp;Tabla712[[#This Row],[PROVINCIA]],Tabla9[[#All],[Departamento ]]&amp;Tabla9[[#All],[Código]]&amp;Tabla9[[#All],[Provincia]],0),8)</f>
        <v>281409.46137491136</v>
      </c>
      <c r="K747" s="74" t="s">
        <v>421</v>
      </c>
      <c r="L747" s="63" t="s">
        <v>421</v>
      </c>
      <c r="M747" s="63" t="s">
        <v>421</v>
      </c>
      <c r="N747" s="75" t="s">
        <v>421</v>
      </c>
      <c r="O747" s="64" t="s">
        <v>421</v>
      </c>
      <c r="P747" s="76" t="s">
        <v>421</v>
      </c>
      <c r="Q747" s="65">
        <f>1/53.125</f>
        <v>1.8823529411764704E-2</v>
      </c>
      <c r="R747" s="79">
        <f>Tabla712[[#This Row],[VALOR ECONOMICO ]]*Tabla712[[#This Row],[RENDIMIENTO EQUIPO]]</f>
        <v>5297.1192729395079</v>
      </c>
      <c r="S747" s="71" t="s">
        <v>421</v>
      </c>
      <c r="T747" s="94" t="s">
        <v>421</v>
      </c>
      <c r="U747" s="71" t="s">
        <v>421</v>
      </c>
      <c r="V747" s="80" t="s">
        <v>421</v>
      </c>
    </row>
    <row r="748" spans="2:22" x14ac:dyDescent="0.3">
      <c r="B748" s="6" t="str">
        <f>'DATOS DISEÑO'!$C$9</f>
        <v>BOYACÁ</v>
      </c>
      <c r="C748" s="6" t="str">
        <f>'DATOS DISEÑO'!$C$10</f>
        <v>TUNDAMA</v>
      </c>
      <c r="D748" s="6">
        <v>21</v>
      </c>
      <c r="E748" s="6" t="s">
        <v>117</v>
      </c>
      <c r="F748" s="82" t="str">
        <f>VLOOKUP(Tabla712[[#This Row],[ITEM]],Tabla1[[#All],[ÍTEM]:[DESCRIPCIÓN ACTIVIDAD]],3,FALSE)</f>
        <v xml:space="preserve">PAVIMENTO DE CONCRETO HIDRÁULICO  
(Analizado para un tránsito NT3) </v>
      </c>
      <c r="G748" s="6" t="s">
        <v>64</v>
      </c>
      <c r="H748" t="s">
        <v>401</v>
      </c>
      <c r="I748" s="6" t="s">
        <v>372</v>
      </c>
      <c r="J748" s="5" cm="1">
        <f t="array" ref="J748">INDEX(Tabla9[[#All],[Departamento ]:[Precio ($ COP)]],MATCH(Tabla712[[#This Row],[DEPARTAMENTO]]&amp;Tabla712[[#This Row],[CODIGO]]&amp;Tabla712[[#This Row],[PROVINCIA]],Tabla9[[#All],[Departamento ]]&amp;Tabla9[[#All],[Código]]&amp;Tabla9[[#All],[Provincia]],0),8)</f>
        <v>15633.858965272851</v>
      </c>
      <c r="K748" s="74" t="s">
        <v>421</v>
      </c>
      <c r="L748" s="63" t="s">
        <v>421</v>
      </c>
      <c r="M748" s="63" t="s">
        <v>421</v>
      </c>
      <c r="N748" s="75" t="s">
        <v>421</v>
      </c>
      <c r="O748" s="64" t="s">
        <v>421</v>
      </c>
      <c r="P748" s="76" t="s">
        <v>421</v>
      </c>
      <c r="Q748" s="65">
        <f>1/6.25</f>
        <v>0.16</v>
      </c>
      <c r="R748" s="79">
        <f>Tabla712[[#This Row],[VALOR ECONOMICO ]]*Tabla712[[#This Row],[RENDIMIENTO EQUIPO]]</f>
        <v>2501.4174344436565</v>
      </c>
      <c r="S748" s="71" t="s">
        <v>421</v>
      </c>
      <c r="T748" s="94" t="s">
        <v>421</v>
      </c>
      <c r="U748" s="71" t="s">
        <v>421</v>
      </c>
      <c r="V748" s="80" t="s">
        <v>421</v>
      </c>
    </row>
    <row r="749" spans="2:22" x14ac:dyDescent="0.3">
      <c r="B749" s="6" t="str">
        <f>'DATOS DISEÑO'!$C$9</f>
        <v>BOYACÁ</v>
      </c>
      <c r="C749" s="6" t="str">
        <f>'DATOS DISEÑO'!$C$10</f>
        <v>TUNDAMA</v>
      </c>
      <c r="D749" s="6">
        <v>21</v>
      </c>
      <c r="E749" s="6">
        <v>236.1</v>
      </c>
      <c r="F749" s="82" t="str">
        <f>VLOOKUP(Tabla712[[#This Row],[ITEM]],Tabla1[[#All],[ÍTEM]:[DESCRIPCIÓN ACTIVIDAD]],3,FALSE)</f>
        <v>SUELO DE SUBRASANTE ESTABILIZADO CON CAL 
(Incluye suminisitro de la Cal)</v>
      </c>
      <c r="G749" s="6" t="s">
        <v>66</v>
      </c>
      <c r="H749" t="s">
        <v>402</v>
      </c>
      <c r="I749" s="6" t="s">
        <v>372</v>
      </c>
      <c r="J749" s="5" cm="1">
        <f t="array" ref="J749">INDEX(Tabla9[[#All],[Departamento ]:[Precio ($ COP)]],MATCH(Tabla712[[#This Row],[DEPARTAMENTO]]&amp;Tabla712[[#This Row],[CODIGO]]&amp;Tabla712[[#This Row],[PROVINCIA]],Tabla9[[#All],[Departamento ]]&amp;Tabla9[[#All],[Código]]&amp;Tabla9[[#All],[Provincia]],0),8)</f>
        <v>171972.44861800136</v>
      </c>
      <c r="K749" s="74" t="s">
        <v>421</v>
      </c>
      <c r="L749" s="63" t="s">
        <v>421</v>
      </c>
      <c r="M749" s="63" t="s">
        <v>421</v>
      </c>
      <c r="N749" s="75" t="s">
        <v>421</v>
      </c>
      <c r="O749" s="64" t="s">
        <v>421</v>
      </c>
      <c r="P749" s="76" t="s">
        <v>421</v>
      </c>
      <c r="Q749" s="65">
        <f>1/35</f>
        <v>2.8571428571428571E-2</v>
      </c>
      <c r="R749" s="79">
        <f>Tabla712[[#This Row],[VALOR ECONOMICO ]]*Tabla712[[#This Row],[RENDIMIENTO EQUIPO]]</f>
        <v>4913.4985319428961</v>
      </c>
      <c r="S749" s="71" t="s">
        <v>421</v>
      </c>
      <c r="T749" s="94" t="s">
        <v>421</v>
      </c>
      <c r="U749" s="71" t="s">
        <v>421</v>
      </c>
      <c r="V749" s="80" t="s">
        <v>421</v>
      </c>
    </row>
    <row r="750" spans="2:22" x14ac:dyDescent="0.3">
      <c r="B750" s="6" t="str">
        <f>'DATOS DISEÑO'!$C$9</f>
        <v>BOYACÁ</v>
      </c>
      <c r="C750" s="6" t="str">
        <f>'DATOS DISEÑO'!$C$10</f>
        <v>TUNDAMA</v>
      </c>
      <c r="D750" s="6">
        <v>21</v>
      </c>
      <c r="E750" s="6">
        <v>310.10000000000002</v>
      </c>
      <c r="F750" s="82" t="str">
        <f>VLOOKUP(Tabla712[[#This Row],[ITEM]],Tabla1[[#All],[ÍTEM]:[DESCRIPCIÓN ACTIVIDAD]],3,FALSE)</f>
        <v>CONFORMACIÓN DE LA CALZADA EXISTENTE</v>
      </c>
      <c r="G750" s="6" t="s">
        <v>66</v>
      </c>
      <c r="H750" t="s">
        <v>402</v>
      </c>
      <c r="I750" s="6" t="s">
        <v>372</v>
      </c>
      <c r="J750" s="5" cm="1">
        <f t="array" ref="J750">INDEX(Tabla9[[#All],[Departamento ]:[Precio ($ COP)]],MATCH(Tabla712[[#This Row],[DEPARTAMENTO]]&amp;Tabla712[[#This Row],[CODIGO]]&amp;Tabla712[[#This Row],[PROVINCIA]],Tabla9[[#All],[Departamento ]]&amp;Tabla9[[#All],[Código]]&amp;Tabla9[[#All],[Provincia]],0),8)</f>
        <v>171972.44861800136</v>
      </c>
      <c r="K750" s="74" t="s">
        <v>421</v>
      </c>
      <c r="L750" s="63" t="s">
        <v>421</v>
      </c>
      <c r="M750" s="63" t="s">
        <v>421</v>
      </c>
      <c r="N750" s="75" t="s">
        <v>421</v>
      </c>
      <c r="O750" s="64" t="s">
        <v>421</v>
      </c>
      <c r="P750" s="76" t="s">
        <v>421</v>
      </c>
      <c r="Q750" s="65">
        <f>1/619.375</f>
        <v>1.6145307769929364E-3</v>
      </c>
      <c r="R750" s="79">
        <f>Tabla712[[#This Row],[VALOR ECONOMICO ]]*Tabla712[[#This Row],[RENDIMIENTO EQUIPO]]</f>
        <v>277.65481108859956</v>
      </c>
      <c r="S750" s="71" t="s">
        <v>421</v>
      </c>
      <c r="T750" s="94" t="s">
        <v>421</v>
      </c>
      <c r="U750" s="71" t="s">
        <v>421</v>
      </c>
      <c r="V750" s="80" t="s">
        <v>421</v>
      </c>
    </row>
    <row r="751" spans="2:22" x14ac:dyDescent="0.3">
      <c r="B751" s="6" t="str">
        <f>'DATOS DISEÑO'!$C$9</f>
        <v>BOYACÁ</v>
      </c>
      <c r="C751" s="6" t="str">
        <f>'DATOS DISEÑO'!$C$10</f>
        <v>TUNDAMA</v>
      </c>
      <c r="D751" s="6">
        <v>21</v>
      </c>
      <c r="E751" s="6" t="s">
        <v>117</v>
      </c>
      <c r="F751" s="82" t="str">
        <f>VLOOKUP(Tabla712[[#This Row],[ITEM]],Tabla1[[#All],[ÍTEM]:[DESCRIPCIÓN ACTIVIDAD]],3,FALSE)</f>
        <v xml:space="preserve">PAVIMENTO DE CONCRETO HIDRÁULICO  
(Analizado para un tránsito NT3) </v>
      </c>
      <c r="G751" s="6" t="s">
        <v>15</v>
      </c>
      <c r="H751" t="s">
        <v>410</v>
      </c>
      <c r="I751" s="6" t="s">
        <v>408</v>
      </c>
      <c r="J751" s="5" cm="1">
        <f t="array" ref="J751">INDEX(Tabla10[[#All],[Departamento]:[Precio ($ COP)]],MATCH(Tabla712[[#This Row],[DEPARTAMENTO]]&amp;Tabla712[[#This Row],[CODIGO]]&amp;Tabla712[[#This Row],[PROVINCIA]],Tabla10[[#All],[Departamento]]&amp;Tabla10[[#All],[Código]]&amp;Tabla10[[#All],[Provincia]],0),7)</f>
        <v>3735.7682833602307</v>
      </c>
      <c r="K751" s="74" t="s">
        <v>421</v>
      </c>
      <c r="L751" s="63" t="s">
        <v>421</v>
      </c>
      <c r="M751" s="63" t="s">
        <v>421</v>
      </c>
      <c r="N751" s="75" t="s">
        <v>421</v>
      </c>
      <c r="O751" s="64" t="s">
        <v>421</v>
      </c>
      <c r="P751" s="76" t="s">
        <v>421</v>
      </c>
      <c r="Q751" s="65" t="s">
        <v>421</v>
      </c>
      <c r="R751" s="78" t="s">
        <v>421</v>
      </c>
      <c r="S751" s="140">
        <v>1.01</v>
      </c>
      <c r="T751" s="94">
        <v>1</v>
      </c>
      <c r="U751" s="139">
        <f>Tabla712[[#This Row],[CANTIDAD TRANSPORTE]]*Tabla712[[#This Row],[DISTANCIA DE TRANSPORTE]]</f>
        <v>1.01</v>
      </c>
      <c r="V751" s="91">
        <f>Tabla712[[#This Row],[CANTIDAD TRANSPORTE*DISTANCIA DE TRANSPORTE]]*Tabla712[[#This Row],[VALOR ECONOMICO ]]</f>
        <v>3773.1259661938329</v>
      </c>
    </row>
    <row r="752" spans="2:22" x14ac:dyDescent="0.3">
      <c r="B752" s="6" t="str">
        <f>'DATOS DISEÑO'!$C$9</f>
        <v>BOYACÁ</v>
      </c>
      <c r="C752" s="6" t="str">
        <f>'DATOS DISEÑO'!$C$10</f>
        <v>TUNDAMA</v>
      </c>
      <c r="D752" s="6">
        <v>22</v>
      </c>
      <c r="E752" s="6">
        <v>236.1</v>
      </c>
      <c r="F752" s="82" t="str">
        <f>VLOOKUP(Tabla712[[#This Row],[ITEM]],Tabla1[[#All],[ÍTEM]:[DESCRIPCIÓN ACTIVIDAD]],3,FALSE)</f>
        <v>SUELO DE SUBRASANTE ESTABILIZADO CON CAL 
(Incluye suminisitro de la Cal)</v>
      </c>
      <c r="G752" s="6" t="s">
        <v>8</v>
      </c>
      <c r="H752" t="s">
        <v>100</v>
      </c>
      <c r="I752" s="6" t="s">
        <v>87</v>
      </c>
      <c r="J752" s="5" cm="1">
        <f t="array" ref="J752">INDEX(Tabla5[[#All],[Departamento]:[Precio ($ COP)]],MATCH(Tabla712[[#This Row],[DEPARTAMENTO]]&amp;Tabla712[[#This Row],[CODIGO]]&amp;Tabla712[[#This Row],[PROVINCIA]],Tabla5[[#All],[Departamento]]&amp;Tabla5[[#All],[Código]]&amp;Tabla5[[#All],[Provincia]],0),6)</f>
        <v>160333.33333333334</v>
      </c>
      <c r="K752" s="74">
        <f>Tabla712[[#This Row],[VALOR ECONOMICO ]]/Tabla712[[#This Row],[PRESTACIONES '[%']]]*100</f>
        <v>86666.666666666672</v>
      </c>
      <c r="L752" s="63">
        <v>185</v>
      </c>
      <c r="M752" s="63">
        <v>280</v>
      </c>
      <c r="N752" s="75">
        <f>Tabla712[[#This Row],[VALOR ECONOMICO ]]/Tabla712[[#This Row],[RENDIMIENTO]]</f>
        <v>572.61904761904771</v>
      </c>
      <c r="O752" s="64" t="s">
        <v>421</v>
      </c>
      <c r="P752" s="76" t="s">
        <v>421</v>
      </c>
      <c r="Q752" s="65" t="s">
        <v>421</v>
      </c>
      <c r="R752" s="78" t="s">
        <v>421</v>
      </c>
      <c r="S752" s="71" t="s">
        <v>421</v>
      </c>
      <c r="T752" s="94" t="s">
        <v>421</v>
      </c>
      <c r="U752" s="71" t="s">
        <v>421</v>
      </c>
      <c r="V752" s="80" t="s">
        <v>421</v>
      </c>
    </row>
    <row r="753" spans="2:22" x14ac:dyDescent="0.3">
      <c r="B753" s="6" t="str">
        <f>'DATOS DISEÑO'!$C$9</f>
        <v>BOYACÁ</v>
      </c>
      <c r="C753" s="6" t="str">
        <f>'DATOS DISEÑO'!$C$10</f>
        <v>TUNDAMA</v>
      </c>
      <c r="D753" s="6">
        <v>22</v>
      </c>
      <c r="E753" s="6">
        <v>310.10000000000002</v>
      </c>
      <c r="F753" s="82" t="str">
        <f>VLOOKUP(Tabla712[[#This Row],[ITEM]],Tabla1[[#All],[ÍTEM]:[DESCRIPCIÓN ACTIVIDAD]],3,FALSE)</f>
        <v>CONFORMACIÓN DE LA CALZADA EXISTENTE</v>
      </c>
      <c r="G753" s="6" t="s">
        <v>8</v>
      </c>
      <c r="H753" t="s">
        <v>100</v>
      </c>
      <c r="I753" s="6" t="s">
        <v>87</v>
      </c>
      <c r="J753" s="5" cm="1">
        <f t="array" ref="J753">INDEX(Tabla5[[#All],[Departamento]:[Precio ($ COP)]],MATCH(Tabla712[[#This Row],[DEPARTAMENTO]]&amp;Tabla712[[#This Row],[CODIGO]]&amp;Tabla712[[#This Row],[PROVINCIA]],Tabla5[[#All],[Departamento]]&amp;Tabla5[[#All],[Código]]&amp;Tabla5[[#All],[Provincia]],0),6)</f>
        <v>160333.33333333334</v>
      </c>
      <c r="K753" s="74">
        <f>Tabla712[[#This Row],[VALOR ECONOMICO ]]/Tabla712[[#This Row],[PRESTACIONES '[%']]]*100</f>
        <v>86666.666666666672</v>
      </c>
      <c r="L753" s="63">
        <v>185</v>
      </c>
      <c r="M753" s="63">
        <v>4955</v>
      </c>
      <c r="N753" s="75">
        <f>Tabla712[[#This Row],[VALOR ECONOMICO ]]/Tabla712[[#This Row],[RENDIMIENTO]]</f>
        <v>32.35788765556677</v>
      </c>
      <c r="O753" s="64" t="s">
        <v>421</v>
      </c>
      <c r="P753" s="76" t="s">
        <v>421</v>
      </c>
      <c r="Q753" s="65" t="s">
        <v>421</v>
      </c>
      <c r="R753" s="78" t="s">
        <v>421</v>
      </c>
      <c r="S753" s="71" t="s">
        <v>421</v>
      </c>
      <c r="T753" s="94" t="s">
        <v>421</v>
      </c>
      <c r="U753" s="71" t="s">
        <v>421</v>
      </c>
      <c r="V753" s="80" t="s">
        <v>421</v>
      </c>
    </row>
    <row r="754" spans="2:22" x14ac:dyDescent="0.3">
      <c r="B754" s="6" t="str">
        <f>'DATOS DISEÑO'!$C$9</f>
        <v>BOYACÁ</v>
      </c>
      <c r="C754" s="6" t="str">
        <f>'DATOS DISEÑO'!$C$10</f>
        <v>TUNDAMA</v>
      </c>
      <c r="D754" s="6">
        <v>22</v>
      </c>
      <c r="E754" s="6" t="s">
        <v>109</v>
      </c>
      <c r="F754" s="82" t="str">
        <f>VLOOKUP(Tabla712[[#This Row],[ITEM]],Tabla1[[#All],[ÍTEM]:[DESCRIPCIÓN ACTIVIDAD]],3,FALSE)</f>
        <v>EXCAVACIÓN SIN CLASIFICAR DE LA EXPLANACIÓN Y CANALES</v>
      </c>
      <c r="G754" s="6" t="s">
        <v>8</v>
      </c>
      <c r="H754" t="s">
        <v>100</v>
      </c>
      <c r="I754" s="6" t="s">
        <v>87</v>
      </c>
      <c r="J754" s="5" cm="1">
        <f t="array" ref="J754">INDEX(Tabla5[[#All],[Departamento]:[Precio ($ COP)]],MATCH(Tabla712[[#This Row],[DEPARTAMENTO]]&amp;Tabla712[[#This Row],[CODIGO]]&amp;Tabla712[[#This Row],[PROVINCIA]],Tabla5[[#All],[Departamento]]&amp;Tabla5[[#All],[Código]]&amp;Tabla5[[#All],[Provincia]],0),6)</f>
        <v>160333.33333333334</v>
      </c>
      <c r="K754" s="74">
        <f>Tabla712[[#This Row],[VALOR ECONOMICO ]]/Tabla712[[#This Row],[PRESTACIONES '[%']]]*100</f>
        <v>86666.666666666672</v>
      </c>
      <c r="L754" s="63">
        <v>185</v>
      </c>
      <c r="M754" s="63">
        <v>425</v>
      </c>
      <c r="N754" s="75">
        <f>Tabla712[[#This Row],[VALOR ECONOMICO ]]/Tabla712[[#This Row],[RENDIMIENTO]]</f>
        <v>377.25490196078431</v>
      </c>
      <c r="O754" s="64" t="s">
        <v>421</v>
      </c>
      <c r="P754" s="76" t="s">
        <v>421</v>
      </c>
      <c r="Q754" s="65" t="s">
        <v>421</v>
      </c>
      <c r="R754" s="78" t="s">
        <v>421</v>
      </c>
      <c r="S754" s="71" t="s">
        <v>421</v>
      </c>
      <c r="T754" s="94" t="s">
        <v>421</v>
      </c>
      <c r="U754" s="71" t="s">
        <v>421</v>
      </c>
      <c r="V754" s="80" t="s">
        <v>421</v>
      </c>
    </row>
    <row r="755" spans="2:22" x14ac:dyDescent="0.3">
      <c r="B755" s="6" t="str">
        <f>'DATOS DISEÑO'!$C$9</f>
        <v>BOYACÁ</v>
      </c>
      <c r="C755" s="6" t="str">
        <f>'DATOS DISEÑO'!$C$10</f>
        <v>TUNDAMA</v>
      </c>
      <c r="D755" s="6">
        <v>22</v>
      </c>
      <c r="E755" s="6" t="s">
        <v>118</v>
      </c>
      <c r="F755" s="82" t="str">
        <f>VLOOKUP(Tabla712[[#This Row],[ITEM]],Tabla1[[#All],[ÍTEM]:[DESCRIPCIÓN ACTIVIDAD]],3,FALSE)</f>
        <v xml:space="preserve">PAVIMENTO DE CONCRETO HIDRÁULICO 
(Analizado para un tránsito NT2) </v>
      </c>
      <c r="G755" s="6" t="s">
        <v>20</v>
      </c>
      <c r="H755" t="s">
        <v>103</v>
      </c>
      <c r="I755" s="6" t="s">
        <v>87</v>
      </c>
      <c r="J755" s="5" cm="1">
        <f t="array" ref="J755">INDEX(Tabla5[[#All],[Departamento]:[Precio ($ COP)]],MATCH(Tabla712[[#This Row],[DEPARTAMENTO]]&amp;Tabla712[[#This Row],[CODIGO]]&amp;Tabla712[[#This Row],[PROVINCIA]],Tabla5[[#All],[Departamento]]&amp;Tabla5[[#All],[Código]]&amp;Tabla5[[#All],[Provincia]],0),6)</f>
        <v>561166.66666666674</v>
      </c>
      <c r="K755" s="74">
        <f>Tabla712[[#This Row],[VALOR ECONOMICO ]]/Tabla712[[#This Row],[PRESTACIONES '[%']]]*100</f>
        <v>303333.33333333337</v>
      </c>
      <c r="L755" s="63">
        <v>185</v>
      </c>
      <c r="M755" s="63">
        <v>40</v>
      </c>
      <c r="N755" s="75">
        <f>Tabla712[[#This Row],[VALOR ECONOMICO ]]/Tabla712[[#This Row],[RENDIMIENTO]]</f>
        <v>14029.166666666668</v>
      </c>
      <c r="O755" s="64" t="s">
        <v>421</v>
      </c>
      <c r="P755" s="76" t="s">
        <v>421</v>
      </c>
      <c r="Q755" s="65" t="s">
        <v>421</v>
      </c>
      <c r="R755" s="78" t="s">
        <v>421</v>
      </c>
      <c r="S755" s="71" t="s">
        <v>421</v>
      </c>
      <c r="T755" s="94" t="s">
        <v>421</v>
      </c>
      <c r="U755" s="71" t="s">
        <v>421</v>
      </c>
      <c r="V755" s="80" t="s">
        <v>421</v>
      </c>
    </row>
    <row r="756" spans="2:22" x14ac:dyDescent="0.3">
      <c r="B756" s="6" t="str">
        <f>'DATOS DISEÑO'!$C$9</f>
        <v>BOYACÁ</v>
      </c>
      <c r="C756" s="6" t="str">
        <f>'DATOS DISEÑO'!$C$10</f>
        <v>TUNDAMA</v>
      </c>
      <c r="D756" s="6">
        <v>22</v>
      </c>
      <c r="E756" s="6">
        <v>236.1</v>
      </c>
      <c r="F756" s="82" t="str">
        <f>VLOOKUP(Tabla712[[#This Row],[ITEM]],Tabla1[[#All],[ÍTEM]:[DESCRIPCIÓN ACTIVIDAD]],3,FALSE)</f>
        <v>SUELO DE SUBRASANTE ESTABILIZADO CON CAL 
(Incluye suminisitro de la Cal)</v>
      </c>
      <c r="G756" s="6" t="s">
        <v>28</v>
      </c>
      <c r="H756" t="s">
        <v>105</v>
      </c>
      <c r="I756" s="6" t="s">
        <v>87</v>
      </c>
      <c r="J756" s="5" cm="1">
        <f t="array" ref="J756">INDEX(Tabla5[[#All],[Departamento]:[Precio ($ COP)]],MATCH(Tabla712[[#This Row],[DEPARTAMENTO]]&amp;Tabla712[[#This Row],[CODIGO]]&amp;Tabla712[[#This Row],[PROVINCIA]],Tabla5[[#All],[Departamento]]&amp;Tabla5[[#All],[Código]]&amp;Tabla5[[#All],[Provincia]],0),6)</f>
        <v>136283.33333333334</v>
      </c>
      <c r="K756" s="74">
        <f>Tabla712[[#This Row],[VALOR ECONOMICO ]]/Tabla712[[#This Row],[PRESTACIONES '[%']]]*100</f>
        <v>73666.666666666672</v>
      </c>
      <c r="L756" s="63">
        <v>185</v>
      </c>
      <c r="M756" s="63">
        <v>280</v>
      </c>
      <c r="N756" s="75">
        <f>Tabla712[[#This Row],[VALOR ECONOMICO ]]/Tabla712[[#This Row],[RENDIMIENTO]]</f>
        <v>486.72619047619054</v>
      </c>
      <c r="O756" s="64" t="s">
        <v>421</v>
      </c>
      <c r="P756" s="76" t="s">
        <v>421</v>
      </c>
      <c r="Q756" s="65" t="s">
        <v>421</v>
      </c>
      <c r="R756" s="78" t="s">
        <v>421</v>
      </c>
      <c r="S756" s="71" t="s">
        <v>421</v>
      </c>
      <c r="T756" s="94" t="s">
        <v>421</v>
      </c>
      <c r="U756" s="71" t="s">
        <v>421</v>
      </c>
      <c r="V756" s="80" t="s">
        <v>421</v>
      </c>
    </row>
    <row r="757" spans="2:22" x14ac:dyDescent="0.3">
      <c r="B757" s="6" t="str">
        <f>'DATOS DISEÑO'!$C$9</f>
        <v>BOYACÁ</v>
      </c>
      <c r="C757" s="6" t="str">
        <f>'DATOS DISEÑO'!$C$10</f>
        <v>TUNDAMA</v>
      </c>
      <c r="D757" s="6">
        <v>22</v>
      </c>
      <c r="E757" s="6">
        <v>310.10000000000002</v>
      </c>
      <c r="F757" s="82" t="str">
        <f>VLOOKUP(Tabla712[[#This Row],[ITEM]],Tabla1[[#All],[ÍTEM]:[DESCRIPCIÓN ACTIVIDAD]],3,FALSE)</f>
        <v>CONFORMACIÓN DE LA CALZADA EXISTENTE</v>
      </c>
      <c r="G757" s="6" t="s">
        <v>28</v>
      </c>
      <c r="H757" t="s">
        <v>105</v>
      </c>
      <c r="I757" s="6" t="s">
        <v>87</v>
      </c>
      <c r="J757" s="5" cm="1">
        <f t="array" ref="J757">INDEX(Tabla5[[#All],[Departamento]:[Precio ($ COP)]],MATCH(Tabla712[[#This Row],[DEPARTAMENTO]]&amp;Tabla712[[#This Row],[CODIGO]]&amp;Tabla712[[#This Row],[PROVINCIA]],Tabla5[[#All],[Departamento]]&amp;Tabla5[[#All],[Código]]&amp;Tabla5[[#All],[Provincia]],0),6)</f>
        <v>136283.33333333334</v>
      </c>
      <c r="K757" s="74">
        <f>Tabla712[[#This Row],[VALOR ECONOMICO ]]/Tabla712[[#This Row],[PRESTACIONES '[%']]]*100</f>
        <v>73666.666666666672</v>
      </c>
      <c r="L757" s="63">
        <v>185</v>
      </c>
      <c r="M757" s="63">
        <v>4955</v>
      </c>
      <c r="N757" s="75">
        <f>Tabla712[[#This Row],[VALOR ECONOMICO ]]/Tabla712[[#This Row],[RENDIMIENTO]]</f>
        <v>27.504204507231755</v>
      </c>
      <c r="O757" s="64" t="s">
        <v>421</v>
      </c>
      <c r="P757" s="76" t="s">
        <v>421</v>
      </c>
      <c r="Q757" s="65" t="s">
        <v>421</v>
      </c>
      <c r="R757" s="78" t="s">
        <v>421</v>
      </c>
      <c r="S757" s="71" t="s">
        <v>421</v>
      </c>
      <c r="T757" s="94" t="s">
        <v>421</v>
      </c>
      <c r="U757" s="71" t="s">
        <v>421</v>
      </c>
      <c r="V757" s="80" t="s">
        <v>421</v>
      </c>
    </row>
    <row r="758" spans="2:22" x14ac:dyDescent="0.3">
      <c r="B758" s="6" t="str">
        <f>'DATOS DISEÑO'!$C$9</f>
        <v>BOYACÁ</v>
      </c>
      <c r="C758" s="6" t="str">
        <f>'DATOS DISEÑO'!$C$10</f>
        <v>TUNDAMA</v>
      </c>
      <c r="D758" s="6">
        <v>22</v>
      </c>
      <c r="E758" s="6" t="s">
        <v>109</v>
      </c>
      <c r="F758" s="82" t="str">
        <f>VLOOKUP(Tabla712[[#This Row],[ITEM]],Tabla1[[#All],[ÍTEM]:[DESCRIPCIÓN ACTIVIDAD]],3,FALSE)</f>
        <v>EXCAVACIÓN SIN CLASIFICAR DE LA EXPLANACIÓN Y CANALES</v>
      </c>
      <c r="G758" s="6" t="s">
        <v>28</v>
      </c>
      <c r="H758" t="s">
        <v>105</v>
      </c>
      <c r="I758" s="6" t="s">
        <v>87</v>
      </c>
      <c r="J758" s="5" cm="1">
        <f t="array" ref="J758">INDEX(Tabla5[[#All],[Departamento]:[Precio ($ COP)]],MATCH(Tabla712[[#This Row],[DEPARTAMENTO]]&amp;Tabla712[[#This Row],[CODIGO]]&amp;Tabla712[[#This Row],[PROVINCIA]],Tabla5[[#All],[Departamento]]&amp;Tabla5[[#All],[Código]]&amp;Tabla5[[#All],[Provincia]],0),6)</f>
        <v>136283.33333333334</v>
      </c>
      <c r="K758" s="74">
        <f>Tabla712[[#This Row],[VALOR ECONOMICO ]]/Tabla712[[#This Row],[PRESTACIONES '[%']]]*100</f>
        <v>73666.666666666672</v>
      </c>
      <c r="L758" s="63">
        <v>185</v>
      </c>
      <c r="M758" s="63">
        <v>425</v>
      </c>
      <c r="N758" s="75">
        <f>Tabla712[[#This Row],[VALOR ECONOMICO ]]/Tabla712[[#This Row],[RENDIMIENTO]]</f>
        <v>320.66666666666669</v>
      </c>
      <c r="O758" s="64" t="s">
        <v>421</v>
      </c>
      <c r="P758" s="76" t="s">
        <v>421</v>
      </c>
      <c r="Q758" s="65" t="s">
        <v>421</v>
      </c>
      <c r="R758" s="78" t="s">
        <v>421</v>
      </c>
      <c r="S758" s="71" t="s">
        <v>421</v>
      </c>
      <c r="T758" s="94" t="s">
        <v>421</v>
      </c>
      <c r="U758" s="71" t="s">
        <v>421</v>
      </c>
      <c r="V758" s="80" t="s">
        <v>421</v>
      </c>
    </row>
    <row r="759" spans="2:22" x14ac:dyDescent="0.3">
      <c r="B759" s="6" t="str">
        <f>'DATOS DISEÑO'!$C$9</f>
        <v>BOYACÁ</v>
      </c>
      <c r="C759" s="6" t="str">
        <f>'DATOS DISEÑO'!$C$10</f>
        <v>TUNDAMA</v>
      </c>
      <c r="D759" s="6">
        <v>22</v>
      </c>
      <c r="E759" s="6" t="s">
        <v>118</v>
      </c>
      <c r="F759" s="82" t="str">
        <f>VLOOKUP(Tabla712[[#This Row],[ITEM]],Tabla1[[#All],[ÍTEM]:[DESCRIPCIÓN ACTIVIDAD]],3,FALSE)</f>
        <v xml:space="preserve">PAVIMENTO DE CONCRETO HIDRÁULICO 
(Analizado para un tránsito NT2) </v>
      </c>
      <c r="G759" s="6" t="s">
        <v>28</v>
      </c>
      <c r="H759" t="s">
        <v>105</v>
      </c>
      <c r="I759" s="6" t="s">
        <v>87</v>
      </c>
      <c r="J759" s="5" cm="1">
        <f t="array" ref="J759">INDEX(Tabla5[[#All],[Departamento]:[Precio ($ COP)]],MATCH(Tabla712[[#This Row],[DEPARTAMENTO]]&amp;Tabla712[[#This Row],[CODIGO]]&amp;Tabla712[[#This Row],[PROVINCIA]],Tabla5[[#All],[Departamento]]&amp;Tabla5[[#All],[Código]]&amp;Tabla5[[#All],[Provincia]],0),6)</f>
        <v>136283.33333333334</v>
      </c>
      <c r="K759" s="74">
        <f>Tabla712[[#This Row],[VALOR ECONOMICO ]]/Tabla712[[#This Row],[PRESTACIONES '[%']]]*100</f>
        <v>73666.666666666672</v>
      </c>
      <c r="L759" s="63">
        <v>185</v>
      </c>
      <c r="M759" s="63">
        <v>40</v>
      </c>
      <c r="N759" s="75">
        <f>Tabla712[[#This Row],[VALOR ECONOMICO ]]/Tabla712[[#This Row],[RENDIMIENTO]]</f>
        <v>3407.0833333333335</v>
      </c>
      <c r="O759" s="64" t="s">
        <v>421</v>
      </c>
      <c r="P759" s="76" t="s">
        <v>421</v>
      </c>
      <c r="Q759" s="65" t="s">
        <v>421</v>
      </c>
      <c r="R759" s="78" t="s">
        <v>421</v>
      </c>
      <c r="S759" s="71" t="s">
        <v>421</v>
      </c>
      <c r="T759" s="94" t="s">
        <v>421</v>
      </c>
      <c r="U759" s="71" t="s">
        <v>421</v>
      </c>
      <c r="V759" s="80" t="s">
        <v>421</v>
      </c>
    </row>
    <row r="760" spans="2:22" x14ac:dyDescent="0.3">
      <c r="B760" s="6" t="str">
        <f>'DATOS DISEÑO'!$C$9</f>
        <v>BOYACÁ</v>
      </c>
      <c r="C760" s="6" t="str">
        <f>'DATOS DISEÑO'!$C$10</f>
        <v>TUNDAMA</v>
      </c>
      <c r="D760" s="6">
        <v>22</v>
      </c>
      <c r="E760" s="6" t="s">
        <v>118</v>
      </c>
      <c r="F760" s="82" t="str">
        <f>VLOOKUP(Tabla712[[#This Row],[ITEM]],Tabla1[[#All],[ÍTEM]:[DESCRIPCIÓN ACTIVIDAD]],3,FALSE)</f>
        <v xml:space="preserve">PAVIMENTO DE CONCRETO HIDRÁULICO 
(Analizado para un tránsito NT2) </v>
      </c>
      <c r="G760" s="6" t="s">
        <v>37</v>
      </c>
      <c r="H760" t="s">
        <v>339</v>
      </c>
      <c r="I760" s="6" t="s">
        <v>160</v>
      </c>
      <c r="J760" s="5" cm="1">
        <f t="array" ref="J760">INDEX(Tabla8[[#All],[Departamento ]:[Precio ($ COP)]],MATCH(Tabla712[[#This Row],[DEPARTAMENTO]]&amp;Tabla712[[#This Row],[CODIGO]]&amp;Tabla712[[#This Row],[PROVINCIA]],Tabla8[[#All],[Departamento ]]&amp;Tabla8[[#All],[Código]]&amp;Tabla8[[#All],[Provincia]],0),7)</f>
        <v>5920.5078271390385</v>
      </c>
      <c r="K760" s="74" t="s">
        <v>421</v>
      </c>
      <c r="L760" s="63" t="s">
        <v>421</v>
      </c>
      <c r="M760" s="63" t="s">
        <v>421</v>
      </c>
      <c r="N760" s="75" t="s">
        <v>421</v>
      </c>
      <c r="O760" s="64">
        <v>6.5650000000000004</v>
      </c>
      <c r="P760" s="77">
        <f>Tabla712[[#This Row],[CANTIDAD DE MATERIAL]]*Tabla712[[#This Row],[VALOR ECONOMICO ]]</f>
        <v>38868.133885167787</v>
      </c>
      <c r="Q760" s="65" t="s">
        <v>421</v>
      </c>
      <c r="R760" s="78" t="s">
        <v>421</v>
      </c>
      <c r="S760" s="71" t="s">
        <v>421</v>
      </c>
      <c r="T760" s="94" t="s">
        <v>421</v>
      </c>
      <c r="U760" s="71" t="s">
        <v>421</v>
      </c>
      <c r="V760" s="80" t="s">
        <v>421</v>
      </c>
    </row>
    <row r="761" spans="2:22" x14ac:dyDescent="0.3">
      <c r="B761" s="6" t="str">
        <f>'DATOS DISEÑO'!$C$9</f>
        <v>BOYACÁ</v>
      </c>
      <c r="C761" s="6" t="str">
        <f>'DATOS DISEÑO'!$C$10</f>
        <v>TUNDAMA</v>
      </c>
      <c r="D761" s="6">
        <v>22</v>
      </c>
      <c r="E761" s="6" t="s">
        <v>118</v>
      </c>
      <c r="F761" s="82" t="str">
        <f>VLOOKUP(Tabla712[[#This Row],[ITEM]],Tabla1[[#All],[ÍTEM]:[DESCRIPCIÓN ACTIVIDAD]],3,FALSE)</f>
        <v xml:space="preserve">PAVIMENTO DE CONCRETO HIDRÁULICO 
(Analizado para un tránsito NT2) </v>
      </c>
      <c r="G761" s="6" t="s">
        <v>39</v>
      </c>
      <c r="H761" t="s">
        <v>340</v>
      </c>
      <c r="I761" s="6" t="s">
        <v>160</v>
      </c>
      <c r="J761" s="5" cm="1">
        <f t="array" ref="J761">INDEX(Tabla8[[#All],[Departamento ]:[Precio ($ COP)]],MATCH(Tabla712[[#This Row],[DEPARTAMENTO]]&amp;Tabla712[[#This Row],[CODIGO]]&amp;Tabla712[[#This Row],[PROVINCIA]],Tabla8[[#All],[Departamento ]]&amp;Tabla8[[#All],[Código]]&amp;Tabla8[[#All],[Provincia]],0),7)</f>
        <v>5855.4473015660824</v>
      </c>
      <c r="K761" s="74" t="s">
        <v>421</v>
      </c>
      <c r="L761" s="63" t="s">
        <v>421</v>
      </c>
      <c r="M761" s="63" t="s">
        <v>421</v>
      </c>
      <c r="N761" s="75" t="s">
        <v>421</v>
      </c>
      <c r="O761" s="64">
        <v>0.52</v>
      </c>
      <c r="P761" s="77">
        <f>Tabla712[[#This Row],[CANTIDAD DE MATERIAL]]*Tabla712[[#This Row],[VALOR ECONOMICO ]]</f>
        <v>3044.8325968143631</v>
      </c>
      <c r="Q761" s="65" t="s">
        <v>421</v>
      </c>
      <c r="R761" s="78" t="s">
        <v>421</v>
      </c>
      <c r="S761" s="71" t="s">
        <v>421</v>
      </c>
      <c r="T761" s="94" t="s">
        <v>421</v>
      </c>
      <c r="U761" s="71" t="s">
        <v>421</v>
      </c>
      <c r="V761" s="80" t="s">
        <v>421</v>
      </c>
    </row>
    <row r="762" spans="2:22" x14ac:dyDescent="0.3">
      <c r="B762" s="6" t="str">
        <f>'DATOS DISEÑO'!$C$9</f>
        <v>BOYACÁ</v>
      </c>
      <c r="C762" s="6" t="str">
        <f>'DATOS DISEÑO'!$C$10</f>
        <v>TUNDAMA</v>
      </c>
      <c r="D762" s="6">
        <v>22</v>
      </c>
      <c r="E762" s="6">
        <v>236.1</v>
      </c>
      <c r="F762" s="82" t="str">
        <f>VLOOKUP(Tabla712[[#This Row],[ITEM]],Tabla1[[#All],[ÍTEM]:[DESCRIPCIÓN ACTIVIDAD]],3,FALSE)</f>
        <v>SUELO DE SUBRASANTE ESTABILIZADO CON CAL 
(Incluye suminisitro de la Cal)</v>
      </c>
      <c r="G762" s="6" t="s">
        <v>41</v>
      </c>
      <c r="H762" t="s">
        <v>341</v>
      </c>
      <c r="I762" s="6" t="s">
        <v>160</v>
      </c>
      <c r="J762" s="5" cm="1">
        <f t="array" ref="J762">INDEX(Tabla8[[#All],[Departamento ]:[Precio ($ COP)]],MATCH(Tabla712[[#This Row],[DEPARTAMENTO]]&amp;Tabla712[[#This Row],[CODIGO]]&amp;Tabla712[[#This Row],[PROVINCIA]],Tabla8[[#All],[Departamento ]]&amp;Tabla8[[#All],[Código]]&amp;Tabla8[[#All],[Provincia]],0),7)</f>
        <v>1725</v>
      </c>
      <c r="K762" s="74" t="s">
        <v>421</v>
      </c>
      <c r="L762" s="63" t="s">
        <v>421</v>
      </c>
      <c r="M762" s="63" t="s">
        <v>421</v>
      </c>
      <c r="N762" s="75" t="s">
        <v>421</v>
      </c>
      <c r="O762" s="64">
        <v>80</v>
      </c>
      <c r="P762" s="77">
        <f>Tabla712[[#This Row],[CANTIDAD DE MATERIAL]]*Tabla712[[#This Row],[VALOR ECONOMICO ]]</f>
        <v>138000</v>
      </c>
      <c r="Q762" s="65" t="s">
        <v>421</v>
      </c>
      <c r="R762" s="78" t="s">
        <v>421</v>
      </c>
      <c r="S762" s="71" t="s">
        <v>421</v>
      </c>
      <c r="T762" s="94" t="s">
        <v>421</v>
      </c>
      <c r="U762" s="71" t="s">
        <v>421</v>
      </c>
      <c r="V762" s="80" t="s">
        <v>421</v>
      </c>
    </row>
    <row r="763" spans="2:22" x14ac:dyDescent="0.3">
      <c r="B763" s="6" t="str">
        <f>'DATOS DISEÑO'!$C$9</f>
        <v>BOYACÁ</v>
      </c>
      <c r="C763" s="6" t="str">
        <f>'DATOS DISEÑO'!$C$10</f>
        <v>TUNDAMA</v>
      </c>
      <c r="D763" s="6">
        <v>22</v>
      </c>
      <c r="E763" s="6" t="s">
        <v>118</v>
      </c>
      <c r="F763" s="82" t="str">
        <f>VLOOKUP(Tabla712[[#This Row],[ITEM]],Tabla1[[#All],[ÍTEM]:[DESCRIPCIÓN ACTIVIDAD]],3,FALSE)</f>
        <v xml:space="preserve">PAVIMENTO DE CONCRETO HIDRÁULICO 
(Analizado para un tránsito NT2) </v>
      </c>
      <c r="G763" s="6" t="s">
        <v>77</v>
      </c>
      <c r="H763" t="s">
        <v>367</v>
      </c>
      <c r="I763" s="6" t="s">
        <v>165</v>
      </c>
      <c r="J763" s="5" cm="1">
        <f t="array" ref="J763">INDEX(Tabla8[[#All],[Departamento ]:[Precio ($ COP)]],MATCH(Tabla712[[#This Row],[DEPARTAMENTO]]&amp;Tabla712[[#This Row],[CODIGO]]&amp;Tabla712[[#This Row],[PROVINCIA]],Tabla8[[#All],[Departamento ]]&amp;Tabla8[[#All],[Código]]&amp;Tabla8[[#All],[Provincia]],0),7)</f>
        <v>1491.1119185291211</v>
      </c>
      <c r="K763" s="74" t="s">
        <v>421</v>
      </c>
      <c r="L763" s="63" t="s">
        <v>421</v>
      </c>
      <c r="M763" s="63" t="s">
        <v>421</v>
      </c>
      <c r="N763" s="75" t="s">
        <v>421</v>
      </c>
      <c r="O763" s="64">
        <v>1.8080000000000001</v>
      </c>
      <c r="P763" s="77">
        <f>Tabla712[[#This Row],[CANTIDAD DE MATERIAL]]*Tabla712[[#This Row],[VALOR ECONOMICO ]]</f>
        <v>2695.9303487006509</v>
      </c>
      <c r="Q763" s="65" t="s">
        <v>421</v>
      </c>
      <c r="R763" s="78" t="s">
        <v>421</v>
      </c>
      <c r="S763" s="71" t="s">
        <v>421</v>
      </c>
      <c r="T763" s="94" t="s">
        <v>421</v>
      </c>
      <c r="U763" s="71" t="s">
        <v>421</v>
      </c>
      <c r="V763" s="80" t="s">
        <v>421</v>
      </c>
    </row>
    <row r="764" spans="2:22" x14ac:dyDescent="0.3">
      <c r="B764" s="6" t="str">
        <f>'DATOS DISEÑO'!$C$9</f>
        <v>BOYACÁ</v>
      </c>
      <c r="C764" s="6" t="str">
        <f>'DATOS DISEÑO'!$C$10</f>
        <v>TUNDAMA</v>
      </c>
      <c r="D764" s="6">
        <v>22</v>
      </c>
      <c r="E764" s="6" t="s">
        <v>109</v>
      </c>
      <c r="F764" s="82" t="str">
        <f>VLOOKUP(Tabla712[[#This Row],[ITEM]],Tabla1[[#All],[ÍTEM]:[DESCRIPCIÓN ACTIVIDAD]],3,FALSE)</f>
        <v>EXCAVACIÓN SIN CLASIFICAR DE LA EXPLANACIÓN Y CANALES</v>
      </c>
      <c r="G764" s="6" t="s">
        <v>53</v>
      </c>
      <c r="H764" t="s">
        <v>349</v>
      </c>
      <c r="I764" s="6" t="s">
        <v>146</v>
      </c>
      <c r="J764" s="5" cm="1">
        <f t="array" ref="J764">INDEX(Tabla8[[#All],[Departamento ]:[Precio ($ COP)]],MATCH(Tabla712[[#This Row],[DEPARTAMENTO]]&amp;Tabla712[[#This Row],[CODIGO]]&amp;Tabla712[[#This Row],[PROVINCIA]],Tabla8[[#All],[Departamento ]]&amp;Tabla8[[#All],[Código]]&amp;Tabla8[[#All],[Provincia]],0),7)</f>
        <v>3377.6829577518247</v>
      </c>
      <c r="K764" s="74" t="s">
        <v>421</v>
      </c>
      <c r="L764" s="63" t="s">
        <v>421</v>
      </c>
      <c r="M764" s="63" t="s">
        <v>421</v>
      </c>
      <c r="N764" s="75" t="s">
        <v>421</v>
      </c>
      <c r="O764" s="64">
        <v>1</v>
      </c>
      <c r="P764" s="77">
        <f>Tabla712[[#This Row],[CANTIDAD DE MATERIAL]]*Tabla712[[#This Row],[VALOR ECONOMICO ]]</f>
        <v>3377.6829577518247</v>
      </c>
      <c r="Q764" s="65" t="s">
        <v>421</v>
      </c>
      <c r="R764" s="78" t="s">
        <v>421</v>
      </c>
      <c r="S764" s="71" t="s">
        <v>421</v>
      </c>
      <c r="T764" s="94" t="s">
        <v>421</v>
      </c>
      <c r="U764" s="71" t="s">
        <v>421</v>
      </c>
      <c r="V764" s="80" t="s">
        <v>421</v>
      </c>
    </row>
    <row r="765" spans="2:22" x14ac:dyDescent="0.3">
      <c r="B765" s="6" t="str">
        <f>'DATOS DISEÑO'!$C$9</f>
        <v>BOYACÁ</v>
      </c>
      <c r="C765" s="6" t="str">
        <f>'DATOS DISEÑO'!$C$10</f>
        <v>TUNDAMA</v>
      </c>
      <c r="D765" s="6">
        <v>22</v>
      </c>
      <c r="E765" s="6" t="s">
        <v>118</v>
      </c>
      <c r="F765" s="82" t="str">
        <f>VLOOKUP(Tabla712[[#This Row],[ITEM]],Tabla1[[#All],[ÍTEM]:[DESCRIPCIÓN ACTIVIDAD]],3,FALSE)</f>
        <v xml:space="preserve">PAVIMENTO DE CONCRETO HIDRÁULICO 
(Analizado para un tránsito NT2) </v>
      </c>
      <c r="G765" s="6" t="s">
        <v>78</v>
      </c>
      <c r="H765" t="s">
        <v>369</v>
      </c>
      <c r="I765" s="6" t="s">
        <v>165</v>
      </c>
      <c r="J765" s="5" cm="1">
        <f t="array" ref="J765">INDEX(Tabla8[[#All],[Departamento ]:[Precio ($ COP)]],MATCH(Tabla712[[#This Row],[DEPARTAMENTO]]&amp;Tabla712[[#This Row],[CODIGO]]&amp;Tabla712[[#This Row],[PROVINCIA]],Tabla8[[#All],[Departamento ]]&amp;Tabla8[[#All],[Código]]&amp;Tabla8[[#All],[Provincia]],0),7)</f>
        <v>10741.705465751824</v>
      </c>
      <c r="K765" s="74" t="s">
        <v>421</v>
      </c>
      <c r="L765" s="63" t="s">
        <v>421</v>
      </c>
      <c r="M765" s="63" t="s">
        <v>421</v>
      </c>
      <c r="N765" s="75" t="s">
        <v>421</v>
      </c>
      <c r="O765" s="64">
        <v>1.29</v>
      </c>
      <c r="P765" s="77">
        <f>Tabla712[[#This Row],[CANTIDAD DE MATERIAL]]*Tabla712[[#This Row],[VALOR ECONOMICO ]]</f>
        <v>13856.800050819853</v>
      </c>
      <c r="Q765" s="65" t="s">
        <v>421</v>
      </c>
      <c r="R765" s="78" t="s">
        <v>421</v>
      </c>
      <c r="S765" s="71" t="s">
        <v>421</v>
      </c>
      <c r="T765" s="94" t="s">
        <v>421</v>
      </c>
      <c r="U765" s="71" t="s">
        <v>421</v>
      </c>
      <c r="V765" s="80" t="s">
        <v>421</v>
      </c>
    </row>
    <row r="766" spans="2:22" x14ac:dyDescent="0.3">
      <c r="B766" s="6" t="str">
        <f>'DATOS DISEÑO'!$C$9</f>
        <v>BOYACÁ</v>
      </c>
      <c r="C766" s="6" t="str">
        <f>'DATOS DISEÑO'!$C$10</f>
        <v>TUNDAMA</v>
      </c>
      <c r="D766" s="6">
        <v>22</v>
      </c>
      <c r="E766" s="6">
        <v>236.1</v>
      </c>
      <c r="F766" s="82" t="str">
        <f>VLOOKUP(Tabla712[[#This Row],[ITEM]],Tabla1[[#All],[ÍTEM]:[DESCRIPCIÓN ACTIVIDAD]],3,FALSE)</f>
        <v>SUELO DE SUBRASANTE ESTABILIZADO CON CAL 
(Incluye suminisitro de la Cal)</v>
      </c>
      <c r="G766" s="6" t="s">
        <v>33</v>
      </c>
      <c r="H766" t="s">
        <v>336</v>
      </c>
      <c r="I766" s="6" t="s">
        <v>335</v>
      </c>
      <c r="J766" s="5" cm="1">
        <f t="array" ref="J766">INDEX(Tabla8[[#All],[Departamento ]:[Precio ($ COP)]],MATCH(Tabla712[[#This Row],[DEPARTAMENTO]]&amp;Tabla712[[#This Row],[CODIGO]]&amp;Tabla712[[#This Row],[PROVINCIA]],Tabla8[[#All],[Departamento ]]&amp;Tabla8[[#All],[Código]]&amp;Tabla8[[#All],[Provincia]],0),7)</f>
        <v>97.87579460336616</v>
      </c>
      <c r="K766" s="74" t="s">
        <v>421</v>
      </c>
      <c r="L766" s="63" t="s">
        <v>421</v>
      </c>
      <c r="M766" s="63" t="s">
        <v>421</v>
      </c>
      <c r="N766" s="75" t="s">
        <v>421</v>
      </c>
      <c r="O766" s="64">
        <v>25</v>
      </c>
      <c r="P766" s="77">
        <f>Tabla712[[#This Row],[CANTIDAD DE MATERIAL]]*Tabla712[[#This Row],[VALOR ECONOMICO ]]</f>
        <v>2446.8948650841539</v>
      </c>
      <c r="Q766" s="65" t="s">
        <v>421</v>
      </c>
      <c r="R766" s="78" t="s">
        <v>421</v>
      </c>
      <c r="S766" s="71" t="s">
        <v>421</v>
      </c>
      <c r="T766" s="94" t="s">
        <v>421</v>
      </c>
      <c r="U766" s="71" t="s">
        <v>421</v>
      </c>
      <c r="V766" s="80" t="s">
        <v>421</v>
      </c>
    </row>
    <row r="767" spans="2:22" x14ac:dyDescent="0.3">
      <c r="B767" s="6" t="str">
        <f>'DATOS DISEÑO'!$C$9</f>
        <v>BOYACÁ</v>
      </c>
      <c r="C767" s="6" t="str">
        <f>'DATOS DISEÑO'!$C$10</f>
        <v>TUNDAMA</v>
      </c>
      <c r="D767" s="6">
        <v>22</v>
      </c>
      <c r="E767" s="6">
        <v>310.10000000000002</v>
      </c>
      <c r="F767" s="82" t="str">
        <f>VLOOKUP(Tabla712[[#This Row],[ITEM]],Tabla1[[#All],[ÍTEM]:[DESCRIPCIÓN ACTIVIDAD]],3,FALSE)</f>
        <v>CONFORMACIÓN DE LA CALZADA EXISTENTE</v>
      </c>
      <c r="G767" s="6" t="s">
        <v>33</v>
      </c>
      <c r="H767" t="s">
        <v>336</v>
      </c>
      <c r="I767" s="6" t="s">
        <v>335</v>
      </c>
      <c r="J767" s="5" cm="1">
        <f t="array" ref="J767">INDEX(Tabla8[[#All],[Departamento ]:[Precio ($ COP)]],MATCH(Tabla712[[#This Row],[DEPARTAMENTO]]&amp;Tabla712[[#This Row],[CODIGO]]&amp;Tabla712[[#This Row],[PROVINCIA]],Tabla8[[#All],[Departamento ]]&amp;Tabla8[[#All],[Código]]&amp;Tabla8[[#All],[Provincia]],0),7)</f>
        <v>97.87579460336616</v>
      </c>
      <c r="K767" s="74" t="s">
        <v>421</v>
      </c>
      <c r="L767" s="63" t="s">
        <v>421</v>
      </c>
      <c r="M767" s="63" t="s">
        <v>421</v>
      </c>
      <c r="N767" s="75" t="s">
        <v>421</v>
      </c>
      <c r="O767" s="64">
        <v>3</v>
      </c>
      <c r="P767" s="77">
        <f>Tabla712[[#This Row],[CANTIDAD DE MATERIAL]]*Tabla712[[#This Row],[VALOR ECONOMICO ]]</f>
        <v>293.62738381009848</v>
      </c>
      <c r="Q767" s="65" t="s">
        <v>421</v>
      </c>
      <c r="R767" s="78" t="s">
        <v>421</v>
      </c>
      <c r="S767" s="71" t="s">
        <v>421</v>
      </c>
      <c r="T767" s="94" t="s">
        <v>421</v>
      </c>
      <c r="U767" s="71" t="s">
        <v>421</v>
      </c>
      <c r="V767" s="80" t="s">
        <v>421</v>
      </c>
    </row>
    <row r="768" spans="2:22" x14ac:dyDescent="0.3">
      <c r="B768" s="6" t="str">
        <f>'DATOS DISEÑO'!$C$9</f>
        <v>BOYACÁ</v>
      </c>
      <c r="C768" s="6" t="str">
        <f>'DATOS DISEÑO'!$C$10</f>
        <v>TUNDAMA</v>
      </c>
      <c r="D768" s="6">
        <v>22</v>
      </c>
      <c r="E768" s="6" t="s">
        <v>118</v>
      </c>
      <c r="F768" s="82" t="str">
        <f>VLOOKUP(Tabla712[[#This Row],[ITEM]],Tabla1[[#All],[ÍTEM]:[DESCRIPCIÓN ACTIVIDAD]],3,FALSE)</f>
        <v xml:space="preserve">PAVIMENTO DE CONCRETO HIDRÁULICO 
(Analizado para un tránsito NT2) </v>
      </c>
      <c r="G768" s="6" t="s">
        <v>55</v>
      </c>
      <c r="H768" t="s">
        <v>350</v>
      </c>
      <c r="I768" s="6" t="s">
        <v>160</v>
      </c>
      <c r="J768" s="5" cm="1">
        <f t="array" ref="J768">INDEX(Tabla8[[#All],[Departamento ]:[Precio ($ COP)]],MATCH(Tabla712[[#This Row],[DEPARTAMENTO]]&amp;Tabla712[[#This Row],[CODIGO]]&amp;Tabla712[[#This Row],[PROVINCIA]],Tabla8[[#All],[Departamento ]]&amp;Tabla8[[#All],[Código]]&amp;Tabla8[[#All],[Provincia]],0),7)</f>
        <v>8284.3754368187456</v>
      </c>
      <c r="K768" s="74" t="s">
        <v>421</v>
      </c>
      <c r="L768" s="63" t="s">
        <v>421</v>
      </c>
      <c r="M768" s="63" t="s">
        <v>421</v>
      </c>
      <c r="N768" s="75" t="s">
        <v>421</v>
      </c>
      <c r="O768" s="64">
        <v>1.3160000000000001</v>
      </c>
      <c r="P768" s="77">
        <f>Tabla712[[#This Row],[CANTIDAD DE MATERIAL]]*Tabla712[[#This Row],[VALOR ECONOMICO ]]</f>
        <v>10902.238074853469</v>
      </c>
      <c r="Q768" s="65" t="s">
        <v>421</v>
      </c>
      <c r="R768" s="78" t="s">
        <v>421</v>
      </c>
      <c r="S768" s="71" t="s">
        <v>421</v>
      </c>
      <c r="T768" s="94" t="s">
        <v>421</v>
      </c>
      <c r="U768" s="71" t="s">
        <v>421</v>
      </c>
      <c r="V768" s="80" t="s">
        <v>421</v>
      </c>
    </row>
    <row r="769" spans="2:22" x14ac:dyDescent="0.3">
      <c r="B769" s="6" t="str">
        <f>'DATOS DISEÑO'!$C$9</f>
        <v>BOYACÁ</v>
      </c>
      <c r="C769" s="6" t="str">
        <f>'DATOS DISEÑO'!$C$10</f>
        <v>TUNDAMA</v>
      </c>
      <c r="D769" s="6">
        <v>22</v>
      </c>
      <c r="E769" s="6" t="s">
        <v>118</v>
      </c>
      <c r="F769" s="82" t="str">
        <f>VLOOKUP(Tabla712[[#This Row],[ITEM]],Tabla1[[#All],[ÍTEM]:[DESCRIPCIÓN ACTIVIDAD]],3,FALSE)</f>
        <v xml:space="preserve">PAVIMENTO DE CONCRETO HIDRÁULICO 
(Analizado para un tránsito NT2) </v>
      </c>
      <c r="G769" s="6" t="s">
        <v>47</v>
      </c>
      <c r="H769" t="s">
        <v>345</v>
      </c>
      <c r="I769" s="6" t="s">
        <v>146</v>
      </c>
      <c r="J769" s="5" cm="1">
        <f t="array" ref="J769">INDEX(Tabla8[[#All],[Departamento ]:[Precio ($ COP)]],MATCH(Tabla712[[#This Row],[DEPARTAMENTO]]&amp;Tabla712[[#This Row],[CODIGO]]&amp;Tabla712[[#This Row],[PROVINCIA]],Tabla8[[#All],[Departamento ]]&amp;Tabla8[[#All],[Código]]&amp;Tabla8[[#All],[Provincia]],0),7)</f>
        <v>689724</v>
      </c>
      <c r="K769" s="74" t="s">
        <v>421</v>
      </c>
      <c r="L769" s="63" t="s">
        <v>421</v>
      </c>
      <c r="M769" s="63" t="s">
        <v>421</v>
      </c>
      <c r="N769" s="75" t="s">
        <v>421</v>
      </c>
      <c r="O769" s="64">
        <v>1.01</v>
      </c>
      <c r="P769" s="77">
        <f>Tabla712[[#This Row],[CANTIDAD DE MATERIAL]]*Tabla712[[#This Row],[VALOR ECONOMICO ]]</f>
        <v>696621.24</v>
      </c>
      <c r="Q769" s="65" t="s">
        <v>421</v>
      </c>
      <c r="R769" s="78" t="s">
        <v>421</v>
      </c>
      <c r="S769" s="71" t="s">
        <v>421</v>
      </c>
      <c r="T769" s="94" t="s">
        <v>421</v>
      </c>
      <c r="U769" s="71" t="s">
        <v>421</v>
      </c>
      <c r="V769" s="80" t="s">
        <v>421</v>
      </c>
    </row>
    <row r="770" spans="2:22" x14ac:dyDescent="0.3">
      <c r="B770" s="6" t="str">
        <f>'DATOS DISEÑO'!$C$9</f>
        <v>BOYACÁ</v>
      </c>
      <c r="C770" s="6" t="str">
        <f>'DATOS DISEÑO'!$C$10</f>
        <v>TUNDAMA</v>
      </c>
      <c r="D770" s="6">
        <v>22</v>
      </c>
      <c r="E770" s="6" t="s">
        <v>118</v>
      </c>
      <c r="F770" s="82" t="str">
        <f>VLOOKUP(Tabla712[[#This Row],[ITEM]],Tabla1[[#All],[ÍTEM]:[DESCRIPCIÓN ACTIVIDAD]],3,FALSE)</f>
        <v xml:space="preserve">PAVIMENTO DE CONCRETO HIDRÁULICO 
(Analizado para un tránsito NT2) </v>
      </c>
      <c r="G770" s="6" t="s">
        <v>6</v>
      </c>
      <c r="H770" t="s">
        <v>373</v>
      </c>
      <c r="I770" s="6" t="s">
        <v>372</v>
      </c>
      <c r="J770" s="5" cm="1">
        <f t="array" ref="J770">INDEX(Tabla9[[#All],[Departamento ]:[Precio ($ COP)]],MATCH(Tabla712[[#This Row],[DEPARTAMENTO]]&amp;Tabla712[[#This Row],[CODIGO]]&amp;Tabla712[[#This Row],[PROVINCIA]],Tabla9[[#All],[Departamento ]]&amp;Tabla9[[#All],[Código]]&amp;Tabla9[[#All],[Provincia]],0),8)</f>
        <v>4794.383416017009</v>
      </c>
      <c r="K770" s="74" t="s">
        <v>421</v>
      </c>
      <c r="L770" s="63" t="s">
        <v>421</v>
      </c>
      <c r="M770" s="63" t="s">
        <v>421</v>
      </c>
      <c r="N770" s="75" t="s">
        <v>421</v>
      </c>
      <c r="O770" s="64" t="s">
        <v>421</v>
      </c>
      <c r="P770" s="76" t="s">
        <v>421</v>
      </c>
      <c r="Q770" s="65">
        <f>1/6.25</f>
        <v>0.16</v>
      </c>
      <c r="R770" s="79">
        <f>Tabla712[[#This Row],[VALOR ECONOMICO ]]*Tabla712[[#This Row],[RENDIMIENTO EQUIPO]]</f>
        <v>767.10134656272146</v>
      </c>
      <c r="S770" s="71" t="s">
        <v>421</v>
      </c>
      <c r="T770" s="94" t="s">
        <v>421</v>
      </c>
      <c r="U770" s="71" t="s">
        <v>421</v>
      </c>
      <c r="V770" s="80" t="s">
        <v>421</v>
      </c>
    </row>
    <row r="771" spans="2:22" x14ac:dyDescent="0.3">
      <c r="B771" s="6" t="str">
        <f>'DATOS DISEÑO'!$C$9</f>
        <v>BOYACÁ</v>
      </c>
      <c r="C771" s="6" t="str">
        <f>'DATOS DISEÑO'!$C$10</f>
        <v>TUNDAMA</v>
      </c>
      <c r="D771" s="6">
        <v>22</v>
      </c>
      <c r="E771" s="6" t="s">
        <v>109</v>
      </c>
      <c r="F771" s="82" t="str">
        <f>VLOOKUP(Tabla712[[#This Row],[ITEM]],Tabla1[[#All],[ÍTEM]:[DESCRIPCIÓN ACTIVIDAD]],3,FALSE)</f>
        <v>EXCAVACIÓN SIN CLASIFICAR DE LA EXPLANACIÓN Y CANALES</v>
      </c>
      <c r="G771" s="6" t="s">
        <v>10</v>
      </c>
      <c r="H771" t="s">
        <v>375</v>
      </c>
      <c r="I771" s="6" t="s">
        <v>372</v>
      </c>
      <c r="J771" s="5" cm="1">
        <f t="array" ref="J771">INDEX(Tabla9[[#All],[Departamento ]:[Precio ($ COP)]],MATCH(Tabla712[[#This Row],[DEPARTAMENTO]]&amp;Tabla712[[#This Row],[CODIGO]]&amp;Tabla712[[#This Row],[PROVINCIA]],Tabla9[[#All],[Departamento ]]&amp;Tabla9[[#All],[Código]]&amp;Tabla9[[#All],[Provincia]],0),8)</f>
        <v>250141.74344436562</v>
      </c>
      <c r="K771" s="74" t="s">
        <v>421</v>
      </c>
      <c r="L771" s="63" t="s">
        <v>421</v>
      </c>
      <c r="M771" s="63" t="s">
        <v>421</v>
      </c>
      <c r="N771" s="75" t="s">
        <v>421</v>
      </c>
      <c r="O771" s="64" t="s">
        <v>421</v>
      </c>
      <c r="P771" s="76" t="s">
        <v>421</v>
      </c>
      <c r="Q771" s="65">
        <f>1/70</f>
        <v>1.4285714285714285E-2</v>
      </c>
      <c r="R771" s="79">
        <f>Tabla712[[#This Row],[VALOR ECONOMICO ]]*Tabla712[[#This Row],[RENDIMIENTO EQUIPO]]</f>
        <v>3573.4534777766517</v>
      </c>
      <c r="S771" s="71" t="s">
        <v>421</v>
      </c>
      <c r="T771" s="94" t="s">
        <v>421</v>
      </c>
      <c r="U771" s="71" t="s">
        <v>421</v>
      </c>
      <c r="V771" s="80" t="s">
        <v>421</v>
      </c>
    </row>
    <row r="772" spans="2:22" x14ac:dyDescent="0.3">
      <c r="B772" s="6" t="str">
        <f>'DATOS DISEÑO'!$C$9</f>
        <v>BOYACÁ</v>
      </c>
      <c r="C772" s="6" t="str">
        <f>'DATOS DISEÑO'!$C$10</f>
        <v>TUNDAMA</v>
      </c>
      <c r="D772" s="6">
        <v>22</v>
      </c>
      <c r="E772" s="6">
        <v>310.10000000000002</v>
      </c>
      <c r="F772" s="82" t="str">
        <f>VLOOKUP(Tabla712[[#This Row],[ITEM]],Tabla1[[#All],[ÍTEM]:[DESCRIPCIÓN ACTIVIDAD]],3,FALSE)</f>
        <v>CONFORMACIÓN DE LA CALZADA EXISTENTE</v>
      </c>
      <c r="G772" s="6" t="s">
        <v>323</v>
      </c>
      <c r="H772" t="s">
        <v>377</v>
      </c>
      <c r="I772" s="6" t="s">
        <v>372</v>
      </c>
      <c r="J772" s="5" cm="1">
        <f t="array" ref="J772">INDEX(Tabla9[[#All],[Departamento ]:[Precio ($ COP)]],MATCH(Tabla712[[#This Row],[DEPARTAMENTO]]&amp;Tabla712[[#This Row],[CODIGO]]&amp;Tabla712[[#This Row],[PROVINCIA]],Tabla9[[#All],[Departamento ]]&amp;Tabla9[[#All],[Código]]&amp;Tabla9[[#All],[Provincia]],0),8)</f>
        <v>250141.74344436562</v>
      </c>
      <c r="K772" s="74" t="s">
        <v>421</v>
      </c>
      <c r="L772" s="63" t="s">
        <v>421</v>
      </c>
      <c r="M772" s="63" t="s">
        <v>421</v>
      </c>
      <c r="N772" s="75" t="s">
        <v>421</v>
      </c>
      <c r="O772" s="64" t="s">
        <v>421</v>
      </c>
      <c r="P772" s="76" t="s">
        <v>421</v>
      </c>
      <c r="Q772" s="65">
        <f>1/619.375</f>
        <v>1.6145307769929364E-3</v>
      </c>
      <c r="R772" s="79">
        <f>Tabla712[[#This Row],[VALOR ECONOMICO ]]*Tabla712[[#This Row],[RENDIMIENTO EQUIPO]]</f>
        <v>403.86154340159942</v>
      </c>
      <c r="S772" s="71" t="s">
        <v>421</v>
      </c>
      <c r="T772" s="94" t="s">
        <v>421</v>
      </c>
      <c r="U772" s="71" t="s">
        <v>421</v>
      </c>
      <c r="V772" s="80" t="s">
        <v>421</v>
      </c>
    </row>
    <row r="773" spans="2:22" x14ac:dyDescent="0.3">
      <c r="B773" s="6" t="str">
        <f>'DATOS DISEÑO'!$C$9</f>
        <v>BOYACÁ</v>
      </c>
      <c r="C773" s="6" t="str">
        <f>'DATOS DISEÑO'!$C$10</f>
        <v>TUNDAMA</v>
      </c>
      <c r="D773" s="6">
        <v>22</v>
      </c>
      <c r="E773" s="6">
        <v>236.1</v>
      </c>
      <c r="F773" s="82" t="str">
        <f>VLOOKUP(Tabla712[[#This Row],[ITEM]],Tabla1[[#All],[ÍTEM]:[DESCRIPCIÓN ACTIVIDAD]],3,FALSE)</f>
        <v>SUELO DE SUBRASANTE ESTABILIZADO CON CAL 
(Incluye suminisitro de la Cal)</v>
      </c>
      <c r="G773" s="6" t="s">
        <v>18</v>
      </c>
      <c r="H773" t="s">
        <v>379</v>
      </c>
      <c r="I773" s="6" t="s">
        <v>372</v>
      </c>
      <c r="J773" s="5" cm="1">
        <f t="array" ref="J773">INDEX(Tabla9[[#All],[Departamento ]:[Precio ($ COP)]],MATCH(Tabla712[[#This Row],[DEPARTAMENTO]]&amp;Tabla712[[#This Row],[CODIGO]]&amp;Tabla712[[#This Row],[PROVINCIA]],Tabla9[[#All],[Departamento ]]&amp;Tabla9[[#All],[Código]]&amp;Tabla9[[#All],[Provincia]],0),8)</f>
        <v>61676.547421790725</v>
      </c>
      <c r="K773" s="74" t="s">
        <v>421</v>
      </c>
      <c r="L773" s="63" t="s">
        <v>421</v>
      </c>
      <c r="M773" s="63" t="s">
        <v>421</v>
      </c>
      <c r="N773" s="75" t="s">
        <v>421</v>
      </c>
      <c r="O773" s="64" t="s">
        <v>421</v>
      </c>
      <c r="P773" s="76" t="s">
        <v>421</v>
      </c>
      <c r="Q773" s="65">
        <f>1/35</f>
        <v>2.8571428571428571E-2</v>
      </c>
      <c r="R773" s="79">
        <f>Tabla712[[#This Row],[VALOR ECONOMICO ]]*Tabla712[[#This Row],[RENDIMIENTO EQUIPO]]</f>
        <v>1762.1870691940208</v>
      </c>
      <c r="S773" s="71" t="s">
        <v>421</v>
      </c>
      <c r="T773" s="94" t="s">
        <v>421</v>
      </c>
      <c r="U773" s="71" t="s">
        <v>421</v>
      </c>
      <c r="V773" s="80" t="s">
        <v>421</v>
      </c>
    </row>
    <row r="774" spans="2:22" x14ac:dyDescent="0.3">
      <c r="B774" s="6" t="str">
        <f>'DATOS DISEÑO'!$C$9</f>
        <v>BOYACÁ</v>
      </c>
      <c r="C774" s="6" t="str">
        <f>'DATOS DISEÑO'!$C$10</f>
        <v>TUNDAMA</v>
      </c>
      <c r="D774" s="6">
        <v>22</v>
      </c>
      <c r="E774" s="6">
        <v>310.10000000000002</v>
      </c>
      <c r="F774" s="82" t="str">
        <f>VLOOKUP(Tabla712[[#This Row],[ITEM]],Tabla1[[#All],[ÍTEM]:[DESCRIPCIÓN ACTIVIDAD]],3,FALSE)</f>
        <v>CONFORMACIÓN DE LA CALZADA EXISTENTE</v>
      </c>
      <c r="G774" s="6" t="s">
        <v>18</v>
      </c>
      <c r="H774" t="s">
        <v>379</v>
      </c>
      <c r="I774" s="6" t="s">
        <v>372</v>
      </c>
      <c r="J774" s="5" cm="1">
        <f t="array" ref="J774">INDEX(Tabla9[[#All],[Departamento ]:[Precio ($ COP)]],MATCH(Tabla712[[#This Row],[DEPARTAMENTO]]&amp;Tabla712[[#This Row],[CODIGO]]&amp;Tabla712[[#This Row],[PROVINCIA]],Tabla9[[#All],[Departamento ]]&amp;Tabla9[[#All],[Código]]&amp;Tabla9[[#All],[Provincia]],0),8)</f>
        <v>61676.547421790725</v>
      </c>
      <c r="K774" s="74" t="s">
        <v>421</v>
      </c>
      <c r="L774" s="63" t="s">
        <v>421</v>
      </c>
      <c r="M774" s="63" t="s">
        <v>421</v>
      </c>
      <c r="N774" s="75" t="s">
        <v>421</v>
      </c>
      <c r="O774" s="64" t="s">
        <v>421</v>
      </c>
      <c r="P774" s="76" t="s">
        <v>421</v>
      </c>
      <c r="Q774" s="65">
        <f>1/619.375</f>
        <v>1.6145307769929364E-3</v>
      </c>
      <c r="R774" s="79">
        <f>Tabla712[[#This Row],[VALOR ECONOMICO ]]*Tabla712[[#This Row],[RENDIMIENTO EQUIPO]]</f>
        <v>99.578684031145471</v>
      </c>
      <c r="S774" s="71" t="s">
        <v>421</v>
      </c>
      <c r="T774" s="94" t="s">
        <v>421</v>
      </c>
      <c r="U774" s="71" t="s">
        <v>421</v>
      </c>
      <c r="V774" s="80" t="s">
        <v>421</v>
      </c>
    </row>
    <row r="775" spans="2:22" x14ac:dyDescent="0.3">
      <c r="B775" s="6" t="str">
        <f>'DATOS DISEÑO'!$C$9</f>
        <v>BOYACÁ</v>
      </c>
      <c r="C775" s="6" t="str">
        <f>'DATOS DISEÑO'!$C$10</f>
        <v>TUNDAMA</v>
      </c>
      <c r="D775" s="6">
        <v>22</v>
      </c>
      <c r="E775" s="6" t="s">
        <v>109</v>
      </c>
      <c r="F775" s="82" t="str">
        <f>VLOOKUP(Tabla712[[#This Row],[ITEM]],Tabla1[[#All],[ÍTEM]:[DESCRIPCIÓN ACTIVIDAD]],3,FALSE)</f>
        <v>EXCAVACIÓN SIN CLASIFICAR DE LA EXPLANACIÓN Y CANALES</v>
      </c>
      <c r="G775" s="6" t="s">
        <v>30</v>
      </c>
      <c r="H775" t="s">
        <v>383</v>
      </c>
      <c r="I775" s="6" t="s">
        <v>372</v>
      </c>
      <c r="J775" s="5" cm="1">
        <f t="array" ref="J775">INDEX(Tabla9[[#All],[Departamento ]:[Precio ($ COP)]],MATCH(Tabla712[[#This Row],[DEPARTAMENTO]]&amp;Tabla712[[#This Row],[CODIGO]]&amp;Tabla712[[#This Row],[PROVINCIA]],Tabla9[[#All],[Departamento ]]&amp;Tabla9[[#All],[Código]]&amp;Tabla9[[#All],[Provincia]],0),8)</f>
        <v>135493.44436569806</v>
      </c>
      <c r="K775" s="74" t="s">
        <v>421</v>
      </c>
      <c r="L775" s="63" t="s">
        <v>421</v>
      </c>
      <c r="M775" s="63" t="s">
        <v>421</v>
      </c>
      <c r="N775" s="75" t="s">
        <v>421</v>
      </c>
      <c r="O775" s="64" t="s">
        <v>421</v>
      </c>
      <c r="P775" s="76" t="s">
        <v>421</v>
      </c>
      <c r="Q775" s="65">
        <f>1/53.125</f>
        <v>1.8823529411764704E-2</v>
      </c>
      <c r="R775" s="79">
        <f>Tabla712[[#This Row],[VALOR ECONOMICO ]]*Tabla712[[#This Row],[RENDIMIENTO EQUIPO]]</f>
        <v>2550.4648351190222</v>
      </c>
      <c r="S775" s="71" t="s">
        <v>421</v>
      </c>
      <c r="T775" s="94" t="s">
        <v>421</v>
      </c>
      <c r="U775" s="71" t="s">
        <v>421</v>
      </c>
      <c r="V775" s="80" t="s">
        <v>421</v>
      </c>
    </row>
    <row r="776" spans="2:22" x14ac:dyDescent="0.3">
      <c r="B776" s="6" t="str">
        <f>'DATOS DISEÑO'!$C$9</f>
        <v>BOYACÁ</v>
      </c>
      <c r="C776" s="6" t="str">
        <f>'DATOS DISEÑO'!$C$10</f>
        <v>TUNDAMA</v>
      </c>
      <c r="D776" s="6">
        <v>22</v>
      </c>
      <c r="E776" s="6" t="s">
        <v>118</v>
      </c>
      <c r="F776" s="82" t="str">
        <f>VLOOKUP(Tabla712[[#This Row],[ITEM]],Tabla1[[#All],[ÍTEM]:[DESCRIPCIÓN ACTIVIDAD]],3,FALSE)</f>
        <v xml:space="preserve">PAVIMENTO DE CONCRETO HIDRÁULICO 
(Analizado para un tránsito NT2) </v>
      </c>
      <c r="G776" s="6" t="s">
        <v>42</v>
      </c>
      <c r="H776" t="s">
        <v>389</v>
      </c>
      <c r="I776" s="6" t="s">
        <v>372</v>
      </c>
      <c r="J776" s="5" cm="1">
        <f t="array" ref="J776">INDEX(Tabla9[[#All],[Departamento ]:[Precio ($ COP)]],MATCH(Tabla712[[#This Row],[DEPARTAMENTO]]&amp;Tabla712[[#This Row],[CODIGO]]&amp;Tabla712[[#This Row],[PROVINCIA]],Tabla9[[#All],[Departamento ]]&amp;Tabla9[[#All],[Código]]&amp;Tabla9[[#All],[Provincia]],0),8)</f>
        <v>83380.581148121899</v>
      </c>
      <c r="K776" s="74" t="s">
        <v>421</v>
      </c>
      <c r="L776" s="63" t="s">
        <v>421</v>
      </c>
      <c r="M776" s="63" t="s">
        <v>421</v>
      </c>
      <c r="N776" s="75" t="s">
        <v>421</v>
      </c>
      <c r="O776" s="64" t="s">
        <v>421</v>
      </c>
      <c r="P776" s="76" t="s">
        <v>421</v>
      </c>
      <c r="Q776" s="65">
        <f>1/6.25</f>
        <v>0.16</v>
      </c>
      <c r="R776" s="79">
        <f>Tabla712[[#This Row],[VALOR ECONOMICO ]]*Tabla712[[#This Row],[RENDIMIENTO EQUIPO]]</f>
        <v>13340.892983699505</v>
      </c>
      <c r="S776" s="71" t="s">
        <v>421</v>
      </c>
      <c r="T776" s="94" t="s">
        <v>421</v>
      </c>
      <c r="U776" s="71" t="s">
        <v>421</v>
      </c>
      <c r="V776" s="80" t="s">
        <v>421</v>
      </c>
    </row>
    <row r="777" spans="2:22" x14ac:dyDescent="0.3">
      <c r="B777" s="6" t="str">
        <f>'DATOS DISEÑO'!$C$9</f>
        <v>BOYACÁ</v>
      </c>
      <c r="C777" s="6" t="str">
        <f>'DATOS DISEÑO'!$C$10</f>
        <v>TUNDAMA</v>
      </c>
      <c r="D777" s="6">
        <v>22</v>
      </c>
      <c r="E777" s="6" t="s">
        <v>118</v>
      </c>
      <c r="F777" s="82" t="str">
        <f>VLOOKUP(Tabla712[[#This Row],[ITEM]],Tabla1[[#All],[ÍTEM]:[DESCRIPCIÓN ACTIVIDAD]],3,FALSE)</f>
        <v xml:space="preserve">PAVIMENTO DE CONCRETO HIDRÁULICO 
(Analizado para un tránsito NT2) </v>
      </c>
      <c r="G777" s="6" t="s">
        <v>44</v>
      </c>
      <c r="H777" t="s">
        <v>390</v>
      </c>
      <c r="I777" s="6" t="s">
        <v>372</v>
      </c>
      <c r="J777" s="5" cm="1">
        <f t="array" ref="J777">INDEX(Tabla9[[#All],[Departamento ]:[Precio ($ COP)]],MATCH(Tabla712[[#This Row],[DEPARTAMENTO]]&amp;Tabla712[[#This Row],[CODIGO]]&amp;Tabla712[[#This Row],[PROVINCIA]],Tabla9[[#All],[Departamento ]]&amp;Tabla9[[#All],[Código]]&amp;Tabla9[[#All],[Provincia]],0),8)</f>
        <v>14332.941186854017</v>
      </c>
      <c r="K777" s="74" t="s">
        <v>421</v>
      </c>
      <c r="L777" s="63" t="s">
        <v>421</v>
      </c>
      <c r="M777" s="63" t="s">
        <v>421</v>
      </c>
      <c r="N777" s="75" t="s">
        <v>421</v>
      </c>
      <c r="O777" s="64" t="s">
        <v>421</v>
      </c>
      <c r="P777" s="76" t="s">
        <v>421</v>
      </c>
      <c r="Q777" s="65">
        <f>1/6.25</f>
        <v>0.16</v>
      </c>
      <c r="R777" s="79">
        <f>Tabla712[[#This Row],[VALOR ECONOMICO ]]*Tabla712[[#This Row],[RENDIMIENTO EQUIPO]]</f>
        <v>2293.2705898966428</v>
      </c>
      <c r="S777" s="71" t="s">
        <v>421</v>
      </c>
      <c r="T777" s="94" t="s">
        <v>421</v>
      </c>
      <c r="U777" s="71" t="s">
        <v>421</v>
      </c>
      <c r="V777" s="80" t="s">
        <v>421</v>
      </c>
    </row>
    <row r="778" spans="2:22" x14ac:dyDescent="0.3">
      <c r="B778" s="6" t="str">
        <f>'DATOS DISEÑO'!$C$9</f>
        <v>BOYACÁ</v>
      </c>
      <c r="C778" s="6" t="str">
        <f>'DATOS DISEÑO'!$C$10</f>
        <v>TUNDAMA</v>
      </c>
      <c r="D778" s="6">
        <v>22</v>
      </c>
      <c r="E778" s="6" t="s">
        <v>118</v>
      </c>
      <c r="F778" s="82" t="str">
        <f>VLOOKUP(Tabla712[[#This Row],[ITEM]],Tabla1[[#All],[ÍTEM]:[DESCRIPCIÓN ACTIVIDAD]],3,FALSE)</f>
        <v xml:space="preserve">PAVIMENTO DE CONCRETO HIDRÁULICO 
(Analizado para un tránsito NT2) </v>
      </c>
      <c r="G778" s="6" t="s">
        <v>48</v>
      </c>
      <c r="H778" t="s">
        <v>392</v>
      </c>
      <c r="I778" s="6" t="s">
        <v>372</v>
      </c>
      <c r="J778" s="5" cm="1">
        <f t="array" ref="J778">INDEX(Tabla9[[#All],[Departamento ]:[Precio ($ COP)]],MATCH(Tabla712[[#This Row],[DEPARTAMENTO]]&amp;Tabla712[[#This Row],[CODIGO]]&amp;Tabla712[[#This Row],[PROVINCIA]],Tabla9[[#All],[Departamento ]]&amp;Tabla9[[#All],[Código]]&amp;Tabla9[[#All],[Provincia]],0),8)</f>
        <v>747.77579318368964</v>
      </c>
      <c r="K778" s="74" t="s">
        <v>421</v>
      </c>
      <c r="L778" s="63" t="s">
        <v>421</v>
      </c>
      <c r="M778" s="63" t="s">
        <v>421</v>
      </c>
      <c r="N778" s="75" t="s">
        <v>421</v>
      </c>
      <c r="O778" s="64" t="s">
        <v>421</v>
      </c>
      <c r="P778" s="76" t="s">
        <v>421</v>
      </c>
      <c r="Q778" s="65">
        <f>1/6.25</f>
        <v>0.16</v>
      </c>
      <c r="R778" s="79">
        <f>Tabla712[[#This Row],[VALOR ECONOMICO ]]*Tabla712[[#This Row],[RENDIMIENTO EQUIPO]]</f>
        <v>119.64412690939035</v>
      </c>
      <c r="S778" s="71" t="s">
        <v>421</v>
      </c>
      <c r="T778" s="94" t="s">
        <v>421</v>
      </c>
      <c r="U778" s="71" t="s">
        <v>421</v>
      </c>
      <c r="V778" s="80" t="s">
        <v>421</v>
      </c>
    </row>
    <row r="779" spans="2:22" x14ac:dyDescent="0.3">
      <c r="B779" s="6" t="str">
        <f>'DATOS DISEÑO'!$C$9</f>
        <v>BOYACÁ</v>
      </c>
      <c r="C779" s="6" t="str">
        <f>'DATOS DISEÑO'!$C$10</f>
        <v>TUNDAMA</v>
      </c>
      <c r="D779" s="6">
        <v>22</v>
      </c>
      <c r="E779" s="6">
        <v>236.1</v>
      </c>
      <c r="F779" s="82" t="str">
        <f>VLOOKUP(Tabla712[[#This Row],[ITEM]],Tabla1[[#All],[ÍTEM]:[DESCRIPCIÓN ACTIVIDAD]],3,FALSE)</f>
        <v>SUELO DE SUBRASANTE ESTABILIZADO CON CAL 
(Incluye suminisitro de la Cal)</v>
      </c>
      <c r="G779" s="6" t="s">
        <v>52</v>
      </c>
      <c r="H779" t="s">
        <v>395</v>
      </c>
      <c r="I779" s="6" t="s">
        <v>372</v>
      </c>
      <c r="J779" s="5" cm="1">
        <f t="array" ref="J779">INDEX(Tabla9[[#All],[Departamento ]:[Precio ($ COP)]],MATCH(Tabla712[[#This Row],[DEPARTAMENTO]]&amp;Tabla712[[#This Row],[CODIGO]]&amp;Tabla712[[#This Row],[PROVINCIA]],Tabla9[[#All],[Departamento ]]&amp;Tabla9[[#All],[Código]]&amp;Tabla9[[#All],[Provincia]],0),8)</f>
        <v>250141.74344436562</v>
      </c>
      <c r="K779" s="74" t="s">
        <v>421</v>
      </c>
      <c r="L779" s="63" t="s">
        <v>421</v>
      </c>
      <c r="M779" s="63" t="s">
        <v>421</v>
      </c>
      <c r="N779" s="75" t="s">
        <v>421</v>
      </c>
      <c r="O779" s="64" t="s">
        <v>421</v>
      </c>
      <c r="P779" s="76" t="s">
        <v>421</v>
      </c>
      <c r="Q779" s="65">
        <f>1/35</f>
        <v>2.8571428571428571E-2</v>
      </c>
      <c r="R779" s="79">
        <f>Tabla712[[#This Row],[VALOR ECONOMICO ]]*Tabla712[[#This Row],[RENDIMIENTO EQUIPO]]</f>
        <v>7146.9069555533033</v>
      </c>
      <c r="S779" s="71" t="s">
        <v>421</v>
      </c>
      <c r="T779" s="94" t="s">
        <v>421</v>
      </c>
      <c r="U779" s="71" t="s">
        <v>421</v>
      </c>
      <c r="V779" s="80" t="s">
        <v>421</v>
      </c>
    </row>
    <row r="780" spans="2:22" x14ac:dyDescent="0.3">
      <c r="B780" s="6" t="str">
        <f>'DATOS DISEÑO'!$C$9</f>
        <v>BOYACÁ</v>
      </c>
      <c r="C780" s="6" t="str">
        <f>'DATOS DISEÑO'!$C$10</f>
        <v>TUNDAMA</v>
      </c>
      <c r="D780" s="6">
        <v>22</v>
      </c>
      <c r="E780" s="6">
        <v>310.10000000000002</v>
      </c>
      <c r="F780" s="82" t="str">
        <f>VLOOKUP(Tabla712[[#This Row],[ITEM]],Tabla1[[#All],[ÍTEM]:[DESCRIPCIÓN ACTIVIDAD]],3,FALSE)</f>
        <v>CONFORMACIÓN DE LA CALZADA EXISTENTE</v>
      </c>
      <c r="G780" s="6" t="s">
        <v>52</v>
      </c>
      <c r="H780" t="s">
        <v>395</v>
      </c>
      <c r="I780" s="6" t="s">
        <v>372</v>
      </c>
      <c r="J780" s="5" cm="1">
        <f t="array" ref="J780">INDEX(Tabla9[[#All],[Departamento ]:[Precio ($ COP)]],MATCH(Tabla712[[#This Row],[DEPARTAMENTO]]&amp;Tabla712[[#This Row],[CODIGO]]&amp;Tabla712[[#This Row],[PROVINCIA]],Tabla9[[#All],[Departamento ]]&amp;Tabla9[[#All],[Código]]&amp;Tabla9[[#All],[Provincia]],0),8)</f>
        <v>250141.74344436562</v>
      </c>
      <c r="K780" s="74" t="s">
        <v>421</v>
      </c>
      <c r="L780" s="63" t="s">
        <v>421</v>
      </c>
      <c r="M780" s="63" t="s">
        <v>421</v>
      </c>
      <c r="N780" s="75" t="s">
        <v>421</v>
      </c>
      <c r="O780" s="64" t="s">
        <v>421</v>
      </c>
      <c r="P780" s="76" t="s">
        <v>421</v>
      </c>
      <c r="Q780" s="65">
        <f>1/619.375</f>
        <v>1.6145307769929364E-3</v>
      </c>
      <c r="R780" s="79">
        <f>Tabla712[[#This Row],[VALOR ECONOMICO ]]*Tabla712[[#This Row],[RENDIMIENTO EQUIPO]]</f>
        <v>403.86154340159942</v>
      </c>
      <c r="S780" s="71" t="s">
        <v>421</v>
      </c>
      <c r="T780" s="94" t="s">
        <v>421</v>
      </c>
      <c r="U780" s="71" t="s">
        <v>421</v>
      </c>
      <c r="V780" s="80" t="s">
        <v>421</v>
      </c>
    </row>
    <row r="781" spans="2:22" x14ac:dyDescent="0.3">
      <c r="B781" s="6" t="str">
        <f>'DATOS DISEÑO'!$C$9</f>
        <v>BOYACÁ</v>
      </c>
      <c r="C781" s="6" t="str">
        <f>'DATOS DISEÑO'!$C$10</f>
        <v>TUNDAMA</v>
      </c>
      <c r="D781" s="6">
        <v>22</v>
      </c>
      <c r="E781" s="6" t="s">
        <v>109</v>
      </c>
      <c r="F781" s="82" t="str">
        <f>VLOOKUP(Tabla712[[#This Row],[ITEM]],Tabla1[[#All],[ÍTEM]:[DESCRIPCIÓN ACTIVIDAD]],3,FALSE)</f>
        <v>EXCAVACIÓN SIN CLASIFICAR DE LA EXPLANACIÓN Y CANALES</v>
      </c>
      <c r="G781" s="6" t="s">
        <v>52</v>
      </c>
      <c r="H781" t="s">
        <v>395</v>
      </c>
      <c r="I781" s="6" t="s">
        <v>372</v>
      </c>
      <c r="J781" s="5" cm="1">
        <f t="array" ref="J781">INDEX(Tabla9[[#All],[Departamento ]:[Precio ($ COP)]],MATCH(Tabla712[[#This Row],[DEPARTAMENTO]]&amp;Tabla712[[#This Row],[CODIGO]]&amp;Tabla712[[#This Row],[PROVINCIA]],Tabla9[[#All],[Departamento ]]&amp;Tabla9[[#All],[Código]]&amp;Tabla9[[#All],[Provincia]],0),8)</f>
        <v>250141.74344436562</v>
      </c>
      <c r="K781" s="74" t="s">
        <v>421</v>
      </c>
      <c r="L781" s="63" t="s">
        <v>421</v>
      </c>
      <c r="M781" s="63" t="s">
        <v>421</v>
      </c>
      <c r="N781" s="75" t="s">
        <v>421</v>
      </c>
      <c r="O781" s="64" t="s">
        <v>421</v>
      </c>
      <c r="P781" s="76" t="s">
        <v>421</v>
      </c>
      <c r="Q781" s="65">
        <f>1/53.125</f>
        <v>1.8823529411764704E-2</v>
      </c>
      <c r="R781" s="79">
        <f>Tabla712[[#This Row],[VALOR ECONOMICO ]]*Tabla712[[#This Row],[RENDIMIENTO EQUIPO]]</f>
        <v>4708.5504648351171</v>
      </c>
      <c r="S781" s="71" t="s">
        <v>421</v>
      </c>
      <c r="T781" s="94" t="s">
        <v>421</v>
      </c>
      <c r="U781" s="71" t="s">
        <v>421</v>
      </c>
      <c r="V781" s="80" t="s">
        <v>421</v>
      </c>
    </row>
    <row r="782" spans="2:22" x14ac:dyDescent="0.3">
      <c r="B782" s="6" t="str">
        <f>'DATOS DISEÑO'!$C$9</f>
        <v>BOYACÁ</v>
      </c>
      <c r="C782" s="6" t="str">
        <f>'DATOS DISEÑO'!$C$10</f>
        <v>TUNDAMA</v>
      </c>
      <c r="D782" s="6">
        <v>22</v>
      </c>
      <c r="E782" s="6" t="s">
        <v>118</v>
      </c>
      <c r="F782" s="82" t="str">
        <f>VLOOKUP(Tabla712[[#This Row],[ITEM]],Tabla1[[#All],[ÍTEM]:[DESCRIPCIÓN ACTIVIDAD]],3,FALSE)</f>
        <v xml:space="preserve">PAVIMENTO DE CONCRETO HIDRÁULICO 
(Analizado para un tránsito NT2) </v>
      </c>
      <c r="G782" s="6" t="s">
        <v>58</v>
      </c>
      <c r="H782" t="s">
        <v>398</v>
      </c>
      <c r="I782" s="6" t="s">
        <v>372</v>
      </c>
      <c r="J782" s="5" cm="1">
        <f t="array" ref="J782">INDEX(Tabla9[[#All],[Departamento ]:[Precio ($ COP)]],MATCH(Tabla712[[#This Row],[DEPARTAMENTO]]&amp;Tabla712[[#This Row],[CODIGO]]&amp;Tabla712[[#This Row],[PROVINCIA]],Tabla9[[#All],[Departamento ]]&amp;Tabla9[[#All],[Código]]&amp;Tabla9[[#All],[Provincia]],0),8)</f>
        <v>9804.9919040198711</v>
      </c>
      <c r="K782" s="74" t="s">
        <v>421</v>
      </c>
      <c r="L782" s="63" t="s">
        <v>421</v>
      </c>
      <c r="M782" s="63" t="s">
        <v>421</v>
      </c>
      <c r="N782" s="75" t="s">
        <v>421</v>
      </c>
      <c r="O782" s="64" t="s">
        <v>421</v>
      </c>
      <c r="P782" s="76" t="s">
        <v>421</v>
      </c>
      <c r="Q782" s="65">
        <f>1/6.25</f>
        <v>0.16</v>
      </c>
      <c r="R782" s="79">
        <f>Tabla712[[#This Row],[VALOR ECONOMICO ]]*Tabla712[[#This Row],[RENDIMIENTO EQUIPO]]</f>
        <v>1568.7987046431795</v>
      </c>
      <c r="S782" s="71" t="s">
        <v>421</v>
      </c>
      <c r="T782" s="94" t="s">
        <v>421</v>
      </c>
      <c r="U782" s="71" t="s">
        <v>421</v>
      </c>
      <c r="V782" s="80" t="s">
        <v>421</v>
      </c>
    </row>
    <row r="783" spans="2:22" x14ac:dyDescent="0.3">
      <c r="B783" s="6" t="str">
        <f>'DATOS DISEÑO'!$C$9</f>
        <v>BOYACÁ</v>
      </c>
      <c r="C783" s="6" t="str">
        <f>'DATOS DISEÑO'!$C$10</f>
        <v>TUNDAMA</v>
      </c>
      <c r="D783" s="6">
        <v>22</v>
      </c>
      <c r="E783" s="6" t="s">
        <v>109</v>
      </c>
      <c r="F783" s="82" t="str">
        <f>VLOOKUP(Tabla712[[#This Row],[ITEM]],Tabla1[[#All],[ÍTEM]:[DESCRIPCIÓN ACTIVIDAD]],3,FALSE)</f>
        <v>EXCAVACIÓN SIN CLASIFICAR DE LA EXPLANACIÓN Y CANALES</v>
      </c>
      <c r="G783" s="6" t="s">
        <v>60</v>
      </c>
      <c r="H783" t="s">
        <v>399</v>
      </c>
      <c r="I783" s="6" t="s">
        <v>372</v>
      </c>
      <c r="J783" s="5" cm="1">
        <f t="array" ref="J783">INDEX(Tabla9[[#All],[Departamento ]:[Precio ($ COP)]],MATCH(Tabla712[[#This Row],[DEPARTAMENTO]]&amp;Tabla712[[#This Row],[CODIGO]]&amp;Tabla712[[#This Row],[PROVINCIA]],Tabla9[[#All],[Departamento ]]&amp;Tabla9[[#All],[Código]]&amp;Tabla9[[#All],[Provincia]],0),8)</f>
        <v>281409.46137491136</v>
      </c>
      <c r="K783" s="74" t="s">
        <v>421</v>
      </c>
      <c r="L783" s="63" t="s">
        <v>421</v>
      </c>
      <c r="M783" s="63" t="s">
        <v>421</v>
      </c>
      <c r="N783" s="75" t="s">
        <v>421</v>
      </c>
      <c r="O783" s="64" t="s">
        <v>421</v>
      </c>
      <c r="P783" s="76" t="s">
        <v>421</v>
      </c>
      <c r="Q783" s="65">
        <f>1/53.125</f>
        <v>1.8823529411764704E-2</v>
      </c>
      <c r="R783" s="79">
        <f>Tabla712[[#This Row],[VALOR ECONOMICO ]]*Tabla712[[#This Row],[RENDIMIENTO EQUIPO]]</f>
        <v>5297.1192729395079</v>
      </c>
      <c r="S783" s="71" t="s">
        <v>421</v>
      </c>
      <c r="T783" s="94" t="s">
        <v>421</v>
      </c>
      <c r="U783" s="71" t="s">
        <v>421</v>
      </c>
      <c r="V783" s="80" t="s">
        <v>421</v>
      </c>
    </row>
    <row r="784" spans="2:22" x14ac:dyDescent="0.3">
      <c r="B784" s="6" t="str">
        <f>'DATOS DISEÑO'!$C$9</f>
        <v>BOYACÁ</v>
      </c>
      <c r="C784" s="6" t="str">
        <f>'DATOS DISEÑO'!$C$10</f>
        <v>TUNDAMA</v>
      </c>
      <c r="D784" s="6">
        <v>22</v>
      </c>
      <c r="E784" s="6" t="s">
        <v>118</v>
      </c>
      <c r="F784" s="82" t="str">
        <f>VLOOKUP(Tabla712[[#This Row],[ITEM]],Tabla1[[#All],[ÍTEM]:[DESCRIPCIÓN ACTIVIDAD]],3,FALSE)</f>
        <v xml:space="preserve">PAVIMENTO DE CONCRETO HIDRÁULICO 
(Analizado para un tránsito NT2) </v>
      </c>
      <c r="G784" s="6" t="s">
        <v>64</v>
      </c>
      <c r="H784" t="s">
        <v>401</v>
      </c>
      <c r="I784" s="6" t="s">
        <v>372</v>
      </c>
      <c r="J784" s="5" cm="1">
        <f t="array" ref="J784">INDEX(Tabla9[[#All],[Departamento ]:[Precio ($ COP)]],MATCH(Tabla712[[#This Row],[DEPARTAMENTO]]&amp;Tabla712[[#This Row],[CODIGO]]&amp;Tabla712[[#This Row],[PROVINCIA]],Tabla9[[#All],[Departamento ]]&amp;Tabla9[[#All],[Código]]&amp;Tabla9[[#All],[Provincia]],0),8)</f>
        <v>15633.858965272851</v>
      </c>
      <c r="K784" s="74" t="s">
        <v>421</v>
      </c>
      <c r="L784" s="63" t="s">
        <v>421</v>
      </c>
      <c r="M784" s="63" t="s">
        <v>421</v>
      </c>
      <c r="N784" s="75" t="s">
        <v>421</v>
      </c>
      <c r="O784" s="64" t="s">
        <v>421</v>
      </c>
      <c r="P784" s="76" t="s">
        <v>421</v>
      </c>
      <c r="Q784" s="65">
        <f>1/6.25</f>
        <v>0.16</v>
      </c>
      <c r="R784" s="79">
        <f>Tabla712[[#This Row],[VALOR ECONOMICO ]]*Tabla712[[#This Row],[RENDIMIENTO EQUIPO]]</f>
        <v>2501.4174344436565</v>
      </c>
      <c r="S784" s="71" t="s">
        <v>421</v>
      </c>
      <c r="T784" s="94" t="s">
        <v>421</v>
      </c>
      <c r="U784" s="71" t="s">
        <v>421</v>
      </c>
      <c r="V784" s="80" t="s">
        <v>421</v>
      </c>
    </row>
    <row r="785" spans="2:22" x14ac:dyDescent="0.3">
      <c r="B785" s="6" t="str">
        <f>'DATOS DISEÑO'!$C$9</f>
        <v>BOYACÁ</v>
      </c>
      <c r="C785" s="6" t="str">
        <f>'DATOS DISEÑO'!$C$10</f>
        <v>TUNDAMA</v>
      </c>
      <c r="D785" s="6">
        <v>22</v>
      </c>
      <c r="E785" s="6">
        <v>236.1</v>
      </c>
      <c r="F785" s="82" t="str">
        <f>VLOOKUP(Tabla712[[#This Row],[ITEM]],Tabla1[[#All],[ÍTEM]:[DESCRIPCIÓN ACTIVIDAD]],3,FALSE)</f>
        <v>SUELO DE SUBRASANTE ESTABILIZADO CON CAL 
(Incluye suminisitro de la Cal)</v>
      </c>
      <c r="G785" s="6" t="s">
        <v>66</v>
      </c>
      <c r="H785" t="s">
        <v>402</v>
      </c>
      <c r="I785" s="6" t="s">
        <v>372</v>
      </c>
      <c r="J785" s="5" cm="1">
        <f t="array" ref="J785">INDEX(Tabla9[[#All],[Departamento ]:[Precio ($ COP)]],MATCH(Tabla712[[#This Row],[DEPARTAMENTO]]&amp;Tabla712[[#This Row],[CODIGO]]&amp;Tabla712[[#This Row],[PROVINCIA]],Tabla9[[#All],[Departamento ]]&amp;Tabla9[[#All],[Código]]&amp;Tabla9[[#All],[Provincia]],0),8)</f>
        <v>171972.44861800136</v>
      </c>
      <c r="K785" s="74" t="s">
        <v>421</v>
      </c>
      <c r="L785" s="63" t="s">
        <v>421</v>
      </c>
      <c r="M785" s="63" t="s">
        <v>421</v>
      </c>
      <c r="N785" s="75" t="s">
        <v>421</v>
      </c>
      <c r="O785" s="64" t="s">
        <v>421</v>
      </c>
      <c r="P785" s="76" t="s">
        <v>421</v>
      </c>
      <c r="Q785" s="65">
        <f>1/35</f>
        <v>2.8571428571428571E-2</v>
      </c>
      <c r="R785" s="79">
        <f>Tabla712[[#This Row],[VALOR ECONOMICO ]]*Tabla712[[#This Row],[RENDIMIENTO EQUIPO]]</f>
        <v>4913.4985319428961</v>
      </c>
      <c r="S785" s="71" t="s">
        <v>421</v>
      </c>
      <c r="T785" s="94" t="s">
        <v>421</v>
      </c>
      <c r="U785" s="71" t="s">
        <v>421</v>
      </c>
      <c r="V785" s="80" t="s">
        <v>421</v>
      </c>
    </row>
    <row r="786" spans="2:22" x14ac:dyDescent="0.3">
      <c r="B786" s="6" t="str">
        <f>'DATOS DISEÑO'!$C$9</f>
        <v>BOYACÁ</v>
      </c>
      <c r="C786" s="6" t="str">
        <f>'DATOS DISEÑO'!$C$10</f>
        <v>TUNDAMA</v>
      </c>
      <c r="D786" s="6">
        <v>22</v>
      </c>
      <c r="E786" s="6">
        <v>310.10000000000002</v>
      </c>
      <c r="F786" s="82" t="str">
        <f>VLOOKUP(Tabla712[[#This Row],[ITEM]],Tabla1[[#All],[ÍTEM]:[DESCRIPCIÓN ACTIVIDAD]],3,FALSE)</f>
        <v>CONFORMACIÓN DE LA CALZADA EXISTENTE</v>
      </c>
      <c r="G786" s="6" t="s">
        <v>66</v>
      </c>
      <c r="H786" t="s">
        <v>402</v>
      </c>
      <c r="I786" s="6" t="s">
        <v>372</v>
      </c>
      <c r="J786" s="5" cm="1">
        <f t="array" ref="J786">INDEX(Tabla9[[#All],[Departamento ]:[Precio ($ COP)]],MATCH(Tabla712[[#This Row],[DEPARTAMENTO]]&amp;Tabla712[[#This Row],[CODIGO]]&amp;Tabla712[[#This Row],[PROVINCIA]],Tabla9[[#All],[Departamento ]]&amp;Tabla9[[#All],[Código]]&amp;Tabla9[[#All],[Provincia]],0),8)</f>
        <v>171972.44861800136</v>
      </c>
      <c r="K786" s="74" t="s">
        <v>421</v>
      </c>
      <c r="L786" s="63" t="s">
        <v>421</v>
      </c>
      <c r="M786" s="63" t="s">
        <v>421</v>
      </c>
      <c r="N786" s="75" t="s">
        <v>421</v>
      </c>
      <c r="O786" s="64" t="s">
        <v>421</v>
      </c>
      <c r="P786" s="76" t="s">
        <v>421</v>
      </c>
      <c r="Q786" s="65">
        <f>1/619.375</f>
        <v>1.6145307769929364E-3</v>
      </c>
      <c r="R786" s="79">
        <f>Tabla712[[#This Row],[VALOR ECONOMICO ]]*Tabla712[[#This Row],[RENDIMIENTO EQUIPO]]</f>
        <v>277.65481108859956</v>
      </c>
      <c r="S786" s="71" t="s">
        <v>421</v>
      </c>
      <c r="T786" s="94" t="s">
        <v>421</v>
      </c>
      <c r="U786" s="71" t="s">
        <v>421</v>
      </c>
      <c r="V786" s="80" t="s">
        <v>421</v>
      </c>
    </row>
    <row r="787" spans="2:22" x14ac:dyDescent="0.3">
      <c r="B787" s="6" t="str">
        <f>'DATOS DISEÑO'!$C$9</f>
        <v>BOYACÁ</v>
      </c>
      <c r="C787" s="6" t="str">
        <f>'DATOS DISEÑO'!$C$10</f>
        <v>TUNDAMA</v>
      </c>
      <c r="D787" s="6">
        <v>22</v>
      </c>
      <c r="E787" s="6" t="s">
        <v>118</v>
      </c>
      <c r="F787" s="82" t="str">
        <f>VLOOKUP(Tabla712[[#This Row],[ITEM]],Tabla1[[#All],[ÍTEM]:[DESCRIPCIÓN ACTIVIDAD]],3,FALSE)</f>
        <v xml:space="preserve">PAVIMENTO DE CONCRETO HIDRÁULICO 
(Analizado para un tránsito NT2) </v>
      </c>
      <c r="G787" s="6" t="s">
        <v>15</v>
      </c>
      <c r="H787" t="s">
        <v>410</v>
      </c>
      <c r="I787" s="6" t="s">
        <v>408</v>
      </c>
      <c r="J787" s="5" cm="1">
        <f t="array" ref="J787">INDEX(Tabla10[[#All],[Departamento]:[Precio ($ COP)]],MATCH(Tabla712[[#This Row],[DEPARTAMENTO]]&amp;Tabla712[[#This Row],[CODIGO]]&amp;Tabla712[[#This Row],[PROVINCIA]],Tabla10[[#All],[Departamento]]&amp;Tabla10[[#All],[Código]]&amp;Tabla10[[#All],[Provincia]],0),7)</f>
        <v>3735.7682833602307</v>
      </c>
      <c r="K787" s="74" t="s">
        <v>421</v>
      </c>
      <c r="L787" s="63" t="s">
        <v>421</v>
      </c>
      <c r="M787" s="63" t="s">
        <v>421</v>
      </c>
      <c r="N787" s="75" t="s">
        <v>421</v>
      </c>
      <c r="O787" s="64" t="s">
        <v>421</v>
      </c>
      <c r="P787" s="76" t="s">
        <v>421</v>
      </c>
      <c r="Q787" s="65" t="s">
        <v>421</v>
      </c>
      <c r="R787" s="78" t="s">
        <v>421</v>
      </c>
      <c r="S787" s="140">
        <v>1.01</v>
      </c>
      <c r="T787" s="94">
        <v>1</v>
      </c>
      <c r="U787" s="139">
        <f>Tabla712[[#This Row],[CANTIDAD TRANSPORTE]]*Tabla712[[#This Row],[DISTANCIA DE TRANSPORTE]]</f>
        <v>1.01</v>
      </c>
      <c r="V787" s="91">
        <f>Tabla712[[#This Row],[CANTIDAD TRANSPORTE*DISTANCIA DE TRANSPORTE]]*Tabla712[[#This Row],[VALOR ECONOMICO ]]</f>
        <v>3773.1259661938329</v>
      </c>
    </row>
    <row r="788" spans="2:22" x14ac:dyDescent="0.3">
      <c r="B788" s="6" t="str">
        <f>'DATOS DISEÑO'!$C$9</f>
        <v>BOYACÁ</v>
      </c>
      <c r="C788" s="6" t="str">
        <f>'DATOS DISEÑO'!$C$10</f>
        <v>TUNDAMA</v>
      </c>
      <c r="D788" s="6">
        <v>23</v>
      </c>
      <c r="E788" s="6">
        <v>640.20000000000005</v>
      </c>
      <c r="F788" s="82" t="str">
        <f>VLOOKUP(Tabla712[[#This Row],[ITEM]],Tabla1[[#All],[ÍTEM]:[DESCRIPCIÓN ACTIVIDAD]],3,FALSE)</f>
        <v>MALLA DE REFUERZO fy = 420 MPa
(Analizado para malla de refuerzo Fy = 420 Mpa)</v>
      </c>
      <c r="G788" s="6" t="s">
        <v>4</v>
      </c>
      <c r="H788" t="s">
        <v>99</v>
      </c>
      <c r="I788" s="6" t="s">
        <v>87</v>
      </c>
      <c r="J788" s="5" cm="1">
        <f t="array" ref="J788">INDEX(Tabla5[[#All],[Departamento]:[Precio ($ COP)]],MATCH(Tabla712[[#This Row],[DEPARTAMENTO]]&amp;Tabla712[[#This Row],[CODIGO]]&amp;Tabla712[[#This Row],[PROVINCIA]],Tabla5[[#All],[Departamento]]&amp;Tabla5[[#All],[Código]]&amp;Tabla5[[#All],[Provincia]],0),6)</f>
        <v>80166.666666666672</v>
      </c>
      <c r="K788" s="74">
        <f>Tabla712[[#This Row],[VALOR ECONOMICO ]]/Tabla712[[#This Row],[PRESTACIONES '[%']]]*100</f>
        <v>43333.333333333336</v>
      </c>
      <c r="L788" s="63">
        <v>185</v>
      </c>
      <c r="M788" s="63">
        <v>200</v>
      </c>
      <c r="N788" s="75">
        <f>Tabla712[[#This Row],[VALOR ECONOMICO ]]/Tabla712[[#This Row],[RENDIMIENTO]]</f>
        <v>400.83333333333337</v>
      </c>
      <c r="O788" s="64" t="s">
        <v>421</v>
      </c>
      <c r="P788" s="76" t="s">
        <v>421</v>
      </c>
      <c r="Q788" s="65" t="s">
        <v>421</v>
      </c>
      <c r="R788" s="78" t="s">
        <v>421</v>
      </c>
      <c r="S788" s="71" t="s">
        <v>421</v>
      </c>
      <c r="T788" s="94" t="s">
        <v>421</v>
      </c>
      <c r="U788" s="71" t="s">
        <v>421</v>
      </c>
      <c r="V788" s="80" t="s">
        <v>421</v>
      </c>
    </row>
    <row r="789" spans="2:22" x14ac:dyDescent="0.3">
      <c r="B789" s="6" t="str">
        <f>'DATOS DISEÑO'!$C$9</f>
        <v>BOYACÁ</v>
      </c>
      <c r="C789" s="6" t="str">
        <f>'DATOS DISEÑO'!$C$10</f>
        <v>TUNDAMA</v>
      </c>
      <c r="D789" s="6">
        <v>23</v>
      </c>
      <c r="E789" s="6">
        <v>310.10000000000002</v>
      </c>
      <c r="F789" s="82" t="str">
        <f>VLOOKUP(Tabla712[[#This Row],[ITEM]],Tabla1[[#All],[ÍTEM]:[DESCRIPCIÓN ACTIVIDAD]],3,FALSE)</f>
        <v>CONFORMACIÓN DE LA CALZADA EXISTENTE</v>
      </c>
      <c r="G789" s="6" t="s">
        <v>8</v>
      </c>
      <c r="H789" t="s">
        <v>100</v>
      </c>
      <c r="I789" s="6" t="s">
        <v>87</v>
      </c>
      <c r="J789" s="5" cm="1">
        <f t="array" ref="J789">INDEX(Tabla5[[#All],[Departamento]:[Precio ($ COP)]],MATCH(Tabla712[[#This Row],[DEPARTAMENTO]]&amp;Tabla712[[#This Row],[CODIGO]]&amp;Tabla712[[#This Row],[PROVINCIA]],Tabla5[[#All],[Departamento]]&amp;Tabla5[[#All],[Código]]&amp;Tabla5[[#All],[Provincia]],0),6)</f>
        <v>160333.33333333334</v>
      </c>
      <c r="K789" s="74">
        <f>Tabla712[[#This Row],[VALOR ECONOMICO ]]/Tabla712[[#This Row],[PRESTACIONES '[%']]]*100</f>
        <v>86666.666666666672</v>
      </c>
      <c r="L789" s="63">
        <v>185</v>
      </c>
      <c r="M789" s="63">
        <v>4955</v>
      </c>
      <c r="N789" s="75">
        <f>Tabla712[[#This Row],[VALOR ECONOMICO ]]/Tabla712[[#This Row],[RENDIMIENTO]]</f>
        <v>32.35788765556677</v>
      </c>
      <c r="O789" s="64" t="s">
        <v>421</v>
      </c>
      <c r="P789" s="76" t="s">
        <v>421</v>
      </c>
      <c r="Q789" s="65" t="s">
        <v>421</v>
      </c>
      <c r="R789" s="78" t="s">
        <v>421</v>
      </c>
      <c r="S789" s="71" t="s">
        <v>421</v>
      </c>
      <c r="T789" s="94" t="s">
        <v>421</v>
      </c>
      <c r="U789" s="71" t="s">
        <v>421</v>
      </c>
      <c r="V789" s="80" t="s">
        <v>421</v>
      </c>
    </row>
    <row r="790" spans="2:22" x14ac:dyDescent="0.3">
      <c r="B790" s="6" t="str">
        <f>'DATOS DISEÑO'!$C$9</f>
        <v>BOYACÁ</v>
      </c>
      <c r="C790" s="6" t="str">
        <f>'DATOS DISEÑO'!$C$10</f>
        <v>TUNDAMA</v>
      </c>
      <c r="D790" s="6">
        <v>23</v>
      </c>
      <c r="E790" s="6" t="s">
        <v>109</v>
      </c>
      <c r="F790" s="82" t="str">
        <f>VLOOKUP(Tabla712[[#This Row],[ITEM]],Tabla1[[#All],[ÍTEM]:[DESCRIPCIÓN ACTIVIDAD]],3,FALSE)</f>
        <v>EXCAVACIÓN SIN CLASIFICAR DE LA EXPLANACIÓN Y CANALES</v>
      </c>
      <c r="G790" s="6" t="s">
        <v>8</v>
      </c>
      <c r="H790" t="s">
        <v>100</v>
      </c>
      <c r="I790" s="6" t="s">
        <v>87</v>
      </c>
      <c r="J790" s="5" cm="1">
        <f t="array" ref="J790">INDEX(Tabla5[[#All],[Departamento]:[Precio ($ COP)]],MATCH(Tabla712[[#This Row],[DEPARTAMENTO]]&amp;Tabla712[[#This Row],[CODIGO]]&amp;Tabla712[[#This Row],[PROVINCIA]],Tabla5[[#All],[Departamento]]&amp;Tabla5[[#All],[Código]]&amp;Tabla5[[#All],[Provincia]],0),6)</f>
        <v>160333.33333333334</v>
      </c>
      <c r="K790" s="74">
        <f>Tabla712[[#This Row],[VALOR ECONOMICO ]]/Tabla712[[#This Row],[PRESTACIONES '[%']]]*100</f>
        <v>86666.666666666672</v>
      </c>
      <c r="L790" s="63">
        <v>185</v>
      </c>
      <c r="M790" s="63">
        <v>425</v>
      </c>
      <c r="N790" s="75">
        <f>Tabla712[[#This Row],[VALOR ECONOMICO ]]/Tabla712[[#This Row],[RENDIMIENTO]]</f>
        <v>377.25490196078431</v>
      </c>
      <c r="O790" s="64" t="s">
        <v>421</v>
      </c>
      <c r="P790" s="76" t="s">
        <v>421</v>
      </c>
      <c r="Q790" s="65" t="s">
        <v>421</v>
      </c>
      <c r="R790" s="78" t="s">
        <v>421</v>
      </c>
      <c r="S790" s="71" t="s">
        <v>421</v>
      </c>
      <c r="T790" s="94" t="s">
        <v>421</v>
      </c>
      <c r="U790" s="71" t="s">
        <v>421</v>
      </c>
      <c r="V790" s="80" t="s">
        <v>421</v>
      </c>
    </row>
    <row r="791" spans="2:22" x14ac:dyDescent="0.3">
      <c r="B791" s="6" t="str">
        <f>'DATOS DISEÑO'!$C$9</f>
        <v>BOYACÁ</v>
      </c>
      <c r="C791" s="6" t="str">
        <f>'DATOS DISEÑO'!$C$10</f>
        <v>TUNDAMA</v>
      </c>
      <c r="D791" s="6">
        <v>23</v>
      </c>
      <c r="E791" s="6" t="s">
        <v>110</v>
      </c>
      <c r="F791" s="82" t="str">
        <f>VLOOKUP(Tabla712[[#This Row],[ITEM]],Tabla1[[#All],[ÍTEM]:[DESCRIPCIÓN ACTIVIDAD]],3,FALSE)</f>
        <v>SUB-BASE GRANULAR CLASE C 
(Analizada para tipo de gradacion SBG-38 clase C)</v>
      </c>
      <c r="G791" s="6" t="s">
        <v>8</v>
      </c>
      <c r="H791" t="s">
        <v>100</v>
      </c>
      <c r="I791" s="6" t="s">
        <v>87</v>
      </c>
      <c r="J791" s="5" cm="1">
        <f t="array" ref="J791">INDEX(Tabla5[[#All],[Departamento]:[Precio ($ COP)]],MATCH(Tabla712[[#This Row],[DEPARTAMENTO]]&amp;Tabla712[[#This Row],[CODIGO]]&amp;Tabla712[[#This Row],[PROVINCIA]],Tabla5[[#All],[Departamento]]&amp;Tabla5[[#All],[Código]]&amp;Tabla5[[#All],[Provincia]],0),6)</f>
        <v>160333.33333333334</v>
      </c>
      <c r="K791" s="74">
        <f>Tabla712[[#This Row],[VALOR ECONOMICO ]]/Tabla712[[#This Row],[PRESTACIONES '[%']]]*100</f>
        <v>86666.666666666672</v>
      </c>
      <c r="L791" s="63">
        <v>185</v>
      </c>
      <c r="M791" s="63">
        <v>320</v>
      </c>
      <c r="N791" s="75">
        <f>Tabla712[[#This Row],[VALOR ECONOMICO ]]/Tabla712[[#This Row],[RENDIMIENTO]]</f>
        <v>501.04166666666669</v>
      </c>
      <c r="O791" s="64" t="s">
        <v>421</v>
      </c>
      <c r="P791" s="76" t="s">
        <v>421</v>
      </c>
      <c r="Q791" s="65" t="s">
        <v>421</v>
      </c>
      <c r="R791" s="78" t="s">
        <v>421</v>
      </c>
      <c r="S791" s="71" t="s">
        <v>421</v>
      </c>
      <c r="T791" s="94" t="s">
        <v>421</v>
      </c>
      <c r="U791" s="71" t="s">
        <v>421</v>
      </c>
      <c r="V791" s="80" t="s">
        <v>421</v>
      </c>
    </row>
    <row r="792" spans="2:22" x14ac:dyDescent="0.3">
      <c r="B792" s="6" t="str">
        <f>'DATOS DISEÑO'!$C$9</f>
        <v>BOYACÁ</v>
      </c>
      <c r="C792" s="6" t="str">
        <f>'DATOS DISEÑO'!$C$10</f>
        <v>TUNDAMA</v>
      </c>
      <c r="D792" s="6">
        <v>23</v>
      </c>
      <c r="E792" s="6">
        <v>610.20000000000005</v>
      </c>
      <c r="F792" s="82" t="e">
        <f>VLOOKUP(Tabla712[[#This Row],[ITEM]],Tabla1[[#All],[ÍTEM]:[DESCRIPCIÓN ACTIVIDAD]],3,FALSE)</f>
        <v>#N/A</v>
      </c>
      <c r="G792" s="6" t="s">
        <v>12</v>
      </c>
      <c r="H792" t="s">
        <v>101</v>
      </c>
      <c r="I792" s="6" t="s">
        <v>87</v>
      </c>
      <c r="J792" s="5" cm="1">
        <f t="array" ref="J792">INDEX(Tabla5[[#All],[Departamento]:[Precio ($ COP)]],MATCH(Tabla712[[#This Row],[DEPARTAMENTO]]&amp;Tabla712[[#This Row],[CODIGO]]&amp;Tabla712[[#This Row],[PROVINCIA]],Tabla5[[#All],[Departamento]]&amp;Tabla5[[#All],[Código]]&amp;Tabla5[[#All],[Provincia]],0),6)</f>
        <v>240500</v>
      </c>
      <c r="K792" s="74">
        <f>Tabla712[[#This Row],[VALOR ECONOMICO ]]/Tabla712[[#This Row],[PRESTACIONES '[%']]]*100</f>
        <v>130000</v>
      </c>
      <c r="L792" s="63">
        <v>185</v>
      </c>
      <c r="M792" s="63">
        <v>21</v>
      </c>
      <c r="N792" s="75">
        <f>Tabla712[[#This Row],[VALOR ECONOMICO ]]/Tabla712[[#This Row],[RENDIMIENTO]]</f>
        <v>11452.380952380952</v>
      </c>
      <c r="O792" s="64" t="s">
        <v>421</v>
      </c>
      <c r="P792" s="76" t="s">
        <v>421</v>
      </c>
      <c r="Q792" s="65" t="s">
        <v>421</v>
      </c>
      <c r="R792" s="78" t="s">
        <v>421</v>
      </c>
      <c r="S792" s="71" t="s">
        <v>421</v>
      </c>
      <c r="T792" s="94" t="s">
        <v>421</v>
      </c>
      <c r="U792" s="71" t="s">
        <v>421</v>
      </c>
      <c r="V792" s="80" t="s">
        <v>421</v>
      </c>
    </row>
    <row r="793" spans="2:22" x14ac:dyDescent="0.3">
      <c r="B793" s="6" t="str">
        <f>'DATOS DISEÑO'!$C$9</f>
        <v>BOYACÁ</v>
      </c>
      <c r="C793" s="6" t="str">
        <f>'DATOS DISEÑO'!$C$10</f>
        <v>TUNDAMA</v>
      </c>
      <c r="D793" s="6">
        <v>23</v>
      </c>
      <c r="E793" s="6">
        <v>671.3</v>
      </c>
      <c r="F793" s="82" t="str">
        <f>VLOOKUP(Tabla712[[#This Row],[ITEM]],Tabla1[[#All],[ÍTEM]:[DESCRIPCIÓN ACTIVIDAD]],3,FALSE)</f>
        <v>CUNETA DE CONCRETO VACIADA IN SITU; INCLUYE LA CONFORMACIÓN DE LA SUPERFICIE DE APOYO</v>
      </c>
      <c r="G793" s="6" t="s">
        <v>16</v>
      </c>
      <c r="H793" t="s">
        <v>102</v>
      </c>
      <c r="I793" s="6" t="s">
        <v>87</v>
      </c>
      <c r="J793" s="5" cm="1">
        <f t="array" ref="J793">INDEX(Tabla5[[#All],[Departamento]:[Precio ($ COP)]],MATCH(Tabla712[[#This Row],[DEPARTAMENTO]]&amp;Tabla712[[#This Row],[CODIGO]]&amp;Tabla712[[#This Row],[PROVINCIA]],Tabla5[[#All],[Departamento]]&amp;Tabla5[[#All],[Código]]&amp;Tabla5[[#All],[Provincia]],0),6)</f>
        <v>320666.66666666669</v>
      </c>
      <c r="K793" s="74">
        <f>Tabla712[[#This Row],[VALOR ECONOMICO ]]/Tabla712[[#This Row],[PRESTACIONES '[%']]]*100</f>
        <v>173333.33333333334</v>
      </c>
      <c r="L793" s="63">
        <v>185</v>
      </c>
      <c r="M793" s="63">
        <v>10</v>
      </c>
      <c r="N793" s="75">
        <f>Tabla712[[#This Row],[VALOR ECONOMICO ]]/Tabla712[[#This Row],[RENDIMIENTO]]</f>
        <v>32066.666666666668</v>
      </c>
      <c r="O793" s="64" t="s">
        <v>421</v>
      </c>
      <c r="P793" s="76" t="s">
        <v>421</v>
      </c>
      <c r="Q793" s="65" t="s">
        <v>421</v>
      </c>
      <c r="R793" s="78" t="s">
        <v>421</v>
      </c>
      <c r="S793" s="71" t="s">
        <v>421</v>
      </c>
      <c r="T793" s="94" t="s">
        <v>421</v>
      </c>
      <c r="U793" s="71" t="s">
        <v>421</v>
      </c>
      <c r="V793" s="80" t="s">
        <v>421</v>
      </c>
    </row>
    <row r="794" spans="2:22" x14ac:dyDescent="0.3">
      <c r="B794" s="6" t="str">
        <f>'DATOS DISEÑO'!$C$9</f>
        <v>BOYACÁ</v>
      </c>
      <c r="C794" s="6" t="str">
        <f>'DATOS DISEÑO'!$C$10</f>
        <v>TUNDAMA</v>
      </c>
      <c r="D794" s="6">
        <v>23</v>
      </c>
      <c r="E794" s="6">
        <v>672.3</v>
      </c>
      <c r="F794" s="82" t="str">
        <f>VLOOKUP(Tabla712[[#This Row],[ITEM]],Tabla1[[#All],[ÍTEM]:[DESCRIPCIÓN ACTIVIDAD]],3,FALSE)</f>
        <v xml:space="preserve"> BORDILLO EN CONCRETO VACIADO IN SITU; INCLUYE LA PREPARACION DE LA SUPERFICIE DE APOYO</v>
      </c>
      <c r="G794" s="6" t="s">
        <v>16</v>
      </c>
      <c r="H794" t="s">
        <v>102</v>
      </c>
      <c r="I794" s="6" t="s">
        <v>87</v>
      </c>
      <c r="J794" s="5" cm="1">
        <f t="array" ref="J794">INDEX(Tabla5[[#All],[Departamento]:[Precio ($ COP)]],MATCH(Tabla712[[#This Row],[DEPARTAMENTO]]&amp;Tabla712[[#This Row],[CODIGO]]&amp;Tabla712[[#This Row],[PROVINCIA]],Tabla5[[#All],[Departamento]]&amp;Tabla5[[#All],[Código]]&amp;Tabla5[[#All],[Provincia]],0),6)</f>
        <v>320666.66666666669</v>
      </c>
      <c r="K794" s="74">
        <f>Tabla712[[#This Row],[VALOR ECONOMICO ]]/Tabla712[[#This Row],[PRESTACIONES '[%']]]*100</f>
        <v>173333.33333333334</v>
      </c>
      <c r="L794" s="63">
        <v>185</v>
      </c>
      <c r="M794" s="63">
        <v>100</v>
      </c>
      <c r="N794" s="75">
        <f>Tabla712[[#This Row],[VALOR ECONOMICO ]]/Tabla712[[#This Row],[RENDIMIENTO]]</f>
        <v>3206.666666666667</v>
      </c>
      <c r="O794" s="64" t="s">
        <v>421</v>
      </c>
      <c r="P794" s="76" t="s">
        <v>421</v>
      </c>
      <c r="Q794" s="65" t="s">
        <v>421</v>
      </c>
      <c r="R794" s="78" t="s">
        <v>421</v>
      </c>
      <c r="S794" s="71" t="s">
        <v>421</v>
      </c>
      <c r="T794" s="94" t="s">
        <v>421</v>
      </c>
      <c r="U794" s="71" t="s">
        <v>421</v>
      </c>
      <c r="V794" s="80" t="s">
        <v>421</v>
      </c>
    </row>
    <row r="795" spans="2:22" x14ac:dyDescent="0.3">
      <c r="B795" s="6" t="str">
        <f>'DATOS DISEÑO'!$C$9</f>
        <v>BOYACÁ</v>
      </c>
      <c r="C795" s="6" t="str">
        <f>'DATOS DISEÑO'!$C$10</f>
        <v>TUNDAMA</v>
      </c>
      <c r="D795" s="6">
        <v>23</v>
      </c>
      <c r="E795" s="6" t="s">
        <v>119</v>
      </c>
      <c r="F795" s="82" t="str">
        <f>VLOOKUP(Tabla712[[#This Row],[ITEM]],Tabla1[[#All],[ÍTEM]:[DESCRIPCIÓN ACTIVIDAD]],3,FALSE)</f>
        <v>CONCRETO 21Mpa para: Area de transicion Vigas Riostras, Berna Cuneta y Rieles o Huellas
(Analizado para concreto reforzado resistencia 21 Mpa, mezcla in situ)</v>
      </c>
      <c r="G795" s="6" t="s">
        <v>24</v>
      </c>
      <c r="H795" t="s">
        <v>104</v>
      </c>
      <c r="I795" s="6" t="s">
        <v>87</v>
      </c>
      <c r="J795" s="5" cm="1">
        <f t="array" ref="J795">INDEX(Tabla5[[#All],[Departamento]:[Precio ($ COP)]],MATCH(Tabla712[[#This Row],[DEPARTAMENTO]]&amp;Tabla712[[#This Row],[CODIGO]]&amp;Tabla712[[#This Row],[PROVINCIA]],Tabla5[[#All],[Departamento]]&amp;Tabla5[[#All],[Código]]&amp;Tabla5[[#All],[Provincia]],0),6)</f>
        <v>641333.33333333337</v>
      </c>
      <c r="K795" s="74">
        <f>Tabla712[[#This Row],[VALOR ECONOMICO ]]/Tabla712[[#This Row],[PRESTACIONES '[%']]]*100</f>
        <v>346666.66666666669</v>
      </c>
      <c r="L795" s="63">
        <v>185</v>
      </c>
      <c r="M795" s="63">
        <v>8</v>
      </c>
      <c r="N795" s="75">
        <f>Tabla712[[#This Row],[VALOR ECONOMICO ]]/Tabla712[[#This Row],[RENDIMIENTO]]</f>
        <v>80166.666666666672</v>
      </c>
      <c r="O795" s="64" t="s">
        <v>421</v>
      </c>
      <c r="P795" s="76" t="s">
        <v>421</v>
      </c>
      <c r="Q795" s="65" t="s">
        <v>421</v>
      </c>
      <c r="R795" s="78" t="s">
        <v>421</v>
      </c>
      <c r="S795" s="71" t="s">
        <v>421</v>
      </c>
      <c r="T795" s="94" t="s">
        <v>421</v>
      </c>
      <c r="U795" s="71" t="s">
        <v>421</v>
      </c>
      <c r="V795" s="80" t="s">
        <v>421</v>
      </c>
    </row>
    <row r="796" spans="2:22" x14ac:dyDescent="0.3">
      <c r="B796" s="6" t="str">
        <f>'DATOS DISEÑO'!$C$9</f>
        <v>BOYACÁ</v>
      </c>
      <c r="C796" s="6" t="str">
        <f>'DATOS DISEÑO'!$C$10</f>
        <v>TUNDAMA</v>
      </c>
      <c r="D796" s="6">
        <v>23</v>
      </c>
      <c r="E796" s="6" t="s">
        <v>120</v>
      </c>
      <c r="F796" s="82" t="str">
        <f>VLOOKUP(Tabla712[[#This Row],[ITEM]],Tabla1[[#All],[ÍTEM]:[DESCRIPCIÓN ACTIVIDAD]],3,FALSE)</f>
        <v>CONCRETO CICLOPEO 17 Mpa
 (Analizado para concreto ciclopeo con resistencia 17 Mpa)</v>
      </c>
      <c r="G796" s="6" t="s">
        <v>24</v>
      </c>
      <c r="H796" t="s">
        <v>104</v>
      </c>
      <c r="I796" s="6" t="s">
        <v>87</v>
      </c>
      <c r="J796" s="5" cm="1">
        <f t="array" ref="J796">INDEX(Tabla5[[#All],[Departamento]:[Precio ($ COP)]],MATCH(Tabla712[[#This Row],[DEPARTAMENTO]]&amp;Tabla712[[#This Row],[CODIGO]]&amp;Tabla712[[#This Row],[PROVINCIA]],Tabla5[[#All],[Departamento]]&amp;Tabla5[[#All],[Código]]&amp;Tabla5[[#All],[Provincia]],0),6)</f>
        <v>641333.33333333337</v>
      </c>
      <c r="K796" s="74">
        <f>Tabla712[[#This Row],[VALOR ECONOMICO ]]/Tabla712[[#This Row],[PRESTACIONES '[%']]]*100</f>
        <v>346666.66666666669</v>
      </c>
      <c r="L796" s="63">
        <v>185</v>
      </c>
      <c r="M796" s="63">
        <v>10</v>
      </c>
      <c r="N796" s="75">
        <f>Tabla712[[#This Row],[VALOR ECONOMICO ]]/Tabla712[[#This Row],[RENDIMIENTO]]</f>
        <v>64133.333333333336</v>
      </c>
      <c r="O796" s="64" t="s">
        <v>421</v>
      </c>
      <c r="P796" s="76" t="s">
        <v>421</v>
      </c>
      <c r="Q796" s="65" t="s">
        <v>421</v>
      </c>
      <c r="R796" s="78" t="s">
        <v>421</v>
      </c>
      <c r="S796" s="71" t="s">
        <v>421</v>
      </c>
      <c r="T796" s="94" t="s">
        <v>421</v>
      </c>
      <c r="U796" s="71" t="s">
        <v>421</v>
      </c>
      <c r="V796" s="80" t="s">
        <v>421</v>
      </c>
    </row>
    <row r="797" spans="2:22" x14ac:dyDescent="0.3">
      <c r="B797" s="6" t="str">
        <f>'DATOS DISEÑO'!$C$9</f>
        <v>BOYACÁ</v>
      </c>
      <c r="C797" s="6" t="str">
        <f>'DATOS DISEÑO'!$C$10</f>
        <v>TUNDAMA</v>
      </c>
      <c r="D797" s="6">
        <v>23</v>
      </c>
      <c r="E797" s="6">
        <v>310.10000000000002</v>
      </c>
      <c r="F797" s="82" t="str">
        <f>VLOOKUP(Tabla712[[#This Row],[ITEM]],Tabla1[[#All],[ÍTEM]:[DESCRIPCIÓN ACTIVIDAD]],3,FALSE)</f>
        <v>CONFORMACIÓN DE LA CALZADA EXISTENTE</v>
      </c>
      <c r="G797" s="6" t="s">
        <v>28</v>
      </c>
      <c r="H797" t="s">
        <v>105</v>
      </c>
      <c r="I797" s="6" t="s">
        <v>87</v>
      </c>
      <c r="J797" s="5" cm="1">
        <f t="array" ref="J797">INDEX(Tabla5[[#All],[Departamento]:[Precio ($ COP)]],MATCH(Tabla712[[#This Row],[DEPARTAMENTO]]&amp;Tabla712[[#This Row],[CODIGO]]&amp;Tabla712[[#This Row],[PROVINCIA]],Tabla5[[#All],[Departamento]]&amp;Tabla5[[#All],[Código]]&amp;Tabla5[[#All],[Provincia]],0),6)</f>
        <v>136283.33333333334</v>
      </c>
      <c r="K797" s="74">
        <f>Tabla712[[#This Row],[VALOR ECONOMICO ]]/Tabla712[[#This Row],[PRESTACIONES '[%']]]*100</f>
        <v>73666.666666666672</v>
      </c>
      <c r="L797" s="63">
        <v>185</v>
      </c>
      <c r="M797" s="63">
        <v>4955</v>
      </c>
      <c r="N797" s="75">
        <f>Tabla712[[#This Row],[VALOR ECONOMICO ]]/Tabla712[[#This Row],[RENDIMIENTO]]</f>
        <v>27.504204507231755</v>
      </c>
      <c r="O797" s="64" t="s">
        <v>421</v>
      </c>
      <c r="P797" s="76" t="s">
        <v>421</v>
      </c>
      <c r="Q797" s="65" t="s">
        <v>421</v>
      </c>
      <c r="R797" s="78" t="s">
        <v>421</v>
      </c>
      <c r="S797" s="71" t="s">
        <v>421</v>
      </c>
      <c r="T797" s="94" t="s">
        <v>421</v>
      </c>
      <c r="U797" s="71" t="s">
        <v>421</v>
      </c>
      <c r="V797" s="80" t="s">
        <v>421</v>
      </c>
    </row>
    <row r="798" spans="2:22" x14ac:dyDescent="0.3">
      <c r="B798" s="6" t="str">
        <f>'DATOS DISEÑO'!$C$9</f>
        <v>BOYACÁ</v>
      </c>
      <c r="C798" s="6" t="str">
        <f>'DATOS DISEÑO'!$C$10</f>
        <v>TUNDAMA</v>
      </c>
      <c r="D798" s="6">
        <v>23</v>
      </c>
      <c r="E798" s="6">
        <v>640.20000000000005</v>
      </c>
      <c r="F798" s="82" t="str">
        <f>VLOOKUP(Tabla712[[#This Row],[ITEM]],Tabla1[[#All],[ÍTEM]:[DESCRIPCIÓN ACTIVIDAD]],3,FALSE)</f>
        <v>MALLA DE REFUERZO fy = 420 MPa
(Analizado para malla de refuerzo Fy = 420 Mpa)</v>
      </c>
      <c r="G798" s="6" t="s">
        <v>28</v>
      </c>
      <c r="H798" t="s">
        <v>105</v>
      </c>
      <c r="I798" s="6" t="s">
        <v>87</v>
      </c>
      <c r="J798" s="5" cm="1">
        <f t="array" ref="J798">INDEX(Tabla5[[#All],[Departamento]:[Precio ($ COP)]],MATCH(Tabla712[[#This Row],[DEPARTAMENTO]]&amp;Tabla712[[#This Row],[CODIGO]]&amp;Tabla712[[#This Row],[PROVINCIA]],Tabla5[[#All],[Departamento]]&amp;Tabla5[[#All],[Código]]&amp;Tabla5[[#All],[Provincia]],0),6)</f>
        <v>136283.33333333334</v>
      </c>
      <c r="K798" s="74">
        <f>Tabla712[[#This Row],[VALOR ECONOMICO ]]/Tabla712[[#This Row],[PRESTACIONES '[%']]]*100</f>
        <v>73666.666666666672</v>
      </c>
      <c r="L798" s="63">
        <v>185</v>
      </c>
      <c r="M798" s="63">
        <v>200</v>
      </c>
      <c r="N798" s="75">
        <f>Tabla712[[#This Row],[VALOR ECONOMICO ]]/Tabla712[[#This Row],[RENDIMIENTO]]</f>
        <v>681.41666666666674</v>
      </c>
      <c r="O798" s="64" t="s">
        <v>421</v>
      </c>
      <c r="P798" s="76" t="s">
        <v>421</v>
      </c>
      <c r="Q798" s="65" t="s">
        <v>421</v>
      </c>
      <c r="R798" s="78" t="s">
        <v>421</v>
      </c>
      <c r="S798" s="71" t="s">
        <v>421</v>
      </c>
      <c r="T798" s="94" t="s">
        <v>421</v>
      </c>
      <c r="U798" s="71" t="s">
        <v>421</v>
      </c>
      <c r="V798" s="80" t="s">
        <v>421</v>
      </c>
    </row>
    <row r="799" spans="2:22" x14ac:dyDescent="0.3">
      <c r="B799" s="6" t="str">
        <f>'DATOS DISEÑO'!$C$9</f>
        <v>BOYACÁ</v>
      </c>
      <c r="C799" s="6" t="str">
        <f>'DATOS DISEÑO'!$C$10</f>
        <v>TUNDAMA</v>
      </c>
      <c r="D799" s="6">
        <v>23</v>
      </c>
      <c r="E799" s="6">
        <v>671.3</v>
      </c>
      <c r="F799" s="82" t="str">
        <f>VLOOKUP(Tabla712[[#This Row],[ITEM]],Tabla1[[#All],[ÍTEM]:[DESCRIPCIÓN ACTIVIDAD]],3,FALSE)</f>
        <v>CUNETA DE CONCRETO VACIADA IN SITU; INCLUYE LA CONFORMACIÓN DE LA SUPERFICIE DE APOYO</v>
      </c>
      <c r="G799" s="6" t="s">
        <v>28</v>
      </c>
      <c r="H799" t="s">
        <v>105</v>
      </c>
      <c r="I799" s="6" t="s">
        <v>87</v>
      </c>
      <c r="J799" s="5" cm="1">
        <f t="array" ref="J799">INDEX(Tabla5[[#All],[Departamento]:[Precio ($ COP)]],MATCH(Tabla712[[#This Row],[DEPARTAMENTO]]&amp;Tabla712[[#This Row],[CODIGO]]&amp;Tabla712[[#This Row],[PROVINCIA]],Tabla5[[#All],[Departamento]]&amp;Tabla5[[#All],[Código]]&amp;Tabla5[[#All],[Provincia]],0),6)</f>
        <v>136283.33333333334</v>
      </c>
      <c r="K799" s="74">
        <f>Tabla712[[#This Row],[VALOR ECONOMICO ]]/Tabla712[[#This Row],[PRESTACIONES '[%']]]*100</f>
        <v>73666.666666666672</v>
      </c>
      <c r="L799" s="63">
        <v>185</v>
      </c>
      <c r="M799" s="63">
        <v>10</v>
      </c>
      <c r="N799" s="75">
        <f>Tabla712[[#This Row],[VALOR ECONOMICO ]]/Tabla712[[#This Row],[RENDIMIENTO]]</f>
        <v>13628.333333333334</v>
      </c>
      <c r="O799" s="64" t="s">
        <v>421</v>
      </c>
      <c r="P799" s="76" t="s">
        <v>421</v>
      </c>
      <c r="Q799" s="65" t="s">
        <v>421</v>
      </c>
      <c r="R799" s="78" t="s">
        <v>421</v>
      </c>
      <c r="S799" s="71" t="s">
        <v>421</v>
      </c>
      <c r="T799" s="94" t="s">
        <v>421</v>
      </c>
      <c r="U799" s="71" t="s">
        <v>421</v>
      </c>
      <c r="V799" s="80" t="s">
        <v>421</v>
      </c>
    </row>
    <row r="800" spans="2:22" x14ac:dyDescent="0.3">
      <c r="B800" s="6" t="str">
        <f>'DATOS DISEÑO'!$C$9</f>
        <v>BOYACÁ</v>
      </c>
      <c r="C800" s="6" t="str">
        <f>'DATOS DISEÑO'!$C$10</f>
        <v>TUNDAMA</v>
      </c>
      <c r="D800" s="6">
        <v>23</v>
      </c>
      <c r="E800" s="6">
        <v>672.3</v>
      </c>
      <c r="F800" s="82" t="str">
        <f>VLOOKUP(Tabla712[[#This Row],[ITEM]],Tabla1[[#All],[ÍTEM]:[DESCRIPCIÓN ACTIVIDAD]],3,FALSE)</f>
        <v xml:space="preserve"> BORDILLO EN CONCRETO VACIADO IN SITU; INCLUYE LA PREPARACION DE LA SUPERFICIE DE APOYO</v>
      </c>
      <c r="G800" s="6" t="s">
        <v>28</v>
      </c>
      <c r="H800" t="s">
        <v>105</v>
      </c>
      <c r="I800" s="6" t="s">
        <v>87</v>
      </c>
      <c r="J800" s="5" cm="1">
        <f t="array" ref="J800">INDEX(Tabla5[[#All],[Departamento]:[Precio ($ COP)]],MATCH(Tabla712[[#This Row],[DEPARTAMENTO]]&amp;Tabla712[[#This Row],[CODIGO]]&amp;Tabla712[[#This Row],[PROVINCIA]],Tabla5[[#All],[Departamento]]&amp;Tabla5[[#All],[Código]]&amp;Tabla5[[#All],[Provincia]],0),6)</f>
        <v>136283.33333333334</v>
      </c>
      <c r="K800" s="74">
        <f>Tabla712[[#This Row],[VALOR ECONOMICO ]]/Tabla712[[#This Row],[PRESTACIONES '[%']]]*100</f>
        <v>73666.666666666672</v>
      </c>
      <c r="L800" s="63">
        <v>185</v>
      </c>
      <c r="M800" s="63">
        <v>100</v>
      </c>
      <c r="N800" s="75">
        <f>Tabla712[[#This Row],[VALOR ECONOMICO ]]/Tabla712[[#This Row],[RENDIMIENTO]]</f>
        <v>1362.8333333333335</v>
      </c>
      <c r="O800" s="64" t="s">
        <v>421</v>
      </c>
      <c r="P800" s="76" t="s">
        <v>421</v>
      </c>
      <c r="Q800" s="65" t="s">
        <v>421</v>
      </c>
      <c r="R800" s="78" t="s">
        <v>421</v>
      </c>
      <c r="S800" s="71" t="s">
        <v>421</v>
      </c>
      <c r="T800" s="94" t="s">
        <v>421</v>
      </c>
      <c r="U800" s="71" t="s">
        <v>421</v>
      </c>
      <c r="V800" s="80" t="s">
        <v>421</v>
      </c>
    </row>
    <row r="801" spans="2:22" x14ac:dyDescent="0.3">
      <c r="B801" s="6" t="str">
        <f>'DATOS DISEÑO'!$C$9</f>
        <v>BOYACÁ</v>
      </c>
      <c r="C801" s="6" t="str">
        <f>'DATOS DISEÑO'!$C$10</f>
        <v>TUNDAMA</v>
      </c>
      <c r="D801" s="6">
        <v>23</v>
      </c>
      <c r="E801" s="6" t="s">
        <v>109</v>
      </c>
      <c r="F801" s="82" t="str">
        <f>VLOOKUP(Tabla712[[#This Row],[ITEM]],Tabla1[[#All],[ÍTEM]:[DESCRIPCIÓN ACTIVIDAD]],3,FALSE)</f>
        <v>EXCAVACIÓN SIN CLASIFICAR DE LA EXPLANACIÓN Y CANALES</v>
      </c>
      <c r="G801" s="6" t="s">
        <v>28</v>
      </c>
      <c r="H801" t="s">
        <v>105</v>
      </c>
      <c r="I801" s="6" t="s">
        <v>87</v>
      </c>
      <c r="J801" s="5" cm="1">
        <f t="array" ref="J801">INDEX(Tabla5[[#All],[Departamento]:[Precio ($ COP)]],MATCH(Tabla712[[#This Row],[DEPARTAMENTO]]&amp;Tabla712[[#This Row],[CODIGO]]&amp;Tabla712[[#This Row],[PROVINCIA]],Tabla5[[#All],[Departamento]]&amp;Tabla5[[#All],[Código]]&amp;Tabla5[[#All],[Provincia]],0),6)</f>
        <v>136283.33333333334</v>
      </c>
      <c r="K801" s="74">
        <f>Tabla712[[#This Row],[VALOR ECONOMICO ]]/Tabla712[[#This Row],[PRESTACIONES '[%']]]*100</f>
        <v>73666.666666666672</v>
      </c>
      <c r="L801" s="63">
        <v>185</v>
      </c>
      <c r="M801" s="63">
        <v>425</v>
      </c>
      <c r="N801" s="75">
        <f>Tabla712[[#This Row],[VALOR ECONOMICO ]]/Tabla712[[#This Row],[RENDIMIENTO]]</f>
        <v>320.66666666666669</v>
      </c>
      <c r="O801" s="64" t="s">
        <v>421</v>
      </c>
      <c r="P801" s="76" t="s">
        <v>421</v>
      </c>
      <c r="Q801" s="65" t="s">
        <v>421</v>
      </c>
      <c r="R801" s="78" t="s">
        <v>421</v>
      </c>
      <c r="S801" s="71" t="s">
        <v>421</v>
      </c>
      <c r="T801" s="94" t="s">
        <v>421</v>
      </c>
      <c r="U801" s="71" t="s">
        <v>421</v>
      </c>
      <c r="V801" s="80" t="s">
        <v>421</v>
      </c>
    </row>
    <row r="802" spans="2:22" x14ac:dyDescent="0.3">
      <c r="B802" s="6" t="str">
        <f>'DATOS DISEÑO'!$C$9</f>
        <v>BOYACÁ</v>
      </c>
      <c r="C802" s="6" t="str">
        <f>'DATOS DISEÑO'!$C$10</f>
        <v>TUNDAMA</v>
      </c>
      <c r="D802" s="6">
        <v>23</v>
      </c>
      <c r="E802" s="6" t="s">
        <v>119</v>
      </c>
      <c r="F802" s="82" t="str">
        <f>VLOOKUP(Tabla712[[#This Row],[ITEM]],Tabla1[[#All],[ÍTEM]:[DESCRIPCIÓN ACTIVIDAD]],3,FALSE)</f>
        <v>CONCRETO 21Mpa para: Area de transicion Vigas Riostras, Berna Cuneta y Rieles o Huellas
(Analizado para concreto reforzado resistencia 21 Mpa, mezcla in situ)</v>
      </c>
      <c r="G802" s="6" t="s">
        <v>28</v>
      </c>
      <c r="H802" t="s">
        <v>105</v>
      </c>
      <c r="I802" s="6" t="s">
        <v>87</v>
      </c>
      <c r="J802" s="5" cm="1">
        <f t="array" ref="J802">INDEX(Tabla5[[#All],[Departamento]:[Precio ($ COP)]],MATCH(Tabla712[[#This Row],[DEPARTAMENTO]]&amp;Tabla712[[#This Row],[CODIGO]]&amp;Tabla712[[#This Row],[PROVINCIA]],Tabla5[[#All],[Departamento]]&amp;Tabla5[[#All],[Código]]&amp;Tabla5[[#All],[Provincia]],0),6)</f>
        <v>136283.33333333334</v>
      </c>
      <c r="K802" s="74">
        <f>Tabla712[[#This Row],[VALOR ECONOMICO ]]/Tabla712[[#This Row],[PRESTACIONES '[%']]]*100</f>
        <v>73666.666666666672</v>
      </c>
      <c r="L802" s="63">
        <v>185</v>
      </c>
      <c r="M802" s="63">
        <v>8</v>
      </c>
      <c r="N802" s="75">
        <f>Tabla712[[#This Row],[VALOR ECONOMICO ]]/Tabla712[[#This Row],[RENDIMIENTO]]</f>
        <v>17035.416666666668</v>
      </c>
      <c r="O802" s="64" t="s">
        <v>421</v>
      </c>
      <c r="P802" s="76" t="s">
        <v>421</v>
      </c>
      <c r="Q802" s="65" t="s">
        <v>421</v>
      </c>
      <c r="R802" s="78" t="s">
        <v>421</v>
      </c>
      <c r="S802" s="71" t="s">
        <v>421</v>
      </c>
      <c r="T802" s="94" t="s">
        <v>421</v>
      </c>
      <c r="U802" s="71" t="s">
        <v>421</v>
      </c>
      <c r="V802" s="80" t="s">
        <v>421</v>
      </c>
    </row>
    <row r="803" spans="2:22" x14ac:dyDescent="0.3">
      <c r="B803" s="6" t="str">
        <f>'DATOS DISEÑO'!$C$9</f>
        <v>BOYACÁ</v>
      </c>
      <c r="C803" s="6" t="str">
        <f>'DATOS DISEÑO'!$C$10</f>
        <v>TUNDAMA</v>
      </c>
      <c r="D803" s="6">
        <v>23</v>
      </c>
      <c r="E803" s="6" t="s">
        <v>120</v>
      </c>
      <c r="F803" s="82" t="str">
        <f>VLOOKUP(Tabla712[[#This Row],[ITEM]],Tabla1[[#All],[ÍTEM]:[DESCRIPCIÓN ACTIVIDAD]],3,FALSE)</f>
        <v>CONCRETO CICLOPEO 17 Mpa
 (Analizado para concreto ciclopeo con resistencia 17 Mpa)</v>
      </c>
      <c r="G803" s="6" t="s">
        <v>28</v>
      </c>
      <c r="H803" t="s">
        <v>105</v>
      </c>
      <c r="I803" s="6" t="s">
        <v>87</v>
      </c>
      <c r="J803" s="5" cm="1">
        <f t="array" ref="J803">INDEX(Tabla5[[#All],[Departamento]:[Precio ($ COP)]],MATCH(Tabla712[[#This Row],[DEPARTAMENTO]]&amp;Tabla712[[#This Row],[CODIGO]]&amp;Tabla712[[#This Row],[PROVINCIA]],Tabla5[[#All],[Departamento]]&amp;Tabla5[[#All],[Código]]&amp;Tabla5[[#All],[Provincia]],0),6)</f>
        <v>136283.33333333334</v>
      </c>
      <c r="K803" s="74">
        <f>Tabla712[[#This Row],[VALOR ECONOMICO ]]/Tabla712[[#This Row],[PRESTACIONES '[%']]]*100</f>
        <v>73666.666666666672</v>
      </c>
      <c r="L803" s="63">
        <v>185</v>
      </c>
      <c r="M803" s="63">
        <v>10</v>
      </c>
      <c r="N803" s="75">
        <f>Tabla712[[#This Row],[VALOR ECONOMICO ]]/Tabla712[[#This Row],[RENDIMIENTO]]</f>
        <v>13628.333333333334</v>
      </c>
      <c r="O803" s="64" t="s">
        <v>421</v>
      </c>
      <c r="P803" s="76" t="s">
        <v>421</v>
      </c>
      <c r="Q803" s="65" t="s">
        <v>421</v>
      </c>
      <c r="R803" s="78" t="s">
        <v>421</v>
      </c>
      <c r="S803" s="71" t="s">
        <v>421</v>
      </c>
      <c r="T803" s="94" t="s">
        <v>421</v>
      </c>
      <c r="U803" s="71" t="s">
        <v>421</v>
      </c>
      <c r="V803" s="80" t="s">
        <v>421</v>
      </c>
    </row>
    <row r="804" spans="2:22" x14ac:dyDescent="0.3">
      <c r="B804" s="6" t="str">
        <f>'DATOS DISEÑO'!$C$9</f>
        <v>BOYACÁ</v>
      </c>
      <c r="C804" s="6" t="str">
        <f>'DATOS DISEÑO'!$C$10</f>
        <v>TUNDAMA</v>
      </c>
      <c r="D804" s="6">
        <v>23</v>
      </c>
      <c r="E804" s="6" t="s">
        <v>109</v>
      </c>
      <c r="F804" s="82" t="str">
        <f>VLOOKUP(Tabla712[[#This Row],[ITEM]],Tabla1[[#All],[ÍTEM]:[DESCRIPCIÓN ACTIVIDAD]],3,FALSE)</f>
        <v>EXCAVACIÓN SIN CLASIFICAR DE LA EXPLANACIÓN Y CANALES</v>
      </c>
      <c r="G804" s="6" t="s">
        <v>53</v>
      </c>
      <c r="H804" t="s">
        <v>349</v>
      </c>
      <c r="I804" s="6" t="s">
        <v>146</v>
      </c>
      <c r="J804" s="5" cm="1">
        <f t="array" ref="J804">INDEX(Tabla8[[#All],[Departamento ]:[Precio ($ COP)]],MATCH(Tabla712[[#This Row],[DEPARTAMENTO]]&amp;Tabla712[[#This Row],[CODIGO]]&amp;Tabla712[[#This Row],[PROVINCIA]],Tabla8[[#All],[Departamento ]]&amp;Tabla8[[#All],[Código]]&amp;Tabla8[[#All],[Provincia]],0),7)</f>
        <v>3377.6829577518247</v>
      </c>
      <c r="K804" s="74" t="s">
        <v>421</v>
      </c>
      <c r="L804" s="63" t="s">
        <v>421</v>
      </c>
      <c r="M804" s="63" t="s">
        <v>421</v>
      </c>
      <c r="N804" s="75" t="s">
        <v>421</v>
      </c>
      <c r="O804" s="64">
        <v>1</v>
      </c>
      <c r="P804" s="77">
        <f>Tabla712[[#This Row],[CANTIDAD DE MATERIAL]]*Tabla712[[#This Row],[VALOR ECONOMICO ]]</f>
        <v>3377.6829577518247</v>
      </c>
      <c r="Q804" s="65" t="s">
        <v>421</v>
      </c>
      <c r="R804" s="78" t="s">
        <v>421</v>
      </c>
      <c r="S804" s="71" t="s">
        <v>421</v>
      </c>
      <c r="T804" s="94" t="s">
        <v>421</v>
      </c>
      <c r="U804" s="71" t="s">
        <v>421</v>
      </c>
      <c r="V804" s="80" t="s">
        <v>421</v>
      </c>
    </row>
    <row r="805" spans="2:22" x14ac:dyDescent="0.3">
      <c r="B805" s="6" t="str">
        <f>'DATOS DISEÑO'!$C$9</f>
        <v>BOYACÁ</v>
      </c>
      <c r="C805" s="6" t="str">
        <f>'DATOS DISEÑO'!$C$10</f>
        <v>TUNDAMA</v>
      </c>
      <c r="D805" s="6">
        <v>23</v>
      </c>
      <c r="E805" s="6" t="s">
        <v>110</v>
      </c>
      <c r="F805" s="82" t="str">
        <f>VLOOKUP(Tabla712[[#This Row],[ITEM]],Tabla1[[#All],[ÍTEM]:[DESCRIPCIÓN ACTIVIDAD]],3,FALSE)</f>
        <v>SUB-BASE GRANULAR CLASE C 
(Analizada para tipo de gradacion SBG-38 clase C)</v>
      </c>
      <c r="G805" s="6" t="s">
        <v>69</v>
      </c>
      <c r="H805" t="s">
        <v>359</v>
      </c>
      <c r="I805" s="6" t="s">
        <v>146</v>
      </c>
      <c r="J805" s="5" cm="1">
        <f t="array" ref="J805">INDEX(Tabla8[[#All],[Departamento ]:[Precio ($ COP)]],MATCH(Tabla712[[#This Row],[DEPARTAMENTO]]&amp;Tabla712[[#This Row],[CODIGO]]&amp;Tabla712[[#This Row],[PROVINCIA]],Tabla8[[#All],[Departamento ]]&amp;Tabla8[[#All],[Código]]&amp;Tabla8[[#All],[Provincia]],0),7)</f>
        <v>65637.76513191931</v>
      </c>
      <c r="K805" s="74" t="s">
        <v>421</v>
      </c>
      <c r="L805" s="63" t="s">
        <v>421</v>
      </c>
      <c r="M805" s="63" t="s">
        <v>421</v>
      </c>
      <c r="N805" s="75" t="s">
        <v>421</v>
      </c>
      <c r="O805" s="64">
        <v>1.3</v>
      </c>
      <c r="P805" s="77">
        <f>Tabla712[[#This Row],[CANTIDAD DE MATERIAL]]*Tabla712[[#This Row],[VALOR ECONOMICO ]]</f>
        <v>85329.094671495113</v>
      </c>
      <c r="Q805" s="65" t="s">
        <v>421</v>
      </c>
      <c r="R805" s="78" t="s">
        <v>421</v>
      </c>
      <c r="S805" s="71" t="s">
        <v>421</v>
      </c>
      <c r="T805" s="94" t="s">
        <v>421</v>
      </c>
      <c r="U805" s="71" t="s">
        <v>421</v>
      </c>
      <c r="V805" s="80" t="s">
        <v>421</v>
      </c>
    </row>
    <row r="806" spans="2:22" x14ac:dyDescent="0.3">
      <c r="B806" s="6" t="str">
        <f>'DATOS DISEÑO'!$C$9</f>
        <v>BOYACÁ</v>
      </c>
      <c r="C806" s="6" t="str">
        <f>'DATOS DISEÑO'!$C$10</f>
        <v>TUNDAMA</v>
      </c>
      <c r="D806" s="6">
        <v>23</v>
      </c>
      <c r="E806" s="6">
        <v>610.20000000000005</v>
      </c>
      <c r="F806" s="82" t="e">
        <f>VLOOKUP(Tabla712[[#This Row],[ITEM]],Tabla1[[#All],[ÍTEM]:[DESCRIPCIÓN ACTIVIDAD]],3,FALSE)</f>
        <v>#N/A</v>
      </c>
      <c r="G806" s="6" t="s">
        <v>67</v>
      </c>
      <c r="H806" t="s">
        <v>358</v>
      </c>
      <c r="I806" s="6" t="s">
        <v>146</v>
      </c>
      <c r="J806" s="5" cm="1">
        <f t="array" ref="J806">INDEX(Tabla8[[#All],[Departamento ]:[Precio ($ COP)]],MATCH(Tabla712[[#This Row],[DEPARTAMENTO]]&amp;Tabla712[[#This Row],[CODIGO]]&amp;Tabla712[[#This Row],[PROVINCIA]],Tabla8[[#All],[Departamento ]]&amp;Tabla8[[#All],[Código]]&amp;Tabla8[[#All],[Provincia]],0),7)</f>
        <v>22504.376616658043</v>
      </c>
      <c r="K806" s="74" t="s">
        <v>421</v>
      </c>
      <c r="L806" s="63" t="s">
        <v>421</v>
      </c>
      <c r="M806" s="63" t="s">
        <v>421</v>
      </c>
      <c r="N806" s="75" t="s">
        <v>421</v>
      </c>
      <c r="O806" s="64">
        <v>1.3</v>
      </c>
      <c r="P806" s="77">
        <f>Tabla712[[#This Row],[CANTIDAD DE MATERIAL]]*Tabla712[[#This Row],[VALOR ECONOMICO ]]</f>
        <v>29255.689601655456</v>
      </c>
      <c r="Q806" s="65" t="s">
        <v>421</v>
      </c>
      <c r="R806" s="78" t="s">
        <v>421</v>
      </c>
      <c r="S806" s="71" t="s">
        <v>421</v>
      </c>
      <c r="T806" s="94" t="s">
        <v>421</v>
      </c>
      <c r="U806" s="71" t="s">
        <v>421</v>
      </c>
      <c r="V806" s="80" t="s">
        <v>421</v>
      </c>
    </row>
    <row r="807" spans="2:22" x14ac:dyDescent="0.3">
      <c r="B807" s="6" t="str">
        <f>'DATOS DISEÑO'!$C$9</f>
        <v>BOYACÁ</v>
      </c>
      <c r="C807" s="6" t="str">
        <f>'DATOS DISEÑO'!$C$10</f>
        <v>TUNDAMA</v>
      </c>
      <c r="D807" s="6">
        <v>23</v>
      </c>
      <c r="E807" s="6">
        <v>671.3</v>
      </c>
      <c r="F807" s="82" t="str">
        <f>VLOOKUP(Tabla712[[#This Row],[ITEM]],Tabla1[[#All],[ÍTEM]:[DESCRIPCIÓN ACTIVIDAD]],3,FALSE)</f>
        <v>CUNETA DE CONCRETO VACIADA IN SITU; INCLUYE LA CONFORMACIÓN DE LA SUPERFICIE DE APOYO</v>
      </c>
      <c r="G807" s="6" t="s">
        <v>74</v>
      </c>
      <c r="H807" t="s">
        <v>364</v>
      </c>
      <c r="I807" s="6" t="s">
        <v>146</v>
      </c>
      <c r="J807" s="5" cm="1">
        <f t="array" ref="J807">INDEX(Tabla8[[#All],[Departamento ]:[Precio ($ COP)]],MATCH(Tabla712[[#This Row],[DEPARTAMENTO]]&amp;Tabla712[[#This Row],[CODIGO]]&amp;Tabla712[[#This Row],[PROVINCIA]],Tabla8[[#All],[Departamento ]]&amp;Tabla8[[#All],[Código]]&amp;Tabla8[[#All],[Provincia]],0),7)</f>
        <v>25004.862907397826</v>
      </c>
      <c r="K807" s="74" t="s">
        <v>421</v>
      </c>
      <c r="L807" s="63" t="s">
        <v>421</v>
      </c>
      <c r="M807" s="63" t="s">
        <v>421</v>
      </c>
      <c r="N807" s="75" t="s">
        <v>421</v>
      </c>
      <c r="O807" s="64">
        <v>0.5</v>
      </c>
      <c r="P807" s="77">
        <f>Tabla712[[#This Row],[CANTIDAD DE MATERIAL]]*Tabla712[[#This Row],[VALOR ECONOMICO ]]</f>
        <v>12502.431453698913</v>
      </c>
      <c r="Q807" s="65" t="s">
        <v>421</v>
      </c>
      <c r="R807" s="78" t="s">
        <v>421</v>
      </c>
      <c r="S807" s="71" t="s">
        <v>421</v>
      </c>
      <c r="T807" s="94" t="s">
        <v>421</v>
      </c>
      <c r="U807" s="71" t="s">
        <v>421</v>
      </c>
      <c r="V807" s="80" t="s">
        <v>421</v>
      </c>
    </row>
    <row r="808" spans="2:22" x14ac:dyDescent="0.3">
      <c r="B808" s="6" t="str">
        <f>'DATOS DISEÑO'!$C$9</f>
        <v>BOYACÁ</v>
      </c>
      <c r="C808" s="6" t="str">
        <f>'DATOS DISEÑO'!$C$10</f>
        <v>TUNDAMA</v>
      </c>
      <c r="D808" s="6">
        <v>23</v>
      </c>
      <c r="E808" s="6">
        <v>672.3</v>
      </c>
      <c r="F808" s="82" t="str">
        <f>VLOOKUP(Tabla712[[#This Row],[ITEM]],Tabla1[[#All],[ÍTEM]:[DESCRIPCIÓN ACTIVIDAD]],3,FALSE)</f>
        <v xml:space="preserve"> BORDILLO EN CONCRETO VACIADO IN SITU; INCLUYE LA PREPARACION DE LA SUPERFICIE DE APOYO</v>
      </c>
      <c r="G808" s="6" t="s">
        <v>75</v>
      </c>
      <c r="H808" t="s">
        <v>365</v>
      </c>
      <c r="I808" s="6" t="s">
        <v>146</v>
      </c>
      <c r="J808" s="5" cm="1">
        <f t="array" ref="J808">INDEX(Tabla8[[#All],[Departamento ]:[Precio ($ COP)]],MATCH(Tabla712[[#This Row],[DEPARTAMENTO]]&amp;Tabla712[[#This Row],[CODIGO]]&amp;Tabla712[[#This Row],[PROVINCIA]],Tabla8[[#All],[Departamento ]]&amp;Tabla8[[#All],[Código]]&amp;Tabla8[[#All],[Provincia]],0),7)</f>
        <v>434229.77420489286</v>
      </c>
      <c r="K808" s="74" t="s">
        <v>421</v>
      </c>
      <c r="L808" s="63" t="s">
        <v>421</v>
      </c>
      <c r="M808" s="63" t="s">
        <v>421</v>
      </c>
      <c r="N808" s="75" t="s">
        <v>421</v>
      </c>
      <c r="O808" s="64">
        <v>0.03</v>
      </c>
      <c r="P808" s="77">
        <f>Tabla712[[#This Row],[CANTIDAD DE MATERIAL]]*Tabla712[[#This Row],[VALOR ECONOMICO ]]</f>
        <v>13026.893226146785</v>
      </c>
      <c r="Q808" s="65" t="s">
        <v>421</v>
      </c>
      <c r="R808" s="78" t="s">
        <v>421</v>
      </c>
      <c r="S808" s="71" t="s">
        <v>421</v>
      </c>
      <c r="T808" s="94" t="s">
        <v>421</v>
      </c>
      <c r="U808" s="71" t="s">
        <v>421</v>
      </c>
      <c r="V808" s="80" t="s">
        <v>421</v>
      </c>
    </row>
    <row r="809" spans="2:22" x14ac:dyDescent="0.3">
      <c r="B809" s="6" t="str">
        <f>'DATOS DISEÑO'!$C$9</f>
        <v>BOYACÁ</v>
      </c>
      <c r="C809" s="6" t="str">
        <f>'DATOS DISEÑO'!$C$10</f>
        <v>TUNDAMA</v>
      </c>
      <c r="D809" s="6">
        <v>23</v>
      </c>
      <c r="E809" s="6" t="s">
        <v>120</v>
      </c>
      <c r="F809" s="82" t="str">
        <f>VLOOKUP(Tabla712[[#This Row],[ITEM]],Tabla1[[#All],[ÍTEM]:[DESCRIPCIÓN ACTIVIDAD]],3,FALSE)</f>
        <v>CONCRETO CICLOPEO 17 Mpa
 (Analizado para concreto ciclopeo con resistencia 17 Mpa)</v>
      </c>
      <c r="G809" s="6" t="s">
        <v>76</v>
      </c>
      <c r="H809" t="s">
        <v>366</v>
      </c>
      <c r="I809" s="6" t="s">
        <v>146</v>
      </c>
      <c r="J809" s="5" cm="1">
        <f t="array" ref="J809">INDEX(Tabla8[[#All],[Departamento ]:[Precio ($ COP)]],MATCH(Tabla712[[#This Row],[DEPARTAMENTO]]&amp;Tabla712[[#This Row],[CODIGO]]&amp;Tabla712[[#This Row],[PROVINCIA]],Tabla8[[#All],[Departamento ]]&amp;Tabla8[[#All],[Código]]&amp;Tabla8[[#All],[Provincia]],0),7)</f>
        <v>75014.588722193497</v>
      </c>
      <c r="K809" s="74" t="s">
        <v>421</v>
      </c>
      <c r="L809" s="63" t="s">
        <v>421</v>
      </c>
      <c r="M809" s="63" t="s">
        <v>421</v>
      </c>
      <c r="N809" s="75" t="s">
        <v>421</v>
      </c>
      <c r="O809" s="64">
        <v>0.4</v>
      </c>
      <c r="P809" s="77">
        <f>Tabla712[[#This Row],[CANTIDAD DE MATERIAL]]*Tabla712[[#This Row],[VALOR ECONOMICO ]]</f>
        <v>30005.835488877401</v>
      </c>
      <c r="Q809" s="65" t="s">
        <v>421</v>
      </c>
      <c r="R809" s="78" t="s">
        <v>421</v>
      </c>
      <c r="S809" s="71" t="s">
        <v>421</v>
      </c>
      <c r="T809" s="94" t="s">
        <v>421</v>
      </c>
      <c r="U809" s="71" t="s">
        <v>421</v>
      </c>
      <c r="V809" s="80" t="s">
        <v>421</v>
      </c>
    </row>
    <row r="810" spans="2:22" x14ac:dyDescent="0.3">
      <c r="B810" s="6" t="str">
        <f>'DATOS DISEÑO'!$C$9</f>
        <v>BOYACÁ</v>
      </c>
      <c r="C810" s="6" t="str">
        <f>'DATOS DISEÑO'!$C$10</f>
        <v>TUNDAMA</v>
      </c>
      <c r="D810" s="6">
        <v>23</v>
      </c>
      <c r="E810" s="6">
        <v>640.20000000000005</v>
      </c>
      <c r="F810" s="82" t="str">
        <f>VLOOKUP(Tabla712[[#This Row],[ITEM]],Tabla1[[#All],[ÍTEM]:[DESCRIPCIÓN ACTIVIDAD]],3,FALSE)</f>
        <v>MALLA DE REFUERZO fy = 420 MPa
(Analizado para malla de refuerzo Fy = 420 Mpa)</v>
      </c>
      <c r="G810" s="6" t="s">
        <v>5</v>
      </c>
      <c r="H810" t="s">
        <v>326</v>
      </c>
      <c r="I810" s="6" t="s">
        <v>160</v>
      </c>
      <c r="J810" s="5" cm="1">
        <f t="array" ref="J810">INDEX(Tabla8[[#All],[Departamento ]:[Precio ($ COP)]],MATCH(Tabla712[[#This Row],[DEPARTAMENTO]]&amp;Tabla712[[#This Row],[CODIGO]]&amp;Tabla712[[#This Row],[PROVINCIA]],Tabla8[[#All],[Departamento ]]&amp;Tabla8[[#All],[Código]]&amp;Tabla8[[#All],[Provincia]],0),7)</f>
        <v>5489.0770987915539</v>
      </c>
      <c r="K810" s="74" t="s">
        <v>421</v>
      </c>
      <c r="L810" s="63" t="s">
        <v>421</v>
      </c>
      <c r="M810" s="63" t="s">
        <v>421</v>
      </c>
      <c r="N810" s="75" t="s">
        <v>421</v>
      </c>
      <c r="O810" s="64">
        <v>1.05</v>
      </c>
      <c r="P810" s="77">
        <f>Tabla712[[#This Row],[CANTIDAD DE MATERIAL]]*Tabla712[[#This Row],[VALOR ECONOMICO ]]</f>
        <v>5763.5309537311323</v>
      </c>
      <c r="Q810" s="65" t="s">
        <v>421</v>
      </c>
      <c r="R810" s="78" t="s">
        <v>421</v>
      </c>
      <c r="S810" s="71" t="s">
        <v>421</v>
      </c>
      <c r="T810" s="94" t="s">
        <v>421</v>
      </c>
      <c r="U810" s="71" t="s">
        <v>421</v>
      </c>
      <c r="V810" s="80" t="s">
        <v>421</v>
      </c>
    </row>
    <row r="811" spans="2:22" x14ac:dyDescent="0.3">
      <c r="B811" s="6" t="str">
        <f>'DATOS DISEÑO'!$C$9</f>
        <v>BOYACÁ</v>
      </c>
      <c r="C811" s="6" t="str">
        <f>'DATOS DISEÑO'!$C$10</f>
        <v>TUNDAMA</v>
      </c>
      <c r="D811" s="6">
        <v>23</v>
      </c>
      <c r="E811" s="6" t="s">
        <v>119</v>
      </c>
      <c r="F811" s="82" t="str">
        <f>VLOOKUP(Tabla712[[#This Row],[ITEM]],Tabla1[[#All],[ÍTEM]:[DESCRIPCIÓN ACTIVIDAD]],3,FALSE)</f>
        <v>CONCRETO 21Mpa para: Area de transicion Vigas Riostras, Berna Cuneta y Rieles o Huellas
(Analizado para concreto reforzado resistencia 21 Mpa, mezcla in situ)</v>
      </c>
      <c r="G811" s="6" t="s">
        <v>9</v>
      </c>
      <c r="H811" t="s">
        <v>328</v>
      </c>
      <c r="I811" s="6" t="s">
        <v>146</v>
      </c>
      <c r="J811" s="5" cm="1">
        <f t="array" ref="J811">INDEX(Tabla8[[#All],[Departamento ]:[Precio ($ COP)]],MATCH(Tabla712[[#This Row],[DEPARTAMENTO]]&amp;Tabla712[[#This Row],[CODIGO]]&amp;Tabla712[[#This Row],[PROVINCIA]],Tabla8[[#All],[Departamento ]]&amp;Tabla8[[#All],[Código]]&amp;Tabla8[[#All],[Provincia]],0),7)</f>
        <v>72514.102431453677</v>
      </c>
      <c r="K811" s="74" t="s">
        <v>421</v>
      </c>
      <c r="L811" s="63" t="s">
        <v>421</v>
      </c>
      <c r="M811" s="63" t="s">
        <v>421</v>
      </c>
      <c r="N811" s="75" t="s">
        <v>421</v>
      </c>
      <c r="O811" s="64">
        <v>0.6</v>
      </c>
      <c r="P811" s="77">
        <f>Tabla712[[#This Row],[CANTIDAD DE MATERIAL]]*Tabla712[[#This Row],[VALOR ECONOMICO ]]</f>
        <v>43508.461458872203</v>
      </c>
      <c r="Q811" s="65" t="s">
        <v>421</v>
      </c>
      <c r="R811" s="78" t="s">
        <v>421</v>
      </c>
      <c r="S811" s="71" t="s">
        <v>421</v>
      </c>
      <c r="T811" s="94" t="s">
        <v>421</v>
      </c>
      <c r="U811" s="71" t="s">
        <v>421</v>
      </c>
      <c r="V811" s="80" t="s">
        <v>421</v>
      </c>
    </row>
    <row r="812" spans="2:22" x14ac:dyDescent="0.3">
      <c r="B812" s="6" t="str">
        <f>'DATOS DISEÑO'!$C$9</f>
        <v>BOYACÁ</v>
      </c>
      <c r="C812" s="6" t="str">
        <f>'DATOS DISEÑO'!$C$10</f>
        <v>TUNDAMA</v>
      </c>
      <c r="D812" s="6">
        <v>23</v>
      </c>
      <c r="E812" s="6" t="s">
        <v>120</v>
      </c>
      <c r="F812" s="82" t="str">
        <f>VLOOKUP(Tabla712[[#This Row],[ITEM]],Tabla1[[#All],[ÍTEM]:[DESCRIPCIÓN ACTIVIDAD]],3,FALSE)</f>
        <v>CONCRETO CICLOPEO 17 Mpa
 (Analizado para concreto ciclopeo con resistencia 17 Mpa)</v>
      </c>
      <c r="G812" s="6" t="s">
        <v>9</v>
      </c>
      <c r="H812" t="s">
        <v>328</v>
      </c>
      <c r="I812" s="6" t="s">
        <v>146</v>
      </c>
      <c r="J812" s="5" cm="1">
        <f t="array" ref="J812">INDEX(Tabla8[[#All],[Departamento ]:[Precio ($ COP)]],MATCH(Tabla712[[#This Row],[DEPARTAMENTO]]&amp;Tabla712[[#This Row],[CODIGO]]&amp;Tabla712[[#This Row],[PROVINCIA]],Tabla8[[#All],[Departamento ]]&amp;Tabla8[[#All],[Código]]&amp;Tabla8[[#All],[Provincia]],0),7)</f>
        <v>72514.102431453677</v>
      </c>
      <c r="K812" s="74" t="s">
        <v>421</v>
      </c>
      <c r="L812" s="63" t="s">
        <v>421</v>
      </c>
      <c r="M812" s="63" t="s">
        <v>421</v>
      </c>
      <c r="N812" s="75" t="s">
        <v>421</v>
      </c>
      <c r="O812" s="64">
        <v>0.33</v>
      </c>
      <c r="P812" s="77">
        <f>Tabla712[[#This Row],[CANTIDAD DE MATERIAL]]*Tabla712[[#This Row],[VALOR ECONOMICO ]]</f>
        <v>23929.653802379715</v>
      </c>
      <c r="Q812" s="65" t="s">
        <v>421</v>
      </c>
      <c r="R812" s="78" t="s">
        <v>421</v>
      </c>
      <c r="S812" s="71" t="s">
        <v>421</v>
      </c>
      <c r="T812" s="94" t="s">
        <v>421</v>
      </c>
      <c r="U812" s="71" t="s">
        <v>421</v>
      </c>
      <c r="V812" s="80" t="s">
        <v>421</v>
      </c>
    </row>
    <row r="813" spans="2:22" x14ac:dyDescent="0.3">
      <c r="B813" s="6" t="str">
        <f>'DATOS DISEÑO'!$C$9</f>
        <v>BOYACÁ</v>
      </c>
      <c r="C813" s="6" t="str">
        <f>'DATOS DISEÑO'!$C$10</f>
        <v>TUNDAMA</v>
      </c>
      <c r="D813" s="6">
        <v>23</v>
      </c>
      <c r="E813" s="6" t="s">
        <v>119</v>
      </c>
      <c r="F813" s="82" t="str">
        <f>VLOOKUP(Tabla712[[#This Row],[ITEM]],Tabla1[[#All],[ÍTEM]:[DESCRIPCIÓN ACTIVIDAD]],3,FALSE)</f>
        <v>CONCRETO 21Mpa para: Area de transicion Vigas Riostras, Berna Cuneta y Rieles o Huellas
(Analizado para concreto reforzado resistencia 21 Mpa, mezcla in situ)</v>
      </c>
      <c r="G813" s="6" t="s">
        <v>13</v>
      </c>
      <c r="H813" t="s">
        <v>330</v>
      </c>
      <c r="I813" s="6" t="s">
        <v>146</v>
      </c>
      <c r="J813" s="5" cm="1">
        <f t="array" ref="J813">INDEX(Tabla8[[#All],[Departamento ]:[Precio ($ COP)]],MATCH(Tabla712[[#This Row],[DEPARTAMENTO]]&amp;Tabla712[[#This Row],[CODIGO]]&amp;Tabla712[[#This Row],[PROVINCIA]],Tabla8[[#All],[Departamento ]]&amp;Tabla8[[#All],[Código]]&amp;Tabla8[[#All],[Provincia]],0),7)</f>
        <v>95232.760174496419</v>
      </c>
      <c r="K813" s="74" t="s">
        <v>421</v>
      </c>
      <c r="L813" s="63" t="s">
        <v>421</v>
      </c>
      <c r="M813" s="63" t="s">
        <v>421</v>
      </c>
      <c r="N813" s="75" t="s">
        <v>421</v>
      </c>
      <c r="O813" s="64">
        <v>0.7</v>
      </c>
      <c r="P813" s="77">
        <f>Tabla712[[#This Row],[CANTIDAD DE MATERIAL]]*Tabla712[[#This Row],[VALOR ECONOMICO ]]</f>
        <v>66662.932122147497</v>
      </c>
      <c r="Q813" s="65" t="s">
        <v>421</v>
      </c>
      <c r="R813" s="78" t="s">
        <v>421</v>
      </c>
      <c r="S813" s="71" t="s">
        <v>421</v>
      </c>
      <c r="T813" s="94" t="s">
        <v>421</v>
      </c>
      <c r="U813" s="71" t="s">
        <v>421</v>
      </c>
      <c r="V813" s="80" t="s">
        <v>421</v>
      </c>
    </row>
    <row r="814" spans="2:22" x14ac:dyDescent="0.3">
      <c r="B814" s="6" t="str">
        <f>'DATOS DISEÑO'!$C$9</f>
        <v>BOYACÁ</v>
      </c>
      <c r="C814" s="6" t="str">
        <f>'DATOS DISEÑO'!$C$10</f>
        <v>TUNDAMA</v>
      </c>
      <c r="D814" s="6">
        <v>23</v>
      </c>
      <c r="E814" s="6" t="s">
        <v>120</v>
      </c>
      <c r="F814" s="82" t="str">
        <f>VLOOKUP(Tabla712[[#This Row],[ITEM]],Tabla1[[#All],[ÍTEM]:[DESCRIPCIÓN ACTIVIDAD]],3,FALSE)</f>
        <v>CONCRETO CICLOPEO 17 Mpa
 (Analizado para concreto ciclopeo con resistencia 17 Mpa)</v>
      </c>
      <c r="G814" s="6" t="s">
        <v>13</v>
      </c>
      <c r="H814" t="s">
        <v>330</v>
      </c>
      <c r="I814" s="6" t="s">
        <v>146</v>
      </c>
      <c r="J814" s="5" cm="1">
        <f t="array" ref="J814">INDEX(Tabla8[[#All],[Departamento ]:[Precio ($ COP)]],MATCH(Tabla712[[#This Row],[DEPARTAMENTO]]&amp;Tabla712[[#This Row],[CODIGO]]&amp;Tabla712[[#This Row],[PROVINCIA]],Tabla8[[#All],[Departamento ]]&amp;Tabla8[[#All],[Código]]&amp;Tabla8[[#All],[Provincia]],0),7)</f>
        <v>95232.760174496419</v>
      </c>
      <c r="K814" s="74" t="s">
        <v>421</v>
      </c>
      <c r="L814" s="63" t="s">
        <v>421</v>
      </c>
      <c r="M814" s="63" t="s">
        <v>421</v>
      </c>
      <c r="N814" s="75" t="s">
        <v>421</v>
      </c>
      <c r="O814" s="64">
        <v>0.56999999999999995</v>
      </c>
      <c r="P814" s="77">
        <f>Tabla712[[#This Row],[CANTIDAD DE MATERIAL]]*Tabla712[[#This Row],[VALOR ECONOMICO ]]</f>
        <v>54282.673299462956</v>
      </c>
      <c r="Q814" s="65" t="s">
        <v>421</v>
      </c>
      <c r="R814" s="78" t="s">
        <v>421</v>
      </c>
      <c r="S814" s="71" t="s">
        <v>421</v>
      </c>
      <c r="T814" s="94" t="s">
        <v>421</v>
      </c>
      <c r="U814" s="71" t="s">
        <v>421</v>
      </c>
      <c r="V814" s="80" t="s">
        <v>421</v>
      </c>
    </row>
    <row r="815" spans="2:22" x14ac:dyDescent="0.3">
      <c r="B815" s="6" t="str">
        <f>'DATOS DISEÑO'!$C$9</f>
        <v>BOYACÁ</v>
      </c>
      <c r="C815" s="6" t="str">
        <f>'DATOS DISEÑO'!$C$10</f>
        <v>TUNDAMA</v>
      </c>
      <c r="D815" s="6">
        <v>23</v>
      </c>
      <c r="E815" s="6">
        <v>310.10000000000002</v>
      </c>
      <c r="F815" s="82" t="str">
        <f>VLOOKUP(Tabla712[[#This Row],[ITEM]],Tabla1[[#All],[ÍTEM]:[DESCRIPCIÓN ACTIVIDAD]],3,FALSE)</f>
        <v>CONFORMACIÓN DE LA CALZADA EXISTENTE</v>
      </c>
      <c r="G815" s="6" t="s">
        <v>33</v>
      </c>
      <c r="H815" t="s">
        <v>336</v>
      </c>
      <c r="I815" s="6" t="s">
        <v>335</v>
      </c>
      <c r="J815" s="5" cm="1">
        <f t="array" ref="J815">INDEX(Tabla8[[#All],[Departamento ]:[Precio ($ COP)]],MATCH(Tabla712[[#This Row],[DEPARTAMENTO]]&amp;Tabla712[[#This Row],[CODIGO]]&amp;Tabla712[[#This Row],[PROVINCIA]],Tabla8[[#All],[Departamento ]]&amp;Tabla8[[#All],[Código]]&amp;Tabla8[[#All],[Provincia]],0),7)</f>
        <v>97.87579460336616</v>
      </c>
      <c r="K815" s="74" t="s">
        <v>421</v>
      </c>
      <c r="L815" s="63" t="s">
        <v>421</v>
      </c>
      <c r="M815" s="63" t="s">
        <v>421</v>
      </c>
      <c r="N815" s="75" t="s">
        <v>421</v>
      </c>
      <c r="O815" s="64">
        <v>3</v>
      </c>
      <c r="P815" s="77">
        <f>Tabla712[[#This Row],[CANTIDAD DE MATERIAL]]*Tabla712[[#This Row],[VALOR ECONOMICO ]]</f>
        <v>293.62738381009848</v>
      </c>
      <c r="Q815" s="65" t="s">
        <v>421</v>
      </c>
      <c r="R815" s="78" t="s">
        <v>421</v>
      </c>
      <c r="S815" s="71" t="s">
        <v>421</v>
      </c>
      <c r="T815" s="94" t="s">
        <v>421</v>
      </c>
      <c r="U815" s="71" t="s">
        <v>421</v>
      </c>
      <c r="V815" s="80" t="s">
        <v>421</v>
      </c>
    </row>
    <row r="816" spans="2:22" x14ac:dyDescent="0.3">
      <c r="B816" s="6" t="str">
        <f>'DATOS DISEÑO'!$C$9</f>
        <v>BOYACÁ</v>
      </c>
      <c r="C816" s="6" t="str">
        <f>'DATOS DISEÑO'!$C$10</f>
        <v>TUNDAMA</v>
      </c>
      <c r="D816" s="6">
        <v>23</v>
      </c>
      <c r="E816" s="6">
        <v>610.20000000000005</v>
      </c>
      <c r="F816" s="82" t="e">
        <f>VLOOKUP(Tabla712[[#This Row],[ITEM]],Tabla1[[#All],[ÍTEM]:[DESCRIPCIÓN ACTIVIDAD]],3,FALSE)</f>
        <v>#N/A</v>
      </c>
      <c r="G816" s="6" t="s">
        <v>33</v>
      </c>
      <c r="H816" t="s">
        <v>336</v>
      </c>
      <c r="I816" s="6" t="s">
        <v>335</v>
      </c>
      <c r="J816" s="5" cm="1">
        <f t="array" ref="J816">INDEX(Tabla8[[#All],[Departamento ]:[Precio ($ COP)]],MATCH(Tabla712[[#This Row],[DEPARTAMENTO]]&amp;Tabla712[[#This Row],[CODIGO]]&amp;Tabla712[[#This Row],[PROVINCIA]],Tabla8[[#All],[Departamento ]]&amp;Tabla8[[#All],[Código]]&amp;Tabla8[[#All],[Provincia]],0),7)</f>
        <v>97.87579460336616</v>
      </c>
      <c r="K816" s="74" t="s">
        <v>421</v>
      </c>
      <c r="L816" s="63" t="s">
        <v>421</v>
      </c>
      <c r="M816" s="63" t="s">
        <v>421</v>
      </c>
      <c r="N816" s="75" t="s">
        <v>421</v>
      </c>
      <c r="O816" s="64">
        <v>45</v>
      </c>
      <c r="P816" s="77">
        <f>Tabla712[[#This Row],[CANTIDAD DE MATERIAL]]*Tabla712[[#This Row],[VALOR ECONOMICO ]]</f>
        <v>4404.4107571514769</v>
      </c>
      <c r="Q816" s="65" t="s">
        <v>421</v>
      </c>
      <c r="R816" s="78" t="s">
        <v>421</v>
      </c>
      <c r="S816" s="71" t="s">
        <v>421</v>
      </c>
      <c r="T816" s="94" t="s">
        <v>421</v>
      </c>
      <c r="U816" s="71" t="s">
        <v>421</v>
      </c>
      <c r="V816" s="80" t="s">
        <v>421</v>
      </c>
    </row>
    <row r="817" spans="2:22" x14ac:dyDescent="0.3">
      <c r="B817" s="6" t="str">
        <f>'DATOS DISEÑO'!$C$9</f>
        <v>BOYACÁ</v>
      </c>
      <c r="C817" s="6" t="str">
        <f>'DATOS DISEÑO'!$C$10</f>
        <v>TUNDAMA</v>
      </c>
      <c r="D817" s="6">
        <v>23</v>
      </c>
      <c r="E817" s="6" t="s">
        <v>110</v>
      </c>
      <c r="F817" s="82" t="str">
        <f>VLOOKUP(Tabla712[[#This Row],[ITEM]],Tabla1[[#All],[ÍTEM]:[DESCRIPCIÓN ACTIVIDAD]],3,FALSE)</f>
        <v>SUB-BASE GRANULAR CLASE C 
(Analizada para tipo de gradacion SBG-38 clase C)</v>
      </c>
      <c r="G817" s="6" t="s">
        <v>33</v>
      </c>
      <c r="H817" t="s">
        <v>336</v>
      </c>
      <c r="I817" s="6" t="s">
        <v>335</v>
      </c>
      <c r="J817" s="5" cm="1">
        <f t="array" ref="J817">INDEX(Tabla8[[#All],[Departamento ]:[Precio ($ COP)]],MATCH(Tabla712[[#This Row],[DEPARTAMENTO]]&amp;Tabla712[[#This Row],[CODIGO]]&amp;Tabla712[[#This Row],[PROVINCIA]],Tabla8[[#All],[Departamento ]]&amp;Tabla8[[#All],[Código]]&amp;Tabla8[[#All],[Provincia]],0),7)</f>
        <v>97.87579460336616</v>
      </c>
      <c r="K817" s="74" t="s">
        <v>421</v>
      </c>
      <c r="L817" s="63" t="s">
        <v>421</v>
      </c>
      <c r="M817" s="63" t="s">
        <v>421</v>
      </c>
      <c r="N817" s="75" t="s">
        <v>421</v>
      </c>
      <c r="O817" s="64">
        <v>22</v>
      </c>
      <c r="P817" s="77">
        <f>Tabla712[[#This Row],[CANTIDAD DE MATERIAL]]*Tabla712[[#This Row],[VALOR ECONOMICO ]]</f>
        <v>2153.2674812740556</v>
      </c>
      <c r="Q817" s="65" t="s">
        <v>421</v>
      </c>
      <c r="R817" s="78" t="s">
        <v>421</v>
      </c>
      <c r="S817" s="71" t="s">
        <v>421</v>
      </c>
      <c r="T817" s="94" t="s">
        <v>421</v>
      </c>
      <c r="U817" s="71" t="s">
        <v>421</v>
      </c>
      <c r="V817" s="80" t="s">
        <v>421</v>
      </c>
    </row>
    <row r="818" spans="2:22" x14ac:dyDescent="0.3">
      <c r="B818" s="6" t="str">
        <f>'DATOS DISEÑO'!$C$9</f>
        <v>BOYACÁ</v>
      </c>
      <c r="C818" s="6" t="str">
        <f>'DATOS DISEÑO'!$C$10</f>
        <v>TUNDAMA</v>
      </c>
      <c r="D818" s="6">
        <v>23</v>
      </c>
      <c r="E818" s="6" t="s">
        <v>119</v>
      </c>
      <c r="F818" s="82" t="str">
        <f>VLOOKUP(Tabla712[[#This Row],[ITEM]],Tabla1[[#All],[ÍTEM]:[DESCRIPCIÓN ACTIVIDAD]],3,FALSE)</f>
        <v>CONCRETO 21Mpa para: Area de transicion Vigas Riostras, Berna Cuneta y Rieles o Huellas
(Analizado para concreto reforzado resistencia 21 Mpa, mezcla in situ)</v>
      </c>
      <c r="G818" s="6" t="s">
        <v>33</v>
      </c>
      <c r="H818" t="s">
        <v>336</v>
      </c>
      <c r="I818" s="6" t="s">
        <v>335</v>
      </c>
      <c r="J818" s="5" cm="1">
        <f t="array" ref="J818">INDEX(Tabla8[[#All],[Departamento ]:[Precio ($ COP)]],MATCH(Tabla712[[#This Row],[DEPARTAMENTO]]&amp;Tabla712[[#This Row],[CODIGO]]&amp;Tabla712[[#This Row],[PROVINCIA]],Tabla8[[#All],[Departamento ]]&amp;Tabla8[[#All],[Código]]&amp;Tabla8[[#All],[Provincia]],0),7)</f>
        <v>97.87579460336616</v>
      </c>
      <c r="K818" s="74" t="s">
        <v>421</v>
      </c>
      <c r="L818" s="63" t="s">
        <v>421</v>
      </c>
      <c r="M818" s="63" t="s">
        <v>421</v>
      </c>
      <c r="N818" s="75" t="s">
        <v>421</v>
      </c>
      <c r="O818" s="64">
        <v>200</v>
      </c>
      <c r="P818" s="77">
        <f>Tabla712[[#This Row],[CANTIDAD DE MATERIAL]]*Tabla712[[#This Row],[VALOR ECONOMICO ]]</f>
        <v>19575.158920673231</v>
      </c>
      <c r="Q818" s="65" t="s">
        <v>421</v>
      </c>
      <c r="R818" s="78" t="s">
        <v>421</v>
      </c>
      <c r="S818" s="71" t="s">
        <v>421</v>
      </c>
      <c r="T818" s="94" t="s">
        <v>421</v>
      </c>
      <c r="U818" s="71" t="s">
        <v>421</v>
      </c>
      <c r="V818" s="80" t="s">
        <v>421</v>
      </c>
    </row>
    <row r="819" spans="2:22" x14ac:dyDescent="0.3">
      <c r="B819" s="6" t="str">
        <f>'DATOS DISEÑO'!$C$9</f>
        <v>BOYACÁ</v>
      </c>
      <c r="C819" s="6" t="str">
        <f>'DATOS DISEÑO'!$C$10</f>
        <v>TUNDAMA</v>
      </c>
      <c r="D819" s="6">
        <v>23</v>
      </c>
      <c r="E819" s="6" t="s">
        <v>120</v>
      </c>
      <c r="F819" s="82" t="str">
        <f>VLOOKUP(Tabla712[[#This Row],[ITEM]],Tabla1[[#All],[ÍTEM]:[DESCRIPCIÓN ACTIVIDAD]],3,FALSE)</f>
        <v>CONCRETO CICLOPEO 17 Mpa
 (Analizado para concreto ciclopeo con resistencia 17 Mpa)</v>
      </c>
      <c r="G819" s="6" t="s">
        <v>33</v>
      </c>
      <c r="H819" t="s">
        <v>336</v>
      </c>
      <c r="I819" s="6" t="s">
        <v>335</v>
      </c>
      <c r="J819" s="5" cm="1">
        <f t="array" ref="J819">INDEX(Tabla8[[#All],[Departamento ]:[Precio ($ COP)]],MATCH(Tabla712[[#This Row],[DEPARTAMENTO]]&amp;Tabla712[[#This Row],[CODIGO]]&amp;Tabla712[[#This Row],[PROVINCIA]],Tabla8[[#All],[Departamento ]]&amp;Tabla8[[#All],[Código]]&amp;Tabla8[[#All],[Provincia]],0),7)</f>
        <v>97.87579460336616</v>
      </c>
      <c r="K819" s="74" t="s">
        <v>421</v>
      </c>
      <c r="L819" s="63" t="s">
        <v>421</v>
      </c>
      <c r="M819" s="63" t="s">
        <v>421</v>
      </c>
      <c r="N819" s="75" t="s">
        <v>421</v>
      </c>
      <c r="O819" s="64">
        <v>102</v>
      </c>
      <c r="P819" s="77">
        <f>Tabla712[[#This Row],[CANTIDAD DE MATERIAL]]*Tabla712[[#This Row],[VALOR ECONOMICO ]]</f>
        <v>9983.3310495433489</v>
      </c>
      <c r="Q819" s="65" t="s">
        <v>421</v>
      </c>
      <c r="R819" s="78" t="s">
        <v>421</v>
      </c>
      <c r="S819" s="71" t="s">
        <v>421</v>
      </c>
      <c r="T819" s="94" t="s">
        <v>421</v>
      </c>
      <c r="U819" s="71" t="s">
        <v>421</v>
      </c>
      <c r="V819" s="80" t="s">
        <v>421</v>
      </c>
    </row>
    <row r="820" spans="2:22" x14ac:dyDescent="0.3">
      <c r="B820" s="6" t="str">
        <f>'DATOS DISEÑO'!$C$9</f>
        <v>BOYACÁ</v>
      </c>
      <c r="C820" s="6" t="str">
        <f>'DATOS DISEÑO'!$C$10</f>
        <v>TUNDAMA</v>
      </c>
      <c r="D820" s="6">
        <v>23</v>
      </c>
      <c r="E820" s="6" t="s">
        <v>119</v>
      </c>
      <c r="F820" s="82" t="str">
        <f>VLOOKUP(Tabla712[[#This Row],[ITEM]],Tabla1[[#All],[ÍTEM]:[DESCRIPCIÓN ACTIVIDAD]],3,FALSE)</f>
        <v>CONCRETO 21Mpa para: Area de transicion Vigas Riostras, Berna Cuneta y Rieles o Huellas
(Analizado para concreto reforzado resistencia 21 Mpa, mezcla in situ)</v>
      </c>
      <c r="G820" s="6" t="s">
        <v>55</v>
      </c>
      <c r="H820" t="s">
        <v>350</v>
      </c>
      <c r="I820" s="6" t="s">
        <v>160</v>
      </c>
      <c r="J820" s="5" cm="1">
        <f t="array" ref="J820">INDEX(Tabla8[[#All],[Departamento ]:[Precio ($ COP)]],MATCH(Tabla712[[#This Row],[DEPARTAMENTO]]&amp;Tabla712[[#This Row],[CODIGO]]&amp;Tabla712[[#This Row],[PROVINCIA]],Tabla8[[#All],[Departamento ]]&amp;Tabla8[[#All],[Código]]&amp;Tabla8[[#All],[Provincia]],0),7)</f>
        <v>8284.3754368187456</v>
      </c>
      <c r="K820" s="74" t="s">
        <v>421</v>
      </c>
      <c r="L820" s="63" t="s">
        <v>421</v>
      </c>
      <c r="M820" s="63" t="s">
        <v>421</v>
      </c>
      <c r="N820" s="75" t="s">
        <v>421</v>
      </c>
      <c r="O820" s="64">
        <v>1</v>
      </c>
      <c r="P820" s="77">
        <f>Tabla712[[#This Row],[CANTIDAD DE MATERIAL]]*Tabla712[[#This Row],[VALOR ECONOMICO ]]</f>
        <v>8284.3754368187456</v>
      </c>
      <c r="Q820" s="65" t="s">
        <v>421</v>
      </c>
      <c r="R820" s="78" t="s">
        <v>421</v>
      </c>
      <c r="S820" s="71" t="s">
        <v>421</v>
      </c>
      <c r="T820" s="94" t="s">
        <v>421</v>
      </c>
      <c r="U820" s="71" t="s">
        <v>421</v>
      </c>
      <c r="V820" s="80" t="s">
        <v>421</v>
      </c>
    </row>
    <row r="821" spans="2:22" x14ac:dyDescent="0.3">
      <c r="B821" s="6" t="str">
        <f>'DATOS DISEÑO'!$C$9</f>
        <v>BOYACÁ</v>
      </c>
      <c r="C821" s="6" t="str">
        <f>'DATOS DISEÑO'!$C$10</f>
        <v>TUNDAMA</v>
      </c>
      <c r="D821" s="6">
        <v>23</v>
      </c>
      <c r="E821" s="6">
        <v>640.20000000000005</v>
      </c>
      <c r="F821" s="82" t="str">
        <f>VLOOKUP(Tabla712[[#This Row],[ITEM]],Tabla1[[#All],[ÍTEM]:[DESCRIPCIÓN ACTIVIDAD]],3,FALSE)</f>
        <v>MALLA DE REFUERZO fy = 420 MPa
(Analizado para malla de refuerzo Fy = 420 Mpa)</v>
      </c>
      <c r="G821" s="6" t="s">
        <v>35</v>
      </c>
      <c r="H821" t="s">
        <v>338</v>
      </c>
      <c r="I821" s="6" t="s">
        <v>160</v>
      </c>
      <c r="J821" s="5" cm="1">
        <f t="array" ref="J821">INDEX(Tabla8[[#All],[Departamento ]:[Precio ($ COP)]],MATCH(Tabla712[[#This Row],[DEPARTAMENTO]]&amp;Tabla712[[#This Row],[CODIGO]]&amp;Tabla712[[#This Row],[PROVINCIA]],Tabla8[[#All],[Departamento ]]&amp;Tabla8[[#All],[Código]]&amp;Tabla8[[#All],[Provincia]],0),7)</f>
        <v>9520</v>
      </c>
      <c r="K821" s="74" t="s">
        <v>421</v>
      </c>
      <c r="L821" s="63" t="s">
        <v>421</v>
      </c>
      <c r="M821" s="63" t="s">
        <v>421</v>
      </c>
      <c r="N821" s="75" t="s">
        <v>421</v>
      </c>
      <c r="O821" s="64">
        <v>0.03</v>
      </c>
      <c r="P821" s="77">
        <f>Tabla712[[#This Row],[CANTIDAD DE MATERIAL]]*Tabla712[[#This Row],[VALOR ECONOMICO ]]</f>
        <v>285.59999999999997</v>
      </c>
      <c r="Q821" s="65" t="s">
        <v>421</v>
      </c>
      <c r="R821" s="78" t="s">
        <v>421</v>
      </c>
      <c r="S821" s="71" t="s">
        <v>421</v>
      </c>
      <c r="T821" s="94" t="s">
        <v>421</v>
      </c>
      <c r="U821" s="71" t="s">
        <v>421</v>
      </c>
      <c r="V821" s="80" t="s">
        <v>421</v>
      </c>
    </row>
    <row r="822" spans="2:22" x14ac:dyDescent="0.3">
      <c r="B822" s="6" t="str">
        <f>'DATOS DISEÑO'!$C$9</f>
        <v>BOYACÁ</v>
      </c>
      <c r="C822" s="6" t="str">
        <f>'DATOS DISEÑO'!$C$10</f>
        <v>TUNDAMA</v>
      </c>
      <c r="D822" s="6">
        <v>23</v>
      </c>
      <c r="E822" s="6">
        <v>671.3</v>
      </c>
      <c r="F822" s="82" t="str">
        <f>VLOOKUP(Tabla712[[#This Row],[ITEM]],Tabla1[[#All],[ÍTEM]:[DESCRIPCIÓN ACTIVIDAD]],3,FALSE)</f>
        <v>CUNETA DE CONCRETO VACIADA IN SITU; INCLUYE LA CONFORMACIÓN DE LA SUPERFICIE DE APOYO</v>
      </c>
      <c r="G822" s="6" t="s">
        <v>43</v>
      </c>
      <c r="H822" t="s">
        <v>343</v>
      </c>
      <c r="I822" s="6" t="s">
        <v>160</v>
      </c>
      <c r="J822" s="5" cm="1">
        <f t="array" ref="J822">INDEX(Tabla8[[#All],[Departamento ]:[Precio ($ COP)]],MATCH(Tabla712[[#This Row],[DEPARTAMENTO]]&amp;Tabla712[[#This Row],[CODIGO]]&amp;Tabla712[[#This Row],[PROVINCIA]],Tabla8[[#All],[Departamento ]]&amp;Tabla8[[#All],[Código]]&amp;Tabla8[[#All],[Provincia]],0),7)</f>
        <v>3622.9549999999999</v>
      </c>
      <c r="K822" s="74" t="s">
        <v>421</v>
      </c>
      <c r="L822" s="63" t="s">
        <v>421</v>
      </c>
      <c r="M822" s="63" t="s">
        <v>421</v>
      </c>
      <c r="N822" s="75" t="s">
        <v>421</v>
      </c>
      <c r="O822" s="64">
        <v>0.5</v>
      </c>
      <c r="P822" s="77">
        <f>Tabla712[[#This Row],[CANTIDAD DE MATERIAL]]*Tabla712[[#This Row],[VALOR ECONOMICO ]]</f>
        <v>1811.4775</v>
      </c>
      <c r="Q822" s="65" t="s">
        <v>421</v>
      </c>
      <c r="R822" s="78" t="s">
        <v>421</v>
      </c>
      <c r="S822" s="71" t="s">
        <v>421</v>
      </c>
      <c r="T822" s="94" t="s">
        <v>421</v>
      </c>
      <c r="U822" s="71" t="s">
        <v>421</v>
      </c>
      <c r="V822" s="80" t="s">
        <v>421</v>
      </c>
    </row>
    <row r="823" spans="2:22" x14ac:dyDescent="0.3">
      <c r="B823" s="6" t="str">
        <f>'DATOS DISEÑO'!$C$9</f>
        <v>BOYACÁ</v>
      </c>
      <c r="C823" s="6" t="str">
        <f>'DATOS DISEÑO'!$C$10</f>
        <v>TUNDAMA</v>
      </c>
      <c r="D823" s="6">
        <v>23</v>
      </c>
      <c r="E823" s="6" t="s">
        <v>119</v>
      </c>
      <c r="F823" s="82" t="str">
        <f>VLOOKUP(Tabla712[[#This Row],[ITEM]],Tabla1[[#All],[ÍTEM]:[DESCRIPCIÓN ACTIVIDAD]],3,FALSE)</f>
        <v>CONCRETO 21Mpa para: Area de transicion Vigas Riostras, Berna Cuneta y Rieles o Huellas
(Analizado para concreto reforzado resistencia 21 Mpa, mezcla in situ)</v>
      </c>
      <c r="G823" s="6" t="s">
        <v>45</v>
      </c>
      <c r="H823" t="s">
        <v>344</v>
      </c>
      <c r="I823" s="6" t="s">
        <v>160</v>
      </c>
      <c r="J823" s="5" cm="1">
        <f t="array" ref="J823">INDEX(Tabla8[[#All],[Departamento ]:[Precio ($ COP)]],MATCH(Tabla712[[#This Row],[DEPARTAMENTO]]&amp;Tabla712[[#This Row],[CODIGO]]&amp;Tabla712[[#This Row],[PROVINCIA]],Tabla8[[#All],[Departamento ]]&amp;Tabla8[[#All],[Código]]&amp;Tabla8[[#All],[Provincia]],0),7)</f>
        <v>645.73229703858942</v>
      </c>
      <c r="K823" s="74" t="s">
        <v>421</v>
      </c>
      <c r="L823" s="63" t="s">
        <v>421</v>
      </c>
      <c r="M823" s="63" t="s">
        <v>421</v>
      </c>
      <c r="N823" s="75" t="s">
        <v>421</v>
      </c>
      <c r="O823" s="64">
        <v>400</v>
      </c>
      <c r="P823" s="77">
        <f>Tabla712[[#This Row],[CANTIDAD DE MATERIAL]]*Tabla712[[#This Row],[VALOR ECONOMICO ]]</f>
        <v>258292.91881543578</v>
      </c>
      <c r="Q823" s="65" t="s">
        <v>421</v>
      </c>
      <c r="R823" s="78" t="s">
        <v>421</v>
      </c>
      <c r="S823" s="71" t="s">
        <v>421</v>
      </c>
      <c r="T823" s="94" t="s">
        <v>421</v>
      </c>
      <c r="U823" s="71" t="s">
        <v>421</v>
      </c>
      <c r="V823" s="80" t="s">
        <v>421</v>
      </c>
    </row>
    <row r="824" spans="2:22" x14ac:dyDescent="0.3">
      <c r="B824" s="6" t="str">
        <f>'DATOS DISEÑO'!$C$9</f>
        <v>BOYACÁ</v>
      </c>
      <c r="C824" s="6" t="str">
        <f>'DATOS DISEÑO'!$C$10</f>
        <v>TUNDAMA</v>
      </c>
      <c r="D824" s="6">
        <v>23</v>
      </c>
      <c r="E824" s="6" t="s">
        <v>120</v>
      </c>
      <c r="F824" s="82" t="str">
        <f>VLOOKUP(Tabla712[[#This Row],[ITEM]],Tabla1[[#All],[ÍTEM]:[DESCRIPCIÓN ACTIVIDAD]],3,FALSE)</f>
        <v>CONCRETO CICLOPEO 17 Mpa
 (Analizado para concreto ciclopeo con resistencia 17 Mpa)</v>
      </c>
      <c r="G824" s="6" t="s">
        <v>45</v>
      </c>
      <c r="H824" t="s">
        <v>344</v>
      </c>
      <c r="I824" s="6" t="s">
        <v>160</v>
      </c>
      <c r="J824" s="5" cm="1">
        <f t="array" ref="J824">INDEX(Tabla8[[#All],[Departamento ]:[Precio ($ COP)]],MATCH(Tabla712[[#This Row],[DEPARTAMENTO]]&amp;Tabla712[[#This Row],[CODIGO]]&amp;Tabla712[[#This Row],[PROVINCIA]],Tabla8[[#All],[Departamento ]]&amp;Tabla8[[#All],[Código]]&amp;Tabla8[[#All],[Provincia]],0),7)</f>
        <v>645.73229703858942</v>
      </c>
      <c r="K824" s="74" t="s">
        <v>421</v>
      </c>
      <c r="L824" s="63" t="s">
        <v>421</v>
      </c>
      <c r="M824" s="63" t="s">
        <v>421</v>
      </c>
      <c r="N824" s="75" t="s">
        <v>421</v>
      </c>
      <c r="O824" s="64">
        <v>180</v>
      </c>
      <c r="P824" s="77">
        <f>Tabla712[[#This Row],[CANTIDAD DE MATERIAL]]*Tabla712[[#This Row],[VALOR ECONOMICO ]]</f>
        <v>116231.8134669461</v>
      </c>
      <c r="Q824" s="65" t="s">
        <v>421</v>
      </c>
      <c r="R824" s="78" t="s">
        <v>421</v>
      </c>
      <c r="S824" s="71" t="s">
        <v>421</v>
      </c>
      <c r="T824" s="94" t="s">
        <v>421</v>
      </c>
      <c r="U824" s="71" t="s">
        <v>421</v>
      </c>
      <c r="V824" s="80" t="s">
        <v>421</v>
      </c>
    </row>
    <row r="825" spans="2:22" x14ac:dyDescent="0.3">
      <c r="B825" s="6" t="str">
        <f>'DATOS DISEÑO'!$C$9</f>
        <v>BOYACÁ</v>
      </c>
      <c r="C825" s="6" t="str">
        <f>'DATOS DISEÑO'!$C$10</f>
        <v>TUNDAMA</v>
      </c>
      <c r="D825" s="6">
        <v>23</v>
      </c>
      <c r="E825" s="6">
        <v>671.3</v>
      </c>
      <c r="F825" s="82" t="str">
        <f>VLOOKUP(Tabla712[[#This Row],[ITEM]],Tabla1[[#All],[ÍTEM]:[DESCRIPCIÓN ACTIVIDAD]],3,FALSE)</f>
        <v>CUNETA DE CONCRETO VACIADA IN SITU; INCLUYE LA CONFORMACIÓN DE LA SUPERFICIE DE APOYO</v>
      </c>
      <c r="G825" s="6" t="s">
        <v>51</v>
      </c>
      <c r="H825" t="s">
        <v>348</v>
      </c>
      <c r="I825" s="6" t="s">
        <v>146</v>
      </c>
      <c r="J825" s="5" cm="1">
        <f t="array" ref="J825">INDEX(Tabla8[[#All],[Departamento ]:[Precio ($ COP)]],MATCH(Tabla712[[#This Row],[DEPARTAMENTO]]&amp;Tabla712[[#This Row],[CODIGO]]&amp;Tabla712[[#This Row],[PROVINCIA]],Tabla8[[#All],[Departamento ]]&amp;Tabla8[[#All],[Código]]&amp;Tabla8[[#All],[Provincia]],0),7)</f>
        <v>583071</v>
      </c>
      <c r="K825" s="74" t="s">
        <v>421</v>
      </c>
      <c r="L825" s="63" t="s">
        <v>421</v>
      </c>
      <c r="M825" s="63" t="s">
        <v>421</v>
      </c>
      <c r="N825" s="75" t="s">
        <v>421</v>
      </c>
      <c r="O825" s="64">
        <v>1.01</v>
      </c>
      <c r="P825" s="77">
        <f>Tabla712[[#This Row],[CANTIDAD DE MATERIAL]]*Tabla712[[#This Row],[VALOR ECONOMICO ]]</f>
        <v>588901.71</v>
      </c>
      <c r="Q825" s="65" t="s">
        <v>421</v>
      </c>
      <c r="R825" s="78" t="s">
        <v>421</v>
      </c>
      <c r="S825" s="71" t="s">
        <v>421</v>
      </c>
      <c r="T825" s="94" t="s">
        <v>421</v>
      </c>
      <c r="U825" s="71" t="s">
        <v>421</v>
      </c>
      <c r="V825" s="80" t="s">
        <v>421</v>
      </c>
    </row>
    <row r="826" spans="2:22" x14ac:dyDescent="0.3">
      <c r="B826" s="6" t="str">
        <f>'DATOS DISEÑO'!$C$9</f>
        <v>BOYACÁ</v>
      </c>
      <c r="C826" s="6" t="str">
        <f>'DATOS DISEÑO'!$C$10</f>
        <v>TUNDAMA</v>
      </c>
      <c r="D826" s="6">
        <v>23</v>
      </c>
      <c r="E826" s="6">
        <v>672.3</v>
      </c>
      <c r="F826" s="82" t="str">
        <f>VLOOKUP(Tabla712[[#This Row],[ITEM]],Tabla1[[#All],[ÍTEM]:[DESCRIPCIÓN ACTIVIDAD]],3,FALSE)</f>
        <v xml:space="preserve"> BORDILLO EN CONCRETO VACIADO IN SITU; INCLUYE LA PREPARACION DE LA SUPERFICIE DE APOYO</v>
      </c>
      <c r="G826" s="6" t="s">
        <v>51</v>
      </c>
      <c r="H826" t="s">
        <v>348</v>
      </c>
      <c r="I826" s="6" t="s">
        <v>146</v>
      </c>
      <c r="J826" s="5" cm="1">
        <f t="array" ref="J826">INDEX(Tabla8[[#All],[Departamento ]:[Precio ($ COP)]],MATCH(Tabla712[[#This Row],[DEPARTAMENTO]]&amp;Tabla712[[#This Row],[CODIGO]]&amp;Tabla712[[#This Row],[PROVINCIA]],Tabla8[[#All],[Departamento ]]&amp;Tabla8[[#All],[Código]]&amp;Tabla8[[#All],[Provincia]],0),7)</f>
        <v>583071</v>
      </c>
      <c r="K826" s="74" t="s">
        <v>421</v>
      </c>
      <c r="L826" s="63" t="s">
        <v>421</v>
      </c>
      <c r="M826" s="63" t="s">
        <v>421</v>
      </c>
      <c r="N826" s="75" t="s">
        <v>421</v>
      </c>
      <c r="O826" s="64">
        <v>0.7</v>
      </c>
      <c r="P826" s="77">
        <f>Tabla712[[#This Row],[CANTIDAD DE MATERIAL]]*Tabla712[[#This Row],[VALOR ECONOMICO ]]</f>
        <v>408149.69999999995</v>
      </c>
      <c r="Q826" s="65" t="s">
        <v>421</v>
      </c>
      <c r="R826" s="78" t="s">
        <v>421</v>
      </c>
      <c r="S826" s="71" t="s">
        <v>421</v>
      </c>
      <c r="T826" s="94" t="s">
        <v>421</v>
      </c>
      <c r="U826" s="71" t="s">
        <v>421</v>
      </c>
      <c r="V826" s="80" t="s">
        <v>421</v>
      </c>
    </row>
    <row r="827" spans="2:22" x14ac:dyDescent="0.3">
      <c r="B827" s="6" t="str">
        <f>'DATOS DISEÑO'!$C$9</f>
        <v>BOYACÁ</v>
      </c>
      <c r="C827" s="6" t="str">
        <f>'DATOS DISEÑO'!$C$10</f>
        <v>TUNDAMA</v>
      </c>
      <c r="D827" s="6">
        <v>23</v>
      </c>
      <c r="E827" s="6" t="s">
        <v>119</v>
      </c>
      <c r="F827" s="82" t="str">
        <f>VLOOKUP(Tabla712[[#This Row],[ITEM]],Tabla1[[#All],[ÍTEM]:[DESCRIPCIÓN ACTIVIDAD]],3,FALSE)</f>
        <v>CONCRETO 21Mpa para: Area de transicion Vigas Riostras, Berna Cuneta y Rieles o Huellas
(Analizado para concreto reforzado resistencia 21 Mpa, mezcla in situ)</v>
      </c>
      <c r="G827" s="6" t="s">
        <v>59</v>
      </c>
      <c r="H827" t="s">
        <v>353</v>
      </c>
      <c r="I827" s="6" t="s">
        <v>147</v>
      </c>
      <c r="J827" s="5" cm="1">
        <f t="array" ref="J827">INDEX(Tabla8[[#All],[Departamento ]:[Precio ($ COP)]],MATCH(Tabla712[[#This Row],[DEPARTAMENTO]]&amp;Tabla712[[#This Row],[CODIGO]]&amp;Tabla712[[#This Row],[PROVINCIA]],Tabla8[[#All],[Departamento ]]&amp;Tabla8[[#All],[Código]]&amp;Tabla8[[#All],[Provincia]],0),7)</f>
        <v>25701.120791038229</v>
      </c>
      <c r="K827" s="74" t="s">
        <v>421</v>
      </c>
      <c r="L827" s="63" t="s">
        <v>421</v>
      </c>
      <c r="M827" s="63" t="s">
        <v>421</v>
      </c>
      <c r="N827" s="75" t="s">
        <v>421</v>
      </c>
      <c r="O827" s="64">
        <v>6</v>
      </c>
      <c r="P827" s="77">
        <f>Tabla712[[#This Row],[CANTIDAD DE MATERIAL]]*Tabla712[[#This Row],[VALOR ECONOMICO ]]</f>
        <v>154206.72474622936</v>
      </c>
      <c r="Q827" s="65" t="s">
        <v>421</v>
      </c>
      <c r="R827" s="78" t="s">
        <v>421</v>
      </c>
      <c r="S827" s="71" t="s">
        <v>421</v>
      </c>
      <c r="T827" s="94" t="s">
        <v>421</v>
      </c>
      <c r="U827" s="71" t="s">
        <v>421</v>
      </c>
      <c r="V827" s="80" t="s">
        <v>421</v>
      </c>
    </row>
    <row r="828" spans="2:22" x14ac:dyDescent="0.3">
      <c r="B828" s="6" t="str">
        <f>'DATOS DISEÑO'!$C$9</f>
        <v>BOYACÁ</v>
      </c>
      <c r="C828" s="6" t="str">
        <f>'DATOS DISEÑO'!$C$10</f>
        <v>TUNDAMA</v>
      </c>
      <c r="D828" s="6">
        <v>23</v>
      </c>
      <c r="E828" s="6">
        <v>671.3</v>
      </c>
      <c r="F828" s="82" t="str">
        <f>VLOOKUP(Tabla712[[#This Row],[ITEM]],Tabla1[[#All],[ÍTEM]:[DESCRIPCIÓN ACTIVIDAD]],3,FALSE)</f>
        <v>CUNETA DE CONCRETO VACIADA IN SITU; INCLUYE LA CONFORMACIÓN DE LA SUPERFICIE DE APOYO</v>
      </c>
      <c r="G828" s="6" t="s">
        <v>61</v>
      </c>
      <c r="H828" t="s">
        <v>355</v>
      </c>
      <c r="I828" s="6" t="s">
        <v>147</v>
      </c>
      <c r="J828" s="5" cm="1">
        <f t="array" ref="J828">INDEX(Tabla8[[#All],[Departamento ]:[Precio ($ COP)]],MATCH(Tabla712[[#This Row],[DEPARTAMENTO]]&amp;Tabla712[[#This Row],[CODIGO]]&amp;Tabla712[[#This Row],[PROVINCIA]],Tabla8[[#All],[Departamento ]]&amp;Tabla8[[#All],[Código]]&amp;Tabla8[[#All],[Provincia]],0),7)</f>
        <v>13376.968893648824</v>
      </c>
      <c r="K828" s="74" t="s">
        <v>421</v>
      </c>
      <c r="L828" s="63" t="s">
        <v>421</v>
      </c>
      <c r="M828" s="63" t="s">
        <v>421</v>
      </c>
      <c r="N828" s="75" t="s">
        <v>421</v>
      </c>
      <c r="O828" s="64">
        <v>0.3</v>
      </c>
      <c r="P828" s="77">
        <f>Tabla712[[#This Row],[CANTIDAD DE MATERIAL]]*Tabla712[[#This Row],[VALOR ECONOMICO ]]</f>
        <v>4013.0906680946468</v>
      </c>
      <c r="Q828" s="65" t="s">
        <v>421</v>
      </c>
      <c r="R828" s="78" t="s">
        <v>421</v>
      </c>
      <c r="S828" s="71" t="s">
        <v>421</v>
      </c>
      <c r="T828" s="94" t="s">
        <v>421</v>
      </c>
      <c r="U828" s="71" t="s">
        <v>421</v>
      </c>
      <c r="V828" s="80" t="s">
        <v>421</v>
      </c>
    </row>
    <row r="829" spans="2:22" x14ac:dyDescent="0.3">
      <c r="B829" s="6" t="str">
        <f>'DATOS DISEÑO'!$C$9</f>
        <v>BOYACÁ</v>
      </c>
      <c r="C829" s="6" t="str">
        <f>'DATOS DISEÑO'!$C$10</f>
        <v>TUNDAMA</v>
      </c>
      <c r="D829" s="6">
        <v>23</v>
      </c>
      <c r="E829" s="6">
        <v>672.3</v>
      </c>
      <c r="F829" s="82" t="str">
        <f>VLOOKUP(Tabla712[[#This Row],[ITEM]],Tabla1[[#All],[ÍTEM]:[DESCRIPCIÓN ACTIVIDAD]],3,FALSE)</f>
        <v xml:space="preserve"> BORDILLO EN CONCRETO VACIADO IN SITU; INCLUYE LA PREPARACION DE LA SUPERFICIE DE APOYO</v>
      </c>
      <c r="G829" s="6" t="s">
        <v>61</v>
      </c>
      <c r="H829" t="s">
        <v>355</v>
      </c>
      <c r="I829" s="6" t="s">
        <v>147</v>
      </c>
      <c r="J829" s="5" cm="1">
        <f t="array" ref="J829">INDEX(Tabla8[[#All],[Departamento ]:[Precio ($ COP)]],MATCH(Tabla712[[#This Row],[DEPARTAMENTO]]&amp;Tabla712[[#This Row],[CODIGO]]&amp;Tabla712[[#This Row],[PROVINCIA]],Tabla8[[#All],[Departamento ]]&amp;Tabla8[[#All],[Código]]&amp;Tabla8[[#All],[Provincia]],0),7)</f>
        <v>13376.968893648824</v>
      </c>
      <c r="K829" s="74" t="s">
        <v>421</v>
      </c>
      <c r="L829" s="63" t="s">
        <v>421</v>
      </c>
      <c r="M829" s="63" t="s">
        <v>421</v>
      </c>
      <c r="N829" s="75" t="s">
        <v>421</v>
      </c>
      <c r="O829" s="64">
        <v>0.3</v>
      </c>
      <c r="P829" s="77">
        <f>Tabla712[[#This Row],[CANTIDAD DE MATERIAL]]*Tabla712[[#This Row],[VALOR ECONOMICO ]]</f>
        <v>4013.0906680946468</v>
      </c>
      <c r="Q829" s="65" t="s">
        <v>421</v>
      </c>
      <c r="R829" s="78" t="s">
        <v>421</v>
      </c>
      <c r="S829" s="71" t="s">
        <v>421</v>
      </c>
      <c r="T829" s="94" t="s">
        <v>421</v>
      </c>
      <c r="U829" s="71" t="s">
        <v>421</v>
      </c>
      <c r="V829" s="80" t="s">
        <v>421</v>
      </c>
    </row>
    <row r="830" spans="2:22" x14ac:dyDescent="0.3">
      <c r="B830" s="6" t="str">
        <f>'DATOS DISEÑO'!$C$9</f>
        <v>BOYACÁ</v>
      </c>
      <c r="C830" s="6" t="str">
        <f>'DATOS DISEÑO'!$C$10</f>
        <v>TUNDAMA</v>
      </c>
      <c r="D830" s="6">
        <v>23</v>
      </c>
      <c r="E830" s="6" t="s">
        <v>119</v>
      </c>
      <c r="F830" s="82" t="str">
        <f>VLOOKUP(Tabla712[[#This Row],[ITEM]],Tabla1[[#All],[ÍTEM]:[DESCRIPCIÓN ACTIVIDAD]],3,FALSE)</f>
        <v>CONCRETO 21Mpa para: Area de transicion Vigas Riostras, Berna Cuneta y Rieles o Huellas
(Analizado para concreto reforzado resistencia 21 Mpa, mezcla in situ)</v>
      </c>
      <c r="G830" s="6" t="s">
        <v>6</v>
      </c>
      <c r="H830" t="s">
        <v>373</v>
      </c>
      <c r="I830" s="6" t="s">
        <v>372</v>
      </c>
      <c r="J830" s="5" cm="1">
        <f t="array" ref="J830">INDEX(Tabla9[[#All],[Departamento ]:[Precio ($ COP)]],MATCH(Tabla712[[#This Row],[DEPARTAMENTO]]&amp;Tabla712[[#This Row],[CODIGO]]&amp;Tabla712[[#This Row],[PROVINCIA]],Tabla9[[#All],[Departamento ]]&amp;Tabla9[[#All],[Código]]&amp;Tabla9[[#All],[Provincia]],0),8)</f>
        <v>4794.383416017009</v>
      </c>
      <c r="K830" s="74" t="s">
        <v>421</v>
      </c>
      <c r="L830" s="63" t="s">
        <v>421</v>
      </c>
      <c r="M830" s="63" t="s">
        <v>421</v>
      </c>
      <c r="N830" s="75" t="s">
        <v>421</v>
      </c>
      <c r="O830" s="64" t="s">
        <v>421</v>
      </c>
      <c r="P830" s="76" t="s">
        <v>421</v>
      </c>
      <c r="Q830" s="65">
        <f>1/6.25</f>
        <v>0.16</v>
      </c>
      <c r="R830" s="79">
        <f>Tabla712[[#This Row],[VALOR ECONOMICO ]]*Tabla712[[#This Row],[RENDIMIENTO EQUIPO]]</f>
        <v>767.10134656272146</v>
      </c>
      <c r="S830" s="71" t="s">
        <v>421</v>
      </c>
      <c r="T830" s="94" t="s">
        <v>421</v>
      </c>
      <c r="U830" s="71" t="s">
        <v>421</v>
      </c>
      <c r="V830" s="80" t="s">
        <v>421</v>
      </c>
    </row>
    <row r="831" spans="2:22" x14ac:dyDescent="0.3">
      <c r="B831" s="6" t="str">
        <f>'DATOS DISEÑO'!$C$9</f>
        <v>BOYACÁ</v>
      </c>
      <c r="C831" s="6" t="str">
        <f>'DATOS DISEÑO'!$C$10</f>
        <v>TUNDAMA</v>
      </c>
      <c r="D831" s="6">
        <v>23</v>
      </c>
      <c r="E831" s="6" t="s">
        <v>109</v>
      </c>
      <c r="F831" s="82" t="str">
        <f>VLOOKUP(Tabla712[[#This Row],[ITEM]],Tabla1[[#All],[ÍTEM]:[DESCRIPCIÓN ACTIVIDAD]],3,FALSE)</f>
        <v>EXCAVACIÓN SIN CLASIFICAR DE LA EXPLANACIÓN Y CANALES</v>
      </c>
      <c r="G831" s="6" t="s">
        <v>10</v>
      </c>
      <c r="H831" t="s">
        <v>375</v>
      </c>
      <c r="I831" s="6" t="s">
        <v>372</v>
      </c>
      <c r="J831" s="5" cm="1">
        <f t="array" ref="J831">INDEX(Tabla9[[#All],[Departamento ]:[Precio ($ COP)]],MATCH(Tabla712[[#This Row],[DEPARTAMENTO]]&amp;Tabla712[[#This Row],[CODIGO]]&amp;Tabla712[[#This Row],[PROVINCIA]],Tabla9[[#All],[Departamento ]]&amp;Tabla9[[#All],[Código]]&amp;Tabla9[[#All],[Provincia]],0),8)</f>
        <v>250141.74344436562</v>
      </c>
      <c r="K831" s="74" t="s">
        <v>421</v>
      </c>
      <c r="L831" s="63" t="s">
        <v>421</v>
      </c>
      <c r="M831" s="63" t="s">
        <v>421</v>
      </c>
      <c r="N831" s="75" t="s">
        <v>421</v>
      </c>
      <c r="O831" s="64" t="s">
        <v>421</v>
      </c>
      <c r="P831" s="76" t="s">
        <v>421</v>
      </c>
      <c r="Q831" s="65">
        <f>1/70</f>
        <v>1.4285714285714285E-2</v>
      </c>
      <c r="R831" s="79">
        <f>Tabla712[[#This Row],[VALOR ECONOMICO ]]*Tabla712[[#This Row],[RENDIMIENTO EQUIPO]]</f>
        <v>3573.4534777766517</v>
      </c>
      <c r="S831" s="71" t="s">
        <v>421</v>
      </c>
      <c r="T831" s="94" t="s">
        <v>421</v>
      </c>
      <c r="U831" s="71" t="s">
        <v>421</v>
      </c>
      <c r="V831" s="80" t="s">
        <v>421</v>
      </c>
    </row>
    <row r="832" spans="2:22" x14ac:dyDescent="0.3">
      <c r="B832" s="6" t="str">
        <f>'DATOS DISEÑO'!$C$9</f>
        <v>BOYACÁ</v>
      </c>
      <c r="C832" s="6" t="str">
        <f>'DATOS DISEÑO'!$C$10</f>
        <v>TUNDAMA</v>
      </c>
      <c r="D832" s="6">
        <v>23</v>
      </c>
      <c r="E832" s="6">
        <v>310.10000000000002</v>
      </c>
      <c r="F832" s="82" t="str">
        <f>VLOOKUP(Tabla712[[#This Row],[ITEM]],Tabla1[[#All],[ÍTEM]:[DESCRIPCIÓN ACTIVIDAD]],3,FALSE)</f>
        <v>CONFORMACIÓN DE LA CALZADA EXISTENTE</v>
      </c>
      <c r="G832" s="6" t="s">
        <v>323</v>
      </c>
      <c r="H832" t="s">
        <v>377</v>
      </c>
      <c r="I832" s="6" t="s">
        <v>372</v>
      </c>
      <c r="J832" s="5" cm="1">
        <f t="array" ref="J832">INDEX(Tabla9[[#All],[Departamento ]:[Precio ($ COP)]],MATCH(Tabla712[[#This Row],[DEPARTAMENTO]]&amp;Tabla712[[#This Row],[CODIGO]]&amp;Tabla712[[#This Row],[PROVINCIA]],Tabla9[[#All],[Departamento ]]&amp;Tabla9[[#All],[Código]]&amp;Tabla9[[#All],[Provincia]],0),8)</f>
        <v>250141.74344436562</v>
      </c>
      <c r="K832" s="74" t="s">
        <v>421</v>
      </c>
      <c r="L832" s="63" t="s">
        <v>421</v>
      </c>
      <c r="M832" s="63" t="s">
        <v>421</v>
      </c>
      <c r="N832" s="75" t="s">
        <v>421</v>
      </c>
      <c r="O832" s="64" t="s">
        <v>421</v>
      </c>
      <c r="P832" s="76" t="s">
        <v>421</v>
      </c>
      <c r="Q832" s="65">
        <f>1/619.375</f>
        <v>1.6145307769929364E-3</v>
      </c>
      <c r="R832" s="79">
        <f>Tabla712[[#This Row],[VALOR ECONOMICO ]]*Tabla712[[#This Row],[RENDIMIENTO EQUIPO]]</f>
        <v>403.86154340159942</v>
      </c>
      <c r="S832" s="71" t="s">
        <v>421</v>
      </c>
      <c r="T832" s="94" t="s">
        <v>421</v>
      </c>
      <c r="U832" s="71" t="s">
        <v>421</v>
      </c>
      <c r="V832" s="80" t="s">
        <v>421</v>
      </c>
    </row>
    <row r="833" spans="2:22" x14ac:dyDescent="0.3">
      <c r="B833" s="6" t="str">
        <f>'DATOS DISEÑO'!$C$9</f>
        <v>BOYACÁ</v>
      </c>
      <c r="C833" s="6" t="str">
        <f>'DATOS DISEÑO'!$C$10</f>
        <v>TUNDAMA</v>
      </c>
      <c r="D833" s="6">
        <v>23</v>
      </c>
      <c r="E833" s="6">
        <v>310.10000000000002</v>
      </c>
      <c r="F833" s="82" t="str">
        <f>VLOOKUP(Tabla712[[#This Row],[ITEM]],Tabla1[[#All],[ÍTEM]:[DESCRIPCIÓN ACTIVIDAD]],3,FALSE)</f>
        <v>CONFORMACIÓN DE LA CALZADA EXISTENTE</v>
      </c>
      <c r="G833" s="6" t="s">
        <v>18</v>
      </c>
      <c r="H833" t="s">
        <v>379</v>
      </c>
      <c r="I833" s="6" t="s">
        <v>372</v>
      </c>
      <c r="J833" s="5" cm="1">
        <f t="array" ref="J833">INDEX(Tabla9[[#All],[Departamento ]:[Precio ($ COP)]],MATCH(Tabla712[[#This Row],[DEPARTAMENTO]]&amp;Tabla712[[#This Row],[CODIGO]]&amp;Tabla712[[#This Row],[PROVINCIA]],Tabla9[[#All],[Departamento ]]&amp;Tabla9[[#All],[Código]]&amp;Tabla9[[#All],[Provincia]],0),8)</f>
        <v>61676.547421790725</v>
      </c>
      <c r="K833" s="74" t="s">
        <v>421</v>
      </c>
      <c r="L833" s="63" t="s">
        <v>421</v>
      </c>
      <c r="M833" s="63" t="s">
        <v>421</v>
      </c>
      <c r="N833" s="75" t="s">
        <v>421</v>
      </c>
      <c r="O833" s="64" t="s">
        <v>421</v>
      </c>
      <c r="P833" s="76" t="s">
        <v>421</v>
      </c>
      <c r="Q833" s="65">
        <f>1/619.375</f>
        <v>1.6145307769929364E-3</v>
      </c>
      <c r="R833" s="79">
        <f>Tabla712[[#This Row],[VALOR ECONOMICO ]]*Tabla712[[#This Row],[RENDIMIENTO EQUIPO]]</f>
        <v>99.578684031145471</v>
      </c>
      <c r="S833" s="71" t="s">
        <v>421</v>
      </c>
      <c r="T833" s="94" t="s">
        <v>421</v>
      </c>
      <c r="U833" s="71" t="s">
        <v>421</v>
      </c>
      <c r="V833" s="80" t="s">
        <v>421</v>
      </c>
    </row>
    <row r="834" spans="2:22" x14ac:dyDescent="0.3">
      <c r="B834" s="6" t="str">
        <f>'DATOS DISEÑO'!$C$9</f>
        <v>BOYACÁ</v>
      </c>
      <c r="C834" s="6" t="str">
        <f>'DATOS DISEÑO'!$C$10</f>
        <v>TUNDAMA</v>
      </c>
      <c r="D834" s="6">
        <v>23</v>
      </c>
      <c r="E834" s="6" t="s">
        <v>110</v>
      </c>
      <c r="F834" s="82" t="str">
        <f>VLOOKUP(Tabla712[[#This Row],[ITEM]],Tabla1[[#All],[ÍTEM]:[DESCRIPCIÓN ACTIVIDAD]],3,FALSE)</f>
        <v>SUB-BASE GRANULAR CLASE C 
(Analizada para tipo de gradacion SBG-38 clase C)</v>
      </c>
      <c r="G834" s="6" t="s">
        <v>18</v>
      </c>
      <c r="H834" t="s">
        <v>379</v>
      </c>
      <c r="I834" s="6" t="s">
        <v>372</v>
      </c>
      <c r="J834" s="5" cm="1">
        <f t="array" ref="J834">INDEX(Tabla9[[#All],[Departamento ]:[Precio ($ COP)]],MATCH(Tabla712[[#This Row],[DEPARTAMENTO]]&amp;Tabla712[[#This Row],[CODIGO]]&amp;Tabla712[[#This Row],[PROVINCIA]],Tabla9[[#All],[Departamento ]]&amp;Tabla9[[#All],[Código]]&amp;Tabla9[[#All],[Provincia]],0),8)</f>
        <v>61676.547421790725</v>
      </c>
      <c r="K834" s="74" t="s">
        <v>421</v>
      </c>
      <c r="L834" s="63" t="s">
        <v>421</v>
      </c>
      <c r="M834" s="63" t="s">
        <v>421</v>
      </c>
      <c r="N834" s="75" t="s">
        <v>421</v>
      </c>
      <c r="O834" s="64" t="s">
        <v>421</v>
      </c>
      <c r="P834" s="76" t="s">
        <v>421</v>
      </c>
      <c r="Q834" s="65">
        <f>1/40</f>
        <v>2.5000000000000001E-2</v>
      </c>
      <c r="R834" s="79">
        <f>Tabla712[[#This Row],[VALOR ECONOMICO ]]*Tabla712[[#This Row],[RENDIMIENTO EQUIPO]]</f>
        <v>1541.9136855447682</v>
      </c>
      <c r="S834" s="71" t="s">
        <v>421</v>
      </c>
      <c r="T834" s="94" t="s">
        <v>421</v>
      </c>
      <c r="U834" s="71" t="s">
        <v>421</v>
      </c>
      <c r="V834" s="80" t="s">
        <v>421</v>
      </c>
    </row>
    <row r="835" spans="2:22" x14ac:dyDescent="0.3">
      <c r="B835" s="6" t="str">
        <f>'DATOS DISEÑO'!$C$9</f>
        <v>BOYACÁ</v>
      </c>
      <c r="C835" s="6" t="str">
        <f>'DATOS DISEÑO'!$C$10</f>
        <v>TUNDAMA</v>
      </c>
      <c r="D835" s="6">
        <v>23</v>
      </c>
      <c r="E835" s="6">
        <v>640.20000000000005</v>
      </c>
      <c r="F835" s="82" t="str">
        <f>VLOOKUP(Tabla712[[#This Row],[ITEM]],Tabla1[[#All],[ÍTEM]:[DESCRIPCIÓN ACTIVIDAD]],3,FALSE)</f>
        <v>MALLA DE REFUERZO fy = 420 MPa
(Analizado para malla de refuerzo Fy = 420 Mpa)</v>
      </c>
      <c r="G835" s="6" t="s">
        <v>26</v>
      </c>
      <c r="H835" t="s">
        <v>382</v>
      </c>
      <c r="I835" s="6" t="s">
        <v>372</v>
      </c>
      <c r="J835" s="5" cm="1">
        <f t="array" ref="J835">INDEX(Tabla9[[#All],[Departamento ]:[Precio ($ COP)]],MATCH(Tabla712[[#This Row],[DEPARTAMENTO]]&amp;Tabla712[[#This Row],[CODIGO]]&amp;Tabla712[[#This Row],[PROVINCIA]],Tabla9[[#All],[Departamento ]]&amp;Tabla9[[#All],[Código]]&amp;Tabla9[[#All],[Provincia]],0),8)</f>
        <v>3960.5776045357893</v>
      </c>
      <c r="K835" s="74" t="s">
        <v>421</v>
      </c>
      <c r="L835" s="63" t="s">
        <v>421</v>
      </c>
      <c r="M835" s="63" t="s">
        <v>421</v>
      </c>
      <c r="N835" s="75" t="s">
        <v>421</v>
      </c>
      <c r="O835" s="64" t="s">
        <v>421</v>
      </c>
      <c r="P835" s="76" t="s">
        <v>421</v>
      </c>
      <c r="Q835" s="65">
        <f>1/37.5</f>
        <v>2.6666666666666668E-2</v>
      </c>
      <c r="R835" s="79">
        <f>Tabla712[[#This Row],[VALOR ECONOMICO ]]*Tabla712[[#This Row],[RENDIMIENTO EQUIPO]]</f>
        <v>105.61540278762105</v>
      </c>
      <c r="S835" s="71" t="s">
        <v>421</v>
      </c>
      <c r="T835" s="94" t="s">
        <v>421</v>
      </c>
      <c r="U835" s="71" t="s">
        <v>421</v>
      </c>
      <c r="V835" s="80" t="s">
        <v>421</v>
      </c>
    </row>
    <row r="836" spans="2:22" x14ac:dyDescent="0.3">
      <c r="B836" s="6" t="str">
        <f>'DATOS DISEÑO'!$C$9</f>
        <v>BOYACÁ</v>
      </c>
      <c r="C836" s="6" t="str">
        <f>'DATOS DISEÑO'!$C$10</f>
        <v>TUNDAMA</v>
      </c>
      <c r="D836" s="6">
        <v>23</v>
      </c>
      <c r="E836" s="6">
        <v>671.3</v>
      </c>
      <c r="F836" s="82" t="str">
        <f>VLOOKUP(Tabla712[[#This Row],[ITEM]],Tabla1[[#All],[ÍTEM]:[DESCRIPCIÓN ACTIVIDAD]],3,FALSE)</f>
        <v>CUNETA DE CONCRETO VACIADA IN SITU; INCLUYE LA CONFORMACIÓN DE LA SUPERFICIE DE APOYO</v>
      </c>
      <c r="G836" s="6" t="s">
        <v>38</v>
      </c>
      <c r="H836" t="s">
        <v>387</v>
      </c>
      <c r="I836" s="6" t="s">
        <v>372</v>
      </c>
      <c r="J836" s="5" cm="1">
        <f t="array" ref="J836">INDEX(Tabla9[[#All],[Departamento ]:[Precio ($ COP)]],MATCH(Tabla712[[#This Row],[DEPARTAMENTO]]&amp;Tabla712[[#This Row],[CODIGO]]&amp;Tabla712[[#This Row],[PROVINCIA]],Tabla9[[#All],[Departamento ]]&amp;Tabla9[[#All],[Código]]&amp;Tabla9[[#All],[Provincia]],0),8)</f>
        <v>14875.616805457119</v>
      </c>
      <c r="K836" s="74" t="s">
        <v>421</v>
      </c>
      <c r="L836" s="63" t="s">
        <v>421</v>
      </c>
      <c r="M836" s="63" t="s">
        <v>421</v>
      </c>
      <c r="N836" s="75" t="s">
        <v>421</v>
      </c>
      <c r="O836" s="64" t="s">
        <v>421</v>
      </c>
      <c r="P836" s="76" t="s">
        <v>421</v>
      </c>
      <c r="Q836" s="65">
        <v>0.8</v>
      </c>
      <c r="R836" s="79">
        <f>Tabla712[[#This Row],[VALOR ECONOMICO ]]*Tabla712[[#This Row],[RENDIMIENTO EQUIPO]]</f>
        <v>11900.493444365697</v>
      </c>
      <c r="S836" s="71" t="s">
        <v>421</v>
      </c>
      <c r="T836" s="94" t="s">
        <v>421</v>
      </c>
      <c r="U836" s="71" t="s">
        <v>421</v>
      </c>
      <c r="V836" s="80" t="s">
        <v>421</v>
      </c>
    </row>
    <row r="837" spans="2:22" x14ac:dyDescent="0.3">
      <c r="B837" s="6" t="str">
        <f>'DATOS DISEÑO'!$C$9</f>
        <v>BOYACÁ</v>
      </c>
      <c r="C837" s="6" t="str">
        <f>'DATOS DISEÑO'!$C$10</f>
        <v>TUNDAMA</v>
      </c>
      <c r="D837" s="6">
        <v>23</v>
      </c>
      <c r="E837" s="6">
        <v>610.20000000000005</v>
      </c>
      <c r="F837" s="82" t="e">
        <f>VLOOKUP(Tabla712[[#This Row],[ITEM]],Tabla1[[#All],[ÍTEM]:[DESCRIPCIÓN ACTIVIDAD]],3,FALSE)</f>
        <v>#N/A</v>
      </c>
      <c r="G837" s="6" t="s">
        <v>36</v>
      </c>
      <c r="H837" t="s">
        <v>386</v>
      </c>
      <c r="I837" s="6" t="s">
        <v>372</v>
      </c>
      <c r="J837" s="5" cm="1">
        <f t="array" ref="J837">INDEX(Tabla9[[#All],[Departamento ]:[Precio ($ COP)]],MATCH(Tabla712[[#This Row],[DEPARTAMENTO]]&amp;Tabla712[[#This Row],[CODIGO]]&amp;Tabla712[[#This Row],[PROVINCIA]],Tabla9[[#All],[Departamento ]]&amp;Tabla9[[#All],[Código]]&amp;Tabla9[[#All],[Provincia]],0),8)</f>
        <v>14011.960745924875</v>
      </c>
      <c r="K837" s="74" t="s">
        <v>421</v>
      </c>
      <c r="L837" s="63" t="s">
        <v>421</v>
      </c>
      <c r="M837" s="63" t="s">
        <v>421</v>
      </c>
      <c r="N837" s="75" t="s">
        <v>421</v>
      </c>
      <c r="O837" s="64" t="s">
        <v>421</v>
      </c>
      <c r="P837" s="76" t="s">
        <v>421</v>
      </c>
      <c r="Q837" s="65">
        <f>1/2.737</f>
        <v>0.36536353671903543</v>
      </c>
      <c r="R837" s="79">
        <f>Tabla712[[#This Row],[VALOR ECONOMICO ]]*Tabla712[[#This Row],[RENDIMIENTO EQUIPO]]</f>
        <v>5119.4595344994059</v>
      </c>
      <c r="S837" s="71" t="s">
        <v>421</v>
      </c>
      <c r="T837" s="94" t="s">
        <v>421</v>
      </c>
      <c r="U837" s="71" t="s">
        <v>421</v>
      </c>
      <c r="V837" s="80" t="s">
        <v>421</v>
      </c>
    </row>
    <row r="838" spans="2:22" x14ac:dyDescent="0.3">
      <c r="B838" s="6" t="str">
        <f>'DATOS DISEÑO'!$C$9</f>
        <v>BOYACÁ</v>
      </c>
      <c r="C838" s="6" t="str">
        <f>'DATOS DISEÑO'!$C$10</f>
        <v>TUNDAMA</v>
      </c>
      <c r="D838" s="6">
        <v>23</v>
      </c>
      <c r="E838" s="6" t="s">
        <v>109</v>
      </c>
      <c r="F838" s="82" t="str">
        <f>VLOOKUP(Tabla712[[#This Row],[ITEM]],Tabla1[[#All],[ÍTEM]:[DESCRIPCIÓN ACTIVIDAD]],3,FALSE)</f>
        <v>EXCAVACIÓN SIN CLASIFICAR DE LA EXPLANACIÓN Y CANALES</v>
      </c>
      <c r="G838" s="6" t="s">
        <v>30</v>
      </c>
      <c r="H838" t="s">
        <v>383</v>
      </c>
      <c r="I838" s="6" t="s">
        <v>372</v>
      </c>
      <c r="J838" s="5" cm="1">
        <f t="array" ref="J838">INDEX(Tabla9[[#All],[Departamento ]:[Precio ($ COP)]],MATCH(Tabla712[[#This Row],[DEPARTAMENTO]]&amp;Tabla712[[#This Row],[CODIGO]]&amp;Tabla712[[#This Row],[PROVINCIA]],Tabla9[[#All],[Departamento ]]&amp;Tabla9[[#All],[Código]]&amp;Tabla9[[#All],[Provincia]],0),8)</f>
        <v>135493.44436569806</v>
      </c>
      <c r="K838" s="74" t="s">
        <v>421</v>
      </c>
      <c r="L838" s="63" t="s">
        <v>421</v>
      </c>
      <c r="M838" s="63" t="s">
        <v>421</v>
      </c>
      <c r="N838" s="75" t="s">
        <v>421</v>
      </c>
      <c r="O838" s="64" t="s">
        <v>421</v>
      </c>
      <c r="P838" s="76" t="s">
        <v>421</v>
      </c>
      <c r="Q838" s="65">
        <f>1/53.125</f>
        <v>1.8823529411764704E-2</v>
      </c>
      <c r="R838" s="79">
        <f>Tabla712[[#This Row],[VALOR ECONOMICO ]]*Tabla712[[#This Row],[RENDIMIENTO EQUIPO]]</f>
        <v>2550.4648351190222</v>
      </c>
      <c r="S838" s="71" t="s">
        <v>421</v>
      </c>
      <c r="T838" s="94" t="s">
        <v>421</v>
      </c>
      <c r="U838" s="71" t="s">
        <v>421</v>
      </c>
      <c r="V838" s="80" t="s">
        <v>421</v>
      </c>
    </row>
    <row r="839" spans="2:22" x14ac:dyDescent="0.3">
      <c r="B839" s="6" t="str">
        <f>'DATOS DISEÑO'!$C$9</f>
        <v>BOYACÁ</v>
      </c>
      <c r="C839" s="6" t="str">
        <f>'DATOS DISEÑO'!$C$10</f>
        <v>TUNDAMA</v>
      </c>
      <c r="D839" s="6">
        <v>23</v>
      </c>
      <c r="E839" s="6" t="s">
        <v>119</v>
      </c>
      <c r="F839" s="82" t="str">
        <f>VLOOKUP(Tabla712[[#This Row],[ITEM]],Tabla1[[#All],[ÍTEM]:[DESCRIPCIÓN ACTIVIDAD]],3,FALSE)</f>
        <v>CONCRETO 21Mpa para: Area de transicion Vigas Riostras, Berna Cuneta y Rieles o Huellas
(Analizado para concreto reforzado resistencia 21 Mpa, mezcla in situ)</v>
      </c>
      <c r="G839" s="6" t="s">
        <v>50</v>
      </c>
      <c r="H839" t="s">
        <v>394</v>
      </c>
      <c r="I839" s="6" t="s">
        <v>372</v>
      </c>
      <c r="J839" s="5" cm="1">
        <f t="array" ref="J839">INDEX(Tabla9[[#All],[Departamento ]:[Precio ($ COP)]],MATCH(Tabla712[[#This Row],[DEPARTAMENTO]]&amp;Tabla712[[#This Row],[CODIGO]]&amp;Tabla712[[#This Row],[PROVINCIA]],Tabla9[[#All],[Departamento ]]&amp;Tabla9[[#All],[Código]]&amp;Tabla9[[#All],[Provincia]],0),8)</f>
        <v>17403.742082299788</v>
      </c>
      <c r="K839" s="74" t="s">
        <v>421</v>
      </c>
      <c r="L839" s="63" t="s">
        <v>421</v>
      </c>
      <c r="M839" s="63" t="s">
        <v>421</v>
      </c>
      <c r="N839" s="75" t="s">
        <v>421</v>
      </c>
      <c r="O839" s="64" t="s">
        <v>421</v>
      </c>
      <c r="P839" s="76" t="s">
        <v>421</v>
      </c>
      <c r="Q839" s="65">
        <v>1</v>
      </c>
      <c r="R839" s="79">
        <f>Tabla712[[#This Row],[VALOR ECONOMICO ]]*Tabla712[[#This Row],[RENDIMIENTO EQUIPO]]</f>
        <v>17403.742082299788</v>
      </c>
      <c r="S839" s="71" t="s">
        <v>421</v>
      </c>
      <c r="T839" s="94" t="s">
        <v>421</v>
      </c>
      <c r="U839" s="71" t="s">
        <v>421</v>
      </c>
      <c r="V839" s="80" t="s">
        <v>421</v>
      </c>
    </row>
    <row r="840" spans="2:22" x14ac:dyDescent="0.3">
      <c r="B840" s="6" t="str">
        <f>'DATOS DISEÑO'!$C$9</f>
        <v>BOYACÁ</v>
      </c>
      <c r="C840" s="6" t="str">
        <f>'DATOS DISEÑO'!$C$10</f>
        <v>TUNDAMA</v>
      </c>
      <c r="D840" s="6">
        <v>23</v>
      </c>
      <c r="E840" s="6" t="s">
        <v>120</v>
      </c>
      <c r="F840" s="82" t="str">
        <f>VLOOKUP(Tabla712[[#This Row],[ITEM]],Tabla1[[#All],[ÍTEM]:[DESCRIPCIÓN ACTIVIDAD]],3,FALSE)</f>
        <v>CONCRETO CICLOPEO 17 Mpa
 (Analizado para concreto ciclopeo con resistencia 17 Mpa)</v>
      </c>
      <c r="G840" s="6" t="s">
        <v>50</v>
      </c>
      <c r="H840" t="s">
        <v>394</v>
      </c>
      <c r="I840" s="6" t="s">
        <v>372</v>
      </c>
      <c r="J840" s="5" cm="1">
        <f t="array" ref="J840">INDEX(Tabla9[[#All],[Departamento ]:[Precio ($ COP)]],MATCH(Tabla712[[#This Row],[DEPARTAMENTO]]&amp;Tabla712[[#This Row],[CODIGO]]&amp;Tabla712[[#This Row],[PROVINCIA]],Tabla9[[#All],[Departamento ]]&amp;Tabla9[[#All],[Código]]&amp;Tabla9[[#All],[Provincia]],0),8)</f>
        <v>17403.742082299788</v>
      </c>
      <c r="K840" s="74" t="s">
        <v>421</v>
      </c>
      <c r="L840" s="63" t="s">
        <v>421</v>
      </c>
      <c r="M840" s="63" t="s">
        <v>421</v>
      </c>
      <c r="N840" s="75" t="s">
        <v>421</v>
      </c>
      <c r="O840" s="64" t="s">
        <v>421</v>
      </c>
      <c r="P840" s="76" t="s">
        <v>421</v>
      </c>
      <c r="Q840" s="65">
        <v>1</v>
      </c>
      <c r="R840" s="79">
        <f>Tabla712[[#This Row],[VALOR ECONOMICO ]]*Tabla712[[#This Row],[RENDIMIENTO EQUIPO]]</f>
        <v>17403.742082299788</v>
      </c>
      <c r="S840" s="71" t="s">
        <v>421</v>
      </c>
      <c r="T840" s="94" t="s">
        <v>421</v>
      </c>
      <c r="U840" s="71" t="s">
        <v>421</v>
      </c>
      <c r="V840" s="80" t="s">
        <v>421</v>
      </c>
    </row>
    <row r="841" spans="2:22" x14ac:dyDescent="0.3">
      <c r="B841" s="6" t="str">
        <f>'DATOS DISEÑO'!$C$9</f>
        <v>BOYACÁ</v>
      </c>
      <c r="C841" s="6" t="str">
        <f>'DATOS DISEÑO'!$C$10</f>
        <v>TUNDAMA</v>
      </c>
      <c r="D841" s="6">
        <v>23</v>
      </c>
      <c r="E841" s="6">
        <v>310.10000000000002</v>
      </c>
      <c r="F841" s="82" t="str">
        <f>VLOOKUP(Tabla712[[#This Row],[ITEM]],Tabla1[[#All],[ÍTEM]:[DESCRIPCIÓN ACTIVIDAD]],3,FALSE)</f>
        <v>CONFORMACIÓN DE LA CALZADA EXISTENTE</v>
      </c>
      <c r="G841" s="6" t="s">
        <v>52</v>
      </c>
      <c r="H841" t="s">
        <v>395</v>
      </c>
      <c r="I841" s="6" t="s">
        <v>372</v>
      </c>
      <c r="J841" s="5" cm="1">
        <f t="array" ref="J841">INDEX(Tabla9[[#All],[Departamento ]:[Precio ($ COP)]],MATCH(Tabla712[[#This Row],[DEPARTAMENTO]]&amp;Tabla712[[#This Row],[CODIGO]]&amp;Tabla712[[#This Row],[PROVINCIA]],Tabla9[[#All],[Departamento ]]&amp;Tabla9[[#All],[Código]]&amp;Tabla9[[#All],[Provincia]],0),8)</f>
        <v>250141.74344436562</v>
      </c>
      <c r="K841" s="74" t="s">
        <v>421</v>
      </c>
      <c r="L841" s="63" t="s">
        <v>421</v>
      </c>
      <c r="M841" s="63" t="s">
        <v>421</v>
      </c>
      <c r="N841" s="75" t="s">
        <v>421</v>
      </c>
      <c r="O841" s="64" t="s">
        <v>421</v>
      </c>
      <c r="P841" s="76" t="s">
        <v>421</v>
      </c>
      <c r="Q841" s="65">
        <f>1/619.375</f>
        <v>1.6145307769929364E-3</v>
      </c>
      <c r="R841" s="79">
        <f>Tabla712[[#This Row],[VALOR ECONOMICO ]]*Tabla712[[#This Row],[RENDIMIENTO EQUIPO]]</f>
        <v>403.86154340159942</v>
      </c>
      <c r="S841" s="71" t="s">
        <v>421</v>
      </c>
      <c r="T841" s="94" t="s">
        <v>421</v>
      </c>
      <c r="U841" s="71" t="s">
        <v>421</v>
      </c>
      <c r="V841" s="80" t="s">
        <v>421</v>
      </c>
    </row>
    <row r="842" spans="2:22" x14ac:dyDescent="0.3">
      <c r="B842" s="6" t="str">
        <f>'DATOS DISEÑO'!$C$9</f>
        <v>BOYACÁ</v>
      </c>
      <c r="C842" s="6" t="str">
        <f>'DATOS DISEÑO'!$C$10</f>
        <v>TUNDAMA</v>
      </c>
      <c r="D842" s="6">
        <v>23</v>
      </c>
      <c r="E842" s="6" t="s">
        <v>109</v>
      </c>
      <c r="F842" s="82" t="str">
        <f>VLOOKUP(Tabla712[[#This Row],[ITEM]],Tabla1[[#All],[ÍTEM]:[DESCRIPCIÓN ACTIVIDAD]],3,FALSE)</f>
        <v>EXCAVACIÓN SIN CLASIFICAR DE LA EXPLANACIÓN Y CANALES</v>
      </c>
      <c r="G842" s="6" t="s">
        <v>52</v>
      </c>
      <c r="H842" t="s">
        <v>395</v>
      </c>
      <c r="I842" s="6" t="s">
        <v>372</v>
      </c>
      <c r="J842" s="5" cm="1">
        <f t="array" ref="J842">INDEX(Tabla9[[#All],[Departamento ]:[Precio ($ COP)]],MATCH(Tabla712[[#This Row],[DEPARTAMENTO]]&amp;Tabla712[[#This Row],[CODIGO]]&amp;Tabla712[[#This Row],[PROVINCIA]],Tabla9[[#All],[Departamento ]]&amp;Tabla9[[#All],[Código]]&amp;Tabla9[[#All],[Provincia]],0),8)</f>
        <v>250141.74344436562</v>
      </c>
      <c r="K842" s="74" t="s">
        <v>421</v>
      </c>
      <c r="L842" s="63" t="s">
        <v>421</v>
      </c>
      <c r="M842" s="63" t="s">
        <v>421</v>
      </c>
      <c r="N842" s="75" t="s">
        <v>421</v>
      </c>
      <c r="O842" s="64" t="s">
        <v>421</v>
      </c>
      <c r="P842" s="76" t="s">
        <v>421</v>
      </c>
      <c r="Q842" s="65">
        <f>1/53.125</f>
        <v>1.8823529411764704E-2</v>
      </c>
      <c r="R842" s="79">
        <f>Tabla712[[#This Row],[VALOR ECONOMICO ]]*Tabla712[[#This Row],[RENDIMIENTO EQUIPO]]</f>
        <v>4708.5504648351171</v>
      </c>
      <c r="S842" s="71" t="s">
        <v>421</v>
      </c>
      <c r="T842" s="94" t="s">
        <v>421</v>
      </c>
      <c r="U842" s="71" t="s">
        <v>421</v>
      </c>
      <c r="V842" s="80" t="s">
        <v>421</v>
      </c>
    </row>
    <row r="843" spans="2:22" x14ac:dyDescent="0.3">
      <c r="B843" s="6" t="str">
        <f>'DATOS DISEÑO'!$C$9</f>
        <v>BOYACÁ</v>
      </c>
      <c r="C843" s="6" t="str">
        <f>'DATOS DISEÑO'!$C$10</f>
        <v>TUNDAMA</v>
      </c>
      <c r="D843" s="6">
        <v>23</v>
      </c>
      <c r="E843" s="6" t="s">
        <v>110</v>
      </c>
      <c r="F843" s="82" t="str">
        <f>VLOOKUP(Tabla712[[#This Row],[ITEM]],Tabla1[[#All],[ÍTEM]:[DESCRIPCIÓN ACTIVIDAD]],3,FALSE)</f>
        <v>SUB-BASE GRANULAR CLASE C 
(Analizada para tipo de gradacion SBG-38 clase C)</v>
      </c>
      <c r="G843" s="6" t="s">
        <v>52</v>
      </c>
      <c r="H843" t="s">
        <v>395</v>
      </c>
      <c r="I843" s="6" t="s">
        <v>372</v>
      </c>
      <c r="J843" s="5" cm="1">
        <f t="array" ref="J843">INDEX(Tabla9[[#All],[Departamento ]:[Precio ($ COP)]],MATCH(Tabla712[[#This Row],[DEPARTAMENTO]]&amp;Tabla712[[#This Row],[CODIGO]]&amp;Tabla712[[#This Row],[PROVINCIA]],Tabla9[[#All],[Departamento ]]&amp;Tabla9[[#All],[Código]]&amp;Tabla9[[#All],[Provincia]],0),8)</f>
        <v>250141.74344436562</v>
      </c>
      <c r="K843" s="74" t="s">
        <v>421</v>
      </c>
      <c r="L843" s="63" t="s">
        <v>421</v>
      </c>
      <c r="M843" s="63" t="s">
        <v>421</v>
      </c>
      <c r="N843" s="75" t="s">
        <v>421</v>
      </c>
      <c r="O843" s="64" t="s">
        <v>421</v>
      </c>
      <c r="P843" s="76" t="s">
        <v>421</v>
      </c>
      <c r="Q843" s="65">
        <f>1/40</f>
        <v>2.5000000000000001E-2</v>
      </c>
      <c r="R843" s="79">
        <f>Tabla712[[#This Row],[VALOR ECONOMICO ]]*Tabla712[[#This Row],[RENDIMIENTO EQUIPO]]</f>
        <v>6253.543586109141</v>
      </c>
      <c r="S843" s="71" t="s">
        <v>421</v>
      </c>
      <c r="T843" s="94" t="s">
        <v>421</v>
      </c>
      <c r="U843" s="71" t="s">
        <v>421</v>
      </c>
      <c r="V843" s="80" t="s">
        <v>421</v>
      </c>
    </row>
    <row r="844" spans="2:22" x14ac:dyDescent="0.3">
      <c r="B844" s="6" t="str">
        <f>'DATOS DISEÑO'!$C$9</f>
        <v>BOYACÁ</v>
      </c>
      <c r="C844" s="6" t="str">
        <f>'DATOS DISEÑO'!$C$10</f>
        <v>TUNDAMA</v>
      </c>
      <c r="D844" s="6">
        <v>23</v>
      </c>
      <c r="E844" s="6" t="s">
        <v>109</v>
      </c>
      <c r="F844" s="82" t="str">
        <f>VLOOKUP(Tabla712[[#This Row],[ITEM]],Tabla1[[#All],[ÍTEM]:[DESCRIPCIÓN ACTIVIDAD]],3,FALSE)</f>
        <v>EXCAVACIÓN SIN CLASIFICAR DE LA EXPLANACIÓN Y CANALES</v>
      </c>
      <c r="G844" s="6" t="s">
        <v>60</v>
      </c>
      <c r="H844" t="s">
        <v>399</v>
      </c>
      <c r="I844" s="6" t="s">
        <v>372</v>
      </c>
      <c r="J844" s="5" cm="1">
        <f t="array" ref="J844">INDEX(Tabla9[[#All],[Departamento ]:[Precio ($ COP)]],MATCH(Tabla712[[#This Row],[DEPARTAMENTO]]&amp;Tabla712[[#This Row],[CODIGO]]&amp;Tabla712[[#This Row],[PROVINCIA]],Tabla9[[#All],[Departamento ]]&amp;Tabla9[[#All],[Código]]&amp;Tabla9[[#All],[Provincia]],0),8)</f>
        <v>281409.46137491136</v>
      </c>
      <c r="K844" s="74" t="s">
        <v>421</v>
      </c>
      <c r="L844" s="63" t="s">
        <v>421</v>
      </c>
      <c r="M844" s="63" t="s">
        <v>421</v>
      </c>
      <c r="N844" s="75" t="s">
        <v>421</v>
      </c>
      <c r="O844" s="64" t="s">
        <v>421</v>
      </c>
      <c r="P844" s="76" t="s">
        <v>421</v>
      </c>
      <c r="Q844" s="65">
        <f>1/53.125</f>
        <v>1.8823529411764704E-2</v>
      </c>
      <c r="R844" s="79">
        <f>Tabla712[[#This Row],[VALOR ECONOMICO ]]*Tabla712[[#This Row],[RENDIMIENTO EQUIPO]]</f>
        <v>5297.1192729395079</v>
      </c>
      <c r="S844" s="71" t="s">
        <v>421</v>
      </c>
      <c r="T844" s="94" t="s">
        <v>421</v>
      </c>
      <c r="U844" s="71" t="s">
        <v>421</v>
      </c>
      <c r="V844" s="80" t="s">
        <v>421</v>
      </c>
    </row>
    <row r="845" spans="2:22" x14ac:dyDescent="0.3">
      <c r="B845" s="6" t="str">
        <f>'DATOS DISEÑO'!$C$9</f>
        <v>BOYACÁ</v>
      </c>
      <c r="C845" s="6" t="str">
        <f>'DATOS DISEÑO'!$C$10</f>
        <v>TUNDAMA</v>
      </c>
      <c r="D845" s="6">
        <v>23</v>
      </c>
      <c r="E845" s="6">
        <v>671.3</v>
      </c>
      <c r="F845" s="82" t="str">
        <f>VLOOKUP(Tabla712[[#This Row],[ITEM]],Tabla1[[#All],[ÍTEM]:[DESCRIPCIÓN ACTIVIDAD]],3,FALSE)</f>
        <v>CUNETA DE CONCRETO VACIADA IN SITU; INCLUYE LA CONFORMACIÓN DE LA SUPERFICIE DE APOYO</v>
      </c>
      <c r="G845" s="6" t="s">
        <v>64</v>
      </c>
      <c r="H845" t="s">
        <v>401</v>
      </c>
      <c r="I845" s="6" t="s">
        <v>372</v>
      </c>
      <c r="J845" s="5" cm="1">
        <f t="array" ref="J845">INDEX(Tabla9[[#All],[Departamento ]:[Precio ($ COP)]],MATCH(Tabla712[[#This Row],[DEPARTAMENTO]]&amp;Tabla712[[#This Row],[CODIGO]]&amp;Tabla712[[#This Row],[PROVINCIA]],Tabla9[[#All],[Departamento ]]&amp;Tabla9[[#All],[Código]]&amp;Tabla9[[#All],[Provincia]],0),8)</f>
        <v>15633.858965272851</v>
      </c>
      <c r="K845" s="74" t="s">
        <v>421</v>
      </c>
      <c r="L845" s="63" t="s">
        <v>421</v>
      </c>
      <c r="M845" s="63" t="s">
        <v>421</v>
      </c>
      <c r="N845" s="75" t="s">
        <v>421</v>
      </c>
      <c r="O845" s="64" t="s">
        <v>421</v>
      </c>
      <c r="P845" s="76" t="s">
        <v>421</v>
      </c>
      <c r="Q845" s="65">
        <v>1</v>
      </c>
      <c r="R845" s="79">
        <f>Tabla712[[#This Row],[VALOR ECONOMICO ]]*Tabla712[[#This Row],[RENDIMIENTO EQUIPO]]</f>
        <v>15633.858965272851</v>
      </c>
      <c r="S845" s="71" t="s">
        <v>421</v>
      </c>
      <c r="T845" s="94" t="s">
        <v>421</v>
      </c>
      <c r="U845" s="71" t="s">
        <v>421</v>
      </c>
      <c r="V845" s="80" t="s">
        <v>421</v>
      </c>
    </row>
    <row r="846" spans="2:22" x14ac:dyDescent="0.3">
      <c r="B846" s="6" t="str">
        <f>'DATOS DISEÑO'!$C$9</f>
        <v>BOYACÁ</v>
      </c>
      <c r="C846" s="6" t="str">
        <f>'DATOS DISEÑO'!$C$10</f>
        <v>TUNDAMA</v>
      </c>
      <c r="D846" s="6">
        <v>23</v>
      </c>
      <c r="E846" s="6">
        <v>672.3</v>
      </c>
      <c r="F846" s="82" t="str">
        <f>VLOOKUP(Tabla712[[#This Row],[ITEM]],Tabla1[[#All],[ÍTEM]:[DESCRIPCIÓN ACTIVIDAD]],3,FALSE)</f>
        <v xml:space="preserve"> BORDILLO EN CONCRETO VACIADO IN SITU; INCLUYE LA PREPARACION DE LA SUPERFICIE DE APOYO</v>
      </c>
      <c r="G846" s="6" t="s">
        <v>64</v>
      </c>
      <c r="H846" t="s">
        <v>401</v>
      </c>
      <c r="I846" s="6" t="s">
        <v>372</v>
      </c>
      <c r="J846" s="5" cm="1">
        <f t="array" ref="J846">INDEX(Tabla9[[#All],[Departamento ]:[Precio ($ COP)]],MATCH(Tabla712[[#This Row],[DEPARTAMENTO]]&amp;Tabla712[[#This Row],[CODIGO]]&amp;Tabla712[[#This Row],[PROVINCIA]],Tabla9[[#All],[Departamento ]]&amp;Tabla9[[#All],[Código]]&amp;Tabla9[[#All],[Provincia]],0),8)</f>
        <v>15633.858965272851</v>
      </c>
      <c r="K846" s="74" t="s">
        <v>421</v>
      </c>
      <c r="L846" s="63" t="s">
        <v>421</v>
      </c>
      <c r="M846" s="63" t="s">
        <v>421</v>
      </c>
      <c r="N846" s="75" t="s">
        <v>421</v>
      </c>
      <c r="O846" s="64" t="s">
        <v>421</v>
      </c>
      <c r="P846" s="76" t="s">
        <v>421</v>
      </c>
      <c r="Q846" s="65">
        <v>0.01</v>
      </c>
      <c r="R846" s="79">
        <f>Tabla712[[#This Row],[VALOR ECONOMICO ]]*Tabla712[[#This Row],[RENDIMIENTO EQUIPO]]</f>
        <v>156.33858965272853</v>
      </c>
      <c r="S846" s="71" t="s">
        <v>421</v>
      </c>
      <c r="T846" s="94" t="s">
        <v>421</v>
      </c>
      <c r="U846" s="71" t="s">
        <v>421</v>
      </c>
      <c r="V846" s="80" t="s">
        <v>421</v>
      </c>
    </row>
    <row r="847" spans="2:22" x14ac:dyDescent="0.3">
      <c r="B847" s="6" t="str">
        <f>'DATOS DISEÑO'!$C$9</f>
        <v>BOYACÁ</v>
      </c>
      <c r="C847" s="6" t="str">
        <f>'DATOS DISEÑO'!$C$10</f>
        <v>TUNDAMA</v>
      </c>
      <c r="D847" s="6">
        <v>23</v>
      </c>
      <c r="E847" s="6" t="s">
        <v>119</v>
      </c>
      <c r="F847" s="82" t="str">
        <f>VLOOKUP(Tabla712[[#This Row],[ITEM]],Tabla1[[#All],[ÍTEM]:[DESCRIPCIÓN ACTIVIDAD]],3,FALSE)</f>
        <v>CONCRETO 21Mpa para: Area de transicion Vigas Riostras, Berna Cuneta y Rieles o Huellas
(Analizado para concreto reforzado resistencia 21 Mpa, mezcla in situ)</v>
      </c>
      <c r="G847" s="6" t="s">
        <v>64</v>
      </c>
      <c r="H847" t="s">
        <v>401</v>
      </c>
      <c r="I847" s="6" t="s">
        <v>372</v>
      </c>
      <c r="J847" s="5" cm="1">
        <f t="array" ref="J847">INDEX(Tabla9[[#All],[Departamento ]:[Precio ($ COP)]],MATCH(Tabla712[[#This Row],[DEPARTAMENTO]]&amp;Tabla712[[#This Row],[CODIGO]]&amp;Tabla712[[#This Row],[PROVINCIA]],Tabla9[[#All],[Departamento ]]&amp;Tabla9[[#All],[Código]]&amp;Tabla9[[#All],[Provincia]],0),8)</f>
        <v>15633.858965272851</v>
      </c>
      <c r="K847" s="74" t="s">
        <v>421</v>
      </c>
      <c r="L847" s="63" t="s">
        <v>421</v>
      </c>
      <c r="M847" s="63" t="s">
        <v>421</v>
      </c>
      <c r="N847" s="75" t="s">
        <v>421</v>
      </c>
      <c r="O847" s="64" t="s">
        <v>421</v>
      </c>
      <c r="P847" s="76" t="s">
        <v>421</v>
      </c>
      <c r="Q847" s="65">
        <v>1</v>
      </c>
      <c r="R847" s="79">
        <f>Tabla712[[#This Row],[VALOR ECONOMICO ]]*Tabla712[[#This Row],[RENDIMIENTO EQUIPO]]</f>
        <v>15633.858965272851</v>
      </c>
      <c r="S847" s="71" t="s">
        <v>421</v>
      </c>
      <c r="T847" s="94" t="s">
        <v>421</v>
      </c>
      <c r="U847" s="71" t="s">
        <v>421</v>
      </c>
      <c r="V847" s="80" t="s">
        <v>421</v>
      </c>
    </row>
    <row r="848" spans="2:22" x14ac:dyDescent="0.3">
      <c r="B848" s="6" t="str">
        <f>'DATOS DISEÑO'!$C$9</f>
        <v>BOYACÁ</v>
      </c>
      <c r="C848" s="6" t="str">
        <f>'DATOS DISEÑO'!$C$10</f>
        <v>TUNDAMA</v>
      </c>
      <c r="D848" s="6">
        <v>23</v>
      </c>
      <c r="E848" s="6">
        <v>310.10000000000002</v>
      </c>
      <c r="F848" s="82" t="str">
        <f>VLOOKUP(Tabla712[[#This Row],[ITEM]],Tabla1[[#All],[ÍTEM]:[DESCRIPCIÓN ACTIVIDAD]],3,FALSE)</f>
        <v>CONFORMACIÓN DE LA CALZADA EXISTENTE</v>
      </c>
      <c r="G848" s="6" t="s">
        <v>66</v>
      </c>
      <c r="H848" t="s">
        <v>402</v>
      </c>
      <c r="I848" s="6" t="s">
        <v>372</v>
      </c>
      <c r="J848" s="5" cm="1">
        <f t="array" ref="J848">INDEX(Tabla9[[#All],[Departamento ]:[Precio ($ COP)]],MATCH(Tabla712[[#This Row],[DEPARTAMENTO]]&amp;Tabla712[[#This Row],[CODIGO]]&amp;Tabla712[[#This Row],[PROVINCIA]],Tabla9[[#All],[Departamento ]]&amp;Tabla9[[#All],[Código]]&amp;Tabla9[[#All],[Provincia]],0),8)</f>
        <v>171972.44861800136</v>
      </c>
      <c r="K848" s="74" t="s">
        <v>421</v>
      </c>
      <c r="L848" s="63" t="s">
        <v>421</v>
      </c>
      <c r="M848" s="63" t="s">
        <v>421</v>
      </c>
      <c r="N848" s="75" t="s">
        <v>421</v>
      </c>
      <c r="O848" s="64" t="s">
        <v>421</v>
      </c>
      <c r="P848" s="76" t="s">
        <v>421</v>
      </c>
      <c r="Q848" s="65">
        <f>1/619.375</f>
        <v>1.6145307769929364E-3</v>
      </c>
      <c r="R848" s="79">
        <f>Tabla712[[#This Row],[VALOR ECONOMICO ]]*Tabla712[[#This Row],[RENDIMIENTO EQUIPO]]</f>
        <v>277.65481108859956</v>
      </c>
      <c r="S848" s="71" t="s">
        <v>421</v>
      </c>
      <c r="T848" s="94" t="s">
        <v>421</v>
      </c>
      <c r="U848" s="71" t="s">
        <v>421</v>
      </c>
      <c r="V848" s="80" t="s">
        <v>421</v>
      </c>
    </row>
    <row r="849" spans="2:23" x14ac:dyDescent="0.3">
      <c r="B849" s="6" t="str">
        <f>'DATOS DISEÑO'!$C$9</f>
        <v>BOYACÁ</v>
      </c>
      <c r="C849" s="6" t="str">
        <f>'DATOS DISEÑO'!$C$10</f>
        <v>TUNDAMA</v>
      </c>
      <c r="D849" s="6">
        <v>23</v>
      </c>
      <c r="E849" s="6" t="s">
        <v>110</v>
      </c>
      <c r="F849" s="82" t="str">
        <f>VLOOKUP(Tabla712[[#This Row],[ITEM]],Tabla1[[#All],[ÍTEM]:[DESCRIPCIÓN ACTIVIDAD]],3,FALSE)</f>
        <v>SUB-BASE GRANULAR CLASE C 
(Analizada para tipo de gradacion SBG-38 clase C)</v>
      </c>
      <c r="G849" s="6" t="s">
        <v>66</v>
      </c>
      <c r="H849" t="s">
        <v>402</v>
      </c>
      <c r="I849" s="6" t="s">
        <v>372</v>
      </c>
      <c r="J849" s="5" cm="1">
        <f t="array" ref="J849">INDEX(Tabla9[[#All],[Departamento ]:[Precio ($ COP)]],MATCH(Tabla712[[#This Row],[DEPARTAMENTO]]&amp;Tabla712[[#This Row],[CODIGO]]&amp;Tabla712[[#This Row],[PROVINCIA]],Tabla9[[#All],[Departamento ]]&amp;Tabla9[[#All],[Código]]&amp;Tabla9[[#All],[Provincia]],0),8)</f>
        <v>171972.44861800136</v>
      </c>
      <c r="K849" s="74" t="s">
        <v>421</v>
      </c>
      <c r="L849" s="63" t="s">
        <v>421</v>
      </c>
      <c r="M849" s="63" t="s">
        <v>421</v>
      </c>
      <c r="N849" s="75" t="s">
        <v>421</v>
      </c>
      <c r="O849" s="64" t="s">
        <v>421</v>
      </c>
      <c r="P849" s="76" t="s">
        <v>421</v>
      </c>
      <c r="Q849" s="65">
        <f>1/40</f>
        <v>2.5000000000000001E-2</v>
      </c>
      <c r="R849" s="79">
        <f>Tabla712[[#This Row],[VALOR ECONOMICO ]]*Tabla712[[#This Row],[RENDIMIENTO EQUIPO]]</f>
        <v>4299.3112154500341</v>
      </c>
      <c r="S849" s="71" t="s">
        <v>421</v>
      </c>
      <c r="T849" s="94" t="s">
        <v>421</v>
      </c>
      <c r="U849" s="71" t="s">
        <v>421</v>
      </c>
      <c r="V849" s="80" t="s">
        <v>421</v>
      </c>
    </row>
    <row r="850" spans="2:23" x14ac:dyDescent="0.3">
      <c r="B850" s="6" t="str">
        <f>'DATOS DISEÑO'!$C$9</f>
        <v>BOYACÁ</v>
      </c>
      <c r="C850" s="6" t="str">
        <f>'DATOS DISEÑO'!$C$10</f>
        <v>TUNDAMA</v>
      </c>
      <c r="D850" s="6">
        <v>23</v>
      </c>
      <c r="E850" s="6">
        <v>671.3</v>
      </c>
      <c r="F850" s="82" t="str">
        <f>VLOOKUP(Tabla712[[#This Row],[ITEM]],Tabla1[[#All],[ÍTEM]:[DESCRIPCIÓN ACTIVIDAD]],3,FALSE)</f>
        <v>CUNETA DE CONCRETO VACIADA IN SITU; INCLUYE LA CONFORMACIÓN DE LA SUPERFICIE DE APOYO</v>
      </c>
      <c r="G850" s="6" t="s">
        <v>15</v>
      </c>
      <c r="H850" t="s">
        <v>410</v>
      </c>
      <c r="I850" s="6" t="s">
        <v>408</v>
      </c>
      <c r="J850" s="5" cm="1">
        <f t="array" ref="J850">INDEX(Tabla10[[#All],[Departamento]:[Precio ($ COP)]],MATCH(Tabla712[[#This Row],[DEPARTAMENTO]]&amp;Tabla712[[#This Row],[CODIGO]]&amp;Tabla712[[#This Row],[PROVINCIA]],Tabla10[[#All],[Departamento]]&amp;Tabla10[[#All],[Código]]&amp;Tabla10[[#All],[Provincia]],0),7)</f>
        <v>3735.7682833602307</v>
      </c>
      <c r="K850" s="74" t="s">
        <v>421</v>
      </c>
      <c r="L850" s="63" t="s">
        <v>421</v>
      </c>
      <c r="M850" s="63" t="s">
        <v>421</v>
      </c>
      <c r="N850" s="75" t="s">
        <v>421</v>
      </c>
      <c r="O850" s="64" t="s">
        <v>421</v>
      </c>
      <c r="P850" s="76" t="s">
        <v>421</v>
      </c>
      <c r="Q850" s="65" t="s">
        <v>421</v>
      </c>
      <c r="R850" s="78" t="s">
        <v>421</v>
      </c>
      <c r="S850" s="140">
        <v>1.01</v>
      </c>
      <c r="T850" s="94">
        <v>1</v>
      </c>
      <c r="U850" s="139">
        <f>Tabla712[[#This Row],[CANTIDAD TRANSPORTE]]*Tabla712[[#This Row],[DISTANCIA DE TRANSPORTE]]</f>
        <v>1.01</v>
      </c>
      <c r="V850" s="91">
        <f>Tabla712[[#This Row],[CANTIDAD TRANSPORTE*DISTANCIA DE TRANSPORTE]]*Tabla712[[#This Row],[VALOR ECONOMICO ]]</f>
        <v>3773.1259661938329</v>
      </c>
    </row>
    <row r="851" spans="2:23" x14ac:dyDescent="0.3">
      <c r="B851" s="6" t="str">
        <f>'DATOS DISEÑO'!$C$9</f>
        <v>BOYACÁ</v>
      </c>
      <c r="C851" s="6" t="str">
        <f>'DATOS DISEÑO'!$C$10</f>
        <v>TUNDAMA</v>
      </c>
      <c r="D851" s="6">
        <v>23</v>
      </c>
      <c r="E851" s="6">
        <v>672.3</v>
      </c>
      <c r="F851" s="82" t="str">
        <f>VLOOKUP(Tabla712[[#This Row],[ITEM]],Tabla1[[#All],[ÍTEM]:[DESCRIPCIÓN ACTIVIDAD]],3,FALSE)</f>
        <v xml:space="preserve"> BORDILLO EN CONCRETO VACIADO IN SITU; INCLUYE LA PREPARACION DE LA SUPERFICIE DE APOYO</v>
      </c>
      <c r="G851" s="6" t="s">
        <v>15</v>
      </c>
      <c r="H851" t="s">
        <v>410</v>
      </c>
      <c r="I851" s="6" t="s">
        <v>408</v>
      </c>
      <c r="J851" s="5" cm="1">
        <f t="array" ref="J851">INDEX(Tabla10[[#All],[Departamento]:[Precio ($ COP)]],MATCH(Tabla712[[#This Row],[DEPARTAMENTO]]&amp;Tabla712[[#This Row],[CODIGO]]&amp;Tabla712[[#This Row],[PROVINCIA]],Tabla10[[#All],[Departamento]]&amp;Tabla10[[#All],[Código]]&amp;Tabla10[[#All],[Provincia]],0),7)</f>
        <v>3735.7682833602307</v>
      </c>
      <c r="K851" s="74" t="s">
        <v>421</v>
      </c>
      <c r="L851" s="63" t="s">
        <v>421</v>
      </c>
      <c r="M851" s="63" t="s">
        <v>421</v>
      </c>
      <c r="N851" s="75" t="s">
        <v>421</v>
      </c>
      <c r="O851" s="64" t="s">
        <v>421</v>
      </c>
      <c r="P851" s="76" t="s">
        <v>421</v>
      </c>
      <c r="Q851" s="65" t="s">
        <v>421</v>
      </c>
      <c r="R851" s="78" t="s">
        <v>421</v>
      </c>
      <c r="S851" s="140">
        <v>7.0000000000000007E-2</v>
      </c>
      <c r="T851" s="94">
        <v>1</v>
      </c>
      <c r="U851" s="139">
        <f>Tabla712[[#This Row],[CANTIDAD TRANSPORTE]]*Tabla712[[#This Row],[DISTANCIA DE TRANSPORTE]]</f>
        <v>7.0000000000000007E-2</v>
      </c>
      <c r="V851" s="91">
        <f>Tabla712[[#This Row],[CANTIDAD TRANSPORTE*DISTANCIA DE TRANSPORTE]]*Tabla712[[#This Row],[VALOR ECONOMICO ]]</f>
        <v>261.50377983521616</v>
      </c>
    </row>
    <row r="852" spans="2:23" x14ac:dyDescent="0.3">
      <c r="B852" s="6" t="str">
        <f>'DATOS DISEÑO'!$C$9</f>
        <v>BOYACÁ</v>
      </c>
      <c r="C852" s="6" t="str">
        <f>'DATOS DISEÑO'!$C$10</f>
        <v>TUNDAMA</v>
      </c>
      <c r="D852" s="6">
        <v>1</v>
      </c>
      <c r="E852" s="6" t="s">
        <v>115</v>
      </c>
      <c r="F852" s="82" t="str">
        <f>VLOOKUP(Tabla712[[#This Row],[ITEM]],Tabla1[[#All],[ÍTEM]:[DESCRIPCIÓN ACTIVIDAD]],3,FALSE)</f>
        <v>TRATAMIENTO SUPERFICIAL DOBLE CON EMULSIÓN CRR-65 TIPO 3
(Analizado para Agregado para un tratamiento superficial tipo 3)</v>
      </c>
      <c r="G852" s="6" t="s">
        <v>11</v>
      </c>
      <c r="H852" t="s">
        <v>409</v>
      </c>
      <c r="I852" s="6" t="s">
        <v>408</v>
      </c>
      <c r="J852" s="5" cm="1">
        <f t="array" ref="J852">INDEX(Tabla10[[#All],[Departamento]:[Precio ($ COP)]],MATCH(Tabla712[[#This Row],[DEPARTAMENTO]]&amp;Tabla712[[#This Row],[CODIGO]]&amp;Tabla712[[#This Row],[PROVINCIA]],Tabla10[[#All],[Departamento]]&amp;Tabla10[[#All],[Código]]&amp;Tabla10[[#All],[Provincia]],0),7)</f>
        <v>2698.0548713157227</v>
      </c>
      <c r="K852" s="74" t="s">
        <v>421</v>
      </c>
      <c r="L852" s="63" t="s">
        <v>421</v>
      </c>
      <c r="M852" s="63" t="s">
        <v>421</v>
      </c>
      <c r="N852" s="75" t="s">
        <v>421</v>
      </c>
      <c r="O852" s="64" t="s">
        <v>421</v>
      </c>
      <c r="P852" s="76" t="s">
        <v>421</v>
      </c>
      <c r="Q852" s="65" t="s">
        <v>421</v>
      </c>
      <c r="R852" s="78" t="s">
        <v>421</v>
      </c>
      <c r="S852" s="140">
        <v>3.7999999999999999E-2</v>
      </c>
      <c r="T852" s="94">
        <v>1</v>
      </c>
      <c r="U852" s="139">
        <f>Tabla712[[#This Row],[CANTIDAD TRANSPORTE]]*Tabla712[[#This Row],[DISTANCIA DE TRANSPORTE]]</f>
        <v>3.7999999999999999E-2</v>
      </c>
      <c r="V852" s="91">
        <f>Tabla712[[#This Row],[CANTIDAD TRANSPORTE*DISTANCIA DE TRANSPORTE]]*Tabla712[[#This Row],[VALOR ECONOMICO ]]</f>
        <v>102.52608510999747</v>
      </c>
    </row>
    <row r="853" spans="2:23" x14ac:dyDescent="0.3">
      <c r="B853" s="6" t="str">
        <f>'DATOS DISEÑO'!$C$9</f>
        <v>BOYACÁ</v>
      </c>
      <c r="C853" s="6" t="str">
        <f>'DATOS DISEÑO'!$C$10</f>
        <v>TUNDAMA</v>
      </c>
      <c r="D853" s="6">
        <v>3</v>
      </c>
      <c r="E853" s="6" t="s">
        <v>115</v>
      </c>
      <c r="F853" s="82" t="str">
        <f>VLOOKUP(Tabla712[[#This Row],[ITEM]],Tabla1[[#All],[ÍTEM]:[DESCRIPCIÓN ACTIVIDAD]],3,FALSE)</f>
        <v>TRATAMIENTO SUPERFICIAL DOBLE CON EMULSIÓN CRR-65 TIPO 3
(Analizado para Agregado para un tratamiento superficial tipo 3)</v>
      </c>
      <c r="G853" s="6" t="s">
        <v>11</v>
      </c>
      <c r="H853" t="s">
        <v>409</v>
      </c>
      <c r="I853" s="6" t="s">
        <v>408</v>
      </c>
      <c r="J853" s="5" cm="1">
        <f t="array" ref="J853">INDEX(Tabla10[[#All],[Departamento]:[Precio ($ COP)]],MATCH(Tabla712[[#This Row],[DEPARTAMENTO]]&amp;Tabla712[[#This Row],[CODIGO]]&amp;Tabla712[[#This Row],[PROVINCIA]],Tabla10[[#All],[Departamento]]&amp;Tabla10[[#All],[Código]]&amp;Tabla10[[#All],[Provincia]],0),7)</f>
        <v>2698.0548713157227</v>
      </c>
      <c r="K853" s="74" t="s">
        <v>421</v>
      </c>
      <c r="L853" s="63" t="s">
        <v>421</v>
      </c>
      <c r="M853" s="63" t="s">
        <v>421</v>
      </c>
      <c r="N853" s="75" t="s">
        <v>421</v>
      </c>
      <c r="O853" s="64" t="s">
        <v>421</v>
      </c>
      <c r="P853" s="76" t="s">
        <v>421</v>
      </c>
      <c r="Q853" s="65" t="s">
        <v>421</v>
      </c>
      <c r="R853" s="78" t="s">
        <v>421</v>
      </c>
      <c r="S853" s="140">
        <v>3.7999999999999999E-2</v>
      </c>
      <c r="T853" s="94">
        <v>1</v>
      </c>
      <c r="U853" s="139">
        <f>Tabla712[[#This Row],[CANTIDAD TRANSPORTE]]*Tabla712[[#This Row],[DISTANCIA DE TRANSPORTE]]</f>
        <v>3.7999999999999999E-2</v>
      </c>
      <c r="V853" s="91">
        <f>Tabla712[[#This Row],[CANTIDAD TRANSPORTE*DISTANCIA DE TRANSPORTE]]*Tabla712[[#This Row],[VALOR ECONOMICO ]]</f>
        <v>102.52608510999747</v>
      </c>
    </row>
    <row r="854" spans="2:23" x14ac:dyDescent="0.3">
      <c r="B854" s="6" t="str">
        <f>'DATOS DISEÑO'!$C$9</f>
        <v>BOYACÁ</v>
      </c>
      <c r="C854" s="6" t="str">
        <f>'DATOS DISEÑO'!$C$10</f>
        <v>TUNDAMA</v>
      </c>
      <c r="D854" s="6">
        <v>2</v>
      </c>
      <c r="E854" s="6" t="s">
        <v>116</v>
      </c>
      <c r="F854" s="82" t="str">
        <f>VLOOKUP(Tabla712[[#This Row],[ITEM]],Tabla1[[#All],[ÍTEM]:[DESCRIPCIÓN ACTIVIDAD]],3,FALSE)</f>
        <v>TRATAMIENTO SUPERFICIAL DOBLE CON EMULSIÓN CRR-65 TIPO 4
(Analizado para Agregado para tratamiento superficial tipo 4)</v>
      </c>
      <c r="G854" s="6" t="s">
        <v>11</v>
      </c>
      <c r="H854" t="s">
        <v>409</v>
      </c>
      <c r="I854" s="6" t="s">
        <v>408</v>
      </c>
      <c r="J854" s="5" cm="1">
        <f t="array" ref="J854">INDEX(Tabla10[[#All],[Departamento]:[Precio ($ COP)]],MATCH(Tabla712[[#This Row],[DEPARTAMENTO]]&amp;Tabla712[[#This Row],[CODIGO]]&amp;Tabla712[[#This Row],[PROVINCIA]],Tabla10[[#All],[Departamento]]&amp;Tabla10[[#All],[Código]]&amp;Tabla10[[#All],[Provincia]],0),7)</f>
        <v>2698.0548713157227</v>
      </c>
      <c r="K854" s="74" t="s">
        <v>421</v>
      </c>
      <c r="L854" s="63" t="s">
        <v>421</v>
      </c>
      <c r="M854" s="63" t="s">
        <v>421</v>
      </c>
      <c r="N854" s="75" t="s">
        <v>421</v>
      </c>
      <c r="O854" s="64" t="s">
        <v>421</v>
      </c>
      <c r="P854" s="76" t="s">
        <v>421</v>
      </c>
      <c r="Q854" s="65" t="s">
        <v>421</v>
      </c>
      <c r="R854" s="78" t="s">
        <v>421</v>
      </c>
      <c r="S854" s="140">
        <v>2.9000000000000001E-2</v>
      </c>
      <c r="T854" s="94">
        <v>1</v>
      </c>
      <c r="U854" s="139">
        <f>Tabla712[[#This Row],[CANTIDAD TRANSPORTE]]*Tabla712[[#This Row],[DISTANCIA DE TRANSPORTE]]</f>
        <v>2.9000000000000001E-2</v>
      </c>
      <c r="V854" s="91">
        <f>Tabla712[[#This Row],[CANTIDAD TRANSPORTE*DISTANCIA DE TRANSPORTE]]*Tabla712[[#This Row],[VALOR ECONOMICO ]]</f>
        <v>78.243591268155967</v>
      </c>
    </row>
    <row r="855" spans="2:23" x14ac:dyDescent="0.3">
      <c r="B855" s="6" t="str">
        <f>'DATOS DISEÑO'!$C$9</f>
        <v>BOYACÁ</v>
      </c>
      <c r="C855" s="6" t="str">
        <f>'DATOS DISEÑO'!$C$10</f>
        <v>TUNDAMA</v>
      </c>
      <c r="D855" s="6">
        <v>4</v>
      </c>
      <c r="E855" s="6" t="s">
        <v>116</v>
      </c>
      <c r="F855" s="82" t="str">
        <f>VLOOKUP(Tabla712[[#This Row],[ITEM]],Tabla1[[#All],[ÍTEM]:[DESCRIPCIÓN ACTIVIDAD]],3,FALSE)</f>
        <v>TRATAMIENTO SUPERFICIAL DOBLE CON EMULSIÓN CRR-65 TIPO 4
(Analizado para Agregado para tratamiento superficial tipo 4)</v>
      </c>
      <c r="G855" s="6" t="s">
        <v>11</v>
      </c>
      <c r="H855" t="s">
        <v>409</v>
      </c>
      <c r="I855" s="6" t="s">
        <v>408</v>
      </c>
      <c r="J855" s="5" cm="1">
        <f t="array" ref="J855">INDEX(Tabla10[[#All],[Departamento]:[Precio ($ COP)]],MATCH(Tabla712[[#This Row],[DEPARTAMENTO]]&amp;Tabla712[[#This Row],[CODIGO]]&amp;Tabla712[[#This Row],[PROVINCIA]],Tabla10[[#All],[Departamento]]&amp;Tabla10[[#All],[Código]]&amp;Tabla10[[#All],[Provincia]],0),7)</f>
        <v>2698.0548713157227</v>
      </c>
      <c r="K855" s="74" t="s">
        <v>421</v>
      </c>
      <c r="L855" s="63" t="s">
        <v>421</v>
      </c>
      <c r="M855" s="63" t="s">
        <v>421</v>
      </c>
      <c r="N855" s="75" t="s">
        <v>421</v>
      </c>
      <c r="O855" s="64" t="s">
        <v>421</v>
      </c>
      <c r="P855" s="76" t="s">
        <v>421</v>
      </c>
      <c r="Q855" s="65" t="s">
        <v>421</v>
      </c>
      <c r="R855" s="78" t="s">
        <v>421</v>
      </c>
      <c r="S855" s="140">
        <v>2.9000000000000001E-2</v>
      </c>
      <c r="T855" s="94">
        <v>1</v>
      </c>
      <c r="U855" s="139">
        <f>Tabla712[[#This Row],[CANTIDAD TRANSPORTE]]*Tabla712[[#This Row],[DISTANCIA DE TRANSPORTE]]</f>
        <v>2.9000000000000001E-2</v>
      </c>
      <c r="V855" s="91">
        <f>Tabla712[[#This Row],[CANTIDAD TRANSPORTE*DISTANCIA DE TRANSPORTE]]*Tabla712[[#This Row],[VALOR ECONOMICO ]]</f>
        <v>78.243591268155967</v>
      </c>
    </row>
    <row r="856" spans="2:23" x14ac:dyDescent="0.3">
      <c r="B856" s="6" t="str">
        <f>'DATOS DISEÑO'!$C$9</f>
        <v>BOYACÁ</v>
      </c>
      <c r="C856" s="6" t="str">
        <f>'DATOS DISEÑO'!$C$10</f>
        <v>TUNDAMA</v>
      </c>
      <c r="D856" s="6">
        <v>23</v>
      </c>
      <c r="E856" s="6" t="s">
        <v>119</v>
      </c>
      <c r="F856" s="82" t="str">
        <f>VLOOKUP(Tabla712[[#This Row],[ITEM]],Tabla1[[#All],[ÍTEM]:[DESCRIPCIÓN ACTIVIDAD]],3,FALSE)</f>
        <v>CONCRETO 21Mpa para: Area de transicion Vigas Riostras, Berna Cuneta y Rieles o Huellas
(Analizado para concreto reforzado resistencia 21 Mpa, mezcla in situ)</v>
      </c>
      <c r="G856" s="6" t="s">
        <v>11</v>
      </c>
      <c r="H856" t="s">
        <v>409</v>
      </c>
      <c r="I856" s="6" t="s">
        <v>408</v>
      </c>
      <c r="J856" s="5" cm="1">
        <f t="array" ref="J856">INDEX(Tabla10[[#All],[Departamento]:[Precio ($ COP)]],MATCH(Tabla712[[#This Row],[DEPARTAMENTO]]&amp;Tabla712[[#This Row],[CODIGO]]&amp;Tabla712[[#This Row],[PROVINCIA]],Tabla10[[#All],[Departamento]]&amp;Tabla10[[#All],[Código]]&amp;Tabla10[[#All],[Provincia]],0),7)</f>
        <v>2698.0548713157227</v>
      </c>
      <c r="K856" s="74" t="s">
        <v>421</v>
      </c>
      <c r="L856" s="63" t="s">
        <v>421</v>
      </c>
      <c r="M856" s="63" t="s">
        <v>421</v>
      </c>
      <c r="N856" s="75" t="s">
        <v>421</v>
      </c>
      <c r="O856" s="64" t="s">
        <v>421</v>
      </c>
      <c r="P856" s="76" t="s">
        <v>421</v>
      </c>
      <c r="Q856" s="65" t="s">
        <v>421</v>
      </c>
      <c r="R856" s="78" t="s">
        <v>421</v>
      </c>
      <c r="S856" s="140">
        <v>1.3</v>
      </c>
      <c r="T856" s="94">
        <v>1</v>
      </c>
      <c r="U856" s="139">
        <f>Tabla712[[#This Row],[CANTIDAD TRANSPORTE]]*Tabla712[[#This Row],[DISTANCIA DE TRANSPORTE]]</f>
        <v>1.3</v>
      </c>
      <c r="V856" s="91">
        <f>Tabla712[[#This Row],[CANTIDAD TRANSPORTE*DISTANCIA DE TRANSPORTE]]*Tabla712[[#This Row],[VALOR ECONOMICO ]]</f>
        <v>3507.4713327104396</v>
      </c>
    </row>
    <row r="857" spans="2:23" x14ac:dyDescent="0.3">
      <c r="B857" s="6" t="str">
        <f>'DATOS DISEÑO'!$C$9</f>
        <v>BOYACÁ</v>
      </c>
      <c r="C857" s="6" t="str">
        <f>'DATOS DISEÑO'!$C$10</f>
        <v>TUNDAMA</v>
      </c>
      <c r="D857" s="6">
        <v>23</v>
      </c>
      <c r="E857" s="6" t="s">
        <v>120</v>
      </c>
      <c r="F857" s="82" t="str">
        <f>VLOOKUP(Tabla712[[#This Row],[ITEM]],Tabla1[[#All],[ÍTEM]:[DESCRIPCIÓN ACTIVIDAD]],3,FALSE)</f>
        <v>CONCRETO CICLOPEO 17 Mpa
 (Analizado para concreto ciclopeo con resistencia 17 Mpa)</v>
      </c>
      <c r="G857" s="6" t="s">
        <v>31</v>
      </c>
      <c r="H857" t="s">
        <v>414</v>
      </c>
      <c r="I857" s="6" t="s">
        <v>408</v>
      </c>
      <c r="J857" s="5" cm="1">
        <f t="array" ref="J857">INDEX(Tabla10[[#All],[Departamento]:[Precio ($ COP)]],MATCH(Tabla712[[#This Row],[DEPARTAMENTO]]&amp;Tabla712[[#This Row],[CODIGO]]&amp;Tabla712[[#This Row],[PROVINCIA]],Tabla10[[#All],[Departamento]]&amp;Tabla10[[#All],[Código]]&amp;Tabla10[[#All],[Provincia]],0),7)</f>
        <v>2698.0548713157227</v>
      </c>
      <c r="K857" s="74" t="s">
        <v>421</v>
      </c>
      <c r="L857" s="63" t="s">
        <v>421</v>
      </c>
      <c r="M857" s="63" t="s">
        <v>421</v>
      </c>
      <c r="N857" s="75" t="s">
        <v>421</v>
      </c>
      <c r="O857" s="64" t="s">
        <v>421</v>
      </c>
      <c r="P857" s="76" t="s">
        <v>421</v>
      </c>
      <c r="Q857" s="65" t="s">
        <v>421</v>
      </c>
      <c r="R857" s="78" t="s">
        <v>421</v>
      </c>
      <c r="S857" s="140">
        <v>0.4</v>
      </c>
      <c r="T857" s="94">
        <v>1</v>
      </c>
      <c r="U857" s="139">
        <f>Tabla712[[#This Row],[CANTIDAD TRANSPORTE]]*Tabla712[[#This Row],[DISTANCIA DE TRANSPORTE]]</f>
        <v>0.4</v>
      </c>
      <c r="V857" s="91">
        <f>Tabla712[[#This Row],[CANTIDAD TRANSPORTE*DISTANCIA DE TRANSPORTE]]*Tabla712[[#This Row],[VALOR ECONOMICO ]]</f>
        <v>1079.2219485262892</v>
      </c>
    </row>
    <row r="858" spans="2:23" x14ac:dyDescent="0.3">
      <c r="B858" s="6" t="str">
        <f>'DATOS DISEÑO'!$C$9</f>
        <v>BOYACÁ</v>
      </c>
      <c r="C858" s="6" t="str">
        <f>'DATOS DISEÑO'!$C$10</f>
        <v>TUNDAMA</v>
      </c>
      <c r="D858" s="6">
        <v>23</v>
      </c>
      <c r="E858" s="6" t="s">
        <v>120</v>
      </c>
      <c r="F858" s="82" t="str">
        <f>VLOOKUP(Tabla712[[#This Row],[ITEM]],Tabla1[[#All],[ÍTEM]:[DESCRIPCIÓN ACTIVIDAD]],3,FALSE)</f>
        <v>CONCRETO CICLOPEO 17 Mpa
 (Analizado para concreto ciclopeo con resistencia 17 Mpa)</v>
      </c>
      <c r="G858" s="6" t="s">
        <v>11</v>
      </c>
      <c r="H858" t="s">
        <v>409</v>
      </c>
      <c r="I858" s="6" t="s">
        <v>408</v>
      </c>
      <c r="J858" s="5" cm="1">
        <f t="array" ref="J858">INDEX(Tabla10[[#All],[Departamento]:[Precio ($ COP)]],MATCH(Tabla712[[#This Row],[DEPARTAMENTO]]&amp;Tabla712[[#This Row],[CODIGO]]&amp;Tabla712[[#This Row],[PROVINCIA]],Tabla10[[#All],[Departamento]]&amp;Tabla10[[#All],[Código]]&amp;Tabla10[[#All],[Provincia]],0),7)</f>
        <v>2698.0548713157227</v>
      </c>
      <c r="K858" s="74" t="s">
        <v>421</v>
      </c>
      <c r="L858" s="63" t="s">
        <v>421</v>
      </c>
      <c r="M858" s="63" t="s">
        <v>421</v>
      </c>
      <c r="N858" s="75" t="s">
        <v>421</v>
      </c>
      <c r="O858" s="64" t="s">
        <v>421</v>
      </c>
      <c r="P858" s="76" t="s">
        <v>421</v>
      </c>
      <c r="Q858" s="65" t="s">
        <v>421</v>
      </c>
      <c r="R858" s="78" t="s">
        <v>421</v>
      </c>
      <c r="S858" s="140">
        <v>0.9</v>
      </c>
      <c r="T858" s="94">
        <v>1</v>
      </c>
      <c r="U858" s="139">
        <f>Tabla712[[#This Row],[CANTIDAD TRANSPORTE]]*Tabla712[[#This Row],[DISTANCIA DE TRANSPORTE]]</f>
        <v>0.9</v>
      </c>
      <c r="V858" s="91">
        <f>Tabla712[[#This Row],[CANTIDAD TRANSPORTE*DISTANCIA DE TRANSPORTE]]*Tabla712[[#This Row],[VALOR ECONOMICO ]]</f>
        <v>2428.2493841841506</v>
      </c>
    </row>
    <row r="860" spans="2:23" x14ac:dyDescent="0.3">
      <c r="K860" s="5"/>
      <c r="L860" s="5"/>
      <c r="M860" s="5"/>
      <c r="N860" s="5"/>
      <c r="O860" s="5"/>
      <c r="P860" s="5"/>
      <c r="Q860" s="5"/>
      <c r="R860" s="5"/>
      <c r="S860" s="5"/>
      <c r="T860" s="5"/>
      <c r="U860" s="5"/>
      <c r="V860" s="5"/>
      <c r="W860" s="5"/>
    </row>
    <row r="861" spans="2:23" x14ac:dyDescent="0.3">
      <c r="K861" s="5"/>
      <c r="L861" s="5"/>
      <c r="M861" s="5"/>
      <c r="N861" s="5"/>
      <c r="O861" s="5"/>
      <c r="P861" s="5"/>
      <c r="Q861" s="5"/>
      <c r="R861" s="5"/>
      <c r="S861" s="5"/>
      <c r="T861" s="5"/>
      <c r="U861" s="5"/>
      <c r="V861" s="5"/>
      <c r="W861" s="5"/>
    </row>
    <row r="862" spans="2:23" x14ac:dyDescent="0.3">
      <c r="K862" s="5"/>
      <c r="L862" s="5"/>
      <c r="M862" s="5"/>
      <c r="N862" s="5"/>
      <c r="O862" s="5"/>
      <c r="P862" s="5"/>
      <c r="Q862" s="5"/>
      <c r="R862" s="5"/>
      <c r="S862" s="5"/>
      <c r="T862" s="5"/>
      <c r="U862" s="5"/>
      <c r="V862" s="5"/>
      <c r="W862" s="5"/>
    </row>
    <row r="863" spans="2:23" x14ac:dyDescent="0.3">
      <c r="K863" s="5"/>
      <c r="L863" s="5"/>
      <c r="M863" s="5"/>
      <c r="N863" s="5"/>
      <c r="O863" s="5"/>
      <c r="P863" s="5"/>
      <c r="Q863" s="5"/>
      <c r="R863" s="5"/>
      <c r="S863" s="5"/>
      <c r="T863" s="5"/>
      <c r="U863" s="5"/>
      <c r="V863" s="5"/>
      <c r="W863" s="5"/>
    </row>
  </sheetData>
  <pageMargins left="0.7" right="0.7" top="0.75" bottom="0.75" header="0.3" footer="0.3"/>
  <pageSetup orientation="portrait" horizontalDpi="1200" verticalDpi="1200"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theme="5" tint="0.79998168889431442"/>
  </sheetPr>
  <dimension ref="A3:M1132"/>
  <sheetViews>
    <sheetView workbookViewId="0"/>
  </sheetViews>
  <sheetFormatPr baseColWidth="10" defaultColWidth="0" defaultRowHeight="14.4" x14ac:dyDescent="0.3"/>
  <cols>
    <col min="1" max="1" width="5.44140625" customWidth="1"/>
    <col min="2" max="2" width="25" bestFit="1" customWidth="1"/>
    <col min="3" max="3" width="22" bestFit="1" customWidth="1"/>
    <col min="4" max="4" width="9.33203125" customWidth="1"/>
    <col min="5" max="5" width="68.88671875" customWidth="1"/>
    <col min="6" max="6" width="15" style="5" customWidth="1"/>
    <col min="7" max="7" width="15.33203125" customWidth="1"/>
    <col min="8" max="8" width="21" customWidth="1"/>
    <col min="9" max="9" width="9.109375" customWidth="1"/>
    <col min="10" max="10" width="11.88671875" hidden="1" customWidth="1"/>
    <col min="11" max="12" width="0.21875" hidden="1" customWidth="1"/>
    <col min="13" max="13" width="2.88671875" hidden="1" customWidth="1"/>
    <col min="14" max="16384" width="0.21875" hidden="1"/>
  </cols>
  <sheetData>
    <row r="3" spans="2:10" ht="15.6" x14ac:dyDescent="0.3">
      <c r="D3" s="2"/>
      <c r="E3" s="85" t="s">
        <v>82</v>
      </c>
      <c r="F3" s="7" t="s">
        <v>83</v>
      </c>
    </row>
    <row r="4" spans="2:10" ht="15.6" customHeight="1" x14ac:dyDescent="0.3">
      <c r="D4" s="3"/>
      <c r="E4" s="86" t="s">
        <v>84</v>
      </c>
      <c r="F4" s="8">
        <v>1300000</v>
      </c>
    </row>
    <row r="5" spans="2:10" ht="15.6" customHeight="1" x14ac:dyDescent="0.3">
      <c r="D5" s="3"/>
      <c r="E5" s="86" t="s">
        <v>85</v>
      </c>
      <c r="F5" s="9">
        <v>162000</v>
      </c>
    </row>
    <row r="6" spans="2:10" ht="15.6" customHeight="1" x14ac:dyDescent="0.3">
      <c r="D6" s="3"/>
      <c r="E6" s="86" t="s">
        <v>86</v>
      </c>
      <c r="F6" s="10">
        <f>F4+F5</f>
        <v>1462000</v>
      </c>
    </row>
    <row r="7" spans="2:10" ht="15.6" customHeight="1" x14ac:dyDescent="0.3">
      <c r="D7" s="3"/>
      <c r="E7" s="86" t="s">
        <v>88</v>
      </c>
      <c r="F7" s="10">
        <f>F6/30</f>
        <v>48733.333333333336</v>
      </c>
    </row>
    <row r="8" spans="2:10" ht="15.6" customHeight="1" x14ac:dyDescent="0.3">
      <c r="D8" s="3"/>
      <c r="E8" s="86" t="s">
        <v>89</v>
      </c>
      <c r="F8" s="10">
        <v>0.85</v>
      </c>
    </row>
    <row r="9" spans="2:10" ht="15.6" customHeight="1" x14ac:dyDescent="0.3">
      <c r="D9" s="3"/>
      <c r="E9" s="86" t="s">
        <v>90</v>
      </c>
      <c r="F9" s="10">
        <f>(F4/30)+((F4/30)*F8)</f>
        <v>80166.666666666672</v>
      </c>
    </row>
    <row r="10" spans="2:10" ht="15.6" customHeight="1" x14ac:dyDescent="0.3">
      <c r="D10" s="3"/>
      <c r="E10" s="86" t="s">
        <v>91</v>
      </c>
      <c r="F10" s="10">
        <f>F4+(F8*F4)</f>
        <v>2405000</v>
      </c>
    </row>
    <row r="12" spans="2:10" ht="18.600000000000001" customHeight="1" x14ac:dyDescent="0.3">
      <c r="B12" s="11" t="s">
        <v>98</v>
      </c>
      <c r="C12" s="84" t="s">
        <v>97</v>
      </c>
      <c r="D12" s="12" t="s">
        <v>93</v>
      </c>
      <c r="E12" s="12" t="s">
        <v>107</v>
      </c>
      <c r="F12" s="12" t="s">
        <v>94</v>
      </c>
      <c r="G12" s="13" t="s">
        <v>95</v>
      </c>
      <c r="H12" s="14" t="s">
        <v>96</v>
      </c>
      <c r="I12" s="2"/>
      <c r="J12" s="2"/>
    </row>
    <row r="13" spans="2:10" x14ac:dyDescent="0.3">
      <c r="B13" s="23" t="s">
        <v>170</v>
      </c>
      <c r="C13" s="16" t="s">
        <v>277</v>
      </c>
      <c r="D13" s="16" t="s">
        <v>4</v>
      </c>
      <c r="E13" s="16" t="s">
        <v>87</v>
      </c>
      <c r="F13" s="15" t="s">
        <v>99</v>
      </c>
      <c r="G13" s="17">
        <f t="shared" ref="G13:G60" si="0">$F$9*H13</f>
        <v>80166.666666666672</v>
      </c>
      <c r="H13" s="18">
        <v>1</v>
      </c>
      <c r="I13" s="6"/>
    </row>
    <row r="14" spans="2:10" x14ac:dyDescent="0.3">
      <c r="B14" s="23" t="s">
        <v>170</v>
      </c>
      <c r="C14" s="16" t="s">
        <v>277</v>
      </c>
      <c r="D14" s="16" t="s">
        <v>8</v>
      </c>
      <c r="E14" s="16" t="s">
        <v>87</v>
      </c>
      <c r="F14" s="15" t="s">
        <v>100</v>
      </c>
      <c r="G14" s="17">
        <f t="shared" si="0"/>
        <v>160333.33333333334</v>
      </c>
      <c r="H14" s="18">
        <v>2</v>
      </c>
      <c r="I14" s="6"/>
    </row>
    <row r="15" spans="2:10" x14ac:dyDescent="0.3">
      <c r="B15" s="23" t="s">
        <v>170</v>
      </c>
      <c r="C15" s="16" t="s">
        <v>277</v>
      </c>
      <c r="D15" s="16" t="s">
        <v>12</v>
      </c>
      <c r="E15" s="16" t="s">
        <v>87</v>
      </c>
      <c r="F15" s="15" t="s">
        <v>101</v>
      </c>
      <c r="G15" s="17">
        <f t="shared" si="0"/>
        <v>240500</v>
      </c>
      <c r="H15" s="18">
        <v>3</v>
      </c>
      <c r="I15" s="6"/>
    </row>
    <row r="16" spans="2:10" x14ac:dyDescent="0.3">
      <c r="B16" s="23" t="s">
        <v>170</v>
      </c>
      <c r="C16" s="16" t="s">
        <v>277</v>
      </c>
      <c r="D16" s="16" t="s">
        <v>16</v>
      </c>
      <c r="E16" s="16" t="s">
        <v>87</v>
      </c>
      <c r="F16" s="15" t="s">
        <v>102</v>
      </c>
      <c r="G16" s="17">
        <f t="shared" si="0"/>
        <v>320666.66666666669</v>
      </c>
      <c r="H16" s="18">
        <v>4</v>
      </c>
      <c r="I16" s="6"/>
    </row>
    <row r="17" spans="2:9" x14ac:dyDescent="0.3">
      <c r="B17" s="23" t="s">
        <v>170</v>
      </c>
      <c r="C17" s="16" t="s">
        <v>277</v>
      </c>
      <c r="D17" s="16" t="s">
        <v>20</v>
      </c>
      <c r="E17" s="16" t="s">
        <v>87</v>
      </c>
      <c r="F17" s="15" t="s">
        <v>103</v>
      </c>
      <c r="G17" s="17">
        <f t="shared" si="0"/>
        <v>561166.66666666674</v>
      </c>
      <c r="H17" s="18">
        <v>7</v>
      </c>
      <c r="I17" s="6"/>
    </row>
    <row r="18" spans="2:9" x14ac:dyDescent="0.3">
      <c r="B18" s="23" t="s">
        <v>170</v>
      </c>
      <c r="C18" s="16" t="s">
        <v>277</v>
      </c>
      <c r="D18" s="16" t="s">
        <v>24</v>
      </c>
      <c r="E18" s="16" t="s">
        <v>87</v>
      </c>
      <c r="F18" s="15" t="s">
        <v>104</v>
      </c>
      <c r="G18" s="17">
        <f t="shared" si="0"/>
        <v>641333.33333333337</v>
      </c>
      <c r="H18" s="18">
        <v>8</v>
      </c>
      <c r="I18" s="6"/>
    </row>
    <row r="19" spans="2:9" x14ac:dyDescent="0.3">
      <c r="B19" s="23" t="s">
        <v>170</v>
      </c>
      <c r="C19" s="16" t="s">
        <v>277</v>
      </c>
      <c r="D19" s="16" t="s">
        <v>28</v>
      </c>
      <c r="E19" s="16" t="s">
        <v>87</v>
      </c>
      <c r="F19" s="15" t="s">
        <v>105</v>
      </c>
      <c r="G19" s="17">
        <f t="shared" si="0"/>
        <v>136283.33333333334</v>
      </c>
      <c r="H19" s="18">
        <v>1.7</v>
      </c>
      <c r="I19" s="6"/>
    </row>
    <row r="20" spans="2:9" x14ac:dyDescent="0.3">
      <c r="B20" s="23" t="s">
        <v>170</v>
      </c>
      <c r="C20" s="16" t="s">
        <v>277</v>
      </c>
      <c r="D20" s="16" t="s">
        <v>32</v>
      </c>
      <c r="E20" s="16" t="s">
        <v>87</v>
      </c>
      <c r="F20" s="15" t="s">
        <v>106</v>
      </c>
      <c r="G20" s="17">
        <f t="shared" si="0"/>
        <v>205226.66666666669</v>
      </c>
      <c r="H20" s="18">
        <v>2.56</v>
      </c>
      <c r="I20" s="6"/>
    </row>
    <row r="21" spans="2:9" x14ac:dyDescent="0.3">
      <c r="B21" s="23" t="s">
        <v>170</v>
      </c>
      <c r="C21" s="16" t="s">
        <v>838</v>
      </c>
      <c r="D21" s="16" t="s">
        <v>4</v>
      </c>
      <c r="E21" s="16" t="s">
        <v>87</v>
      </c>
      <c r="F21" s="15" t="s">
        <v>99</v>
      </c>
      <c r="G21" s="17">
        <f t="shared" si="0"/>
        <v>80166.666666666672</v>
      </c>
      <c r="H21" s="18">
        <v>1</v>
      </c>
      <c r="I21" s="6"/>
    </row>
    <row r="22" spans="2:9" x14ac:dyDescent="0.3">
      <c r="B22" s="23" t="s">
        <v>170</v>
      </c>
      <c r="C22" s="16" t="s">
        <v>838</v>
      </c>
      <c r="D22" s="16" t="s">
        <v>8</v>
      </c>
      <c r="E22" s="16" t="s">
        <v>87</v>
      </c>
      <c r="F22" s="15" t="s">
        <v>100</v>
      </c>
      <c r="G22" s="17">
        <f t="shared" si="0"/>
        <v>160333.33333333334</v>
      </c>
      <c r="H22" s="18">
        <v>2</v>
      </c>
      <c r="I22" s="6"/>
    </row>
    <row r="23" spans="2:9" x14ac:dyDescent="0.3">
      <c r="B23" s="23" t="s">
        <v>170</v>
      </c>
      <c r="C23" s="16" t="s">
        <v>838</v>
      </c>
      <c r="D23" s="16" t="s">
        <v>12</v>
      </c>
      <c r="E23" s="16" t="s">
        <v>87</v>
      </c>
      <c r="F23" s="15" t="s">
        <v>101</v>
      </c>
      <c r="G23" s="17">
        <f t="shared" si="0"/>
        <v>240500</v>
      </c>
      <c r="H23" s="18">
        <v>3</v>
      </c>
      <c r="I23" s="6"/>
    </row>
    <row r="24" spans="2:9" x14ac:dyDescent="0.3">
      <c r="B24" s="23" t="s">
        <v>170</v>
      </c>
      <c r="C24" s="16" t="s">
        <v>838</v>
      </c>
      <c r="D24" s="16" t="s">
        <v>16</v>
      </c>
      <c r="E24" s="16" t="s">
        <v>87</v>
      </c>
      <c r="F24" s="15" t="s">
        <v>102</v>
      </c>
      <c r="G24" s="17">
        <f t="shared" si="0"/>
        <v>320666.66666666669</v>
      </c>
      <c r="H24" s="18">
        <v>4</v>
      </c>
      <c r="I24" s="6"/>
    </row>
    <row r="25" spans="2:9" x14ac:dyDescent="0.3">
      <c r="B25" s="23" t="s">
        <v>170</v>
      </c>
      <c r="C25" s="16" t="s">
        <v>838</v>
      </c>
      <c r="D25" s="16" t="s">
        <v>20</v>
      </c>
      <c r="E25" s="16" t="s">
        <v>87</v>
      </c>
      <c r="F25" s="15" t="s">
        <v>103</v>
      </c>
      <c r="G25" s="17">
        <f t="shared" si="0"/>
        <v>561166.66666666674</v>
      </c>
      <c r="H25" s="18">
        <v>7</v>
      </c>
      <c r="I25" s="6"/>
    </row>
    <row r="26" spans="2:9" x14ac:dyDescent="0.3">
      <c r="B26" s="23" t="s">
        <v>170</v>
      </c>
      <c r="C26" s="16" t="s">
        <v>838</v>
      </c>
      <c r="D26" s="16" t="s">
        <v>24</v>
      </c>
      <c r="E26" s="16" t="s">
        <v>87</v>
      </c>
      <c r="F26" s="15" t="s">
        <v>104</v>
      </c>
      <c r="G26" s="17">
        <f t="shared" si="0"/>
        <v>641333.33333333337</v>
      </c>
      <c r="H26" s="18">
        <v>8</v>
      </c>
      <c r="I26" s="6"/>
    </row>
    <row r="27" spans="2:9" x14ac:dyDescent="0.3">
      <c r="B27" s="23" t="s">
        <v>170</v>
      </c>
      <c r="C27" s="16" t="s">
        <v>838</v>
      </c>
      <c r="D27" s="16" t="s">
        <v>28</v>
      </c>
      <c r="E27" s="16" t="s">
        <v>87</v>
      </c>
      <c r="F27" s="15" t="s">
        <v>105</v>
      </c>
      <c r="G27" s="17">
        <f t="shared" si="0"/>
        <v>136283.33333333334</v>
      </c>
      <c r="H27" s="18">
        <v>1.7</v>
      </c>
      <c r="I27" s="6"/>
    </row>
    <row r="28" spans="2:9" x14ac:dyDescent="0.3">
      <c r="B28" s="23" t="s">
        <v>170</v>
      </c>
      <c r="C28" s="16" t="s">
        <v>838</v>
      </c>
      <c r="D28" s="16" t="s">
        <v>32</v>
      </c>
      <c r="E28" s="16" t="s">
        <v>87</v>
      </c>
      <c r="F28" s="15" t="s">
        <v>106</v>
      </c>
      <c r="G28" s="17">
        <f t="shared" si="0"/>
        <v>205226.66666666669</v>
      </c>
      <c r="H28" s="18">
        <v>2.56</v>
      </c>
      <c r="I28" s="6"/>
    </row>
    <row r="29" spans="2:9" x14ac:dyDescent="0.3">
      <c r="B29" s="23" t="s">
        <v>170</v>
      </c>
      <c r="C29" s="16" t="s">
        <v>839</v>
      </c>
      <c r="D29" s="16" t="s">
        <v>4</v>
      </c>
      <c r="E29" s="16" t="s">
        <v>87</v>
      </c>
      <c r="F29" s="15" t="s">
        <v>99</v>
      </c>
      <c r="G29" s="17">
        <f t="shared" si="0"/>
        <v>80166.666666666672</v>
      </c>
      <c r="H29" s="18">
        <v>1</v>
      </c>
      <c r="I29" s="6"/>
    </row>
    <row r="30" spans="2:9" x14ac:dyDescent="0.3">
      <c r="B30" s="23" t="s">
        <v>170</v>
      </c>
      <c r="C30" s="16" t="s">
        <v>839</v>
      </c>
      <c r="D30" s="16" t="s">
        <v>8</v>
      </c>
      <c r="E30" s="16" t="s">
        <v>87</v>
      </c>
      <c r="F30" s="15" t="s">
        <v>100</v>
      </c>
      <c r="G30" s="17">
        <f t="shared" si="0"/>
        <v>160333.33333333334</v>
      </c>
      <c r="H30" s="18">
        <v>2</v>
      </c>
      <c r="I30" s="6"/>
    </row>
    <row r="31" spans="2:9" x14ac:dyDescent="0.3">
      <c r="B31" s="23" t="s">
        <v>170</v>
      </c>
      <c r="C31" s="16" t="s">
        <v>839</v>
      </c>
      <c r="D31" s="16" t="s">
        <v>12</v>
      </c>
      <c r="E31" s="16" t="s">
        <v>87</v>
      </c>
      <c r="F31" s="15" t="s">
        <v>101</v>
      </c>
      <c r="G31" s="17">
        <f t="shared" si="0"/>
        <v>240500</v>
      </c>
      <c r="H31" s="18">
        <v>3</v>
      </c>
      <c r="I31" s="6"/>
    </row>
    <row r="32" spans="2:9" x14ac:dyDescent="0.3">
      <c r="B32" s="23" t="s">
        <v>170</v>
      </c>
      <c r="C32" s="16" t="s">
        <v>839</v>
      </c>
      <c r="D32" s="16" t="s">
        <v>16</v>
      </c>
      <c r="E32" s="16" t="s">
        <v>87</v>
      </c>
      <c r="F32" s="15" t="s">
        <v>102</v>
      </c>
      <c r="G32" s="17">
        <f t="shared" si="0"/>
        <v>320666.66666666669</v>
      </c>
      <c r="H32" s="18">
        <v>4</v>
      </c>
      <c r="I32" s="6"/>
    </row>
    <row r="33" spans="2:9" x14ac:dyDescent="0.3">
      <c r="B33" s="23" t="s">
        <v>170</v>
      </c>
      <c r="C33" s="16" t="s">
        <v>839</v>
      </c>
      <c r="D33" s="16" t="s">
        <v>20</v>
      </c>
      <c r="E33" s="16" t="s">
        <v>87</v>
      </c>
      <c r="F33" s="15" t="s">
        <v>103</v>
      </c>
      <c r="G33" s="17">
        <f t="shared" si="0"/>
        <v>561166.66666666674</v>
      </c>
      <c r="H33" s="18">
        <v>7</v>
      </c>
      <c r="I33" s="6"/>
    </row>
    <row r="34" spans="2:9" x14ac:dyDescent="0.3">
      <c r="B34" s="23" t="s">
        <v>170</v>
      </c>
      <c r="C34" s="16" t="s">
        <v>839</v>
      </c>
      <c r="D34" s="16" t="s">
        <v>24</v>
      </c>
      <c r="E34" s="16" t="s">
        <v>87</v>
      </c>
      <c r="F34" s="15" t="s">
        <v>104</v>
      </c>
      <c r="G34" s="17">
        <f t="shared" si="0"/>
        <v>641333.33333333337</v>
      </c>
      <c r="H34" s="18">
        <v>8</v>
      </c>
      <c r="I34" s="6"/>
    </row>
    <row r="35" spans="2:9" x14ac:dyDescent="0.3">
      <c r="B35" s="23" t="s">
        <v>170</v>
      </c>
      <c r="C35" s="16" t="s">
        <v>839</v>
      </c>
      <c r="D35" s="16" t="s">
        <v>28</v>
      </c>
      <c r="E35" s="16" t="s">
        <v>87</v>
      </c>
      <c r="F35" s="15" t="s">
        <v>105</v>
      </c>
      <c r="G35" s="17">
        <f t="shared" si="0"/>
        <v>136283.33333333334</v>
      </c>
      <c r="H35" s="18">
        <v>1.7</v>
      </c>
      <c r="I35" s="6"/>
    </row>
    <row r="36" spans="2:9" x14ac:dyDescent="0.3">
      <c r="B36" s="23" t="s">
        <v>170</v>
      </c>
      <c r="C36" s="16" t="s">
        <v>839</v>
      </c>
      <c r="D36" s="16" t="s">
        <v>32</v>
      </c>
      <c r="E36" s="16" t="s">
        <v>87</v>
      </c>
      <c r="F36" s="15" t="s">
        <v>106</v>
      </c>
      <c r="G36" s="17">
        <f t="shared" si="0"/>
        <v>205226.66666666669</v>
      </c>
      <c r="H36" s="18">
        <v>2.56</v>
      </c>
      <c r="I36" s="6"/>
    </row>
    <row r="37" spans="2:9" x14ac:dyDescent="0.3">
      <c r="B37" s="23" t="s">
        <v>170</v>
      </c>
      <c r="C37" s="16" t="s">
        <v>278</v>
      </c>
      <c r="D37" s="16" t="s">
        <v>4</v>
      </c>
      <c r="E37" s="16" t="s">
        <v>87</v>
      </c>
      <c r="F37" s="15" t="s">
        <v>99</v>
      </c>
      <c r="G37" s="17">
        <f t="shared" si="0"/>
        <v>80166.666666666672</v>
      </c>
      <c r="H37" s="18">
        <v>1</v>
      </c>
      <c r="I37" s="6"/>
    </row>
    <row r="38" spans="2:9" x14ac:dyDescent="0.3">
      <c r="B38" s="23" t="s">
        <v>170</v>
      </c>
      <c r="C38" s="16" t="s">
        <v>278</v>
      </c>
      <c r="D38" s="16" t="s">
        <v>8</v>
      </c>
      <c r="E38" s="16" t="s">
        <v>87</v>
      </c>
      <c r="F38" s="15" t="s">
        <v>100</v>
      </c>
      <c r="G38" s="17">
        <f t="shared" si="0"/>
        <v>160333.33333333334</v>
      </c>
      <c r="H38" s="18">
        <v>2</v>
      </c>
      <c r="I38" s="6"/>
    </row>
    <row r="39" spans="2:9" x14ac:dyDescent="0.3">
      <c r="B39" s="23" t="s">
        <v>170</v>
      </c>
      <c r="C39" s="16" t="s">
        <v>278</v>
      </c>
      <c r="D39" s="16" t="s">
        <v>12</v>
      </c>
      <c r="E39" s="16" t="s">
        <v>87</v>
      </c>
      <c r="F39" s="15" t="s">
        <v>101</v>
      </c>
      <c r="G39" s="17">
        <f t="shared" si="0"/>
        <v>240500</v>
      </c>
      <c r="H39" s="18">
        <v>3</v>
      </c>
      <c r="I39" s="6"/>
    </row>
    <row r="40" spans="2:9" x14ac:dyDescent="0.3">
      <c r="B40" s="23" t="s">
        <v>170</v>
      </c>
      <c r="C40" s="16" t="s">
        <v>278</v>
      </c>
      <c r="D40" s="16" t="s">
        <v>16</v>
      </c>
      <c r="E40" s="16" t="s">
        <v>87</v>
      </c>
      <c r="F40" s="15" t="s">
        <v>102</v>
      </c>
      <c r="G40" s="17">
        <f t="shared" si="0"/>
        <v>320666.66666666669</v>
      </c>
      <c r="H40" s="18">
        <v>4</v>
      </c>
      <c r="I40" s="6"/>
    </row>
    <row r="41" spans="2:9" x14ac:dyDescent="0.3">
      <c r="B41" s="23" t="s">
        <v>170</v>
      </c>
      <c r="C41" s="16" t="s">
        <v>278</v>
      </c>
      <c r="D41" s="16" t="s">
        <v>20</v>
      </c>
      <c r="E41" s="16" t="s">
        <v>87</v>
      </c>
      <c r="F41" s="16" t="s">
        <v>103</v>
      </c>
      <c r="G41" s="17">
        <f t="shared" si="0"/>
        <v>561166.66666666674</v>
      </c>
      <c r="H41" s="18">
        <v>7</v>
      </c>
      <c r="I41" s="6"/>
    </row>
    <row r="42" spans="2:9" x14ac:dyDescent="0.3">
      <c r="B42" s="23" t="s">
        <v>170</v>
      </c>
      <c r="C42" s="16" t="s">
        <v>278</v>
      </c>
      <c r="D42" s="16" t="s">
        <v>24</v>
      </c>
      <c r="E42" s="16" t="s">
        <v>87</v>
      </c>
      <c r="F42" s="16" t="s">
        <v>104</v>
      </c>
      <c r="G42" s="17">
        <f t="shared" si="0"/>
        <v>641333.33333333337</v>
      </c>
      <c r="H42" s="18">
        <v>8</v>
      </c>
      <c r="I42" s="6"/>
    </row>
    <row r="43" spans="2:9" x14ac:dyDescent="0.3">
      <c r="B43" s="23" t="s">
        <v>170</v>
      </c>
      <c r="C43" s="16" t="s">
        <v>278</v>
      </c>
      <c r="D43" s="16" t="s">
        <v>28</v>
      </c>
      <c r="E43" s="16" t="s">
        <v>87</v>
      </c>
      <c r="F43" s="16" t="s">
        <v>105</v>
      </c>
      <c r="G43" s="17">
        <f t="shared" si="0"/>
        <v>136283.33333333334</v>
      </c>
      <c r="H43" s="18">
        <v>1.7</v>
      </c>
      <c r="I43" s="6"/>
    </row>
    <row r="44" spans="2:9" x14ac:dyDescent="0.3">
      <c r="B44" s="23" t="s">
        <v>170</v>
      </c>
      <c r="C44" s="16" t="s">
        <v>278</v>
      </c>
      <c r="D44" s="16" t="s">
        <v>32</v>
      </c>
      <c r="E44" s="16" t="s">
        <v>87</v>
      </c>
      <c r="F44" s="16" t="s">
        <v>106</v>
      </c>
      <c r="G44" s="17">
        <f t="shared" si="0"/>
        <v>205226.66666666669</v>
      </c>
      <c r="H44" s="18">
        <v>2.56</v>
      </c>
      <c r="I44" s="6"/>
    </row>
    <row r="45" spans="2:9" x14ac:dyDescent="0.3">
      <c r="B45" s="23" t="s">
        <v>170</v>
      </c>
      <c r="C45" s="16" t="s">
        <v>279</v>
      </c>
      <c r="D45" s="16" t="s">
        <v>4</v>
      </c>
      <c r="E45" s="16" t="s">
        <v>87</v>
      </c>
      <c r="F45" s="16" t="s">
        <v>99</v>
      </c>
      <c r="G45" s="17">
        <f t="shared" si="0"/>
        <v>80166.666666666672</v>
      </c>
      <c r="H45" s="18">
        <v>1</v>
      </c>
      <c r="I45" s="6"/>
    </row>
    <row r="46" spans="2:9" x14ac:dyDescent="0.3">
      <c r="B46" s="23" t="s">
        <v>170</v>
      </c>
      <c r="C46" s="16" t="s">
        <v>279</v>
      </c>
      <c r="D46" s="16" t="s">
        <v>8</v>
      </c>
      <c r="E46" s="16" t="s">
        <v>87</v>
      </c>
      <c r="F46" s="16" t="s">
        <v>100</v>
      </c>
      <c r="G46" s="17">
        <f t="shared" si="0"/>
        <v>160333.33333333334</v>
      </c>
      <c r="H46" s="18">
        <v>2</v>
      </c>
      <c r="I46" s="6"/>
    </row>
    <row r="47" spans="2:9" x14ac:dyDescent="0.3">
      <c r="B47" s="23" t="s">
        <v>170</v>
      </c>
      <c r="C47" s="16" t="s">
        <v>279</v>
      </c>
      <c r="D47" s="16" t="s">
        <v>12</v>
      </c>
      <c r="E47" s="16" t="s">
        <v>87</v>
      </c>
      <c r="F47" s="16" t="s">
        <v>101</v>
      </c>
      <c r="G47" s="17">
        <f t="shared" si="0"/>
        <v>240500</v>
      </c>
      <c r="H47" s="18">
        <v>3</v>
      </c>
      <c r="I47" s="6"/>
    </row>
    <row r="48" spans="2:9" x14ac:dyDescent="0.3">
      <c r="B48" s="23" t="s">
        <v>170</v>
      </c>
      <c r="C48" s="16" t="s">
        <v>279</v>
      </c>
      <c r="D48" s="16" t="s">
        <v>16</v>
      </c>
      <c r="E48" s="16" t="s">
        <v>87</v>
      </c>
      <c r="F48" s="16" t="s">
        <v>102</v>
      </c>
      <c r="G48" s="17">
        <f t="shared" si="0"/>
        <v>320666.66666666669</v>
      </c>
      <c r="H48" s="18">
        <v>4</v>
      </c>
      <c r="I48" s="6"/>
    </row>
    <row r="49" spans="2:9" x14ac:dyDescent="0.3">
      <c r="B49" s="23" t="s">
        <v>170</v>
      </c>
      <c r="C49" s="16" t="s">
        <v>279</v>
      </c>
      <c r="D49" s="16" t="s">
        <v>20</v>
      </c>
      <c r="E49" s="16" t="s">
        <v>87</v>
      </c>
      <c r="F49" s="16" t="s">
        <v>103</v>
      </c>
      <c r="G49" s="17">
        <f t="shared" si="0"/>
        <v>561166.66666666674</v>
      </c>
      <c r="H49" s="18">
        <v>7</v>
      </c>
      <c r="I49" s="6"/>
    </row>
    <row r="50" spans="2:9" x14ac:dyDescent="0.3">
      <c r="B50" s="23" t="s">
        <v>170</v>
      </c>
      <c r="C50" s="16" t="s">
        <v>279</v>
      </c>
      <c r="D50" s="16" t="s">
        <v>24</v>
      </c>
      <c r="E50" s="16" t="s">
        <v>87</v>
      </c>
      <c r="F50" s="16" t="s">
        <v>104</v>
      </c>
      <c r="G50" s="17">
        <f t="shared" si="0"/>
        <v>641333.33333333337</v>
      </c>
      <c r="H50" s="18">
        <v>8</v>
      </c>
      <c r="I50" s="6"/>
    </row>
    <row r="51" spans="2:9" x14ac:dyDescent="0.3">
      <c r="B51" s="23" t="s">
        <v>170</v>
      </c>
      <c r="C51" s="16" t="s">
        <v>279</v>
      </c>
      <c r="D51" s="16" t="s">
        <v>28</v>
      </c>
      <c r="E51" s="16" t="s">
        <v>87</v>
      </c>
      <c r="F51" s="16" t="s">
        <v>105</v>
      </c>
      <c r="G51" s="17">
        <f t="shared" si="0"/>
        <v>136283.33333333334</v>
      </c>
      <c r="H51" s="18">
        <v>1.7</v>
      </c>
      <c r="I51" s="6"/>
    </row>
    <row r="52" spans="2:9" x14ac:dyDescent="0.3">
      <c r="B52" s="23" t="s">
        <v>170</v>
      </c>
      <c r="C52" s="16" t="s">
        <v>279</v>
      </c>
      <c r="D52" s="16" t="s">
        <v>32</v>
      </c>
      <c r="E52" s="16" t="s">
        <v>87</v>
      </c>
      <c r="F52" s="16" t="s">
        <v>106</v>
      </c>
      <c r="G52" s="17">
        <f t="shared" si="0"/>
        <v>205226.66666666669</v>
      </c>
      <c r="H52" s="18">
        <v>2.56</v>
      </c>
      <c r="I52" s="6"/>
    </row>
    <row r="53" spans="2:9" x14ac:dyDescent="0.3">
      <c r="B53" s="23" t="s">
        <v>170</v>
      </c>
      <c r="C53" s="16" t="s">
        <v>837</v>
      </c>
      <c r="D53" s="16" t="s">
        <v>4</v>
      </c>
      <c r="E53" s="16" t="s">
        <v>87</v>
      </c>
      <c r="F53" s="16" t="s">
        <v>99</v>
      </c>
      <c r="G53" s="17">
        <f t="shared" si="0"/>
        <v>80166.666666666672</v>
      </c>
      <c r="H53" s="18">
        <v>1</v>
      </c>
      <c r="I53" s="6"/>
    </row>
    <row r="54" spans="2:9" x14ac:dyDescent="0.3">
      <c r="B54" s="23" t="s">
        <v>170</v>
      </c>
      <c r="C54" s="16" t="s">
        <v>837</v>
      </c>
      <c r="D54" s="16" t="s">
        <v>8</v>
      </c>
      <c r="E54" s="16" t="s">
        <v>87</v>
      </c>
      <c r="F54" s="16" t="s">
        <v>100</v>
      </c>
      <c r="G54" s="17">
        <f t="shared" si="0"/>
        <v>160333.33333333334</v>
      </c>
      <c r="H54" s="18">
        <v>2</v>
      </c>
      <c r="I54" s="6"/>
    </row>
    <row r="55" spans="2:9" x14ac:dyDescent="0.3">
      <c r="B55" s="23" t="s">
        <v>170</v>
      </c>
      <c r="C55" s="16" t="s">
        <v>837</v>
      </c>
      <c r="D55" s="16" t="s">
        <v>12</v>
      </c>
      <c r="E55" s="16" t="s">
        <v>87</v>
      </c>
      <c r="F55" s="16" t="s">
        <v>101</v>
      </c>
      <c r="G55" s="17">
        <f t="shared" si="0"/>
        <v>240500</v>
      </c>
      <c r="H55" s="18">
        <v>3</v>
      </c>
      <c r="I55" s="6"/>
    </row>
    <row r="56" spans="2:9" x14ac:dyDescent="0.3">
      <c r="B56" s="23" t="s">
        <v>170</v>
      </c>
      <c r="C56" s="16" t="s">
        <v>837</v>
      </c>
      <c r="D56" s="16" t="s">
        <v>16</v>
      </c>
      <c r="E56" s="16" t="s">
        <v>87</v>
      </c>
      <c r="F56" s="16" t="s">
        <v>102</v>
      </c>
      <c r="G56" s="17">
        <f t="shared" si="0"/>
        <v>320666.66666666669</v>
      </c>
      <c r="H56" s="18">
        <v>4</v>
      </c>
      <c r="I56" s="6"/>
    </row>
    <row r="57" spans="2:9" x14ac:dyDescent="0.3">
      <c r="B57" s="23" t="s">
        <v>170</v>
      </c>
      <c r="C57" s="16" t="s">
        <v>837</v>
      </c>
      <c r="D57" s="16" t="s">
        <v>20</v>
      </c>
      <c r="E57" s="16" t="s">
        <v>87</v>
      </c>
      <c r="F57" s="16" t="s">
        <v>103</v>
      </c>
      <c r="G57" s="17">
        <f t="shared" si="0"/>
        <v>561166.66666666674</v>
      </c>
      <c r="H57" s="18">
        <v>7</v>
      </c>
      <c r="I57" s="6"/>
    </row>
    <row r="58" spans="2:9" x14ac:dyDescent="0.3">
      <c r="B58" s="23" t="s">
        <v>170</v>
      </c>
      <c r="C58" s="16" t="s">
        <v>837</v>
      </c>
      <c r="D58" s="16" t="s">
        <v>24</v>
      </c>
      <c r="E58" s="16" t="s">
        <v>87</v>
      </c>
      <c r="F58" s="16" t="s">
        <v>104</v>
      </c>
      <c r="G58" s="17">
        <f t="shared" si="0"/>
        <v>641333.33333333337</v>
      </c>
      <c r="H58" s="18">
        <v>8</v>
      </c>
      <c r="I58" s="6"/>
    </row>
    <row r="59" spans="2:9" x14ac:dyDescent="0.3">
      <c r="B59" s="23" t="s">
        <v>170</v>
      </c>
      <c r="C59" s="16" t="s">
        <v>837</v>
      </c>
      <c r="D59" s="16" t="s">
        <v>28</v>
      </c>
      <c r="E59" s="16" t="s">
        <v>87</v>
      </c>
      <c r="F59" s="16" t="s">
        <v>105</v>
      </c>
      <c r="G59" s="17">
        <f t="shared" si="0"/>
        <v>136283.33333333334</v>
      </c>
      <c r="H59" s="18">
        <v>1.7</v>
      </c>
      <c r="I59" s="6"/>
    </row>
    <row r="60" spans="2:9" x14ac:dyDescent="0.3">
      <c r="B60" s="23" t="s">
        <v>170</v>
      </c>
      <c r="C60" s="16" t="s">
        <v>837</v>
      </c>
      <c r="D60" s="16" t="s">
        <v>32</v>
      </c>
      <c r="E60" s="16" t="s">
        <v>87</v>
      </c>
      <c r="F60" s="16" t="s">
        <v>106</v>
      </c>
      <c r="G60" s="21">
        <f t="shared" si="0"/>
        <v>205226.66666666669</v>
      </c>
      <c r="H60" s="22">
        <v>2.56</v>
      </c>
      <c r="I60" s="6"/>
    </row>
    <row r="61" spans="2:9" x14ac:dyDescent="0.3">
      <c r="B61" s="23" t="s">
        <v>288</v>
      </c>
      <c r="C61" s="16" t="s">
        <v>198</v>
      </c>
      <c r="D61" s="16" t="s">
        <v>4</v>
      </c>
      <c r="E61" s="16" t="s">
        <v>87</v>
      </c>
      <c r="F61" s="16" t="s">
        <v>99</v>
      </c>
      <c r="G61" s="17">
        <v>80166.666666666672</v>
      </c>
      <c r="H61" s="18">
        <v>1</v>
      </c>
    </row>
    <row r="62" spans="2:9" x14ac:dyDescent="0.3">
      <c r="B62" s="23" t="s">
        <v>288</v>
      </c>
      <c r="C62" s="16" t="s">
        <v>198</v>
      </c>
      <c r="D62" s="16" t="s">
        <v>8</v>
      </c>
      <c r="E62" s="16" t="s">
        <v>87</v>
      </c>
      <c r="F62" s="16" t="s">
        <v>100</v>
      </c>
      <c r="G62" s="17">
        <v>160333.33333333334</v>
      </c>
      <c r="H62" s="18">
        <v>2</v>
      </c>
    </row>
    <row r="63" spans="2:9" x14ac:dyDescent="0.3">
      <c r="B63" s="23" t="s">
        <v>288</v>
      </c>
      <c r="C63" s="16" t="s">
        <v>198</v>
      </c>
      <c r="D63" s="16" t="s">
        <v>12</v>
      </c>
      <c r="E63" s="16" t="s">
        <v>87</v>
      </c>
      <c r="F63" s="16" t="s">
        <v>101</v>
      </c>
      <c r="G63" s="17">
        <v>240500</v>
      </c>
      <c r="H63" s="18">
        <v>3</v>
      </c>
    </row>
    <row r="64" spans="2:9" x14ac:dyDescent="0.3">
      <c r="B64" s="23" t="s">
        <v>288</v>
      </c>
      <c r="C64" s="16" t="s">
        <v>198</v>
      </c>
      <c r="D64" s="16" t="s">
        <v>16</v>
      </c>
      <c r="E64" s="16" t="s">
        <v>87</v>
      </c>
      <c r="F64" s="16" t="s">
        <v>102</v>
      </c>
      <c r="G64" s="17">
        <v>320666.66666666669</v>
      </c>
      <c r="H64" s="18">
        <v>4</v>
      </c>
    </row>
    <row r="65" spans="2:8" x14ac:dyDescent="0.3">
      <c r="B65" s="23" t="s">
        <v>288</v>
      </c>
      <c r="C65" s="16" t="s">
        <v>198</v>
      </c>
      <c r="D65" s="16" t="s">
        <v>20</v>
      </c>
      <c r="E65" s="16" t="s">
        <v>87</v>
      </c>
      <c r="F65" s="16" t="s">
        <v>103</v>
      </c>
      <c r="G65" s="17">
        <v>561166.66666666674</v>
      </c>
      <c r="H65" s="18">
        <v>7</v>
      </c>
    </row>
    <row r="66" spans="2:8" x14ac:dyDescent="0.3">
      <c r="B66" s="23" t="s">
        <v>288</v>
      </c>
      <c r="C66" s="16" t="s">
        <v>198</v>
      </c>
      <c r="D66" s="16" t="s">
        <v>24</v>
      </c>
      <c r="E66" s="16" t="s">
        <v>87</v>
      </c>
      <c r="F66" s="16" t="s">
        <v>104</v>
      </c>
      <c r="G66" s="17">
        <v>641333.33333333337</v>
      </c>
      <c r="H66" s="18">
        <v>8</v>
      </c>
    </row>
    <row r="67" spans="2:8" x14ac:dyDescent="0.3">
      <c r="B67" s="23" t="s">
        <v>288</v>
      </c>
      <c r="C67" s="16" t="s">
        <v>198</v>
      </c>
      <c r="D67" s="16" t="s">
        <v>28</v>
      </c>
      <c r="E67" s="16" t="s">
        <v>87</v>
      </c>
      <c r="F67" s="16" t="s">
        <v>105</v>
      </c>
      <c r="G67" s="17">
        <v>136283.33333333334</v>
      </c>
      <c r="H67" s="18">
        <v>1.7</v>
      </c>
    </row>
    <row r="68" spans="2:8" x14ac:dyDescent="0.3">
      <c r="B68" s="23" t="s">
        <v>288</v>
      </c>
      <c r="C68" s="16" t="s">
        <v>198</v>
      </c>
      <c r="D68" s="16" t="s">
        <v>32</v>
      </c>
      <c r="E68" s="16" t="s">
        <v>87</v>
      </c>
      <c r="F68" s="16" t="s">
        <v>106</v>
      </c>
      <c r="G68" s="21">
        <v>205226.66666666669</v>
      </c>
      <c r="H68" s="22">
        <v>2.56</v>
      </c>
    </row>
    <row r="69" spans="2:8" x14ac:dyDescent="0.3">
      <c r="B69" s="23" t="s">
        <v>288</v>
      </c>
      <c r="C69" s="16" t="s">
        <v>199</v>
      </c>
      <c r="D69" s="16" t="s">
        <v>4</v>
      </c>
      <c r="E69" s="16" t="s">
        <v>87</v>
      </c>
      <c r="F69" s="16" t="s">
        <v>99</v>
      </c>
      <c r="G69" s="17">
        <v>80166.666666666672</v>
      </c>
      <c r="H69" s="18">
        <v>1</v>
      </c>
    </row>
    <row r="70" spans="2:8" x14ac:dyDescent="0.3">
      <c r="B70" s="23" t="s">
        <v>288</v>
      </c>
      <c r="C70" s="16" t="s">
        <v>199</v>
      </c>
      <c r="D70" s="16" t="s">
        <v>8</v>
      </c>
      <c r="E70" s="16" t="s">
        <v>87</v>
      </c>
      <c r="F70" s="16" t="s">
        <v>100</v>
      </c>
      <c r="G70" s="17">
        <v>160333.33333333334</v>
      </c>
      <c r="H70" s="18">
        <v>2</v>
      </c>
    </row>
    <row r="71" spans="2:8" x14ac:dyDescent="0.3">
      <c r="B71" s="23" t="s">
        <v>288</v>
      </c>
      <c r="C71" s="16" t="s">
        <v>199</v>
      </c>
      <c r="D71" s="16" t="s">
        <v>12</v>
      </c>
      <c r="E71" s="16" t="s">
        <v>87</v>
      </c>
      <c r="F71" s="16" t="s">
        <v>101</v>
      </c>
      <c r="G71" s="17">
        <v>240500</v>
      </c>
      <c r="H71" s="18">
        <v>3</v>
      </c>
    </row>
    <row r="72" spans="2:8" x14ac:dyDescent="0.3">
      <c r="B72" s="23" t="s">
        <v>288</v>
      </c>
      <c r="C72" s="16" t="s">
        <v>199</v>
      </c>
      <c r="D72" s="16" t="s">
        <v>16</v>
      </c>
      <c r="E72" s="16" t="s">
        <v>87</v>
      </c>
      <c r="F72" s="16" t="s">
        <v>102</v>
      </c>
      <c r="G72" s="17">
        <v>320666.66666666669</v>
      </c>
      <c r="H72" s="18">
        <v>4</v>
      </c>
    </row>
    <row r="73" spans="2:8" x14ac:dyDescent="0.3">
      <c r="B73" s="16" t="s">
        <v>288</v>
      </c>
      <c r="C73" s="16" t="s">
        <v>199</v>
      </c>
      <c r="D73" s="23" t="s">
        <v>20</v>
      </c>
      <c r="E73" s="16" t="s">
        <v>87</v>
      </c>
      <c r="F73" s="16" t="s">
        <v>103</v>
      </c>
      <c r="G73" s="17">
        <v>561166.66666666674</v>
      </c>
      <c r="H73" s="18">
        <v>7</v>
      </c>
    </row>
    <row r="74" spans="2:8" x14ac:dyDescent="0.3">
      <c r="B74" s="16" t="s">
        <v>288</v>
      </c>
      <c r="C74" s="16" t="s">
        <v>199</v>
      </c>
      <c r="D74" s="23" t="s">
        <v>24</v>
      </c>
      <c r="E74" s="16" t="s">
        <v>87</v>
      </c>
      <c r="F74" s="16" t="s">
        <v>104</v>
      </c>
      <c r="G74" s="17">
        <v>641333.33333333337</v>
      </c>
      <c r="H74" s="18">
        <v>8</v>
      </c>
    </row>
    <row r="75" spans="2:8" x14ac:dyDescent="0.3">
      <c r="B75" s="16" t="s">
        <v>288</v>
      </c>
      <c r="C75" s="16" t="s">
        <v>199</v>
      </c>
      <c r="D75" s="23" t="s">
        <v>28</v>
      </c>
      <c r="E75" s="16" t="s">
        <v>87</v>
      </c>
      <c r="F75" s="16" t="s">
        <v>105</v>
      </c>
      <c r="G75" s="17">
        <v>136283.33333333334</v>
      </c>
      <c r="H75" s="18">
        <v>1.7</v>
      </c>
    </row>
    <row r="76" spans="2:8" x14ac:dyDescent="0.3">
      <c r="B76" s="16" t="s">
        <v>288</v>
      </c>
      <c r="C76" s="16" t="s">
        <v>199</v>
      </c>
      <c r="D76" s="24" t="s">
        <v>32</v>
      </c>
      <c r="E76" s="20" t="s">
        <v>87</v>
      </c>
      <c r="F76" s="20" t="s">
        <v>106</v>
      </c>
      <c r="G76" s="21">
        <v>205226.66666666669</v>
      </c>
      <c r="H76" s="22">
        <v>2.56</v>
      </c>
    </row>
    <row r="77" spans="2:8" x14ac:dyDescent="0.3">
      <c r="B77" s="16" t="s">
        <v>288</v>
      </c>
      <c r="C77" s="16" t="s">
        <v>200</v>
      </c>
      <c r="D77" s="23" t="s">
        <v>4</v>
      </c>
      <c r="E77" s="16" t="s">
        <v>87</v>
      </c>
      <c r="F77" s="16" t="s">
        <v>99</v>
      </c>
      <c r="G77" s="17">
        <v>80166.666666666672</v>
      </c>
      <c r="H77" s="18">
        <v>1</v>
      </c>
    </row>
    <row r="78" spans="2:8" x14ac:dyDescent="0.3">
      <c r="B78" s="16" t="s">
        <v>288</v>
      </c>
      <c r="C78" s="16" t="s">
        <v>200</v>
      </c>
      <c r="D78" s="23" t="s">
        <v>8</v>
      </c>
      <c r="E78" s="16" t="s">
        <v>87</v>
      </c>
      <c r="F78" s="16" t="s">
        <v>100</v>
      </c>
      <c r="G78" s="17">
        <v>160333.33333333334</v>
      </c>
      <c r="H78" s="18">
        <v>2</v>
      </c>
    </row>
    <row r="79" spans="2:8" x14ac:dyDescent="0.3">
      <c r="B79" s="16" t="s">
        <v>288</v>
      </c>
      <c r="C79" s="16" t="s">
        <v>200</v>
      </c>
      <c r="D79" s="23" t="s">
        <v>12</v>
      </c>
      <c r="E79" s="16" t="s">
        <v>87</v>
      </c>
      <c r="F79" s="16" t="s">
        <v>101</v>
      </c>
      <c r="G79" s="17">
        <v>240500</v>
      </c>
      <c r="H79" s="18">
        <v>3</v>
      </c>
    </row>
    <row r="80" spans="2:8" x14ac:dyDescent="0.3">
      <c r="B80" s="16" t="s">
        <v>288</v>
      </c>
      <c r="C80" s="16" t="s">
        <v>200</v>
      </c>
      <c r="D80" s="23" t="s">
        <v>16</v>
      </c>
      <c r="E80" s="16" t="s">
        <v>87</v>
      </c>
      <c r="F80" s="16" t="s">
        <v>102</v>
      </c>
      <c r="G80" s="17">
        <v>320666.66666666669</v>
      </c>
      <c r="H80" s="18">
        <v>4</v>
      </c>
    </row>
    <row r="81" spans="2:8" x14ac:dyDescent="0.3">
      <c r="B81" s="16" t="s">
        <v>288</v>
      </c>
      <c r="C81" s="16" t="s">
        <v>200</v>
      </c>
      <c r="D81" s="23" t="s">
        <v>20</v>
      </c>
      <c r="E81" s="16" t="s">
        <v>87</v>
      </c>
      <c r="F81" s="16" t="s">
        <v>103</v>
      </c>
      <c r="G81" s="17">
        <v>561166.66666666674</v>
      </c>
      <c r="H81" s="18">
        <v>7</v>
      </c>
    </row>
    <row r="82" spans="2:8" x14ac:dyDescent="0.3">
      <c r="B82" s="16" t="s">
        <v>288</v>
      </c>
      <c r="C82" s="16" t="s">
        <v>200</v>
      </c>
      <c r="D82" s="23" t="s">
        <v>24</v>
      </c>
      <c r="E82" s="16" t="s">
        <v>87</v>
      </c>
      <c r="F82" s="16" t="s">
        <v>104</v>
      </c>
      <c r="G82" s="17">
        <v>641333.33333333337</v>
      </c>
      <c r="H82" s="18">
        <v>8</v>
      </c>
    </row>
    <row r="83" spans="2:8" x14ac:dyDescent="0.3">
      <c r="B83" s="16" t="s">
        <v>288</v>
      </c>
      <c r="C83" s="16" t="s">
        <v>200</v>
      </c>
      <c r="D83" s="23" t="s">
        <v>28</v>
      </c>
      <c r="E83" s="16" t="s">
        <v>87</v>
      </c>
      <c r="F83" s="16" t="s">
        <v>105</v>
      </c>
      <c r="G83" s="17">
        <v>136283.33333333334</v>
      </c>
      <c r="H83" s="18">
        <v>1.7</v>
      </c>
    </row>
    <row r="84" spans="2:8" x14ac:dyDescent="0.3">
      <c r="B84" s="16" t="s">
        <v>288</v>
      </c>
      <c r="C84" s="16" t="s">
        <v>200</v>
      </c>
      <c r="D84" s="24" t="s">
        <v>32</v>
      </c>
      <c r="E84" s="20" t="s">
        <v>87</v>
      </c>
      <c r="F84" s="20" t="s">
        <v>106</v>
      </c>
      <c r="G84" s="21">
        <v>205226.66666666669</v>
      </c>
      <c r="H84" s="22">
        <v>2.56</v>
      </c>
    </row>
    <row r="85" spans="2:8" x14ac:dyDescent="0.3">
      <c r="B85" s="16" t="s">
        <v>288</v>
      </c>
      <c r="C85" s="16" t="s">
        <v>201</v>
      </c>
      <c r="D85" s="23" t="s">
        <v>4</v>
      </c>
      <c r="E85" s="16" t="s">
        <v>87</v>
      </c>
      <c r="F85" s="16" t="s">
        <v>99</v>
      </c>
      <c r="G85" s="17">
        <v>80166.666666666672</v>
      </c>
      <c r="H85" s="18">
        <v>1</v>
      </c>
    </row>
    <row r="86" spans="2:8" x14ac:dyDescent="0.3">
      <c r="B86" s="16" t="s">
        <v>288</v>
      </c>
      <c r="C86" s="16" t="s">
        <v>201</v>
      </c>
      <c r="D86" s="23" t="s">
        <v>8</v>
      </c>
      <c r="E86" s="16" t="s">
        <v>87</v>
      </c>
      <c r="F86" s="16" t="s">
        <v>100</v>
      </c>
      <c r="G86" s="17">
        <v>160333.33333333334</v>
      </c>
      <c r="H86" s="18">
        <v>2</v>
      </c>
    </row>
    <row r="87" spans="2:8" x14ac:dyDescent="0.3">
      <c r="B87" s="16" t="s">
        <v>288</v>
      </c>
      <c r="C87" s="16" t="s">
        <v>201</v>
      </c>
      <c r="D87" s="23" t="s">
        <v>12</v>
      </c>
      <c r="E87" s="16" t="s">
        <v>87</v>
      </c>
      <c r="F87" s="16" t="s">
        <v>101</v>
      </c>
      <c r="G87" s="17">
        <v>240500</v>
      </c>
      <c r="H87" s="18">
        <v>3</v>
      </c>
    </row>
    <row r="88" spans="2:8" x14ac:dyDescent="0.3">
      <c r="B88" s="16" t="s">
        <v>288</v>
      </c>
      <c r="C88" s="16" t="s">
        <v>201</v>
      </c>
      <c r="D88" s="23" t="s">
        <v>16</v>
      </c>
      <c r="E88" s="16" t="s">
        <v>87</v>
      </c>
      <c r="F88" s="16" t="s">
        <v>102</v>
      </c>
      <c r="G88" s="17">
        <v>320666.66666666669</v>
      </c>
      <c r="H88" s="18">
        <v>4</v>
      </c>
    </row>
    <row r="89" spans="2:8" x14ac:dyDescent="0.3">
      <c r="B89" s="16" t="s">
        <v>288</v>
      </c>
      <c r="C89" s="16" t="s">
        <v>201</v>
      </c>
      <c r="D89" s="23" t="s">
        <v>20</v>
      </c>
      <c r="E89" s="16" t="s">
        <v>87</v>
      </c>
      <c r="F89" s="16" t="s">
        <v>103</v>
      </c>
      <c r="G89" s="17">
        <v>561166.66666666674</v>
      </c>
      <c r="H89" s="18">
        <v>7</v>
      </c>
    </row>
    <row r="90" spans="2:8" x14ac:dyDescent="0.3">
      <c r="B90" s="16" t="s">
        <v>288</v>
      </c>
      <c r="C90" s="16" t="s">
        <v>201</v>
      </c>
      <c r="D90" s="23" t="s">
        <v>24</v>
      </c>
      <c r="E90" s="16" t="s">
        <v>87</v>
      </c>
      <c r="F90" s="16" t="s">
        <v>104</v>
      </c>
      <c r="G90" s="17">
        <v>641333.33333333337</v>
      </c>
      <c r="H90" s="18">
        <v>8</v>
      </c>
    </row>
    <row r="91" spans="2:8" x14ac:dyDescent="0.3">
      <c r="B91" s="16" t="s">
        <v>288</v>
      </c>
      <c r="C91" s="16" t="s">
        <v>201</v>
      </c>
      <c r="D91" s="23" t="s">
        <v>28</v>
      </c>
      <c r="E91" s="16" t="s">
        <v>87</v>
      </c>
      <c r="F91" s="16" t="s">
        <v>105</v>
      </c>
      <c r="G91" s="17">
        <v>136283.33333333334</v>
      </c>
      <c r="H91" s="18">
        <v>1.7</v>
      </c>
    </row>
    <row r="92" spans="2:8" x14ac:dyDescent="0.3">
      <c r="B92" s="16" t="s">
        <v>288</v>
      </c>
      <c r="C92" s="16" t="s">
        <v>201</v>
      </c>
      <c r="D92" s="24" t="s">
        <v>32</v>
      </c>
      <c r="E92" s="20" t="s">
        <v>87</v>
      </c>
      <c r="F92" s="20" t="s">
        <v>106</v>
      </c>
      <c r="G92" s="21">
        <v>205226.66666666669</v>
      </c>
      <c r="H92" s="22">
        <v>2.56</v>
      </c>
    </row>
    <row r="93" spans="2:8" x14ac:dyDescent="0.3">
      <c r="B93" s="16" t="s">
        <v>288</v>
      </c>
      <c r="C93" s="16" t="s">
        <v>202</v>
      </c>
      <c r="D93" s="23" t="s">
        <v>4</v>
      </c>
      <c r="E93" s="16" t="s">
        <v>87</v>
      </c>
      <c r="F93" s="16" t="s">
        <v>99</v>
      </c>
      <c r="G93" s="17">
        <v>80166.666666666672</v>
      </c>
      <c r="H93" s="18">
        <v>1</v>
      </c>
    </row>
    <row r="94" spans="2:8" x14ac:dyDescent="0.3">
      <c r="B94" s="16" t="s">
        <v>288</v>
      </c>
      <c r="C94" s="16" t="s">
        <v>202</v>
      </c>
      <c r="D94" s="23" t="s">
        <v>8</v>
      </c>
      <c r="E94" s="16" t="s">
        <v>87</v>
      </c>
      <c r="F94" s="16" t="s">
        <v>100</v>
      </c>
      <c r="G94" s="17">
        <v>160333.33333333334</v>
      </c>
      <c r="H94" s="18">
        <v>2</v>
      </c>
    </row>
    <row r="95" spans="2:8" x14ac:dyDescent="0.3">
      <c r="B95" s="16" t="s">
        <v>288</v>
      </c>
      <c r="C95" s="16" t="s">
        <v>202</v>
      </c>
      <c r="D95" s="23" t="s">
        <v>12</v>
      </c>
      <c r="E95" s="16" t="s">
        <v>87</v>
      </c>
      <c r="F95" s="16" t="s">
        <v>101</v>
      </c>
      <c r="G95" s="17">
        <v>240500</v>
      </c>
      <c r="H95" s="18">
        <v>3</v>
      </c>
    </row>
    <row r="96" spans="2:8" x14ac:dyDescent="0.3">
      <c r="B96" s="16" t="s">
        <v>288</v>
      </c>
      <c r="C96" s="16" t="s">
        <v>202</v>
      </c>
      <c r="D96" s="23" t="s">
        <v>16</v>
      </c>
      <c r="E96" s="16" t="s">
        <v>87</v>
      </c>
      <c r="F96" s="16" t="s">
        <v>102</v>
      </c>
      <c r="G96" s="17">
        <v>320666.66666666669</v>
      </c>
      <c r="H96" s="18">
        <v>4</v>
      </c>
    </row>
    <row r="97" spans="2:8" x14ac:dyDescent="0.3">
      <c r="B97" s="16" t="s">
        <v>288</v>
      </c>
      <c r="C97" s="16" t="s">
        <v>202</v>
      </c>
      <c r="D97" s="23" t="s">
        <v>20</v>
      </c>
      <c r="E97" s="16" t="s">
        <v>87</v>
      </c>
      <c r="F97" s="16" t="s">
        <v>103</v>
      </c>
      <c r="G97" s="17">
        <v>561166.66666666674</v>
      </c>
      <c r="H97" s="18">
        <v>7</v>
      </c>
    </row>
    <row r="98" spans="2:8" x14ac:dyDescent="0.3">
      <c r="B98" s="16" t="s">
        <v>288</v>
      </c>
      <c r="C98" s="16" t="s">
        <v>202</v>
      </c>
      <c r="D98" s="23" t="s">
        <v>24</v>
      </c>
      <c r="E98" s="16" t="s">
        <v>87</v>
      </c>
      <c r="F98" s="16" t="s">
        <v>104</v>
      </c>
      <c r="G98" s="17">
        <v>641333.33333333337</v>
      </c>
      <c r="H98" s="18">
        <v>8</v>
      </c>
    </row>
    <row r="99" spans="2:8" x14ac:dyDescent="0.3">
      <c r="B99" s="16" t="s">
        <v>288</v>
      </c>
      <c r="C99" s="16" t="s">
        <v>202</v>
      </c>
      <c r="D99" s="23" t="s">
        <v>28</v>
      </c>
      <c r="E99" s="16" t="s">
        <v>87</v>
      </c>
      <c r="F99" s="16" t="s">
        <v>105</v>
      </c>
      <c r="G99" s="17">
        <v>136283.33333333334</v>
      </c>
      <c r="H99" s="18">
        <v>1.7</v>
      </c>
    </row>
    <row r="100" spans="2:8" x14ac:dyDescent="0.3">
      <c r="B100" s="16" t="s">
        <v>288</v>
      </c>
      <c r="C100" s="16" t="s">
        <v>202</v>
      </c>
      <c r="D100" s="24" t="s">
        <v>32</v>
      </c>
      <c r="E100" s="20" t="s">
        <v>87</v>
      </c>
      <c r="F100" s="20" t="s">
        <v>106</v>
      </c>
      <c r="G100" s="21">
        <v>205226.66666666669</v>
      </c>
      <c r="H100" s="22">
        <v>2.56</v>
      </c>
    </row>
    <row r="101" spans="2:8" x14ac:dyDescent="0.3">
      <c r="B101" s="16" t="s">
        <v>288</v>
      </c>
      <c r="C101" s="38" t="s">
        <v>203</v>
      </c>
      <c r="D101" s="23" t="s">
        <v>4</v>
      </c>
      <c r="E101" s="16" t="s">
        <v>87</v>
      </c>
      <c r="F101" s="16" t="s">
        <v>99</v>
      </c>
      <c r="G101" s="17">
        <v>80166.666666666672</v>
      </c>
      <c r="H101" s="18">
        <v>1</v>
      </c>
    </row>
    <row r="102" spans="2:8" x14ac:dyDescent="0.3">
      <c r="B102" s="16" t="s">
        <v>288</v>
      </c>
      <c r="C102" s="38" t="s">
        <v>203</v>
      </c>
      <c r="D102" s="23" t="s">
        <v>8</v>
      </c>
      <c r="E102" s="16" t="s">
        <v>87</v>
      </c>
      <c r="F102" s="16" t="s">
        <v>100</v>
      </c>
      <c r="G102" s="17">
        <v>160333.33333333334</v>
      </c>
      <c r="H102" s="18">
        <v>2</v>
      </c>
    </row>
    <row r="103" spans="2:8" x14ac:dyDescent="0.3">
      <c r="B103" s="16" t="s">
        <v>288</v>
      </c>
      <c r="C103" s="38" t="s">
        <v>203</v>
      </c>
      <c r="D103" s="23" t="s">
        <v>12</v>
      </c>
      <c r="E103" s="16" t="s">
        <v>87</v>
      </c>
      <c r="F103" s="16" t="s">
        <v>101</v>
      </c>
      <c r="G103" s="17">
        <v>240500</v>
      </c>
      <c r="H103" s="18">
        <v>3</v>
      </c>
    </row>
    <row r="104" spans="2:8" x14ac:dyDescent="0.3">
      <c r="B104" s="16" t="s">
        <v>288</v>
      </c>
      <c r="C104" s="38" t="s">
        <v>203</v>
      </c>
      <c r="D104" s="23" t="s">
        <v>16</v>
      </c>
      <c r="E104" s="16" t="s">
        <v>87</v>
      </c>
      <c r="F104" s="16" t="s">
        <v>102</v>
      </c>
      <c r="G104" s="17">
        <v>320666.66666666669</v>
      </c>
      <c r="H104" s="18">
        <v>4</v>
      </c>
    </row>
    <row r="105" spans="2:8" x14ac:dyDescent="0.3">
      <c r="B105" s="16" t="s">
        <v>288</v>
      </c>
      <c r="C105" s="38" t="s">
        <v>203</v>
      </c>
      <c r="D105" s="23" t="s">
        <v>20</v>
      </c>
      <c r="E105" s="16" t="s">
        <v>87</v>
      </c>
      <c r="F105" s="16" t="s">
        <v>103</v>
      </c>
      <c r="G105" s="17">
        <v>561166.66666666674</v>
      </c>
      <c r="H105" s="18">
        <v>7</v>
      </c>
    </row>
    <row r="106" spans="2:8" x14ac:dyDescent="0.3">
      <c r="B106" s="16" t="s">
        <v>288</v>
      </c>
      <c r="C106" s="38" t="s">
        <v>203</v>
      </c>
      <c r="D106" s="23" t="s">
        <v>24</v>
      </c>
      <c r="E106" s="16" t="s">
        <v>87</v>
      </c>
      <c r="F106" s="16" t="s">
        <v>104</v>
      </c>
      <c r="G106" s="17">
        <v>641333.33333333337</v>
      </c>
      <c r="H106" s="18">
        <v>8</v>
      </c>
    </row>
    <row r="107" spans="2:8" x14ac:dyDescent="0.3">
      <c r="B107" s="16" t="s">
        <v>288</v>
      </c>
      <c r="C107" s="38" t="s">
        <v>203</v>
      </c>
      <c r="D107" s="23" t="s">
        <v>28</v>
      </c>
      <c r="E107" s="16" t="s">
        <v>87</v>
      </c>
      <c r="F107" s="16" t="s">
        <v>105</v>
      </c>
      <c r="G107" s="17">
        <v>136283.33333333334</v>
      </c>
      <c r="H107" s="18">
        <v>1.7</v>
      </c>
    </row>
    <row r="108" spans="2:8" x14ac:dyDescent="0.3">
      <c r="B108" s="16" t="s">
        <v>288</v>
      </c>
      <c r="C108" s="38" t="s">
        <v>203</v>
      </c>
      <c r="D108" s="24" t="s">
        <v>32</v>
      </c>
      <c r="E108" s="20" t="s">
        <v>87</v>
      </c>
      <c r="F108" s="20" t="s">
        <v>106</v>
      </c>
      <c r="G108" s="21">
        <v>205226.66666666669</v>
      </c>
      <c r="H108" s="22">
        <v>2.56</v>
      </c>
    </row>
    <row r="109" spans="2:8" x14ac:dyDescent="0.3">
      <c r="B109" s="16" t="s">
        <v>288</v>
      </c>
      <c r="C109" s="16" t="s">
        <v>204</v>
      </c>
      <c r="D109" s="23" t="s">
        <v>4</v>
      </c>
      <c r="E109" s="16" t="s">
        <v>87</v>
      </c>
      <c r="F109" s="16" t="s">
        <v>99</v>
      </c>
      <c r="G109" s="17">
        <v>80166.666666666672</v>
      </c>
      <c r="H109" s="18">
        <v>1</v>
      </c>
    </row>
    <row r="110" spans="2:8" x14ac:dyDescent="0.3">
      <c r="B110" s="16" t="s">
        <v>288</v>
      </c>
      <c r="C110" s="16" t="s">
        <v>204</v>
      </c>
      <c r="D110" s="23" t="s">
        <v>8</v>
      </c>
      <c r="E110" s="16" t="s">
        <v>87</v>
      </c>
      <c r="F110" s="16" t="s">
        <v>100</v>
      </c>
      <c r="G110" s="17">
        <v>160333.33333333334</v>
      </c>
      <c r="H110" s="18">
        <v>2</v>
      </c>
    </row>
    <row r="111" spans="2:8" x14ac:dyDescent="0.3">
      <c r="B111" s="16" t="s">
        <v>288</v>
      </c>
      <c r="C111" s="16" t="s">
        <v>204</v>
      </c>
      <c r="D111" s="23" t="s">
        <v>12</v>
      </c>
      <c r="E111" s="16" t="s">
        <v>87</v>
      </c>
      <c r="F111" s="16" t="s">
        <v>101</v>
      </c>
      <c r="G111" s="17">
        <v>240500</v>
      </c>
      <c r="H111" s="18">
        <v>3</v>
      </c>
    </row>
    <row r="112" spans="2:8" x14ac:dyDescent="0.3">
      <c r="B112" s="16" t="s">
        <v>288</v>
      </c>
      <c r="C112" s="16" t="s">
        <v>204</v>
      </c>
      <c r="D112" s="23" t="s">
        <v>16</v>
      </c>
      <c r="E112" s="16" t="s">
        <v>87</v>
      </c>
      <c r="F112" s="16" t="s">
        <v>102</v>
      </c>
      <c r="G112" s="17">
        <v>320666.66666666669</v>
      </c>
      <c r="H112" s="18">
        <v>4</v>
      </c>
    </row>
    <row r="113" spans="2:8" x14ac:dyDescent="0.3">
      <c r="B113" s="16" t="s">
        <v>288</v>
      </c>
      <c r="C113" s="16" t="s">
        <v>204</v>
      </c>
      <c r="D113" s="23" t="s">
        <v>20</v>
      </c>
      <c r="E113" s="16" t="s">
        <v>87</v>
      </c>
      <c r="F113" s="16" t="s">
        <v>103</v>
      </c>
      <c r="G113" s="17">
        <v>561166.66666666674</v>
      </c>
      <c r="H113" s="18">
        <v>7</v>
      </c>
    </row>
    <row r="114" spans="2:8" x14ac:dyDescent="0.3">
      <c r="B114" s="16" t="s">
        <v>288</v>
      </c>
      <c r="C114" s="16" t="s">
        <v>204</v>
      </c>
      <c r="D114" s="23" t="s">
        <v>24</v>
      </c>
      <c r="E114" s="16" t="s">
        <v>87</v>
      </c>
      <c r="F114" s="16" t="s">
        <v>104</v>
      </c>
      <c r="G114" s="17">
        <v>641333.33333333337</v>
      </c>
      <c r="H114" s="18">
        <v>8</v>
      </c>
    </row>
    <row r="115" spans="2:8" x14ac:dyDescent="0.3">
      <c r="B115" s="16" t="s">
        <v>288</v>
      </c>
      <c r="C115" s="16" t="s">
        <v>204</v>
      </c>
      <c r="D115" s="23" t="s">
        <v>28</v>
      </c>
      <c r="E115" s="16" t="s">
        <v>87</v>
      </c>
      <c r="F115" s="16" t="s">
        <v>105</v>
      </c>
      <c r="G115" s="17">
        <v>136283.33333333334</v>
      </c>
      <c r="H115" s="18">
        <v>1.7</v>
      </c>
    </row>
    <row r="116" spans="2:8" x14ac:dyDescent="0.3">
      <c r="B116" s="16" t="s">
        <v>288</v>
      </c>
      <c r="C116" s="16" t="s">
        <v>204</v>
      </c>
      <c r="D116" s="24" t="s">
        <v>32</v>
      </c>
      <c r="E116" s="20" t="s">
        <v>87</v>
      </c>
      <c r="F116" s="20" t="s">
        <v>106</v>
      </c>
      <c r="G116" s="21">
        <v>205226.66666666669</v>
      </c>
      <c r="H116" s="22">
        <v>2.56</v>
      </c>
    </row>
    <row r="117" spans="2:8" x14ac:dyDescent="0.3">
      <c r="B117" s="16" t="s">
        <v>288</v>
      </c>
      <c r="C117" s="16" t="s">
        <v>205</v>
      </c>
      <c r="D117" s="23" t="s">
        <v>4</v>
      </c>
      <c r="E117" s="16" t="s">
        <v>87</v>
      </c>
      <c r="F117" s="16" t="s">
        <v>99</v>
      </c>
      <c r="G117" s="17">
        <v>80166.666666666672</v>
      </c>
      <c r="H117" s="18">
        <v>1</v>
      </c>
    </row>
    <row r="118" spans="2:8" x14ac:dyDescent="0.3">
      <c r="B118" s="16" t="s">
        <v>288</v>
      </c>
      <c r="C118" s="16" t="s">
        <v>205</v>
      </c>
      <c r="D118" s="23" t="s">
        <v>8</v>
      </c>
      <c r="E118" s="16" t="s">
        <v>87</v>
      </c>
      <c r="F118" s="16" t="s">
        <v>100</v>
      </c>
      <c r="G118" s="17">
        <v>160333.33333333334</v>
      </c>
      <c r="H118" s="18">
        <v>2</v>
      </c>
    </row>
    <row r="119" spans="2:8" x14ac:dyDescent="0.3">
      <c r="B119" s="16" t="s">
        <v>288</v>
      </c>
      <c r="C119" s="16" t="s">
        <v>205</v>
      </c>
      <c r="D119" s="23" t="s">
        <v>12</v>
      </c>
      <c r="E119" s="16" t="s">
        <v>87</v>
      </c>
      <c r="F119" s="16" t="s">
        <v>101</v>
      </c>
      <c r="G119" s="17">
        <v>240500</v>
      </c>
      <c r="H119" s="18">
        <v>3</v>
      </c>
    </row>
    <row r="120" spans="2:8" x14ac:dyDescent="0.3">
      <c r="B120" s="16" t="s">
        <v>288</v>
      </c>
      <c r="C120" s="16" t="s">
        <v>205</v>
      </c>
      <c r="D120" s="23" t="s">
        <v>16</v>
      </c>
      <c r="E120" s="16" t="s">
        <v>87</v>
      </c>
      <c r="F120" s="16" t="s">
        <v>102</v>
      </c>
      <c r="G120" s="17">
        <v>320666.66666666669</v>
      </c>
      <c r="H120" s="18">
        <v>4</v>
      </c>
    </row>
    <row r="121" spans="2:8" x14ac:dyDescent="0.3">
      <c r="B121" s="16" t="s">
        <v>288</v>
      </c>
      <c r="C121" s="16" t="s">
        <v>205</v>
      </c>
      <c r="D121" s="23" t="s">
        <v>20</v>
      </c>
      <c r="E121" s="16" t="s">
        <v>87</v>
      </c>
      <c r="F121" s="16" t="s">
        <v>103</v>
      </c>
      <c r="G121" s="17">
        <v>561166.66666666674</v>
      </c>
      <c r="H121" s="18">
        <v>7</v>
      </c>
    </row>
    <row r="122" spans="2:8" x14ac:dyDescent="0.3">
      <c r="B122" s="16" t="s">
        <v>288</v>
      </c>
      <c r="C122" s="16" t="s">
        <v>205</v>
      </c>
      <c r="D122" s="23" t="s">
        <v>24</v>
      </c>
      <c r="E122" s="16" t="s">
        <v>87</v>
      </c>
      <c r="F122" s="16" t="s">
        <v>104</v>
      </c>
      <c r="G122" s="17">
        <v>641333.33333333337</v>
      </c>
      <c r="H122" s="18">
        <v>8</v>
      </c>
    </row>
    <row r="123" spans="2:8" x14ac:dyDescent="0.3">
      <c r="B123" s="16" t="s">
        <v>288</v>
      </c>
      <c r="C123" s="16" t="s">
        <v>205</v>
      </c>
      <c r="D123" s="23" t="s">
        <v>28</v>
      </c>
      <c r="E123" s="16" t="s">
        <v>87</v>
      </c>
      <c r="F123" s="16" t="s">
        <v>105</v>
      </c>
      <c r="G123" s="17">
        <v>136283.33333333334</v>
      </c>
      <c r="H123" s="18">
        <v>1.7</v>
      </c>
    </row>
    <row r="124" spans="2:8" x14ac:dyDescent="0.3">
      <c r="B124" s="16" t="s">
        <v>288</v>
      </c>
      <c r="C124" s="16" t="s">
        <v>205</v>
      </c>
      <c r="D124" s="24" t="s">
        <v>32</v>
      </c>
      <c r="E124" s="20" t="s">
        <v>87</v>
      </c>
      <c r="F124" s="20" t="s">
        <v>106</v>
      </c>
      <c r="G124" s="21">
        <v>205226.66666666669</v>
      </c>
      <c r="H124" s="22">
        <v>2.56</v>
      </c>
    </row>
    <row r="125" spans="2:8" x14ac:dyDescent="0.3">
      <c r="B125" s="16" t="s">
        <v>288</v>
      </c>
      <c r="C125" s="16" t="s">
        <v>206</v>
      </c>
      <c r="D125" s="23" t="s">
        <v>4</v>
      </c>
      <c r="E125" s="16" t="s">
        <v>87</v>
      </c>
      <c r="F125" s="16" t="s">
        <v>99</v>
      </c>
      <c r="G125" s="17">
        <v>80166.666666666672</v>
      </c>
      <c r="H125" s="18">
        <v>1</v>
      </c>
    </row>
    <row r="126" spans="2:8" x14ac:dyDescent="0.3">
      <c r="B126" s="16" t="s">
        <v>288</v>
      </c>
      <c r="C126" s="16" t="s">
        <v>206</v>
      </c>
      <c r="D126" s="23" t="s">
        <v>8</v>
      </c>
      <c r="E126" s="16" t="s">
        <v>87</v>
      </c>
      <c r="F126" s="16" t="s">
        <v>100</v>
      </c>
      <c r="G126" s="17">
        <v>160333.33333333334</v>
      </c>
      <c r="H126" s="18">
        <v>2</v>
      </c>
    </row>
    <row r="127" spans="2:8" x14ac:dyDescent="0.3">
      <c r="B127" s="16" t="s">
        <v>288</v>
      </c>
      <c r="C127" s="16" t="s">
        <v>206</v>
      </c>
      <c r="D127" s="23" t="s">
        <v>12</v>
      </c>
      <c r="E127" s="16" t="s">
        <v>87</v>
      </c>
      <c r="F127" s="16" t="s">
        <v>101</v>
      </c>
      <c r="G127" s="17">
        <v>240500</v>
      </c>
      <c r="H127" s="18">
        <v>3</v>
      </c>
    </row>
    <row r="128" spans="2:8" x14ac:dyDescent="0.3">
      <c r="B128" s="16" t="s">
        <v>288</v>
      </c>
      <c r="C128" s="16" t="s">
        <v>206</v>
      </c>
      <c r="D128" s="23" t="s">
        <v>16</v>
      </c>
      <c r="E128" s="16" t="s">
        <v>87</v>
      </c>
      <c r="F128" s="16" t="s">
        <v>102</v>
      </c>
      <c r="G128" s="17">
        <v>320666.66666666669</v>
      </c>
      <c r="H128" s="18">
        <v>4</v>
      </c>
    </row>
    <row r="129" spans="2:8" x14ac:dyDescent="0.3">
      <c r="B129" s="16" t="s">
        <v>288</v>
      </c>
      <c r="C129" s="16" t="s">
        <v>206</v>
      </c>
      <c r="D129" s="23" t="s">
        <v>20</v>
      </c>
      <c r="E129" s="16" t="s">
        <v>87</v>
      </c>
      <c r="F129" s="16" t="s">
        <v>103</v>
      </c>
      <c r="G129" s="17">
        <v>561166.66666666674</v>
      </c>
      <c r="H129" s="18">
        <v>7</v>
      </c>
    </row>
    <row r="130" spans="2:8" x14ac:dyDescent="0.3">
      <c r="B130" s="16" t="s">
        <v>288</v>
      </c>
      <c r="C130" s="16" t="s">
        <v>206</v>
      </c>
      <c r="D130" s="23" t="s">
        <v>24</v>
      </c>
      <c r="E130" s="16" t="s">
        <v>87</v>
      </c>
      <c r="F130" s="16" t="s">
        <v>104</v>
      </c>
      <c r="G130" s="17">
        <v>641333.33333333337</v>
      </c>
      <c r="H130" s="18">
        <v>8</v>
      </c>
    </row>
    <row r="131" spans="2:8" x14ac:dyDescent="0.3">
      <c r="B131" s="16" t="s">
        <v>288</v>
      </c>
      <c r="C131" s="16" t="s">
        <v>206</v>
      </c>
      <c r="D131" s="23" t="s">
        <v>28</v>
      </c>
      <c r="E131" s="16" t="s">
        <v>87</v>
      </c>
      <c r="F131" s="16" t="s">
        <v>105</v>
      </c>
      <c r="G131" s="17">
        <v>136283.33333333334</v>
      </c>
      <c r="H131" s="18">
        <v>1.7</v>
      </c>
    </row>
    <row r="132" spans="2:8" x14ac:dyDescent="0.3">
      <c r="B132" s="16" t="s">
        <v>288</v>
      </c>
      <c r="C132" s="16" t="s">
        <v>206</v>
      </c>
      <c r="D132" s="24" t="s">
        <v>32</v>
      </c>
      <c r="E132" s="20" t="s">
        <v>87</v>
      </c>
      <c r="F132" s="20" t="s">
        <v>106</v>
      </c>
      <c r="G132" s="21">
        <v>205226.66666666669</v>
      </c>
      <c r="H132" s="22">
        <v>2.56</v>
      </c>
    </row>
    <row r="133" spans="2:8" x14ac:dyDescent="0.3">
      <c r="B133" s="16" t="s">
        <v>289</v>
      </c>
      <c r="C133" s="16" t="s">
        <v>209</v>
      </c>
      <c r="D133" s="23" t="s">
        <v>4</v>
      </c>
      <c r="E133" s="16" t="s">
        <v>87</v>
      </c>
      <c r="F133" s="16" t="s">
        <v>99</v>
      </c>
      <c r="G133" s="17">
        <v>80166.666666666672</v>
      </c>
      <c r="H133" s="18">
        <v>1</v>
      </c>
    </row>
    <row r="134" spans="2:8" x14ac:dyDescent="0.3">
      <c r="B134" s="16" t="s">
        <v>289</v>
      </c>
      <c r="C134" s="16" t="s">
        <v>209</v>
      </c>
      <c r="D134" s="23" t="s">
        <v>8</v>
      </c>
      <c r="E134" s="16" t="s">
        <v>87</v>
      </c>
      <c r="F134" s="16" t="s">
        <v>100</v>
      </c>
      <c r="G134" s="17">
        <v>160333.33333333334</v>
      </c>
      <c r="H134" s="18">
        <v>2</v>
      </c>
    </row>
    <row r="135" spans="2:8" x14ac:dyDescent="0.3">
      <c r="B135" s="16" t="s">
        <v>289</v>
      </c>
      <c r="C135" s="16" t="s">
        <v>209</v>
      </c>
      <c r="D135" s="23" t="s">
        <v>12</v>
      </c>
      <c r="E135" s="16" t="s">
        <v>87</v>
      </c>
      <c r="F135" s="16" t="s">
        <v>101</v>
      </c>
      <c r="G135" s="17">
        <v>240500</v>
      </c>
      <c r="H135" s="18">
        <v>3</v>
      </c>
    </row>
    <row r="136" spans="2:8" x14ac:dyDescent="0.3">
      <c r="B136" s="16" t="s">
        <v>289</v>
      </c>
      <c r="C136" s="16" t="s">
        <v>209</v>
      </c>
      <c r="D136" s="23" t="s">
        <v>16</v>
      </c>
      <c r="E136" s="16" t="s">
        <v>87</v>
      </c>
      <c r="F136" s="16" t="s">
        <v>102</v>
      </c>
      <c r="G136" s="17">
        <v>320666.66666666669</v>
      </c>
      <c r="H136" s="18">
        <v>4</v>
      </c>
    </row>
    <row r="137" spans="2:8" x14ac:dyDescent="0.3">
      <c r="B137" s="16" t="s">
        <v>289</v>
      </c>
      <c r="C137" s="16" t="s">
        <v>209</v>
      </c>
      <c r="D137" s="23" t="s">
        <v>20</v>
      </c>
      <c r="E137" s="16" t="s">
        <v>87</v>
      </c>
      <c r="F137" s="16" t="s">
        <v>103</v>
      </c>
      <c r="G137" s="17">
        <v>561166.66666666674</v>
      </c>
      <c r="H137" s="18">
        <v>7</v>
      </c>
    </row>
    <row r="138" spans="2:8" x14ac:dyDescent="0.3">
      <c r="B138" s="16" t="s">
        <v>289</v>
      </c>
      <c r="C138" s="16" t="s">
        <v>209</v>
      </c>
      <c r="D138" s="23" t="s">
        <v>24</v>
      </c>
      <c r="E138" s="16" t="s">
        <v>87</v>
      </c>
      <c r="F138" s="16" t="s">
        <v>104</v>
      </c>
      <c r="G138" s="17">
        <v>641333.33333333337</v>
      </c>
      <c r="H138" s="18">
        <v>8</v>
      </c>
    </row>
    <row r="139" spans="2:8" x14ac:dyDescent="0.3">
      <c r="B139" s="16" t="s">
        <v>289</v>
      </c>
      <c r="C139" s="16" t="s">
        <v>209</v>
      </c>
      <c r="D139" s="23" t="s">
        <v>28</v>
      </c>
      <c r="E139" s="16" t="s">
        <v>87</v>
      </c>
      <c r="F139" s="16" t="s">
        <v>105</v>
      </c>
      <c r="G139" s="17">
        <v>136283.33333333334</v>
      </c>
      <c r="H139" s="18">
        <v>1.7</v>
      </c>
    </row>
    <row r="140" spans="2:8" x14ac:dyDescent="0.3">
      <c r="B140" s="16" t="s">
        <v>289</v>
      </c>
      <c r="C140" s="16" t="s">
        <v>209</v>
      </c>
      <c r="D140" s="24" t="s">
        <v>32</v>
      </c>
      <c r="E140" s="20" t="s">
        <v>87</v>
      </c>
      <c r="F140" s="20" t="s">
        <v>106</v>
      </c>
      <c r="G140" s="21">
        <v>205226.66666666669</v>
      </c>
      <c r="H140" s="22">
        <v>2.56</v>
      </c>
    </row>
    <row r="141" spans="2:8" x14ac:dyDescent="0.3">
      <c r="B141" s="16" t="s">
        <v>289</v>
      </c>
      <c r="C141" s="16" t="s">
        <v>201</v>
      </c>
      <c r="D141" s="23" t="s">
        <v>4</v>
      </c>
      <c r="E141" s="16" t="s">
        <v>87</v>
      </c>
      <c r="F141" s="16" t="s">
        <v>99</v>
      </c>
      <c r="G141" s="17">
        <v>80166.666666666672</v>
      </c>
      <c r="H141" s="18">
        <v>1</v>
      </c>
    </row>
    <row r="142" spans="2:8" x14ac:dyDescent="0.3">
      <c r="B142" s="16" t="s">
        <v>289</v>
      </c>
      <c r="C142" s="16" t="s">
        <v>201</v>
      </c>
      <c r="D142" s="23" t="s">
        <v>8</v>
      </c>
      <c r="E142" s="16" t="s">
        <v>87</v>
      </c>
      <c r="F142" s="16" t="s">
        <v>100</v>
      </c>
      <c r="G142" s="17">
        <v>160333.33333333334</v>
      </c>
      <c r="H142" s="18">
        <v>2</v>
      </c>
    </row>
    <row r="143" spans="2:8" x14ac:dyDescent="0.3">
      <c r="B143" s="16" t="s">
        <v>289</v>
      </c>
      <c r="C143" s="16" t="s">
        <v>201</v>
      </c>
      <c r="D143" s="23" t="s">
        <v>12</v>
      </c>
      <c r="E143" s="16" t="s">
        <v>87</v>
      </c>
      <c r="F143" s="16" t="s">
        <v>101</v>
      </c>
      <c r="G143" s="17">
        <v>240500</v>
      </c>
      <c r="H143" s="18">
        <v>3</v>
      </c>
    </row>
    <row r="144" spans="2:8" x14ac:dyDescent="0.3">
      <c r="B144" s="16" t="s">
        <v>289</v>
      </c>
      <c r="C144" s="16" t="s">
        <v>201</v>
      </c>
      <c r="D144" s="23" t="s">
        <v>16</v>
      </c>
      <c r="E144" s="16" t="s">
        <v>87</v>
      </c>
      <c r="F144" s="16" t="s">
        <v>102</v>
      </c>
      <c r="G144" s="17">
        <v>320666.66666666669</v>
      </c>
      <c r="H144" s="18">
        <v>4</v>
      </c>
    </row>
    <row r="145" spans="2:8" x14ac:dyDescent="0.3">
      <c r="B145" s="16" t="s">
        <v>289</v>
      </c>
      <c r="C145" s="16" t="s">
        <v>201</v>
      </c>
      <c r="D145" s="23" t="s">
        <v>20</v>
      </c>
      <c r="E145" s="16" t="s">
        <v>87</v>
      </c>
      <c r="F145" s="16" t="s">
        <v>103</v>
      </c>
      <c r="G145" s="17">
        <v>561166.66666666674</v>
      </c>
      <c r="H145" s="18">
        <v>7</v>
      </c>
    </row>
    <row r="146" spans="2:8" x14ac:dyDescent="0.3">
      <c r="B146" s="16" t="s">
        <v>289</v>
      </c>
      <c r="C146" s="16" t="s">
        <v>201</v>
      </c>
      <c r="D146" s="23" t="s">
        <v>24</v>
      </c>
      <c r="E146" s="16" t="s">
        <v>87</v>
      </c>
      <c r="F146" s="16" t="s">
        <v>104</v>
      </c>
      <c r="G146" s="17">
        <v>641333.33333333337</v>
      </c>
      <c r="H146" s="18">
        <v>8</v>
      </c>
    </row>
    <row r="147" spans="2:8" x14ac:dyDescent="0.3">
      <c r="B147" s="16" t="s">
        <v>289</v>
      </c>
      <c r="C147" s="16" t="s">
        <v>201</v>
      </c>
      <c r="D147" s="23" t="s">
        <v>28</v>
      </c>
      <c r="E147" s="16" t="s">
        <v>87</v>
      </c>
      <c r="F147" s="16" t="s">
        <v>105</v>
      </c>
      <c r="G147" s="17">
        <v>136283.33333333334</v>
      </c>
      <c r="H147" s="18">
        <v>1.7</v>
      </c>
    </row>
    <row r="148" spans="2:8" x14ac:dyDescent="0.3">
      <c r="B148" s="16" t="s">
        <v>289</v>
      </c>
      <c r="C148" s="16" t="s">
        <v>201</v>
      </c>
      <c r="D148" s="24" t="s">
        <v>32</v>
      </c>
      <c r="E148" s="20" t="s">
        <v>87</v>
      </c>
      <c r="F148" s="20" t="s">
        <v>106</v>
      </c>
      <c r="G148" s="21">
        <v>205226.66666666669</v>
      </c>
      <c r="H148" s="22">
        <v>2.56</v>
      </c>
    </row>
    <row r="149" spans="2:8" x14ac:dyDescent="0.3">
      <c r="B149" s="16" t="s">
        <v>289</v>
      </c>
      <c r="C149" s="16" t="s">
        <v>210</v>
      </c>
      <c r="D149" s="23" t="s">
        <v>4</v>
      </c>
      <c r="E149" s="16" t="s">
        <v>87</v>
      </c>
      <c r="F149" s="16" t="s">
        <v>99</v>
      </c>
      <c r="G149" s="17">
        <v>80166.666666666672</v>
      </c>
      <c r="H149" s="18">
        <v>1</v>
      </c>
    </row>
    <row r="150" spans="2:8" x14ac:dyDescent="0.3">
      <c r="B150" s="16" t="s">
        <v>289</v>
      </c>
      <c r="C150" s="16" t="s">
        <v>210</v>
      </c>
      <c r="D150" s="23" t="s">
        <v>8</v>
      </c>
      <c r="E150" s="16" t="s">
        <v>87</v>
      </c>
      <c r="F150" s="16" t="s">
        <v>100</v>
      </c>
      <c r="G150" s="17">
        <v>160333.33333333334</v>
      </c>
      <c r="H150" s="18">
        <v>2</v>
      </c>
    </row>
    <row r="151" spans="2:8" x14ac:dyDescent="0.3">
      <c r="B151" s="16" t="s">
        <v>289</v>
      </c>
      <c r="C151" s="16" t="s">
        <v>210</v>
      </c>
      <c r="D151" s="23" t="s">
        <v>12</v>
      </c>
      <c r="E151" s="16" t="s">
        <v>87</v>
      </c>
      <c r="F151" s="16" t="s">
        <v>101</v>
      </c>
      <c r="G151" s="17">
        <v>240500</v>
      </c>
      <c r="H151" s="18">
        <v>3</v>
      </c>
    </row>
    <row r="152" spans="2:8" x14ac:dyDescent="0.3">
      <c r="B152" s="16" t="s">
        <v>289</v>
      </c>
      <c r="C152" s="16" t="s">
        <v>210</v>
      </c>
      <c r="D152" s="23" t="s">
        <v>16</v>
      </c>
      <c r="E152" s="16" t="s">
        <v>87</v>
      </c>
      <c r="F152" s="16" t="s">
        <v>102</v>
      </c>
      <c r="G152" s="17">
        <v>320666.66666666669</v>
      </c>
      <c r="H152" s="18">
        <v>4</v>
      </c>
    </row>
    <row r="153" spans="2:8" x14ac:dyDescent="0.3">
      <c r="B153" s="16" t="s">
        <v>289</v>
      </c>
      <c r="C153" s="16" t="s">
        <v>210</v>
      </c>
      <c r="D153" s="23" t="s">
        <v>20</v>
      </c>
      <c r="E153" s="16" t="s">
        <v>87</v>
      </c>
      <c r="F153" s="16" t="s">
        <v>103</v>
      </c>
      <c r="G153" s="17">
        <v>561166.66666666674</v>
      </c>
      <c r="H153" s="18">
        <v>7</v>
      </c>
    </row>
    <row r="154" spans="2:8" x14ac:dyDescent="0.3">
      <c r="B154" s="16" t="s">
        <v>289</v>
      </c>
      <c r="C154" s="16" t="s">
        <v>210</v>
      </c>
      <c r="D154" s="23" t="s">
        <v>24</v>
      </c>
      <c r="E154" s="16" t="s">
        <v>87</v>
      </c>
      <c r="F154" s="16" t="s">
        <v>104</v>
      </c>
      <c r="G154" s="17">
        <v>641333.33333333337</v>
      </c>
      <c r="H154" s="18">
        <v>8</v>
      </c>
    </row>
    <row r="155" spans="2:8" x14ac:dyDescent="0.3">
      <c r="B155" s="16" t="s">
        <v>289</v>
      </c>
      <c r="C155" s="16" t="s">
        <v>210</v>
      </c>
      <c r="D155" s="23" t="s">
        <v>28</v>
      </c>
      <c r="E155" s="16" t="s">
        <v>87</v>
      </c>
      <c r="F155" s="16" t="s">
        <v>105</v>
      </c>
      <c r="G155" s="17">
        <v>136283.33333333334</v>
      </c>
      <c r="H155" s="18">
        <v>1.7</v>
      </c>
    </row>
    <row r="156" spans="2:8" x14ac:dyDescent="0.3">
      <c r="B156" s="16" t="s">
        <v>289</v>
      </c>
      <c r="C156" s="16" t="s">
        <v>210</v>
      </c>
      <c r="D156" s="24" t="s">
        <v>32</v>
      </c>
      <c r="E156" s="20" t="s">
        <v>87</v>
      </c>
      <c r="F156" s="20" t="s">
        <v>106</v>
      </c>
      <c r="G156" s="21">
        <v>205226.66666666669</v>
      </c>
      <c r="H156" s="22">
        <v>2.56</v>
      </c>
    </row>
    <row r="157" spans="2:8" x14ac:dyDescent="0.3">
      <c r="B157" s="16" t="s">
        <v>289</v>
      </c>
      <c r="C157" s="16" t="s">
        <v>208</v>
      </c>
      <c r="D157" s="23" t="s">
        <v>4</v>
      </c>
      <c r="E157" s="16" t="s">
        <v>87</v>
      </c>
      <c r="F157" s="16" t="s">
        <v>99</v>
      </c>
      <c r="G157" s="17">
        <v>80166.666666666672</v>
      </c>
      <c r="H157" s="18">
        <v>1</v>
      </c>
    </row>
    <row r="158" spans="2:8" x14ac:dyDescent="0.3">
      <c r="B158" s="16" t="s">
        <v>289</v>
      </c>
      <c r="C158" s="16" t="s">
        <v>208</v>
      </c>
      <c r="D158" s="23" t="s">
        <v>8</v>
      </c>
      <c r="E158" s="16" t="s">
        <v>87</v>
      </c>
      <c r="F158" s="16" t="s">
        <v>100</v>
      </c>
      <c r="G158" s="17">
        <v>160333.33333333334</v>
      </c>
      <c r="H158" s="18">
        <v>2</v>
      </c>
    </row>
    <row r="159" spans="2:8" x14ac:dyDescent="0.3">
      <c r="B159" s="16" t="s">
        <v>289</v>
      </c>
      <c r="C159" s="16" t="s">
        <v>208</v>
      </c>
      <c r="D159" s="23" t="s">
        <v>12</v>
      </c>
      <c r="E159" s="16" t="s">
        <v>87</v>
      </c>
      <c r="F159" s="16" t="s">
        <v>101</v>
      </c>
      <c r="G159" s="17">
        <v>240500</v>
      </c>
      <c r="H159" s="18">
        <v>3</v>
      </c>
    </row>
    <row r="160" spans="2:8" x14ac:dyDescent="0.3">
      <c r="B160" s="16" t="s">
        <v>289</v>
      </c>
      <c r="C160" s="16" t="s">
        <v>208</v>
      </c>
      <c r="D160" s="23" t="s">
        <v>16</v>
      </c>
      <c r="E160" s="16" t="s">
        <v>87</v>
      </c>
      <c r="F160" s="16" t="s">
        <v>102</v>
      </c>
      <c r="G160" s="17">
        <v>320666.66666666669</v>
      </c>
      <c r="H160" s="18">
        <v>4</v>
      </c>
    </row>
    <row r="161" spans="2:8" x14ac:dyDescent="0.3">
      <c r="B161" s="16" t="s">
        <v>289</v>
      </c>
      <c r="C161" s="16" t="s">
        <v>208</v>
      </c>
      <c r="D161" s="23" t="s">
        <v>20</v>
      </c>
      <c r="E161" s="16" t="s">
        <v>87</v>
      </c>
      <c r="F161" s="16" t="s">
        <v>103</v>
      </c>
      <c r="G161" s="17">
        <v>561166.66666666674</v>
      </c>
      <c r="H161" s="18">
        <v>7</v>
      </c>
    </row>
    <row r="162" spans="2:8" x14ac:dyDescent="0.3">
      <c r="B162" s="16" t="s">
        <v>289</v>
      </c>
      <c r="C162" s="16" t="s">
        <v>208</v>
      </c>
      <c r="D162" s="23" t="s">
        <v>24</v>
      </c>
      <c r="E162" s="16" t="s">
        <v>87</v>
      </c>
      <c r="F162" s="16" t="s">
        <v>104</v>
      </c>
      <c r="G162" s="17">
        <v>641333.33333333337</v>
      </c>
      <c r="H162" s="18">
        <v>8</v>
      </c>
    </row>
    <row r="163" spans="2:8" x14ac:dyDescent="0.3">
      <c r="B163" s="16" t="s">
        <v>289</v>
      </c>
      <c r="C163" s="16" t="s">
        <v>208</v>
      </c>
      <c r="D163" s="23" t="s">
        <v>28</v>
      </c>
      <c r="E163" s="16" t="s">
        <v>87</v>
      </c>
      <c r="F163" s="16" t="s">
        <v>105</v>
      </c>
      <c r="G163" s="17">
        <v>136283.33333333334</v>
      </c>
      <c r="H163" s="18">
        <v>1.7</v>
      </c>
    </row>
    <row r="164" spans="2:8" x14ac:dyDescent="0.3">
      <c r="B164" s="16" t="s">
        <v>289</v>
      </c>
      <c r="C164" s="16" t="s">
        <v>208</v>
      </c>
      <c r="D164" s="24" t="s">
        <v>32</v>
      </c>
      <c r="E164" s="20" t="s">
        <v>87</v>
      </c>
      <c r="F164" s="20" t="s">
        <v>106</v>
      </c>
      <c r="G164" s="21">
        <v>205226.66666666669</v>
      </c>
      <c r="H164" s="22">
        <v>2.56</v>
      </c>
    </row>
    <row r="165" spans="2:8" x14ac:dyDescent="0.3">
      <c r="B165" s="16" t="s">
        <v>290</v>
      </c>
      <c r="C165" s="16" t="s">
        <v>211</v>
      </c>
      <c r="D165" s="23" t="s">
        <v>4</v>
      </c>
      <c r="E165" s="16" t="s">
        <v>87</v>
      </c>
      <c r="F165" s="17" t="s">
        <v>99</v>
      </c>
      <c r="G165" s="17">
        <v>80166.666666666672</v>
      </c>
      <c r="H165" s="18">
        <v>1</v>
      </c>
    </row>
    <row r="166" spans="2:8" x14ac:dyDescent="0.3">
      <c r="B166" s="16" t="s">
        <v>290</v>
      </c>
      <c r="C166" s="16" t="s">
        <v>211</v>
      </c>
      <c r="D166" s="23" t="s">
        <v>8</v>
      </c>
      <c r="E166" s="16" t="s">
        <v>87</v>
      </c>
      <c r="F166" s="17" t="s">
        <v>100</v>
      </c>
      <c r="G166" s="17">
        <v>160333.33333333334</v>
      </c>
      <c r="H166" s="18">
        <v>2</v>
      </c>
    </row>
    <row r="167" spans="2:8" x14ac:dyDescent="0.3">
      <c r="B167" s="16" t="s">
        <v>290</v>
      </c>
      <c r="C167" s="16" t="s">
        <v>211</v>
      </c>
      <c r="D167" s="23" t="s">
        <v>12</v>
      </c>
      <c r="E167" s="16" t="s">
        <v>87</v>
      </c>
      <c r="F167" s="17" t="s">
        <v>101</v>
      </c>
      <c r="G167" s="17">
        <v>240500</v>
      </c>
      <c r="H167" s="18">
        <v>3</v>
      </c>
    </row>
    <row r="168" spans="2:8" x14ac:dyDescent="0.3">
      <c r="B168" s="16" t="s">
        <v>290</v>
      </c>
      <c r="C168" s="16" t="s">
        <v>211</v>
      </c>
      <c r="D168" s="23" t="s">
        <v>16</v>
      </c>
      <c r="E168" s="16" t="s">
        <v>87</v>
      </c>
      <c r="F168" s="17" t="s">
        <v>102</v>
      </c>
      <c r="G168" s="17">
        <v>320666.66666666669</v>
      </c>
      <c r="H168" s="18">
        <v>4</v>
      </c>
    </row>
    <row r="169" spans="2:8" x14ac:dyDescent="0.3">
      <c r="B169" s="16" t="s">
        <v>290</v>
      </c>
      <c r="C169" s="16" t="s">
        <v>211</v>
      </c>
      <c r="D169" s="23" t="s">
        <v>20</v>
      </c>
      <c r="E169" s="16" t="s">
        <v>87</v>
      </c>
      <c r="F169" s="17" t="s">
        <v>103</v>
      </c>
      <c r="G169" s="17">
        <v>561166.66666666674</v>
      </c>
      <c r="H169" s="18">
        <v>7</v>
      </c>
    </row>
    <row r="170" spans="2:8" x14ac:dyDescent="0.3">
      <c r="B170" s="16" t="s">
        <v>290</v>
      </c>
      <c r="C170" s="16" t="s">
        <v>211</v>
      </c>
      <c r="D170" s="23" t="s">
        <v>24</v>
      </c>
      <c r="E170" s="16" t="s">
        <v>87</v>
      </c>
      <c r="F170" s="17" t="s">
        <v>104</v>
      </c>
      <c r="G170" s="17">
        <v>641333.33333333337</v>
      </c>
      <c r="H170" s="18">
        <v>8</v>
      </c>
    </row>
    <row r="171" spans="2:8" x14ac:dyDescent="0.3">
      <c r="B171" s="16" t="s">
        <v>290</v>
      </c>
      <c r="C171" s="16" t="s">
        <v>211</v>
      </c>
      <c r="D171" s="23" t="s">
        <v>28</v>
      </c>
      <c r="E171" s="16" t="s">
        <v>87</v>
      </c>
      <c r="F171" s="17" t="s">
        <v>105</v>
      </c>
      <c r="G171" s="17">
        <v>136283.33333333334</v>
      </c>
      <c r="H171" s="18">
        <v>1.7</v>
      </c>
    </row>
    <row r="172" spans="2:8" x14ac:dyDescent="0.3">
      <c r="B172" s="16" t="s">
        <v>290</v>
      </c>
      <c r="C172" s="16" t="s">
        <v>211</v>
      </c>
      <c r="D172" s="24" t="s">
        <v>32</v>
      </c>
      <c r="E172" s="20" t="s">
        <v>87</v>
      </c>
      <c r="F172" s="21" t="s">
        <v>106</v>
      </c>
      <c r="G172" s="21">
        <v>205226.66666666669</v>
      </c>
      <c r="H172" s="22">
        <v>2.56</v>
      </c>
    </row>
    <row r="173" spans="2:8" x14ac:dyDescent="0.3">
      <c r="B173" s="16" t="s">
        <v>290</v>
      </c>
      <c r="C173" s="16" t="s">
        <v>212</v>
      </c>
      <c r="D173" s="23" t="s">
        <v>4</v>
      </c>
      <c r="E173" s="16" t="s">
        <v>87</v>
      </c>
      <c r="F173" s="16" t="s">
        <v>99</v>
      </c>
      <c r="G173" s="17">
        <v>80166.666666666672</v>
      </c>
      <c r="H173" s="18">
        <v>1</v>
      </c>
    </row>
    <row r="174" spans="2:8" x14ac:dyDescent="0.3">
      <c r="B174" s="16" t="s">
        <v>290</v>
      </c>
      <c r="C174" s="16" t="s">
        <v>212</v>
      </c>
      <c r="D174" s="23" t="s">
        <v>8</v>
      </c>
      <c r="E174" s="16" t="s">
        <v>87</v>
      </c>
      <c r="F174" s="16" t="s">
        <v>100</v>
      </c>
      <c r="G174" s="17">
        <v>160333.33333333334</v>
      </c>
      <c r="H174" s="18">
        <v>2</v>
      </c>
    </row>
    <row r="175" spans="2:8" x14ac:dyDescent="0.3">
      <c r="B175" s="16" t="s">
        <v>290</v>
      </c>
      <c r="C175" s="16" t="s">
        <v>212</v>
      </c>
      <c r="D175" s="23" t="s">
        <v>12</v>
      </c>
      <c r="E175" s="16" t="s">
        <v>87</v>
      </c>
      <c r="F175" s="16" t="s">
        <v>101</v>
      </c>
      <c r="G175" s="17">
        <v>240500</v>
      </c>
      <c r="H175" s="18">
        <v>3</v>
      </c>
    </row>
    <row r="176" spans="2:8" x14ac:dyDescent="0.3">
      <c r="B176" s="16" t="s">
        <v>290</v>
      </c>
      <c r="C176" s="16" t="s">
        <v>212</v>
      </c>
      <c r="D176" s="23" t="s">
        <v>16</v>
      </c>
      <c r="E176" s="16" t="s">
        <v>87</v>
      </c>
      <c r="F176" s="16" t="s">
        <v>102</v>
      </c>
      <c r="G176" s="17">
        <v>320666.66666666669</v>
      </c>
      <c r="H176" s="18">
        <v>4</v>
      </c>
    </row>
    <row r="177" spans="2:8" x14ac:dyDescent="0.3">
      <c r="B177" s="16" t="s">
        <v>290</v>
      </c>
      <c r="C177" s="16" t="s">
        <v>212</v>
      </c>
      <c r="D177" s="23" t="s">
        <v>20</v>
      </c>
      <c r="E177" s="16" t="s">
        <v>87</v>
      </c>
      <c r="F177" s="16" t="s">
        <v>103</v>
      </c>
      <c r="G177" s="17">
        <v>561166.66666666674</v>
      </c>
      <c r="H177" s="18">
        <v>7</v>
      </c>
    </row>
    <row r="178" spans="2:8" x14ac:dyDescent="0.3">
      <c r="B178" s="16" t="s">
        <v>290</v>
      </c>
      <c r="C178" s="16" t="s">
        <v>212</v>
      </c>
      <c r="D178" s="23" t="s">
        <v>24</v>
      </c>
      <c r="E178" s="16" t="s">
        <v>87</v>
      </c>
      <c r="F178" s="16" t="s">
        <v>104</v>
      </c>
      <c r="G178" s="17">
        <v>641333.33333333337</v>
      </c>
      <c r="H178" s="18">
        <v>8</v>
      </c>
    </row>
    <row r="179" spans="2:8" x14ac:dyDescent="0.3">
      <c r="B179" s="16" t="s">
        <v>290</v>
      </c>
      <c r="C179" s="16" t="s">
        <v>212</v>
      </c>
      <c r="D179" s="23" t="s">
        <v>28</v>
      </c>
      <c r="E179" s="16" t="s">
        <v>87</v>
      </c>
      <c r="F179" s="16" t="s">
        <v>105</v>
      </c>
      <c r="G179" s="17">
        <v>136283.33333333334</v>
      </c>
      <c r="H179" s="18">
        <v>1.7</v>
      </c>
    </row>
    <row r="180" spans="2:8" x14ac:dyDescent="0.3">
      <c r="B180" s="16" t="s">
        <v>290</v>
      </c>
      <c r="C180" s="16" t="s">
        <v>212</v>
      </c>
      <c r="D180" s="24" t="s">
        <v>32</v>
      </c>
      <c r="E180" s="20" t="s">
        <v>87</v>
      </c>
      <c r="F180" s="20" t="s">
        <v>106</v>
      </c>
      <c r="G180" s="21">
        <v>205226.66666666669</v>
      </c>
      <c r="H180" s="22">
        <v>2.56</v>
      </c>
    </row>
    <row r="181" spans="2:8" x14ac:dyDescent="0.3">
      <c r="B181" s="16" t="s">
        <v>290</v>
      </c>
      <c r="C181" s="16" t="s">
        <v>213</v>
      </c>
      <c r="D181" s="16" t="s">
        <v>4</v>
      </c>
      <c r="E181" s="16" t="s">
        <v>87</v>
      </c>
      <c r="F181" s="16" t="s">
        <v>99</v>
      </c>
      <c r="G181" s="17">
        <v>80166.666666666672</v>
      </c>
      <c r="H181" s="18">
        <v>1</v>
      </c>
    </row>
    <row r="182" spans="2:8" x14ac:dyDescent="0.3">
      <c r="B182" s="16" t="s">
        <v>290</v>
      </c>
      <c r="C182" s="16" t="s">
        <v>213</v>
      </c>
      <c r="D182" s="16" t="s">
        <v>8</v>
      </c>
      <c r="E182" s="16" t="s">
        <v>87</v>
      </c>
      <c r="F182" s="16" t="s">
        <v>100</v>
      </c>
      <c r="G182" s="17">
        <v>160333.33333333334</v>
      </c>
      <c r="H182" s="18">
        <v>2</v>
      </c>
    </row>
    <row r="183" spans="2:8" x14ac:dyDescent="0.3">
      <c r="B183" s="16" t="s">
        <v>290</v>
      </c>
      <c r="C183" s="16" t="s">
        <v>213</v>
      </c>
      <c r="D183" s="16" t="s">
        <v>12</v>
      </c>
      <c r="E183" s="16" t="s">
        <v>87</v>
      </c>
      <c r="F183" s="16" t="s">
        <v>101</v>
      </c>
      <c r="G183" s="17">
        <v>240500</v>
      </c>
      <c r="H183" s="18">
        <v>3</v>
      </c>
    </row>
    <row r="184" spans="2:8" x14ac:dyDescent="0.3">
      <c r="B184" s="16" t="s">
        <v>290</v>
      </c>
      <c r="C184" s="16" t="s">
        <v>213</v>
      </c>
      <c r="D184" s="16" t="s">
        <v>16</v>
      </c>
      <c r="E184" s="16" t="s">
        <v>87</v>
      </c>
      <c r="F184" s="16" t="s">
        <v>102</v>
      </c>
      <c r="G184" s="17">
        <v>320666.66666666669</v>
      </c>
      <c r="H184" s="18">
        <v>4</v>
      </c>
    </row>
    <row r="185" spans="2:8" x14ac:dyDescent="0.3">
      <c r="B185" s="16" t="s">
        <v>290</v>
      </c>
      <c r="C185" s="16" t="s">
        <v>213</v>
      </c>
      <c r="D185" s="16" t="s">
        <v>20</v>
      </c>
      <c r="E185" s="16" t="s">
        <v>87</v>
      </c>
      <c r="F185" s="16" t="s">
        <v>103</v>
      </c>
      <c r="G185" s="17">
        <v>561166.66666666674</v>
      </c>
      <c r="H185" s="18">
        <v>7</v>
      </c>
    </row>
    <row r="186" spans="2:8" x14ac:dyDescent="0.3">
      <c r="B186" s="16" t="s">
        <v>290</v>
      </c>
      <c r="C186" s="16" t="s">
        <v>213</v>
      </c>
      <c r="D186" s="16" t="s">
        <v>24</v>
      </c>
      <c r="E186" s="16" t="s">
        <v>87</v>
      </c>
      <c r="F186" s="16" t="s">
        <v>104</v>
      </c>
      <c r="G186" s="17">
        <v>641333.33333333337</v>
      </c>
      <c r="H186" s="18">
        <v>8</v>
      </c>
    </row>
    <row r="187" spans="2:8" x14ac:dyDescent="0.3">
      <c r="B187" s="16" t="s">
        <v>290</v>
      </c>
      <c r="C187" s="16" t="s">
        <v>213</v>
      </c>
      <c r="D187" s="16" t="s">
        <v>28</v>
      </c>
      <c r="E187" s="16" t="s">
        <v>87</v>
      </c>
      <c r="F187" s="16" t="s">
        <v>105</v>
      </c>
      <c r="G187" s="17">
        <v>136283.33333333334</v>
      </c>
      <c r="H187" s="18">
        <v>1.7</v>
      </c>
    </row>
    <row r="188" spans="2:8" x14ac:dyDescent="0.3">
      <c r="B188" s="16" t="s">
        <v>290</v>
      </c>
      <c r="C188" s="16" t="s">
        <v>213</v>
      </c>
      <c r="D188" s="20" t="s">
        <v>32</v>
      </c>
      <c r="E188" s="20" t="s">
        <v>87</v>
      </c>
      <c r="F188" s="20" t="s">
        <v>106</v>
      </c>
      <c r="G188" s="21">
        <v>205226.66666666669</v>
      </c>
      <c r="H188" s="22">
        <v>2.56</v>
      </c>
    </row>
    <row r="189" spans="2:8" x14ac:dyDescent="0.3">
      <c r="B189" s="16" t="s">
        <v>290</v>
      </c>
      <c r="C189" s="16" t="s">
        <v>214</v>
      </c>
      <c r="D189" s="16" t="s">
        <v>4</v>
      </c>
      <c r="E189" s="16" t="s">
        <v>87</v>
      </c>
      <c r="F189" s="16" t="s">
        <v>99</v>
      </c>
      <c r="G189" s="17">
        <v>80166.666666666672</v>
      </c>
      <c r="H189" s="18">
        <v>1</v>
      </c>
    </row>
    <row r="190" spans="2:8" x14ac:dyDescent="0.3">
      <c r="B190" s="16" t="s">
        <v>290</v>
      </c>
      <c r="C190" s="16" t="s">
        <v>214</v>
      </c>
      <c r="D190" s="16" t="s">
        <v>8</v>
      </c>
      <c r="E190" s="16" t="s">
        <v>87</v>
      </c>
      <c r="F190" s="16" t="s">
        <v>100</v>
      </c>
      <c r="G190" s="17">
        <v>160333.33333333334</v>
      </c>
      <c r="H190" s="18">
        <v>2</v>
      </c>
    </row>
    <row r="191" spans="2:8" x14ac:dyDescent="0.3">
      <c r="B191" s="16" t="s">
        <v>290</v>
      </c>
      <c r="C191" s="16" t="s">
        <v>214</v>
      </c>
      <c r="D191" s="16" t="s">
        <v>12</v>
      </c>
      <c r="E191" s="16" t="s">
        <v>87</v>
      </c>
      <c r="F191" s="16" t="s">
        <v>101</v>
      </c>
      <c r="G191" s="17">
        <v>240500</v>
      </c>
      <c r="H191" s="18">
        <v>3</v>
      </c>
    </row>
    <row r="192" spans="2:8" x14ac:dyDescent="0.3">
      <c r="B192" s="16" t="s">
        <v>290</v>
      </c>
      <c r="C192" s="16" t="s">
        <v>214</v>
      </c>
      <c r="D192" s="16" t="s">
        <v>16</v>
      </c>
      <c r="E192" s="16" t="s">
        <v>87</v>
      </c>
      <c r="F192" s="16" t="s">
        <v>102</v>
      </c>
      <c r="G192" s="17">
        <v>320666.66666666669</v>
      </c>
      <c r="H192" s="18">
        <v>4</v>
      </c>
    </row>
    <row r="193" spans="2:8" x14ac:dyDescent="0.3">
      <c r="B193" s="16" t="s">
        <v>290</v>
      </c>
      <c r="C193" s="16" t="s">
        <v>214</v>
      </c>
      <c r="D193" s="16" t="s">
        <v>20</v>
      </c>
      <c r="E193" s="16" t="s">
        <v>87</v>
      </c>
      <c r="F193" s="16" t="s">
        <v>103</v>
      </c>
      <c r="G193" s="17">
        <v>561166.66666666674</v>
      </c>
      <c r="H193" s="18">
        <v>7</v>
      </c>
    </row>
    <row r="194" spans="2:8" x14ac:dyDescent="0.3">
      <c r="B194" s="16" t="s">
        <v>290</v>
      </c>
      <c r="C194" s="16" t="s">
        <v>214</v>
      </c>
      <c r="D194" s="16" t="s">
        <v>24</v>
      </c>
      <c r="E194" s="16" t="s">
        <v>87</v>
      </c>
      <c r="F194" s="16" t="s">
        <v>104</v>
      </c>
      <c r="G194" s="17">
        <v>641333.33333333337</v>
      </c>
      <c r="H194" s="18">
        <v>8</v>
      </c>
    </row>
    <row r="195" spans="2:8" x14ac:dyDescent="0.3">
      <c r="B195" s="16" t="s">
        <v>290</v>
      </c>
      <c r="C195" s="16" t="s">
        <v>214</v>
      </c>
      <c r="D195" s="16" t="s">
        <v>28</v>
      </c>
      <c r="E195" s="16" t="s">
        <v>87</v>
      </c>
      <c r="F195" s="16" t="s">
        <v>105</v>
      </c>
      <c r="G195" s="17">
        <v>136283.33333333334</v>
      </c>
      <c r="H195" s="18">
        <v>1.7</v>
      </c>
    </row>
    <row r="196" spans="2:8" x14ac:dyDescent="0.3">
      <c r="B196" s="16" t="s">
        <v>290</v>
      </c>
      <c r="C196" s="16" t="s">
        <v>214</v>
      </c>
      <c r="D196" s="20" t="s">
        <v>32</v>
      </c>
      <c r="E196" s="20" t="s">
        <v>87</v>
      </c>
      <c r="F196" s="20" t="s">
        <v>106</v>
      </c>
      <c r="G196" s="21">
        <v>205226.66666666669</v>
      </c>
      <c r="H196" s="22">
        <v>2.56</v>
      </c>
    </row>
    <row r="197" spans="2:8" x14ac:dyDescent="0.3">
      <c r="B197" s="16" t="s">
        <v>290</v>
      </c>
      <c r="C197" s="16" t="s">
        <v>215</v>
      </c>
      <c r="D197" s="16" t="s">
        <v>4</v>
      </c>
      <c r="E197" s="16" t="s">
        <v>87</v>
      </c>
      <c r="F197" s="16" t="s">
        <v>99</v>
      </c>
      <c r="G197" s="17">
        <v>80166.666666666672</v>
      </c>
      <c r="H197" s="18">
        <v>1</v>
      </c>
    </row>
    <row r="198" spans="2:8" x14ac:dyDescent="0.3">
      <c r="B198" s="16" t="s">
        <v>290</v>
      </c>
      <c r="C198" s="16" t="s">
        <v>215</v>
      </c>
      <c r="D198" s="16" t="s">
        <v>8</v>
      </c>
      <c r="E198" s="16" t="s">
        <v>87</v>
      </c>
      <c r="F198" s="16" t="s">
        <v>100</v>
      </c>
      <c r="G198" s="17">
        <v>160333.33333333334</v>
      </c>
      <c r="H198" s="18">
        <v>2</v>
      </c>
    </row>
    <row r="199" spans="2:8" x14ac:dyDescent="0.3">
      <c r="B199" s="16" t="s">
        <v>290</v>
      </c>
      <c r="C199" s="16" t="s">
        <v>215</v>
      </c>
      <c r="D199" s="16" t="s">
        <v>12</v>
      </c>
      <c r="E199" s="16" t="s">
        <v>87</v>
      </c>
      <c r="F199" s="16" t="s">
        <v>101</v>
      </c>
      <c r="G199" s="17">
        <v>240500</v>
      </c>
      <c r="H199" s="18">
        <v>3</v>
      </c>
    </row>
    <row r="200" spans="2:8" x14ac:dyDescent="0.3">
      <c r="B200" s="16" t="s">
        <v>290</v>
      </c>
      <c r="C200" s="16" t="s">
        <v>215</v>
      </c>
      <c r="D200" s="16" t="s">
        <v>16</v>
      </c>
      <c r="E200" s="16" t="s">
        <v>87</v>
      </c>
      <c r="F200" s="16" t="s">
        <v>102</v>
      </c>
      <c r="G200" s="17">
        <v>320666.66666666669</v>
      </c>
      <c r="H200" s="18">
        <v>4</v>
      </c>
    </row>
    <row r="201" spans="2:8" x14ac:dyDescent="0.3">
      <c r="B201" s="16" t="s">
        <v>290</v>
      </c>
      <c r="C201" s="16" t="s">
        <v>215</v>
      </c>
      <c r="D201" s="16" t="s">
        <v>20</v>
      </c>
      <c r="E201" s="16" t="s">
        <v>87</v>
      </c>
      <c r="F201" s="16" t="s">
        <v>103</v>
      </c>
      <c r="G201" s="17">
        <v>561166.66666666674</v>
      </c>
      <c r="H201" s="18">
        <v>7</v>
      </c>
    </row>
    <row r="202" spans="2:8" x14ac:dyDescent="0.3">
      <c r="B202" s="16" t="s">
        <v>290</v>
      </c>
      <c r="C202" s="16" t="s">
        <v>215</v>
      </c>
      <c r="D202" s="16" t="s">
        <v>24</v>
      </c>
      <c r="E202" s="16" t="s">
        <v>87</v>
      </c>
      <c r="F202" s="16" t="s">
        <v>104</v>
      </c>
      <c r="G202" s="17">
        <v>641333.33333333337</v>
      </c>
      <c r="H202" s="18">
        <v>8</v>
      </c>
    </row>
    <row r="203" spans="2:8" x14ac:dyDescent="0.3">
      <c r="B203" s="16" t="s">
        <v>290</v>
      </c>
      <c r="C203" s="16" t="s">
        <v>215</v>
      </c>
      <c r="D203" s="16" t="s">
        <v>28</v>
      </c>
      <c r="E203" s="16" t="s">
        <v>87</v>
      </c>
      <c r="F203" s="16" t="s">
        <v>105</v>
      </c>
      <c r="G203" s="17">
        <v>136283.33333333334</v>
      </c>
      <c r="H203" s="18">
        <v>1.7</v>
      </c>
    </row>
    <row r="204" spans="2:8" x14ac:dyDescent="0.3">
      <c r="B204" s="16" t="s">
        <v>290</v>
      </c>
      <c r="C204" s="16" t="s">
        <v>215</v>
      </c>
      <c r="D204" s="20" t="s">
        <v>32</v>
      </c>
      <c r="E204" s="20" t="s">
        <v>87</v>
      </c>
      <c r="F204" s="20" t="s">
        <v>106</v>
      </c>
      <c r="G204" s="21">
        <v>205226.66666666669</v>
      </c>
      <c r="H204" s="22">
        <v>2.56</v>
      </c>
    </row>
    <row r="205" spans="2:8" x14ac:dyDescent="0.3">
      <c r="B205" s="16" t="s">
        <v>290</v>
      </c>
      <c r="C205" s="16" t="s">
        <v>216</v>
      </c>
      <c r="D205" s="16" t="s">
        <v>4</v>
      </c>
      <c r="E205" s="16" t="s">
        <v>87</v>
      </c>
      <c r="F205" s="16" t="s">
        <v>99</v>
      </c>
      <c r="G205" s="17">
        <v>80166.666666666672</v>
      </c>
      <c r="H205" s="18">
        <v>1</v>
      </c>
    </row>
    <row r="206" spans="2:8" x14ac:dyDescent="0.3">
      <c r="B206" s="16" t="s">
        <v>290</v>
      </c>
      <c r="C206" s="16" t="s">
        <v>216</v>
      </c>
      <c r="D206" s="16" t="s">
        <v>8</v>
      </c>
      <c r="E206" s="16" t="s">
        <v>87</v>
      </c>
      <c r="F206" s="16" t="s">
        <v>100</v>
      </c>
      <c r="G206" s="17">
        <v>160333.33333333334</v>
      </c>
      <c r="H206" s="18">
        <v>2</v>
      </c>
    </row>
    <row r="207" spans="2:8" x14ac:dyDescent="0.3">
      <c r="B207" s="16" t="s">
        <v>290</v>
      </c>
      <c r="C207" s="16" t="s">
        <v>216</v>
      </c>
      <c r="D207" s="16" t="s">
        <v>12</v>
      </c>
      <c r="E207" s="16" t="s">
        <v>87</v>
      </c>
      <c r="F207" s="16" t="s">
        <v>101</v>
      </c>
      <c r="G207" s="17">
        <v>240500</v>
      </c>
      <c r="H207" s="18">
        <v>3</v>
      </c>
    </row>
    <row r="208" spans="2:8" x14ac:dyDescent="0.3">
      <c r="B208" s="16" t="s">
        <v>290</v>
      </c>
      <c r="C208" s="16" t="s">
        <v>216</v>
      </c>
      <c r="D208" s="16" t="s">
        <v>16</v>
      </c>
      <c r="E208" s="16" t="s">
        <v>87</v>
      </c>
      <c r="F208" s="16" t="s">
        <v>102</v>
      </c>
      <c r="G208" s="17">
        <v>320666.66666666669</v>
      </c>
      <c r="H208" s="18">
        <v>4</v>
      </c>
    </row>
    <row r="209" spans="2:8" x14ac:dyDescent="0.3">
      <c r="B209" s="16" t="s">
        <v>290</v>
      </c>
      <c r="C209" s="16" t="s">
        <v>216</v>
      </c>
      <c r="D209" s="16" t="s">
        <v>20</v>
      </c>
      <c r="E209" s="16" t="s">
        <v>87</v>
      </c>
      <c r="F209" s="16" t="s">
        <v>103</v>
      </c>
      <c r="G209" s="17">
        <v>561166.66666666674</v>
      </c>
      <c r="H209" s="18">
        <v>7</v>
      </c>
    </row>
    <row r="210" spans="2:8" x14ac:dyDescent="0.3">
      <c r="B210" s="16" t="s">
        <v>290</v>
      </c>
      <c r="C210" s="16" t="s">
        <v>216</v>
      </c>
      <c r="D210" s="16" t="s">
        <v>24</v>
      </c>
      <c r="E210" s="16" t="s">
        <v>87</v>
      </c>
      <c r="F210" s="16" t="s">
        <v>104</v>
      </c>
      <c r="G210" s="17">
        <v>641333.33333333337</v>
      </c>
      <c r="H210" s="18">
        <v>8</v>
      </c>
    </row>
    <row r="211" spans="2:8" x14ac:dyDescent="0.3">
      <c r="B211" s="16" t="s">
        <v>290</v>
      </c>
      <c r="C211" s="16" t="s">
        <v>216</v>
      </c>
      <c r="D211" s="16" t="s">
        <v>28</v>
      </c>
      <c r="E211" s="16" t="s">
        <v>87</v>
      </c>
      <c r="F211" s="16" t="s">
        <v>105</v>
      </c>
      <c r="G211" s="17">
        <v>136283.33333333334</v>
      </c>
      <c r="H211" s="18">
        <v>1.7</v>
      </c>
    </row>
    <row r="212" spans="2:8" x14ac:dyDescent="0.3">
      <c r="B212" s="16" t="s">
        <v>290</v>
      </c>
      <c r="C212" s="16" t="s">
        <v>216</v>
      </c>
      <c r="D212" s="20" t="s">
        <v>32</v>
      </c>
      <c r="E212" s="20" t="s">
        <v>87</v>
      </c>
      <c r="F212" s="20" t="s">
        <v>106</v>
      </c>
      <c r="G212" s="21">
        <v>205226.66666666669</v>
      </c>
      <c r="H212" s="22">
        <v>2.56</v>
      </c>
    </row>
    <row r="213" spans="2:8" x14ac:dyDescent="0.3">
      <c r="B213" s="16" t="s">
        <v>291</v>
      </c>
      <c r="C213" s="16" t="s">
        <v>217</v>
      </c>
      <c r="D213" s="16" t="s">
        <v>4</v>
      </c>
      <c r="E213" s="16" t="s">
        <v>87</v>
      </c>
      <c r="F213" s="16" t="s">
        <v>99</v>
      </c>
      <c r="G213" s="17">
        <v>80166.666666666672</v>
      </c>
      <c r="H213" s="18">
        <v>1</v>
      </c>
    </row>
    <row r="214" spans="2:8" x14ac:dyDescent="0.3">
      <c r="B214" s="16" t="s">
        <v>291</v>
      </c>
      <c r="C214" s="16" t="s">
        <v>217</v>
      </c>
      <c r="D214" s="16" t="s">
        <v>8</v>
      </c>
      <c r="E214" s="16" t="s">
        <v>87</v>
      </c>
      <c r="F214" s="16" t="s">
        <v>100</v>
      </c>
      <c r="G214" s="17">
        <v>160333.33333333334</v>
      </c>
      <c r="H214" s="18">
        <v>2</v>
      </c>
    </row>
    <row r="215" spans="2:8" x14ac:dyDescent="0.3">
      <c r="B215" s="16" t="s">
        <v>291</v>
      </c>
      <c r="C215" s="16" t="s">
        <v>217</v>
      </c>
      <c r="D215" s="16" t="s">
        <v>12</v>
      </c>
      <c r="E215" s="16" t="s">
        <v>87</v>
      </c>
      <c r="F215" s="16" t="s">
        <v>101</v>
      </c>
      <c r="G215" s="17">
        <v>240500</v>
      </c>
      <c r="H215" s="18">
        <v>3</v>
      </c>
    </row>
    <row r="216" spans="2:8" x14ac:dyDescent="0.3">
      <c r="B216" s="16" t="s">
        <v>291</v>
      </c>
      <c r="C216" s="16" t="s">
        <v>217</v>
      </c>
      <c r="D216" s="16" t="s">
        <v>16</v>
      </c>
      <c r="E216" s="16" t="s">
        <v>87</v>
      </c>
      <c r="F216" s="16" t="s">
        <v>102</v>
      </c>
      <c r="G216" s="17">
        <v>320666.66666666669</v>
      </c>
      <c r="H216" s="18">
        <v>4</v>
      </c>
    </row>
    <row r="217" spans="2:8" x14ac:dyDescent="0.3">
      <c r="B217" s="16" t="s">
        <v>291</v>
      </c>
      <c r="C217" s="16" t="s">
        <v>217</v>
      </c>
      <c r="D217" s="16" t="s">
        <v>20</v>
      </c>
      <c r="E217" s="16" t="s">
        <v>87</v>
      </c>
      <c r="F217" s="16" t="s">
        <v>103</v>
      </c>
      <c r="G217" s="17">
        <v>561166.66666666674</v>
      </c>
      <c r="H217" s="18">
        <v>7</v>
      </c>
    </row>
    <row r="218" spans="2:8" x14ac:dyDescent="0.3">
      <c r="B218" s="16" t="s">
        <v>291</v>
      </c>
      <c r="C218" s="16" t="s">
        <v>217</v>
      </c>
      <c r="D218" s="16" t="s">
        <v>24</v>
      </c>
      <c r="E218" s="16" t="s">
        <v>87</v>
      </c>
      <c r="F218" s="16" t="s">
        <v>104</v>
      </c>
      <c r="G218" s="17">
        <v>641333.33333333337</v>
      </c>
      <c r="H218" s="18">
        <v>8</v>
      </c>
    </row>
    <row r="219" spans="2:8" x14ac:dyDescent="0.3">
      <c r="B219" s="16" t="s">
        <v>291</v>
      </c>
      <c r="C219" s="16" t="s">
        <v>217</v>
      </c>
      <c r="D219" s="16" t="s">
        <v>28</v>
      </c>
      <c r="E219" s="16" t="s">
        <v>87</v>
      </c>
      <c r="F219" s="16" t="s">
        <v>105</v>
      </c>
      <c r="G219" s="17">
        <v>136283.33333333334</v>
      </c>
      <c r="H219" s="18">
        <v>1.7</v>
      </c>
    </row>
    <row r="220" spans="2:8" x14ac:dyDescent="0.3">
      <c r="B220" s="16" t="s">
        <v>291</v>
      </c>
      <c r="C220" s="16" t="s">
        <v>217</v>
      </c>
      <c r="D220" s="20" t="s">
        <v>32</v>
      </c>
      <c r="E220" s="20" t="s">
        <v>87</v>
      </c>
      <c r="F220" s="20" t="s">
        <v>106</v>
      </c>
      <c r="G220" s="21">
        <v>205226.66666666669</v>
      </c>
      <c r="H220" s="22">
        <v>2.56</v>
      </c>
    </row>
    <row r="221" spans="2:8" x14ac:dyDescent="0.3">
      <c r="B221" s="16" t="s">
        <v>291</v>
      </c>
      <c r="C221" s="16" t="s">
        <v>218</v>
      </c>
      <c r="D221" s="16" t="s">
        <v>4</v>
      </c>
      <c r="E221" s="16" t="s">
        <v>87</v>
      </c>
      <c r="F221" s="16" t="s">
        <v>99</v>
      </c>
      <c r="G221" s="17">
        <v>80166.666666666672</v>
      </c>
      <c r="H221" s="18">
        <v>1</v>
      </c>
    </row>
    <row r="222" spans="2:8" x14ac:dyDescent="0.3">
      <c r="B222" s="16" t="s">
        <v>291</v>
      </c>
      <c r="C222" s="16" t="s">
        <v>218</v>
      </c>
      <c r="D222" s="16" t="s">
        <v>8</v>
      </c>
      <c r="E222" s="16" t="s">
        <v>87</v>
      </c>
      <c r="F222" s="16" t="s">
        <v>100</v>
      </c>
      <c r="G222" s="17">
        <v>160333.33333333334</v>
      </c>
      <c r="H222" s="18">
        <v>2</v>
      </c>
    </row>
    <row r="223" spans="2:8" x14ac:dyDescent="0.3">
      <c r="B223" s="16" t="s">
        <v>291</v>
      </c>
      <c r="C223" s="16" t="s">
        <v>218</v>
      </c>
      <c r="D223" s="16" t="s">
        <v>12</v>
      </c>
      <c r="E223" s="16" t="s">
        <v>87</v>
      </c>
      <c r="F223" s="16" t="s">
        <v>101</v>
      </c>
      <c r="G223" s="17">
        <v>240500</v>
      </c>
      <c r="H223" s="18">
        <v>3</v>
      </c>
    </row>
    <row r="224" spans="2:8" x14ac:dyDescent="0.3">
      <c r="B224" s="16" t="s">
        <v>291</v>
      </c>
      <c r="C224" s="16" t="s">
        <v>218</v>
      </c>
      <c r="D224" s="16" t="s">
        <v>16</v>
      </c>
      <c r="E224" s="16" t="s">
        <v>87</v>
      </c>
      <c r="F224" s="16" t="s">
        <v>102</v>
      </c>
      <c r="G224" s="17">
        <v>320666.66666666669</v>
      </c>
      <c r="H224" s="18">
        <v>4</v>
      </c>
    </row>
    <row r="225" spans="2:8" x14ac:dyDescent="0.3">
      <c r="B225" s="16" t="s">
        <v>291</v>
      </c>
      <c r="C225" s="16" t="s">
        <v>218</v>
      </c>
      <c r="D225" s="16" t="s">
        <v>20</v>
      </c>
      <c r="E225" s="16" t="s">
        <v>87</v>
      </c>
      <c r="F225" s="16" t="s">
        <v>103</v>
      </c>
      <c r="G225" s="17">
        <v>561166.66666666674</v>
      </c>
      <c r="H225" s="18">
        <v>7</v>
      </c>
    </row>
    <row r="226" spans="2:8" x14ac:dyDescent="0.3">
      <c r="B226" s="16" t="s">
        <v>291</v>
      </c>
      <c r="C226" s="16" t="s">
        <v>218</v>
      </c>
      <c r="D226" s="16" t="s">
        <v>24</v>
      </c>
      <c r="E226" s="16" t="s">
        <v>87</v>
      </c>
      <c r="F226" s="16" t="s">
        <v>104</v>
      </c>
      <c r="G226" s="17">
        <v>641333.33333333337</v>
      </c>
      <c r="H226" s="18">
        <v>8</v>
      </c>
    </row>
    <row r="227" spans="2:8" x14ac:dyDescent="0.3">
      <c r="B227" s="16" t="s">
        <v>291</v>
      </c>
      <c r="C227" s="16" t="s">
        <v>218</v>
      </c>
      <c r="D227" s="16" t="s">
        <v>28</v>
      </c>
      <c r="E227" s="16" t="s">
        <v>87</v>
      </c>
      <c r="F227" s="16" t="s">
        <v>105</v>
      </c>
      <c r="G227" s="17">
        <v>136283.33333333334</v>
      </c>
      <c r="H227" s="18">
        <v>1.7</v>
      </c>
    </row>
    <row r="228" spans="2:8" x14ac:dyDescent="0.3">
      <c r="B228" s="16" t="s">
        <v>291</v>
      </c>
      <c r="C228" s="16" t="s">
        <v>218</v>
      </c>
      <c r="D228" s="20" t="s">
        <v>32</v>
      </c>
      <c r="E228" s="20" t="s">
        <v>87</v>
      </c>
      <c r="F228" s="20" t="s">
        <v>106</v>
      </c>
      <c r="G228" s="21">
        <v>205226.66666666669</v>
      </c>
      <c r="H228" s="22">
        <v>2.56</v>
      </c>
    </row>
    <row r="229" spans="2:8" x14ac:dyDescent="0.3">
      <c r="B229" s="16" t="s">
        <v>291</v>
      </c>
      <c r="C229" s="16" t="s">
        <v>219</v>
      </c>
      <c r="D229" s="16" t="s">
        <v>4</v>
      </c>
      <c r="E229" s="16" t="s">
        <v>87</v>
      </c>
      <c r="F229" s="16" t="s">
        <v>99</v>
      </c>
      <c r="G229" s="17">
        <v>80166.666666666672</v>
      </c>
      <c r="H229" s="18">
        <v>1</v>
      </c>
    </row>
    <row r="230" spans="2:8" x14ac:dyDescent="0.3">
      <c r="B230" s="16" t="s">
        <v>291</v>
      </c>
      <c r="C230" s="16" t="s">
        <v>219</v>
      </c>
      <c r="D230" s="16" t="s">
        <v>8</v>
      </c>
      <c r="E230" s="16" t="s">
        <v>87</v>
      </c>
      <c r="F230" s="16" t="s">
        <v>100</v>
      </c>
      <c r="G230" s="17">
        <v>160333.33333333334</v>
      </c>
      <c r="H230" s="18">
        <v>2</v>
      </c>
    </row>
    <row r="231" spans="2:8" x14ac:dyDescent="0.3">
      <c r="B231" s="16" t="s">
        <v>291</v>
      </c>
      <c r="C231" s="16" t="s">
        <v>219</v>
      </c>
      <c r="D231" s="16" t="s">
        <v>12</v>
      </c>
      <c r="E231" s="16" t="s">
        <v>87</v>
      </c>
      <c r="F231" s="16" t="s">
        <v>101</v>
      </c>
      <c r="G231" s="17">
        <v>240500</v>
      </c>
      <c r="H231" s="18">
        <v>3</v>
      </c>
    </row>
    <row r="232" spans="2:8" x14ac:dyDescent="0.3">
      <c r="B232" s="16" t="s">
        <v>291</v>
      </c>
      <c r="C232" s="16" t="s">
        <v>219</v>
      </c>
      <c r="D232" s="16" t="s">
        <v>16</v>
      </c>
      <c r="E232" s="16" t="s">
        <v>87</v>
      </c>
      <c r="F232" s="16" t="s">
        <v>102</v>
      </c>
      <c r="G232" s="17">
        <v>320666.66666666669</v>
      </c>
      <c r="H232" s="18">
        <v>4</v>
      </c>
    </row>
    <row r="233" spans="2:8" x14ac:dyDescent="0.3">
      <c r="B233" s="16" t="s">
        <v>291</v>
      </c>
      <c r="C233" s="16" t="s">
        <v>219</v>
      </c>
      <c r="D233" s="16" t="s">
        <v>20</v>
      </c>
      <c r="E233" s="16" t="s">
        <v>87</v>
      </c>
      <c r="F233" s="16" t="s">
        <v>103</v>
      </c>
      <c r="G233" s="17">
        <v>561166.66666666674</v>
      </c>
      <c r="H233" s="18">
        <v>7</v>
      </c>
    </row>
    <row r="234" spans="2:8" x14ac:dyDescent="0.3">
      <c r="B234" s="16" t="s">
        <v>291</v>
      </c>
      <c r="C234" s="16" t="s">
        <v>219</v>
      </c>
      <c r="D234" s="16" t="s">
        <v>24</v>
      </c>
      <c r="E234" s="16" t="s">
        <v>87</v>
      </c>
      <c r="F234" s="16" t="s">
        <v>104</v>
      </c>
      <c r="G234" s="17">
        <v>641333.33333333337</v>
      </c>
      <c r="H234" s="18">
        <v>8</v>
      </c>
    </row>
    <row r="235" spans="2:8" x14ac:dyDescent="0.3">
      <c r="B235" s="16" t="s">
        <v>291</v>
      </c>
      <c r="C235" s="16" t="s">
        <v>219</v>
      </c>
      <c r="D235" s="16" t="s">
        <v>28</v>
      </c>
      <c r="E235" s="16" t="s">
        <v>87</v>
      </c>
      <c r="F235" s="16" t="s">
        <v>105</v>
      </c>
      <c r="G235" s="17">
        <v>136283.33333333334</v>
      </c>
      <c r="H235" s="18">
        <v>1.7</v>
      </c>
    </row>
    <row r="236" spans="2:8" x14ac:dyDescent="0.3">
      <c r="B236" s="16" t="s">
        <v>291</v>
      </c>
      <c r="C236" s="16" t="s">
        <v>219</v>
      </c>
      <c r="D236" s="20" t="s">
        <v>32</v>
      </c>
      <c r="E236" s="20" t="s">
        <v>87</v>
      </c>
      <c r="F236" s="20" t="s">
        <v>106</v>
      </c>
      <c r="G236" s="21">
        <v>205226.66666666669</v>
      </c>
      <c r="H236" s="22">
        <v>2.56</v>
      </c>
    </row>
    <row r="237" spans="2:8" x14ac:dyDescent="0.3">
      <c r="B237" s="16" t="s">
        <v>291</v>
      </c>
      <c r="C237" s="16" t="s">
        <v>220</v>
      </c>
      <c r="D237" s="16" t="s">
        <v>4</v>
      </c>
      <c r="E237" s="16" t="s">
        <v>87</v>
      </c>
      <c r="F237" s="16" t="s">
        <v>99</v>
      </c>
      <c r="G237" s="17">
        <v>80166.666666666672</v>
      </c>
      <c r="H237" s="18">
        <v>1</v>
      </c>
    </row>
    <row r="238" spans="2:8" x14ac:dyDescent="0.3">
      <c r="B238" s="16" t="s">
        <v>291</v>
      </c>
      <c r="C238" s="16" t="s">
        <v>220</v>
      </c>
      <c r="D238" s="16" t="s">
        <v>8</v>
      </c>
      <c r="E238" s="16" t="s">
        <v>87</v>
      </c>
      <c r="F238" s="16" t="s">
        <v>100</v>
      </c>
      <c r="G238" s="17">
        <v>160333.33333333334</v>
      </c>
      <c r="H238" s="18">
        <v>2</v>
      </c>
    </row>
    <row r="239" spans="2:8" x14ac:dyDescent="0.3">
      <c r="B239" s="16" t="s">
        <v>291</v>
      </c>
      <c r="C239" s="16" t="s">
        <v>220</v>
      </c>
      <c r="D239" s="16" t="s">
        <v>12</v>
      </c>
      <c r="E239" s="16" t="s">
        <v>87</v>
      </c>
      <c r="F239" s="16" t="s">
        <v>101</v>
      </c>
      <c r="G239" s="17">
        <v>240500</v>
      </c>
      <c r="H239" s="18">
        <v>3</v>
      </c>
    </row>
    <row r="240" spans="2:8" x14ac:dyDescent="0.3">
      <c r="B240" s="16" t="s">
        <v>291</v>
      </c>
      <c r="C240" s="16" t="s">
        <v>220</v>
      </c>
      <c r="D240" s="16" t="s">
        <v>16</v>
      </c>
      <c r="E240" s="16" t="s">
        <v>87</v>
      </c>
      <c r="F240" s="16" t="s">
        <v>102</v>
      </c>
      <c r="G240" s="17">
        <v>320666.66666666669</v>
      </c>
      <c r="H240" s="18">
        <v>4</v>
      </c>
    </row>
    <row r="241" spans="2:8" x14ac:dyDescent="0.3">
      <c r="B241" s="16" t="s">
        <v>291</v>
      </c>
      <c r="C241" s="16" t="s">
        <v>220</v>
      </c>
      <c r="D241" s="16" t="s">
        <v>20</v>
      </c>
      <c r="E241" s="16" t="s">
        <v>87</v>
      </c>
      <c r="F241" s="16" t="s">
        <v>103</v>
      </c>
      <c r="G241" s="17">
        <v>561166.66666666674</v>
      </c>
      <c r="H241" s="18">
        <v>7</v>
      </c>
    </row>
    <row r="242" spans="2:8" x14ac:dyDescent="0.3">
      <c r="B242" s="16" t="s">
        <v>291</v>
      </c>
      <c r="C242" s="16" t="s">
        <v>220</v>
      </c>
      <c r="D242" s="16" t="s">
        <v>24</v>
      </c>
      <c r="E242" s="16" t="s">
        <v>87</v>
      </c>
      <c r="F242" s="16" t="s">
        <v>104</v>
      </c>
      <c r="G242" s="17">
        <v>641333.33333333337</v>
      </c>
      <c r="H242" s="18">
        <v>8</v>
      </c>
    </row>
    <row r="243" spans="2:8" x14ac:dyDescent="0.3">
      <c r="B243" s="16" t="s">
        <v>291</v>
      </c>
      <c r="C243" s="16" t="s">
        <v>220</v>
      </c>
      <c r="D243" s="16" t="s">
        <v>28</v>
      </c>
      <c r="E243" s="16" t="s">
        <v>87</v>
      </c>
      <c r="F243" s="16" t="s">
        <v>105</v>
      </c>
      <c r="G243" s="17">
        <v>136283.33333333334</v>
      </c>
      <c r="H243" s="18">
        <v>1.7</v>
      </c>
    </row>
    <row r="244" spans="2:8" x14ac:dyDescent="0.3">
      <c r="B244" s="16" t="s">
        <v>291</v>
      </c>
      <c r="C244" s="16" t="s">
        <v>220</v>
      </c>
      <c r="D244" s="20" t="s">
        <v>32</v>
      </c>
      <c r="E244" s="20" t="s">
        <v>87</v>
      </c>
      <c r="F244" s="20" t="s">
        <v>106</v>
      </c>
      <c r="G244" s="21">
        <v>205226.66666666669</v>
      </c>
      <c r="H244" s="22">
        <v>2.56</v>
      </c>
    </row>
    <row r="245" spans="2:8" x14ac:dyDescent="0.3">
      <c r="B245" s="16" t="s">
        <v>291</v>
      </c>
      <c r="C245" s="16" t="s">
        <v>221</v>
      </c>
      <c r="D245" s="16" t="s">
        <v>4</v>
      </c>
      <c r="E245" s="16" t="s">
        <v>87</v>
      </c>
      <c r="F245" s="16" t="s">
        <v>99</v>
      </c>
      <c r="G245" s="17">
        <v>80166.666666666672</v>
      </c>
      <c r="H245" s="18">
        <v>1</v>
      </c>
    </row>
    <row r="246" spans="2:8" x14ac:dyDescent="0.3">
      <c r="B246" s="16" t="s">
        <v>291</v>
      </c>
      <c r="C246" s="16" t="s">
        <v>221</v>
      </c>
      <c r="D246" s="16" t="s">
        <v>8</v>
      </c>
      <c r="E246" s="16" t="s">
        <v>87</v>
      </c>
      <c r="F246" s="16" t="s">
        <v>100</v>
      </c>
      <c r="G246" s="17">
        <v>160333.33333333334</v>
      </c>
      <c r="H246" s="18">
        <v>2</v>
      </c>
    </row>
    <row r="247" spans="2:8" x14ac:dyDescent="0.3">
      <c r="B247" s="16" t="s">
        <v>291</v>
      </c>
      <c r="C247" s="16" t="s">
        <v>221</v>
      </c>
      <c r="D247" s="16" t="s">
        <v>12</v>
      </c>
      <c r="E247" s="16" t="s">
        <v>87</v>
      </c>
      <c r="F247" s="16" t="s">
        <v>101</v>
      </c>
      <c r="G247" s="17">
        <v>240500</v>
      </c>
      <c r="H247" s="18">
        <v>3</v>
      </c>
    </row>
    <row r="248" spans="2:8" x14ac:dyDescent="0.3">
      <c r="B248" s="16" t="s">
        <v>291</v>
      </c>
      <c r="C248" s="16" t="s">
        <v>221</v>
      </c>
      <c r="D248" s="16" t="s">
        <v>16</v>
      </c>
      <c r="E248" s="16" t="s">
        <v>87</v>
      </c>
      <c r="F248" s="16" t="s">
        <v>102</v>
      </c>
      <c r="G248" s="17">
        <v>320666.66666666669</v>
      </c>
      <c r="H248" s="18">
        <v>4</v>
      </c>
    </row>
    <row r="249" spans="2:8" x14ac:dyDescent="0.3">
      <c r="B249" s="16" t="s">
        <v>291</v>
      </c>
      <c r="C249" s="16" t="s">
        <v>221</v>
      </c>
      <c r="D249" s="16" t="s">
        <v>20</v>
      </c>
      <c r="E249" s="16" t="s">
        <v>87</v>
      </c>
      <c r="F249" s="16" t="s">
        <v>103</v>
      </c>
      <c r="G249" s="17">
        <v>561166.66666666674</v>
      </c>
      <c r="H249" s="18">
        <v>7</v>
      </c>
    </row>
    <row r="250" spans="2:8" x14ac:dyDescent="0.3">
      <c r="B250" s="16" t="s">
        <v>291</v>
      </c>
      <c r="C250" s="16" t="s">
        <v>221</v>
      </c>
      <c r="D250" s="16" t="s">
        <v>24</v>
      </c>
      <c r="E250" s="16" t="s">
        <v>87</v>
      </c>
      <c r="F250" s="16" t="s">
        <v>104</v>
      </c>
      <c r="G250" s="17">
        <v>641333.33333333337</v>
      </c>
      <c r="H250" s="18">
        <v>8</v>
      </c>
    </row>
    <row r="251" spans="2:8" x14ac:dyDescent="0.3">
      <c r="B251" s="16" t="s">
        <v>291</v>
      </c>
      <c r="C251" s="16" t="s">
        <v>221</v>
      </c>
      <c r="D251" s="16" t="s">
        <v>28</v>
      </c>
      <c r="E251" s="16" t="s">
        <v>87</v>
      </c>
      <c r="F251" s="16" t="s">
        <v>105</v>
      </c>
      <c r="G251" s="17">
        <v>136283.33333333334</v>
      </c>
      <c r="H251" s="18">
        <v>1.7</v>
      </c>
    </row>
    <row r="252" spans="2:8" x14ac:dyDescent="0.3">
      <c r="B252" s="16" t="s">
        <v>291</v>
      </c>
      <c r="C252" s="16" t="s">
        <v>221</v>
      </c>
      <c r="D252" s="20" t="s">
        <v>32</v>
      </c>
      <c r="E252" s="20" t="s">
        <v>87</v>
      </c>
      <c r="F252" s="20" t="s">
        <v>106</v>
      </c>
      <c r="G252" s="21">
        <v>205226.66666666669</v>
      </c>
      <c r="H252" s="22">
        <v>2.56</v>
      </c>
    </row>
    <row r="253" spans="2:8" x14ac:dyDescent="0.3">
      <c r="B253" s="16" t="s">
        <v>291</v>
      </c>
      <c r="C253" s="16" t="s">
        <v>222</v>
      </c>
      <c r="D253" s="16" t="s">
        <v>4</v>
      </c>
      <c r="E253" s="16" t="s">
        <v>87</v>
      </c>
      <c r="F253" s="16" t="s">
        <v>99</v>
      </c>
      <c r="G253" s="17">
        <v>80166.666666666672</v>
      </c>
      <c r="H253" s="18">
        <v>1</v>
      </c>
    </row>
    <row r="254" spans="2:8" x14ac:dyDescent="0.3">
      <c r="B254" s="16" t="s">
        <v>291</v>
      </c>
      <c r="C254" s="16" t="s">
        <v>222</v>
      </c>
      <c r="D254" s="16" t="s">
        <v>8</v>
      </c>
      <c r="E254" s="16" t="s">
        <v>87</v>
      </c>
      <c r="F254" s="16" t="s">
        <v>100</v>
      </c>
      <c r="G254" s="17">
        <v>160333.33333333334</v>
      </c>
      <c r="H254" s="18">
        <v>2</v>
      </c>
    </row>
    <row r="255" spans="2:8" x14ac:dyDescent="0.3">
      <c r="B255" s="16" t="s">
        <v>291</v>
      </c>
      <c r="C255" s="16" t="s">
        <v>222</v>
      </c>
      <c r="D255" s="16" t="s">
        <v>12</v>
      </c>
      <c r="E255" s="16" t="s">
        <v>87</v>
      </c>
      <c r="F255" s="16" t="s">
        <v>101</v>
      </c>
      <c r="G255" s="17">
        <v>240500</v>
      </c>
      <c r="H255" s="18">
        <v>3</v>
      </c>
    </row>
    <row r="256" spans="2:8" x14ac:dyDescent="0.3">
      <c r="B256" s="16" t="s">
        <v>291</v>
      </c>
      <c r="C256" s="16" t="s">
        <v>222</v>
      </c>
      <c r="D256" s="16" t="s">
        <v>16</v>
      </c>
      <c r="E256" s="16" t="s">
        <v>87</v>
      </c>
      <c r="F256" s="16" t="s">
        <v>102</v>
      </c>
      <c r="G256" s="17">
        <v>320666.66666666669</v>
      </c>
      <c r="H256" s="18">
        <v>4</v>
      </c>
    </row>
    <row r="257" spans="2:8" x14ac:dyDescent="0.3">
      <c r="B257" s="16" t="s">
        <v>291</v>
      </c>
      <c r="C257" s="16" t="s">
        <v>222</v>
      </c>
      <c r="D257" s="16" t="s">
        <v>20</v>
      </c>
      <c r="E257" s="16" t="s">
        <v>87</v>
      </c>
      <c r="F257" s="16" t="s">
        <v>103</v>
      </c>
      <c r="G257" s="17">
        <v>561166.66666666674</v>
      </c>
      <c r="H257" s="18">
        <v>7</v>
      </c>
    </row>
    <row r="258" spans="2:8" x14ac:dyDescent="0.3">
      <c r="B258" s="16" t="s">
        <v>291</v>
      </c>
      <c r="C258" s="16" t="s">
        <v>222</v>
      </c>
      <c r="D258" s="16" t="s">
        <v>24</v>
      </c>
      <c r="E258" s="16" t="s">
        <v>87</v>
      </c>
      <c r="F258" s="16" t="s">
        <v>104</v>
      </c>
      <c r="G258" s="17">
        <v>641333.33333333337</v>
      </c>
      <c r="H258" s="18">
        <v>8</v>
      </c>
    </row>
    <row r="259" spans="2:8" x14ac:dyDescent="0.3">
      <c r="B259" s="16" t="s">
        <v>291</v>
      </c>
      <c r="C259" s="16" t="s">
        <v>222</v>
      </c>
      <c r="D259" s="16" t="s">
        <v>28</v>
      </c>
      <c r="E259" s="16" t="s">
        <v>87</v>
      </c>
      <c r="F259" s="16" t="s">
        <v>105</v>
      </c>
      <c r="G259" s="17">
        <v>136283.33333333334</v>
      </c>
      <c r="H259" s="18">
        <v>1.7</v>
      </c>
    </row>
    <row r="260" spans="2:8" x14ac:dyDescent="0.3">
      <c r="B260" s="16" t="s">
        <v>291</v>
      </c>
      <c r="C260" s="16" t="s">
        <v>222</v>
      </c>
      <c r="D260" s="20" t="s">
        <v>32</v>
      </c>
      <c r="E260" s="20" t="s">
        <v>87</v>
      </c>
      <c r="F260" s="20" t="s">
        <v>106</v>
      </c>
      <c r="G260" s="21">
        <v>205226.66666666669</v>
      </c>
      <c r="H260" s="22">
        <v>2.56</v>
      </c>
    </row>
    <row r="261" spans="2:8" x14ac:dyDescent="0.3">
      <c r="B261" s="16" t="s">
        <v>291</v>
      </c>
      <c r="C261" s="16" t="s">
        <v>201</v>
      </c>
      <c r="D261" s="16" t="s">
        <v>4</v>
      </c>
      <c r="E261" s="16" t="s">
        <v>87</v>
      </c>
      <c r="F261" s="16" t="s">
        <v>99</v>
      </c>
      <c r="G261" s="17">
        <v>80166.666666666672</v>
      </c>
      <c r="H261" s="18">
        <v>1</v>
      </c>
    </row>
    <row r="262" spans="2:8" x14ac:dyDescent="0.3">
      <c r="B262" s="16" t="s">
        <v>291</v>
      </c>
      <c r="C262" s="16" t="s">
        <v>201</v>
      </c>
      <c r="D262" s="16" t="s">
        <v>8</v>
      </c>
      <c r="E262" s="16" t="s">
        <v>87</v>
      </c>
      <c r="F262" s="16" t="s">
        <v>100</v>
      </c>
      <c r="G262" s="17">
        <v>160333.33333333334</v>
      </c>
      <c r="H262" s="18">
        <v>2</v>
      </c>
    </row>
    <row r="263" spans="2:8" x14ac:dyDescent="0.3">
      <c r="B263" s="16" t="s">
        <v>291</v>
      </c>
      <c r="C263" s="16" t="s">
        <v>201</v>
      </c>
      <c r="D263" s="16" t="s">
        <v>12</v>
      </c>
      <c r="E263" s="16" t="s">
        <v>87</v>
      </c>
      <c r="F263" s="16" t="s">
        <v>101</v>
      </c>
      <c r="G263" s="17">
        <v>240500</v>
      </c>
      <c r="H263" s="18">
        <v>3</v>
      </c>
    </row>
    <row r="264" spans="2:8" x14ac:dyDescent="0.3">
      <c r="B264" s="16" t="s">
        <v>291</v>
      </c>
      <c r="C264" s="16" t="s">
        <v>201</v>
      </c>
      <c r="D264" s="16" t="s">
        <v>16</v>
      </c>
      <c r="E264" s="16" t="s">
        <v>87</v>
      </c>
      <c r="F264" s="16" t="s">
        <v>102</v>
      </c>
      <c r="G264" s="17">
        <v>320666.66666666669</v>
      </c>
      <c r="H264" s="18">
        <v>4</v>
      </c>
    </row>
    <row r="265" spans="2:8" x14ac:dyDescent="0.3">
      <c r="B265" s="16" t="s">
        <v>291</v>
      </c>
      <c r="C265" s="16" t="s">
        <v>201</v>
      </c>
      <c r="D265" s="16" t="s">
        <v>20</v>
      </c>
      <c r="E265" s="16" t="s">
        <v>87</v>
      </c>
      <c r="F265" s="16" t="s">
        <v>103</v>
      </c>
      <c r="G265" s="17">
        <v>561166.66666666674</v>
      </c>
      <c r="H265" s="18">
        <v>7</v>
      </c>
    </row>
    <row r="266" spans="2:8" x14ac:dyDescent="0.3">
      <c r="B266" s="16" t="s">
        <v>291</v>
      </c>
      <c r="C266" s="16" t="s">
        <v>201</v>
      </c>
      <c r="D266" s="16" t="s">
        <v>24</v>
      </c>
      <c r="E266" s="16" t="s">
        <v>87</v>
      </c>
      <c r="F266" s="16" t="s">
        <v>104</v>
      </c>
      <c r="G266" s="17">
        <v>641333.33333333337</v>
      </c>
      <c r="H266" s="18">
        <v>8</v>
      </c>
    </row>
    <row r="267" spans="2:8" x14ac:dyDescent="0.3">
      <c r="B267" s="16" t="s">
        <v>291</v>
      </c>
      <c r="C267" s="16" t="s">
        <v>201</v>
      </c>
      <c r="D267" s="16" t="s">
        <v>28</v>
      </c>
      <c r="E267" s="16" t="s">
        <v>87</v>
      </c>
      <c r="F267" s="16" t="s">
        <v>105</v>
      </c>
      <c r="G267" s="17">
        <v>136283.33333333334</v>
      </c>
      <c r="H267" s="18">
        <v>1.7</v>
      </c>
    </row>
    <row r="268" spans="2:8" x14ac:dyDescent="0.3">
      <c r="B268" s="16" t="s">
        <v>291</v>
      </c>
      <c r="C268" s="16" t="s">
        <v>201</v>
      </c>
      <c r="D268" s="20" t="s">
        <v>32</v>
      </c>
      <c r="E268" s="20" t="s">
        <v>87</v>
      </c>
      <c r="F268" s="20" t="s">
        <v>106</v>
      </c>
      <c r="G268" s="21">
        <v>205226.66666666669</v>
      </c>
      <c r="H268" s="22">
        <v>2.56</v>
      </c>
    </row>
    <row r="269" spans="2:8" x14ac:dyDescent="0.3">
      <c r="B269" s="16" t="s">
        <v>291</v>
      </c>
      <c r="C269" s="16" t="s">
        <v>202</v>
      </c>
      <c r="D269" s="16" t="s">
        <v>4</v>
      </c>
      <c r="E269" s="16" t="s">
        <v>87</v>
      </c>
      <c r="F269" s="16" t="s">
        <v>99</v>
      </c>
      <c r="G269" s="17">
        <v>80166.666666666672</v>
      </c>
      <c r="H269" s="18">
        <v>1</v>
      </c>
    </row>
    <row r="270" spans="2:8" x14ac:dyDescent="0.3">
      <c r="B270" s="16" t="s">
        <v>291</v>
      </c>
      <c r="C270" s="16" t="s">
        <v>202</v>
      </c>
      <c r="D270" s="16" t="s">
        <v>8</v>
      </c>
      <c r="E270" s="16" t="s">
        <v>87</v>
      </c>
      <c r="F270" s="16" t="s">
        <v>100</v>
      </c>
      <c r="G270" s="17">
        <v>160333.33333333334</v>
      </c>
      <c r="H270" s="18">
        <v>2</v>
      </c>
    </row>
    <row r="271" spans="2:8" x14ac:dyDescent="0.3">
      <c r="B271" s="16" t="s">
        <v>291</v>
      </c>
      <c r="C271" s="16" t="s">
        <v>202</v>
      </c>
      <c r="D271" s="16" t="s">
        <v>12</v>
      </c>
      <c r="E271" s="16" t="s">
        <v>87</v>
      </c>
      <c r="F271" s="16" t="s">
        <v>101</v>
      </c>
      <c r="G271" s="17">
        <v>240500</v>
      </c>
      <c r="H271" s="18">
        <v>3</v>
      </c>
    </row>
    <row r="272" spans="2:8" x14ac:dyDescent="0.3">
      <c r="B272" s="16" t="s">
        <v>291</v>
      </c>
      <c r="C272" s="16" t="s">
        <v>202</v>
      </c>
      <c r="D272" s="16" t="s">
        <v>16</v>
      </c>
      <c r="E272" s="16" t="s">
        <v>87</v>
      </c>
      <c r="F272" s="16" t="s">
        <v>102</v>
      </c>
      <c r="G272" s="17">
        <v>320666.66666666669</v>
      </c>
      <c r="H272" s="18">
        <v>4</v>
      </c>
    </row>
    <row r="273" spans="2:8" x14ac:dyDescent="0.3">
      <c r="B273" s="16" t="s">
        <v>291</v>
      </c>
      <c r="C273" s="16" t="s">
        <v>202</v>
      </c>
      <c r="D273" s="16" t="s">
        <v>20</v>
      </c>
      <c r="E273" s="16" t="s">
        <v>87</v>
      </c>
      <c r="F273" s="16" t="s">
        <v>103</v>
      </c>
      <c r="G273" s="17">
        <v>561166.66666666674</v>
      </c>
      <c r="H273" s="18">
        <v>7</v>
      </c>
    </row>
    <row r="274" spans="2:8" x14ac:dyDescent="0.3">
      <c r="B274" s="16" t="s">
        <v>291</v>
      </c>
      <c r="C274" s="16" t="s">
        <v>202</v>
      </c>
      <c r="D274" s="16" t="s">
        <v>24</v>
      </c>
      <c r="E274" s="16" t="s">
        <v>87</v>
      </c>
      <c r="F274" s="16" t="s">
        <v>104</v>
      </c>
      <c r="G274" s="17">
        <v>641333.33333333337</v>
      </c>
      <c r="H274" s="18">
        <v>8</v>
      </c>
    </row>
    <row r="275" spans="2:8" x14ac:dyDescent="0.3">
      <c r="B275" s="16" t="s">
        <v>291</v>
      </c>
      <c r="C275" s="16" t="s">
        <v>202</v>
      </c>
      <c r="D275" s="16" t="s">
        <v>28</v>
      </c>
      <c r="E275" s="16" t="s">
        <v>87</v>
      </c>
      <c r="F275" s="16" t="s">
        <v>105</v>
      </c>
      <c r="G275" s="17">
        <v>136283.33333333334</v>
      </c>
      <c r="H275" s="18">
        <v>1.7</v>
      </c>
    </row>
    <row r="276" spans="2:8" x14ac:dyDescent="0.3">
      <c r="B276" s="16" t="s">
        <v>291</v>
      </c>
      <c r="C276" s="16" t="s">
        <v>202</v>
      </c>
      <c r="D276" s="20" t="s">
        <v>32</v>
      </c>
      <c r="E276" s="20" t="s">
        <v>87</v>
      </c>
      <c r="F276" s="20" t="s">
        <v>106</v>
      </c>
      <c r="G276" s="21">
        <v>205226.66666666669</v>
      </c>
      <c r="H276" s="22">
        <v>2.56</v>
      </c>
    </row>
    <row r="277" spans="2:8" x14ac:dyDescent="0.3">
      <c r="B277" s="16" t="s">
        <v>291</v>
      </c>
      <c r="C277" s="16" t="s">
        <v>203</v>
      </c>
      <c r="D277" s="16" t="s">
        <v>4</v>
      </c>
      <c r="E277" s="16" t="s">
        <v>87</v>
      </c>
      <c r="F277" s="16" t="s">
        <v>99</v>
      </c>
      <c r="G277" s="17">
        <v>80166.666666666672</v>
      </c>
      <c r="H277" s="18">
        <v>1</v>
      </c>
    </row>
    <row r="278" spans="2:8" x14ac:dyDescent="0.3">
      <c r="B278" s="16" t="s">
        <v>291</v>
      </c>
      <c r="C278" s="16" t="s">
        <v>203</v>
      </c>
      <c r="D278" s="16" t="s">
        <v>8</v>
      </c>
      <c r="E278" s="16" t="s">
        <v>87</v>
      </c>
      <c r="F278" s="16" t="s">
        <v>100</v>
      </c>
      <c r="G278" s="17">
        <v>160333.33333333334</v>
      </c>
      <c r="H278" s="18">
        <v>2</v>
      </c>
    </row>
    <row r="279" spans="2:8" x14ac:dyDescent="0.3">
      <c r="B279" s="16" t="s">
        <v>291</v>
      </c>
      <c r="C279" s="16" t="s">
        <v>203</v>
      </c>
      <c r="D279" s="16" t="s">
        <v>12</v>
      </c>
      <c r="E279" s="16" t="s">
        <v>87</v>
      </c>
      <c r="F279" s="16" t="s">
        <v>101</v>
      </c>
      <c r="G279" s="17">
        <v>240500</v>
      </c>
      <c r="H279" s="18">
        <v>3</v>
      </c>
    </row>
    <row r="280" spans="2:8" x14ac:dyDescent="0.3">
      <c r="B280" s="16" t="s">
        <v>291</v>
      </c>
      <c r="C280" s="16" t="s">
        <v>203</v>
      </c>
      <c r="D280" s="16" t="s">
        <v>16</v>
      </c>
      <c r="E280" s="16" t="s">
        <v>87</v>
      </c>
      <c r="F280" s="16" t="s">
        <v>102</v>
      </c>
      <c r="G280" s="17">
        <v>320666.66666666669</v>
      </c>
      <c r="H280" s="18">
        <v>4</v>
      </c>
    </row>
    <row r="281" spans="2:8" x14ac:dyDescent="0.3">
      <c r="B281" s="16" t="s">
        <v>291</v>
      </c>
      <c r="C281" s="16" t="s">
        <v>203</v>
      </c>
      <c r="D281" s="16" t="s">
        <v>20</v>
      </c>
      <c r="E281" s="16" t="s">
        <v>87</v>
      </c>
      <c r="F281" s="16" t="s">
        <v>103</v>
      </c>
      <c r="G281" s="17">
        <v>561166.66666666674</v>
      </c>
      <c r="H281" s="18">
        <v>7</v>
      </c>
    </row>
    <row r="282" spans="2:8" x14ac:dyDescent="0.3">
      <c r="B282" s="16" t="s">
        <v>291</v>
      </c>
      <c r="C282" s="16" t="s">
        <v>203</v>
      </c>
      <c r="D282" s="16" t="s">
        <v>24</v>
      </c>
      <c r="E282" s="16" t="s">
        <v>87</v>
      </c>
      <c r="F282" s="16" t="s">
        <v>104</v>
      </c>
      <c r="G282" s="17">
        <v>641333.33333333337</v>
      </c>
      <c r="H282" s="18">
        <v>8</v>
      </c>
    </row>
    <row r="283" spans="2:8" x14ac:dyDescent="0.3">
      <c r="B283" s="16" t="s">
        <v>291</v>
      </c>
      <c r="C283" s="16" t="s">
        <v>203</v>
      </c>
      <c r="D283" s="16" t="s">
        <v>28</v>
      </c>
      <c r="E283" s="16" t="s">
        <v>87</v>
      </c>
      <c r="F283" s="16" t="s">
        <v>105</v>
      </c>
      <c r="G283" s="17">
        <v>136283.33333333334</v>
      </c>
      <c r="H283" s="18">
        <v>1.7</v>
      </c>
    </row>
    <row r="284" spans="2:8" x14ac:dyDescent="0.3">
      <c r="B284" s="16" t="s">
        <v>291</v>
      </c>
      <c r="C284" s="16" t="s">
        <v>203</v>
      </c>
      <c r="D284" s="20" t="s">
        <v>32</v>
      </c>
      <c r="E284" s="20" t="s">
        <v>87</v>
      </c>
      <c r="F284" s="20" t="s">
        <v>106</v>
      </c>
      <c r="G284" s="21">
        <v>205226.66666666669</v>
      </c>
      <c r="H284" s="22">
        <v>2.56</v>
      </c>
    </row>
    <row r="285" spans="2:8" x14ac:dyDescent="0.3">
      <c r="B285" s="16" t="s">
        <v>291</v>
      </c>
      <c r="C285" s="16" t="s">
        <v>223</v>
      </c>
      <c r="D285" s="16" t="s">
        <v>4</v>
      </c>
      <c r="E285" s="16" t="s">
        <v>87</v>
      </c>
      <c r="F285" s="16" t="s">
        <v>99</v>
      </c>
      <c r="G285" s="17">
        <v>80166.666666666672</v>
      </c>
      <c r="H285" s="18">
        <v>1</v>
      </c>
    </row>
    <row r="286" spans="2:8" x14ac:dyDescent="0.3">
      <c r="B286" s="16" t="s">
        <v>291</v>
      </c>
      <c r="C286" s="16" t="s">
        <v>223</v>
      </c>
      <c r="D286" s="16" t="s">
        <v>8</v>
      </c>
      <c r="E286" s="16" t="s">
        <v>87</v>
      </c>
      <c r="F286" s="16" t="s">
        <v>100</v>
      </c>
      <c r="G286" s="17">
        <v>160333.33333333334</v>
      </c>
      <c r="H286" s="18">
        <v>2</v>
      </c>
    </row>
    <row r="287" spans="2:8" x14ac:dyDescent="0.3">
      <c r="B287" s="16" t="s">
        <v>291</v>
      </c>
      <c r="C287" s="16" t="s">
        <v>223</v>
      </c>
      <c r="D287" s="16" t="s">
        <v>12</v>
      </c>
      <c r="E287" s="16" t="s">
        <v>87</v>
      </c>
      <c r="F287" s="16" t="s">
        <v>101</v>
      </c>
      <c r="G287" s="17">
        <v>240500</v>
      </c>
      <c r="H287" s="18">
        <v>3</v>
      </c>
    </row>
    <row r="288" spans="2:8" x14ac:dyDescent="0.3">
      <c r="B288" s="16" t="s">
        <v>291</v>
      </c>
      <c r="C288" s="16" t="s">
        <v>223</v>
      </c>
      <c r="D288" s="16" t="s">
        <v>16</v>
      </c>
      <c r="E288" s="16" t="s">
        <v>87</v>
      </c>
      <c r="F288" s="16" t="s">
        <v>102</v>
      </c>
      <c r="G288" s="17">
        <v>320666.66666666669</v>
      </c>
      <c r="H288" s="18">
        <v>4</v>
      </c>
    </row>
    <row r="289" spans="2:8" x14ac:dyDescent="0.3">
      <c r="B289" s="16" t="s">
        <v>291</v>
      </c>
      <c r="C289" s="16" t="s">
        <v>223</v>
      </c>
      <c r="D289" s="16" t="s">
        <v>20</v>
      </c>
      <c r="E289" s="16" t="s">
        <v>87</v>
      </c>
      <c r="F289" s="16" t="s">
        <v>103</v>
      </c>
      <c r="G289" s="17">
        <v>561166.66666666674</v>
      </c>
      <c r="H289" s="18">
        <v>7</v>
      </c>
    </row>
    <row r="290" spans="2:8" x14ac:dyDescent="0.3">
      <c r="B290" s="16" t="s">
        <v>291</v>
      </c>
      <c r="C290" s="16" t="s">
        <v>223</v>
      </c>
      <c r="D290" s="16" t="s">
        <v>24</v>
      </c>
      <c r="E290" s="16" t="s">
        <v>87</v>
      </c>
      <c r="F290" s="16" t="s">
        <v>104</v>
      </c>
      <c r="G290" s="17">
        <v>641333.33333333337</v>
      </c>
      <c r="H290" s="18">
        <v>8</v>
      </c>
    </row>
    <row r="291" spans="2:8" x14ac:dyDescent="0.3">
      <c r="B291" s="16" t="s">
        <v>291</v>
      </c>
      <c r="C291" s="16" t="s">
        <v>223</v>
      </c>
      <c r="D291" s="16" t="s">
        <v>28</v>
      </c>
      <c r="E291" s="16" t="s">
        <v>87</v>
      </c>
      <c r="F291" s="16" t="s">
        <v>105</v>
      </c>
      <c r="G291" s="17">
        <v>136283.33333333334</v>
      </c>
      <c r="H291" s="18">
        <v>1.7</v>
      </c>
    </row>
    <row r="292" spans="2:8" x14ac:dyDescent="0.3">
      <c r="B292" s="16" t="s">
        <v>291</v>
      </c>
      <c r="C292" s="16" t="s">
        <v>223</v>
      </c>
      <c r="D292" s="20" t="s">
        <v>32</v>
      </c>
      <c r="E292" s="20" t="s">
        <v>87</v>
      </c>
      <c r="F292" s="20" t="s">
        <v>106</v>
      </c>
      <c r="G292" s="21">
        <v>205226.66666666669</v>
      </c>
      <c r="H292" s="22">
        <v>2.56</v>
      </c>
    </row>
    <row r="293" spans="2:8" x14ac:dyDescent="0.3">
      <c r="B293" s="16" t="s">
        <v>291</v>
      </c>
      <c r="C293" s="16" t="s">
        <v>224</v>
      </c>
      <c r="D293" s="16" t="s">
        <v>4</v>
      </c>
      <c r="E293" s="16" t="s">
        <v>87</v>
      </c>
      <c r="F293" s="16" t="s">
        <v>99</v>
      </c>
      <c r="G293" s="17">
        <v>80166.666666666672</v>
      </c>
      <c r="H293" s="18">
        <v>1</v>
      </c>
    </row>
    <row r="294" spans="2:8" x14ac:dyDescent="0.3">
      <c r="B294" s="16" t="s">
        <v>291</v>
      </c>
      <c r="C294" s="16" t="s">
        <v>224</v>
      </c>
      <c r="D294" s="16" t="s">
        <v>8</v>
      </c>
      <c r="E294" s="16" t="s">
        <v>87</v>
      </c>
      <c r="F294" s="16" t="s">
        <v>100</v>
      </c>
      <c r="G294" s="17">
        <v>160333.33333333334</v>
      </c>
      <c r="H294" s="18">
        <v>2</v>
      </c>
    </row>
    <row r="295" spans="2:8" x14ac:dyDescent="0.3">
      <c r="B295" s="16" t="s">
        <v>291</v>
      </c>
      <c r="C295" s="16" t="s">
        <v>224</v>
      </c>
      <c r="D295" s="16" t="s">
        <v>12</v>
      </c>
      <c r="E295" s="16" t="s">
        <v>87</v>
      </c>
      <c r="F295" s="16" t="s">
        <v>101</v>
      </c>
      <c r="G295" s="17">
        <v>240500</v>
      </c>
      <c r="H295" s="18">
        <v>3</v>
      </c>
    </row>
    <row r="296" spans="2:8" x14ac:dyDescent="0.3">
      <c r="B296" s="16" t="s">
        <v>291</v>
      </c>
      <c r="C296" s="16" t="s">
        <v>224</v>
      </c>
      <c r="D296" s="16" t="s">
        <v>16</v>
      </c>
      <c r="E296" s="16" t="s">
        <v>87</v>
      </c>
      <c r="F296" s="16" t="s">
        <v>102</v>
      </c>
      <c r="G296" s="17">
        <v>320666.66666666669</v>
      </c>
      <c r="H296" s="18">
        <v>4</v>
      </c>
    </row>
    <row r="297" spans="2:8" x14ac:dyDescent="0.3">
      <c r="B297" s="16" t="s">
        <v>291</v>
      </c>
      <c r="C297" s="16" t="s">
        <v>224</v>
      </c>
      <c r="D297" s="16" t="s">
        <v>20</v>
      </c>
      <c r="E297" s="16" t="s">
        <v>87</v>
      </c>
      <c r="F297" s="16" t="s">
        <v>103</v>
      </c>
      <c r="G297" s="17">
        <v>561166.66666666674</v>
      </c>
      <c r="H297" s="18">
        <v>7</v>
      </c>
    </row>
    <row r="298" spans="2:8" x14ac:dyDescent="0.3">
      <c r="B298" s="16" t="s">
        <v>291</v>
      </c>
      <c r="C298" s="16" t="s">
        <v>224</v>
      </c>
      <c r="D298" s="16" t="s">
        <v>24</v>
      </c>
      <c r="E298" s="16" t="s">
        <v>87</v>
      </c>
      <c r="F298" s="16" t="s">
        <v>104</v>
      </c>
      <c r="G298" s="17">
        <v>641333.33333333337</v>
      </c>
      <c r="H298" s="18">
        <v>8</v>
      </c>
    </row>
    <row r="299" spans="2:8" x14ac:dyDescent="0.3">
      <c r="B299" s="16" t="s">
        <v>291</v>
      </c>
      <c r="C299" s="16" t="s">
        <v>224</v>
      </c>
      <c r="D299" s="16" t="s">
        <v>28</v>
      </c>
      <c r="E299" s="16" t="s">
        <v>87</v>
      </c>
      <c r="F299" s="16" t="s">
        <v>105</v>
      </c>
      <c r="G299" s="17">
        <v>136283.33333333334</v>
      </c>
      <c r="H299" s="18">
        <v>1.7</v>
      </c>
    </row>
    <row r="300" spans="2:8" x14ac:dyDescent="0.3">
      <c r="B300" s="16" t="s">
        <v>291</v>
      </c>
      <c r="C300" s="16" t="s">
        <v>224</v>
      </c>
      <c r="D300" s="20" t="s">
        <v>32</v>
      </c>
      <c r="E300" s="20" t="s">
        <v>87</v>
      </c>
      <c r="F300" s="20" t="s">
        <v>106</v>
      </c>
      <c r="G300" s="21">
        <v>205226.66666666669</v>
      </c>
      <c r="H300" s="22">
        <v>2.56</v>
      </c>
    </row>
    <row r="301" spans="2:8" x14ac:dyDescent="0.3">
      <c r="B301" s="16" t="s">
        <v>291</v>
      </c>
      <c r="C301" s="16" t="s">
        <v>225</v>
      </c>
      <c r="D301" s="16" t="s">
        <v>4</v>
      </c>
      <c r="E301" s="16" t="s">
        <v>87</v>
      </c>
      <c r="F301" s="16" t="s">
        <v>99</v>
      </c>
      <c r="G301" s="17">
        <v>80166.666666666672</v>
      </c>
      <c r="H301" s="18">
        <v>1</v>
      </c>
    </row>
    <row r="302" spans="2:8" x14ac:dyDescent="0.3">
      <c r="B302" s="16" t="s">
        <v>291</v>
      </c>
      <c r="C302" s="16" t="s">
        <v>225</v>
      </c>
      <c r="D302" s="16" t="s">
        <v>8</v>
      </c>
      <c r="E302" s="16" t="s">
        <v>87</v>
      </c>
      <c r="F302" s="16" t="s">
        <v>100</v>
      </c>
      <c r="G302" s="17">
        <v>160333.33333333334</v>
      </c>
      <c r="H302" s="18">
        <v>2</v>
      </c>
    </row>
    <row r="303" spans="2:8" x14ac:dyDescent="0.3">
      <c r="B303" s="16" t="s">
        <v>291</v>
      </c>
      <c r="C303" s="16" t="s">
        <v>225</v>
      </c>
      <c r="D303" s="16" t="s">
        <v>12</v>
      </c>
      <c r="E303" s="16" t="s">
        <v>87</v>
      </c>
      <c r="F303" s="16" t="s">
        <v>101</v>
      </c>
      <c r="G303" s="17">
        <v>240500</v>
      </c>
      <c r="H303" s="18">
        <v>3</v>
      </c>
    </row>
    <row r="304" spans="2:8" x14ac:dyDescent="0.3">
      <c r="B304" s="16" t="s">
        <v>291</v>
      </c>
      <c r="C304" s="16" t="s">
        <v>225</v>
      </c>
      <c r="D304" s="16" t="s">
        <v>16</v>
      </c>
      <c r="E304" s="16" t="s">
        <v>87</v>
      </c>
      <c r="F304" s="16" t="s">
        <v>102</v>
      </c>
      <c r="G304" s="17">
        <v>320666.66666666669</v>
      </c>
      <c r="H304" s="18">
        <v>4</v>
      </c>
    </row>
    <row r="305" spans="2:8" x14ac:dyDescent="0.3">
      <c r="B305" s="16" t="s">
        <v>291</v>
      </c>
      <c r="C305" s="16" t="s">
        <v>225</v>
      </c>
      <c r="D305" s="16" t="s">
        <v>20</v>
      </c>
      <c r="E305" s="16" t="s">
        <v>87</v>
      </c>
      <c r="F305" s="16" t="s">
        <v>103</v>
      </c>
      <c r="G305" s="17">
        <v>561166.66666666674</v>
      </c>
      <c r="H305" s="18">
        <v>7</v>
      </c>
    </row>
    <row r="306" spans="2:8" x14ac:dyDescent="0.3">
      <c r="B306" s="16" t="s">
        <v>291</v>
      </c>
      <c r="C306" s="16" t="s">
        <v>225</v>
      </c>
      <c r="D306" s="16" t="s">
        <v>24</v>
      </c>
      <c r="E306" s="16" t="s">
        <v>87</v>
      </c>
      <c r="F306" s="16" t="s">
        <v>104</v>
      </c>
      <c r="G306" s="17">
        <v>641333.33333333337</v>
      </c>
      <c r="H306" s="18">
        <v>8</v>
      </c>
    </row>
    <row r="307" spans="2:8" x14ac:dyDescent="0.3">
      <c r="B307" s="16" t="s">
        <v>291</v>
      </c>
      <c r="C307" s="16" t="s">
        <v>225</v>
      </c>
      <c r="D307" s="16" t="s">
        <v>28</v>
      </c>
      <c r="E307" s="16" t="s">
        <v>87</v>
      </c>
      <c r="F307" s="16" t="s">
        <v>105</v>
      </c>
      <c r="G307" s="17">
        <v>136283.33333333334</v>
      </c>
      <c r="H307" s="18">
        <v>1.7</v>
      </c>
    </row>
    <row r="308" spans="2:8" x14ac:dyDescent="0.3">
      <c r="B308" s="16" t="s">
        <v>291</v>
      </c>
      <c r="C308" s="16" t="s">
        <v>225</v>
      </c>
      <c r="D308" s="20" t="s">
        <v>32</v>
      </c>
      <c r="E308" s="20" t="s">
        <v>87</v>
      </c>
      <c r="F308" s="20" t="s">
        <v>106</v>
      </c>
      <c r="G308" s="21">
        <v>205226.66666666669</v>
      </c>
      <c r="H308" s="22">
        <v>2.56</v>
      </c>
    </row>
    <row r="309" spans="2:8" x14ac:dyDescent="0.3">
      <c r="B309" s="16" t="s">
        <v>291</v>
      </c>
      <c r="C309" s="16" t="s">
        <v>226</v>
      </c>
      <c r="D309" s="16" t="s">
        <v>4</v>
      </c>
      <c r="E309" s="16" t="s">
        <v>87</v>
      </c>
      <c r="F309" s="16" t="s">
        <v>99</v>
      </c>
      <c r="G309" s="17">
        <v>80166.666666666672</v>
      </c>
      <c r="H309" s="18">
        <v>1</v>
      </c>
    </row>
    <row r="310" spans="2:8" x14ac:dyDescent="0.3">
      <c r="B310" s="16" t="s">
        <v>291</v>
      </c>
      <c r="C310" s="16" t="s">
        <v>226</v>
      </c>
      <c r="D310" s="16" t="s">
        <v>8</v>
      </c>
      <c r="E310" s="16" t="s">
        <v>87</v>
      </c>
      <c r="F310" s="16" t="s">
        <v>100</v>
      </c>
      <c r="G310" s="17">
        <v>160333.33333333334</v>
      </c>
      <c r="H310" s="18">
        <v>2</v>
      </c>
    </row>
    <row r="311" spans="2:8" x14ac:dyDescent="0.3">
      <c r="B311" s="16" t="s">
        <v>291</v>
      </c>
      <c r="C311" s="16" t="s">
        <v>226</v>
      </c>
      <c r="D311" s="16" t="s">
        <v>12</v>
      </c>
      <c r="E311" s="16" t="s">
        <v>87</v>
      </c>
      <c r="F311" s="16" t="s">
        <v>101</v>
      </c>
      <c r="G311" s="17">
        <v>240500</v>
      </c>
      <c r="H311" s="18">
        <v>3</v>
      </c>
    </row>
    <row r="312" spans="2:8" x14ac:dyDescent="0.3">
      <c r="B312" s="16" t="s">
        <v>291</v>
      </c>
      <c r="C312" s="16" t="s">
        <v>226</v>
      </c>
      <c r="D312" s="16" t="s">
        <v>16</v>
      </c>
      <c r="E312" s="16" t="s">
        <v>87</v>
      </c>
      <c r="F312" s="16" t="s">
        <v>102</v>
      </c>
      <c r="G312" s="17">
        <v>320666.66666666669</v>
      </c>
      <c r="H312" s="18">
        <v>4</v>
      </c>
    </row>
    <row r="313" spans="2:8" x14ac:dyDescent="0.3">
      <c r="B313" s="16" t="s">
        <v>291</v>
      </c>
      <c r="C313" s="16" t="s">
        <v>226</v>
      </c>
      <c r="D313" s="16" t="s">
        <v>20</v>
      </c>
      <c r="E313" s="16" t="s">
        <v>87</v>
      </c>
      <c r="F313" s="16" t="s">
        <v>103</v>
      </c>
      <c r="G313" s="17">
        <v>561166.66666666674</v>
      </c>
      <c r="H313" s="18">
        <v>7</v>
      </c>
    </row>
    <row r="314" spans="2:8" x14ac:dyDescent="0.3">
      <c r="B314" s="16" t="s">
        <v>291</v>
      </c>
      <c r="C314" s="16" t="s">
        <v>226</v>
      </c>
      <c r="D314" s="16" t="s">
        <v>24</v>
      </c>
      <c r="E314" s="16" t="s">
        <v>87</v>
      </c>
      <c r="F314" s="16" t="s">
        <v>104</v>
      </c>
      <c r="G314" s="17">
        <v>641333.33333333337</v>
      </c>
      <c r="H314" s="18">
        <v>8</v>
      </c>
    </row>
    <row r="315" spans="2:8" x14ac:dyDescent="0.3">
      <c r="B315" s="16" t="s">
        <v>291</v>
      </c>
      <c r="C315" s="16" t="s">
        <v>226</v>
      </c>
      <c r="D315" s="16" t="s">
        <v>28</v>
      </c>
      <c r="E315" s="16" t="s">
        <v>87</v>
      </c>
      <c r="F315" s="16" t="s">
        <v>105</v>
      </c>
      <c r="G315" s="17">
        <v>136283.33333333334</v>
      </c>
      <c r="H315" s="18">
        <v>1.7</v>
      </c>
    </row>
    <row r="316" spans="2:8" x14ac:dyDescent="0.3">
      <c r="B316" s="16" t="s">
        <v>291</v>
      </c>
      <c r="C316" s="16" t="s">
        <v>226</v>
      </c>
      <c r="D316" s="20" t="s">
        <v>32</v>
      </c>
      <c r="E316" s="20" t="s">
        <v>87</v>
      </c>
      <c r="F316" s="20" t="s">
        <v>106</v>
      </c>
      <c r="G316" s="21">
        <v>205226.66666666669</v>
      </c>
      <c r="H316" s="22">
        <v>2.56</v>
      </c>
    </row>
    <row r="317" spans="2:8" x14ac:dyDescent="0.3">
      <c r="B317" s="16" t="s">
        <v>292</v>
      </c>
      <c r="C317" s="16" t="s">
        <v>227</v>
      </c>
      <c r="D317" s="16" t="s">
        <v>4</v>
      </c>
      <c r="E317" s="16" t="s">
        <v>87</v>
      </c>
      <c r="F317" s="16" t="s">
        <v>99</v>
      </c>
      <c r="G317" s="17">
        <v>80166.666666666672</v>
      </c>
      <c r="H317" s="18">
        <v>1</v>
      </c>
    </row>
    <row r="318" spans="2:8" x14ac:dyDescent="0.3">
      <c r="B318" s="16" t="s">
        <v>292</v>
      </c>
      <c r="C318" s="16" t="s">
        <v>227</v>
      </c>
      <c r="D318" s="16" t="s">
        <v>8</v>
      </c>
      <c r="E318" s="16" t="s">
        <v>87</v>
      </c>
      <c r="F318" s="16" t="s">
        <v>100</v>
      </c>
      <c r="G318" s="17">
        <v>160333.33333333334</v>
      </c>
      <c r="H318" s="18">
        <v>2</v>
      </c>
    </row>
    <row r="319" spans="2:8" x14ac:dyDescent="0.3">
      <c r="B319" s="16" t="s">
        <v>292</v>
      </c>
      <c r="C319" s="16" t="s">
        <v>227</v>
      </c>
      <c r="D319" s="16" t="s">
        <v>12</v>
      </c>
      <c r="E319" s="16" t="s">
        <v>87</v>
      </c>
      <c r="F319" s="16" t="s">
        <v>101</v>
      </c>
      <c r="G319" s="17">
        <v>240500</v>
      </c>
      <c r="H319" s="18">
        <v>3</v>
      </c>
    </row>
    <row r="320" spans="2:8" x14ac:dyDescent="0.3">
      <c r="B320" s="16" t="s">
        <v>292</v>
      </c>
      <c r="C320" s="16" t="s">
        <v>227</v>
      </c>
      <c r="D320" s="16" t="s">
        <v>16</v>
      </c>
      <c r="E320" s="16" t="s">
        <v>87</v>
      </c>
      <c r="F320" s="16" t="s">
        <v>102</v>
      </c>
      <c r="G320" s="17">
        <v>320666.66666666669</v>
      </c>
      <c r="H320" s="18">
        <v>4</v>
      </c>
    </row>
    <row r="321" spans="2:8" x14ac:dyDescent="0.3">
      <c r="B321" s="16" t="s">
        <v>292</v>
      </c>
      <c r="C321" s="16" t="s">
        <v>227</v>
      </c>
      <c r="D321" s="16" t="s">
        <v>20</v>
      </c>
      <c r="E321" s="16" t="s">
        <v>87</v>
      </c>
      <c r="F321" s="16" t="s">
        <v>103</v>
      </c>
      <c r="G321" s="17">
        <v>561166.66666666674</v>
      </c>
      <c r="H321" s="18">
        <v>7</v>
      </c>
    </row>
    <row r="322" spans="2:8" x14ac:dyDescent="0.3">
      <c r="B322" s="16" t="s">
        <v>292</v>
      </c>
      <c r="C322" s="16" t="s">
        <v>227</v>
      </c>
      <c r="D322" s="16" t="s">
        <v>24</v>
      </c>
      <c r="E322" s="16" t="s">
        <v>87</v>
      </c>
      <c r="F322" s="16" t="s">
        <v>104</v>
      </c>
      <c r="G322" s="17">
        <v>641333.33333333337</v>
      </c>
      <c r="H322" s="18">
        <v>8</v>
      </c>
    </row>
    <row r="323" spans="2:8" x14ac:dyDescent="0.3">
      <c r="B323" s="16" t="s">
        <v>292</v>
      </c>
      <c r="C323" s="16" t="s">
        <v>227</v>
      </c>
      <c r="D323" s="16" t="s">
        <v>28</v>
      </c>
      <c r="E323" s="16" t="s">
        <v>87</v>
      </c>
      <c r="F323" s="16" t="s">
        <v>105</v>
      </c>
      <c r="G323" s="17">
        <v>136283.33333333334</v>
      </c>
      <c r="H323" s="18">
        <v>1.7</v>
      </c>
    </row>
    <row r="324" spans="2:8" x14ac:dyDescent="0.3">
      <c r="B324" s="16" t="s">
        <v>292</v>
      </c>
      <c r="C324" s="16" t="s">
        <v>227</v>
      </c>
      <c r="D324" s="20" t="s">
        <v>32</v>
      </c>
      <c r="E324" s="20" t="s">
        <v>87</v>
      </c>
      <c r="F324" s="20" t="s">
        <v>106</v>
      </c>
      <c r="G324" s="21">
        <v>205226.66666666669</v>
      </c>
      <c r="H324" s="22">
        <v>2.56</v>
      </c>
    </row>
    <row r="325" spans="2:8" x14ac:dyDescent="0.3">
      <c r="B325" s="16" t="s">
        <v>292</v>
      </c>
      <c r="C325" s="16" t="s">
        <v>228</v>
      </c>
      <c r="D325" s="16" t="s">
        <v>4</v>
      </c>
      <c r="E325" s="16" t="s">
        <v>87</v>
      </c>
      <c r="F325" s="16" t="s">
        <v>99</v>
      </c>
      <c r="G325" s="17">
        <v>80166.666666666672</v>
      </c>
      <c r="H325" s="18">
        <v>1</v>
      </c>
    </row>
    <row r="326" spans="2:8" x14ac:dyDescent="0.3">
      <c r="B326" s="16" t="s">
        <v>292</v>
      </c>
      <c r="C326" s="16" t="s">
        <v>228</v>
      </c>
      <c r="D326" s="16" t="s">
        <v>8</v>
      </c>
      <c r="E326" s="16" t="s">
        <v>87</v>
      </c>
      <c r="F326" s="16" t="s">
        <v>100</v>
      </c>
      <c r="G326" s="17">
        <v>160333.33333333334</v>
      </c>
      <c r="H326" s="18">
        <v>2</v>
      </c>
    </row>
    <row r="327" spans="2:8" x14ac:dyDescent="0.3">
      <c r="B327" s="16" t="s">
        <v>292</v>
      </c>
      <c r="C327" s="16" t="s">
        <v>228</v>
      </c>
      <c r="D327" s="16" t="s">
        <v>12</v>
      </c>
      <c r="E327" s="16" t="s">
        <v>87</v>
      </c>
      <c r="F327" s="16" t="s">
        <v>101</v>
      </c>
      <c r="G327" s="17">
        <v>240500</v>
      </c>
      <c r="H327" s="18">
        <v>3</v>
      </c>
    </row>
    <row r="328" spans="2:8" x14ac:dyDescent="0.3">
      <c r="B328" s="16" t="s">
        <v>292</v>
      </c>
      <c r="C328" s="16" t="s">
        <v>228</v>
      </c>
      <c r="D328" s="16" t="s">
        <v>16</v>
      </c>
      <c r="E328" s="16" t="s">
        <v>87</v>
      </c>
      <c r="F328" s="16" t="s">
        <v>102</v>
      </c>
      <c r="G328" s="17">
        <v>320666.66666666669</v>
      </c>
      <c r="H328" s="18">
        <v>4</v>
      </c>
    </row>
    <row r="329" spans="2:8" x14ac:dyDescent="0.3">
      <c r="B329" s="16" t="s">
        <v>292</v>
      </c>
      <c r="C329" s="16" t="s">
        <v>228</v>
      </c>
      <c r="D329" s="16" t="s">
        <v>20</v>
      </c>
      <c r="E329" s="16" t="s">
        <v>87</v>
      </c>
      <c r="F329" s="16" t="s">
        <v>103</v>
      </c>
      <c r="G329" s="17">
        <v>561166.66666666674</v>
      </c>
      <c r="H329" s="18">
        <v>7</v>
      </c>
    </row>
    <row r="330" spans="2:8" x14ac:dyDescent="0.3">
      <c r="B330" s="16" t="s">
        <v>292</v>
      </c>
      <c r="C330" s="16" t="s">
        <v>228</v>
      </c>
      <c r="D330" s="16" t="s">
        <v>24</v>
      </c>
      <c r="E330" s="16" t="s">
        <v>87</v>
      </c>
      <c r="F330" s="16" t="s">
        <v>104</v>
      </c>
      <c r="G330" s="17">
        <v>641333.33333333337</v>
      </c>
      <c r="H330" s="18">
        <v>8</v>
      </c>
    </row>
    <row r="331" spans="2:8" x14ac:dyDescent="0.3">
      <c r="B331" s="16" t="s">
        <v>292</v>
      </c>
      <c r="C331" s="16" t="s">
        <v>228</v>
      </c>
      <c r="D331" s="16" t="s">
        <v>28</v>
      </c>
      <c r="E331" s="16" t="s">
        <v>87</v>
      </c>
      <c r="F331" s="16" t="s">
        <v>105</v>
      </c>
      <c r="G331" s="17">
        <v>136283.33333333334</v>
      </c>
      <c r="H331" s="18">
        <v>1.7</v>
      </c>
    </row>
    <row r="332" spans="2:8" x14ac:dyDescent="0.3">
      <c r="B332" s="16" t="s">
        <v>292</v>
      </c>
      <c r="C332" s="16" t="s">
        <v>228</v>
      </c>
      <c r="D332" s="20" t="s">
        <v>32</v>
      </c>
      <c r="E332" s="20" t="s">
        <v>87</v>
      </c>
      <c r="F332" s="20" t="s">
        <v>106</v>
      </c>
      <c r="G332" s="21">
        <v>205226.66666666669</v>
      </c>
      <c r="H332" s="22">
        <v>2.56</v>
      </c>
    </row>
    <row r="333" spans="2:8" x14ac:dyDescent="0.3">
      <c r="B333" s="16" t="s">
        <v>292</v>
      </c>
      <c r="C333" s="16" t="s">
        <v>229</v>
      </c>
      <c r="D333" s="16" t="s">
        <v>4</v>
      </c>
      <c r="E333" s="16" t="s">
        <v>87</v>
      </c>
      <c r="F333" s="16" t="s">
        <v>99</v>
      </c>
      <c r="G333" s="17">
        <v>80166.666666666672</v>
      </c>
      <c r="H333" s="18">
        <v>1</v>
      </c>
    </row>
    <row r="334" spans="2:8" x14ac:dyDescent="0.3">
      <c r="B334" s="16" t="s">
        <v>292</v>
      </c>
      <c r="C334" s="16" t="s">
        <v>229</v>
      </c>
      <c r="D334" s="16" t="s">
        <v>8</v>
      </c>
      <c r="E334" s="16" t="s">
        <v>87</v>
      </c>
      <c r="F334" s="16" t="s">
        <v>100</v>
      </c>
      <c r="G334" s="17">
        <v>160333.33333333334</v>
      </c>
      <c r="H334" s="18">
        <v>2</v>
      </c>
    </row>
    <row r="335" spans="2:8" x14ac:dyDescent="0.3">
      <c r="B335" s="16" t="s">
        <v>292</v>
      </c>
      <c r="C335" s="16" t="s">
        <v>229</v>
      </c>
      <c r="D335" s="16" t="s">
        <v>12</v>
      </c>
      <c r="E335" s="16" t="s">
        <v>87</v>
      </c>
      <c r="F335" s="16" t="s">
        <v>101</v>
      </c>
      <c r="G335" s="17">
        <v>240500</v>
      </c>
      <c r="H335" s="18">
        <v>3</v>
      </c>
    </row>
    <row r="336" spans="2:8" x14ac:dyDescent="0.3">
      <c r="B336" s="16" t="s">
        <v>292</v>
      </c>
      <c r="C336" s="16" t="s">
        <v>229</v>
      </c>
      <c r="D336" s="16" t="s">
        <v>16</v>
      </c>
      <c r="E336" s="16" t="s">
        <v>87</v>
      </c>
      <c r="F336" s="16" t="s">
        <v>102</v>
      </c>
      <c r="G336" s="17">
        <v>320666.66666666669</v>
      </c>
      <c r="H336" s="18">
        <v>4</v>
      </c>
    </row>
    <row r="337" spans="2:8" x14ac:dyDescent="0.3">
      <c r="B337" s="16" t="s">
        <v>292</v>
      </c>
      <c r="C337" s="16" t="s">
        <v>229</v>
      </c>
      <c r="D337" s="16" t="s">
        <v>20</v>
      </c>
      <c r="E337" s="16" t="s">
        <v>87</v>
      </c>
      <c r="F337" s="16" t="s">
        <v>103</v>
      </c>
      <c r="G337" s="17">
        <v>561166.66666666674</v>
      </c>
      <c r="H337" s="18">
        <v>7</v>
      </c>
    </row>
    <row r="338" spans="2:8" x14ac:dyDescent="0.3">
      <c r="B338" s="16" t="s">
        <v>292</v>
      </c>
      <c r="C338" s="16" t="s">
        <v>229</v>
      </c>
      <c r="D338" s="16" t="s">
        <v>24</v>
      </c>
      <c r="E338" s="16" t="s">
        <v>87</v>
      </c>
      <c r="F338" s="16" t="s">
        <v>104</v>
      </c>
      <c r="G338" s="17">
        <v>641333.33333333337</v>
      </c>
      <c r="H338" s="18">
        <v>8</v>
      </c>
    </row>
    <row r="339" spans="2:8" x14ac:dyDescent="0.3">
      <c r="B339" s="16" t="s">
        <v>292</v>
      </c>
      <c r="C339" s="16" t="s">
        <v>229</v>
      </c>
      <c r="D339" s="16" t="s">
        <v>28</v>
      </c>
      <c r="E339" s="16" t="s">
        <v>87</v>
      </c>
      <c r="F339" s="16" t="s">
        <v>105</v>
      </c>
      <c r="G339" s="17">
        <v>136283.33333333334</v>
      </c>
      <c r="H339" s="18">
        <v>1.7</v>
      </c>
    </row>
    <row r="340" spans="2:8" x14ac:dyDescent="0.3">
      <c r="B340" s="16" t="s">
        <v>292</v>
      </c>
      <c r="C340" s="16" t="s">
        <v>229</v>
      </c>
      <c r="D340" s="20" t="s">
        <v>32</v>
      </c>
      <c r="E340" s="20" t="s">
        <v>87</v>
      </c>
      <c r="F340" s="20" t="s">
        <v>106</v>
      </c>
      <c r="G340" s="21">
        <v>205226.66666666669</v>
      </c>
      <c r="H340" s="22">
        <v>2.56</v>
      </c>
    </row>
    <row r="341" spans="2:8" x14ac:dyDescent="0.3">
      <c r="B341" s="16" t="s">
        <v>292</v>
      </c>
      <c r="C341" s="16" t="s">
        <v>217</v>
      </c>
      <c r="D341" s="16" t="s">
        <v>4</v>
      </c>
      <c r="E341" s="16" t="s">
        <v>87</v>
      </c>
      <c r="F341" s="16" t="s">
        <v>99</v>
      </c>
      <c r="G341" s="17">
        <v>80166.666666666672</v>
      </c>
      <c r="H341" s="18">
        <v>1</v>
      </c>
    </row>
    <row r="342" spans="2:8" x14ac:dyDescent="0.3">
      <c r="B342" s="16" t="s">
        <v>292</v>
      </c>
      <c r="C342" s="16" t="s">
        <v>217</v>
      </c>
      <c r="D342" s="16" t="s">
        <v>8</v>
      </c>
      <c r="E342" s="16" t="s">
        <v>87</v>
      </c>
      <c r="F342" s="16" t="s">
        <v>100</v>
      </c>
      <c r="G342" s="17">
        <v>160333.33333333334</v>
      </c>
      <c r="H342" s="18">
        <v>2</v>
      </c>
    </row>
    <row r="343" spans="2:8" x14ac:dyDescent="0.3">
      <c r="B343" s="16" t="s">
        <v>292</v>
      </c>
      <c r="C343" s="16" t="s">
        <v>217</v>
      </c>
      <c r="D343" s="16" t="s">
        <v>12</v>
      </c>
      <c r="E343" s="16" t="s">
        <v>87</v>
      </c>
      <c r="F343" s="16" t="s">
        <v>101</v>
      </c>
      <c r="G343" s="17">
        <v>240500</v>
      </c>
      <c r="H343" s="18">
        <v>3</v>
      </c>
    </row>
    <row r="344" spans="2:8" x14ac:dyDescent="0.3">
      <c r="B344" s="16" t="s">
        <v>292</v>
      </c>
      <c r="C344" s="16" t="s">
        <v>217</v>
      </c>
      <c r="D344" s="16" t="s">
        <v>16</v>
      </c>
      <c r="E344" s="16" t="s">
        <v>87</v>
      </c>
      <c r="F344" s="16" t="s">
        <v>102</v>
      </c>
      <c r="G344" s="17">
        <v>320666.66666666669</v>
      </c>
      <c r="H344" s="18">
        <v>4</v>
      </c>
    </row>
    <row r="345" spans="2:8" x14ac:dyDescent="0.3">
      <c r="B345" s="16" t="s">
        <v>292</v>
      </c>
      <c r="C345" s="16" t="s">
        <v>217</v>
      </c>
      <c r="D345" s="16" t="s">
        <v>20</v>
      </c>
      <c r="E345" s="16" t="s">
        <v>87</v>
      </c>
      <c r="F345" s="16" t="s">
        <v>103</v>
      </c>
      <c r="G345" s="17">
        <v>561166.66666666674</v>
      </c>
      <c r="H345" s="18">
        <v>7</v>
      </c>
    </row>
    <row r="346" spans="2:8" x14ac:dyDescent="0.3">
      <c r="B346" s="16" t="s">
        <v>292</v>
      </c>
      <c r="C346" s="16" t="s">
        <v>217</v>
      </c>
      <c r="D346" s="16" t="s">
        <v>24</v>
      </c>
      <c r="E346" s="16" t="s">
        <v>87</v>
      </c>
      <c r="F346" s="16" t="s">
        <v>104</v>
      </c>
      <c r="G346" s="17">
        <v>641333.33333333337</v>
      </c>
      <c r="H346" s="18">
        <v>8</v>
      </c>
    </row>
    <row r="347" spans="2:8" x14ac:dyDescent="0.3">
      <c r="B347" s="16" t="s">
        <v>292</v>
      </c>
      <c r="C347" s="16" t="s">
        <v>217</v>
      </c>
      <c r="D347" s="16" t="s">
        <v>28</v>
      </c>
      <c r="E347" s="16" t="s">
        <v>87</v>
      </c>
      <c r="F347" s="16" t="s">
        <v>105</v>
      </c>
      <c r="G347" s="17">
        <v>136283.33333333334</v>
      </c>
      <c r="H347" s="18">
        <v>1.7</v>
      </c>
    </row>
    <row r="348" spans="2:8" x14ac:dyDescent="0.3">
      <c r="B348" s="16" t="s">
        <v>292</v>
      </c>
      <c r="C348" s="16" t="s">
        <v>217</v>
      </c>
      <c r="D348" s="20" t="s">
        <v>32</v>
      </c>
      <c r="E348" s="20" t="s">
        <v>87</v>
      </c>
      <c r="F348" s="20" t="s">
        <v>106</v>
      </c>
      <c r="G348" s="21">
        <v>205226.66666666669</v>
      </c>
      <c r="H348" s="22">
        <v>2.56</v>
      </c>
    </row>
    <row r="349" spans="2:8" x14ac:dyDescent="0.3">
      <c r="B349" s="16" t="s">
        <v>292</v>
      </c>
      <c r="C349" s="16" t="s">
        <v>203</v>
      </c>
      <c r="D349" s="16" t="s">
        <v>4</v>
      </c>
      <c r="E349" s="16" t="s">
        <v>87</v>
      </c>
      <c r="F349" s="16" t="s">
        <v>99</v>
      </c>
      <c r="G349" s="17">
        <v>80166.666666666672</v>
      </c>
      <c r="H349" s="18">
        <v>1</v>
      </c>
    </row>
    <row r="350" spans="2:8" x14ac:dyDescent="0.3">
      <c r="B350" s="16" t="s">
        <v>292</v>
      </c>
      <c r="C350" s="16" t="s">
        <v>203</v>
      </c>
      <c r="D350" s="16" t="s">
        <v>8</v>
      </c>
      <c r="E350" s="16" t="s">
        <v>87</v>
      </c>
      <c r="F350" s="16" t="s">
        <v>100</v>
      </c>
      <c r="G350" s="17">
        <v>160333.33333333334</v>
      </c>
      <c r="H350" s="18">
        <v>2</v>
      </c>
    </row>
    <row r="351" spans="2:8" x14ac:dyDescent="0.3">
      <c r="B351" s="16" t="s">
        <v>292</v>
      </c>
      <c r="C351" s="16" t="s">
        <v>203</v>
      </c>
      <c r="D351" s="16" t="s">
        <v>12</v>
      </c>
      <c r="E351" s="16" t="s">
        <v>87</v>
      </c>
      <c r="F351" s="16" t="s">
        <v>101</v>
      </c>
      <c r="G351" s="17">
        <v>240500</v>
      </c>
      <c r="H351" s="18">
        <v>3</v>
      </c>
    </row>
    <row r="352" spans="2:8" x14ac:dyDescent="0.3">
      <c r="B352" s="16" t="s">
        <v>292</v>
      </c>
      <c r="C352" s="16" t="s">
        <v>203</v>
      </c>
      <c r="D352" s="16" t="s">
        <v>16</v>
      </c>
      <c r="E352" s="16" t="s">
        <v>87</v>
      </c>
      <c r="F352" s="16" t="s">
        <v>102</v>
      </c>
      <c r="G352" s="17">
        <v>320666.66666666669</v>
      </c>
      <c r="H352" s="18">
        <v>4</v>
      </c>
    </row>
    <row r="353" spans="2:8" x14ac:dyDescent="0.3">
      <c r="B353" s="16" t="s">
        <v>292</v>
      </c>
      <c r="C353" s="16" t="s">
        <v>203</v>
      </c>
      <c r="D353" s="16" t="s">
        <v>20</v>
      </c>
      <c r="E353" s="16" t="s">
        <v>87</v>
      </c>
      <c r="F353" s="16" t="s">
        <v>103</v>
      </c>
      <c r="G353" s="17">
        <v>561166.66666666674</v>
      </c>
      <c r="H353" s="18">
        <v>7</v>
      </c>
    </row>
    <row r="354" spans="2:8" x14ac:dyDescent="0.3">
      <c r="B354" s="16" t="s">
        <v>292</v>
      </c>
      <c r="C354" s="16" t="s">
        <v>203</v>
      </c>
      <c r="D354" s="16" t="s">
        <v>24</v>
      </c>
      <c r="E354" s="16" t="s">
        <v>87</v>
      </c>
      <c r="F354" s="16" t="s">
        <v>104</v>
      </c>
      <c r="G354" s="17">
        <v>641333.33333333337</v>
      </c>
      <c r="H354" s="18">
        <v>8</v>
      </c>
    </row>
    <row r="355" spans="2:8" x14ac:dyDescent="0.3">
      <c r="B355" s="16" t="s">
        <v>292</v>
      </c>
      <c r="C355" s="16" t="s">
        <v>203</v>
      </c>
      <c r="D355" s="16" t="s">
        <v>28</v>
      </c>
      <c r="E355" s="16" t="s">
        <v>87</v>
      </c>
      <c r="F355" s="16" t="s">
        <v>105</v>
      </c>
      <c r="G355" s="17">
        <v>136283.33333333334</v>
      </c>
      <c r="H355" s="18">
        <v>1.7</v>
      </c>
    </row>
    <row r="356" spans="2:8" x14ac:dyDescent="0.3">
      <c r="B356" s="16" t="s">
        <v>292</v>
      </c>
      <c r="C356" s="16" t="s">
        <v>203</v>
      </c>
      <c r="D356" s="20" t="s">
        <v>32</v>
      </c>
      <c r="E356" s="20" t="s">
        <v>87</v>
      </c>
      <c r="F356" s="20" t="s">
        <v>106</v>
      </c>
      <c r="G356" s="21">
        <v>205226.66666666669</v>
      </c>
      <c r="H356" s="22">
        <v>2.56</v>
      </c>
    </row>
    <row r="357" spans="2:8" x14ac:dyDescent="0.3">
      <c r="B357" s="16" t="s">
        <v>292</v>
      </c>
      <c r="C357" s="16" t="s">
        <v>201</v>
      </c>
      <c r="D357" s="16" t="s">
        <v>4</v>
      </c>
      <c r="E357" s="16" t="s">
        <v>87</v>
      </c>
      <c r="F357" s="16" t="s">
        <v>99</v>
      </c>
      <c r="G357" s="17">
        <v>80166.666666666672</v>
      </c>
      <c r="H357" s="18">
        <v>1</v>
      </c>
    </row>
    <row r="358" spans="2:8" x14ac:dyDescent="0.3">
      <c r="B358" s="16" t="s">
        <v>292</v>
      </c>
      <c r="C358" s="16" t="s">
        <v>201</v>
      </c>
      <c r="D358" s="16" t="s">
        <v>8</v>
      </c>
      <c r="E358" s="16" t="s">
        <v>87</v>
      </c>
      <c r="F358" s="16" t="s">
        <v>100</v>
      </c>
      <c r="G358" s="17">
        <v>160333.33333333334</v>
      </c>
      <c r="H358" s="18">
        <v>2</v>
      </c>
    </row>
    <row r="359" spans="2:8" x14ac:dyDescent="0.3">
      <c r="B359" s="16" t="s">
        <v>292</v>
      </c>
      <c r="C359" s="16" t="s">
        <v>201</v>
      </c>
      <c r="D359" s="16" t="s">
        <v>12</v>
      </c>
      <c r="E359" s="16" t="s">
        <v>87</v>
      </c>
      <c r="F359" s="16" t="s">
        <v>101</v>
      </c>
      <c r="G359" s="17">
        <v>240500</v>
      </c>
      <c r="H359" s="18">
        <v>3</v>
      </c>
    </row>
    <row r="360" spans="2:8" x14ac:dyDescent="0.3">
      <c r="B360" s="16" t="s">
        <v>292</v>
      </c>
      <c r="C360" s="16" t="s">
        <v>201</v>
      </c>
      <c r="D360" s="16" t="s">
        <v>16</v>
      </c>
      <c r="E360" s="16" t="s">
        <v>87</v>
      </c>
      <c r="F360" s="16" t="s">
        <v>102</v>
      </c>
      <c r="G360" s="17">
        <v>320666.66666666669</v>
      </c>
      <c r="H360" s="18">
        <v>4</v>
      </c>
    </row>
    <row r="361" spans="2:8" x14ac:dyDescent="0.3">
      <c r="B361" s="16" t="s">
        <v>292</v>
      </c>
      <c r="C361" s="16" t="s">
        <v>201</v>
      </c>
      <c r="D361" s="16" t="s">
        <v>20</v>
      </c>
      <c r="E361" s="16" t="s">
        <v>87</v>
      </c>
      <c r="F361" s="16" t="s">
        <v>103</v>
      </c>
      <c r="G361" s="17">
        <v>561166.66666666674</v>
      </c>
      <c r="H361" s="18">
        <v>7</v>
      </c>
    </row>
    <row r="362" spans="2:8" x14ac:dyDescent="0.3">
      <c r="B362" s="16" t="s">
        <v>292</v>
      </c>
      <c r="C362" s="16" t="s">
        <v>201</v>
      </c>
      <c r="D362" s="16" t="s">
        <v>24</v>
      </c>
      <c r="E362" s="16" t="s">
        <v>87</v>
      </c>
      <c r="F362" s="16" t="s">
        <v>104</v>
      </c>
      <c r="G362" s="17">
        <v>641333.33333333337</v>
      </c>
      <c r="H362" s="18">
        <v>8</v>
      </c>
    </row>
    <row r="363" spans="2:8" x14ac:dyDescent="0.3">
      <c r="B363" s="16" t="s">
        <v>292</v>
      </c>
      <c r="C363" s="16" t="s">
        <v>201</v>
      </c>
      <c r="D363" s="16" t="s">
        <v>28</v>
      </c>
      <c r="E363" s="16" t="s">
        <v>87</v>
      </c>
      <c r="F363" s="16" t="s">
        <v>105</v>
      </c>
      <c r="G363" s="17">
        <v>136283.33333333334</v>
      </c>
      <c r="H363" s="18">
        <v>1.7</v>
      </c>
    </row>
    <row r="364" spans="2:8" x14ac:dyDescent="0.3">
      <c r="B364" s="16" t="s">
        <v>292</v>
      </c>
      <c r="C364" s="16" t="s">
        <v>201</v>
      </c>
      <c r="D364" s="20" t="s">
        <v>32</v>
      </c>
      <c r="E364" s="20" t="s">
        <v>87</v>
      </c>
      <c r="F364" s="20" t="s">
        <v>106</v>
      </c>
      <c r="G364" s="21">
        <v>205226.66666666669</v>
      </c>
      <c r="H364" s="22">
        <v>2.56</v>
      </c>
    </row>
    <row r="365" spans="2:8" x14ac:dyDescent="0.3">
      <c r="B365" s="16" t="s">
        <v>230</v>
      </c>
      <c r="C365" s="16" t="s">
        <v>230</v>
      </c>
      <c r="D365" s="16" t="s">
        <v>4</v>
      </c>
      <c r="E365" s="16" t="s">
        <v>87</v>
      </c>
      <c r="F365" s="16" t="s">
        <v>99</v>
      </c>
      <c r="G365" s="17">
        <v>80166.666666666672</v>
      </c>
      <c r="H365" s="18">
        <v>1</v>
      </c>
    </row>
    <row r="366" spans="2:8" x14ac:dyDescent="0.3">
      <c r="B366" s="16" t="s">
        <v>230</v>
      </c>
      <c r="C366" s="16" t="s">
        <v>230</v>
      </c>
      <c r="D366" s="16" t="s">
        <v>8</v>
      </c>
      <c r="E366" s="16" t="s">
        <v>87</v>
      </c>
      <c r="F366" s="16" t="s">
        <v>100</v>
      </c>
      <c r="G366" s="17">
        <v>160333.33333333334</v>
      </c>
      <c r="H366" s="18">
        <v>2</v>
      </c>
    </row>
    <row r="367" spans="2:8" x14ac:dyDescent="0.3">
      <c r="B367" s="16" t="s">
        <v>230</v>
      </c>
      <c r="C367" s="16" t="s">
        <v>230</v>
      </c>
      <c r="D367" s="16" t="s">
        <v>12</v>
      </c>
      <c r="E367" s="16" t="s">
        <v>87</v>
      </c>
      <c r="F367" s="16" t="s">
        <v>101</v>
      </c>
      <c r="G367" s="17">
        <v>240500</v>
      </c>
      <c r="H367" s="18">
        <v>3</v>
      </c>
    </row>
    <row r="368" spans="2:8" x14ac:dyDescent="0.3">
      <c r="B368" s="16" t="s">
        <v>230</v>
      </c>
      <c r="C368" s="16" t="s">
        <v>230</v>
      </c>
      <c r="D368" s="16" t="s">
        <v>16</v>
      </c>
      <c r="E368" s="16" t="s">
        <v>87</v>
      </c>
      <c r="F368" s="16" t="s">
        <v>102</v>
      </c>
      <c r="G368" s="17">
        <v>320666.66666666669</v>
      </c>
      <c r="H368" s="18">
        <v>4</v>
      </c>
    </row>
    <row r="369" spans="2:8" x14ac:dyDescent="0.3">
      <c r="B369" s="16" t="s">
        <v>230</v>
      </c>
      <c r="C369" s="16" t="s">
        <v>230</v>
      </c>
      <c r="D369" s="16" t="s">
        <v>20</v>
      </c>
      <c r="E369" s="16" t="s">
        <v>87</v>
      </c>
      <c r="F369" s="16" t="s">
        <v>103</v>
      </c>
      <c r="G369" s="17">
        <v>561166.66666666674</v>
      </c>
      <c r="H369" s="18">
        <v>7</v>
      </c>
    </row>
    <row r="370" spans="2:8" x14ac:dyDescent="0.3">
      <c r="B370" s="16" t="s">
        <v>230</v>
      </c>
      <c r="C370" s="16" t="s">
        <v>230</v>
      </c>
      <c r="D370" s="16" t="s">
        <v>24</v>
      </c>
      <c r="E370" s="16" t="s">
        <v>87</v>
      </c>
      <c r="F370" s="16" t="s">
        <v>104</v>
      </c>
      <c r="G370" s="17">
        <v>641333.33333333337</v>
      </c>
      <c r="H370" s="18">
        <v>8</v>
      </c>
    </row>
    <row r="371" spans="2:8" x14ac:dyDescent="0.3">
      <c r="B371" s="16" t="s">
        <v>230</v>
      </c>
      <c r="C371" s="16" t="s">
        <v>230</v>
      </c>
      <c r="D371" s="16" t="s">
        <v>28</v>
      </c>
      <c r="E371" s="16" t="s">
        <v>87</v>
      </c>
      <c r="F371" s="16" t="s">
        <v>105</v>
      </c>
      <c r="G371" s="17">
        <v>136283.33333333334</v>
      </c>
      <c r="H371" s="18">
        <v>1.7</v>
      </c>
    </row>
    <row r="372" spans="2:8" x14ac:dyDescent="0.3">
      <c r="B372" s="16" t="s">
        <v>230</v>
      </c>
      <c r="C372" s="16" t="s">
        <v>230</v>
      </c>
      <c r="D372" s="20" t="s">
        <v>32</v>
      </c>
      <c r="E372" s="20" t="s">
        <v>87</v>
      </c>
      <c r="F372" s="20" t="s">
        <v>106</v>
      </c>
      <c r="G372" s="21">
        <v>205226.66666666669</v>
      </c>
      <c r="H372" s="22">
        <v>2.56</v>
      </c>
    </row>
    <row r="373" spans="2:8" x14ac:dyDescent="0.3">
      <c r="B373" s="16" t="s">
        <v>293</v>
      </c>
      <c r="C373" s="16" t="s">
        <v>217</v>
      </c>
      <c r="D373" s="16" t="s">
        <v>4</v>
      </c>
      <c r="E373" s="16" t="s">
        <v>87</v>
      </c>
      <c r="F373" s="16" t="s">
        <v>99</v>
      </c>
      <c r="G373" s="17">
        <v>80166.666666666672</v>
      </c>
      <c r="H373" s="18">
        <v>1</v>
      </c>
    </row>
    <row r="374" spans="2:8" x14ac:dyDescent="0.3">
      <c r="B374" s="16" t="s">
        <v>293</v>
      </c>
      <c r="C374" s="16" t="s">
        <v>217</v>
      </c>
      <c r="D374" s="16" t="s">
        <v>8</v>
      </c>
      <c r="E374" s="16" t="s">
        <v>87</v>
      </c>
      <c r="F374" s="16" t="s">
        <v>100</v>
      </c>
      <c r="G374" s="17">
        <v>160333.33333333334</v>
      </c>
      <c r="H374" s="18">
        <v>2</v>
      </c>
    </row>
    <row r="375" spans="2:8" x14ac:dyDescent="0.3">
      <c r="B375" s="16" t="s">
        <v>293</v>
      </c>
      <c r="C375" s="16" t="s">
        <v>217</v>
      </c>
      <c r="D375" s="16" t="s">
        <v>12</v>
      </c>
      <c r="E375" s="16" t="s">
        <v>87</v>
      </c>
      <c r="F375" s="16" t="s">
        <v>101</v>
      </c>
      <c r="G375" s="17">
        <v>240500</v>
      </c>
      <c r="H375" s="18">
        <v>3</v>
      </c>
    </row>
    <row r="376" spans="2:8" x14ac:dyDescent="0.3">
      <c r="B376" s="16" t="s">
        <v>293</v>
      </c>
      <c r="C376" s="16" t="s">
        <v>217</v>
      </c>
      <c r="D376" s="16" t="s">
        <v>16</v>
      </c>
      <c r="E376" s="16" t="s">
        <v>87</v>
      </c>
      <c r="F376" s="16" t="s">
        <v>102</v>
      </c>
      <c r="G376" s="17">
        <v>320666.66666666669</v>
      </c>
      <c r="H376" s="18">
        <v>4</v>
      </c>
    </row>
    <row r="377" spans="2:8" x14ac:dyDescent="0.3">
      <c r="B377" s="16" t="s">
        <v>293</v>
      </c>
      <c r="C377" s="16" t="s">
        <v>217</v>
      </c>
      <c r="D377" s="16" t="s">
        <v>20</v>
      </c>
      <c r="E377" s="16" t="s">
        <v>87</v>
      </c>
      <c r="F377" s="16" t="s">
        <v>103</v>
      </c>
      <c r="G377" s="17">
        <v>561166.66666666674</v>
      </c>
      <c r="H377" s="18">
        <v>7</v>
      </c>
    </row>
    <row r="378" spans="2:8" x14ac:dyDescent="0.3">
      <c r="B378" s="16" t="s">
        <v>293</v>
      </c>
      <c r="C378" s="16" t="s">
        <v>217</v>
      </c>
      <c r="D378" s="16" t="s">
        <v>24</v>
      </c>
      <c r="E378" s="16" t="s">
        <v>87</v>
      </c>
      <c r="F378" s="16" t="s">
        <v>104</v>
      </c>
      <c r="G378" s="17">
        <v>641333.33333333337</v>
      </c>
      <c r="H378" s="18">
        <v>8</v>
      </c>
    </row>
    <row r="379" spans="2:8" x14ac:dyDescent="0.3">
      <c r="B379" s="16" t="s">
        <v>293</v>
      </c>
      <c r="C379" s="16" t="s">
        <v>217</v>
      </c>
      <c r="D379" s="16" t="s">
        <v>28</v>
      </c>
      <c r="E379" s="16" t="s">
        <v>87</v>
      </c>
      <c r="F379" s="16" t="s">
        <v>105</v>
      </c>
      <c r="G379" s="17">
        <v>136283.33333333334</v>
      </c>
      <c r="H379" s="18">
        <v>1.7</v>
      </c>
    </row>
    <row r="380" spans="2:8" x14ac:dyDescent="0.3">
      <c r="B380" s="16" t="s">
        <v>293</v>
      </c>
      <c r="C380" s="16" t="s">
        <v>217</v>
      </c>
      <c r="D380" s="20" t="s">
        <v>32</v>
      </c>
      <c r="E380" s="20" t="s">
        <v>87</v>
      </c>
      <c r="F380" s="20" t="s">
        <v>106</v>
      </c>
      <c r="G380" s="21">
        <v>205226.66666666669</v>
      </c>
      <c r="H380" s="22">
        <v>2.56</v>
      </c>
    </row>
    <row r="381" spans="2:8" x14ac:dyDescent="0.3">
      <c r="B381" s="16" t="s">
        <v>293</v>
      </c>
      <c r="C381" s="38" t="s">
        <v>201</v>
      </c>
      <c r="D381" s="16" t="s">
        <v>4</v>
      </c>
      <c r="E381" s="16" t="s">
        <v>87</v>
      </c>
      <c r="F381" s="16" t="s">
        <v>99</v>
      </c>
      <c r="G381" s="17">
        <v>80166.666666666672</v>
      </c>
      <c r="H381" s="18">
        <v>1</v>
      </c>
    </row>
    <row r="382" spans="2:8" x14ac:dyDescent="0.3">
      <c r="B382" s="16" t="s">
        <v>293</v>
      </c>
      <c r="C382" s="38" t="s">
        <v>201</v>
      </c>
      <c r="D382" s="16" t="s">
        <v>8</v>
      </c>
      <c r="E382" s="16" t="s">
        <v>87</v>
      </c>
      <c r="F382" s="16" t="s">
        <v>100</v>
      </c>
      <c r="G382" s="17">
        <v>160333.33333333334</v>
      </c>
      <c r="H382" s="18">
        <v>2</v>
      </c>
    </row>
    <row r="383" spans="2:8" x14ac:dyDescent="0.3">
      <c r="B383" s="16" t="s">
        <v>293</v>
      </c>
      <c r="C383" s="38" t="s">
        <v>201</v>
      </c>
      <c r="D383" s="16" t="s">
        <v>12</v>
      </c>
      <c r="E383" s="16" t="s">
        <v>87</v>
      </c>
      <c r="F383" s="16" t="s">
        <v>101</v>
      </c>
      <c r="G383" s="17">
        <v>240500</v>
      </c>
      <c r="H383" s="18">
        <v>3</v>
      </c>
    </row>
    <row r="384" spans="2:8" x14ac:dyDescent="0.3">
      <c r="B384" s="16" t="s">
        <v>293</v>
      </c>
      <c r="C384" s="38" t="s">
        <v>201</v>
      </c>
      <c r="D384" s="16" t="s">
        <v>16</v>
      </c>
      <c r="E384" s="16" t="s">
        <v>87</v>
      </c>
      <c r="F384" s="16" t="s">
        <v>102</v>
      </c>
      <c r="G384" s="17">
        <v>320666.66666666669</v>
      </c>
      <c r="H384" s="18">
        <v>4</v>
      </c>
    </row>
    <row r="385" spans="2:8" x14ac:dyDescent="0.3">
      <c r="B385" s="16" t="s">
        <v>293</v>
      </c>
      <c r="C385" s="38" t="s">
        <v>201</v>
      </c>
      <c r="D385" s="16" t="s">
        <v>20</v>
      </c>
      <c r="E385" s="16" t="s">
        <v>87</v>
      </c>
      <c r="F385" s="16" t="s">
        <v>103</v>
      </c>
      <c r="G385" s="17">
        <v>561166.66666666674</v>
      </c>
      <c r="H385" s="18">
        <v>7</v>
      </c>
    </row>
    <row r="386" spans="2:8" x14ac:dyDescent="0.3">
      <c r="B386" s="16" t="s">
        <v>293</v>
      </c>
      <c r="C386" s="38" t="s">
        <v>201</v>
      </c>
      <c r="D386" s="16" t="s">
        <v>24</v>
      </c>
      <c r="E386" s="16" t="s">
        <v>87</v>
      </c>
      <c r="F386" s="16" t="s">
        <v>104</v>
      </c>
      <c r="G386" s="17">
        <v>641333.33333333337</v>
      </c>
      <c r="H386" s="18">
        <v>8</v>
      </c>
    </row>
    <row r="387" spans="2:8" x14ac:dyDescent="0.3">
      <c r="B387" s="16" t="s">
        <v>293</v>
      </c>
      <c r="C387" s="38" t="s">
        <v>201</v>
      </c>
      <c r="D387" s="16" t="s">
        <v>28</v>
      </c>
      <c r="E387" s="16" t="s">
        <v>87</v>
      </c>
      <c r="F387" s="16" t="s">
        <v>105</v>
      </c>
      <c r="G387" s="17">
        <v>136283.33333333334</v>
      </c>
      <c r="H387" s="18">
        <v>1.7</v>
      </c>
    </row>
    <row r="388" spans="2:8" x14ac:dyDescent="0.3">
      <c r="B388" s="16" t="s">
        <v>293</v>
      </c>
      <c r="C388" s="38" t="s">
        <v>201</v>
      </c>
      <c r="D388" s="20" t="s">
        <v>32</v>
      </c>
      <c r="E388" s="20" t="s">
        <v>87</v>
      </c>
      <c r="F388" s="20" t="s">
        <v>106</v>
      </c>
      <c r="G388" s="21">
        <v>205226.66666666669</v>
      </c>
      <c r="H388" s="22">
        <v>2.56</v>
      </c>
    </row>
    <row r="389" spans="2:8" x14ac:dyDescent="0.3">
      <c r="B389" s="16" t="s">
        <v>293</v>
      </c>
      <c r="C389" s="16" t="s">
        <v>202</v>
      </c>
      <c r="D389" s="16" t="s">
        <v>4</v>
      </c>
      <c r="E389" s="16" t="s">
        <v>87</v>
      </c>
      <c r="F389" s="16" t="s">
        <v>99</v>
      </c>
      <c r="G389" s="17">
        <v>80166.666666666672</v>
      </c>
      <c r="H389" s="18">
        <v>1</v>
      </c>
    </row>
    <row r="390" spans="2:8" x14ac:dyDescent="0.3">
      <c r="B390" s="16" t="s">
        <v>293</v>
      </c>
      <c r="C390" s="16" t="s">
        <v>202</v>
      </c>
      <c r="D390" s="16" t="s">
        <v>8</v>
      </c>
      <c r="E390" s="16" t="s">
        <v>87</v>
      </c>
      <c r="F390" s="16" t="s">
        <v>100</v>
      </c>
      <c r="G390" s="17">
        <v>160333.33333333334</v>
      </c>
      <c r="H390" s="18">
        <v>2</v>
      </c>
    </row>
    <row r="391" spans="2:8" x14ac:dyDescent="0.3">
      <c r="B391" s="16" t="s">
        <v>293</v>
      </c>
      <c r="C391" s="16" t="s">
        <v>202</v>
      </c>
      <c r="D391" s="16" t="s">
        <v>12</v>
      </c>
      <c r="E391" s="16" t="s">
        <v>87</v>
      </c>
      <c r="F391" s="16" t="s">
        <v>101</v>
      </c>
      <c r="G391" s="17">
        <v>240500</v>
      </c>
      <c r="H391" s="18">
        <v>3</v>
      </c>
    </row>
    <row r="392" spans="2:8" x14ac:dyDescent="0.3">
      <c r="B392" s="16" t="s">
        <v>293</v>
      </c>
      <c r="C392" s="16" t="s">
        <v>202</v>
      </c>
      <c r="D392" s="16" t="s">
        <v>16</v>
      </c>
      <c r="E392" s="16" t="s">
        <v>87</v>
      </c>
      <c r="F392" s="16" t="s">
        <v>102</v>
      </c>
      <c r="G392" s="17">
        <v>320666.66666666669</v>
      </c>
      <c r="H392" s="18">
        <v>4</v>
      </c>
    </row>
    <row r="393" spans="2:8" x14ac:dyDescent="0.3">
      <c r="B393" s="16" t="s">
        <v>293</v>
      </c>
      <c r="C393" s="16" t="s">
        <v>202</v>
      </c>
      <c r="D393" s="16" t="s">
        <v>20</v>
      </c>
      <c r="E393" s="16" t="s">
        <v>87</v>
      </c>
      <c r="F393" s="16" t="s">
        <v>103</v>
      </c>
      <c r="G393" s="17">
        <v>561166.66666666674</v>
      </c>
      <c r="H393" s="18">
        <v>7</v>
      </c>
    </row>
    <row r="394" spans="2:8" x14ac:dyDescent="0.3">
      <c r="B394" s="16" t="s">
        <v>293</v>
      </c>
      <c r="C394" s="16" t="s">
        <v>202</v>
      </c>
      <c r="D394" s="16" t="s">
        <v>24</v>
      </c>
      <c r="E394" s="16" t="s">
        <v>87</v>
      </c>
      <c r="F394" s="16" t="s">
        <v>104</v>
      </c>
      <c r="G394" s="17">
        <v>641333.33333333337</v>
      </c>
      <c r="H394" s="18">
        <v>8</v>
      </c>
    </row>
    <row r="395" spans="2:8" x14ac:dyDescent="0.3">
      <c r="B395" s="16" t="s">
        <v>293</v>
      </c>
      <c r="C395" s="16" t="s">
        <v>202</v>
      </c>
      <c r="D395" s="16" t="s">
        <v>28</v>
      </c>
      <c r="E395" s="16" t="s">
        <v>87</v>
      </c>
      <c r="F395" s="16" t="s">
        <v>105</v>
      </c>
      <c r="G395" s="17">
        <v>136283.33333333334</v>
      </c>
      <c r="H395" s="18">
        <v>1.7</v>
      </c>
    </row>
    <row r="396" spans="2:8" x14ac:dyDescent="0.3">
      <c r="B396" s="16" t="s">
        <v>293</v>
      </c>
      <c r="C396" s="16" t="s">
        <v>202</v>
      </c>
      <c r="D396" s="20" t="s">
        <v>32</v>
      </c>
      <c r="E396" s="20" t="s">
        <v>87</v>
      </c>
      <c r="F396" s="20" t="s">
        <v>106</v>
      </c>
      <c r="G396" s="21">
        <v>205226.66666666669</v>
      </c>
      <c r="H396" s="22">
        <v>2.56</v>
      </c>
    </row>
    <row r="397" spans="2:8" x14ac:dyDescent="0.3">
      <c r="B397" s="16" t="s">
        <v>293</v>
      </c>
      <c r="C397" s="16" t="s">
        <v>203</v>
      </c>
      <c r="D397" s="16" t="s">
        <v>4</v>
      </c>
      <c r="E397" s="16" t="s">
        <v>87</v>
      </c>
      <c r="F397" s="16" t="s">
        <v>99</v>
      </c>
      <c r="G397" s="17">
        <v>80166.666666666672</v>
      </c>
      <c r="H397" s="18">
        <v>1</v>
      </c>
    </row>
    <row r="398" spans="2:8" x14ac:dyDescent="0.3">
      <c r="B398" s="16" t="s">
        <v>293</v>
      </c>
      <c r="C398" s="16" t="s">
        <v>203</v>
      </c>
      <c r="D398" s="16" t="s">
        <v>8</v>
      </c>
      <c r="E398" s="16" t="s">
        <v>87</v>
      </c>
      <c r="F398" s="16" t="s">
        <v>100</v>
      </c>
      <c r="G398" s="17">
        <v>160333.33333333334</v>
      </c>
      <c r="H398" s="18">
        <v>2</v>
      </c>
    </row>
    <row r="399" spans="2:8" x14ac:dyDescent="0.3">
      <c r="B399" s="16" t="s">
        <v>293</v>
      </c>
      <c r="C399" s="16" t="s">
        <v>203</v>
      </c>
      <c r="D399" s="16" t="s">
        <v>12</v>
      </c>
      <c r="E399" s="16" t="s">
        <v>87</v>
      </c>
      <c r="F399" s="16" t="s">
        <v>101</v>
      </c>
      <c r="G399" s="17">
        <v>240500</v>
      </c>
      <c r="H399" s="18">
        <v>3</v>
      </c>
    </row>
    <row r="400" spans="2:8" x14ac:dyDescent="0.3">
      <c r="B400" s="16" t="s">
        <v>293</v>
      </c>
      <c r="C400" s="16" t="s">
        <v>203</v>
      </c>
      <c r="D400" s="16" t="s">
        <v>16</v>
      </c>
      <c r="E400" s="16" t="s">
        <v>87</v>
      </c>
      <c r="F400" s="16" t="s">
        <v>102</v>
      </c>
      <c r="G400" s="17">
        <v>320666.66666666669</v>
      </c>
      <c r="H400" s="18">
        <v>4</v>
      </c>
    </row>
    <row r="401" spans="2:8" x14ac:dyDescent="0.3">
      <c r="B401" s="16" t="s">
        <v>293</v>
      </c>
      <c r="C401" s="16" t="s">
        <v>203</v>
      </c>
      <c r="D401" s="16" t="s">
        <v>20</v>
      </c>
      <c r="E401" s="16" t="s">
        <v>87</v>
      </c>
      <c r="F401" s="16" t="s">
        <v>103</v>
      </c>
      <c r="G401" s="17">
        <v>561166.66666666674</v>
      </c>
      <c r="H401" s="18">
        <v>7</v>
      </c>
    </row>
    <row r="402" spans="2:8" x14ac:dyDescent="0.3">
      <c r="B402" s="16" t="s">
        <v>293</v>
      </c>
      <c r="C402" s="16" t="s">
        <v>203</v>
      </c>
      <c r="D402" s="16" t="s">
        <v>24</v>
      </c>
      <c r="E402" s="16" t="s">
        <v>87</v>
      </c>
      <c r="F402" s="16" t="s">
        <v>104</v>
      </c>
      <c r="G402" s="17">
        <v>641333.33333333337</v>
      </c>
      <c r="H402" s="18">
        <v>8</v>
      </c>
    </row>
    <row r="403" spans="2:8" x14ac:dyDescent="0.3">
      <c r="B403" s="16" t="s">
        <v>293</v>
      </c>
      <c r="C403" s="16" t="s">
        <v>203</v>
      </c>
      <c r="D403" s="16" t="s">
        <v>28</v>
      </c>
      <c r="E403" s="16" t="s">
        <v>87</v>
      </c>
      <c r="F403" s="16" t="s">
        <v>105</v>
      </c>
      <c r="G403" s="17">
        <v>136283.33333333334</v>
      </c>
      <c r="H403" s="18">
        <v>1.7</v>
      </c>
    </row>
    <row r="404" spans="2:8" x14ac:dyDescent="0.3">
      <c r="B404" s="16" t="s">
        <v>293</v>
      </c>
      <c r="C404" s="16" t="s">
        <v>203</v>
      </c>
      <c r="D404" s="20" t="s">
        <v>32</v>
      </c>
      <c r="E404" s="20" t="s">
        <v>87</v>
      </c>
      <c r="F404" s="20" t="s">
        <v>106</v>
      </c>
      <c r="G404" s="21">
        <v>205226.66666666669</v>
      </c>
      <c r="H404" s="22">
        <v>2.56</v>
      </c>
    </row>
    <row r="405" spans="2:8" x14ac:dyDescent="0.3">
      <c r="B405" s="16" t="s">
        <v>293</v>
      </c>
      <c r="C405" s="16" t="s">
        <v>208</v>
      </c>
      <c r="D405" s="16" t="s">
        <v>4</v>
      </c>
      <c r="E405" s="16" t="s">
        <v>87</v>
      </c>
      <c r="F405" s="16" t="s">
        <v>99</v>
      </c>
      <c r="G405" s="17">
        <v>80166.666666666672</v>
      </c>
      <c r="H405" s="18">
        <v>1</v>
      </c>
    </row>
    <row r="406" spans="2:8" x14ac:dyDescent="0.3">
      <c r="B406" s="16" t="s">
        <v>293</v>
      </c>
      <c r="C406" s="16" t="s">
        <v>208</v>
      </c>
      <c r="D406" s="16" t="s">
        <v>8</v>
      </c>
      <c r="E406" s="16" t="s">
        <v>87</v>
      </c>
      <c r="F406" s="16" t="s">
        <v>100</v>
      </c>
      <c r="G406" s="17">
        <v>160333.33333333334</v>
      </c>
      <c r="H406" s="18">
        <v>2</v>
      </c>
    </row>
    <row r="407" spans="2:8" x14ac:dyDescent="0.3">
      <c r="B407" s="16" t="s">
        <v>293</v>
      </c>
      <c r="C407" s="16" t="s">
        <v>208</v>
      </c>
      <c r="D407" s="16" t="s">
        <v>12</v>
      </c>
      <c r="E407" s="16" t="s">
        <v>87</v>
      </c>
      <c r="F407" s="16" t="s">
        <v>101</v>
      </c>
      <c r="G407" s="17">
        <v>240500</v>
      </c>
      <c r="H407" s="18">
        <v>3</v>
      </c>
    </row>
    <row r="408" spans="2:8" x14ac:dyDescent="0.3">
      <c r="B408" s="16" t="s">
        <v>293</v>
      </c>
      <c r="C408" s="16" t="s">
        <v>208</v>
      </c>
      <c r="D408" s="16" t="s">
        <v>16</v>
      </c>
      <c r="E408" s="16" t="s">
        <v>87</v>
      </c>
      <c r="F408" s="16" t="s">
        <v>102</v>
      </c>
      <c r="G408" s="17">
        <v>320666.66666666669</v>
      </c>
      <c r="H408" s="18">
        <v>4</v>
      </c>
    </row>
    <row r="409" spans="2:8" x14ac:dyDescent="0.3">
      <c r="B409" s="16" t="s">
        <v>293</v>
      </c>
      <c r="C409" s="16" t="s">
        <v>208</v>
      </c>
      <c r="D409" s="16" t="s">
        <v>20</v>
      </c>
      <c r="E409" s="16" t="s">
        <v>87</v>
      </c>
      <c r="F409" s="16" t="s">
        <v>103</v>
      </c>
      <c r="G409" s="17">
        <v>561166.66666666674</v>
      </c>
      <c r="H409" s="18">
        <v>7</v>
      </c>
    </row>
    <row r="410" spans="2:8" x14ac:dyDescent="0.3">
      <c r="B410" s="16" t="s">
        <v>293</v>
      </c>
      <c r="C410" s="16" t="s">
        <v>208</v>
      </c>
      <c r="D410" s="16" t="s">
        <v>24</v>
      </c>
      <c r="E410" s="16" t="s">
        <v>87</v>
      </c>
      <c r="F410" s="16" t="s">
        <v>104</v>
      </c>
      <c r="G410" s="17">
        <v>641333.33333333337</v>
      </c>
      <c r="H410" s="18">
        <v>8</v>
      </c>
    </row>
    <row r="411" spans="2:8" x14ac:dyDescent="0.3">
      <c r="B411" s="16" t="s">
        <v>293</v>
      </c>
      <c r="C411" s="16" t="s">
        <v>208</v>
      </c>
      <c r="D411" s="16" t="s">
        <v>28</v>
      </c>
      <c r="E411" s="16" t="s">
        <v>87</v>
      </c>
      <c r="F411" s="16" t="s">
        <v>105</v>
      </c>
      <c r="G411" s="17">
        <v>136283.33333333334</v>
      </c>
      <c r="H411" s="18">
        <v>1.7</v>
      </c>
    </row>
    <row r="412" spans="2:8" x14ac:dyDescent="0.3">
      <c r="B412" s="16" t="s">
        <v>293</v>
      </c>
      <c r="C412" s="16" t="s">
        <v>208</v>
      </c>
      <c r="D412" s="20" t="s">
        <v>32</v>
      </c>
      <c r="E412" s="20" t="s">
        <v>87</v>
      </c>
      <c r="F412" s="20" t="s">
        <v>106</v>
      </c>
      <c r="G412" s="21">
        <v>205226.66666666669</v>
      </c>
      <c r="H412" s="22">
        <v>2.56</v>
      </c>
    </row>
    <row r="413" spans="2:8" x14ac:dyDescent="0.3">
      <c r="B413" s="16" t="s">
        <v>294</v>
      </c>
      <c r="C413" s="16" t="s">
        <v>232</v>
      </c>
      <c r="D413" s="16" t="s">
        <v>4</v>
      </c>
      <c r="E413" s="16" t="s">
        <v>87</v>
      </c>
      <c r="F413" s="16" t="s">
        <v>99</v>
      </c>
      <c r="G413" s="17">
        <v>80166.666666666672</v>
      </c>
      <c r="H413" s="18">
        <v>1</v>
      </c>
    </row>
    <row r="414" spans="2:8" x14ac:dyDescent="0.3">
      <c r="B414" s="16" t="s">
        <v>294</v>
      </c>
      <c r="C414" s="16" t="s">
        <v>232</v>
      </c>
      <c r="D414" s="16" t="s">
        <v>8</v>
      </c>
      <c r="E414" s="16" t="s">
        <v>87</v>
      </c>
      <c r="F414" s="16" t="s">
        <v>100</v>
      </c>
      <c r="G414" s="17">
        <v>160333.33333333334</v>
      </c>
      <c r="H414" s="18">
        <v>2</v>
      </c>
    </row>
    <row r="415" spans="2:8" x14ac:dyDescent="0.3">
      <c r="B415" s="16" t="s">
        <v>294</v>
      </c>
      <c r="C415" s="16" t="s">
        <v>232</v>
      </c>
      <c r="D415" s="16" t="s">
        <v>12</v>
      </c>
      <c r="E415" s="16" t="s">
        <v>87</v>
      </c>
      <c r="F415" s="16" t="s">
        <v>101</v>
      </c>
      <c r="G415" s="17">
        <v>240500</v>
      </c>
      <c r="H415" s="18">
        <v>3</v>
      </c>
    </row>
    <row r="416" spans="2:8" x14ac:dyDescent="0.3">
      <c r="B416" s="16" t="s">
        <v>294</v>
      </c>
      <c r="C416" s="16" t="s">
        <v>232</v>
      </c>
      <c r="D416" s="16" t="s">
        <v>16</v>
      </c>
      <c r="E416" s="16" t="s">
        <v>87</v>
      </c>
      <c r="F416" s="16" t="s">
        <v>102</v>
      </c>
      <c r="G416" s="17">
        <v>320666.66666666669</v>
      </c>
      <c r="H416" s="18">
        <v>4</v>
      </c>
    </row>
    <row r="417" spans="2:8" x14ac:dyDescent="0.3">
      <c r="B417" s="16" t="s">
        <v>294</v>
      </c>
      <c r="C417" s="16" t="s">
        <v>232</v>
      </c>
      <c r="D417" s="16" t="s">
        <v>20</v>
      </c>
      <c r="E417" s="16" t="s">
        <v>87</v>
      </c>
      <c r="F417" s="16" t="s">
        <v>103</v>
      </c>
      <c r="G417" s="17">
        <v>561166.66666666674</v>
      </c>
      <c r="H417" s="18">
        <v>7</v>
      </c>
    </row>
    <row r="418" spans="2:8" x14ac:dyDescent="0.3">
      <c r="B418" s="16" t="s">
        <v>294</v>
      </c>
      <c r="C418" s="16" t="s">
        <v>232</v>
      </c>
      <c r="D418" s="16" t="s">
        <v>24</v>
      </c>
      <c r="E418" s="16" t="s">
        <v>87</v>
      </c>
      <c r="F418" s="16" t="s">
        <v>104</v>
      </c>
      <c r="G418" s="17">
        <v>641333.33333333337</v>
      </c>
      <c r="H418" s="18">
        <v>8</v>
      </c>
    </row>
    <row r="419" spans="2:8" x14ac:dyDescent="0.3">
      <c r="B419" s="16" t="s">
        <v>294</v>
      </c>
      <c r="C419" s="16" t="s">
        <v>232</v>
      </c>
      <c r="D419" s="16" t="s">
        <v>28</v>
      </c>
      <c r="E419" s="16" t="s">
        <v>87</v>
      </c>
      <c r="F419" s="16" t="s">
        <v>105</v>
      </c>
      <c r="G419" s="17">
        <v>136283.33333333334</v>
      </c>
      <c r="H419" s="18">
        <v>1.7</v>
      </c>
    </row>
    <row r="420" spans="2:8" x14ac:dyDescent="0.3">
      <c r="B420" s="20" t="s">
        <v>294</v>
      </c>
      <c r="C420" s="20" t="s">
        <v>232</v>
      </c>
      <c r="D420" s="20" t="s">
        <v>32</v>
      </c>
      <c r="E420" s="20" t="s">
        <v>87</v>
      </c>
      <c r="F420" s="20" t="s">
        <v>106</v>
      </c>
      <c r="G420" s="21">
        <v>205226.66666666669</v>
      </c>
      <c r="H420" s="22">
        <v>2.56</v>
      </c>
    </row>
    <row r="421" spans="2:8" x14ac:dyDescent="0.3">
      <c r="B421" s="16" t="s">
        <v>294</v>
      </c>
      <c r="C421" s="16" t="s">
        <v>233</v>
      </c>
      <c r="D421" s="16" t="s">
        <v>4</v>
      </c>
      <c r="E421" s="16" t="s">
        <v>87</v>
      </c>
      <c r="F421" s="16" t="s">
        <v>99</v>
      </c>
      <c r="G421" s="17">
        <v>80166.666666666672</v>
      </c>
      <c r="H421" s="16">
        <v>1</v>
      </c>
    </row>
    <row r="422" spans="2:8" x14ac:dyDescent="0.3">
      <c r="B422" s="16" t="s">
        <v>294</v>
      </c>
      <c r="C422" s="16" t="s">
        <v>233</v>
      </c>
      <c r="D422" s="16" t="s">
        <v>8</v>
      </c>
      <c r="E422" s="16" t="s">
        <v>87</v>
      </c>
      <c r="F422" s="16" t="s">
        <v>100</v>
      </c>
      <c r="G422" s="17">
        <v>160333.33333333334</v>
      </c>
      <c r="H422" s="16">
        <v>2</v>
      </c>
    </row>
    <row r="423" spans="2:8" x14ac:dyDescent="0.3">
      <c r="B423" s="16" t="s">
        <v>294</v>
      </c>
      <c r="C423" s="16" t="s">
        <v>233</v>
      </c>
      <c r="D423" s="16" t="s">
        <v>12</v>
      </c>
      <c r="E423" s="16" t="s">
        <v>87</v>
      </c>
      <c r="F423" s="16" t="s">
        <v>101</v>
      </c>
      <c r="G423" s="17">
        <v>240500</v>
      </c>
      <c r="H423" s="16">
        <v>3</v>
      </c>
    </row>
    <row r="424" spans="2:8" x14ac:dyDescent="0.3">
      <c r="B424" s="16" t="s">
        <v>294</v>
      </c>
      <c r="C424" s="16" t="s">
        <v>233</v>
      </c>
      <c r="D424" s="16" t="s">
        <v>16</v>
      </c>
      <c r="E424" s="16" t="s">
        <v>87</v>
      </c>
      <c r="F424" s="16" t="s">
        <v>102</v>
      </c>
      <c r="G424" s="17">
        <v>320666.66666666669</v>
      </c>
      <c r="H424" s="16">
        <v>4</v>
      </c>
    </row>
    <row r="425" spans="2:8" x14ac:dyDescent="0.3">
      <c r="B425" s="16" t="s">
        <v>294</v>
      </c>
      <c r="C425" s="16" t="s">
        <v>233</v>
      </c>
      <c r="D425" s="16" t="s">
        <v>20</v>
      </c>
      <c r="E425" s="16" t="s">
        <v>87</v>
      </c>
      <c r="F425" s="16" t="s">
        <v>103</v>
      </c>
      <c r="G425" s="17">
        <v>561166.66666666674</v>
      </c>
      <c r="H425" s="16">
        <v>7</v>
      </c>
    </row>
    <row r="426" spans="2:8" x14ac:dyDescent="0.3">
      <c r="B426" s="16" t="s">
        <v>294</v>
      </c>
      <c r="C426" s="16" t="s">
        <v>233</v>
      </c>
      <c r="D426" s="16" t="s">
        <v>24</v>
      </c>
      <c r="E426" s="16" t="s">
        <v>87</v>
      </c>
      <c r="F426" s="16" t="s">
        <v>104</v>
      </c>
      <c r="G426" s="17">
        <v>641333.33333333337</v>
      </c>
      <c r="H426" s="16">
        <v>8</v>
      </c>
    </row>
    <row r="427" spans="2:8" x14ac:dyDescent="0.3">
      <c r="B427" s="16" t="s">
        <v>294</v>
      </c>
      <c r="C427" s="16" t="s">
        <v>233</v>
      </c>
      <c r="D427" s="16" t="s">
        <v>28</v>
      </c>
      <c r="E427" s="16" t="s">
        <v>87</v>
      </c>
      <c r="F427" s="16" t="s">
        <v>105</v>
      </c>
      <c r="G427" s="17">
        <v>136283.33333333334</v>
      </c>
      <c r="H427" s="16">
        <v>1.7</v>
      </c>
    </row>
    <row r="428" spans="2:8" x14ac:dyDescent="0.3">
      <c r="B428" s="16" t="s">
        <v>294</v>
      </c>
      <c r="C428" s="16" t="s">
        <v>233</v>
      </c>
      <c r="D428" s="16" t="s">
        <v>32</v>
      </c>
      <c r="E428" s="16" t="s">
        <v>87</v>
      </c>
      <c r="F428" s="16" t="s">
        <v>106</v>
      </c>
      <c r="G428" s="17">
        <v>205226.66666666669</v>
      </c>
      <c r="H428" s="16">
        <v>2.56</v>
      </c>
    </row>
    <row r="429" spans="2:8" x14ac:dyDescent="0.3">
      <c r="B429" s="16" t="s">
        <v>294</v>
      </c>
      <c r="C429" s="16" t="s">
        <v>201</v>
      </c>
      <c r="D429" s="16" t="s">
        <v>4</v>
      </c>
      <c r="E429" s="16" t="s">
        <v>87</v>
      </c>
      <c r="F429" s="16" t="s">
        <v>99</v>
      </c>
      <c r="G429" s="17">
        <v>80166.666666666672</v>
      </c>
      <c r="H429" s="18">
        <v>1</v>
      </c>
    </row>
    <row r="430" spans="2:8" x14ac:dyDescent="0.3">
      <c r="B430" s="16" t="s">
        <v>294</v>
      </c>
      <c r="C430" s="16" t="s">
        <v>201</v>
      </c>
      <c r="D430" s="16" t="s">
        <v>8</v>
      </c>
      <c r="E430" s="16" t="s">
        <v>87</v>
      </c>
      <c r="F430" s="16" t="s">
        <v>100</v>
      </c>
      <c r="G430" s="17">
        <v>160333.33333333334</v>
      </c>
      <c r="H430" s="18">
        <v>2</v>
      </c>
    </row>
    <row r="431" spans="2:8" x14ac:dyDescent="0.3">
      <c r="B431" s="16" t="s">
        <v>294</v>
      </c>
      <c r="C431" s="16" t="s">
        <v>201</v>
      </c>
      <c r="D431" s="16" t="s">
        <v>12</v>
      </c>
      <c r="E431" s="16" t="s">
        <v>87</v>
      </c>
      <c r="F431" s="16" t="s">
        <v>101</v>
      </c>
      <c r="G431" s="17">
        <v>240500</v>
      </c>
      <c r="H431" s="18">
        <v>3</v>
      </c>
    </row>
    <row r="432" spans="2:8" x14ac:dyDescent="0.3">
      <c r="B432" s="16" t="s">
        <v>294</v>
      </c>
      <c r="C432" s="16" t="s">
        <v>201</v>
      </c>
      <c r="D432" s="16" t="s">
        <v>16</v>
      </c>
      <c r="E432" s="16" t="s">
        <v>87</v>
      </c>
      <c r="F432" s="16" t="s">
        <v>102</v>
      </c>
      <c r="G432" s="17">
        <v>320666.66666666669</v>
      </c>
      <c r="H432" s="18">
        <v>4</v>
      </c>
    </row>
    <row r="433" spans="2:8" x14ac:dyDescent="0.3">
      <c r="B433" s="16" t="s">
        <v>294</v>
      </c>
      <c r="C433" s="16" t="s">
        <v>201</v>
      </c>
      <c r="D433" s="16" t="s">
        <v>20</v>
      </c>
      <c r="E433" s="16" t="s">
        <v>87</v>
      </c>
      <c r="F433" s="16" t="s">
        <v>103</v>
      </c>
      <c r="G433" s="17">
        <v>561166.66666666674</v>
      </c>
      <c r="H433" s="18">
        <v>7</v>
      </c>
    </row>
    <row r="434" spans="2:8" x14ac:dyDescent="0.3">
      <c r="B434" s="16" t="s">
        <v>294</v>
      </c>
      <c r="C434" s="16" t="s">
        <v>201</v>
      </c>
      <c r="D434" s="16" t="s">
        <v>24</v>
      </c>
      <c r="E434" s="16" t="s">
        <v>87</v>
      </c>
      <c r="F434" s="16" t="s">
        <v>104</v>
      </c>
      <c r="G434" s="17">
        <v>641333.33333333337</v>
      </c>
      <c r="H434" s="18">
        <v>8</v>
      </c>
    </row>
    <row r="435" spans="2:8" x14ac:dyDescent="0.3">
      <c r="B435" s="16" t="s">
        <v>294</v>
      </c>
      <c r="C435" s="16" t="s">
        <v>201</v>
      </c>
      <c r="D435" s="16" t="s">
        <v>28</v>
      </c>
      <c r="E435" s="16" t="s">
        <v>87</v>
      </c>
      <c r="F435" s="16" t="s">
        <v>105</v>
      </c>
      <c r="G435" s="17">
        <v>136283.33333333334</v>
      </c>
      <c r="H435" s="18">
        <v>1.7</v>
      </c>
    </row>
    <row r="436" spans="2:8" x14ac:dyDescent="0.3">
      <c r="B436" s="16" t="s">
        <v>294</v>
      </c>
      <c r="C436" s="16" t="s">
        <v>201</v>
      </c>
      <c r="D436" s="20" t="s">
        <v>32</v>
      </c>
      <c r="E436" s="20" t="s">
        <v>87</v>
      </c>
      <c r="F436" s="20" t="s">
        <v>106</v>
      </c>
      <c r="G436" s="21">
        <v>205226.66666666669</v>
      </c>
      <c r="H436" s="22">
        <v>2.56</v>
      </c>
    </row>
    <row r="437" spans="2:8" x14ac:dyDescent="0.3">
      <c r="B437" s="16" t="s">
        <v>294</v>
      </c>
      <c r="C437" s="16" t="s">
        <v>208</v>
      </c>
      <c r="D437" s="16" t="s">
        <v>4</v>
      </c>
      <c r="E437" s="16" t="s">
        <v>87</v>
      </c>
      <c r="F437" s="16" t="s">
        <v>99</v>
      </c>
      <c r="G437" s="17">
        <v>80166.666666666672</v>
      </c>
      <c r="H437" s="18">
        <v>1</v>
      </c>
    </row>
    <row r="438" spans="2:8" x14ac:dyDescent="0.3">
      <c r="B438" s="16" t="s">
        <v>294</v>
      </c>
      <c r="C438" s="16" t="s">
        <v>208</v>
      </c>
      <c r="D438" s="16" t="s">
        <v>8</v>
      </c>
      <c r="E438" s="16" t="s">
        <v>87</v>
      </c>
      <c r="F438" s="16" t="s">
        <v>100</v>
      </c>
      <c r="G438" s="17">
        <v>160333.33333333334</v>
      </c>
      <c r="H438" s="18">
        <v>2</v>
      </c>
    </row>
    <row r="439" spans="2:8" x14ac:dyDescent="0.3">
      <c r="B439" s="16" t="s">
        <v>294</v>
      </c>
      <c r="C439" s="16" t="s">
        <v>208</v>
      </c>
      <c r="D439" s="16" t="s">
        <v>12</v>
      </c>
      <c r="E439" s="16" t="s">
        <v>87</v>
      </c>
      <c r="F439" s="16" t="s">
        <v>101</v>
      </c>
      <c r="G439" s="17">
        <v>240500</v>
      </c>
      <c r="H439" s="18">
        <v>3</v>
      </c>
    </row>
    <row r="440" spans="2:8" x14ac:dyDescent="0.3">
      <c r="B440" s="16" t="s">
        <v>294</v>
      </c>
      <c r="C440" s="16" t="s">
        <v>208</v>
      </c>
      <c r="D440" s="16" t="s">
        <v>16</v>
      </c>
      <c r="E440" s="16" t="s">
        <v>87</v>
      </c>
      <c r="F440" s="16" t="s">
        <v>102</v>
      </c>
      <c r="G440" s="17">
        <v>320666.66666666669</v>
      </c>
      <c r="H440" s="18">
        <v>4</v>
      </c>
    </row>
    <row r="441" spans="2:8" x14ac:dyDescent="0.3">
      <c r="B441" s="16" t="s">
        <v>294</v>
      </c>
      <c r="C441" s="16" t="s">
        <v>208</v>
      </c>
      <c r="D441" s="16" t="s">
        <v>20</v>
      </c>
      <c r="E441" s="16" t="s">
        <v>87</v>
      </c>
      <c r="F441" s="16" t="s">
        <v>103</v>
      </c>
      <c r="G441" s="17">
        <v>561166.66666666674</v>
      </c>
      <c r="H441" s="18">
        <v>7</v>
      </c>
    </row>
    <row r="442" spans="2:8" x14ac:dyDescent="0.3">
      <c r="B442" s="16" t="s">
        <v>294</v>
      </c>
      <c r="C442" s="16" t="s">
        <v>208</v>
      </c>
      <c r="D442" s="16" t="s">
        <v>24</v>
      </c>
      <c r="E442" s="16" t="s">
        <v>87</v>
      </c>
      <c r="F442" s="16" t="s">
        <v>104</v>
      </c>
      <c r="G442" s="17">
        <v>641333.33333333337</v>
      </c>
      <c r="H442" s="18">
        <v>8</v>
      </c>
    </row>
    <row r="443" spans="2:8" x14ac:dyDescent="0.3">
      <c r="B443" s="16" t="s">
        <v>294</v>
      </c>
      <c r="C443" s="16" t="s">
        <v>208</v>
      </c>
      <c r="D443" s="16" t="s">
        <v>28</v>
      </c>
      <c r="E443" s="16" t="s">
        <v>87</v>
      </c>
      <c r="F443" s="16" t="s">
        <v>105</v>
      </c>
      <c r="G443" s="17">
        <v>136283.33333333334</v>
      </c>
      <c r="H443" s="18">
        <v>1.7</v>
      </c>
    </row>
    <row r="444" spans="2:8" x14ac:dyDescent="0.3">
      <c r="B444" s="16" t="s">
        <v>294</v>
      </c>
      <c r="C444" s="16" t="s">
        <v>208</v>
      </c>
      <c r="D444" s="20" t="s">
        <v>32</v>
      </c>
      <c r="E444" s="20" t="s">
        <v>87</v>
      </c>
      <c r="F444" s="20" t="s">
        <v>106</v>
      </c>
      <c r="G444" s="21">
        <v>205226.66666666669</v>
      </c>
      <c r="H444" s="22">
        <v>2.56</v>
      </c>
    </row>
    <row r="445" spans="2:8" x14ac:dyDescent="0.3">
      <c r="B445" s="16" t="s">
        <v>296</v>
      </c>
      <c r="C445" s="16" t="s">
        <v>239</v>
      </c>
      <c r="D445" s="16" t="s">
        <v>4</v>
      </c>
      <c r="E445" s="16" t="s">
        <v>87</v>
      </c>
      <c r="F445" s="16" t="s">
        <v>99</v>
      </c>
      <c r="G445" s="17">
        <v>80166.666666666672</v>
      </c>
      <c r="H445" s="18">
        <v>1</v>
      </c>
    </row>
    <row r="446" spans="2:8" x14ac:dyDescent="0.3">
      <c r="B446" s="16" t="s">
        <v>296</v>
      </c>
      <c r="C446" s="16" t="s">
        <v>239</v>
      </c>
      <c r="D446" s="16" t="s">
        <v>8</v>
      </c>
      <c r="E446" s="16" t="s">
        <v>87</v>
      </c>
      <c r="F446" s="16" t="s">
        <v>100</v>
      </c>
      <c r="G446" s="17">
        <v>160333.33333333334</v>
      </c>
      <c r="H446" s="18">
        <v>2</v>
      </c>
    </row>
    <row r="447" spans="2:8" x14ac:dyDescent="0.3">
      <c r="B447" s="16" t="s">
        <v>296</v>
      </c>
      <c r="C447" s="16" t="s">
        <v>239</v>
      </c>
      <c r="D447" s="16" t="s">
        <v>12</v>
      </c>
      <c r="E447" s="16" t="s">
        <v>87</v>
      </c>
      <c r="F447" s="16" t="s">
        <v>101</v>
      </c>
      <c r="G447" s="17">
        <v>240500</v>
      </c>
      <c r="H447" s="18">
        <v>3</v>
      </c>
    </row>
    <row r="448" spans="2:8" x14ac:dyDescent="0.3">
      <c r="B448" s="16" t="s">
        <v>296</v>
      </c>
      <c r="C448" s="16" t="s">
        <v>239</v>
      </c>
      <c r="D448" s="16" t="s">
        <v>16</v>
      </c>
      <c r="E448" s="16" t="s">
        <v>87</v>
      </c>
      <c r="F448" s="16" t="s">
        <v>102</v>
      </c>
      <c r="G448" s="17">
        <v>320666.66666666669</v>
      </c>
      <c r="H448" s="18">
        <v>4</v>
      </c>
    </row>
    <row r="449" spans="2:8" x14ac:dyDescent="0.3">
      <c r="B449" s="16" t="s">
        <v>296</v>
      </c>
      <c r="C449" s="16" t="s">
        <v>239</v>
      </c>
      <c r="D449" s="16" t="s">
        <v>20</v>
      </c>
      <c r="E449" s="16" t="s">
        <v>87</v>
      </c>
      <c r="F449" s="16" t="s">
        <v>103</v>
      </c>
      <c r="G449" s="17">
        <v>561166.66666666674</v>
      </c>
      <c r="H449" s="18">
        <v>7</v>
      </c>
    </row>
    <row r="450" spans="2:8" x14ac:dyDescent="0.3">
      <c r="B450" s="16" t="s">
        <v>296</v>
      </c>
      <c r="C450" s="16" t="s">
        <v>239</v>
      </c>
      <c r="D450" s="16" t="s">
        <v>24</v>
      </c>
      <c r="E450" s="16" t="s">
        <v>87</v>
      </c>
      <c r="F450" s="16" t="s">
        <v>104</v>
      </c>
      <c r="G450" s="17">
        <v>641333.33333333337</v>
      </c>
      <c r="H450" s="18">
        <v>8</v>
      </c>
    </row>
    <row r="451" spans="2:8" x14ac:dyDescent="0.3">
      <c r="B451" s="16" t="s">
        <v>296</v>
      </c>
      <c r="C451" s="16" t="s">
        <v>239</v>
      </c>
      <c r="D451" s="16" t="s">
        <v>28</v>
      </c>
      <c r="E451" s="16" t="s">
        <v>87</v>
      </c>
      <c r="F451" s="16" t="s">
        <v>105</v>
      </c>
      <c r="G451" s="17">
        <v>136283.33333333334</v>
      </c>
      <c r="H451" s="18">
        <v>1.7</v>
      </c>
    </row>
    <row r="452" spans="2:8" x14ac:dyDescent="0.3">
      <c r="B452" s="16" t="s">
        <v>296</v>
      </c>
      <c r="C452" s="16" t="s">
        <v>239</v>
      </c>
      <c r="D452" s="20" t="s">
        <v>32</v>
      </c>
      <c r="E452" s="20" t="s">
        <v>87</v>
      </c>
      <c r="F452" s="20" t="s">
        <v>106</v>
      </c>
      <c r="G452" s="21">
        <v>205226.66666666669</v>
      </c>
      <c r="H452" s="22">
        <v>2.56</v>
      </c>
    </row>
    <row r="453" spans="2:8" x14ac:dyDescent="0.3">
      <c r="B453" s="16" t="s">
        <v>296</v>
      </c>
      <c r="C453" s="16" t="s">
        <v>240</v>
      </c>
      <c r="D453" s="16" t="s">
        <v>4</v>
      </c>
      <c r="E453" s="16" t="s">
        <v>87</v>
      </c>
      <c r="F453" s="16" t="s">
        <v>99</v>
      </c>
      <c r="G453" s="17">
        <v>80166.666666666672</v>
      </c>
      <c r="H453" s="18">
        <v>1</v>
      </c>
    </row>
    <row r="454" spans="2:8" x14ac:dyDescent="0.3">
      <c r="B454" s="16" t="s">
        <v>296</v>
      </c>
      <c r="C454" s="16" t="s">
        <v>240</v>
      </c>
      <c r="D454" s="16" t="s">
        <v>8</v>
      </c>
      <c r="E454" s="16" t="s">
        <v>87</v>
      </c>
      <c r="F454" s="16" t="s">
        <v>100</v>
      </c>
      <c r="G454" s="17">
        <v>160333.33333333334</v>
      </c>
      <c r="H454" s="18">
        <v>2</v>
      </c>
    </row>
    <row r="455" spans="2:8" x14ac:dyDescent="0.3">
      <c r="B455" s="16" t="s">
        <v>296</v>
      </c>
      <c r="C455" s="16" t="s">
        <v>240</v>
      </c>
      <c r="D455" s="16" t="s">
        <v>12</v>
      </c>
      <c r="E455" s="16" t="s">
        <v>87</v>
      </c>
      <c r="F455" s="16" t="s">
        <v>101</v>
      </c>
      <c r="G455" s="17">
        <v>240500</v>
      </c>
      <c r="H455" s="18">
        <v>3</v>
      </c>
    </row>
    <row r="456" spans="2:8" x14ac:dyDescent="0.3">
      <c r="B456" s="16" t="s">
        <v>296</v>
      </c>
      <c r="C456" s="16" t="s">
        <v>240</v>
      </c>
      <c r="D456" s="16" t="s">
        <v>16</v>
      </c>
      <c r="E456" s="16" t="s">
        <v>87</v>
      </c>
      <c r="F456" s="16" t="s">
        <v>102</v>
      </c>
      <c r="G456" s="17">
        <v>320666.66666666669</v>
      </c>
      <c r="H456" s="18">
        <v>4</v>
      </c>
    </row>
    <row r="457" spans="2:8" x14ac:dyDescent="0.3">
      <c r="B457" s="16" t="s">
        <v>296</v>
      </c>
      <c r="C457" s="16" t="s">
        <v>240</v>
      </c>
      <c r="D457" s="16" t="s">
        <v>20</v>
      </c>
      <c r="E457" s="16" t="s">
        <v>87</v>
      </c>
      <c r="F457" s="16" t="s">
        <v>103</v>
      </c>
      <c r="G457" s="17">
        <v>561166.66666666674</v>
      </c>
      <c r="H457" s="18">
        <v>7</v>
      </c>
    </row>
    <row r="458" spans="2:8" x14ac:dyDescent="0.3">
      <c r="B458" s="16" t="s">
        <v>296</v>
      </c>
      <c r="C458" s="16" t="s">
        <v>240</v>
      </c>
      <c r="D458" s="16" t="s">
        <v>24</v>
      </c>
      <c r="E458" s="16" t="s">
        <v>87</v>
      </c>
      <c r="F458" s="16" t="s">
        <v>104</v>
      </c>
      <c r="G458" s="17">
        <v>641333.33333333337</v>
      </c>
      <c r="H458" s="18">
        <v>8</v>
      </c>
    </row>
    <row r="459" spans="2:8" x14ac:dyDescent="0.3">
      <c r="B459" s="16" t="s">
        <v>296</v>
      </c>
      <c r="C459" s="16" t="s">
        <v>240</v>
      </c>
      <c r="D459" s="16" t="s">
        <v>28</v>
      </c>
      <c r="E459" s="16" t="s">
        <v>87</v>
      </c>
      <c r="F459" s="16" t="s">
        <v>105</v>
      </c>
      <c r="G459" s="17">
        <v>136283.33333333334</v>
      </c>
      <c r="H459" s="18">
        <v>1.7</v>
      </c>
    </row>
    <row r="460" spans="2:8" x14ac:dyDescent="0.3">
      <c r="B460" s="16" t="s">
        <v>296</v>
      </c>
      <c r="C460" s="16" t="s">
        <v>240</v>
      </c>
      <c r="D460" s="20" t="s">
        <v>32</v>
      </c>
      <c r="E460" s="20" t="s">
        <v>87</v>
      </c>
      <c r="F460" s="20" t="s">
        <v>106</v>
      </c>
      <c r="G460" s="21">
        <v>205226.66666666669</v>
      </c>
      <c r="H460" s="22">
        <v>2.56</v>
      </c>
    </row>
    <row r="461" spans="2:8" x14ac:dyDescent="0.3">
      <c r="B461" s="16" t="s">
        <v>296</v>
      </c>
      <c r="C461" s="16" t="s">
        <v>217</v>
      </c>
      <c r="D461" s="16" t="s">
        <v>4</v>
      </c>
      <c r="E461" s="16" t="s">
        <v>87</v>
      </c>
      <c r="F461" s="16" t="s">
        <v>99</v>
      </c>
      <c r="G461" s="17">
        <v>80166.666666666672</v>
      </c>
      <c r="H461" s="18">
        <v>1</v>
      </c>
    </row>
    <row r="462" spans="2:8" x14ac:dyDescent="0.3">
      <c r="B462" s="16" t="s">
        <v>296</v>
      </c>
      <c r="C462" s="16" t="s">
        <v>217</v>
      </c>
      <c r="D462" s="16" t="s">
        <v>8</v>
      </c>
      <c r="E462" s="16" t="s">
        <v>87</v>
      </c>
      <c r="F462" s="16" t="s">
        <v>100</v>
      </c>
      <c r="G462" s="17">
        <v>160333.33333333334</v>
      </c>
      <c r="H462" s="18">
        <v>2</v>
      </c>
    </row>
    <row r="463" spans="2:8" x14ac:dyDescent="0.3">
      <c r="B463" s="16" t="s">
        <v>296</v>
      </c>
      <c r="C463" s="16" t="s">
        <v>217</v>
      </c>
      <c r="D463" s="16" t="s">
        <v>12</v>
      </c>
      <c r="E463" s="16" t="s">
        <v>87</v>
      </c>
      <c r="F463" s="16" t="s">
        <v>101</v>
      </c>
      <c r="G463" s="17">
        <v>240500</v>
      </c>
      <c r="H463" s="18">
        <v>3</v>
      </c>
    </row>
    <row r="464" spans="2:8" x14ac:dyDescent="0.3">
      <c r="B464" s="16" t="s">
        <v>296</v>
      </c>
      <c r="C464" s="16" t="s">
        <v>217</v>
      </c>
      <c r="D464" s="16" t="s">
        <v>16</v>
      </c>
      <c r="E464" s="16" t="s">
        <v>87</v>
      </c>
      <c r="F464" s="16" t="s">
        <v>102</v>
      </c>
      <c r="G464" s="17">
        <v>320666.66666666669</v>
      </c>
      <c r="H464" s="18">
        <v>4</v>
      </c>
    </row>
    <row r="465" spans="2:8" x14ac:dyDescent="0.3">
      <c r="B465" s="16" t="s">
        <v>296</v>
      </c>
      <c r="C465" s="16" t="s">
        <v>217</v>
      </c>
      <c r="D465" s="16" t="s">
        <v>20</v>
      </c>
      <c r="E465" s="16" t="s">
        <v>87</v>
      </c>
      <c r="F465" s="16" t="s">
        <v>103</v>
      </c>
      <c r="G465" s="17">
        <v>561166.66666666674</v>
      </c>
      <c r="H465" s="18">
        <v>7</v>
      </c>
    </row>
    <row r="466" spans="2:8" x14ac:dyDescent="0.3">
      <c r="B466" s="16" t="s">
        <v>296</v>
      </c>
      <c r="C466" s="16" t="s">
        <v>217</v>
      </c>
      <c r="D466" s="16" t="s">
        <v>24</v>
      </c>
      <c r="E466" s="16" t="s">
        <v>87</v>
      </c>
      <c r="F466" s="16" t="s">
        <v>104</v>
      </c>
      <c r="G466" s="17">
        <v>641333.33333333337</v>
      </c>
      <c r="H466" s="18">
        <v>8</v>
      </c>
    </row>
    <row r="467" spans="2:8" x14ac:dyDescent="0.3">
      <c r="B467" s="16" t="s">
        <v>296</v>
      </c>
      <c r="C467" s="16" t="s">
        <v>217</v>
      </c>
      <c r="D467" s="16" t="s">
        <v>28</v>
      </c>
      <c r="E467" s="16" t="s">
        <v>87</v>
      </c>
      <c r="F467" s="16" t="s">
        <v>105</v>
      </c>
      <c r="G467" s="17">
        <v>136283.33333333334</v>
      </c>
      <c r="H467" s="18">
        <v>1.7</v>
      </c>
    </row>
    <row r="468" spans="2:8" x14ac:dyDescent="0.3">
      <c r="B468" s="16" t="s">
        <v>296</v>
      </c>
      <c r="C468" s="16" t="s">
        <v>217</v>
      </c>
      <c r="D468" s="20" t="s">
        <v>32</v>
      </c>
      <c r="E468" s="20" t="s">
        <v>87</v>
      </c>
      <c r="F468" s="20" t="s">
        <v>106</v>
      </c>
      <c r="G468" s="21">
        <v>205226.66666666669</v>
      </c>
      <c r="H468" s="22">
        <v>2.56</v>
      </c>
    </row>
    <row r="469" spans="2:8" x14ac:dyDescent="0.3">
      <c r="B469" s="16" t="s">
        <v>296</v>
      </c>
      <c r="C469" s="16" t="s">
        <v>241</v>
      </c>
      <c r="D469" s="16" t="s">
        <v>4</v>
      </c>
      <c r="E469" s="16" t="s">
        <v>87</v>
      </c>
      <c r="F469" s="16" t="s">
        <v>99</v>
      </c>
      <c r="G469" s="17">
        <v>80166.666666666672</v>
      </c>
      <c r="H469" s="18">
        <v>1</v>
      </c>
    </row>
    <row r="470" spans="2:8" x14ac:dyDescent="0.3">
      <c r="B470" s="16" t="s">
        <v>296</v>
      </c>
      <c r="C470" s="16" t="s">
        <v>241</v>
      </c>
      <c r="D470" s="16" t="s">
        <v>8</v>
      </c>
      <c r="E470" s="16" t="s">
        <v>87</v>
      </c>
      <c r="F470" s="16" t="s">
        <v>100</v>
      </c>
      <c r="G470" s="17">
        <v>160333.33333333334</v>
      </c>
      <c r="H470" s="18">
        <v>2</v>
      </c>
    </row>
    <row r="471" spans="2:8" x14ac:dyDescent="0.3">
      <c r="B471" s="16" t="s">
        <v>296</v>
      </c>
      <c r="C471" s="16" t="s">
        <v>241</v>
      </c>
      <c r="D471" s="16" t="s">
        <v>12</v>
      </c>
      <c r="E471" s="16" t="s">
        <v>87</v>
      </c>
      <c r="F471" s="16" t="s">
        <v>101</v>
      </c>
      <c r="G471" s="17">
        <v>240500</v>
      </c>
      <c r="H471" s="18">
        <v>3</v>
      </c>
    </row>
    <row r="472" spans="2:8" x14ac:dyDescent="0.3">
      <c r="B472" s="16" t="s">
        <v>296</v>
      </c>
      <c r="C472" s="16" t="s">
        <v>241</v>
      </c>
      <c r="D472" s="16" t="s">
        <v>16</v>
      </c>
      <c r="E472" s="16" t="s">
        <v>87</v>
      </c>
      <c r="F472" s="16" t="s">
        <v>102</v>
      </c>
      <c r="G472" s="17">
        <v>320666.66666666669</v>
      </c>
      <c r="H472" s="18">
        <v>4</v>
      </c>
    </row>
    <row r="473" spans="2:8" x14ac:dyDescent="0.3">
      <c r="B473" s="16" t="s">
        <v>296</v>
      </c>
      <c r="C473" s="16" t="s">
        <v>241</v>
      </c>
      <c r="D473" s="16" t="s">
        <v>20</v>
      </c>
      <c r="E473" s="16" t="s">
        <v>87</v>
      </c>
      <c r="F473" s="16" t="s">
        <v>103</v>
      </c>
      <c r="G473" s="17">
        <v>561166.66666666674</v>
      </c>
      <c r="H473" s="18">
        <v>7</v>
      </c>
    </row>
    <row r="474" spans="2:8" x14ac:dyDescent="0.3">
      <c r="B474" s="16" t="s">
        <v>296</v>
      </c>
      <c r="C474" s="16" t="s">
        <v>241</v>
      </c>
      <c r="D474" s="16" t="s">
        <v>24</v>
      </c>
      <c r="E474" s="16" t="s">
        <v>87</v>
      </c>
      <c r="F474" s="16" t="s">
        <v>104</v>
      </c>
      <c r="G474" s="17">
        <v>641333.33333333337</v>
      </c>
      <c r="H474" s="18">
        <v>8</v>
      </c>
    </row>
    <row r="475" spans="2:8" x14ac:dyDescent="0.3">
      <c r="B475" s="16" t="s">
        <v>296</v>
      </c>
      <c r="C475" s="16" t="s">
        <v>241</v>
      </c>
      <c r="D475" s="16" t="s">
        <v>28</v>
      </c>
      <c r="E475" s="16" t="s">
        <v>87</v>
      </c>
      <c r="F475" s="16" t="s">
        <v>105</v>
      </c>
      <c r="G475" s="17">
        <v>136283.33333333334</v>
      </c>
      <c r="H475" s="18">
        <v>1.7</v>
      </c>
    </row>
    <row r="476" spans="2:8" x14ac:dyDescent="0.3">
      <c r="B476" s="16" t="s">
        <v>296</v>
      </c>
      <c r="C476" s="16" t="s">
        <v>241</v>
      </c>
      <c r="D476" s="20" t="s">
        <v>32</v>
      </c>
      <c r="E476" s="20" t="s">
        <v>87</v>
      </c>
      <c r="F476" s="20" t="s">
        <v>106</v>
      </c>
      <c r="G476" s="21">
        <v>205226.66666666669</v>
      </c>
      <c r="H476" s="22">
        <v>2.56</v>
      </c>
    </row>
    <row r="477" spans="2:8" x14ac:dyDescent="0.3">
      <c r="B477" s="16" t="s">
        <v>296</v>
      </c>
      <c r="C477" s="16" t="s">
        <v>242</v>
      </c>
      <c r="D477" s="16" t="s">
        <v>4</v>
      </c>
      <c r="E477" s="16" t="s">
        <v>87</v>
      </c>
      <c r="F477" s="16" t="s">
        <v>99</v>
      </c>
      <c r="G477" s="17">
        <v>80166.666666666672</v>
      </c>
      <c r="H477" s="18">
        <v>1</v>
      </c>
    </row>
    <row r="478" spans="2:8" x14ac:dyDescent="0.3">
      <c r="B478" s="16" t="s">
        <v>296</v>
      </c>
      <c r="C478" s="16" t="s">
        <v>242</v>
      </c>
      <c r="D478" s="16" t="s">
        <v>8</v>
      </c>
      <c r="E478" s="16" t="s">
        <v>87</v>
      </c>
      <c r="F478" s="16" t="s">
        <v>100</v>
      </c>
      <c r="G478" s="17">
        <v>160333.33333333334</v>
      </c>
      <c r="H478" s="18">
        <v>2</v>
      </c>
    </row>
    <row r="479" spans="2:8" x14ac:dyDescent="0.3">
      <c r="B479" s="16" t="s">
        <v>296</v>
      </c>
      <c r="C479" s="16" t="s">
        <v>242</v>
      </c>
      <c r="D479" s="16" t="s">
        <v>12</v>
      </c>
      <c r="E479" s="16" t="s">
        <v>87</v>
      </c>
      <c r="F479" s="16" t="s">
        <v>101</v>
      </c>
      <c r="G479" s="17">
        <v>240500</v>
      </c>
      <c r="H479" s="18">
        <v>3</v>
      </c>
    </row>
    <row r="480" spans="2:8" x14ac:dyDescent="0.3">
      <c r="B480" s="16" t="s">
        <v>296</v>
      </c>
      <c r="C480" s="16" t="s">
        <v>242</v>
      </c>
      <c r="D480" s="16" t="s">
        <v>16</v>
      </c>
      <c r="E480" s="16" t="s">
        <v>87</v>
      </c>
      <c r="F480" s="16" t="s">
        <v>102</v>
      </c>
      <c r="G480" s="17">
        <v>320666.66666666669</v>
      </c>
      <c r="H480" s="18">
        <v>4</v>
      </c>
    </row>
    <row r="481" spans="2:8" x14ac:dyDescent="0.3">
      <c r="B481" s="16" t="s">
        <v>296</v>
      </c>
      <c r="C481" s="16" t="s">
        <v>242</v>
      </c>
      <c r="D481" s="16" t="s">
        <v>20</v>
      </c>
      <c r="E481" s="16" t="s">
        <v>87</v>
      </c>
      <c r="F481" s="16" t="s">
        <v>103</v>
      </c>
      <c r="G481" s="17">
        <v>561166.66666666674</v>
      </c>
      <c r="H481" s="18">
        <v>7</v>
      </c>
    </row>
    <row r="482" spans="2:8" x14ac:dyDescent="0.3">
      <c r="B482" s="16" t="s">
        <v>296</v>
      </c>
      <c r="C482" s="16" t="s">
        <v>242</v>
      </c>
      <c r="D482" s="16" t="s">
        <v>24</v>
      </c>
      <c r="E482" s="16" t="s">
        <v>87</v>
      </c>
      <c r="F482" s="16" t="s">
        <v>104</v>
      </c>
      <c r="G482" s="17">
        <v>641333.33333333337</v>
      </c>
      <c r="H482" s="18">
        <v>8</v>
      </c>
    </row>
    <row r="483" spans="2:8" x14ac:dyDescent="0.3">
      <c r="B483" s="16" t="s">
        <v>296</v>
      </c>
      <c r="C483" s="16" t="s">
        <v>242</v>
      </c>
      <c r="D483" s="16" t="s">
        <v>28</v>
      </c>
      <c r="E483" s="16" t="s">
        <v>87</v>
      </c>
      <c r="F483" s="16" t="s">
        <v>105</v>
      </c>
      <c r="G483" s="17">
        <v>136283.33333333334</v>
      </c>
      <c r="H483" s="18">
        <v>1.7</v>
      </c>
    </row>
    <row r="484" spans="2:8" x14ac:dyDescent="0.3">
      <c r="B484" s="16" t="s">
        <v>296</v>
      </c>
      <c r="C484" s="16" t="s">
        <v>242</v>
      </c>
      <c r="D484" s="20" t="s">
        <v>32</v>
      </c>
      <c r="E484" s="20" t="s">
        <v>87</v>
      </c>
      <c r="F484" s="20" t="s">
        <v>106</v>
      </c>
      <c r="G484" s="21">
        <v>205226.66666666669</v>
      </c>
      <c r="H484" s="22">
        <v>2.56</v>
      </c>
    </row>
    <row r="485" spans="2:8" x14ac:dyDescent="0.3">
      <c r="B485" s="16" t="s">
        <v>296</v>
      </c>
      <c r="C485" s="16" t="s">
        <v>243</v>
      </c>
      <c r="D485" s="16" t="s">
        <v>4</v>
      </c>
      <c r="E485" s="16" t="s">
        <v>87</v>
      </c>
      <c r="F485" s="16" t="s">
        <v>99</v>
      </c>
      <c r="G485" s="17">
        <v>80166.666666666672</v>
      </c>
      <c r="H485" s="18">
        <v>1</v>
      </c>
    </row>
    <row r="486" spans="2:8" x14ac:dyDescent="0.3">
      <c r="B486" s="16" t="s">
        <v>296</v>
      </c>
      <c r="C486" s="16" t="s">
        <v>243</v>
      </c>
      <c r="D486" s="16" t="s">
        <v>8</v>
      </c>
      <c r="E486" s="16" t="s">
        <v>87</v>
      </c>
      <c r="F486" s="16" t="s">
        <v>100</v>
      </c>
      <c r="G486" s="17">
        <v>160333.33333333334</v>
      </c>
      <c r="H486" s="18">
        <v>2</v>
      </c>
    </row>
    <row r="487" spans="2:8" x14ac:dyDescent="0.3">
      <c r="B487" s="16" t="s">
        <v>296</v>
      </c>
      <c r="C487" s="16" t="s">
        <v>243</v>
      </c>
      <c r="D487" s="16" t="s">
        <v>12</v>
      </c>
      <c r="E487" s="16" t="s">
        <v>87</v>
      </c>
      <c r="F487" s="16" t="s">
        <v>101</v>
      </c>
      <c r="G487" s="17">
        <v>240500</v>
      </c>
      <c r="H487" s="18">
        <v>3</v>
      </c>
    </row>
    <row r="488" spans="2:8" x14ac:dyDescent="0.3">
      <c r="B488" s="16" t="s">
        <v>296</v>
      </c>
      <c r="C488" s="16" t="s">
        <v>243</v>
      </c>
      <c r="D488" s="16" t="s">
        <v>16</v>
      </c>
      <c r="E488" s="16" t="s">
        <v>87</v>
      </c>
      <c r="F488" s="16" t="s">
        <v>102</v>
      </c>
      <c r="G488" s="17">
        <v>320666.66666666669</v>
      </c>
      <c r="H488" s="18">
        <v>4</v>
      </c>
    </row>
    <row r="489" spans="2:8" x14ac:dyDescent="0.3">
      <c r="B489" s="16" t="s">
        <v>296</v>
      </c>
      <c r="C489" s="16" t="s">
        <v>243</v>
      </c>
      <c r="D489" s="16" t="s">
        <v>20</v>
      </c>
      <c r="E489" s="16" t="s">
        <v>87</v>
      </c>
      <c r="F489" s="16" t="s">
        <v>103</v>
      </c>
      <c r="G489" s="17">
        <v>561166.66666666674</v>
      </c>
      <c r="H489" s="18">
        <v>7</v>
      </c>
    </row>
    <row r="490" spans="2:8" x14ac:dyDescent="0.3">
      <c r="B490" s="16" t="s">
        <v>296</v>
      </c>
      <c r="C490" s="16" t="s">
        <v>243</v>
      </c>
      <c r="D490" s="16" t="s">
        <v>24</v>
      </c>
      <c r="E490" s="16" t="s">
        <v>87</v>
      </c>
      <c r="F490" s="16" t="s">
        <v>104</v>
      </c>
      <c r="G490" s="17">
        <v>641333.33333333337</v>
      </c>
      <c r="H490" s="18">
        <v>8</v>
      </c>
    </row>
    <row r="491" spans="2:8" x14ac:dyDescent="0.3">
      <c r="B491" s="16" t="s">
        <v>296</v>
      </c>
      <c r="C491" s="16" t="s">
        <v>243</v>
      </c>
      <c r="D491" s="16" t="s">
        <v>28</v>
      </c>
      <c r="E491" s="16" t="s">
        <v>87</v>
      </c>
      <c r="F491" s="16" t="s">
        <v>105</v>
      </c>
      <c r="G491" s="17">
        <v>136283.33333333334</v>
      </c>
      <c r="H491" s="18">
        <v>1.7</v>
      </c>
    </row>
    <row r="492" spans="2:8" x14ac:dyDescent="0.3">
      <c r="B492" s="16" t="s">
        <v>296</v>
      </c>
      <c r="C492" s="16" t="s">
        <v>243</v>
      </c>
      <c r="D492" s="20" t="s">
        <v>32</v>
      </c>
      <c r="E492" s="20" t="s">
        <v>87</v>
      </c>
      <c r="F492" s="20" t="s">
        <v>106</v>
      </c>
      <c r="G492" s="21">
        <v>205226.66666666669</v>
      </c>
      <c r="H492" s="22">
        <v>2.56</v>
      </c>
    </row>
    <row r="493" spans="2:8" x14ac:dyDescent="0.3">
      <c r="B493" s="16" t="s">
        <v>296</v>
      </c>
      <c r="C493" s="16" t="s">
        <v>244</v>
      </c>
      <c r="D493" s="16" t="s">
        <v>4</v>
      </c>
      <c r="E493" s="16" t="s">
        <v>87</v>
      </c>
      <c r="F493" s="16" t="s">
        <v>99</v>
      </c>
      <c r="G493" s="17">
        <v>80166.666666666672</v>
      </c>
      <c r="H493" s="18">
        <v>1</v>
      </c>
    </row>
    <row r="494" spans="2:8" x14ac:dyDescent="0.3">
      <c r="B494" s="16" t="s">
        <v>296</v>
      </c>
      <c r="C494" s="16" t="s">
        <v>244</v>
      </c>
      <c r="D494" s="16" t="s">
        <v>8</v>
      </c>
      <c r="E494" s="16" t="s">
        <v>87</v>
      </c>
      <c r="F494" s="16" t="s">
        <v>100</v>
      </c>
      <c r="G494" s="17">
        <v>160333.33333333334</v>
      </c>
      <c r="H494" s="18">
        <v>2</v>
      </c>
    </row>
    <row r="495" spans="2:8" x14ac:dyDescent="0.3">
      <c r="B495" s="16" t="s">
        <v>296</v>
      </c>
      <c r="C495" s="16" t="s">
        <v>244</v>
      </c>
      <c r="D495" s="16" t="s">
        <v>12</v>
      </c>
      <c r="E495" s="16" t="s">
        <v>87</v>
      </c>
      <c r="F495" s="16" t="s">
        <v>101</v>
      </c>
      <c r="G495" s="17">
        <v>240500</v>
      </c>
      <c r="H495" s="18">
        <v>3</v>
      </c>
    </row>
    <row r="496" spans="2:8" x14ac:dyDescent="0.3">
      <c r="B496" s="16" t="s">
        <v>296</v>
      </c>
      <c r="C496" s="16" t="s">
        <v>244</v>
      </c>
      <c r="D496" s="16" t="s">
        <v>16</v>
      </c>
      <c r="E496" s="16" t="s">
        <v>87</v>
      </c>
      <c r="F496" s="16" t="s">
        <v>102</v>
      </c>
      <c r="G496" s="17">
        <v>320666.66666666669</v>
      </c>
      <c r="H496" s="18">
        <v>4</v>
      </c>
    </row>
    <row r="497" spans="2:8" x14ac:dyDescent="0.3">
      <c r="B497" s="16" t="s">
        <v>296</v>
      </c>
      <c r="C497" s="16" t="s">
        <v>244</v>
      </c>
      <c r="D497" s="16" t="s">
        <v>20</v>
      </c>
      <c r="E497" s="16" t="s">
        <v>87</v>
      </c>
      <c r="F497" s="16" t="s">
        <v>103</v>
      </c>
      <c r="G497" s="17">
        <v>561166.66666666674</v>
      </c>
      <c r="H497" s="18">
        <v>7</v>
      </c>
    </row>
    <row r="498" spans="2:8" x14ac:dyDescent="0.3">
      <c r="B498" s="16" t="s">
        <v>296</v>
      </c>
      <c r="C498" s="16" t="s">
        <v>244</v>
      </c>
      <c r="D498" s="16" t="s">
        <v>24</v>
      </c>
      <c r="E498" s="16" t="s">
        <v>87</v>
      </c>
      <c r="F498" s="16" t="s">
        <v>104</v>
      </c>
      <c r="G498" s="17">
        <v>641333.33333333337</v>
      </c>
      <c r="H498" s="18">
        <v>8</v>
      </c>
    </row>
    <row r="499" spans="2:8" x14ac:dyDescent="0.3">
      <c r="B499" s="16" t="s">
        <v>296</v>
      </c>
      <c r="C499" s="16" t="s">
        <v>244</v>
      </c>
      <c r="D499" s="16" t="s">
        <v>28</v>
      </c>
      <c r="E499" s="16" t="s">
        <v>87</v>
      </c>
      <c r="F499" s="16" t="s">
        <v>105</v>
      </c>
      <c r="G499" s="17">
        <v>136283.33333333334</v>
      </c>
      <c r="H499" s="18">
        <v>1.7</v>
      </c>
    </row>
    <row r="500" spans="2:8" x14ac:dyDescent="0.3">
      <c r="B500" s="16" t="s">
        <v>296</v>
      </c>
      <c r="C500" s="16" t="s">
        <v>244</v>
      </c>
      <c r="D500" s="20" t="s">
        <v>32</v>
      </c>
      <c r="E500" s="20" t="s">
        <v>87</v>
      </c>
      <c r="F500" s="20" t="s">
        <v>106</v>
      </c>
      <c r="G500" s="21">
        <v>205226.66666666669</v>
      </c>
      <c r="H500" s="22">
        <v>2.56</v>
      </c>
    </row>
    <row r="501" spans="2:8" x14ac:dyDescent="0.3">
      <c r="B501" s="16" t="s">
        <v>297</v>
      </c>
      <c r="C501" s="16" t="s">
        <v>245</v>
      </c>
      <c r="D501" s="16" t="s">
        <v>4</v>
      </c>
      <c r="E501" s="16" t="s">
        <v>87</v>
      </c>
      <c r="F501" s="16" t="s">
        <v>99</v>
      </c>
      <c r="G501" s="17">
        <v>80166.666666666672</v>
      </c>
      <c r="H501" s="18">
        <v>1</v>
      </c>
    </row>
    <row r="502" spans="2:8" x14ac:dyDescent="0.3">
      <c r="B502" s="16" t="s">
        <v>297</v>
      </c>
      <c r="C502" s="16" t="s">
        <v>245</v>
      </c>
      <c r="D502" s="16" t="s">
        <v>8</v>
      </c>
      <c r="E502" s="16" t="s">
        <v>87</v>
      </c>
      <c r="F502" s="16" t="s">
        <v>100</v>
      </c>
      <c r="G502" s="17">
        <v>160333.33333333334</v>
      </c>
      <c r="H502" s="18">
        <v>2</v>
      </c>
    </row>
    <row r="503" spans="2:8" x14ac:dyDescent="0.3">
      <c r="B503" s="16" t="s">
        <v>297</v>
      </c>
      <c r="C503" s="16" t="s">
        <v>245</v>
      </c>
      <c r="D503" s="16" t="s">
        <v>12</v>
      </c>
      <c r="E503" s="16" t="s">
        <v>87</v>
      </c>
      <c r="F503" s="16" t="s">
        <v>101</v>
      </c>
      <c r="G503" s="17">
        <v>240500</v>
      </c>
      <c r="H503" s="18">
        <v>3</v>
      </c>
    </row>
    <row r="504" spans="2:8" x14ac:dyDescent="0.3">
      <c r="B504" s="16" t="s">
        <v>297</v>
      </c>
      <c r="C504" s="16" t="s">
        <v>245</v>
      </c>
      <c r="D504" s="16" t="s">
        <v>16</v>
      </c>
      <c r="E504" s="16" t="s">
        <v>87</v>
      </c>
      <c r="F504" s="16" t="s">
        <v>102</v>
      </c>
      <c r="G504" s="17">
        <v>320666.66666666669</v>
      </c>
      <c r="H504" s="18">
        <v>4</v>
      </c>
    </row>
    <row r="505" spans="2:8" x14ac:dyDescent="0.3">
      <c r="B505" s="16" t="s">
        <v>297</v>
      </c>
      <c r="C505" s="16" t="s">
        <v>245</v>
      </c>
      <c r="D505" s="16" t="s">
        <v>20</v>
      </c>
      <c r="E505" s="16" t="s">
        <v>87</v>
      </c>
      <c r="F505" s="16" t="s">
        <v>103</v>
      </c>
      <c r="G505" s="17">
        <v>561166.66666666674</v>
      </c>
      <c r="H505" s="18">
        <v>7</v>
      </c>
    </row>
    <row r="506" spans="2:8" x14ac:dyDescent="0.3">
      <c r="B506" s="16" t="s">
        <v>297</v>
      </c>
      <c r="C506" s="16" t="s">
        <v>245</v>
      </c>
      <c r="D506" s="16" t="s">
        <v>24</v>
      </c>
      <c r="E506" s="16" t="s">
        <v>87</v>
      </c>
      <c r="F506" s="16" t="s">
        <v>104</v>
      </c>
      <c r="G506" s="17">
        <v>641333.33333333337</v>
      </c>
      <c r="H506" s="18">
        <v>8</v>
      </c>
    </row>
    <row r="507" spans="2:8" x14ac:dyDescent="0.3">
      <c r="B507" s="16" t="s">
        <v>297</v>
      </c>
      <c r="C507" s="16" t="s">
        <v>245</v>
      </c>
      <c r="D507" s="16" t="s">
        <v>28</v>
      </c>
      <c r="E507" s="16" t="s">
        <v>87</v>
      </c>
      <c r="F507" s="16" t="s">
        <v>105</v>
      </c>
      <c r="G507" s="17">
        <v>136283.33333333334</v>
      </c>
      <c r="H507" s="18">
        <v>1.7</v>
      </c>
    </row>
    <row r="508" spans="2:8" x14ac:dyDescent="0.3">
      <c r="B508" s="16" t="s">
        <v>297</v>
      </c>
      <c r="C508" s="16" t="s">
        <v>245</v>
      </c>
      <c r="D508" s="20" t="s">
        <v>32</v>
      </c>
      <c r="E508" s="20" t="s">
        <v>87</v>
      </c>
      <c r="F508" s="20" t="s">
        <v>106</v>
      </c>
      <c r="G508" s="21">
        <v>205226.66666666669</v>
      </c>
      <c r="H508" s="22">
        <v>2.56</v>
      </c>
    </row>
    <row r="509" spans="2:8" x14ac:dyDescent="0.3">
      <c r="B509" s="16" t="s">
        <v>297</v>
      </c>
      <c r="C509" s="16" t="s">
        <v>246</v>
      </c>
      <c r="D509" s="16" t="s">
        <v>4</v>
      </c>
      <c r="E509" s="16" t="s">
        <v>87</v>
      </c>
      <c r="F509" s="16" t="s">
        <v>99</v>
      </c>
      <c r="G509" s="17">
        <v>80166.666666666672</v>
      </c>
      <c r="H509" s="18">
        <v>1</v>
      </c>
    </row>
    <row r="510" spans="2:8" x14ac:dyDescent="0.3">
      <c r="B510" s="16" t="s">
        <v>297</v>
      </c>
      <c r="C510" s="16" t="s">
        <v>246</v>
      </c>
      <c r="D510" s="16" t="s">
        <v>8</v>
      </c>
      <c r="E510" s="16" t="s">
        <v>87</v>
      </c>
      <c r="F510" s="16" t="s">
        <v>100</v>
      </c>
      <c r="G510" s="17">
        <v>160333.33333333334</v>
      </c>
      <c r="H510" s="18">
        <v>2</v>
      </c>
    </row>
    <row r="511" spans="2:8" x14ac:dyDescent="0.3">
      <c r="B511" s="16" t="s">
        <v>297</v>
      </c>
      <c r="C511" s="16" t="s">
        <v>246</v>
      </c>
      <c r="D511" s="16" t="s">
        <v>12</v>
      </c>
      <c r="E511" s="16" t="s">
        <v>87</v>
      </c>
      <c r="F511" s="16" t="s">
        <v>101</v>
      </c>
      <c r="G511" s="17">
        <v>240500</v>
      </c>
      <c r="H511" s="18">
        <v>3</v>
      </c>
    </row>
    <row r="512" spans="2:8" x14ac:dyDescent="0.3">
      <c r="B512" s="16" t="s">
        <v>297</v>
      </c>
      <c r="C512" s="16" t="s">
        <v>246</v>
      </c>
      <c r="D512" s="16" t="s">
        <v>16</v>
      </c>
      <c r="E512" s="16" t="s">
        <v>87</v>
      </c>
      <c r="F512" s="16" t="s">
        <v>102</v>
      </c>
      <c r="G512" s="17">
        <v>320666.66666666669</v>
      </c>
      <c r="H512" s="18">
        <v>4</v>
      </c>
    </row>
    <row r="513" spans="2:8" x14ac:dyDescent="0.3">
      <c r="B513" s="16" t="s">
        <v>297</v>
      </c>
      <c r="C513" s="16" t="s">
        <v>246</v>
      </c>
      <c r="D513" s="16" t="s">
        <v>20</v>
      </c>
      <c r="E513" s="16" t="s">
        <v>87</v>
      </c>
      <c r="F513" s="16" t="s">
        <v>103</v>
      </c>
      <c r="G513" s="17">
        <v>561166.66666666674</v>
      </c>
      <c r="H513" s="18">
        <v>7</v>
      </c>
    </row>
    <row r="514" spans="2:8" x14ac:dyDescent="0.3">
      <c r="B514" s="16" t="s">
        <v>297</v>
      </c>
      <c r="C514" s="16" t="s">
        <v>246</v>
      </c>
      <c r="D514" s="16" t="s">
        <v>24</v>
      </c>
      <c r="E514" s="16" t="s">
        <v>87</v>
      </c>
      <c r="F514" s="16" t="s">
        <v>104</v>
      </c>
      <c r="G514" s="17">
        <v>641333.33333333337</v>
      </c>
      <c r="H514" s="18">
        <v>8</v>
      </c>
    </row>
    <row r="515" spans="2:8" x14ac:dyDescent="0.3">
      <c r="B515" s="16" t="s">
        <v>297</v>
      </c>
      <c r="C515" s="16" t="s">
        <v>246</v>
      </c>
      <c r="D515" s="16" t="s">
        <v>28</v>
      </c>
      <c r="E515" s="16" t="s">
        <v>87</v>
      </c>
      <c r="F515" s="16" t="s">
        <v>105</v>
      </c>
      <c r="G515" s="17">
        <v>136283.33333333334</v>
      </c>
      <c r="H515" s="18">
        <v>1.7</v>
      </c>
    </row>
    <row r="516" spans="2:8" x14ac:dyDescent="0.3">
      <c r="B516" s="16" t="s">
        <v>297</v>
      </c>
      <c r="C516" s="16" t="s">
        <v>246</v>
      </c>
      <c r="D516" s="20" t="s">
        <v>32</v>
      </c>
      <c r="E516" s="20" t="s">
        <v>87</v>
      </c>
      <c r="F516" s="20" t="s">
        <v>106</v>
      </c>
      <c r="G516" s="21">
        <v>205226.66666666669</v>
      </c>
      <c r="H516" s="22">
        <v>2.56</v>
      </c>
    </row>
    <row r="517" spans="2:8" x14ac:dyDescent="0.3">
      <c r="B517" s="16" t="s">
        <v>297</v>
      </c>
      <c r="C517" s="16" t="s">
        <v>247</v>
      </c>
      <c r="D517" s="16" t="s">
        <v>4</v>
      </c>
      <c r="E517" s="16" t="s">
        <v>87</v>
      </c>
      <c r="F517" s="16" t="s">
        <v>99</v>
      </c>
      <c r="G517" s="17">
        <v>80166.666666666672</v>
      </c>
      <c r="H517" s="18">
        <v>1</v>
      </c>
    </row>
    <row r="518" spans="2:8" x14ac:dyDescent="0.3">
      <c r="B518" s="16" t="s">
        <v>297</v>
      </c>
      <c r="C518" s="16" t="s">
        <v>247</v>
      </c>
      <c r="D518" s="16" t="s">
        <v>8</v>
      </c>
      <c r="E518" s="16" t="s">
        <v>87</v>
      </c>
      <c r="F518" s="16" t="s">
        <v>100</v>
      </c>
      <c r="G518" s="17">
        <v>160333.33333333334</v>
      </c>
      <c r="H518" s="18">
        <v>2</v>
      </c>
    </row>
    <row r="519" spans="2:8" x14ac:dyDescent="0.3">
      <c r="B519" s="16" t="s">
        <v>297</v>
      </c>
      <c r="C519" s="16" t="s">
        <v>247</v>
      </c>
      <c r="D519" s="16" t="s">
        <v>12</v>
      </c>
      <c r="E519" s="16" t="s">
        <v>87</v>
      </c>
      <c r="F519" s="16" t="s">
        <v>101</v>
      </c>
      <c r="G519" s="17">
        <v>240500</v>
      </c>
      <c r="H519" s="18">
        <v>3</v>
      </c>
    </row>
    <row r="520" spans="2:8" x14ac:dyDescent="0.3">
      <c r="B520" s="16" t="s">
        <v>297</v>
      </c>
      <c r="C520" s="16" t="s">
        <v>247</v>
      </c>
      <c r="D520" s="16" t="s">
        <v>16</v>
      </c>
      <c r="E520" s="16" t="s">
        <v>87</v>
      </c>
      <c r="F520" s="16" t="s">
        <v>102</v>
      </c>
      <c r="G520" s="17">
        <v>320666.66666666669</v>
      </c>
      <c r="H520" s="18">
        <v>4</v>
      </c>
    </row>
    <row r="521" spans="2:8" x14ac:dyDescent="0.3">
      <c r="B521" s="16" t="s">
        <v>297</v>
      </c>
      <c r="C521" s="16" t="s">
        <v>247</v>
      </c>
      <c r="D521" s="16" t="s">
        <v>20</v>
      </c>
      <c r="E521" s="16" t="s">
        <v>87</v>
      </c>
      <c r="F521" s="16" t="s">
        <v>103</v>
      </c>
      <c r="G521" s="17">
        <v>561166.66666666674</v>
      </c>
      <c r="H521" s="18">
        <v>7</v>
      </c>
    </row>
    <row r="522" spans="2:8" x14ac:dyDescent="0.3">
      <c r="B522" s="16" t="s">
        <v>297</v>
      </c>
      <c r="C522" s="16" t="s">
        <v>247</v>
      </c>
      <c r="D522" s="16" t="s">
        <v>24</v>
      </c>
      <c r="E522" s="16" t="s">
        <v>87</v>
      </c>
      <c r="F522" s="16" t="s">
        <v>104</v>
      </c>
      <c r="G522" s="17">
        <v>641333.33333333337</v>
      </c>
      <c r="H522" s="18">
        <v>8</v>
      </c>
    </row>
    <row r="523" spans="2:8" x14ac:dyDescent="0.3">
      <c r="B523" s="16" t="s">
        <v>297</v>
      </c>
      <c r="C523" s="16" t="s">
        <v>247</v>
      </c>
      <c r="D523" s="16" t="s">
        <v>28</v>
      </c>
      <c r="E523" s="16" t="s">
        <v>87</v>
      </c>
      <c r="F523" s="16" t="s">
        <v>105</v>
      </c>
      <c r="G523" s="17">
        <v>136283.33333333334</v>
      </c>
      <c r="H523" s="18">
        <v>1.7</v>
      </c>
    </row>
    <row r="524" spans="2:8" x14ac:dyDescent="0.3">
      <c r="B524" s="16" t="s">
        <v>297</v>
      </c>
      <c r="C524" s="16" t="s">
        <v>247</v>
      </c>
      <c r="D524" s="20" t="s">
        <v>32</v>
      </c>
      <c r="E524" s="20" t="s">
        <v>87</v>
      </c>
      <c r="F524" s="20" t="s">
        <v>106</v>
      </c>
      <c r="G524" s="21">
        <v>205226.66666666669</v>
      </c>
      <c r="H524" s="22">
        <v>2.56</v>
      </c>
    </row>
    <row r="525" spans="2:8" x14ac:dyDescent="0.3">
      <c r="B525" s="16" t="s">
        <v>297</v>
      </c>
      <c r="C525" s="16" t="s">
        <v>248</v>
      </c>
      <c r="D525" s="16" t="s">
        <v>4</v>
      </c>
      <c r="E525" s="16" t="s">
        <v>87</v>
      </c>
      <c r="F525" s="16" t="s">
        <v>99</v>
      </c>
      <c r="G525" s="17">
        <v>80166.666666666672</v>
      </c>
      <c r="H525" s="18">
        <v>1</v>
      </c>
    </row>
    <row r="526" spans="2:8" x14ac:dyDescent="0.3">
      <c r="B526" s="16" t="s">
        <v>297</v>
      </c>
      <c r="C526" s="16" t="s">
        <v>248</v>
      </c>
      <c r="D526" s="16" t="s">
        <v>8</v>
      </c>
      <c r="E526" s="16" t="s">
        <v>87</v>
      </c>
      <c r="F526" s="16" t="s">
        <v>100</v>
      </c>
      <c r="G526" s="17">
        <v>160333.33333333334</v>
      </c>
      <c r="H526" s="18">
        <v>2</v>
      </c>
    </row>
    <row r="527" spans="2:8" x14ac:dyDescent="0.3">
      <c r="B527" s="16" t="s">
        <v>297</v>
      </c>
      <c r="C527" s="16" t="s">
        <v>248</v>
      </c>
      <c r="D527" s="16" t="s">
        <v>12</v>
      </c>
      <c r="E527" s="16" t="s">
        <v>87</v>
      </c>
      <c r="F527" s="16" t="s">
        <v>101</v>
      </c>
      <c r="G527" s="17">
        <v>240500</v>
      </c>
      <c r="H527" s="18">
        <v>3</v>
      </c>
    </row>
    <row r="528" spans="2:8" x14ac:dyDescent="0.3">
      <c r="B528" s="16" t="s">
        <v>297</v>
      </c>
      <c r="C528" s="16" t="s">
        <v>248</v>
      </c>
      <c r="D528" s="16" t="s">
        <v>16</v>
      </c>
      <c r="E528" s="16" t="s">
        <v>87</v>
      </c>
      <c r="F528" s="16" t="s">
        <v>102</v>
      </c>
      <c r="G528" s="17">
        <v>320666.66666666669</v>
      </c>
      <c r="H528" s="18">
        <v>4</v>
      </c>
    </row>
    <row r="529" spans="2:8" x14ac:dyDescent="0.3">
      <c r="B529" s="16" t="s">
        <v>297</v>
      </c>
      <c r="C529" s="16" t="s">
        <v>248</v>
      </c>
      <c r="D529" s="16" t="s">
        <v>20</v>
      </c>
      <c r="E529" s="16" t="s">
        <v>87</v>
      </c>
      <c r="F529" s="16" t="s">
        <v>103</v>
      </c>
      <c r="G529" s="17">
        <v>561166.66666666674</v>
      </c>
      <c r="H529" s="18">
        <v>7</v>
      </c>
    </row>
    <row r="530" spans="2:8" x14ac:dyDescent="0.3">
      <c r="B530" s="16" t="s">
        <v>297</v>
      </c>
      <c r="C530" s="16" t="s">
        <v>248</v>
      </c>
      <c r="D530" s="16" t="s">
        <v>24</v>
      </c>
      <c r="E530" s="16" t="s">
        <v>87</v>
      </c>
      <c r="F530" s="16" t="s">
        <v>104</v>
      </c>
      <c r="G530" s="17">
        <v>641333.33333333337</v>
      </c>
      <c r="H530" s="18">
        <v>8</v>
      </c>
    </row>
    <row r="531" spans="2:8" x14ac:dyDescent="0.3">
      <c r="B531" s="16" t="s">
        <v>297</v>
      </c>
      <c r="C531" s="16" t="s">
        <v>248</v>
      </c>
      <c r="D531" s="16" t="s">
        <v>28</v>
      </c>
      <c r="E531" s="16" t="s">
        <v>87</v>
      </c>
      <c r="F531" s="16" t="s">
        <v>105</v>
      </c>
      <c r="G531" s="17">
        <v>136283.33333333334</v>
      </c>
      <c r="H531" s="18">
        <v>1.7</v>
      </c>
    </row>
    <row r="532" spans="2:8" x14ac:dyDescent="0.3">
      <c r="B532" s="16" t="s">
        <v>297</v>
      </c>
      <c r="C532" s="16" t="s">
        <v>248</v>
      </c>
      <c r="D532" s="20" t="s">
        <v>32</v>
      </c>
      <c r="E532" s="20" t="s">
        <v>87</v>
      </c>
      <c r="F532" s="20" t="s">
        <v>106</v>
      </c>
      <c r="G532" s="21">
        <v>205226.66666666669</v>
      </c>
      <c r="H532" s="22">
        <v>2.56</v>
      </c>
    </row>
    <row r="533" spans="2:8" x14ac:dyDescent="0.3">
      <c r="B533" s="16" t="s">
        <v>297</v>
      </c>
      <c r="C533" s="16" t="s">
        <v>249</v>
      </c>
      <c r="D533" s="16" t="s">
        <v>4</v>
      </c>
      <c r="E533" s="16" t="s">
        <v>87</v>
      </c>
      <c r="F533" s="16" t="s">
        <v>99</v>
      </c>
      <c r="G533" s="17">
        <v>80166.666666666672</v>
      </c>
      <c r="H533" s="18">
        <v>1</v>
      </c>
    </row>
    <row r="534" spans="2:8" x14ac:dyDescent="0.3">
      <c r="B534" s="16" t="s">
        <v>297</v>
      </c>
      <c r="C534" s="16" t="s">
        <v>249</v>
      </c>
      <c r="D534" s="16" t="s">
        <v>8</v>
      </c>
      <c r="E534" s="16" t="s">
        <v>87</v>
      </c>
      <c r="F534" s="16" t="s">
        <v>100</v>
      </c>
      <c r="G534" s="17">
        <v>160333.33333333334</v>
      </c>
      <c r="H534" s="18">
        <v>2</v>
      </c>
    </row>
    <row r="535" spans="2:8" x14ac:dyDescent="0.3">
      <c r="B535" s="16" t="s">
        <v>297</v>
      </c>
      <c r="C535" s="16" t="s">
        <v>249</v>
      </c>
      <c r="D535" s="16" t="s">
        <v>12</v>
      </c>
      <c r="E535" s="16" t="s">
        <v>87</v>
      </c>
      <c r="F535" s="16" t="s">
        <v>101</v>
      </c>
      <c r="G535" s="17">
        <v>240500</v>
      </c>
      <c r="H535" s="18">
        <v>3</v>
      </c>
    </row>
    <row r="536" spans="2:8" x14ac:dyDescent="0.3">
      <c r="B536" s="16" t="s">
        <v>297</v>
      </c>
      <c r="C536" s="16" t="s">
        <v>249</v>
      </c>
      <c r="D536" s="16" t="s">
        <v>16</v>
      </c>
      <c r="E536" s="16" t="s">
        <v>87</v>
      </c>
      <c r="F536" s="16" t="s">
        <v>102</v>
      </c>
      <c r="G536" s="17">
        <v>320666.66666666669</v>
      </c>
      <c r="H536" s="18">
        <v>4</v>
      </c>
    </row>
    <row r="537" spans="2:8" x14ac:dyDescent="0.3">
      <c r="B537" s="16" t="s">
        <v>297</v>
      </c>
      <c r="C537" s="16" t="s">
        <v>249</v>
      </c>
      <c r="D537" s="16" t="s">
        <v>20</v>
      </c>
      <c r="E537" s="16" t="s">
        <v>87</v>
      </c>
      <c r="F537" s="16" t="s">
        <v>103</v>
      </c>
      <c r="G537" s="17">
        <v>561166.66666666674</v>
      </c>
      <c r="H537" s="18">
        <v>7</v>
      </c>
    </row>
    <row r="538" spans="2:8" x14ac:dyDescent="0.3">
      <c r="B538" s="16" t="s">
        <v>297</v>
      </c>
      <c r="C538" s="16" t="s">
        <v>249</v>
      </c>
      <c r="D538" s="16" t="s">
        <v>24</v>
      </c>
      <c r="E538" s="16" t="s">
        <v>87</v>
      </c>
      <c r="F538" s="16" t="s">
        <v>104</v>
      </c>
      <c r="G538" s="17">
        <v>641333.33333333337</v>
      </c>
      <c r="H538" s="18">
        <v>8</v>
      </c>
    </row>
    <row r="539" spans="2:8" x14ac:dyDescent="0.3">
      <c r="B539" s="16" t="s">
        <v>297</v>
      </c>
      <c r="C539" s="16" t="s">
        <v>249</v>
      </c>
      <c r="D539" s="16" t="s">
        <v>28</v>
      </c>
      <c r="E539" s="16" t="s">
        <v>87</v>
      </c>
      <c r="F539" s="16" t="s">
        <v>105</v>
      </c>
      <c r="G539" s="17">
        <v>136283.33333333334</v>
      </c>
      <c r="H539" s="18">
        <v>1.7</v>
      </c>
    </row>
    <row r="540" spans="2:8" x14ac:dyDescent="0.3">
      <c r="B540" s="16" t="s">
        <v>297</v>
      </c>
      <c r="C540" s="16" t="s">
        <v>249</v>
      </c>
      <c r="D540" s="20" t="s">
        <v>32</v>
      </c>
      <c r="E540" s="20" t="s">
        <v>87</v>
      </c>
      <c r="F540" s="20" t="s">
        <v>106</v>
      </c>
      <c r="G540" s="21">
        <v>205226.66666666669</v>
      </c>
      <c r="H540" s="22">
        <v>2.56</v>
      </c>
    </row>
    <row r="541" spans="2:8" x14ac:dyDescent="0.3">
      <c r="B541" s="16" t="s">
        <v>297</v>
      </c>
      <c r="C541" s="16" t="s">
        <v>250</v>
      </c>
      <c r="D541" s="16" t="s">
        <v>4</v>
      </c>
      <c r="E541" s="16" t="s">
        <v>87</v>
      </c>
      <c r="F541" s="16" t="s">
        <v>99</v>
      </c>
      <c r="G541" s="17">
        <v>80166.666666666672</v>
      </c>
      <c r="H541" s="18">
        <v>1</v>
      </c>
    </row>
    <row r="542" spans="2:8" x14ac:dyDescent="0.3">
      <c r="B542" s="16" t="s">
        <v>297</v>
      </c>
      <c r="C542" s="16" t="s">
        <v>250</v>
      </c>
      <c r="D542" s="16" t="s">
        <v>8</v>
      </c>
      <c r="E542" s="16" t="s">
        <v>87</v>
      </c>
      <c r="F542" s="16" t="s">
        <v>100</v>
      </c>
      <c r="G542" s="17">
        <v>160333.33333333334</v>
      </c>
      <c r="H542" s="18">
        <v>2</v>
      </c>
    </row>
    <row r="543" spans="2:8" x14ac:dyDescent="0.3">
      <c r="B543" s="16" t="s">
        <v>297</v>
      </c>
      <c r="C543" s="16" t="s">
        <v>250</v>
      </c>
      <c r="D543" s="16" t="s">
        <v>12</v>
      </c>
      <c r="E543" s="16" t="s">
        <v>87</v>
      </c>
      <c r="F543" s="16" t="s">
        <v>101</v>
      </c>
      <c r="G543" s="17">
        <v>240500</v>
      </c>
      <c r="H543" s="18">
        <v>3</v>
      </c>
    </row>
    <row r="544" spans="2:8" x14ac:dyDescent="0.3">
      <c r="B544" s="16" t="s">
        <v>297</v>
      </c>
      <c r="C544" s="16" t="s">
        <v>250</v>
      </c>
      <c r="D544" s="16" t="s">
        <v>16</v>
      </c>
      <c r="E544" s="16" t="s">
        <v>87</v>
      </c>
      <c r="F544" s="16" t="s">
        <v>102</v>
      </c>
      <c r="G544" s="17">
        <v>320666.66666666669</v>
      </c>
      <c r="H544" s="18">
        <v>4</v>
      </c>
    </row>
    <row r="545" spans="2:8" x14ac:dyDescent="0.3">
      <c r="B545" s="16" t="s">
        <v>297</v>
      </c>
      <c r="C545" s="16" t="s">
        <v>250</v>
      </c>
      <c r="D545" s="16" t="s">
        <v>20</v>
      </c>
      <c r="E545" s="16" t="s">
        <v>87</v>
      </c>
      <c r="F545" s="16" t="s">
        <v>103</v>
      </c>
      <c r="G545" s="17">
        <v>561166.66666666674</v>
      </c>
      <c r="H545" s="18">
        <v>7</v>
      </c>
    </row>
    <row r="546" spans="2:8" x14ac:dyDescent="0.3">
      <c r="B546" s="16" t="s">
        <v>297</v>
      </c>
      <c r="C546" s="16" t="s">
        <v>250</v>
      </c>
      <c r="D546" s="16" t="s">
        <v>24</v>
      </c>
      <c r="E546" s="16" t="s">
        <v>87</v>
      </c>
      <c r="F546" s="16" t="s">
        <v>104</v>
      </c>
      <c r="G546" s="17">
        <v>641333.33333333337</v>
      </c>
      <c r="H546" s="18">
        <v>8</v>
      </c>
    </row>
    <row r="547" spans="2:8" x14ac:dyDescent="0.3">
      <c r="B547" s="16" t="s">
        <v>297</v>
      </c>
      <c r="C547" s="16" t="s">
        <v>250</v>
      </c>
      <c r="D547" s="16" t="s">
        <v>28</v>
      </c>
      <c r="E547" s="16" t="s">
        <v>87</v>
      </c>
      <c r="F547" s="16" t="s">
        <v>105</v>
      </c>
      <c r="G547" s="17">
        <v>136283.33333333334</v>
      </c>
      <c r="H547" s="18">
        <v>1.7</v>
      </c>
    </row>
    <row r="548" spans="2:8" x14ac:dyDescent="0.3">
      <c r="B548" s="16" t="s">
        <v>297</v>
      </c>
      <c r="C548" s="16" t="s">
        <v>250</v>
      </c>
      <c r="D548" s="20" t="s">
        <v>32</v>
      </c>
      <c r="E548" s="20" t="s">
        <v>87</v>
      </c>
      <c r="F548" s="20" t="s">
        <v>106</v>
      </c>
      <c r="G548" s="21">
        <v>205226.66666666669</v>
      </c>
      <c r="H548" s="22">
        <v>2.56</v>
      </c>
    </row>
    <row r="549" spans="2:8" x14ac:dyDescent="0.3">
      <c r="B549" s="16" t="s">
        <v>297</v>
      </c>
      <c r="C549" s="16" t="s">
        <v>251</v>
      </c>
      <c r="D549" s="16" t="s">
        <v>4</v>
      </c>
      <c r="E549" s="16" t="s">
        <v>87</v>
      </c>
      <c r="F549" s="16" t="s">
        <v>99</v>
      </c>
      <c r="G549" s="17">
        <v>80166.666666666672</v>
      </c>
      <c r="H549" s="18">
        <v>1</v>
      </c>
    </row>
    <row r="550" spans="2:8" x14ac:dyDescent="0.3">
      <c r="B550" s="16" t="s">
        <v>297</v>
      </c>
      <c r="C550" s="16" t="s">
        <v>251</v>
      </c>
      <c r="D550" s="16" t="s">
        <v>8</v>
      </c>
      <c r="E550" s="16" t="s">
        <v>87</v>
      </c>
      <c r="F550" s="16" t="s">
        <v>100</v>
      </c>
      <c r="G550" s="17">
        <v>160333.33333333334</v>
      </c>
      <c r="H550" s="18">
        <v>2</v>
      </c>
    </row>
    <row r="551" spans="2:8" x14ac:dyDescent="0.3">
      <c r="B551" s="16" t="s">
        <v>297</v>
      </c>
      <c r="C551" s="16" t="s">
        <v>251</v>
      </c>
      <c r="D551" s="16" t="s">
        <v>12</v>
      </c>
      <c r="E551" s="16" t="s">
        <v>87</v>
      </c>
      <c r="F551" s="16" t="s">
        <v>101</v>
      </c>
      <c r="G551" s="17">
        <v>240500</v>
      </c>
      <c r="H551" s="18">
        <v>3</v>
      </c>
    </row>
    <row r="552" spans="2:8" x14ac:dyDescent="0.3">
      <c r="B552" s="16" t="s">
        <v>297</v>
      </c>
      <c r="C552" s="16" t="s">
        <v>251</v>
      </c>
      <c r="D552" s="16" t="s">
        <v>16</v>
      </c>
      <c r="E552" s="16" t="s">
        <v>87</v>
      </c>
      <c r="F552" s="16" t="s">
        <v>102</v>
      </c>
      <c r="G552" s="17">
        <v>320666.66666666669</v>
      </c>
      <c r="H552" s="18">
        <v>4</v>
      </c>
    </row>
    <row r="553" spans="2:8" x14ac:dyDescent="0.3">
      <c r="B553" s="16" t="s">
        <v>297</v>
      </c>
      <c r="C553" s="16" t="s">
        <v>251</v>
      </c>
      <c r="D553" s="16" t="s">
        <v>20</v>
      </c>
      <c r="E553" s="16" t="s">
        <v>87</v>
      </c>
      <c r="F553" s="16" t="s">
        <v>103</v>
      </c>
      <c r="G553" s="17">
        <v>561166.66666666674</v>
      </c>
      <c r="H553" s="18">
        <v>7</v>
      </c>
    </row>
    <row r="554" spans="2:8" x14ac:dyDescent="0.3">
      <c r="B554" s="16" t="s">
        <v>297</v>
      </c>
      <c r="C554" s="16" t="s">
        <v>251</v>
      </c>
      <c r="D554" s="16" t="s">
        <v>24</v>
      </c>
      <c r="E554" s="16" t="s">
        <v>87</v>
      </c>
      <c r="F554" s="16" t="s">
        <v>104</v>
      </c>
      <c r="G554" s="17">
        <v>641333.33333333337</v>
      </c>
      <c r="H554" s="18">
        <v>8</v>
      </c>
    </row>
    <row r="555" spans="2:8" x14ac:dyDescent="0.3">
      <c r="B555" s="16" t="s">
        <v>297</v>
      </c>
      <c r="C555" s="16" t="s">
        <v>251</v>
      </c>
      <c r="D555" s="16" t="s">
        <v>28</v>
      </c>
      <c r="E555" s="16" t="s">
        <v>87</v>
      </c>
      <c r="F555" s="16" t="s">
        <v>105</v>
      </c>
      <c r="G555" s="17">
        <v>136283.33333333334</v>
      </c>
      <c r="H555" s="18">
        <v>1.7</v>
      </c>
    </row>
    <row r="556" spans="2:8" x14ac:dyDescent="0.3">
      <c r="B556" s="16" t="s">
        <v>297</v>
      </c>
      <c r="C556" s="16" t="s">
        <v>251</v>
      </c>
      <c r="D556" s="20" t="s">
        <v>32</v>
      </c>
      <c r="E556" s="20" t="s">
        <v>87</v>
      </c>
      <c r="F556" s="20" t="s">
        <v>106</v>
      </c>
      <c r="G556" s="21">
        <v>205226.66666666669</v>
      </c>
      <c r="H556" s="22">
        <v>2.56</v>
      </c>
    </row>
    <row r="557" spans="2:8" x14ac:dyDescent="0.3">
      <c r="B557" s="16" t="s">
        <v>297</v>
      </c>
      <c r="C557" s="16" t="s">
        <v>203</v>
      </c>
      <c r="D557" s="16" t="s">
        <v>4</v>
      </c>
      <c r="E557" s="16" t="s">
        <v>87</v>
      </c>
      <c r="F557" s="16" t="s">
        <v>99</v>
      </c>
      <c r="G557" s="17">
        <v>80166.666666666672</v>
      </c>
      <c r="H557" s="18">
        <v>1</v>
      </c>
    </row>
    <row r="558" spans="2:8" x14ac:dyDescent="0.3">
      <c r="B558" s="16" t="s">
        <v>297</v>
      </c>
      <c r="C558" s="16" t="s">
        <v>203</v>
      </c>
      <c r="D558" s="16" t="s">
        <v>8</v>
      </c>
      <c r="E558" s="16" t="s">
        <v>87</v>
      </c>
      <c r="F558" s="16" t="s">
        <v>100</v>
      </c>
      <c r="G558" s="17">
        <v>160333.33333333334</v>
      </c>
      <c r="H558" s="18">
        <v>2</v>
      </c>
    </row>
    <row r="559" spans="2:8" x14ac:dyDescent="0.3">
      <c r="B559" s="16" t="s">
        <v>297</v>
      </c>
      <c r="C559" s="16" t="s">
        <v>203</v>
      </c>
      <c r="D559" s="16" t="s">
        <v>12</v>
      </c>
      <c r="E559" s="16" t="s">
        <v>87</v>
      </c>
      <c r="F559" s="16" t="s">
        <v>101</v>
      </c>
      <c r="G559" s="17">
        <v>240500</v>
      </c>
      <c r="H559" s="18">
        <v>3</v>
      </c>
    </row>
    <row r="560" spans="2:8" x14ac:dyDescent="0.3">
      <c r="B560" s="16" t="s">
        <v>297</v>
      </c>
      <c r="C560" s="16" t="s">
        <v>203</v>
      </c>
      <c r="D560" s="16" t="s">
        <v>16</v>
      </c>
      <c r="E560" s="16" t="s">
        <v>87</v>
      </c>
      <c r="F560" s="16" t="s">
        <v>102</v>
      </c>
      <c r="G560" s="17">
        <v>320666.66666666669</v>
      </c>
      <c r="H560" s="18">
        <v>4</v>
      </c>
    </row>
    <row r="561" spans="2:8" x14ac:dyDescent="0.3">
      <c r="B561" s="16" t="s">
        <v>297</v>
      </c>
      <c r="C561" s="16" t="s">
        <v>203</v>
      </c>
      <c r="D561" s="16" t="s">
        <v>20</v>
      </c>
      <c r="E561" s="16" t="s">
        <v>87</v>
      </c>
      <c r="F561" s="16" t="s">
        <v>103</v>
      </c>
      <c r="G561" s="17">
        <v>561166.66666666674</v>
      </c>
      <c r="H561" s="18">
        <v>7</v>
      </c>
    </row>
    <row r="562" spans="2:8" x14ac:dyDescent="0.3">
      <c r="B562" s="16" t="s">
        <v>297</v>
      </c>
      <c r="C562" s="16" t="s">
        <v>203</v>
      </c>
      <c r="D562" s="16" t="s">
        <v>24</v>
      </c>
      <c r="E562" s="16" t="s">
        <v>87</v>
      </c>
      <c r="F562" s="16" t="s">
        <v>104</v>
      </c>
      <c r="G562" s="17">
        <v>641333.33333333337</v>
      </c>
      <c r="H562" s="18">
        <v>8</v>
      </c>
    </row>
    <row r="563" spans="2:8" x14ac:dyDescent="0.3">
      <c r="B563" s="16" t="s">
        <v>297</v>
      </c>
      <c r="C563" s="16" t="s">
        <v>203</v>
      </c>
      <c r="D563" s="16" t="s">
        <v>28</v>
      </c>
      <c r="E563" s="16" t="s">
        <v>87</v>
      </c>
      <c r="F563" s="16" t="s">
        <v>105</v>
      </c>
      <c r="G563" s="17">
        <v>136283.33333333334</v>
      </c>
      <c r="H563" s="18">
        <v>1.7</v>
      </c>
    </row>
    <row r="564" spans="2:8" x14ac:dyDescent="0.3">
      <c r="B564" s="16" t="s">
        <v>297</v>
      </c>
      <c r="C564" s="16" t="s">
        <v>203</v>
      </c>
      <c r="D564" s="20" t="s">
        <v>32</v>
      </c>
      <c r="E564" s="20" t="s">
        <v>87</v>
      </c>
      <c r="F564" s="20" t="s">
        <v>106</v>
      </c>
      <c r="G564" s="21">
        <v>205226.66666666669</v>
      </c>
      <c r="H564" s="22">
        <v>2.56</v>
      </c>
    </row>
    <row r="565" spans="2:8" x14ac:dyDescent="0.3">
      <c r="B565" s="16" t="s">
        <v>297</v>
      </c>
      <c r="C565" s="16" t="s">
        <v>252</v>
      </c>
      <c r="D565" s="16" t="s">
        <v>4</v>
      </c>
      <c r="E565" s="16" t="s">
        <v>87</v>
      </c>
      <c r="F565" s="16" t="s">
        <v>99</v>
      </c>
      <c r="G565" s="17">
        <v>80166.666666666672</v>
      </c>
      <c r="H565" s="18">
        <v>1</v>
      </c>
    </row>
    <row r="566" spans="2:8" x14ac:dyDescent="0.3">
      <c r="B566" s="16" t="s">
        <v>297</v>
      </c>
      <c r="C566" s="16" t="s">
        <v>252</v>
      </c>
      <c r="D566" s="16" t="s">
        <v>8</v>
      </c>
      <c r="E566" s="16" t="s">
        <v>87</v>
      </c>
      <c r="F566" s="16" t="s">
        <v>100</v>
      </c>
      <c r="G566" s="17">
        <v>160333.33333333334</v>
      </c>
      <c r="H566" s="18">
        <v>2</v>
      </c>
    </row>
    <row r="567" spans="2:8" x14ac:dyDescent="0.3">
      <c r="B567" s="16" t="s">
        <v>297</v>
      </c>
      <c r="C567" s="16" t="s">
        <v>252</v>
      </c>
      <c r="D567" s="16" t="s">
        <v>12</v>
      </c>
      <c r="E567" s="16" t="s">
        <v>87</v>
      </c>
      <c r="F567" s="16" t="s">
        <v>101</v>
      </c>
      <c r="G567" s="17">
        <v>240500</v>
      </c>
      <c r="H567" s="18">
        <v>3</v>
      </c>
    </row>
    <row r="568" spans="2:8" x14ac:dyDescent="0.3">
      <c r="B568" s="16" t="s">
        <v>297</v>
      </c>
      <c r="C568" s="16" t="s">
        <v>252</v>
      </c>
      <c r="D568" s="16" t="s">
        <v>16</v>
      </c>
      <c r="E568" s="16" t="s">
        <v>87</v>
      </c>
      <c r="F568" s="16" t="s">
        <v>102</v>
      </c>
      <c r="G568" s="17">
        <v>320666.66666666669</v>
      </c>
      <c r="H568" s="18">
        <v>4</v>
      </c>
    </row>
    <row r="569" spans="2:8" x14ac:dyDescent="0.3">
      <c r="B569" s="16" t="s">
        <v>297</v>
      </c>
      <c r="C569" s="16" t="s">
        <v>252</v>
      </c>
      <c r="D569" s="16" t="s">
        <v>20</v>
      </c>
      <c r="E569" s="16" t="s">
        <v>87</v>
      </c>
      <c r="F569" s="16" t="s">
        <v>103</v>
      </c>
      <c r="G569" s="17">
        <v>561166.66666666674</v>
      </c>
      <c r="H569" s="18">
        <v>7</v>
      </c>
    </row>
    <row r="570" spans="2:8" x14ac:dyDescent="0.3">
      <c r="B570" s="16" t="s">
        <v>297</v>
      </c>
      <c r="C570" s="16" t="s">
        <v>252</v>
      </c>
      <c r="D570" s="16" t="s">
        <v>24</v>
      </c>
      <c r="E570" s="16" t="s">
        <v>87</v>
      </c>
      <c r="F570" s="16" t="s">
        <v>104</v>
      </c>
      <c r="G570" s="17">
        <v>641333.33333333337</v>
      </c>
      <c r="H570" s="18">
        <v>8</v>
      </c>
    </row>
    <row r="571" spans="2:8" x14ac:dyDescent="0.3">
      <c r="B571" s="16" t="s">
        <v>297</v>
      </c>
      <c r="C571" s="16" t="s">
        <v>252</v>
      </c>
      <c r="D571" s="16" t="s">
        <v>28</v>
      </c>
      <c r="E571" s="16" t="s">
        <v>87</v>
      </c>
      <c r="F571" s="16" t="s">
        <v>105</v>
      </c>
      <c r="G571" s="17">
        <v>136283.33333333334</v>
      </c>
      <c r="H571" s="18">
        <v>1.7</v>
      </c>
    </row>
    <row r="572" spans="2:8" x14ac:dyDescent="0.3">
      <c r="B572" s="16" t="s">
        <v>297</v>
      </c>
      <c r="C572" s="16" t="s">
        <v>252</v>
      </c>
      <c r="D572" s="20" t="s">
        <v>32</v>
      </c>
      <c r="E572" s="20" t="s">
        <v>87</v>
      </c>
      <c r="F572" s="20" t="s">
        <v>106</v>
      </c>
      <c r="G572" s="21">
        <v>205226.66666666669</v>
      </c>
      <c r="H572" s="22">
        <v>2.56</v>
      </c>
    </row>
    <row r="573" spans="2:8" x14ac:dyDescent="0.3">
      <c r="B573" s="16" t="s">
        <v>297</v>
      </c>
      <c r="C573" s="16" t="s">
        <v>253</v>
      </c>
      <c r="D573" s="16" t="s">
        <v>4</v>
      </c>
      <c r="E573" s="16" t="s">
        <v>87</v>
      </c>
      <c r="F573" s="16" t="s">
        <v>99</v>
      </c>
      <c r="G573" s="17">
        <v>80166.666666666672</v>
      </c>
      <c r="H573" s="18">
        <v>1</v>
      </c>
    </row>
    <row r="574" spans="2:8" x14ac:dyDescent="0.3">
      <c r="B574" s="16" t="s">
        <v>297</v>
      </c>
      <c r="C574" s="16" t="s">
        <v>253</v>
      </c>
      <c r="D574" s="16" t="s">
        <v>8</v>
      </c>
      <c r="E574" s="16" t="s">
        <v>87</v>
      </c>
      <c r="F574" s="16" t="s">
        <v>100</v>
      </c>
      <c r="G574" s="17">
        <v>160333.33333333334</v>
      </c>
      <c r="H574" s="18">
        <v>2</v>
      </c>
    </row>
    <row r="575" spans="2:8" x14ac:dyDescent="0.3">
      <c r="B575" s="16" t="s">
        <v>297</v>
      </c>
      <c r="C575" s="16" t="s">
        <v>253</v>
      </c>
      <c r="D575" s="16" t="s">
        <v>12</v>
      </c>
      <c r="E575" s="16" t="s">
        <v>87</v>
      </c>
      <c r="F575" s="16" t="s">
        <v>101</v>
      </c>
      <c r="G575" s="17">
        <v>240500</v>
      </c>
      <c r="H575" s="18">
        <v>3</v>
      </c>
    </row>
    <row r="576" spans="2:8" x14ac:dyDescent="0.3">
      <c r="B576" s="16" t="s">
        <v>297</v>
      </c>
      <c r="C576" s="16" t="s">
        <v>253</v>
      </c>
      <c r="D576" s="16" t="s">
        <v>16</v>
      </c>
      <c r="E576" s="16" t="s">
        <v>87</v>
      </c>
      <c r="F576" s="16" t="s">
        <v>102</v>
      </c>
      <c r="G576" s="17">
        <v>320666.66666666669</v>
      </c>
      <c r="H576" s="18">
        <v>4</v>
      </c>
    </row>
    <row r="577" spans="2:8" x14ac:dyDescent="0.3">
      <c r="B577" s="16" t="s">
        <v>297</v>
      </c>
      <c r="C577" s="16" t="s">
        <v>253</v>
      </c>
      <c r="D577" s="16" t="s">
        <v>20</v>
      </c>
      <c r="E577" s="16" t="s">
        <v>87</v>
      </c>
      <c r="F577" s="16" t="s">
        <v>103</v>
      </c>
      <c r="G577" s="17">
        <v>561166.66666666674</v>
      </c>
      <c r="H577" s="18">
        <v>7</v>
      </c>
    </row>
    <row r="578" spans="2:8" x14ac:dyDescent="0.3">
      <c r="B578" s="16" t="s">
        <v>297</v>
      </c>
      <c r="C578" s="16" t="s">
        <v>253</v>
      </c>
      <c r="D578" s="16" t="s">
        <v>24</v>
      </c>
      <c r="E578" s="16" t="s">
        <v>87</v>
      </c>
      <c r="F578" s="16" t="s">
        <v>104</v>
      </c>
      <c r="G578" s="17">
        <v>641333.33333333337</v>
      </c>
      <c r="H578" s="18">
        <v>8</v>
      </c>
    </row>
    <row r="579" spans="2:8" x14ac:dyDescent="0.3">
      <c r="B579" s="16" t="s">
        <v>297</v>
      </c>
      <c r="C579" s="16" t="s">
        <v>253</v>
      </c>
      <c r="D579" s="16" t="s">
        <v>28</v>
      </c>
      <c r="E579" s="16" t="s">
        <v>87</v>
      </c>
      <c r="F579" s="16" t="s">
        <v>105</v>
      </c>
      <c r="G579" s="17">
        <v>136283.33333333334</v>
      </c>
      <c r="H579" s="18">
        <v>1.7</v>
      </c>
    </row>
    <row r="580" spans="2:8" x14ac:dyDescent="0.3">
      <c r="B580" s="16" t="s">
        <v>297</v>
      </c>
      <c r="C580" s="16" t="s">
        <v>253</v>
      </c>
      <c r="D580" s="20" t="s">
        <v>32</v>
      </c>
      <c r="E580" s="20" t="s">
        <v>87</v>
      </c>
      <c r="F580" s="20" t="s">
        <v>106</v>
      </c>
      <c r="G580" s="21">
        <v>205226.66666666669</v>
      </c>
      <c r="H580" s="22">
        <v>2.56</v>
      </c>
    </row>
    <row r="581" spans="2:8" x14ac:dyDescent="0.3">
      <c r="B581" s="16" t="s">
        <v>297</v>
      </c>
      <c r="C581" s="16" t="s">
        <v>254</v>
      </c>
      <c r="D581" s="16" t="s">
        <v>4</v>
      </c>
      <c r="E581" s="16" t="s">
        <v>87</v>
      </c>
      <c r="F581" s="16" t="s">
        <v>99</v>
      </c>
      <c r="G581" s="17">
        <v>80166.666666666672</v>
      </c>
      <c r="H581" s="18">
        <v>1</v>
      </c>
    </row>
    <row r="582" spans="2:8" x14ac:dyDescent="0.3">
      <c r="B582" s="16" t="s">
        <v>297</v>
      </c>
      <c r="C582" s="16" t="s">
        <v>254</v>
      </c>
      <c r="D582" s="16" t="s">
        <v>8</v>
      </c>
      <c r="E582" s="16" t="s">
        <v>87</v>
      </c>
      <c r="F582" s="16" t="s">
        <v>100</v>
      </c>
      <c r="G582" s="17">
        <v>160333.33333333334</v>
      </c>
      <c r="H582" s="18">
        <v>2</v>
      </c>
    </row>
    <row r="583" spans="2:8" x14ac:dyDescent="0.3">
      <c r="B583" s="16" t="s">
        <v>297</v>
      </c>
      <c r="C583" s="16" t="s">
        <v>254</v>
      </c>
      <c r="D583" s="16" t="s">
        <v>12</v>
      </c>
      <c r="E583" s="16" t="s">
        <v>87</v>
      </c>
      <c r="F583" s="16" t="s">
        <v>101</v>
      </c>
      <c r="G583" s="17">
        <v>240500</v>
      </c>
      <c r="H583" s="18">
        <v>3</v>
      </c>
    </row>
    <row r="584" spans="2:8" x14ac:dyDescent="0.3">
      <c r="B584" s="16" t="s">
        <v>297</v>
      </c>
      <c r="C584" s="16" t="s">
        <v>254</v>
      </c>
      <c r="D584" s="16" t="s">
        <v>16</v>
      </c>
      <c r="E584" s="16" t="s">
        <v>87</v>
      </c>
      <c r="F584" s="16" t="s">
        <v>102</v>
      </c>
      <c r="G584" s="17">
        <v>320666.66666666669</v>
      </c>
      <c r="H584" s="18">
        <v>4</v>
      </c>
    </row>
    <row r="585" spans="2:8" x14ac:dyDescent="0.3">
      <c r="B585" s="16" t="s">
        <v>297</v>
      </c>
      <c r="C585" s="16" t="s">
        <v>254</v>
      </c>
      <c r="D585" s="16" t="s">
        <v>20</v>
      </c>
      <c r="E585" s="16" t="s">
        <v>87</v>
      </c>
      <c r="F585" s="16" t="s">
        <v>103</v>
      </c>
      <c r="G585" s="17">
        <v>561166.66666666674</v>
      </c>
      <c r="H585" s="18">
        <v>7</v>
      </c>
    </row>
    <row r="586" spans="2:8" x14ac:dyDescent="0.3">
      <c r="B586" s="16" t="s">
        <v>297</v>
      </c>
      <c r="C586" s="16" t="s">
        <v>254</v>
      </c>
      <c r="D586" s="16" t="s">
        <v>24</v>
      </c>
      <c r="E586" s="16" t="s">
        <v>87</v>
      </c>
      <c r="F586" s="16" t="s">
        <v>104</v>
      </c>
      <c r="G586" s="17">
        <v>641333.33333333337</v>
      </c>
      <c r="H586" s="18">
        <v>8</v>
      </c>
    </row>
    <row r="587" spans="2:8" x14ac:dyDescent="0.3">
      <c r="B587" s="16" t="s">
        <v>297</v>
      </c>
      <c r="C587" s="16" t="s">
        <v>254</v>
      </c>
      <c r="D587" s="16" t="s">
        <v>28</v>
      </c>
      <c r="E587" s="16" t="s">
        <v>87</v>
      </c>
      <c r="F587" s="16" t="s">
        <v>105</v>
      </c>
      <c r="G587" s="17">
        <v>136283.33333333334</v>
      </c>
      <c r="H587" s="18">
        <v>1.7</v>
      </c>
    </row>
    <row r="588" spans="2:8" x14ac:dyDescent="0.3">
      <c r="B588" s="16" t="s">
        <v>297</v>
      </c>
      <c r="C588" s="16" t="s">
        <v>254</v>
      </c>
      <c r="D588" s="20" t="s">
        <v>32</v>
      </c>
      <c r="E588" s="20" t="s">
        <v>87</v>
      </c>
      <c r="F588" s="20" t="s">
        <v>106</v>
      </c>
      <c r="G588" s="21">
        <v>205226.66666666669</v>
      </c>
      <c r="H588" s="22">
        <v>2.56</v>
      </c>
    </row>
    <row r="589" spans="2:8" x14ac:dyDescent="0.3">
      <c r="B589" s="16" t="s">
        <v>297</v>
      </c>
      <c r="C589" s="16" t="s">
        <v>255</v>
      </c>
      <c r="D589" s="16" t="s">
        <v>4</v>
      </c>
      <c r="E589" s="16" t="s">
        <v>87</v>
      </c>
      <c r="F589" s="16" t="s">
        <v>99</v>
      </c>
      <c r="G589" s="17">
        <v>80166.666666666672</v>
      </c>
      <c r="H589" s="18">
        <v>1</v>
      </c>
    </row>
    <row r="590" spans="2:8" x14ac:dyDescent="0.3">
      <c r="B590" s="16" t="s">
        <v>297</v>
      </c>
      <c r="C590" s="16" t="s">
        <v>255</v>
      </c>
      <c r="D590" s="16" t="s">
        <v>8</v>
      </c>
      <c r="E590" s="16" t="s">
        <v>87</v>
      </c>
      <c r="F590" s="16" t="s">
        <v>100</v>
      </c>
      <c r="G590" s="17">
        <v>160333.33333333334</v>
      </c>
      <c r="H590" s="18">
        <v>2</v>
      </c>
    </row>
    <row r="591" spans="2:8" x14ac:dyDescent="0.3">
      <c r="B591" s="16" t="s">
        <v>297</v>
      </c>
      <c r="C591" s="16" t="s">
        <v>255</v>
      </c>
      <c r="D591" s="16" t="s">
        <v>12</v>
      </c>
      <c r="E591" s="16" t="s">
        <v>87</v>
      </c>
      <c r="F591" s="16" t="s">
        <v>101</v>
      </c>
      <c r="G591" s="17">
        <v>240500</v>
      </c>
      <c r="H591" s="18">
        <v>3</v>
      </c>
    </row>
    <row r="592" spans="2:8" x14ac:dyDescent="0.3">
      <c r="B592" s="16" t="s">
        <v>297</v>
      </c>
      <c r="C592" s="16" t="s">
        <v>255</v>
      </c>
      <c r="D592" s="16" t="s">
        <v>16</v>
      </c>
      <c r="E592" s="16" t="s">
        <v>87</v>
      </c>
      <c r="F592" s="16" t="s">
        <v>102</v>
      </c>
      <c r="G592" s="17">
        <v>320666.66666666669</v>
      </c>
      <c r="H592" s="18">
        <v>4</v>
      </c>
    </row>
    <row r="593" spans="2:8" x14ac:dyDescent="0.3">
      <c r="B593" s="16" t="s">
        <v>297</v>
      </c>
      <c r="C593" s="16" t="s">
        <v>255</v>
      </c>
      <c r="D593" s="16" t="s">
        <v>20</v>
      </c>
      <c r="E593" s="16" t="s">
        <v>87</v>
      </c>
      <c r="F593" s="16" t="s">
        <v>103</v>
      </c>
      <c r="G593" s="17">
        <v>561166.66666666674</v>
      </c>
      <c r="H593" s="18">
        <v>7</v>
      </c>
    </row>
    <row r="594" spans="2:8" x14ac:dyDescent="0.3">
      <c r="B594" s="16" t="s">
        <v>297</v>
      </c>
      <c r="C594" s="16" t="s">
        <v>255</v>
      </c>
      <c r="D594" s="16" t="s">
        <v>24</v>
      </c>
      <c r="E594" s="16" t="s">
        <v>87</v>
      </c>
      <c r="F594" s="16" t="s">
        <v>104</v>
      </c>
      <c r="G594" s="17">
        <v>641333.33333333337</v>
      </c>
      <c r="H594" s="18">
        <v>8</v>
      </c>
    </row>
    <row r="595" spans="2:8" x14ac:dyDescent="0.3">
      <c r="B595" s="16" t="s">
        <v>297</v>
      </c>
      <c r="C595" s="16" t="s">
        <v>255</v>
      </c>
      <c r="D595" s="16" t="s">
        <v>28</v>
      </c>
      <c r="E595" s="16" t="s">
        <v>87</v>
      </c>
      <c r="F595" s="16" t="s">
        <v>105</v>
      </c>
      <c r="G595" s="17">
        <v>136283.33333333334</v>
      </c>
      <c r="H595" s="18">
        <v>1.7</v>
      </c>
    </row>
    <row r="596" spans="2:8" x14ac:dyDescent="0.3">
      <c r="B596" s="16" t="s">
        <v>297</v>
      </c>
      <c r="C596" s="16" t="s">
        <v>255</v>
      </c>
      <c r="D596" s="20" t="s">
        <v>32</v>
      </c>
      <c r="E596" s="20" t="s">
        <v>87</v>
      </c>
      <c r="F596" s="20" t="s">
        <v>106</v>
      </c>
      <c r="G596" s="21">
        <v>205226.66666666669</v>
      </c>
      <c r="H596" s="22">
        <v>2.56</v>
      </c>
    </row>
    <row r="597" spans="2:8" x14ac:dyDescent="0.3">
      <c r="B597" s="16" t="s">
        <v>297</v>
      </c>
      <c r="C597" s="16" t="s">
        <v>256</v>
      </c>
      <c r="D597" s="16" t="s">
        <v>4</v>
      </c>
      <c r="E597" s="16" t="s">
        <v>87</v>
      </c>
      <c r="F597" s="16" t="s">
        <v>99</v>
      </c>
      <c r="G597" s="17">
        <v>80166.666666666672</v>
      </c>
      <c r="H597" s="18">
        <v>1</v>
      </c>
    </row>
    <row r="598" spans="2:8" x14ac:dyDescent="0.3">
      <c r="B598" s="16" t="s">
        <v>297</v>
      </c>
      <c r="C598" s="16" t="s">
        <v>256</v>
      </c>
      <c r="D598" s="16" t="s">
        <v>8</v>
      </c>
      <c r="E598" s="16" t="s">
        <v>87</v>
      </c>
      <c r="F598" s="16" t="s">
        <v>100</v>
      </c>
      <c r="G598" s="17">
        <v>160333.33333333334</v>
      </c>
      <c r="H598" s="18">
        <v>2</v>
      </c>
    </row>
    <row r="599" spans="2:8" x14ac:dyDescent="0.3">
      <c r="B599" s="16" t="s">
        <v>297</v>
      </c>
      <c r="C599" s="16" t="s">
        <v>256</v>
      </c>
      <c r="D599" s="16" t="s">
        <v>12</v>
      </c>
      <c r="E599" s="16" t="s">
        <v>87</v>
      </c>
      <c r="F599" s="16" t="s">
        <v>101</v>
      </c>
      <c r="G599" s="17">
        <v>240500</v>
      </c>
      <c r="H599" s="18">
        <v>3</v>
      </c>
    </row>
    <row r="600" spans="2:8" x14ac:dyDescent="0.3">
      <c r="B600" s="16" t="s">
        <v>297</v>
      </c>
      <c r="C600" s="16" t="s">
        <v>256</v>
      </c>
      <c r="D600" s="16" t="s">
        <v>16</v>
      </c>
      <c r="E600" s="16" t="s">
        <v>87</v>
      </c>
      <c r="F600" s="16" t="s">
        <v>102</v>
      </c>
      <c r="G600" s="17">
        <v>320666.66666666669</v>
      </c>
      <c r="H600" s="18">
        <v>4</v>
      </c>
    </row>
    <row r="601" spans="2:8" x14ac:dyDescent="0.3">
      <c r="B601" s="16" t="s">
        <v>297</v>
      </c>
      <c r="C601" s="16" t="s">
        <v>256</v>
      </c>
      <c r="D601" s="16" t="s">
        <v>20</v>
      </c>
      <c r="E601" s="16" t="s">
        <v>87</v>
      </c>
      <c r="F601" s="16" t="s">
        <v>103</v>
      </c>
      <c r="G601" s="17">
        <v>561166.66666666674</v>
      </c>
      <c r="H601" s="18">
        <v>7</v>
      </c>
    </row>
    <row r="602" spans="2:8" x14ac:dyDescent="0.3">
      <c r="B602" s="16" t="s">
        <v>297</v>
      </c>
      <c r="C602" s="16" t="s">
        <v>256</v>
      </c>
      <c r="D602" s="16" t="s">
        <v>24</v>
      </c>
      <c r="E602" s="16" t="s">
        <v>87</v>
      </c>
      <c r="F602" s="16" t="s">
        <v>104</v>
      </c>
      <c r="G602" s="17">
        <v>641333.33333333337</v>
      </c>
      <c r="H602" s="18">
        <v>8</v>
      </c>
    </row>
    <row r="603" spans="2:8" x14ac:dyDescent="0.3">
      <c r="B603" s="16" t="s">
        <v>297</v>
      </c>
      <c r="C603" s="16" t="s">
        <v>256</v>
      </c>
      <c r="D603" s="16" t="s">
        <v>28</v>
      </c>
      <c r="E603" s="16" t="s">
        <v>87</v>
      </c>
      <c r="F603" s="16" t="s">
        <v>105</v>
      </c>
      <c r="G603" s="17">
        <v>136283.33333333334</v>
      </c>
      <c r="H603" s="18">
        <v>1.7</v>
      </c>
    </row>
    <row r="604" spans="2:8" x14ac:dyDescent="0.3">
      <c r="B604" s="16" t="s">
        <v>297</v>
      </c>
      <c r="C604" s="16" t="s">
        <v>256</v>
      </c>
      <c r="D604" s="20" t="s">
        <v>32</v>
      </c>
      <c r="E604" s="20" t="s">
        <v>87</v>
      </c>
      <c r="F604" s="20" t="s">
        <v>106</v>
      </c>
      <c r="G604" s="21">
        <v>205226.66666666669</v>
      </c>
      <c r="H604" s="22">
        <v>2.56</v>
      </c>
    </row>
    <row r="605" spans="2:8" x14ac:dyDescent="0.3">
      <c r="B605" s="16" t="s">
        <v>297</v>
      </c>
      <c r="C605" s="16" t="s">
        <v>257</v>
      </c>
      <c r="D605" s="16" t="s">
        <v>4</v>
      </c>
      <c r="E605" s="16" t="s">
        <v>87</v>
      </c>
      <c r="F605" s="16" t="s">
        <v>99</v>
      </c>
      <c r="G605" s="17">
        <v>80166.666666666672</v>
      </c>
      <c r="H605" s="18">
        <v>1</v>
      </c>
    </row>
    <row r="606" spans="2:8" x14ac:dyDescent="0.3">
      <c r="B606" s="16" t="s">
        <v>297</v>
      </c>
      <c r="C606" s="16" t="s">
        <v>257</v>
      </c>
      <c r="D606" s="16" t="s">
        <v>8</v>
      </c>
      <c r="E606" s="16" t="s">
        <v>87</v>
      </c>
      <c r="F606" s="16" t="s">
        <v>100</v>
      </c>
      <c r="G606" s="17">
        <v>160333.33333333334</v>
      </c>
      <c r="H606" s="18">
        <v>2</v>
      </c>
    </row>
    <row r="607" spans="2:8" x14ac:dyDescent="0.3">
      <c r="B607" s="16" t="s">
        <v>297</v>
      </c>
      <c r="C607" s="16" t="s">
        <v>257</v>
      </c>
      <c r="D607" s="16" t="s">
        <v>12</v>
      </c>
      <c r="E607" s="16" t="s">
        <v>87</v>
      </c>
      <c r="F607" s="16" t="s">
        <v>101</v>
      </c>
      <c r="G607" s="17">
        <v>240500</v>
      </c>
      <c r="H607" s="18">
        <v>3</v>
      </c>
    </row>
    <row r="608" spans="2:8" x14ac:dyDescent="0.3">
      <c r="B608" s="16" t="s">
        <v>297</v>
      </c>
      <c r="C608" s="16" t="s">
        <v>257</v>
      </c>
      <c r="D608" s="16" t="s">
        <v>16</v>
      </c>
      <c r="E608" s="16" t="s">
        <v>87</v>
      </c>
      <c r="F608" s="16" t="s">
        <v>102</v>
      </c>
      <c r="G608" s="17">
        <v>320666.66666666669</v>
      </c>
      <c r="H608" s="18">
        <v>4</v>
      </c>
    </row>
    <row r="609" spans="2:8" x14ac:dyDescent="0.3">
      <c r="B609" s="16" t="s">
        <v>297</v>
      </c>
      <c r="C609" s="16" t="s">
        <v>257</v>
      </c>
      <c r="D609" s="16" t="s">
        <v>20</v>
      </c>
      <c r="E609" s="16" t="s">
        <v>87</v>
      </c>
      <c r="F609" s="16" t="s">
        <v>103</v>
      </c>
      <c r="G609" s="17">
        <v>561166.66666666674</v>
      </c>
      <c r="H609" s="18">
        <v>7</v>
      </c>
    </row>
    <row r="610" spans="2:8" x14ac:dyDescent="0.3">
      <c r="B610" s="16" t="s">
        <v>297</v>
      </c>
      <c r="C610" s="16" t="s">
        <v>257</v>
      </c>
      <c r="D610" s="16" t="s">
        <v>24</v>
      </c>
      <c r="E610" s="16" t="s">
        <v>87</v>
      </c>
      <c r="F610" s="16" t="s">
        <v>104</v>
      </c>
      <c r="G610" s="17">
        <v>641333.33333333337</v>
      </c>
      <c r="H610" s="18">
        <v>8</v>
      </c>
    </row>
    <row r="611" spans="2:8" x14ac:dyDescent="0.3">
      <c r="B611" s="16" t="s">
        <v>297</v>
      </c>
      <c r="C611" s="16" t="s">
        <v>257</v>
      </c>
      <c r="D611" s="16" t="s">
        <v>28</v>
      </c>
      <c r="E611" s="16" t="s">
        <v>87</v>
      </c>
      <c r="F611" s="16" t="s">
        <v>105</v>
      </c>
      <c r="G611" s="17">
        <v>136283.33333333334</v>
      </c>
      <c r="H611" s="18">
        <v>1.7</v>
      </c>
    </row>
    <row r="612" spans="2:8" x14ac:dyDescent="0.3">
      <c r="B612" s="16" t="s">
        <v>297</v>
      </c>
      <c r="C612" s="16" t="s">
        <v>257</v>
      </c>
      <c r="D612" s="20" t="s">
        <v>32</v>
      </c>
      <c r="E612" s="20" t="s">
        <v>87</v>
      </c>
      <c r="F612" s="20" t="s">
        <v>106</v>
      </c>
      <c r="G612" s="21">
        <v>205226.66666666669</v>
      </c>
      <c r="H612" s="22">
        <v>2.56</v>
      </c>
    </row>
    <row r="613" spans="2:8" x14ac:dyDescent="0.3">
      <c r="B613" s="16" t="s">
        <v>297</v>
      </c>
      <c r="C613" s="16" t="s">
        <v>258</v>
      </c>
      <c r="D613" s="16" t="s">
        <v>4</v>
      </c>
      <c r="E613" s="16" t="s">
        <v>87</v>
      </c>
      <c r="F613" s="16" t="s">
        <v>99</v>
      </c>
      <c r="G613" s="17">
        <v>80166.666666666672</v>
      </c>
      <c r="H613" s="18">
        <v>1</v>
      </c>
    </row>
    <row r="614" spans="2:8" x14ac:dyDescent="0.3">
      <c r="B614" s="16" t="s">
        <v>297</v>
      </c>
      <c r="C614" s="16" t="s">
        <v>258</v>
      </c>
      <c r="D614" s="16" t="s">
        <v>8</v>
      </c>
      <c r="E614" s="16" t="s">
        <v>87</v>
      </c>
      <c r="F614" s="16" t="s">
        <v>100</v>
      </c>
      <c r="G614" s="17">
        <v>160333.33333333334</v>
      </c>
      <c r="H614" s="18">
        <v>2</v>
      </c>
    </row>
    <row r="615" spans="2:8" x14ac:dyDescent="0.3">
      <c r="B615" s="16" t="s">
        <v>297</v>
      </c>
      <c r="C615" s="16" t="s">
        <v>258</v>
      </c>
      <c r="D615" s="16" t="s">
        <v>12</v>
      </c>
      <c r="E615" s="16" t="s">
        <v>87</v>
      </c>
      <c r="F615" s="16" t="s">
        <v>101</v>
      </c>
      <c r="G615" s="17">
        <v>240500</v>
      </c>
      <c r="H615" s="18">
        <v>3</v>
      </c>
    </row>
    <row r="616" spans="2:8" x14ac:dyDescent="0.3">
      <c r="B616" s="16" t="s">
        <v>297</v>
      </c>
      <c r="C616" s="16" t="s">
        <v>258</v>
      </c>
      <c r="D616" s="16" t="s">
        <v>16</v>
      </c>
      <c r="E616" s="16" t="s">
        <v>87</v>
      </c>
      <c r="F616" s="16" t="s">
        <v>102</v>
      </c>
      <c r="G616" s="17">
        <v>320666.66666666669</v>
      </c>
      <c r="H616" s="18">
        <v>4</v>
      </c>
    </row>
    <row r="617" spans="2:8" x14ac:dyDescent="0.3">
      <c r="B617" s="16" t="s">
        <v>297</v>
      </c>
      <c r="C617" s="16" t="s">
        <v>258</v>
      </c>
      <c r="D617" s="16" t="s">
        <v>20</v>
      </c>
      <c r="E617" s="16" t="s">
        <v>87</v>
      </c>
      <c r="F617" s="16" t="s">
        <v>103</v>
      </c>
      <c r="G617" s="17">
        <v>561166.66666666674</v>
      </c>
      <c r="H617" s="18">
        <v>7</v>
      </c>
    </row>
    <row r="618" spans="2:8" x14ac:dyDescent="0.3">
      <c r="B618" s="16" t="s">
        <v>297</v>
      </c>
      <c r="C618" s="16" t="s">
        <v>258</v>
      </c>
      <c r="D618" s="16" t="s">
        <v>24</v>
      </c>
      <c r="E618" s="16" t="s">
        <v>87</v>
      </c>
      <c r="F618" s="16" t="s">
        <v>104</v>
      </c>
      <c r="G618" s="17">
        <v>641333.33333333337</v>
      </c>
      <c r="H618" s="18">
        <v>8</v>
      </c>
    </row>
    <row r="619" spans="2:8" x14ac:dyDescent="0.3">
      <c r="B619" s="16" t="s">
        <v>297</v>
      </c>
      <c r="C619" s="16" t="s">
        <v>258</v>
      </c>
      <c r="D619" s="16" t="s">
        <v>28</v>
      </c>
      <c r="E619" s="16" t="s">
        <v>87</v>
      </c>
      <c r="F619" s="16" t="s">
        <v>105</v>
      </c>
      <c r="G619" s="17">
        <v>136283.33333333334</v>
      </c>
      <c r="H619" s="18">
        <v>1.7</v>
      </c>
    </row>
    <row r="620" spans="2:8" x14ac:dyDescent="0.3">
      <c r="B620" s="16" t="s">
        <v>297</v>
      </c>
      <c r="C620" s="16" t="s">
        <v>258</v>
      </c>
      <c r="D620" s="20" t="s">
        <v>32</v>
      </c>
      <c r="E620" s="20" t="s">
        <v>87</v>
      </c>
      <c r="F620" s="20" t="s">
        <v>106</v>
      </c>
      <c r="G620" s="21">
        <v>205226.66666666669</v>
      </c>
      <c r="H620" s="22">
        <v>2.56</v>
      </c>
    </row>
    <row r="621" spans="2:8" x14ac:dyDescent="0.3">
      <c r="B621" s="16" t="s">
        <v>295</v>
      </c>
      <c r="C621" s="16" t="s">
        <v>234</v>
      </c>
      <c r="D621" s="16" t="s">
        <v>4</v>
      </c>
      <c r="E621" s="16" t="s">
        <v>87</v>
      </c>
      <c r="F621" s="16" t="s">
        <v>99</v>
      </c>
      <c r="G621" s="17">
        <v>80166.666666666672</v>
      </c>
      <c r="H621" s="18">
        <v>1</v>
      </c>
    </row>
    <row r="622" spans="2:8" x14ac:dyDescent="0.3">
      <c r="B622" s="16" t="s">
        <v>295</v>
      </c>
      <c r="C622" s="16" t="s">
        <v>234</v>
      </c>
      <c r="D622" s="16" t="s">
        <v>8</v>
      </c>
      <c r="E622" s="16" t="s">
        <v>87</v>
      </c>
      <c r="F622" s="16" t="s">
        <v>100</v>
      </c>
      <c r="G622" s="17">
        <v>160333.33333333334</v>
      </c>
      <c r="H622" s="18">
        <v>2</v>
      </c>
    </row>
    <row r="623" spans="2:8" x14ac:dyDescent="0.3">
      <c r="B623" s="16" t="s">
        <v>295</v>
      </c>
      <c r="C623" s="16" t="s">
        <v>234</v>
      </c>
      <c r="D623" s="16" t="s">
        <v>12</v>
      </c>
      <c r="E623" s="16" t="s">
        <v>87</v>
      </c>
      <c r="F623" s="16" t="s">
        <v>101</v>
      </c>
      <c r="G623" s="17">
        <v>240500</v>
      </c>
      <c r="H623" s="18">
        <v>3</v>
      </c>
    </row>
    <row r="624" spans="2:8" x14ac:dyDescent="0.3">
      <c r="B624" s="16" t="s">
        <v>295</v>
      </c>
      <c r="C624" s="16" t="s">
        <v>234</v>
      </c>
      <c r="D624" s="16" t="s">
        <v>16</v>
      </c>
      <c r="E624" s="16" t="s">
        <v>87</v>
      </c>
      <c r="F624" s="16" t="s">
        <v>102</v>
      </c>
      <c r="G624" s="17">
        <v>320666.66666666669</v>
      </c>
      <c r="H624" s="18">
        <v>4</v>
      </c>
    </row>
    <row r="625" spans="2:8" x14ac:dyDescent="0.3">
      <c r="B625" s="16" t="s">
        <v>295</v>
      </c>
      <c r="C625" s="16" t="s">
        <v>234</v>
      </c>
      <c r="D625" s="16" t="s">
        <v>20</v>
      </c>
      <c r="E625" s="16" t="s">
        <v>87</v>
      </c>
      <c r="F625" s="16" t="s">
        <v>103</v>
      </c>
      <c r="G625" s="17">
        <v>561166.66666666674</v>
      </c>
      <c r="H625" s="18">
        <v>7</v>
      </c>
    </row>
    <row r="626" spans="2:8" x14ac:dyDescent="0.3">
      <c r="B626" s="16" t="s">
        <v>295</v>
      </c>
      <c r="C626" s="16" t="s">
        <v>234</v>
      </c>
      <c r="D626" s="16" t="s">
        <v>24</v>
      </c>
      <c r="E626" s="16" t="s">
        <v>87</v>
      </c>
      <c r="F626" s="16" t="s">
        <v>104</v>
      </c>
      <c r="G626" s="17">
        <v>641333.33333333337</v>
      </c>
      <c r="H626" s="18">
        <v>8</v>
      </c>
    </row>
    <row r="627" spans="2:8" x14ac:dyDescent="0.3">
      <c r="B627" s="16" t="s">
        <v>295</v>
      </c>
      <c r="C627" s="16" t="s">
        <v>234</v>
      </c>
      <c r="D627" s="16" t="s">
        <v>28</v>
      </c>
      <c r="E627" s="16" t="s">
        <v>87</v>
      </c>
      <c r="F627" s="16" t="s">
        <v>105</v>
      </c>
      <c r="G627" s="17">
        <v>136283.33333333334</v>
      </c>
      <c r="H627" s="18">
        <v>1.7</v>
      </c>
    </row>
    <row r="628" spans="2:8" x14ac:dyDescent="0.3">
      <c r="B628" s="16" t="s">
        <v>295</v>
      </c>
      <c r="C628" s="16" t="s">
        <v>234</v>
      </c>
      <c r="D628" s="20" t="s">
        <v>32</v>
      </c>
      <c r="E628" s="20" t="s">
        <v>87</v>
      </c>
      <c r="F628" s="20" t="s">
        <v>106</v>
      </c>
      <c r="G628" s="21">
        <v>205226.66666666669</v>
      </c>
      <c r="H628" s="22">
        <v>2.56</v>
      </c>
    </row>
    <row r="629" spans="2:8" x14ac:dyDescent="0.3">
      <c r="B629" s="16" t="s">
        <v>295</v>
      </c>
      <c r="C629" s="16" t="s">
        <v>235</v>
      </c>
      <c r="D629" s="16" t="s">
        <v>4</v>
      </c>
      <c r="E629" s="16" t="s">
        <v>87</v>
      </c>
      <c r="F629" s="16" t="s">
        <v>99</v>
      </c>
      <c r="G629" s="17">
        <v>80166.666666666672</v>
      </c>
      <c r="H629" s="18">
        <v>1</v>
      </c>
    </row>
    <row r="630" spans="2:8" x14ac:dyDescent="0.3">
      <c r="B630" s="16" t="s">
        <v>295</v>
      </c>
      <c r="C630" s="16" t="s">
        <v>235</v>
      </c>
      <c r="D630" s="16" t="s">
        <v>8</v>
      </c>
      <c r="E630" s="16" t="s">
        <v>87</v>
      </c>
      <c r="F630" s="16" t="s">
        <v>100</v>
      </c>
      <c r="G630" s="17">
        <v>160333.33333333334</v>
      </c>
      <c r="H630" s="18">
        <v>2</v>
      </c>
    </row>
    <row r="631" spans="2:8" x14ac:dyDescent="0.3">
      <c r="B631" s="16" t="s">
        <v>295</v>
      </c>
      <c r="C631" s="16" t="s">
        <v>235</v>
      </c>
      <c r="D631" s="16" t="s">
        <v>12</v>
      </c>
      <c r="E631" s="16" t="s">
        <v>87</v>
      </c>
      <c r="F631" s="16" t="s">
        <v>101</v>
      </c>
      <c r="G631" s="17">
        <v>240500</v>
      </c>
      <c r="H631" s="18">
        <v>3</v>
      </c>
    </row>
    <row r="632" spans="2:8" x14ac:dyDescent="0.3">
      <c r="B632" s="16" t="s">
        <v>295</v>
      </c>
      <c r="C632" s="16" t="s">
        <v>235</v>
      </c>
      <c r="D632" s="16" t="s">
        <v>16</v>
      </c>
      <c r="E632" s="16" t="s">
        <v>87</v>
      </c>
      <c r="F632" s="16" t="s">
        <v>102</v>
      </c>
      <c r="G632" s="17">
        <v>320666.66666666669</v>
      </c>
      <c r="H632" s="18">
        <v>4</v>
      </c>
    </row>
    <row r="633" spans="2:8" x14ac:dyDescent="0.3">
      <c r="B633" s="16" t="s">
        <v>295</v>
      </c>
      <c r="C633" s="16" t="s">
        <v>235</v>
      </c>
      <c r="D633" s="16" t="s">
        <v>20</v>
      </c>
      <c r="E633" s="16" t="s">
        <v>87</v>
      </c>
      <c r="F633" s="16" t="s">
        <v>103</v>
      </c>
      <c r="G633" s="17">
        <v>561166.66666666674</v>
      </c>
      <c r="H633" s="18">
        <v>7</v>
      </c>
    </row>
    <row r="634" spans="2:8" x14ac:dyDescent="0.3">
      <c r="B634" s="16" t="s">
        <v>295</v>
      </c>
      <c r="C634" s="16" t="s">
        <v>235</v>
      </c>
      <c r="D634" s="16" t="s">
        <v>24</v>
      </c>
      <c r="E634" s="16" t="s">
        <v>87</v>
      </c>
      <c r="F634" s="16" t="s">
        <v>104</v>
      </c>
      <c r="G634" s="17">
        <v>641333.33333333337</v>
      </c>
      <c r="H634" s="18">
        <v>8</v>
      </c>
    </row>
    <row r="635" spans="2:8" x14ac:dyDescent="0.3">
      <c r="B635" s="16" t="s">
        <v>295</v>
      </c>
      <c r="C635" s="16" t="s">
        <v>235</v>
      </c>
      <c r="D635" s="16" t="s">
        <v>28</v>
      </c>
      <c r="E635" s="16" t="s">
        <v>87</v>
      </c>
      <c r="F635" s="16" t="s">
        <v>105</v>
      </c>
      <c r="G635" s="17">
        <v>136283.33333333334</v>
      </c>
      <c r="H635" s="18">
        <v>1.7</v>
      </c>
    </row>
    <row r="636" spans="2:8" x14ac:dyDescent="0.3">
      <c r="B636" s="16" t="s">
        <v>295</v>
      </c>
      <c r="C636" s="16" t="s">
        <v>235</v>
      </c>
      <c r="D636" s="20" t="s">
        <v>32</v>
      </c>
      <c r="E636" s="20" t="s">
        <v>87</v>
      </c>
      <c r="F636" s="20" t="s">
        <v>106</v>
      </c>
      <c r="G636" s="21">
        <v>205226.66666666669</v>
      </c>
      <c r="H636" s="22">
        <v>2.56</v>
      </c>
    </row>
    <row r="637" spans="2:8" x14ac:dyDescent="0.3">
      <c r="B637" s="16" t="s">
        <v>295</v>
      </c>
      <c r="C637" s="16" t="s">
        <v>236</v>
      </c>
      <c r="D637" s="16" t="s">
        <v>4</v>
      </c>
      <c r="E637" s="16" t="s">
        <v>87</v>
      </c>
      <c r="F637" s="16" t="s">
        <v>99</v>
      </c>
      <c r="G637" s="17">
        <v>80166.666666666672</v>
      </c>
      <c r="H637" s="18">
        <v>1</v>
      </c>
    </row>
    <row r="638" spans="2:8" x14ac:dyDescent="0.3">
      <c r="B638" s="16" t="s">
        <v>295</v>
      </c>
      <c r="C638" s="16" t="s">
        <v>236</v>
      </c>
      <c r="D638" s="16" t="s">
        <v>8</v>
      </c>
      <c r="E638" s="16" t="s">
        <v>87</v>
      </c>
      <c r="F638" s="16" t="s">
        <v>100</v>
      </c>
      <c r="G638" s="17">
        <v>160333.33333333334</v>
      </c>
      <c r="H638" s="18">
        <v>2</v>
      </c>
    </row>
    <row r="639" spans="2:8" x14ac:dyDescent="0.3">
      <c r="B639" s="16" t="s">
        <v>295</v>
      </c>
      <c r="C639" s="16" t="s">
        <v>236</v>
      </c>
      <c r="D639" s="16" t="s">
        <v>12</v>
      </c>
      <c r="E639" s="16" t="s">
        <v>87</v>
      </c>
      <c r="F639" s="16" t="s">
        <v>101</v>
      </c>
      <c r="G639" s="17">
        <v>240500</v>
      </c>
      <c r="H639" s="18">
        <v>3</v>
      </c>
    </row>
    <row r="640" spans="2:8" x14ac:dyDescent="0.3">
      <c r="B640" s="16" t="s">
        <v>295</v>
      </c>
      <c r="C640" s="16" t="s">
        <v>236</v>
      </c>
      <c r="D640" s="16" t="s">
        <v>16</v>
      </c>
      <c r="E640" s="16" t="s">
        <v>87</v>
      </c>
      <c r="F640" s="16" t="s">
        <v>102</v>
      </c>
      <c r="G640" s="17">
        <v>320666.66666666669</v>
      </c>
      <c r="H640" s="18">
        <v>4</v>
      </c>
    </row>
    <row r="641" spans="2:8" x14ac:dyDescent="0.3">
      <c r="B641" s="16" t="s">
        <v>295</v>
      </c>
      <c r="C641" s="16" t="s">
        <v>236</v>
      </c>
      <c r="D641" s="16" t="s">
        <v>20</v>
      </c>
      <c r="E641" s="16" t="s">
        <v>87</v>
      </c>
      <c r="F641" s="16" t="s">
        <v>103</v>
      </c>
      <c r="G641" s="17">
        <v>561166.66666666674</v>
      </c>
      <c r="H641" s="18">
        <v>7</v>
      </c>
    </row>
    <row r="642" spans="2:8" x14ac:dyDescent="0.3">
      <c r="B642" s="16" t="s">
        <v>295</v>
      </c>
      <c r="C642" s="16" t="s">
        <v>236</v>
      </c>
      <c r="D642" s="16" t="s">
        <v>24</v>
      </c>
      <c r="E642" s="16" t="s">
        <v>87</v>
      </c>
      <c r="F642" s="16" t="s">
        <v>104</v>
      </c>
      <c r="G642" s="17">
        <v>641333.33333333337</v>
      </c>
      <c r="H642" s="18">
        <v>8</v>
      </c>
    </row>
    <row r="643" spans="2:8" x14ac:dyDescent="0.3">
      <c r="B643" s="16" t="s">
        <v>295</v>
      </c>
      <c r="C643" s="16" t="s">
        <v>236</v>
      </c>
      <c r="D643" s="16" t="s">
        <v>28</v>
      </c>
      <c r="E643" s="16" t="s">
        <v>87</v>
      </c>
      <c r="F643" s="16" t="s">
        <v>105</v>
      </c>
      <c r="G643" s="17">
        <v>136283.33333333334</v>
      </c>
      <c r="H643" s="18">
        <v>1.7</v>
      </c>
    </row>
    <row r="644" spans="2:8" x14ac:dyDescent="0.3">
      <c r="B644" s="16" t="s">
        <v>295</v>
      </c>
      <c r="C644" s="16" t="s">
        <v>236</v>
      </c>
      <c r="D644" s="20" t="s">
        <v>32</v>
      </c>
      <c r="E644" s="20" t="s">
        <v>87</v>
      </c>
      <c r="F644" s="20" t="s">
        <v>106</v>
      </c>
      <c r="G644" s="21">
        <v>205226.66666666669</v>
      </c>
      <c r="H644" s="22">
        <v>2.56</v>
      </c>
    </row>
    <row r="645" spans="2:8" x14ac:dyDescent="0.3">
      <c r="B645" s="16" t="s">
        <v>295</v>
      </c>
      <c r="C645" s="16" t="s">
        <v>237</v>
      </c>
      <c r="D645" s="16" t="s">
        <v>4</v>
      </c>
      <c r="E645" s="16" t="s">
        <v>87</v>
      </c>
      <c r="F645" s="16" t="s">
        <v>99</v>
      </c>
      <c r="G645" s="17">
        <v>80166.666666666672</v>
      </c>
      <c r="H645" s="18">
        <v>1</v>
      </c>
    </row>
    <row r="646" spans="2:8" x14ac:dyDescent="0.3">
      <c r="B646" s="16" t="s">
        <v>295</v>
      </c>
      <c r="C646" s="16" t="s">
        <v>237</v>
      </c>
      <c r="D646" s="16" t="s">
        <v>8</v>
      </c>
      <c r="E646" s="16" t="s">
        <v>87</v>
      </c>
      <c r="F646" s="16" t="s">
        <v>100</v>
      </c>
      <c r="G646" s="17">
        <v>160333.33333333334</v>
      </c>
      <c r="H646" s="18">
        <v>2</v>
      </c>
    </row>
    <row r="647" spans="2:8" x14ac:dyDescent="0.3">
      <c r="B647" s="16" t="s">
        <v>295</v>
      </c>
      <c r="C647" s="16" t="s">
        <v>237</v>
      </c>
      <c r="D647" s="16" t="s">
        <v>12</v>
      </c>
      <c r="E647" s="16" t="s">
        <v>87</v>
      </c>
      <c r="F647" s="16" t="s">
        <v>101</v>
      </c>
      <c r="G647" s="17">
        <v>240500</v>
      </c>
      <c r="H647" s="18">
        <v>3</v>
      </c>
    </row>
    <row r="648" spans="2:8" x14ac:dyDescent="0.3">
      <c r="B648" s="16" t="s">
        <v>295</v>
      </c>
      <c r="C648" s="16" t="s">
        <v>237</v>
      </c>
      <c r="D648" s="16" t="s">
        <v>16</v>
      </c>
      <c r="E648" s="16" t="s">
        <v>87</v>
      </c>
      <c r="F648" s="16" t="s">
        <v>102</v>
      </c>
      <c r="G648" s="17">
        <v>320666.66666666669</v>
      </c>
      <c r="H648" s="18">
        <v>4</v>
      </c>
    </row>
    <row r="649" spans="2:8" x14ac:dyDescent="0.3">
      <c r="B649" s="16" t="s">
        <v>295</v>
      </c>
      <c r="C649" s="16" t="s">
        <v>237</v>
      </c>
      <c r="D649" s="16" t="s">
        <v>20</v>
      </c>
      <c r="E649" s="16" t="s">
        <v>87</v>
      </c>
      <c r="F649" s="16" t="s">
        <v>103</v>
      </c>
      <c r="G649" s="17">
        <v>561166.66666666674</v>
      </c>
      <c r="H649" s="18">
        <v>7</v>
      </c>
    </row>
    <row r="650" spans="2:8" x14ac:dyDescent="0.3">
      <c r="B650" s="16" t="s">
        <v>295</v>
      </c>
      <c r="C650" s="16" t="s">
        <v>237</v>
      </c>
      <c r="D650" s="16" t="s">
        <v>24</v>
      </c>
      <c r="E650" s="16" t="s">
        <v>87</v>
      </c>
      <c r="F650" s="16" t="s">
        <v>104</v>
      </c>
      <c r="G650" s="17">
        <v>641333.33333333337</v>
      </c>
      <c r="H650" s="18">
        <v>8</v>
      </c>
    </row>
    <row r="651" spans="2:8" x14ac:dyDescent="0.3">
      <c r="B651" s="16" t="s">
        <v>295</v>
      </c>
      <c r="C651" s="16" t="s">
        <v>237</v>
      </c>
      <c r="D651" s="16" t="s">
        <v>28</v>
      </c>
      <c r="E651" s="16" t="s">
        <v>87</v>
      </c>
      <c r="F651" s="16" t="s">
        <v>105</v>
      </c>
      <c r="G651" s="17">
        <v>136283.33333333334</v>
      </c>
      <c r="H651" s="18">
        <v>1.7</v>
      </c>
    </row>
    <row r="652" spans="2:8" x14ac:dyDescent="0.3">
      <c r="B652" s="16" t="s">
        <v>295</v>
      </c>
      <c r="C652" s="16" t="s">
        <v>237</v>
      </c>
      <c r="D652" s="20" t="s">
        <v>32</v>
      </c>
      <c r="E652" s="20" t="s">
        <v>87</v>
      </c>
      <c r="F652" s="20" t="s">
        <v>106</v>
      </c>
      <c r="G652" s="21">
        <v>205226.66666666669</v>
      </c>
      <c r="H652" s="22">
        <v>2.56</v>
      </c>
    </row>
    <row r="653" spans="2:8" x14ac:dyDescent="0.3">
      <c r="B653" s="16" t="s">
        <v>295</v>
      </c>
      <c r="C653" s="38" t="s">
        <v>238</v>
      </c>
      <c r="D653" s="16" t="s">
        <v>4</v>
      </c>
      <c r="E653" s="16" t="s">
        <v>87</v>
      </c>
      <c r="F653" s="16" t="s">
        <v>99</v>
      </c>
      <c r="G653" s="17">
        <v>80166.666666666672</v>
      </c>
      <c r="H653" s="18">
        <v>1</v>
      </c>
    </row>
    <row r="654" spans="2:8" x14ac:dyDescent="0.3">
      <c r="B654" s="16" t="s">
        <v>295</v>
      </c>
      <c r="C654" s="38" t="s">
        <v>238</v>
      </c>
      <c r="D654" s="16" t="s">
        <v>8</v>
      </c>
      <c r="E654" s="16" t="s">
        <v>87</v>
      </c>
      <c r="F654" s="16" t="s">
        <v>100</v>
      </c>
      <c r="G654" s="17">
        <v>160333.33333333334</v>
      </c>
      <c r="H654" s="18">
        <v>2</v>
      </c>
    </row>
    <row r="655" spans="2:8" x14ac:dyDescent="0.3">
      <c r="B655" s="16" t="s">
        <v>295</v>
      </c>
      <c r="C655" s="38" t="s">
        <v>238</v>
      </c>
      <c r="D655" s="16" t="s">
        <v>12</v>
      </c>
      <c r="E655" s="16" t="s">
        <v>87</v>
      </c>
      <c r="F655" s="16" t="s">
        <v>101</v>
      </c>
      <c r="G655" s="17">
        <v>240500</v>
      </c>
      <c r="H655" s="18">
        <v>3</v>
      </c>
    </row>
    <row r="656" spans="2:8" x14ac:dyDescent="0.3">
      <c r="B656" s="16" t="s">
        <v>295</v>
      </c>
      <c r="C656" s="38" t="s">
        <v>238</v>
      </c>
      <c r="D656" s="16" t="s">
        <v>16</v>
      </c>
      <c r="E656" s="16" t="s">
        <v>87</v>
      </c>
      <c r="F656" s="16" t="s">
        <v>102</v>
      </c>
      <c r="G656" s="17">
        <v>320666.66666666669</v>
      </c>
      <c r="H656" s="18">
        <v>4</v>
      </c>
    </row>
    <row r="657" spans="2:8" x14ac:dyDescent="0.3">
      <c r="B657" s="16" t="s">
        <v>295</v>
      </c>
      <c r="C657" s="38" t="s">
        <v>238</v>
      </c>
      <c r="D657" s="16" t="s">
        <v>20</v>
      </c>
      <c r="E657" s="16" t="s">
        <v>87</v>
      </c>
      <c r="F657" s="16" t="s">
        <v>103</v>
      </c>
      <c r="G657" s="17">
        <v>561166.66666666674</v>
      </c>
      <c r="H657" s="18">
        <v>7</v>
      </c>
    </row>
    <row r="658" spans="2:8" x14ac:dyDescent="0.3">
      <c r="B658" s="16" t="s">
        <v>295</v>
      </c>
      <c r="C658" s="38" t="s">
        <v>238</v>
      </c>
      <c r="D658" s="16" t="s">
        <v>24</v>
      </c>
      <c r="E658" s="16" t="s">
        <v>87</v>
      </c>
      <c r="F658" s="16" t="s">
        <v>104</v>
      </c>
      <c r="G658" s="17">
        <v>641333.33333333337</v>
      </c>
      <c r="H658" s="18">
        <v>8</v>
      </c>
    </row>
    <row r="659" spans="2:8" x14ac:dyDescent="0.3">
      <c r="B659" s="16" t="s">
        <v>295</v>
      </c>
      <c r="C659" s="38" t="s">
        <v>238</v>
      </c>
      <c r="D659" s="16" t="s">
        <v>28</v>
      </c>
      <c r="E659" s="16" t="s">
        <v>87</v>
      </c>
      <c r="F659" s="16" t="s">
        <v>105</v>
      </c>
      <c r="G659" s="17">
        <v>136283.33333333334</v>
      </c>
      <c r="H659" s="18">
        <v>1.7</v>
      </c>
    </row>
    <row r="660" spans="2:8" x14ac:dyDescent="0.3">
      <c r="B660" s="16" t="s">
        <v>295</v>
      </c>
      <c r="C660" s="38" t="s">
        <v>238</v>
      </c>
      <c r="D660" s="20" t="s">
        <v>32</v>
      </c>
      <c r="E660" s="20" t="s">
        <v>87</v>
      </c>
      <c r="F660" s="20" t="s">
        <v>106</v>
      </c>
      <c r="G660" s="21">
        <v>205226.66666666669</v>
      </c>
      <c r="H660" s="22">
        <v>2.56</v>
      </c>
    </row>
    <row r="661" spans="2:8" x14ac:dyDescent="0.3">
      <c r="B661" s="16" t="s">
        <v>300</v>
      </c>
      <c r="C661" s="16" t="s">
        <v>217</v>
      </c>
      <c r="D661" s="16" t="s">
        <v>4</v>
      </c>
      <c r="E661" s="16" t="s">
        <v>87</v>
      </c>
      <c r="F661" s="16" t="s">
        <v>99</v>
      </c>
      <c r="G661" s="17">
        <v>80166.666666666672</v>
      </c>
      <c r="H661" s="18">
        <v>1</v>
      </c>
    </row>
    <row r="662" spans="2:8" x14ac:dyDescent="0.3">
      <c r="B662" s="16" t="s">
        <v>300</v>
      </c>
      <c r="C662" s="16" t="s">
        <v>217</v>
      </c>
      <c r="D662" s="16" t="s">
        <v>8</v>
      </c>
      <c r="E662" s="16" t="s">
        <v>87</v>
      </c>
      <c r="F662" s="16" t="s">
        <v>100</v>
      </c>
      <c r="G662" s="17">
        <v>160333.33333333334</v>
      </c>
      <c r="H662" s="18">
        <v>2</v>
      </c>
    </row>
    <row r="663" spans="2:8" x14ac:dyDescent="0.3">
      <c r="B663" s="16" t="s">
        <v>300</v>
      </c>
      <c r="C663" s="16" t="s">
        <v>217</v>
      </c>
      <c r="D663" s="16" t="s">
        <v>12</v>
      </c>
      <c r="E663" s="16" t="s">
        <v>87</v>
      </c>
      <c r="F663" s="16" t="s">
        <v>101</v>
      </c>
      <c r="G663" s="17">
        <v>240500</v>
      </c>
      <c r="H663" s="18">
        <v>3</v>
      </c>
    </row>
    <row r="664" spans="2:8" x14ac:dyDescent="0.3">
      <c r="B664" s="16" t="s">
        <v>300</v>
      </c>
      <c r="C664" s="16" t="s">
        <v>217</v>
      </c>
      <c r="D664" s="16" t="s">
        <v>16</v>
      </c>
      <c r="E664" s="16" t="s">
        <v>87</v>
      </c>
      <c r="F664" s="16" t="s">
        <v>102</v>
      </c>
      <c r="G664" s="17">
        <v>320666.66666666669</v>
      </c>
      <c r="H664" s="18">
        <v>4</v>
      </c>
    </row>
    <row r="665" spans="2:8" x14ac:dyDescent="0.3">
      <c r="B665" s="16" t="s">
        <v>300</v>
      </c>
      <c r="C665" s="16" t="s">
        <v>217</v>
      </c>
      <c r="D665" s="16" t="s">
        <v>20</v>
      </c>
      <c r="E665" s="16" t="s">
        <v>87</v>
      </c>
      <c r="F665" s="16" t="s">
        <v>103</v>
      </c>
      <c r="G665" s="17">
        <v>561166.66666666674</v>
      </c>
      <c r="H665" s="18">
        <v>7</v>
      </c>
    </row>
    <row r="666" spans="2:8" x14ac:dyDescent="0.3">
      <c r="B666" s="16" t="s">
        <v>300</v>
      </c>
      <c r="C666" s="16" t="s">
        <v>217</v>
      </c>
      <c r="D666" s="16" t="s">
        <v>24</v>
      </c>
      <c r="E666" s="16" t="s">
        <v>87</v>
      </c>
      <c r="F666" s="16" t="s">
        <v>104</v>
      </c>
      <c r="G666" s="17">
        <v>641333.33333333337</v>
      </c>
      <c r="H666" s="18">
        <v>8</v>
      </c>
    </row>
    <row r="667" spans="2:8" x14ac:dyDescent="0.3">
      <c r="B667" s="16" t="s">
        <v>300</v>
      </c>
      <c r="C667" s="16" t="s">
        <v>217</v>
      </c>
      <c r="D667" s="16" t="s">
        <v>28</v>
      </c>
      <c r="E667" s="16" t="s">
        <v>87</v>
      </c>
      <c r="F667" s="16" t="s">
        <v>105</v>
      </c>
      <c r="G667" s="17">
        <v>136283.33333333334</v>
      </c>
      <c r="H667" s="18">
        <v>1.7</v>
      </c>
    </row>
    <row r="668" spans="2:8" x14ac:dyDescent="0.3">
      <c r="B668" s="16" t="s">
        <v>300</v>
      </c>
      <c r="C668" s="16" t="s">
        <v>217</v>
      </c>
      <c r="D668" s="20" t="s">
        <v>32</v>
      </c>
      <c r="E668" s="20" t="s">
        <v>87</v>
      </c>
      <c r="F668" s="20" t="s">
        <v>106</v>
      </c>
      <c r="G668" s="21">
        <v>205226.66666666669</v>
      </c>
      <c r="H668" s="22">
        <v>2.56</v>
      </c>
    </row>
    <row r="669" spans="2:8" x14ac:dyDescent="0.3">
      <c r="B669" s="16" t="s">
        <v>300</v>
      </c>
      <c r="C669" s="16" t="s">
        <v>201</v>
      </c>
      <c r="D669" s="16" t="s">
        <v>4</v>
      </c>
      <c r="E669" s="16" t="s">
        <v>87</v>
      </c>
      <c r="F669" s="16" t="s">
        <v>99</v>
      </c>
      <c r="G669" s="17">
        <v>80166.666666666672</v>
      </c>
      <c r="H669" s="18">
        <v>1</v>
      </c>
    </row>
    <row r="670" spans="2:8" x14ac:dyDescent="0.3">
      <c r="B670" s="16" t="s">
        <v>300</v>
      </c>
      <c r="C670" s="16" t="s">
        <v>201</v>
      </c>
      <c r="D670" s="16" t="s">
        <v>8</v>
      </c>
      <c r="E670" s="16" t="s">
        <v>87</v>
      </c>
      <c r="F670" s="16" t="s">
        <v>100</v>
      </c>
      <c r="G670" s="17">
        <v>160333.33333333334</v>
      </c>
      <c r="H670" s="18">
        <v>2</v>
      </c>
    </row>
    <row r="671" spans="2:8" x14ac:dyDescent="0.3">
      <c r="B671" s="16" t="s">
        <v>300</v>
      </c>
      <c r="C671" s="16" t="s">
        <v>201</v>
      </c>
      <c r="D671" s="16" t="s">
        <v>12</v>
      </c>
      <c r="E671" s="16" t="s">
        <v>87</v>
      </c>
      <c r="F671" s="16" t="s">
        <v>101</v>
      </c>
      <c r="G671" s="17">
        <v>240500</v>
      </c>
      <c r="H671" s="18">
        <v>3</v>
      </c>
    </row>
    <row r="672" spans="2:8" x14ac:dyDescent="0.3">
      <c r="B672" s="16" t="s">
        <v>300</v>
      </c>
      <c r="C672" s="16" t="s">
        <v>201</v>
      </c>
      <c r="D672" s="16" t="s">
        <v>16</v>
      </c>
      <c r="E672" s="16" t="s">
        <v>87</v>
      </c>
      <c r="F672" s="16" t="s">
        <v>102</v>
      </c>
      <c r="G672" s="17">
        <v>320666.66666666669</v>
      </c>
      <c r="H672" s="18">
        <v>4</v>
      </c>
    </row>
    <row r="673" spans="2:8" x14ac:dyDescent="0.3">
      <c r="B673" s="16" t="s">
        <v>300</v>
      </c>
      <c r="C673" s="16" t="s">
        <v>201</v>
      </c>
      <c r="D673" s="16" t="s">
        <v>20</v>
      </c>
      <c r="E673" s="16" t="s">
        <v>87</v>
      </c>
      <c r="F673" s="16" t="s">
        <v>103</v>
      </c>
      <c r="G673" s="17">
        <v>561166.66666666674</v>
      </c>
      <c r="H673" s="18">
        <v>7</v>
      </c>
    </row>
    <row r="674" spans="2:8" x14ac:dyDescent="0.3">
      <c r="B674" s="16" t="s">
        <v>300</v>
      </c>
      <c r="C674" s="16" t="s">
        <v>201</v>
      </c>
      <c r="D674" s="16" t="s">
        <v>24</v>
      </c>
      <c r="E674" s="16" t="s">
        <v>87</v>
      </c>
      <c r="F674" s="16" t="s">
        <v>104</v>
      </c>
      <c r="G674" s="17">
        <v>641333.33333333337</v>
      </c>
      <c r="H674" s="18">
        <v>8</v>
      </c>
    </row>
    <row r="675" spans="2:8" x14ac:dyDescent="0.3">
      <c r="B675" s="16" t="s">
        <v>300</v>
      </c>
      <c r="C675" s="16" t="s">
        <v>201</v>
      </c>
      <c r="D675" s="16" t="s">
        <v>28</v>
      </c>
      <c r="E675" s="16" t="s">
        <v>87</v>
      </c>
      <c r="F675" s="16" t="s">
        <v>105</v>
      </c>
      <c r="G675" s="17">
        <v>136283.33333333334</v>
      </c>
      <c r="H675" s="18">
        <v>1.7</v>
      </c>
    </row>
    <row r="676" spans="2:8" x14ac:dyDescent="0.3">
      <c r="B676" s="16" t="s">
        <v>300</v>
      </c>
      <c r="C676" s="16" t="s">
        <v>201</v>
      </c>
      <c r="D676" s="20" t="s">
        <v>32</v>
      </c>
      <c r="E676" s="20" t="s">
        <v>87</v>
      </c>
      <c r="F676" s="20" t="s">
        <v>106</v>
      </c>
      <c r="G676" s="21">
        <v>205226.66666666669</v>
      </c>
      <c r="H676" s="22">
        <v>2.56</v>
      </c>
    </row>
    <row r="677" spans="2:8" x14ac:dyDescent="0.3">
      <c r="B677" s="16" t="s">
        <v>300</v>
      </c>
      <c r="C677" s="16" t="s">
        <v>202</v>
      </c>
      <c r="D677" s="16" t="s">
        <v>4</v>
      </c>
      <c r="E677" s="16" t="s">
        <v>87</v>
      </c>
      <c r="F677" s="16" t="s">
        <v>99</v>
      </c>
      <c r="G677" s="17">
        <v>80166.666666666672</v>
      </c>
      <c r="H677" s="18">
        <v>1</v>
      </c>
    </row>
    <row r="678" spans="2:8" x14ac:dyDescent="0.3">
      <c r="B678" s="16" t="s">
        <v>300</v>
      </c>
      <c r="C678" s="16" t="s">
        <v>202</v>
      </c>
      <c r="D678" s="16" t="s">
        <v>8</v>
      </c>
      <c r="E678" s="16" t="s">
        <v>87</v>
      </c>
      <c r="F678" s="16" t="s">
        <v>100</v>
      </c>
      <c r="G678" s="17">
        <v>160333.33333333334</v>
      </c>
      <c r="H678" s="18">
        <v>2</v>
      </c>
    </row>
    <row r="679" spans="2:8" x14ac:dyDescent="0.3">
      <c r="B679" s="16" t="s">
        <v>300</v>
      </c>
      <c r="C679" s="16" t="s">
        <v>202</v>
      </c>
      <c r="D679" s="16" t="s">
        <v>12</v>
      </c>
      <c r="E679" s="16" t="s">
        <v>87</v>
      </c>
      <c r="F679" s="16" t="s">
        <v>101</v>
      </c>
      <c r="G679" s="17">
        <v>240500</v>
      </c>
      <c r="H679" s="18">
        <v>3</v>
      </c>
    </row>
    <row r="680" spans="2:8" x14ac:dyDescent="0.3">
      <c r="B680" s="16" t="s">
        <v>300</v>
      </c>
      <c r="C680" s="16" t="s">
        <v>202</v>
      </c>
      <c r="D680" s="16" t="s">
        <v>16</v>
      </c>
      <c r="E680" s="16" t="s">
        <v>87</v>
      </c>
      <c r="F680" s="16" t="s">
        <v>102</v>
      </c>
      <c r="G680" s="17">
        <v>320666.66666666669</v>
      </c>
      <c r="H680" s="18">
        <v>4</v>
      </c>
    </row>
    <row r="681" spans="2:8" x14ac:dyDescent="0.3">
      <c r="B681" s="16" t="s">
        <v>300</v>
      </c>
      <c r="C681" s="16" t="s">
        <v>202</v>
      </c>
      <c r="D681" s="16" t="s">
        <v>20</v>
      </c>
      <c r="E681" s="16" t="s">
        <v>87</v>
      </c>
      <c r="F681" s="16" t="s">
        <v>103</v>
      </c>
      <c r="G681" s="17">
        <v>561166.66666666674</v>
      </c>
      <c r="H681" s="18">
        <v>7</v>
      </c>
    </row>
    <row r="682" spans="2:8" x14ac:dyDescent="0.3">
      <c r="B682" s="16" t="s">
        <v>300</v>
      </c>
      <c r="C682" s="16" t="s">
        <v>202</v>
      </c>
      <c r="D682" s="16" t="s">
        <v>24</v>
      </c>
      <c r="E682" s="16" t="s">
        <v>87</v>
      </c>
      <c r="F682" s="16" t="s">
        <v>104</v>
      </c>
      <c r="G682" s="17">
        <v>641333.33333333337</v>
      </c>
      <c r="H682" s="18">
        <v>8</v>
      </c>
    </row>
    <row r="683" spans="2:8" x14ac:dyDescent="0.3">
      <c r="B683" s="16" t="s">
        <v>300</v>
      </c>
      <c r="C683" s="16" t="s">
        <v>202</v>
      </c>
      <c r="D683" s="16" t="s">
        <v>28</v>
      </c>
      <c r="E683" s="16" t="s">
        <v>87</v>
      </c>
      <c r="F683" s="16" t="s">
        <v>105</v>
      </c>
      <c r="G683" s="17">
        <v>136283.33333333334</v>
      </c>
      <c r="H683" s="18">
        <v>1.7</v>
      </c>
    </row>
    <row r="684" spans="2:8" x14ac:dyDescent="0.3">
      <c r="B684" s="16" t="s">
        <v>300</v>
      </c>
      <c r="C684" s="16" t="s">
        <v>202</v>
      </c>
      <c r="D684" s="20" t="s">
        <v>32</v>
      </c>
      <c r="E684" s="20" t="s">
        <v>87</v>
      </c>
      <c r="F684" s="20" t="s">
        <v>106</v>
      </c>
      <c r="G684" s="21">
        <v>205226.66666666669</v>
      </c>
      <c r="H684" s="22">
        <v>2.56</v>
      </c>
    </row>
    <row r="685" spans="2:8" x14ac:dyDescent="0.3">
      <c r="B685" s="16" t="s">
        <v>300</v>
      </c>
      <c r="C685" s="16" t="s">
        <v>208</v>
      </c>
      <c r="D685" s="16" t="s">
        <v>4</v>
      </c>
      <c r="E685" s="16" t="s">
        <v>87</v>
      </c>
      <c r="F685" s="16" t="s">
        <v>99</v>
      </c>
      <c r="G685" s="17">
        <v>80166.666666666672</v>
      </c>
      <c r="H685" s="18">
        <v>1</v>
      </c>
    </row>
    <row r="686" spans="2:8" x14ac:dyDescent="0.3">
      <c r="B686" s="16" t="s">
        <v>300</v>
      </c>
      <c r="C686" s="16" t="s">
        <v>208</v>
      </c>
      <c r="D686" s="16" t="s">
        <v>8</v>
      </c>
      <c r="E686" s="16" t="s">
        <v>87</v>
      </c>
      <c r="F686" s="16" t="s">
        <v>100</v>
      </c>
      <c r="G686" s="17">
        <v>160333.33333333334</v>
      </c>
      <c r="H686" s="18">
        <v>2</v>
      </c>
    </row>
    <row r="687" spans="2:8" x14ac:dyDescent="0.3">
      <c r="B687" s="16" t="s">
        <v>300</v>
      </c>
      <c r="C687" s="16" t="s">
        <v>208</v>
      </c>
      <c r="D687" s="16" t="s">
        <v>12</v>
      </c>
      <c r="E687" s="16" t="s">
        <v>87</v>
      </c>
      <c r="F687" s="16" t="s">
        <v>101</v>
      </c>
      <c r="G687" s="17">
        <v>240500</v>
      </c>
      <c r="H687" s="18">
        <v>3</v>
      </c>
    </row>
    <row r="688" spans="2:8" x14ac:dyDescent="0.3">
      <c r="B688" s="16" t="s">
        <v>300</v>
      </c>
      <c r="C688" s="16" t="s">
        <v>208</v>
      </c>
      <c r="D688" s="16" t="s">
        <v>16</v>
      </c>
      <c r="E688" s="16" t="s">
        <v>87</v>
      </c>
      <c r="F688" s="16" t="s">
        <v>102</v>
      </c>
      <c r="G688" s="17">
        <v>320666.66666666669</v>
      </c>
      <c r="H688" s="18">
        <v>4</v>
      </c>
    </row>
    <row r="689" spans="2:8" x14ac:dyDescent="0.3">
      <c r="B689" s="16" t="s">
        <v>300</v>
      </c>
      <c r="C689" s="16" t="s">
        <v>208</v>
      </c>
      <c r="D689" s="16" t="s">
        <v>20</v>
      </c>
      <c r="E689" s="16" t="s">
        <v>87</v>
      </c>
      <c r="F689" s="16" t="s">
        <v>103</v>
      </c>
      <c r="G689" s="17">
        <v>561166.66666666674</v>
      </c>
      <c r="H689" s="18">
        <v>7</v>
      </c>
    </row>
    <row r="690" spans="2:8" x14ac:dyDescent="0.3">
      <c r="B690" s="16" t="s">
        <v>300</v>
      </c>
      <c r="C690" s="16" t="s">
        <v>208</v>
      </c>
      <c r="D690" s="16" t="s">
        <v>24</v>
      </c>
      <c r="E690" s="16" t="s">
        <v>87</v>
      </c>
      <c r="F690" s="16" t="s">
        <v>104</v>
      </c>
      <c r="G690" s="17">
        <v>641333.33333333337</v>
      </c>
      <c r="H690" s="18">
        <v>8</v>
      </c>
    </row>
    <row r="691" spans="2:8" x14ac:dyDescent="0.3">
      <c r="B691" s="16" t="s">
        <v>300</v>
      </c>
      <c r="C691" s="16" t="s">
        <v>208</v>
      </c>
      <c r="D691" s="16" t="s">
        <v>28</v>
      </c>
      <c r="E691" s="16" t="s">
        <v>87</v>
      </c>
      <c r="F691" s="16" t="s">
        <v>105</v>
      </c>
      <c r="G691" s="17">
        <v>136283.33333333334</v>
      </c>
      <c r="H691" s="18">
        <v>1.7</v>
      </c>
    </row>
    <row r="692" spans="2:8" x14ac:dyDescent="0.3">
      <c r="B692" s="16" t="s">
        <v>300</v>
      </c>
      <c r="C692" s="16" t="s">
        <v>208</v>
      </c>
      <c r="D692" s="20" t="s">
        <v>32</v>
      </c>
      <c r="E692" s="20" t="s">
        <v>87</v>
      </c>
      <c r="F692" s="20" t="s">
        <v>106</v>
      </c>
      <c r="G692" s="21">
        <v>205226.66666666669</v>
      </c>
      <c r="H692" s="22">
        <v>2.56</v>
      </c>
    </row>
    <row r="693" spans="2:8" x14ac:dyDescent="0.3">
      <c r="B693" s="16" t="s">
        <v>840</v>
      </c>
      <c r="C693" s="16" t="s">
        <v>201</v>
      </c>
      <c r="D693" s="16" t="s">
        <v>4</v>
      </c>
      <c r="E693" s="16" t="s">
        <v>87</v>
      </c>
      <c r="F693" s="16" t="s">
        <v>99</v>
      </c>
      <c r="G693" s="17">
        <v>80166.666666666672</v>
      </c>
      <c r="H693" s="18">
        <v>1</v>
      </c>
    </row>
    <row r="694" spans="2:8" x14ac:dyDescent="0.3">
      <c r="B694" s="16" t="s">
        <v>840</v>
      </c>
      <c r="C694" s="16" t="s">
        <v>201</v>
      </c>
      <c r="D694" s="16" t="s">
        <v>8</v>
      </c>
      <c r="E694" s="16" t="s">
        <v>87</v>
      </c>
      <c r="F694" s="16" t="s">
        <v>100</v>
      </c>
      <c r="G694" s="17">
        <v>160333.33333333334</v>
      </c>
      <c r="H694" s="18">
        <v>2</v>
      </c>
    </row>
    <row r="695" spans="2:8" x14ac:dyDescent="0.3">
      <c r="B695" s="16" t="s">
        <v>840</v>
      </c>
      <c r="C695" s="16" t="s">
        <v>201</v>
      </c>
      <c r="D695" s="16" t="s">
        <v>12</v>
      </c>
      <c r="E695" s="16" t="s">
        <v>87</v>
      </c>
      <c r="F695" s="16" t="s">
        <v>101</v>
      </c>
      <c r="G695" s="17">
        <v>240500</v>
      </c>
      <c r="H695" s="18">
        <v>3</v>
      </c>
    </row>
    <row r="696" spans="2:8" x14ac:dyDescent="0.3">
      <c r="B696" s="16" t="s">
        <v>840</v>
      </c>
      <c r="C696" s="16" t="s">
        <v>201</v>
      </c>
      <c r="D696" s="16" t="s">
        <v>16</v>
      </c>
      <c r="E696" s="16" t="s">
        <v>87</v>
      </c>
      <c r="F696" s="16" t="s">
        <v>102</v>
      </c>
      <c r="G696" s="17">
        <v>320666.66666666669</v>
      </c>
      <c r="H696" s="18">
        <v>4</v>
      </c>
    </row>
    <row r="697" spans="2:8" x14ac:dyDescent="0.3">
      <c r="B697" s="16" t="s">
        <v>840</v>
      </c>
      <c r="C697" s="16" t="s">
        <v>201</v>
      </c>
      <c r="D697" s="16" t="s">
        <v>20</v>
      </c>
      <c r="E697" s="16" t="s">
        <v>87</v>
      </c>
      <c r="F697" s="16" t="s">
        <v>103</v>
      </c>
      <c r="G697" s="17">
        <v>561166.66666666674</v>
      </c>
      <c r="H697" s="18">
        <v>7</v>
      </c>
    </row>
    <row r="698" spans="2:8" x14ac:dyDescent="0.3">
      <c r="B698" s="16" t="s">
        <v>840</v>
      </c>
      <c r="C698" s="16" t="s">
        <v>201</v>
      </c>
      <c r="D698" s="16" t="s">
        <v>24</v>
      </c>
      <c r="E698" s="16" t="s">
        <v>87</v>
      </c>
      <c r="F698" s="16" t="s">
        <v>104</v>
      </c>
      <c r="G698" s="17">
        <v>641333.33333333337</v>
      </c>
      <c r="H698" s="18">
        <v>8</v>
      </c>
    </row>
    <row r="699" spans="2:8" x14ac:dyDescent="0.3">
      <c r="B699" s="16" t="s">
        <v>840</v>
      </c>
      <c r="C699" s="16" t="s">
        <v>201</v>
      </c>
      <c r="D699" s="16" t="s">
        <v>28</v>
      </c>
      <c r="E699" s="16" t="s">
        <v>87</v>
      </c>
      <c r="F699" s="16" t="s">
        <v>105</v>
      </c>
      <c r="G699" s="17">
        <v>136283.33333333334</v>
      </c>
      <c r="H699" s="18">
        <v>1.7</v>
      </c>
    </row>
    <row r="700" spans="2:8" x14ac:dyDescent="0.3">
      <c r="B700" s="16" t="s">
        <v>840</v>
      </c>
      <c r="C700" s="16" t="s">
        <v>201</v>
      </c>
      <c r="D700" s="20" t="s">
        <v>32</v>
      </c>
      <c r="E700" s="20" t="s">
        <v>87</v>
      </c>
      <c r="F700" s="20" t="s">
        <v>106</v>
      </c>
      <c r="G700" s="21">
        <v>205226.66666666669</v>
      </c>
      <c r="H700" s="22">
        <v>2.56</v>
      </c>
    </row>
    <row r="701" spans="2:8" x14ac:dyDescent="0.3">
      <c r="B701" s="16" t="s">
        <v>840</v>
      </c>
      <c r="C701" s="16" t="s">
        <v>208</v>
      </c>
      <c r="D701" s="16" t="s">
        <v>4</v>
      </c>
      <c r="E701" s="16" t="s">
        <v>87</v>
      </c>
      <c r="F701" s="16" t="s">
        <v>99</v>
      </c>
      <c r="G701" s="17">
        <v>80166.666666666672</v>
      </c>
      <c r="H701" s="18">
        <v>1</v>
      </c>
    </row>
    <row r="702" spans="2:8" x14ac:dyDescent="0.3">
      <c r="B702" s="16" t="s">
        <v>840</v>
      </c>
      <c r="C702" s="16" t="s">
        <v>208</v>
      </c>
      <c r="D702" s="16" t="s">
        <v>8</v>
      </c>
      <c r="E702" s="16" t="s">
        <v>87</v>
      </c>
      <c r="F702" s="16" t="s">
        <v>100</v>
      </c>
      <c r="G702" s="17">
        <v>160333.33333333334</v>
      </c>
      <c r="H702" s="18">
        <v>2</v>
      </c>
    </row>
    <row r="703" spans="2:8" x14ac:dyDescent="0.3">
      <c r="B703" s="16" t="s">
        <v>840</v>
      </c>
      <c r="C703" s="16" t="s">
        <v>208</v>
      </c>
      <c r="D703" s="16" t="s">
        <v>12</v>
      </c>
      <c r="E703" s="16" t="s">
        <v>87</v>
      </c>
      <c r="F703" s="16" t="s">
        <v>101</v>
      </c>
      <c r="G703" s="17">
        <v>240500</v>
      </c>
      <c r="H703" s="18">
        <v>3</v>
      </c>
    </row>
    <row r="704" spans="2:8" x14ac:dyDescent="0.3">
      <c r="B704" s="16" t="s">
        <v>840</v>
      </c>
      <c r="C704" s="16" t="s">
        <v>208</v>
      </c>
      <c r="D704" s="16" t="s">
        <v>16</v>
      </c>
      <c r="E704" s="16" t="s">
        <v>87</v>
      </c>
      <c r="F704" s="16" t="s">
        <v>102</v>
      </c>
      <c r="G704" s="17">
        <v>320666.66666666669</v>
      </c>
      <c r="H704" s="18">
        <v>4</v>
      </c>
    </row>
    <row r="705" spans="2:8" x14ac:dyDescent="0.3">
      <c r="B705" s="16" t="s">
        <v>840</v>
      </c>
      <c r="C705" s="16" t="s">
        <v>208</v>
      </c>
      <c r="D705" s="16" t="s">
        <v>20</v>
      </c>
      <c r="E705" s="16" t="s">
        <v>87</v>
      </c>
      <c r="F705" s="16" t="s">
        <v>103</v>
      </c>
      <c r="G705" s="17">
        <v>561166.66666666674</v>
      </c>
      <c r="H705" s="18">
        <v>7</v>
      </c>
    </row>
    <row r="706" spans="2:8" x14ac:dyDescent="0.3">
      <c r="B706" s="16" t="s">
        <v>840</v>
      </c>
      <c r="C706" s="16" t="s">
        <v>208</v>
      </c>
      <c r="D706" s="16" t="s">
        <v>24</v>
      </c>
      <c r="E706" s="16" t="s">
        <v>87</v>
      </c>
      <c r="F706" s="16" t="s">
        <v>104</v>
      </c>
      <c r="G706" s="17">
        <v>641333.33333333337</v>
      </c>
      <c r="H706" s="18">
        <v>8</v>
      </c>
    </row>
    <row r="707" spans="2:8" x14ac:dyDescent="0.3">
      <c r="B707" s="16" t="s">
        <v>840</v>
      </c>
      <c r="C707" s="16" t="s">
        <v>208</v>
      </c>
      <c r="D707" s="16" t="s">
        <v>28</v>
      </c>
      <c r="E707" s="16" t="s">
        <v>87</v>
      </c>
      <c r="F707" s="16" t="s">
        <v>105</v>
      </c>
      <c r="G707" s="17">
        <v>136283.33333333334</v>
      </c>
      <c r="H707" s="18">
        <v>1.7</v>
      </c>
    </row>
    <row r="708" spans="2:8" x14ac:dyDescent="0.3">
      <c r="B708" s="16" t="s">
        <v>840</v>
      </c>
      <c r="C708" s="16" t="s">
        <v>208</v>
      </c>
      <c r="D708" s="20" t="s">
        <v>32</v>
      </c>
      <c r="E708" s="20" t="s">
        <v>87</v>
      </c>
      <c r="F708" s="20" t="s">
        <v>106</v>
      </c>
      <c r="G708" s="21">
        <v>205226.66666666669</v>
      </c>
      <c r="H708" s="22">
        <v>2.56</v>
      </c>
    </row>
    <row r="709" spans="2:8" x14ac:dyDescent="0.3">
      <c r="B709" s="16" t="s">
        <v>301</v>
      </c>
      <c r="C709" s="16" t="s">
        <v>260</v>
      </c>
      <c r="D709" s="16" t="s">
        <v>4</v>
      </c>
      <c r="E709" s="16" t="s">
        <v>87</v>
      </c>
      <c r="F709" s="16" t="s">
        <v>99</v>
      </c>
      <c r="G709" s="17">
        <v>80166.666666666672</v>
      </c>
      <c r="H709" s="18">
        <v>1</v>
      </c>
    </row>
    <row r="710" spans="2:8" x14ac:dyDescent="0.3">
      <c r="B710" s="16" t="s">
        <v>301</v>
      </c>
      <c r="C710" s="16" t="s">
        <v>260</v>
      </c>
      <c r="D710" s="16" t="s">
        <v>8</v>
      </c>
      <c r="E710" s="16" t="s">
        <v>87</v>
      </c>
      <c r="F710" s="16" t="s">
        <v>100</v>
      </c>
      <c r="G710" s="17">
        <v>160333.33333333334</v>
      </c>
      <c r="H710" s="18">
        <v>2</v>
      </c>
    </row>
    <row r="711" spans="2:8" x14ac:dyDescent="0.3">
      <c r="B711" s="16" t="s">
        <v>301</v>
      </c>
      <c r="C711" s="16" t="s">
        <v>260</v>
      </c>
      <c r="D711" s="16" t="s">
        <v>12</v>
      </c>
      <c r="E711" s="16" t="s">
        <v>87</v>
      </c>
      <c r="F711" s="16" t="s">
        <v>101</v>
      </c>
      <c r="G711" s="17">
        <v>240500</v>
      </c>
      <c r="H711" s="18">
        <v>3</v>
      </c>
    </row>
    <row r="712" spans="2:8" x14ac:dyDescent="0.3">
      <c r="B712" s="16" t="s">
        <v>301</v>
      </c>
      <c r="C712" s="16" t="s">
        <v>260</v>
      </c>
      <c r="D712" s="16" t="s">
        <v>16</v>
      </c>
      <c r="E712" s="16" t="s">
        <v>87</v>
      </c>
      <c r="F712" s="16" t="s">
        <v>102</v>
      </c>
      <c r="G712" s="17">
        <v>320666.66666666669</v>
      </c>
      <c r="H712" s="18">
        <v>4</v>
      </c>
    </row>
    <row r="713" spans="2:8" x14ac:dyDescent="0.3">
      <c r="B713" s="16" t="s">
        <v>301</v>
      </c>
      <c r="C713" s="16" t="s">
        <v>260</v>
      </c>
      <c r="D713" s="16" t="s">
        <v>20</v>
      </c>
      <c r="E713" s="16" t="s">
        <v>87</v>
      </c>
      <c r="F713" s="16" t="s">
        <v>103</v>
      </c>
      <c r="G713" s="17">
        <v>561166.66666666674</v>
      </c>
      <c r="H713" s="18">
        <v>7</v>
      </c>
    </row>
    <row r="714" spans="2:8" x14ac:dyDescent="0.3">
      <c r="B714" s="16" t="s">
        <v>301</v>
      </c>
      <c r="C714" s="16" t="s">
        <v>260</v>
      </c>
      <c r="D714" s="16" t="s">
        <v>24</v>
      </c>
      <c r="E714" s="16" t="s">
        <v>87</v>
      </c>
      <c r="F714" s="16" t="s">
        <v>104</v>
      </c>
      <c r="G714" s="17">
        <v>641333.33333333337</v>
      </c>
      <c r="H714" s="18">
        <v>8</v>
      </c>
    </row>
    <row r="715" spans="2:8" x14ac:dyDescent="0.3">
      <c r="B715" s="16" t="s">
        <v>301</v>
      </c>
      <c r="C715" s="16" t="s">
        <v>260</v>
      </c>
      <c r="D715" s="16" t="s">
        <v>28</v>
      </c>
      <c r="E715" s="16" t="s">
        <v>87</v>
      </c>
      <c r="F715" s="16" t="s">
        <v>105</v>
      </c>
      <c r="G715" s="17">
        <v>136283.33333333334</v>
      </c>
      <c r="H715" s="18">
        <v>1.7</v>
      </c>
    </row>
    <row r="716" spans="2:8" x14ac:dyDescent="0.3">
      <c r="B716" s="16" t="s">
        <v>301</v>
      </c>
      <c r="C716" s="16" t="s">
        <v>260</v>
      </c>
      <c r="D716" s="20" t="s">
        <v>32</v>
      </c>
      <c r="E716" s="20" t="s">
        <v>87</v>
      </c>
      <c r="F716" s="20" t="s">
        <v>106</v>
      </c>
      <c r="G716" s="21">
        <v>205226.66666666669</v>
      </c>
      <c r="H716" s="22">
        <v>2.56</v>
      </c>
    </row>
    <row r="717" spans="2:8" x14ac:dyDescent="0.3">
      <c r="B717" s="16" t="s">
        <v>301</v>
      </c>
      <c r="C717" s="16" t="s">
        <v>217</v>
      </c>
      <c r="D717" s="16" t="s">
        <v>4</v>
      </c>
      <c r="E717" s="16" t="s">
        <v>87</v>
      </c>
      <c r="F717" s="16" t="s">
        <v>99</v>
      </c>
      <c r="G717" s="17">
        <v>80166.666666666672</v>
      </c>
      <c r="H717" s="18">
        <v>1</v>
      </c>
    </row>
    <row r="718" spans="2:8" x14ac:dyDescent="0.3">
      <c r="B718" s="16" t="s">
        <v>301</v>
      </c>
      <c r="C718" s="16" t="s">
        <v>217</v>
      </c>
      <c r="D718" s="16" t="s">
        <v>8</v>
      </c>
      <c r="E718" s="16" t="s">
        <v>87</v>
      </c>
      <c r="F718" s="16" t="s">
        <v>100</v>
      </c>
      <c r="G718" s="17">
        <v>160333.33333333334</v>
      </c>
      <c r="H718" s="18">
        <v>2</v>
      </c>
    </row>
    <row r="719" spans="2:8" x14ac:dyDescent="0.3">
      <c r="B719" s="16" t="s">
        <v>301</v>
      </c>
      <c r="C719" s="16" t="s">
        <v>217</v>
      </c>
      <c r="D719" s="16" t="s">
        <v>12</v>
      </c>
      <c r="E719" s="16" t="s">
        <v>87</v>
      </c>
      <c r="F719" s="16" t="s">
        <v>101</v>
      </c>
      <c r="G719" s="17">
        <v>240500</v>
      </c>
      <c r="H719" s="18">
        <v>3</v>
      </c>
    </row>
    <row r="720" spans="2:8" x14ac:dyDescent="0.3">
      <c r="B720" s="16" t="s">
        <v>301</v>
      </c>
      <c r="C720" s="16" t="s">
        <v>217</v>
      </c>
      <c r="D720" s="16" t="s">
        <v>16</v>
      </c>
      <c r="E720" s="16" t="s">
        <v>87</v>
      </c>
      <c r="F720" s="16" t="s">
        <v>102</v>
      </c>
      <c r="G720" s="17">
        <v>320666.66666666669</v>
      </c>
      <c r="H720" s="18">
        <v>4</v>
      </c>
    </row>
    <row r="721" spans="2:8" x14ac:dyDescent="0.3">
      <c r="B721" s="16" t="s">
        <v>301</v>
      </c>
      <c r="C721" s="16" t="s">
        <v>217</v>
      </c>
      <c r="D721" s="16" t="s">
        <v>20</v>
      </c>
      <c r="E721" s="16" t="s">
        <v>87</v>
      </c>
      <c r="F721" s="16" t="s">
        <v>103</v>
      </c>
      <c r="G721" s="17">
        <v>561166.66666666674</v>
      </c>
      <c r="H721" s="18">
        <v>7</v>
      </c>
    </row>
    <row r="722" spans="2:8" x14ac:dyDescent="0.3">
      <c r="B722" s="16" t="s">
        <v>301</v>
      </c>
      <c r="C722" s="16" t="s">
        <v>217</v>
      </c>
      <c r="D722" s="16" t="s">
        <v>24</v>
      </c>
      <c r="E722" s="16" t="s">
        <v>87</v>
      </c>
      <c r="F722" s="16" t="s">
        <v>104</v>
      </c>
      <c r="G722" s="17">
        <v>641333.33333333337</v>
      </c>
      <c r="H722" s="18">
        <v>8</v>
      </c>
    </row>
    <row r="723" spans="2:8" x14ac:dyDescent="0.3">
      <c r="B723" s="16" t="s">
        <v>301</v>
      </c>
      <c r="C723" s="16" t="s">
        <v>217</v>
      </c>
      <c r="D723" s="16" t="s">
        <v>28</v>
      </c>
      <c r="E723" s="16" t="s">
        <v>87</v>
      </c>
      <c r="F723" s="16" t="s">
        <v>105</v>
      </c>
      <c r="G723" s="17">
        <v>136283.33333333334</v>
      </c>
      <c r="H723" s="18">
        <v>1.7</v>
      </c>
    </row>
    <row r="724" spans="2:8" x14ac:dyDescent="0.3">
      <c r="B724" s="16" t="s">
        <v>301</v>
      </c>
      <c r="C724" s="16" t="s">
        <v>217</v>
      </c>
      <c r="D724" s="20" t="s">
        <v>32</v>
      </c>
      <c r="E724" s="20" t="s">
        <v>87</v>
      </c>
      <c r="F724" s="20" t="s">
        <v>106</v>
      </c>
      <c r="G724" s="21">
        <v>205226.66666666669</v>
      </c>
      <c r="H724" s="22">
        <v>2.56</v>
      </c>
    </row>
    <row r="725" spans="2:8" x14ac:dyDescent="0.3">
      <c r="B725" s="16" t="s">
        <v>301</v>
      </c>
      <c r="C725" s="16" t="s">
        <v>201</v>
      </c>
      <c r="D725" s="16" t="s">
        <v>4</v>
      </c>
      <c r="E725" s="16" t="s">
        <v>87</v>
      </c>
      <c r="F725" s="16" t="s">
        <v>99</v>
      </c>
      <c r="G725" s="17">
        <v>80166.666666666672</v>
      </c>
      <c r="H725" s="18">
        <v>1</v>
      </c>
    </row>
    <row r="726" spans="2:8" x14ac:dyDescent="0.3">
      <c r="B726" s="16" t="s">
        <v>301</v>
      </c>
      <c r="C726" s="16" t="s">
        <v>201</v>
      </c>
      <c r="D726" s="16" t="s">
        <v>8</v>
      </c>
      <c r="E726" s="16" t="s">
        <v>87</v>
      </c>
      <c r="F726" s="16" t="s">
        <v>100</v>
      </c>
      <c r="G726" s="17">
        <v>160333.33333333334</v>
      </c>
      <c r="H726" s="18">
        <v>2</v>
      </c>
    </row>
    <row r="727" spans="2:8" x14ac:dyDescent="0.3">
      <c r="B727" s="16" t="s">
        <v>301</v>
      </c>
      <c r="C727" s="16" t="s">
        <v>201</v>
      </c>
      <c r="D727" s="16" t="s">
        <v>12</v>
      </c>
      <c r="E727" s="16" t="s">
        <v>87</v>
      </c>
      <c r="F727" s="16" t="s">
        <v>101</v>
      </c>
      <c r="G727" s="17">
        <v>240500</v>
      </c>
      <c r="H727" s="18">
        <v>3</v>
      </c>
    </row>
    <row r="728" spans="2:8" x14ac:dyDescent="0.3">
      <c r="B728" s="16" t="s">
        <v>301</v>
      </c>
      <c r="C728" s="16" t="s">
        <v>201</v>
      </c>
      <c r="D728" s="16" t="s">
        <v>16</v>
      </c>
      <c r="E728" s="16" t="s">
        <v>87</v>
      </c>
      <c r="F728" s="16" t="s">
        <v>102</v>
      </c>
      <c r="G728" s="17">
        <v>320666.66666666669</v>
      </c>
      <c r="H728" s="18">
        <v>4</v>
      </c>
    </row>
    <row r="729" spans="2:8" x14ac:dyDescent="0.3">
      <c r="B729" s="16" t="s">
        <v>301</v>
      </c>
      <c r="C729" s="16" t="s">
        <v>201</v>
      </c>
      <c r="D729" s="16" t="s">
        <v>20</v>
      </c>
      <c r="E729" s="16" t="s">
        <v>87</v>
      </c>
      <c r="F729" s="16" t="s">
        <v>103</v>
      </c>
      <c r="G729" s="17">
        <v>561166.66666666674</v>
      </c>
      <c r="H729" s="18">
        <v>7</v>
      </c>
    </row>
    <row r="730" spans="2:8" x14ac:dyDescent="0.3">
      <c r="B730" s="16" t="s">
        <v>301</v>
      </c>
      <c r="C730" s="16" t="s">
        <v>201</v>
      </c>
      <c r="D730" s="16" t="s">
        <v>24</v>
      </c>
      <c r="E730" s="16" t="s">
        <v>87</v>
      </c>
      <c r="F730" s="16" t="s">
        <v>104</v>
      </c>
      <c r="G730" s="17">
        <v>641333.33333333337</v>
      </c>
      <c r="H730" s="18">
        <v>8</v>
      </c>
    </row>
    <row r="731" spans="2:8" x14ac:dyDescent="0.3">
      <c r="B731" s="16" t="s">
        <v>301</v>
      </c>
      <c r="C731" s="16" t="s">
        <v>201</v>
      </c>
      <c r="D731" s="16" t="s">
        <v>28</v>
      </c>
      <c r="E731" s="16" t="s">
        <v>87</v>
      </c>
      <c r="F731" s="16" t="s">
        <v>105</v>
      </c>
      <c r="G731" s="17">
        <v>136283.33333333334</v>
      </c>
      <c r="H731" s="18">
        <v>1.7</v>
      </c>
    </row>
    <row r="732" spans="2:8" x14ac:dyDescent="0.3">
      <c r="B732" s="16" t="s">
        <v>301</v>
      </c>
      <c r="C732" s="16" t="s">
        <v>201</v>
      </c>
      <c r="D732" s="20" t="s">
        <v>32</v>
      </c>
      <c r="E732" s="20" t="s">
        <v>87</v>
      </c>
      <c r="F732" s="20" t="s">
        <v>106</v>
      </c>
      <c r="G732" s="21">
        <v>205226.66666666669</v>
      </c>
      <c r="H732" s="22">
        <v>2.56</v>
      </c>
    </row>
    <row r="733" spans="2:8" x14ac:dyDescent="0.3">
      <c r="B733" s="16" t="s">
        <v>301</v>
      </c>
      <c r="C733" s="16" t="s">
        <v>259</v>
      </c>
      <c r="D733" s="16" t="s">
        <v>4</v>
      </c>
      <c r="E733" s="16" t="s">
        <v>87</v>
      </c>
      <c r="F733" s="16" t="s">
        <v>99</v>
      </c>
      <c r="G733" s="17">
        <v>80166.666666666672</v>
      </c>
      <c r="H733" s="18">
        <v>1</v>
      </c>
    </row>
    <row r="734" spans="2:8" x14ac:dyDescent="0.3">
      <c r="B734" s="16" t="s">
        <v>301</v>
      </c>
      <c r="C734" s="16" t="s">
        <v>259</v>
      </c>
      <c r="D734" s="16" t="s">
        <v>8</v>
      </c>
      <c r="E734" s="16" t="s">
        <v>87</v>
      </c>
      <c r="F734" s="16" t="s">
        <v>100</v>
      </c>
      <c r="G734" s="17">
        <v>160333.33333333334</v>
      </c>
      <c r="H734" s="18">
        <v>2</v>
      </c>
    </row>
    <row r="735" spans="2:8" x14ac:dyDescent="0.3">
      <c r="B735" s="16" t="s">
        <v>301</v>
      </c>
      <c r="C735" s="16" t="s">
        <v>259</v>
      </c>
      <c r="D735" s="16" t="s">
        <v>12</v>
      </c>
      <c r="E735" s="16" t="s">
        <v>87</v>
      </c>
      <c r="F735" s="16" t="s">
        <v>101</v>
      </c>
      <c r="G735" s="17">
        <v>240500</v>
      </c>
      <c r="H735" s="18">
        <v>3</v>
      </c>
    </row>
    <row r="736" spans="2:8" x14ac:dyDescent="0.3">
      <c r="B736" s="16" t="s">
        <v>301</v>
      </c>
      <c r="C736" s="16" t="s">
        <v>259</v>
      </c>
      <c r="D736" s="16" t="s">
        <v>16</v>
      </c>
      <c r="E736" s="16" t="s">
        <v>87</v>
      </c>
      <c r="F736" s="16" t="s">
        <v>102</v>
      </c>
      <c r="G736" s="17">
        <v>320666.66666666669</v>
      </c>
      <c r="H736" s="18">
        <v>4</v>
      </c>
    </row>
    <row r="737" spans="2:8" x14ac:dyDescent="0.3">
      <c r="B737" s="16" t="s">
        <v>301</v>
      </c>
      <c r="C737" s="16" t="s">
        <v>259</v>
      </c>
      <c r="D737" s="16" t="s">
        <v>20</v>
      </c>
      <c r="E737" s="16" t="s">
        <v>87</v>
      </c>
      <c r="F737" s="16" t="s">
        <v>103</v>
      </c>
      <c r="G737" s="17">
        <v>561166.66666666674</v>
      </c>
      <c r="H737" s="18">
        <v>7</v>
      </c>
    </row>
    <row r="738" spans="2:8" x14ac:dyDescent="0.3">
      <c r="B738" s="16" t="s">
        <v>301</v>
      </c>
      <c r="C738" s="16" t="s">
        <v>259</v>
      </c>
      <c r="D738" s="16" t="s">
        <v>24</v>
      </c>
      <c r="E738" s="16" t="s">
        <v>87</v>
      </c>
      <c r="F738" s="16" t="s">
        <v>104</v>
      </c>
      <c r="G738" s="17">
        <v>641333.33333333337</v>
      </c>
      <c r="H738" s="18">
        <v>8</v>
      </c>
    </row>
    <row r="739" spans="2:8" x14ac:dyDescent="0.3">
      <c r="B739" s="16" t="s">
        <v>301</v>
      </c>
      <c r="C739" s="16" t="s">
        <v>259</v>
      </c>
      <c r="D739" s="16" t="s">
        <v>28</v>
      </c>
      <c r="E739" s="16" t="s">
        <v>87</v>
      </c>
      <c r="F739" s="16" t="s">
        <v>105</v>
      </c>
      <c r="G739" s="17">
        <v>136283.33333333334</v>
      </c>
      <c r="H739" s="18">
        <v>1.7</v>
      </c>
    </row>
    <row r="740" spans="2:8" x14ac:dyDescent="0.3">
      <c r="B740" s="16" t="s">
        <v>301</v>
      </c>
      <c r="C740" s="16" t="s">
        <v>259</v>
      </c>
      <c r="D740" s="20" t="s">
        <v>32</v>
      </c>
      <c r="E740" s="20" t="s">
        <v>87</v>
      </c>
      <c r="F740" s="20" t="s">
        <v>106</v>
      </c>
      <c r="G740" s="21">
        <v>205226.66666666669</v>
      </c>
      <c r="H740" s="22">
        <v>2.56</v>
      </c>
    </row>
    <row r="741" spans="2:8" x14ac:dyDescent="0.3">
      <c r="B741" s="16" t="s">
        <v>301</v>
      </c>
      <c r="C741" s="16" t="s">
        <v>208</v>
      </c>
      <c r="D741" s="16" t="s">
        <v>4</v>
      </c>
      <c r="E741" s="16" t="s">
        <v>87</v>
      </c>
      <c r="F741" s="16" t="s">
        <v>99</v>
      </c>
      <c r="G741" s="17">
        <v>80166.666666666672</v>
      </c>
      <c r="H741" s="18">
        <v>1</v>
      </c>
    </row>
    <row r="742" spans="2:8" x14ac:dyDescent="0.3">
      <c r="B742" s="16" t="s">
        <v>301</v>
      </c>
      <c r="C742" s="16" t="s">
        <v>208</v>
      </c>
      <c r="D742" s="16" t="s">
        <v>8</v>
      </c>
      <c r="E742" s="16" t="s">
        <v>87</v>
      </c>
      <c r="F742" s="16" t="s">
        <v>100</v>
      </c>
      <c r="G742" s="17">
        <v>160333.33333333334</v>
      </c>
      <c r="H742" s="18">
        <v>2</v>
      </c>
    </row>
    <row r="743" spans="2:8" x14ac:dyDescent="0.3">
      <c r="B743" s="16" t="s">
        <v>301</v>
      </c>
      <c r="C743" s="16" t="s">
        <v>208</v>
      </c>
      <c r="D743" s="16" t="s">
        <v>12</v>
      </c>
      <c r="E743" s="16" t="s">
        <v>87</v>
      </c>
      <c r="F743" s="16" t="s">
        <v>101</v>
      </c>
      <c r="G743" s="17">
        <v>240500</v>
      </c>
      <c r="H743" s="18">
        <v>3</v>
      </c>
    </row>
    <row r="744" spans="2:8" x14ac:dyDescent="0.3">
      <c r="B744" s="16" t="s">
        <v>301</v>
      </c>
      <c r="C744" s="16" t="s">
        <v>208</v>
      </c>
      <c r="D744" s="16" t="s">
        <v>16</v>
      </c>
      <c r="E744" s="16" t="s">
        <v>87</v>
      </c>
      <c r="F744" s="16" t="s">
        <v>102</v>
      </c>
      <c r="G744" s="17">
        <v>320666.66666666669</v>
      </c>
      <c r="H744" s="18">
        <v>4</v>
      </c>
    </row>
    <row r="745" spans="2:8" x14ac:dyDescent="0.3">
      <c r="B745" s="16" t="s">
        <v>301</v>
      </c>
      <c r="C745" s="16" t="s">
        <v>208</v>
      </c>
      <c r="D745" s="16" t="s">
        <v>20</v>
      </c>
      <c r="E745" s="16" t="s">
        <v>87</v>
      </c>
      <c r="F745" s="16" t="s">
        <v>103</v>
      </c>
      <c r="G745" s="17">
        <v>561166.66666666674</v>
      </c>
      <c r="H745" s="18">
        <v>7</v>
      </c>
    </row>
    <row r="746" spans="2:8" x14ac:dyDescent="0.3">
      <c r="B746" s="16" t="s">
        <v>301</v>
      </c>
      <c r="C746" s="16" t="s">
        <v>208</v>
      </c>
      <c r="D746" s="16" t="s">
        <v>24</v>
      </c>
      <c r="E746" s="16" t="s">
        <v>87</v>
      </c>
      <c r="F746" s="16" t="s">
        <v>104</v>
      </c>
      <c r="G746" s="17">
        <v>641333.33333333337</v>
      </c>
      <c r="H746" s="18">
        <v>8</v>
      </c>
    </row>
    <row r="747" spans="2:8" x14ac:dyDescent="0.3">
      <c r="B747" s="16" t="s">
        <v>301</v>
      </c>
      <c r="C747" s="16" t="s">
        <v>208</v>
      </c>
      <c r="D747" s="16" t="s">
        <v>28</v>
      </c>
      <c r="E747" s="16" t="s">
        <v>87</v>
      </c>
      <c r="F747" s="16" t="s">
        <v>105</v>
      </c>
      <c r="G747" s="17">
        <v>136283.33333333334</v>
      </c>
      <c r="H747" s="18">
        <v>1.7</v>
      </c>
    </row>
    <row r="748" spans="2:8" x14ac:dyDescent="0.3">
      <c r="B748" s="16" t="s">
        <v>301</v>
      </c>
      <c r="C748" s="16" t="s">
        <v>208</v>
      </c>
      <c r="D748" s="20" t="s">
        <v>32</v>
      </c>
      <c r="E748" s="20" t="s">
        <v>87</v>
      </c>
      <c r="F748" s="20" t="s">
        <v>106</v>
      </c>
      <c r="G748" s="21">
        <v>205226.66666666669</v>
      </c>
      <c r="H748" s="22">
        <v>2.56</v>
      </c>
    </row>
    <row r="749" spans="2:8" x14ac:dyDescent="0.3">
      <c r="B749" s="16" t="s">
        <v>302</v>
      </c>
      <c r="C749" s="16" t="s">
        <v>261</v>
      </c>
      <c r="D749" s="16" t="s">
        <v>4</v>
      </c>
      <c r="E749" s="16" t="s">
        <v>87</v>
      </c>
      <c r="F749" s="16" t="s">
        <v>99</v>
      </c>
      <c r="G749" s="17">
        <v>80166.666666666672</v>
      </c>
      <c r="H749" s="18">
        <v>1</v>
      </c>
    </row>
    <row r="750" spans="2:8" x14ac:dyDescent="0.3">
      <c r="B750" s="16" t="s">
        <v>302</v>
      </c>
      <c r="C750" s="16" t="s">
        <v>261</v>
      </c>
      <c r="D750" s="16" t="s">
        <v>8</v>
      </c>
      <c r="E750" s="16" t="s">
        <v>87</v>
      </c>
      <c r="F750" s="16" t="s">
        <v>100</v>
      </c>
      <c r="G750" s="17">
        <v>160333.33333333334</v>
      </c>
      <c r="H750" s="18">
        <v>2</v>
      </c>
    </row>
    <row r="751" spans="2:8" x14ac:dyDescent="0.3">
      <c r="B751" s="16" t="s">
        <v>302</v>
      </c>
      <c r="C751" s="16" t="s">
        <v>261</v>
      </c>
      <c r="D751" s="16" t="s">
        <v>12</v>
      </c>
      <c r="E751" s="16" t="s">
        <v>87</v>
      </c>
      <c r="F751" s="16" t="s">
        <v>101</v>
      </c>
      <c r="G751" s="17">
        <v>240500</v>
      </c>
      <c r="H751" s="18">
        <v>3</v>
      </c>
    </row>
    <row r="752" spans="2:8" x14ac:dyDescent="0.3">
      <c r="B752" s="16" t="s">
        <v>302</v>
      </c>
      <c r="C752" s="16" t="s">
        <v>261</v>
      </c>
      <c r="D752" s="16" t="s">
        <v>16</v>
      </c>
      <c r="E752" s="16" t="s">
        <v>87</v>
      </c>
      <c r="F752" s="16" t="s">
        <v>102</v>
      </c>
      <c r="G752" s="17">
        <v>320666.66666666669</v>
      </c>
      <c r="H752" s="18">
        <v>4</v>
      </c>
    </row>
    <row r="753" spans="2:8" x14ac:dyDescent="0.3">
      <c r="B753" s="16" t="s">
        <v>302</v>
      </c>
      <c r="C753" s="16" t="s">
        <v>261</v>
      </c>
      <c r="D753" s="16" t="s">
        <v>20</v>
      </c>
      <c r="E753" s="16" t="s">
        <v>87</v>
      </c>
      <c r="F753" s="16" t="s">
        <v>103</v>
      </c>
      <c r="G753" s="17">
        <v>561166.66666666674</v>
      </c>
      <c r="H753" s="18">
        <v>7</v>
      </c>
    </row>
    <row r="754" spans="2:8" x14ac:dyDescent="0.3">
      <c r="B754" s="16" t="s">
        <v>302</v>
      </c>
      <c r="C754" s="16" t="s">
        <v>261</v>
      </c>
      <c r="D754" s="16" t="s">
        <v>24</v>
      </c>
      <c r="E754" s="16" t="s">
        <v>87</v>
      </c>
      <c r="F754" s="16" t="s">
        <v>104</v>
      </c>
      <c r="G754" s="17">
        <v>641333.33333333337</v>
      </c>
      <c r="H754" s="18">
        <v>8</v>
      </c>
    </row>
    <row r="755" spans="2:8" x14ac:dyDescent="0.3">
      <c r="B755" s="16" t="s">
        <v>302</v>
      </c>
      <c r="C755" s="16" t="s">
        <v>261</v>
      </c>
      <c r="D755" s="16" t="s">
        <v>28</v>
      </c>
      <c r="E755" s="16" t="s">
        <v>87</v>
      </c>
      <c r="F755" s="16" t="s">
        <v>105</v>
      </c>
      <c r="G755" s="17">
        <v>136283.33333333334</v>
      </c>
      <c r="H755" s="18">
        <v>1.7</v>
      </c>
    </row>
    <row r="756" spans="2:8" x14ac:dyDescent="0.3">
      <c r="B756" s="16" t="s">
        <v>302</v>
      </c>
      <c r="C756" s="16" t="s">
        <v>261</v>
      </c>
      <c r="D756" s="20" t="s">
        <v>32</v>
      </c>
      <c r="E756" s="20" t="s">
        <v>87</v>
      </c>
      <c r="F756" s="20" t="s">
        <v>106</v>
      </c>
      <c r="G756" s="21">
        <v>205226.66666666669</v>
      </c>
      <c r="H756" s="22">
        <v>2.56</v>
      </c>
    </row>
    <row r="757" spans="2:8" x14ac:dyDescent="0.3">
      <c r="B757" s="16" t="s">
        <v>302</v>
      </c>
      <c r="C757" s="16" t="s">
        <v>262</v>
      </c>
      <c r="D757" s="16" t="s">
        <v>4</v>
      </c>
      <c r="E757" s="16" t="s">
        <v>87</v>
      </c>
      <c r="F757" s="16" t="s">
        <v>99</v>
      </c>
      <c r="G757" s="17">
        <v>80166.666666666672</v>
      </c>
      <c r="H757" s="18">
        <v>1</v>
      </c>
    </row>
    <row r="758" spans="2:8" x14ac:dyDescent="0.3">
      <c r="B758" s="16" t="s">
        <v>302</v>
      </c>
      <c r="C758" s="16" t="s">
        <v>262</v>
      </c>
      <c r="D758" s="16" t="s">
        <v>8</v>
      </c>
      <c r="E758" s="16" t="s">
        <v>87</v>
      </c>
      <c r="F758" s="16" t="s">
        <v>100</v>
      </c>
      <c r="G758" s="17">
        <v>160333.33333333334</v>
      </c>
      <c r="H758" s="18">
        <v>2</v>
      </c>
    </row>
    <row r="759" spans="2:8" x14ac:dyDescent="0.3">
      <c r="B759" s="16" t="s">
        <v>302</v>
      </c>
      <c r="C759" s="16" t="s">
        <v>262</v>
      </c>
      <c r="D759" s="16" t="s">
        <v>12</v>
      </c>
      <c r="E759" s="16" t="s">
        <v>87</v>
      </c>
      <c r="F759" s="16" t="s">
        <v>101</v>
      </c>
      <c r="G759" s="17">
        <v>240500</v>
      </c>
      <c r="H759" s="18">
        <v>3</v>
      </c>
    </row>
    <row r="760" spans="2:8" x14ac:dyDescent="0.3">
      <c r="B760" s="16" t="s">
        <v>302</v>
      </c>
      <c r="C760" s="16" t="s">
        <v>262</v>
      </c>
      <c r="D760" s="16" t="s">
        <v>16</v>
      </c>
      <c r="E760" s="16" t="s">
        <v>87</v>
      </c>
      <c r="F760" s="16" t="s">
        <v>102</v>
      </c>
      <c r="G760" s="17">
        <v>320666.66666666669</v>
      </c>
      <c r="H760" s="18">
        <v>4</v>
      </c>
    </row>
    <row r="761" spans="2:8" x14ac:dyDescent="0.3">
      <c r="B761" s="16" t="s">
        <v>302</v>
      </c>
      <c r="C761" s="16" t="s">
        <v>262</v>
      </c>
      <c r="D761" s="16" t="s">
        <v>20</v>
      </c>
      <c r="E761" s="16" t="s">
        <v>87</v>
      </c>
      <c r="F761" s="16" t="s">
        <v>103</v>
      </c>
      <c r="G761" s="17">
        <v>561166.66666666674</v>
      </c>
      <c r="H761" s="18">
        <v>7</v>
      </c>
    </row>
    <row r="762" spans="2:8" x14ac:dyDescent="0.3">
      <c r="B762" s="16" t="s">
        <v>302</v>
      </c>
      <c r="C762" s="16" t="s">
        <v>262</v>
      </c>
      <c r="D762" s="16" t="s">
        <v>24</v>
      </c>
      <c r="E762" s="16" t="s">
        <v>87</v>
      </c>
      <c r="F762" s="16" t="s">
        <v>104</v>
      </c>
      <c r="G762" s="17">
        <v>641333.33333333337</v>
      </c>
      <c r="H762" s="18">
        <v>8</v>
      </c>
    </row>
    <row r="763" spans="2:8" x14ac:dyDescent="0.3">
      <c r="B763" s="16" t="s">
        <v>302</v>
      </c>
      <c r="C763" s="16" t="s">
        <v>262</v>
      </c>
      <c r="D763" s="16" t="s">
        <v>28</v>
      </c>
      <c r="E763" s="16" t="s">
        <v>87</v>
      </c>
      <c r="F763" s="16" t="s">
        <v>105</v>
      </c>
      <c r="G763" s="17">
        <v>136283.33333333334</v>
      </c>
      <c r="H763" s="18">
        <v>1.7</v>
      </c>
    </row>
    <row r="764" spans="2:8" x14ac:dyDescent="0.3">
      <c r="B764" s="16" t="s">
        <v>302</v>
      </c>
      <c r="C764" s="16" t="s">
        <v>262</v>
      </c>
      <c r="D764" s="20" t="s">
        <v>32</v>
      </c>
      <c r="E764" s="20" t="s">
        <v>87</v>
      </c>
      <c r="F764" s="20" t="s">
        <v>106</v>
      </c>
      <c r="G764" s="21">
        <v>205226.66666666669</v>
      </c>
      <c r="H764" s="22">
        <v>2.56</v>
      </c>
    </row>
    <row r="765" spans="2:8" x14ac:dyDescent="0.3">
      <c r="B765" s="16" t="s">
        <v>302</v>
      </c>
      <c r="C765" s="16" t="s">
        <v>263</v>
      </c>
      <c r="D765" s="16" t="s">
        <v>4</v>
      </c>
      <c r="E765" s="16" t="s">
        <v>87</v>
      </c>
      <c r="F765" s="16" t="s">
        <v>99</v>
      </c>
      <c r="G765" s="17">
        <v>80166.666666666672</v>
      </c>
      <c r="H765" s="18">
        <v>1</v>
      </c>
    </row>
    <row r="766" spans="2:8" x14ac:dyDescent="0.3">
      <c r="B766" s="16" t="s">
        <v>302</v>
      </c>
      <c r="C766" s="16" t="s">
        <v>263</v>
      </c>
      <c r="D766" s="16" t="s">
        <v>8</v>
      </c>
      <c r="E766" s="16" t="s">
        <v>87</v>
      </c>
      <c r="F766" s="16" t="s">
        <v>100</v>
      </c>
      <c r="G766" s="17">
        <v>160333.33333333334</v>
      </c>
      <c r="H766" s="18">
        <v>2</v>
      </c>
    </row>
    <row r="767" spans="2:8" x14ac:dyDescent="0.3">
      <c r="B767" s="16" t="s">
        <v>302</v>
      </c>
      <c r="C767" s="16" t="s">
        <v>263</v>
      </c>
      <c r="D767" s="16" t="s">
        <v>12</v>
      </c>
      <c r="E767" s="16" t="s">
        <v>87</v>
      </c>
      <c r="F767" s="16" t="s">
        <v>101</v>
      </c>
      <c r="G767" s="17">
        <v>240500</v>
      </c>
      <c r="H767" s="18">
        <v>3</v>
      </c>
    </row>
    <row r="768" spans="2:8" x14ac:dyDescent="0.3">
      <c r="B768" s="16" t="s">
        <v>302</v>
      </c>
      <c r="C768" s="16" t="s">
        <v>263</v>
      </c>
      <c r="D768" s="16" t="s">
        <v>16</v>
      </c>
      <c r="E768" s="16" t="s">
        <v>87</v>
      </c>
      <c r="F768" s="16" t="s">
        <v>102</v>
      </c>
      <c r="G768" s="17">
        <v>320666.66666666669</v>
      </c>
      <c r="H768" s="18">
        <v>4</v>
      </c>
    </row>
    <row r="769" spans="2:8" x14ac:dyDescent="0.3">
      <c r="B769" s="16" t="s">
        <v>302</v>
      </c>
      <c r="C769" s="16" t="s">
        <v>263</v>
      </c>
      <c r="D769" s="16" t="s">
        <v>20</v>
      </c>
      <c r="E769" s="16" t="s">
        <v>87</v>
      </c>
      <c r="F769" s="16" t="s">
        <v>103</v>
      </c>
      <c r="G769" s="17">
        <v>561166.66666666674</v>
      </c>
      <c r="H769" s="18">
        <v>7</v>
      </c>
    </row>
    <row r="770" spans="2:8" x14ac:dyDescent="0.3">
      <c r="B770" s="16" t="s">
        <v>302</v>
      </c>
      <c r="C770" s="16" t="s">
        <v>263</v>
      </c>
      <c r="D770" s="16" t="s">
        <v>24</v>
      </c>
      <c r="E770" s="16" t="s">
        <v>87</v>
      </c>
      <c r="F770" s="16" t="s">
        <v>104</v>
      </c>
      <c r="G770" s="17">
        <v>641333.33333333337</v>
      </c>
      <c r="H770" s="18">
        <v>8</v>
      </c>
    </row>
    <row r="771" spans="2:8" x14ac:dyDescent="0.3">
      <c r="B771" s="16" t="s">
        <v>302</v>
      </c>
      <c r="C771" s="16" t="s">
        <v>263</v>
      </c>
      <c r="D771" s="16" t="s">
        <v>28</v>
      </c>
      <c r="E771" s="16" t="s">
        <v>87</v>
      </c>
      <c r="F771" s="16" t="s">
        <v>105</v>
      </c>
      <c r="G771" s="17">
        <v>136283.33333333334</v>
      </c>
      <c r="H771" s="18">
        <v>1.7</v>
      </c>
    </row>
    <row r="772" spans="2:8" x14ac:dyDescent="0.3">
      <c r="B772" s="16" t="s">
        <v>302</v>
      </c>
      <c r="C772" s="16" t="s">
        <v>263</v>
      </c>
      <c r="D772" s="20" t="s">
        <v>32</v>
      </c>
      <c r="E772" s="20" t="s">
        <v>87</v>
      </c>
      <c r="F772" s="20" t="s">
        <v>106</v>
      </c>
      <c r="G772" s="21">
        <v>205226.66666666669</v>
      </c>
      <c r="H772" s="22">
        <v>2.56</v>
      </c>
    </row>
    <row r="773" spans="2:8" x14ac:dyDescent="0.3">
      <c r="B773" s="16" t="s">
        <v>302</v>
      </c>
      <c r="C773" s="16" t="s">
        <v>264</v>
      </c>
      <c r="D773" s="16" t="s">
        <v>4</v>
      </c>
      <c r="E773" s="16" t="s">
        <v>87</v>
      </c>
      <c r="F773" s="16" t="s">
        <v>99</v>
      </c>
      <c r="G773" s="17">
        <v>80166.666666666672</v>
      </c>
      <c r="H773" s="18">
        <v>1</v>
      </c>
    </row>
    <row r="774" spans="2:8" x14ac:dyDescent="0.3">
      <c r="B774" s="16" t="s">
        <v>302</v>
      </c>
      <c r="C774" s="16" t="s">
        <v>264</v>
      </c>
      <c r="D774" s="16" t="s">
        <v>8</v>
      </c>
      <c r="E774" s="16" t="s">
        <v>87</v>
      </c>
      <c r="F774" s="16" t="s">
        <v>100</v>
      </c>
      <c r="G774" s="17">
        <v>160333.33333333334</v>
      </c>
      <c r="H774" s="18">
        <v>2</v>
      </c>
    </row>
    <row r="775" spans="2:8" x14ac:dyDescent="0.3">
      <c r="B775" s="16" t="s">
        <v>302</v>
      </c>
      <c r="C775" s="16" t="s">
        <v>264</v>
      </c>
      <c r="D775" s="16" t="s">
        <v>12</v>
      </c>
      <c r="E775" s="16" t="s">
        <v>87</v>
      </c>
      <c r="F775" s="16" t="s">
        <v>101</v>
      </c>
      <c r="G775" s="17">
        <v>240500</v>
      </c>
      <c r="H775" s="18">
        <v>3</v>
      </c>
    </row>
    <row r="776" spans="2:8" x14ac:dyDescent="0.3">
      <c r="B776" s="16" t="s">
        <v>302</v>
      </c>
      <c r="C776" s="16" t="s">
        <v>264</v>
      </c>
      <c r="D776" s="16" t="s">
        <v>16</v>
      </c>
      <c r="E776" s="16" t="s">
        <v>87</v>
      </c>
      <c r="F776" s="16" t="s">
        <v>102</v>
      </c>
      <c r="G776" s="17">
        <v>320666.66666666669</v>
      </c>
      <c r="H776" s="18">
        <v>4</v>
      </c>
    </row>
    <row r="777" spans="2:8" x14ac:dyDescent="0.3">
      <c r="B777" s="16" t="s">
        <v>302</v>
      </c>
      <c r="C777" s="16" t="s">
        <v>264</v>
      </c>
      <c r="D777" s="16" t="s">
        <v>20</v>
      </c>
      <c r="E777" s="16" t="s">
        <v>87</v>
      </c>
      <c r="F777" s="16" t="s">
        <v>103</v>
      </c>
      <c r="G777" s="17">
        <v>561166.66666666674</v>
      </c>
      <c r="H777" s="18">
        <v>7</v>
      </c>
    </row>
    <row r="778" spans="2:8" x14ac:dyDescent="0.3">
      <c r="B778" s="16" t="s">
        <v>302</v>
      </c>
      <c r="C778" s="16" t="s">
        <v>264</v>
      </c>
      <c r="D778" s="16" t="s">
        <v>24</v>
      </c>
      <c r="E778" s="16" t="s">
        <v>87</v>
      </c>
      <c r="F778" s="16" t="s">
        <v>104</v>
      </c>
      <c r="G778" s="17">
        <v>641333.33333333337</v>
      </c>
      <c r="H778" s="18">
        <v>8</v>
      </c>
    </row>
    <row r="779" spans="2:8" x14ac:dyDescent="0.3">
      <c r="B779" s="16" t="s">
        <v>302</v>
      </c>
      <c r="C779" s="16" t="s">
        <v>264</v>
      </c>
      <c r="D779" s="16" t="s">
        <v>28</v>
      </c>
      <c r="E779" s="16" t="s">
        <v>87</v>
      </c>
      <c r="F779" s="16" t="s">
        <v>105</v>
      </c>
      <c r="G779" s="17">
        <v>136283.33333333334</v>
      </c>
      <c r="H779" s="18">
        <v>1.7</v>
      </c>
    </row>
    <row r="780" spans="2:8" x14ac:dyDescent="0.3">
      <c r="B780" s="16" t="s">
        <v>302</v>
      </c>
      <c r="C780" s="16" t="s">
        <v>264</v>
      </c>
      <c r="D780" s="20" t="s">
        <v>32</v>
      </c>
      <c r="E780" s="20" t="s">
        <v>87</v>
      </c>
      <c r="F780" s="20" t="s">
        <v>106</v>
      </c>
      <c r="G780" s="21">
        <v>205226.66666666669</v>
      </c>
      <c r="H780" s="22">
        <v>2.56</v>
      </c>
    </row>
    <row r="781" spans="2:8" x14ac:dyDescent="0.3">
      <c r="B781" s="16" t="s">
        <v>303</v>
      </c>
      <c r="C781" s="16" t="s">
        <v>217</v>
      </c>
      <c r="D781" s="16" t="s">
        <v>4</v>
      </c>
      <c r="E781" s="16" t="s">
        <v>87</v>
      </c>
      <c r="F781" s="16" t="s">
        <v>99</v>
      </c>
      <c r="G781" s="17">
        <v>80166.666666666672</v>
      </c>
      <c r="H781" s="18">
        <v>1</v>
      </c>
    </row>
    <row r="782" spans="2:8" x14ac:dyDescent="0.3">
      <c r="B782" s="16" t="s">
        <v>303</v>
      </c>
      <c r="C782" s="16" t="s">
        <v>217</v>
      </c>
      <c r="D782" s="16" t="s">
        <v>8</v>
      </c>
      <c r="E782" s="16" t="s">
        <v>87</v>
      </c>
      <c r="F782" s="16" t="s">
        <v>100</v>
      </c>
      <c r="G782" s="17">
        <v>160333.33333333334</v>
      </c>
      <c r="H782" s="18">
        <v>2</v>
      </c>
    </row>
    <row r="783" spans="2:8" x14ac:dyDescent="0.3">
      <c r="B783" s="16" t="s">
        <v>303</v>
      </c>
      <c r="C783" s="16" t="s">
        <v>217</v>
      </c>
      <c r="D783" s="16" t="s">
        <v>12</v>
      </c>
      <c r="E783" s="16" t="s">
        <v>87</v>
      </c>
      <c r="F783" s="16" t="s">
        <v>101</v>
      </c>
      <c r="G783" s="17">
        <v>240500</v>
      </c>
      <c r="H783" s="18">
        <v>3</v>
      </c>
    </row>
    <row r="784" spans="2:8" x14ac:dyDescent="0.3">
      <c r="B784" s="16" t="s">
        <v>303</v>
      </c>
      <c r="C784" s="16" t="s">
        <v>217</v>
      </c>
      <c r="D784" s="16" t="s">
        <v>16</v>
      </c>
      <c r="E784" s="16" t="s">
        <v>87</v>
      </c>
      <c r="F784" s="16" t="s">
        <v>102</v>
      </c>
      <c r="G784" s="17">
        <v>320666.66666666669</v>
      </c>
      <c r="H784" s="18">
        <v>4</v>
      </c>
    </row>
    <row r="785" spans="2:8" x14ac:dyDescent="0.3">
      <c r="B785" s="16" t="s">
        <v>303</v>
      </c>
      <c r="C785" s="16" t="s">
        <v>217</v>
      </c>
      <c r="D785" s="16" t="s">
        <v>20</v>
      </c>
      <c r="E785" s="16" t="s">
        <v>87</v>
      </c>
      <c r="F785" s="16" t="s">
        <v>103</v>
      </c>
      <c r="G785" s="17">
        <v>561166.66666666674</v>
      </c>
      <c r="H785" s="18">
        <v>7</v>
      </c>
    </row>
    <row r="786" spans="2:8" x14ac:dyDescent="0.3">
      <c r="B786" s="16" t="s">
        <v>303</v>
      </c>
      <c r="C786" s="16" t="s">
        <v>217</v>
      </c>
      <c r="D786" s="16" t="s">
        <v>24</v>
      </c>
      <c r="E786" s="16" t="s">
        <v>87</v>
      </c>
      <c r="F786" s="16" t="s">
        <v>104</v>
      </c>
      <c r="G786" s="17">
        <v>641333.33333333337</v>
      </c>
      <c r="H786" s="18">
        <v>8</v>
      </c>
    </row>
    <row r="787" spans="2:8" x14ac:dyDescent="0.3">
      <c r="B787" s="16" t="s">
        <v>303</v>
      </c>
      <c r="C787" s="16" t="s">
        <v>217</v>
      </c>
      <c r="D787" s="16" t="s">
        <v>28</v>
      </c>
      <c r="E787" s="16" t="s">
        <v>87</v>
      </c>
      <c r="F787" s="16" t="s">
        <v>105</v>
      </c>
      <c r="G787" s="17">
        <v>136283.33333333334</v>
      </c>
      <c r="H787" s="18">
        <v>1.7</v>
      </c>
    </row>
    <row r="788" spans="2:8" x14ac:dyDescent="0.3">
      <c r="B788" s="16" t="s">
        <v>303</v>
      </c>
      <c r="C788" s="16" t="s">
        <v>217</v>
      </c>
      <c r="D788" s="20" t="s">
        <v>32</v>
      </c>
      <c r="E788" s="20" t="s">
        <v>87</v>
      </c>
      <c r="F788" s="20" t="s">
        <v>106</v>
      </c>
      <c r="G788" s="21">
        <v>205226.66666666669</v>
      </c>
      <c r="H788" s="22">
        <v>2.56</v>
      </c>
    </row>
    <row r="789" spans="2:8" x14ac:dyDescent="0.3">
      <c r="B789" s="16" t="s">
        <v>303</v>
      </c>
      <c r="C789" s="16" t="s">
        <v>265</v>
      </c>
      <c r="D789" s="16" t="s">
        <v>4</v>
      </c>
      <c r="E789" s="16" t="s">
        <v>87</v>
      </c>
      <c r="F789" s="16" t="s">
        <v>99</v>
      </c>
      <c r="G789" s="17">
        <v>80166.666666666672</v>
      </c>
      <c r="H789" s="18">
        <v>1</v>
      </c>
    </row>
    <row r="790" spans="2:8" x14ac:dyDescent="0.3">
      <c r="B790" s="16" t="s">
        <v>303</v>
      </c>
      <c r="C790" s="16" t="s">
        <v>265</v>
      </c>
      <c r="D790" s="16" t="s">
        <v>8</v>
      </c>
      <c r="E790" s="16" t="s">
        <v>87</v>
      </c>
      <c r="F790" s="16" t="s">
        <v>100</v>
      </c>
      <c r="G790" s="17">
        <v>160333.33333333334</v>
      </c>
      <c r="H790" s="18">
        <v>2</v>
      </c>
    </row>
    <row r="791" spans="2:8" x14ac:dyDescent="0.3">
      <c r="B791" s="16" t="s">
        <v>303</v>
      </c>
      <c r="C791" s="16" t="s">
        <v>265</v>
      </c>
      <c r="D791" s="16" t="s">
        <v>12</v>
      </c>
      <c r="E791" s="16" t="s">
        <v>87</v>
      </c>
      <c r="F791" s="16" t="s">
        <v>101</v>
      </c>
      <c r="G791" s="17">
        <v>240500</v>
      </c>
      <c r="H791" s="18">
        <v>3</v>
      </c>
    </row>
    <row r="792" spans="2:8" x14ac:dyDescent="0.3">
      <c r="B792" s="16" t="s">
        <v>303</v>
      </c>
      <c r="C792" s="16" t="s">
        <v>265</v>
      </c>
      <c r="D792" s="16" t="s">
        <v>16</v>
      </c>
      <c r="E792" s="16" t="s">
        <v>87</v>
      </c>
      <c r="F792" s="16" t="s">
        <v>102</v>
      </c>
      <c r="G792" s="17">
        <v>320666.66666666669</v>
      </c>
      <c r="H792" s="18">
        <v>4</v>
      </c>
    </row>
    <row r="793" spans="2:8" x14ac:dyDescent="0.3">
      <c r="B793" s="16" t="s">
        <v>303</v>
      </c>
      <c r="C793" s="16" t="s">
        <v>265</v>
      </c>
      <c r="D793" s="16" t="s">
        <v>20</v>
      </c>
      <c r="E793" s="16" t="s">
        <v>87</v>
      </c>
      <c r="F793" s="16" t="s">
        <v>103</v>
      </c>
      <c r="G793" s="17">
        <v>561166.66666666674</v>
      </c>
      <c r="H793" s="18">
        <v>7</v>
      </c>
    </row>
    <row r="794" spans="2:8" x14ac:dyDescent="0.3">
      <c r="B794" s="16" t="s">
        <v>303</v>
      </c>
      <c r="C794" s="16" t="s">
        <v>265</v>
      </c>
      <c r="D794" s="16" t="s">
        <v>24</v>
      </c>
      <c r="E794" s="16" t="s">
        <v>87</v>
      </c>
      <c r="F794" s="16" t="s">
        <v>104</v>
      </c>
      <c r="G794" s="17">
        <v>641333.33333333337</v>
      </c>
      <c r="H794" s="18">
        <v>8</v>
      </c>
    </row>
    <row r="795" spans="2:8" x14ac:dyDescent="0.3">
      <c r="B795" s="16" t="s">
        <v>303</v>
      </c>
      <c r="C795" s="16" t="s">
        <v>265</v>
      </c>
      <c r="D795" s="16" t="s">
        <v>28</v>
      </c>
      <c r="E795" s="16" t="s">
        <v>87</v>
      </c>
      <c r="F795" s="16" t="s">
        <v>105</v>
      </c>
      <c r="G795" s="17">
        <v>136283.33333333334</v>
      </c>
      <c r="H795" s="18">
        <v>1.7</v>
      </c>
    </row>
    <row r="796" spans="2:8" x14ac:dyDescent="0.3">
      <c r="B796" s="16" t="s">
        <v>303</v>
      </c>
      <c r="C796" s="16" t="s">
        <v>265</v>
      </c>
      <c r="D796" s="20" t="s">
        <v>32</v>
      </c>
      <c r="E796" s="20" t="s">
        <v>87</v>
      </c>
      <c r="F796" s="20" t="s">
        <v>106</v>
      </c>
      <c r="G796" s="21">
        <v>205226.66666666669</v>
      </c>
      <c r="H796" s="22">
        <v>2.56</v>
      </c>
    </row>
    <row r="797" spans="2:8" x14ac:dyDescent="0.3">
      <c r="B797" s="16" t="s">
        <v>303</v>
      </c>
      <c r="C797" s="16" t="s">
        <v>266</v>
      </c>
      <c r="D797" s="16" t="s">
        <v>4</v>
      </c>
      <c r="E797" s="16" t="s">
        <v>87</v>
      </c>
      <c r="F797" s="16" t="s">
        <v>99</v>
      </c>
      <c r="G797" s="17">
        <v>80166.666666666672</v>
      </c>
      <c r="H797" s="18">
        <v>1</v>
      </c>
    </row>
    <row r="798" spans="2:8" x14ac:dyDescent="0.3">
      <c r="B798" s="16" t="s">
        <v>303</v>
      </c>
      <c r="C798" s="16" t="s">
        <v>266</v>
      </c>
      <c r="D798" s="16" t="s">
        <v>8</v>
      </c>
      <c r="E798" s="16" t="s">
        <v>87</v>
      </c>
      <c r="F798" s="16" t="s">
        <v>100</v>
      </c>
      <c r="G798" s="17">
        <v>160333.33333333334</v>
      </c>
      <c r="H798" s="18">
        <v>2</v>
      </c>
    </row>
    <row r="799" spans="2:8" x14ac:dyDescent="0.3">
      <c r="B799" s="16" t="s">
        <v>303</v>
      </c>
      <c r="C799" s="16" t="s">
        <v>266</v>
      </c>
      <c r="D799" s="16" t="s">
        <v>12</v>
      </c>
      <c r="E799" s="16" t="s">
        <v>87</v>
      </c>
      <c r="F799" s="16" t="s">
        <v>101</v>
      </c>
      <c r="G799" s="17">
        <v>240500</v>
      </c>
      <c r="H799" s="18">
        <v>3</v>
      </c>
    </row>
    <row r="800" spans="2:8" x14ac:dyDescent="0.3">
      <c r="B800" s="16" t="s">
        <v>303</v>
      </c>
      <c r="C800" s="16" t="s">
        <v>266</v>
      </c>
      <c r="D800" s="16" t="s">
        <v>16</v>
      </c>
      <c r="E800" s="16" t="s">
        <v>87</v>
      </c>
      <c r="F800" s="16" t="s">
        <v>102</v>
      </c>
      <c r="G800" s="17">
        <v>320666.66666666669</v>
      </c>
      <c r="H800" s="18">
        <v>4</v>
      </c>
    </row>
    <row r="801" spans="2:8" x14ac:dyDescent="0.3">
      <c r="B801" s="16" t="s">
        <v>303</v>
      </c>
      <c r="C801" s="16" t="s">
        <v>266</v>
      </c>
      <c r="D801" s="16" t="s">
        <v>20</v>
      </c>
      <c r="E801" s="16" t="s">
        <v>87</v>
      </c>
      <c r="F801" s="16" t="s">
        <v>103</v>
      </c>
      <c r="G801" s="17">
        <v>561166.66666666674</v>
      </c>
      <c r="H801" s="18">
        <v>7</v>
      </c>
    </row>
    <row r="802" spans="2:8" x14ac:dyDescent="0.3">
      <c r="B802" s="16" t="s">
        <v>303</v>
      </c>
      <c r="C802" s="16" t="s">
        <v>266</v>
      </c>
      <c r="D802" s="16" t="s">
        <v>24</v>
      </c>
      <c r="E802" s="16" t="s">
        <v>87</v>
      </c>
      <c r="F802" s="16" t="s">
        <v>104</v>
      </c>
      <c r="G802" s="17">
        <v>641333.33333333337</v>
      </c>
      <c r="H802" s="18">
        <v>8</v>
      </c>
    </row>
    <row r="803" spans="2:8" x14ac:dyDescent="0.3">
      <c r="B803" s="16" t="s">
        <v>303</v>
      </c>
      <c r="C803" s="16" t="s">
        <v>266</v>
      </c>
      <c r="D803" s="16" t="s">
        <v>28</v>
      </c>
      <c r="E803" s="16" t="s">
        <v>87</v>
      </c>
      <c r="F803" s="16" t="s">
        <v>105</v>
      </c>
      <c r="G803" s="17">
        <v>136283.33333333334</v>
      </c>
      <c r="H803" s="18">
        <v>1.7</v>
      </c>
    </row>
    <row r="804" spans="2:8" x14ac:dyDescent="0.3">
      <c r="B804" s="16" t="s">
        <v>303</v>
      </c>
      <c r="C804" s="16" t="s">
        <v>266</v>
      </c>
      <c r="D804" s="20" t="s">
        <v>32</v>
      </c>
      <c r="E804" s="20" t="s">
        <v>87</v>
      </c>
      <c r="F804" s="20" t="s">
        <v>106</v>
      </c>
      <c r="G804" s="21">
        <v>205226.66666666669</v>
      </c>
      <c r="H804" s="22">
        <v>2.56</v>
      </c>
    </row>
    <row r="805" spans="2:8" x14ac:dyDescent="0.3">
      <c r="B805" s="24" t="s">
        <v>303</v>
      </c>
      <c r="C805" s="20" t="s">
        <v>201</v>
      </c>
      <c r="D805" s="16" t="s">
        <v>4</v>
      </c>
      <c r="E805" s="16" t="s">
        <v>87</v>
      </c>
      <c r="F805" s="16" t="s">
        <v>99</v>
      </c>
      <c r="G805" s="17">
        <v>80166.666666666672</v>
      </c>
      <c r="H805" s="18">
        <v>1</v>
      </c>
    </row>
    <row r="806" spans="2:8" x14ac:dyDescent="0.3">
      <c r="B806" s="24" t="s">
        <v>303</v>
      </c>
      <c r="C806" s="20" t="s">
        <v>201</v>
      </c>
      <c r="D806" s="16" t="s">
        <v>8</v>
      </c>
      <c r="E806" s="16" t="s">
        <v>87</v>
      </c>
      <c r="F806" s="16" t="s">
        <v>100</v>
      </c>
      <c r="G806" s="17">
        <v>160333.33333333334</v>
      </c>
      <c r="H806" s="18">
        <v>2</v>
      </c>
    </row>
    <row r="807" spans="2:8" x14ac:dyDescent="0.3">
      <c r="B807" s="24" t="s">
        <v>303</v>
      </c>
      <c r="C807" s="20" t="s">
        <v>201</v>
      </c>
      <c r="D807" s="16" t="s">
        <v>12</v>
      </c>
      <c r="E807" s="16" t="s">
        <v>87</v>
      </c>
      <c r="F807" s="16" t="s">
        <v>101</v>
      </c>
      <c r="G807" s="17">
        <v>240500</v>
      </c>
      <c r="H807" s="18">
        <v>3</v>
      </c>
    </row>
    <row r="808" spans="2:8" x14ac:dyDescent="0.3">
      <c r="B808" s="24" t="s">
        <v>303</v>
      </c>
      <c r="C808" s="20" t="s">
        <v>201</v>
      </c>
      <c r="D808" s="16" t="s">
        <v>16</v>
      </c>
      <c r="E808" s="16" t="s">
        <v>87</v>
      </c>
      <c r="F808" s="16" t="s">
        <v>102</v>
      </c>
      <c r="G808" s="17">
        <v>320666.66666666669</v>
      </c>
      <c r="H808" s="18">
        <v>4</v>
      </c>
    </row>
    <row r="809" spans="2:8" x14ac:dyDescent="0.3">
      <c r="B809" s="24" t="s">
        <v>303</v>
      </c>
      <c r="C809" s="20" t="s">
        <v>201</v>
      </c>
      <c r="D809" s="16" t="s">
        <v>20</v>
      </c>
      <c r="E809" s="16" t="s">
        <v>87</v>
      </c>
      <c r="F809" s="16" t="s">
        <v>103</v>
      </c>
      <c r="G809" s="17">
        <v>561166.66666666674</v>
      </c>
      <c r="H809" s="18">
        <v>7</v>
      </c>
    </row>
    <row r="810" spans="2:8" x14ac:dyDescent="0.3">
      <c r="B810" s="24" t="s">
        <v>303</v>
      </c>
      <c r="C810" s="20" t="s">
        <v>201</v>
      </c>
      <c r="D810" s="16" t="s">
        <v>24</v>
      </c>
      <c r="E810" s="16" t="s">
        <v>87</v>
      </c>
      <c r="F810" s="16" t="s">
        <v>104</v>
      </c>
      <c r="G810" s="17">
        <v>641333.33333333337</v>
      </c>
      <c r="H810" s="18">
        <v>8</v>
      </c>
    </row>
    <row r="811" spans="2:8" x14ac:dyDescent="0.3">
      <c r="B811" s="24" t="s">
        <v>303</v>
      </c>
      <c r="C811" s="20" t="s">
        <v>201</v>
      </c>
      <c r="D811" s="16" t="s">
        <v>28</v>
      </c>
      <c r="E811" s="16" t="s">
        <v>87</v>
      </c>
      <c r="F811" s="16" t="s">
        <v>105</v>
      </c>
      <c r="G811" s="17">
        <v>136283.33333333334</v>
      </c>
      <c r="H811" s="18">
        <v>1.7</v>
      </c>
    </row>
    <row r="812" spans="2:8" x14ac:dyDescent="0.3">
      <c r="B812" s="24" t="s">
        <v>303</v>
      </c>
      <c r="C812" s="20" t="s">
        <v>201</v>
      </c>
      <c r="D812" s="20" t="s">
        <v>32</v>
      </c>
      <c r="E812" s="20" t="s">
        <v>87</v>
      </c>
      <c r="F812" s="20" t="s">
        <v>106</v>
      </c>
      <c r="G812" s="21">
        <v>205226.66666666669</v>
      </c>
      <c r="H812" s="22">
        <v>2.56</v>
      </c>
    </row>
    <row r="813" spans="2:8" x14ac:dyDescent="0.3">
      <c r="B813" s="16" t="s">
        <v>303</v>
      </c>
      <c r="C813" s="16" t="s">
        <v>208</v>
      </c>
      <c r="D813" s="16" t="s">
        <v>4</v>
      </c>
      <c r="E813" s="16" t="s">
        <v>87</v>
      </c>
      <c r="F813" s="16" t="s">
        <v>99</v>
      </c>
      <c r="G813" s="17">
        <v>80166.666666666672</v>
      </c>
      <c r="H813" s="18">
        <v>1</v>
      </c>
    </row>
    <row r="814" spans="2:8" x14ac:dyDescent="0.3">
      <c r="B814" s="16" t="s">
        <v>303</v>
      </c>
      <c r="C814" s="16" t="s">
        <v>208</v>
      </c>
      <c r="D814" s="16" t="s">
        <v>8</v>
      </c>
      <c r="E814" s="16" t="s">
        <v>87</v>
      </c>
      <c r="F814" s="16" t="s">
        <v>100</v>
      </c>
      <c r="G814" s="17">
        <v>160333.33333333334</v>
      </c>
      <c r="H814" s="18">
        <v>2</v>
      </c>
    </row>
    <row r="815" spans="2:8" x14ac:dyDescent="0.3">
      <c r="B815" s="16" t="s">
        <v>303</v>
      </c>
      <c r="C815" s="16" t="s">
        <v>208</v>
      </c>
      <c r="D815" s="16" t="s">
        <v>12</v>
      </c>
      <c r="E815" s="16" t="s">
        <v>87</v>
      </c>
      <c r="F815" s="16" t="s">
        <v>101</v>
      </c>
      <c r="G815" s="17">
        <v>240500</v>
      </c>
      <c r="H815" s="18">
        <v>3</v>
      </c>
    </row>
    <row r="816" spans="2:8" x14ac:dyDescent="0.3">
      <c r="B816" s="16" t="s">
        <v>303</v>
      </c>
      <c r="C816" s="16" t="s">
        <v>208</v>
      </c>
      <c r="D816" s="16" t="s">
        <v>16</v>
      </c>
      <c r="E816" s="16" t="s">
        <v>87</v>
      </c>
      <c r="F816" s="16" t="s">
        <v>102</v>
      </c>
      <c r="G816" s="17">
        <v>320666.66666666669</v>
      </c>
      <c r="H816" s="18">
        <v>4</v>
      </c>
    </row>
    <row r="817" spans="2:8" x14ac:dyDescent="0.3">
      <c r="B817" s="16" t="s">
        <v>303</v>
      </c>
      <c r="C817" s="16" t="s">
        <v>208</v>
      </c>
      <c r="D817" s="16" t="s">
        <v>20</v>
      </c>
      <c r="E817" s="16" t="s">
        <v>87</v>
      </c>
      <c r="F817" s="16" t="s">
        <v>103</v>
      </c>
      <c r="G817" s="17">
        <v>561166.66666666674</v>
      </c>
      <c r="H817" s="18">
        <v>7</v>
      </c>
    </row>
    <row r="818" spans="2:8" x14ac:dyDescent="0.3">
      <c r="B818" s="16" t="s">
        <v>303</v>
      </c>
      <c r="C818" s="16" t="s">
        <v>208</v>
      </c>
      <c r="D818" s="16" t="s">
        <v>24</v>
      </c>
      <c r="E818" s="16" t="s">
        <v>87</v>
      </c>
      <c r="F818" s="16" t="s">
        <v>104</v>
      </c>
      <c r="G818" s="17">
        <v>641333.33333333337</v>
      </c>
      <c r="H818" s="18">
        <v>8</v>
      </c>
    </row>
    <row r="819" spans="2:8" x14ac:dyDescent="0.3">
      <c r="B819" s="16" t="s">
        <v>303</v>
      </c>
      <c r="C819" s="16" t="s">
        <v>208</v>
      </c>
      <c r="D819" s="16" t="s">
        <v>28</v>
      </c>
      <c r="E819" s="16" t="s">
        <v>87</v>
      </c>
      <c r="F819" s="16" t="s">
        <v>105</v>
      </c>
      <c r="G819" s="17">
        <v>136283.33333333334</v>
      </c>
      <c r="H819" s="18">
        <v>1.7</v>
      </c>
    </row>
    <row r="820" spans="2:8" x14ac:dyDescent="0.3">
      <c r="B820" s="16" t="s">
        <v>303</v>
      </c>
      <c r="C820" s="16" t="s">
        <v>208</v>
      </c>
      <c r="D820" s="20" t="s">
        <v>32</v>
      </c>
      <c r="E820" s="20" t="s">
        <v>87</v>
      </c>
      <c r="F820" s="20" t="s">
        <v>106</v>
      </c>
      <c r="G820" s="21">
        <v>205226.66666666669</v>
      </c>
      <c r="H820" s="22">
        <v>2.56</v>
      </c>
    </row>
    <row r="821" spans="2:8" x14ac:dyDescent="0.3">
      <c r="B821" s="16" t="s">
        <v>842</v>
      </c>
      <c r="C821" s="16" t="s">
        <v>217</v>
      </c>
      <c r="D821" s="16" t="s">
        <v>4</v>
      </c>
      <c r="E821" s="16" t="s">
        <v>87</v>
      </c>
      <c r="F821" s="16" t="s">
        <v>99</v>
      </c>
      <c r="G821" s="17">
        <v>80166.666666666672</v>
      </c>
      <c r="H821" s="18">
        <v>1</v>
      </c>
    </row>
    <row r="822" spans="2:8" x14ac:dyDescent="0.3">
      <c r="B822" s="16" t="s">
        <v>842</v>
      </c>
      <c r="C822" s="16" t="s">
        <v>217</v>
      </c>
      <c r="D822" s="16" t="s">
        <v>8</v>
      </c>
      <c r="E822" s="16" t="s">
        <v>87</v>
      </c>
      <c r="F822" s="16" t="s">
        <v>100</v>
      </c>
      <c r="G822" s="17">
        <v>160333.33333333334</v>
      </c>
      <c r="H822" s="18">
        <v>2</v>
      </c>
    </row>
    <row r="823" spans="2:8" x14ac:dyDescent="0.3">
      <c r="B823" s="16" t="s">
        <v>842</v>
      </c>
      <c r="C823" s="16" t="s">
        <v>217</v>
      </c>
      <c r="D823" s="16" t="s">
        <v>12</v>
      </c>
      <c r="E823" s="16" t="s">
        <v>87</v>
      </c>
      <c r="F823" s="16" t="s">
        <v>101</v>
      </c>
      <c r="G823" s="17">
        <v>240500</v>
      </c>
      <c r="H823" s="18">
        <v>3</v>
      </c>
    </row>
    <row r="824" spans="2:8" x14ac:dyDescent="0.3">
      <c r="B824" s="16" t="s">
        <v>842</v>
      </c>
      <c r="C824" s="16" t="s">
        <v>217</v>
      </c>
      <c r="D824" s="16" t="s">
        <v>16</v>
      </c>
      <c r="E824" s="16" t="s">
        <v>87</v>
      </c>
      <c r="F824" s="16" t="s">
        <v>102</v>
      </c>
      <c r="G824" s="17">
        <v>320666.66666666669</v>
      </c>
      <c r="H824" s="18">
        <v>4</v>
      </c>
    </row>
    <row r="825" spans="2:8" x14ac:dyDescent="0.3">
      <c r="B825" s="16" t="s">
        <v>842</v>
      </c>
      <c r="C825" s="16" t="s">
        <v>217</v>
      </c>
      <c r="D825" s="16" t="s">
        <v>20</v>
      </c>
      <c r="E825" s="16" t="s">
        <v>87</v>
      </c>
      <c r="F825" s="16" t="s">
        <v>103</v>
      </c>
      <c r="G825" s="17">
        <v>561166.66666666674</v>
      </c>
      <c r="H825" s="18">
        <v>7</v>
      </c>
    </row>
    <row r="826" spans="2:8" x14ac:dyDescent="0.3">
      <c r="B826" s="16" t="s">
        <v>842</v>
      </c>
      <c r="C826" s="16" t="s">
        <v>217</v>
      </c>
      <c r="D826" s="16" t="s">
        <v>24</v>
      </c>
      <c r="E826" s="16" t="s">
        <v>87</v>
      </c>
      <c r="F826" s="16" t="s">
        <v>104</v>
      </c>
      <c r="G826" s="17">
        <v>641333.33333333337</v>
      </c>
      <c r="H826" s="18">
        <v>8</v>
      </c>
    </row>
    <row r="827" spans="2:8" x14ac:dyDescent="0.3">
      <c r="B827" s="16" t="s">
        <v>842</v>
      </c>
      <c r="C827" s="16" t="s">
        <v>217</v>
      </c>
      <c r="D827" s="16" t="s">
        <v>28</v>
      </c>
      <c r="E827" s="16" t="s">
        <v>87</v>
      </c>
      <c r="F827" s="16" t="s">
        <v>105</v>
      </c>
      <c r="G827" s="17">
        <v>136283.33333333334</v>
      </c>
      <c r="H827" s="18">
        <v>1.7</v>
      </c>
    </row>
    <row r="828" spans="2:8" x14ac:dyDescent="0.3">
      <c r="B828" s="16" t="s">
        <v>842</v>
      </c>
      <c r="C828" s="16" t="s">
        <v>217</v>
      </c>
      <c r="D828" s="20" t="s">
        <v>32</v>
      </c>
      <c r="E828" s="20" t="s">
        <v>87</v>
      </c>
      <c r="F828" s="20" t="s">
        <v>106</v>
      </c>
      <c r="G828" s="21">
        <v>205226.66666666669</v>
      </c>
      <c r="H828" s="22">
        <v>2.56</v>
      </c>
    </row>
    <row r="829" spans="2:8" x14ac:dyDescent="0.3">
      <c r="B829" s="16" t="s">
        <v>842</v>
      </c>
      <c r="C829" s="16" t="s">
        <v>201</v>
      </c>
      <c r="D829" s="16" t="s">
        <v>4</v>
      </c>
      <c r="E829" s="16" t="s">
        <v>87</v>
      </c>
      <c r="F829" s="16" t="s">
        <v>99</v>
      </c>
      <c r="G829" s="17">
        <v>80166.666666666672</v>
      </c>
      <c r="H829" s="18">
        <v>1</v>
      </c>
    </row>
    <row r="830" spans="2:8" x14ac:dyDescent="0.3">
      <c r="B830" s="16" t="s">
        <v>842</v>
      </c>
      <c r="C830" s="16" t="s">
        <v>201</v>
      </c>
      <c r="D830" s="16" t="s">
        <v>8</v>
      </c>
      <c r="E830" s="16" t="s">
        <v>87</v>
      </c>
      <c r="F830" s="16" t="s">
        <v>100</v>
      </c>
      <c r="G830" s="17">
        <v>160333.33333333334</v>
      </c>
      <c r="H830" s="18">
        <v>2</v>
      </c>
    </row>
    <row r="831" spans="2:8" x14ac:dyDescent="0.3">
      <c r="B831" s="16" t="s">
        <v>842</v>
      </c>
      <c r="C831" s="16" t="s">
        <v>201</v>
      </c>
      <c r="D831" s="16" t="s">
        <v>12</v>
      </c>
      <c r="E831" s="16" t="s">
        <v>87</v>
      </c>
      <c r="F831" s="16" t="s">
        <v>101</v>
      </c>
      <c r="G831" s="17">
        <v>240500</v>
      </c>
      <c r="H831" s="18">
        <v>3</v>
      </c>
    </row>
    <row r="832" spans="2:8" x14ac:dyDescent="0.3">
      <c r="B832" s="16" t="s">
        <v>842</v>
      </c>
      <c r="C832" s="16" t="s">
        <v>201</v>
      </c>
      <c r="D832" s="16" t="s">
        <v>16</v>
      </c>
      <c r="E832" s="16" t="s">
        <v>87</v>
      </c>
      <c r="F832" s="16" t="s">
        <v>102</v>
      </c>
      <c r="G832" s="17">
        <v>320666.66666666669</v>
      </c>
      <c r="H832" s="18">
        <v>4</v>
      </c>
    </row>
    <row r="833" spans="2:8" x14ac:dyDescent="0.3">
      <c r="B833" s="16" t="s">
        <v>842</v>
      </c>
      <c r="C833" s="16" t="s">
        <v>201</v>
      </c>
      <c r="D833" s="16" t="s">
        <v>20</v>
      </c>
      <c r="E833" s="16" t="s">
        <v>87</v>
      </c>
      <c r="F833" s="16" t="s">
        <v>103</v>
      </c>
      <c r="G833" s="17">
        <v>561166.66666666674</v>
      </c>
      <c r="H833" s="18">
        <v>7</v>
      </c>
    </row>
    <row r="834" spans="2:8" x14ac:dyDescent="0.3">
      <c r="B834" s="16" t="s">
        <v>842</v>
      </c>
      <c r="C834" s="16" t="s">
        <v>201</v>
      </c>
      <c r="D834" s="16" t="s">
        <v>24</v>
      </c>
      <c r="E834" s="16" t="s">
        <v>87</v>
      </c>
      <c r="F834" s="16" t="s">
        <v>104</v>
      </c>
      <c r="G834" s="17">
        <v>641333.33333333337</v>
      </c>
      <c r="H834" s="18">
        <v>8</v>
      </c>
    </row>
    <row r="835" spans="2:8" x14ac:dyDescent="0.3">
      <c r="B835" s="16" t="s">
        <v>842</v>
      </c>
      <c r="C835" s="16" t="s">
        <v>201</v>
      </c>
      <c r="D835" s="16" t="s">
        <v>28</v>
      </c>
      <c r="E835" s="16" t="s">
        <v>87</v>
      </c>
      <c r="F835" s="16" t="s">
        <v>105</v>
      </c>
      <c r="G835" s="17">
        <v>136283.33333333334</v>
      </c>
      <c r="H835" s="18">
        <v>1.7</v>
      </c>
    </row>
    <row r="836" spans="2:8" x14ac:dyDescent="0.3">
      <c r="B836" s="16" t="s">
        <v>842</v>
      </c>
      <c r="C836" s="16" t="s">
        <v>201</v>
      </c>
      <c r="D836" s="20" t="s">
        <v>32</v>
      </c>
      <c r="E836" s="20" t="s">
        <v>87</v>
      </c>
      <c r="F836" s="20" t="s">
        <v>106</v>
      </c>
      <c r="G836" s="21">
        <v>205226.66666666669</v>
      </c>
      <c r="H836" s="22">
        <v>2.56</v>
      </c>
    </row>
    <row r="837" spans="2:8" x14ac:dyDescent="0.3">
      <c r="B837" s="16" t="s">
        <v>842</v>
      </c>
      <c r="C837" s="16" t="s">
        <v>202</v>
      </c>
      <c r="D837" s="16" t="s">
        <v>4</v>
      </c>
      <c r="E837" s="16" t="s">
        <v>87</v>
      </c>
      <c r="F837" s="16" t="s">
        <v>99</v>
      </c>
      <c r="G837" s="17">
        <v>80166.666666666672</v>
      </c>
      <c r="H837" s="18">
        <v>1</v>
      </c>
    </row>
    <row r="838" spans="2:8" x14ac:dyDescent="0.3">
      <c r="B838" s="16" t="s">
        <v>842</v>
      </c>
      <c r="C838" s="16" t="s">
        <v>202</v>
      </c>
      <c r="D838" s="16" t="s">
        <v>8</v>
      </c>
      <c r="E838" s="16" t="s">
        <v>87</v>
      </c>
      <c r="F838" s="16" t="s">
        <v>100</v>
      </c>
      <c r="G838" s="17">
        <v>160333.33333333334</v>
      </c>
      <c r="H838" s="18">
        <v>2</v>
      </c>
    </row>
    <row r="839" spans="2:8" x14ac:dyDescent="0.3">
      <c r="B839" s="16" t="s">
        <v>842</v>
      </c>
      <c r="C839" s="16" t="s">
        <v>202</v>
      </c>
      <c r="D839" s="16" t="s">
        <v>12</v>
      </c>
      <c r="E839" s="16" t="s">
        <v>87</v>
      </c>
      <c r="F839" s="16" t="s">
        <v>101</v>
      </c>
      <c r="G839" s="17">
        <v>240500</v>
      </c>
      <c r="H839" s="18">
        <v>3</v>
      </c>
    </row>
    <row r="840" spans="2:8" x14ac:dyDescent="0.3">
      <c r="B840" s="16" t="s">
        <v>842</v>
      </c>
      <c r="C840" s="16" t="s">
        <v>202</v>
      </c>
      <c r="D840" s="16" t="s">
        <v>16</v>
      </c>
      <c r="E840" s="16" t="s">
        <v>87</v>
      </c>
      <c r="F840" s="16" t="s">
        <v>102</v>
      </c>
      <c r="G840" s="17">
        <v>320666.66666666669</v>
      </c>
      <c r="H840" s="18">
        <v>4</v>
      </c>
    </row>
    <row r="841" spans="2:8" x14ac:dyDescent="0.3">
      <c r="B841" s="16" t="s">
        <v>842</v>
      </c>
      <c r="C841" s="16" t="s">
        <v>202</v>
      </c>
      <c r="D841" s="16" t="s">
        <v>20</v>
      </c>
      <c r="E841" s="16" t="s">
        <v>87</v>
      </c>
      <c r="F841" s="16" t="s">
        <v>103</v>
      </c>
      <c r="G841" s="17">
        <v>561166.66666666674</v>
      </c>
      <c r="H841" s="18">
        <v>7</v>
      </c>
    </row>
    <row r="842" spans="2:8" x14ac:dyDescent="0.3">
      <c r="B842" s="16" t="s">
        <v>842</v>
      </c>
      <c r="C842" s="16" t="s">
        <v>202</v>
      </c>
      <c r="D842" s="16" t="s">
        <v>24</v>
      </c>
      <c r="E842" s="16" t="s">
        <v>87</v>
      </c>
      <c r="F842" s="16" t="s">
        <v>104</v>
      </c>
      <c r="G842" s="17">
        <v>641333.33333333337</v>
      </c>
      <c r="H842" s="18">
        <v>8</v>
      </c>
    </row>
    <row r="843" spans="2:8" x14ac:dyDescent="0.3">
      <c r="B843" s="16" t="s">
        <v>842</v>
      </c>
      <c r="C843" s="16" t="s">
        <v>202</v>
      </c>
      <c r="D843" s="16" t="s">
        <v>28</v>
      </c>
      <c r="E843" s="16" t="s">
        <v>87</v>
      </c>
      <c r="F843" s="16" t="s">
        <v>105</v>
      </c>
      <c r="G843" s="17">
        <v>136283.33333333334</v>
      </c>
      <c r="H843" s="18">
        <v>1.7</v>
      </c>
    </row>
    <row r="844" spans="2:8" x14ac:dyDescent="0.3">
      <c r="B844" s="16" t="s">
        <v>842</v>
      </c>
      <c r="C844" s="16" t="s">
        <v>202</v>
      </c>
      <c r="D844" s="20" t="s">
        <v>32</v>
      </c>
      <c r="E844" s="20" t="s">
        <v>87</v>
      </c>
      <c r="F844" s="20" t="s">
        <v>106</v>
      </c>
      <c r="G844" s="21">
        <v>205226.66666666669</v>
      </c>
      <c r="H844" s="22">
        <v>2.56</v>
      </c>
    </row>
    <row r="845" spans="2:8" x14ac:dyDescent="0.3">
      <c r="B845" s="16" t="s">
        <v>842</v>
      </c>
      <c r="C845" s="16" t="s">
        <v>203</v>
      </c>
      <c r="D845" s="16" t="s">
        <v>4</v>
      </c>
      <c r="E845" s="16" t="s">
        <v>87</v>
      </c>
      <c r="F845" s="16" t="s">
        <v>99</v>
      </c>
      <c r="G845" s="17">
        <v>80166.666666666672</v>
      </c>
      <c r="H845" s="18">
        <v>1</v>
      </c>
    </row>
    <row r="846" spans="2:8" x14ac:dyDescent="0.3">
      <c r="B846" s="16" t="s">
        <v>842</v>
      </c>
      <c r="C846" s="16" t="s">
        <v>203</v>
      </c>
      <c r="D846" s="16" t="s">
        <v>8</v>
      </c>
      <c r="E846" s="16" t="s">
        <v>87</v>
      </c>
      <c r="F846" s="16" t="s">
        <v>100</v>
      </c>
      <c r="G846" s="17">
        <v>160333.33333333334</v>
      </c>
      <c r="H846" s="18">
        <v>2</v>
      </c>
    </row>
    <row r="847" spans="2:8" x14ac:dyDescent="0.3">
      <c r="B847" s="16" t="s">
        <v>842</v>
      </c>
      <c r="C847" s="16" t="s">
        <v>203</v>
      </c>
      <c r="D847" s="16" t="s">
        <v>12</v>
      </c>
      <c r="E847" s="16" t="s">
        <v>87</v>
      </c>
      <c r="F847" s="16" t="s">
        <v>101</v>
      </c>
      <c r="G847" s="17">
        <v>240500</v>
      </c>
      <c r="H847" s="18">
        <v>3</v>
      </c>
    </row>
    <row r="848" spans="2:8" x14ac:dyDescent="0.3">
      <c r="B848" s="16" t="s">
        <v>842</v>
      </c>
      <c r="C848" s="16" t="s">
        <v>203</v>
      </c>
      <c r="D848" s="16" t="s">
        <v>16</v>
      </c>
      <c r="E848" s="16" t="s">
        <v>87</v>
      </c>
      <c r="F848" s="16" t="s">
        <v>102</v>
      </c>
      <c r="G848" s="17">
        <v>320666.66666666669</v>
      </c>
      <c r="H848" s="18">
        <v>4</v>
      </c>
    </row>
    <row r="849" spans="2:8" x14ac:dyDescent="0.3">
      <c r="B849" s="16" t="s">
        <v>842</v>
      </c>
      <c r="C849" s="16" t="s">
        <v>203</v>
      </c>
      <c r="D849" s="16" t="s">
        <v>20</v>
      </c>
      <c r="E849" s="16" t="s">
        <v>87</v>
      </c>
      <c r="F849" s="16" t="s">
        <v>103</v>
      </c>
      <c r="G849" s="17">
        <v>561166.66666666674</v>
      </c>
      <c r="H849" s="18">
        <v>7</v>
      </c>
    </row>
    <row r="850" spans="2:8" x14ac:dyDescent="0.3">
      <c r="B850" s="16" t="s">
        <v>842</v>
      </c>
      <c r="C850" s="16" t="s">
        <v>203</v>
      </c>
      <c r="D850" s="16" t="s">
        <v>24</v>
      </c>
      <c r="E850" s="16" t="s">
        <v>87</v>
      </c>
      <c r="F850" s="16" t="s">
        <v>104</v>
      </c>
      <c r="G850" s="17">
        <v>641333.33333333337</v>
      </c>
      <c r="H850" s="18">
        <v>8</v>
      </c>
    </row>
    <row r="851" spans="2:8" x14ac:dyDescent="0.3">
      <c r="B851" s="16" t="s">
        <v>842</v>
      </c>
      <c r="C851" s="16" t="s">
        <v>203</v>
      </c>
      <c r="D851" s="16" t="s">
        <v>28</v>
      </c>
      <c r="E851" s="16" t="s">
        <v>87</v>
      </c>
      <c r="F851" s="16" t="s">
        <v>105</v>
      </c>
      <c r="G851" s="17">
        <v>136283.33333333334</v>
      </c>
      <c r="H851" s="18">
        <v>1.7</v>
      </c>
    </row>
    <row r="852" spans="2:8" x14ac:dyDescent="0.3">
      <c r="B852" s="16" t="s">
        <v>842</v>
      </c>
      <c r="C852" s="16" t="s">
        <v>203</v>
      </c>
      <c r="D852" s="20" t="s">
        <v>32</v>
      </c>
      <c r="E852" s="20" t="s">
        <v>87</v>
      </c>
      <c r="F852" s="20" t="s">
        <v>106</v>
      </c>
      <c r="G852" s="21">
        <v>205226.66666666669</v>
      </c>
      <c r="H852" s="22">
        <v>2.56</v>
      </c>
    </row>
    <row r="853" spans="2:8" x14ac:dyDescent="0.3">
      <c r="B853" s="16" t="s">
        <v>842</v>
      </c>
      <c r="C853" s="16" t="s">
        <v>267</v>
      </c>
      <c r="D853" s="16" t="s">
        <v>4</v>
      </c>
      <c r="E853" s="16" t="s">
        <v>87</v>
      </c>
      <c r="F853" s="16" t="s">
        <v>99</v>
      </c>
      <c r="G853" s="17">
        <v>80166.666666666672</v>
      </c>
      <c r="H853" s="18">
        <v>1</v>
      </c>
    </row>
    <row r="854" spans="2:8" x14ac:dyDescent="0.3">
      <c r="B854" s="16" t="s">
        <v>842</v>
      </c>
      <c r="C854" s="16" t="s">
        <v>267</v>
      </c>
      <c r="D854" s="16" t="s">
        <v>8</v>
      </c>
      <c r="E854" s="16" t="s">
        <v>87</v>
      </c>
      <c r="F854" s="16" t="s">
        <v>100</v>
      </c>
      <c r="G854" s="17">
        <v>160333.33333333334</v>
      </c>
      <c r="H854" s="18">
        <v>2</v>
      </c>
    </row>
    <row r="855" spans="2:8" x14ac:dyDescent="0.3">
      <c r="B855" s="16" t="s">
        <v>842</v>
      </c>
      <c r="C855" s="16" t="s">
        <v>267</v>
      </c>
      <c r="D855" s="16" t="s">
        <v>12</v>
      </c>
      <c r="E855" s="16" t="s">
        <v>87</v>
      </c>
      <c r="F855" s="16" t="s">
        <v>101</v>
      </c>
      <c r="G855" s="17">
        <v>240500</v>
      </c>
      <c r="H855" s="18">
        <v>3</v>
      </c>
    </row>
    <row r="856" spans="2:8" x14ac:dyDescent="0.3">
      <c r="B856" s="16" t="s">
        <v>842</v>
      </c>
      <c r="C856" s="16" t="s">
        <v>267</v>
      </c>
      <c r="D856" s="16" t="s">
        <v>16</v>
      </c>
      <c r="E856" s="16" t="s">
        <v>87</v>
      </c>
      <c r="F856" s="16" t="s">
        <v>102</v>
      </c>
      <c r="G856" s="17">
        <v>320666.66666666669</v>
      </c>
      <c r="H856" s="18">
        <v>4</v>
      </c>
    </row>
    <row r="857" spans="2:8" x14ac:dyDescent="0.3">
      <c r="B857" s="16" t="s">
        <v>842</v>
      </c>
      <c r="C857" s="16" t="s">
        <v>267</v>
      </c>
      <c r="D857" s="16" t="s">
        <v>20</v>
      </c>
      <c r="E857" s="16" t="s">
        <v>87</v>
      </c>
      <c r="F857" s="16" t="s">
        <v>103</v>
      </c>
      <c r="G857" s="17">
        <v>561166.66666666674</v>
      </c>
      <c r="H857" s="18">
        <v>7</v>
      </c>
    </row>
    <row r="858" spans="2:8" x14ac:dyDescent="0.3">
      <c r="B858" s="16" t="s">
        <v>842</v>
      </c>
      <c r="C858" s="16" t="s">
        <v>267</v>
      </c>
      <c r="D858" s="16" t="s">
        <v>24</v>
      </c>
      <c r="E858" s="16" t="s">
        <v>87</v>
      </c>
      <c r="F858" s="16" t="s">
        <v>104</v>
      </c>
      <c r="G858" s="17">
        <v>641333.33333333337</v>
      </c>
      <c r="H858" s="18">
        <v>8</v>
      </c>
    </row>
    <row r="859" spans="2:8" x14ac:dyDescent="0.3">
      <c r="B859" s="16" t="s">
        <v>842</v>
      </c>
      <c r="C859" s="16" t="s">
        <v>267</v>
      </c>
      <c r="D859" s="16" t="s">
        <v>28</v>
      </c>
      <c r="E859" s="16" t="s">
        <v>87</v>
      </c>
      <c r="F859" s="16" t="s">
        <v>105</v>
      </c>
      <c r="G859" s="17">
        <v>136283.33333333334</v>
      </c>
      <c r="H859" s="18">
        <v>1.7</v>
      </c>
    </row>
    <row r="860" spans="2:8" x14ac:dyDescent="0.3">
      <c r="B860" s="16" t="s">
        <v>842</v>
      </c>
      <c r="C860" s="16" t="s">
        <v>267</v>
      </c>
      <c r="D860" s="20" t="s">
        <v>32</v>
      </c>
      <c r="E860" s="20" t="s">
        <v>87</v>
      </c>
      <c r="F860" s="20" t="s">
        <v>106</v>
      </c>
      <c r="G860" s="21">
        <v>205226.66666666669</v>
      </c>
      <c r="H860" s="22">
        <v>2.56</v>
      </c>
    </row>
    <row r="861" spans="2:8" x14ac:dyDescent="0.3">
      <c r="B861" s="16" t="s">
        <v>842</v>
      </c>
      <c r="C861" s="16" t="s">
        <v>268</v>
      </c>
      <c r="D861" s="16" t="s">
        <v>4</v>
      </c>
      <c r="E861" s="16" t="s">
        <v>87</v>
      </c>
      <c r="F861" s="16" t="s">
        <v>99</v>
      </c>
      <c r="G861" s="17">
        <v>80166.666666666672</v>
      </c>
      <c r="H861" s="18">
        <v>1</v>
      </c>
    </row>
    <row r="862" spans="2:8" x14ac:dyDescent="0.3">
      <c r="B862" s="16" t="s">
        <v>842</v>
      </c>
      <c r="C862" s="16" t="s">
        <v>268</v>
      </c>
      <c r="D862" s="16" t="s">
        <v>8</v>
      </c>
      <c r="E862" s="16" t="s">
        <v>87</v>
      </c>
      <c r="F862" s="16" t="s">
        <v>100</v>
      </c>
      <c r="G862" s="17">
        <v>160333.33333333334</v>
      </c>
      <c r="H862" s="18">
        <v>2</v>
      </c>
    </row>
    <row r="863" spans="2:8" x14ac:dyDescent="0.3">
      <c r="B863" s="16" t="s">
        <v>842</v>
      </c>
      <c r="C863" s="16" t="s">
        <v>268</v>
      </c>
      <c r="D863" s="16" t="s">
        <v>12</v>
      </c>
      <c r="E863" s="16" t="s">
        <v>87</v>
      </c>
      <c r="F863" s="16" t="s">
        <v>101</v>
      </c>
      <c r="G863" s="17">
        <v>240500</v>
      </c>
      <c r="H863" s="18">
        <v>3</v>
      </c>
    </row>
    <row r="864" spans="2:8" x14ac:dyDescent="0.3">
      <c r="B864" s="16" t="s">
        <v>842</v>
      </c>
      <c r="C864" s="16" t="s">
        <v>268</v>
      </c>
      <c r="D864" s="16" t="s">
        <v>16</v>
      </c>
      <c r="E864" s="16" t="s">
        <v>87</v>
      </c>
      <c r="F864" s="16" t="s">
        <v>102</v>
      </c>
      <c r="G864" s="17">
        <v>320666.66666666669</v>
      </c>
      <c r="H864" s="18">
        <v>4</v>
      </c>
    </row>
    <row r="865" spans="2:8" x14ac:dyDescent="0.3">
      <c r="B865" s="16" t="s">
        <v>842</v>
      </c>
      <c r="C865" s="16" t="s">
        <v>268</v>
      </c>
      <c r="D865" s="16" t="s">
        <v>20</v>
      </c>
      <c r="E865" s="16" t="s">
        <v>87</v>
      </c>
      <c r="F865" s="16" t="s">
        <v>103</v>
      </c>
      <c r="G865" s="17">
        <v>561166.66666666674</v>
      </c>
      <c r="H865" s="18">
        <v>7</v>
      </c>
    </row>
    <row r="866" spans="2:8" x14ac:dyDescent="0.3">
      <c r="B866" s="16" t="s">
        <v>842</v>
      </c>
      <c r="C866" s="16" t="s">
        <v>268</v>
      </c>
      <c r="D866" s="16" t="s">
        <v>24</v>
      </c>
      <c r="E866" s="16" t="s">
        <v>87</v>
      </c>
      <c r="F866" s="16" t="s">
        <v>104</v>
      </c>
      <c r="G866" s="17">
        <v>641333.33333333337</v>
      </c>
      <c r="H866" s="18">
        <v>8</v>
      </c>
    </row>
    <row r="867" spans="2:8" x14ac:dyDescent="0.3">
      <c r="B867" s="16" t="s">
        <v>842</v>
      </c>
      <c r="C867" s="16" t="s">
        <v>268</v>
      </c>
      <c r="D867" s="16" t="s">
        <v>28</v>
      </c>
      <c r="E867" s="16" t="s">
        <v>87</v>
      </c>
      <c r="F867" s="16" t="s">
        <v>105</v>
      </c>
      <c r="G867" s="17">
        <v>136283.33333333334</v>
      </c>
      <c r="H867" s="18">
        <v>1.7</v>
      </c>
    </row>
    <row r="868" spans="2:8" x14ac:dyDescent="0.3">
      <c r="B868" s="16" t="s">
        <v>842</v>
      </c>
      <c r="C868" s="16" t="s">
        <v>268</v>
      </c>
      <c r="D868" s="20" t="s">
        <v>32</v>
      </c>
      <c r="E868" s="20" t="s">
        <v>87</v>
      </c>
      <c r="F868" s="20" t="s">
        <v>106</v>
      </c>
      <c r="G868" s="21">
        <v>205226.66666666669</v>
      </c>
      <c r="H868" s="22">
        <v>2.56</v>
      </c>
    </row>
    <row r="869" spans="2:8" x14ac:dyDescent="0.3">
      <c r="B869" s="16" t="s">
        <v>304</v>
      </c>
      <c r="C869" s="16" t="s">
        <v>262</v>
      </c>
      <c r="D869" s="16" t="s">
        <v>4</v>
      </c>
      <c r="E869" s="16" t="s">
        <v>87</v>
      </c>
      <c r="F869" s="16" t="s">
        <v>99</v>
      </c>
      <c r="G869" s="17">
        <v>80166.666666666672</v>
      </c>
      <c r="H869" s="18">
        <v>1</v>
      </c>
    </row>
    <row r="870" spans="2:8" x14ac:dyDescent="0.3">
      <c r="B870" s="16" t="s">
        <v>304</v>
      </c>
      <c r="C870" s="16" t="s">
        <v>262</v>
      </c>
      <c r="D870" s="16" t="s">
        <v>8</v>
      </c>
      <c r="E870" s="16" t="s">
        <v>87</v>
      </c>
      <c r="F870" s="16" t="s">
        <v>100</v>
      </c>
      <c r="G870" s="17">
        <v>160333.33333333334</v>
      </c>
      <c r="H870" s="18">
        <v>2</v>
      </c>
    </row>
    <row r="871" spans="2:8" x14ac:dyDescent="0.3">
      <c r="B871" s="16" t="s">
        <v>304</v>
      </c>
      <c r="C871" s="16" t="s">
        <v>262</v>
      </c>
      <c r="D871" s="16" t="s">
        <v>12</v>
      </c>
      <c r="E871" s="16" t="s">
        <v>87</v>
      </c>
      <c r="F871" s="16" t="s">
        <v>101</v>
      </c>
      <c r="G871" s="17">
        <v>240500</v>
      </c>
      <c r="H871" s="18">
        <v>3</v>
      </c>
    </row>
    <row r="872" spans="2:8" x14ac:dyDescent="0.3">
      <c r="B872" s="16" t="s">
        <v>304</v>
      </c>
      <c r="C872" s="16" t="s">
        <v>262</v>
      </c>
      <c r="D872" s="16" t="s">
        <v>16</v>
      </c>
      <c r="E872" s="16" t="s">
        <v>87</v>
      </c>
      <c r="F872" s="16" t="s">
        <v>102</v>
      </c>
      <c r="G872" s="17">
        <v>320666.66666666669</v>
      </c>
      <c r="H872" s="18">
        <v>4</v>
      </c>
    </row>
    <row r="873" spans="2:8" x14ac:dyDescent="0.3">
      <c r="B873" s="16" t="s">
        <v>304</v>
      </c>
      <c r="C873" s="16" t="s">
        <v>262</v>
      </c>
      <c r="D873" s="16" t="s">
        <v>20</v>
      </c>
      <c r="E873" s="16" t="s">
        <v>87</v>
      </c>
      <c r="F873" s="16" t="s">
        <v>103</v>
      </c>
      <c r="G873" s="17">
        <v>561166.66666666674</v>
      </c>
      <c r="H873" s="18">
        <v>7</v>
      </c>
    </row>
    <row r="874" spans="2:8" x14ac:dyDescent="0.3">
      <c r="B874" s="16" t="s">
        <v>304</v>
      </c>
      <c r="C874" s="16" t="s">
        <v>262</v>
      </c>
      <c r="D874" s="16" t="s">
        <v>24</v>
      </c>
      <c r="E874" s="16" t="s">
        <v>87</v>
      </c>
      <c r="F874" s="16" t="s">
        <v>104</v>
      </c>
      <c r="G874" s="17">
        <v>641333.33333333337</v>
      </c>
      <c r="H874" s="18">
        <v>8</v>
      </c>
    </row>
    <row r="875" spans="2:8" x14ac:dyDescent="0.3">
      <c r="B875" s="16" t="s">
        <v>304</v>
      </c>
      <c r="C875" s="16" t="s">
        <v>262</v>
      </c>
      <c r="D875" s="16" t="s">
        <v>28</v>
      </c>
      <c r="E875" s="16" t="s">
        <v>87</v>
      </c>
      <c r="F875" s="16" t="s">
        <v>105</v>
      </c>
      <c r="G875" s="17">
        <v>136283.33333333334</v>
      </c>
      <c r="H875" s="18">
        <v>1.7</v>
      </c>
    </row>
    <row r="876" spans="2:8" x14ac:dyDescent="0.3">
      <c r="B876" s="16" t="s">
        <v>304</v>
      </c>
      <c r="C876" s="16" t="s">
        <v>262</v>
      </c>
      <c r="D876" s="20" t="s">
        <v>32</v>
      </c>
      <c r="E876" s="20" t="s">
        <v>87</v>
      </c>
      <c r="F876" s="20" t="s">
        <v>106</v>
      </c>
      <c r="G876" s="21">
        <v>205226.66666666669</v>
      </c>
      <c r="H876" s="22">
        <v>2.56</v>
      </c>
    </row>
    <row r="877" spans="2:8" x14ac:dyDescent="0.3">
      <c r="B877" s="16" t="s">
        <v>304</v>
      </c>
      <c r="C877" s="16" t="s">
        <v>270</v>
      </c>
      <c r="D877" s="16" t="s">
        <v>4</v>
      </c>
      <c r="E877" s="16" t="s">
        <v>87</v>
      </c>
      <c r="F877" s="16" t="s">
        <v>99</v>
      </c>
      <c r="G877" s="17">
        <v>80166.666666666672</v>
      </c>
      <c r="H877" s="18">
        <v>1</v>
      </c>
    </row>
    <row r="878" spans="2:8" x14ac:dyDescent="0.3">
      <c r="B878" s="16" t="s">
        <v>304</v>
      </c>
      <c r="C878" s="16" t="s">
        <v>270</v>
      </c>
      <c r="D878" s="16" t="s">
        <v>8</v>
      </c>
      <c r="E878" s="16" t="s">
        <v>87</v>
      </c>
      <c r="F878" s="16" t="s">
        <v>100</v>
      </c>
      <c r="G878" s="17">
        <v>160333.33333333334</v>
      </c>
      <c r="H878" s="18">
        <v>2</v>
      </c>
    </row>
    <row r="879" spans="2:8" x14ac:dyDescent="0.3">
      <c r="B879" s="16" t="s">
        <v>304</v>
      </c>
      <c r="C879" s="16" t="s">
        <v>270</v>
      </c>
      <c r="D879" s="16" t="s">
        <v>12</v>
      </c>
      <c r="E879" s="16" t="s">
        <v>87</v>
      </c>
      <c r="F879" s="16" t="s">
        <v>101</v>
      </c>
      <c r="G879" s="17">
        <v>240500</v>
      </c>
      <c r="H879" s="18">
        <v>3</v>
      </c>
    </row>
    <row r="880" spans="2:8" x14ac:dyDescent="0.3">
      <c r="B880" s="16" t="s">
        <v>304</v>
      </c>
      <c r="C880" s="16" t="s">
        <v>270</v>
      </c>
      <c r="D880" s="16" t="s">
        <v>16</v>
      </c>
      <c r="E880" s="16" t="s">
        <v>87</v>
      </c>
      <c r="F880" s="16" t="s">
        <v>102</v>
      </c>
      <c r="G880" s="17">
        <v>320666.66666666669</v>
      </c>
      <c r="H880" s="18">
        <v>4</v>
      </c>
    </row>
    <row r="881" spans="2:8" x14ac:dyDescent="0.3">
      <c r="B881" s="16" t="s">
        <v>304</v>
      </c>
      <c r="C881" s="16" t="s">
        <v>270</v>
      </c>
      <c r="D881" s="16" t="s">
        <v>20</v>
      </c>
      <c r="E881" s="16" t="s">
        <v>87</v>
      </c>
      <c r="F881" s="16" t="s">
        <v>103</v>
      </c>
      <c r="G881" s="17">
        <v>561166.66666666674</v>
      </c>
      <c r="H881" s="18">
        <v>7</v>
      </c>
    </row>
    <row r="882" spans="2:8" x14ac:dyDescent="0.3">
      <c r="B882" s="16" t="s">
        <v>304</v>
      </c>
      <c r="C882" s="16" t="s">
        <v>270</v>
      </c>
      <c r="D882" s="16" t="s">
        <v>24</v>
      </c>
      <c r="E882" s="16" t="s">
        <v>87</v>
      </c>
      <c r="F882" s="16" t="s">
        <v>104</v>
      </c>
      <c r="G882" s="17">
        <v>641333.33333333337</v>
      </c>
      <c r="H882" s="18">
        <v>8</v>
      </c>
    </row>
    <row r="883" spans="2:8" x14ac:dyDescent="0.3">
      <c r="B883" s="16" t="s">
        <v>304</v>
      </c>
      <c r="C883" s="16" t="s">
        <v>270</v>
      </c>
      <c r="D883" s="16" t="s">
        <v>28</v>
      </c>
      <c r="E883" s="16" t="s">
        <v>87</v>
      </c>
      <c r="F883" s="16" t="s">
        <v>105</v>
      </c>
      <c r="G883" s="17">
        <v>136283.33333333334</v>
      </c>
      <c r="H883" s="18">
        <v>1.7</v>
      </c>
    </row>
    <row r="884" spans="2:8" x14ac:dyDescent="0.3">
      <c r="B884" s="16" t="s">
        <v>304</v>
      </c>
      <c r="C884" s="16" t="s">
        <v>270</v>
      </c>
      <c r="D884" s="20" t="s">
        <v>32</v>
      </c>
      <c r="E884" s="20" t="s">
        <v>87</v>
      </c>
      <c r="F884" s="20" t="s">
        <v>106</v>
      </c>
      <c r="G884" s="21">
        <v>205226.66666666669</v>
      </c>
      <c r="H884" s="22">
        <v>2.56</v>
      </c>
    </row>
    <row r="885" spans="2:8" x14ac:dyDescent="0.3">
      <c r="B885" s="16" t="s">
        <v>304</v>
      </c>
      <c r="C885" s="16" t="s">
        <v>271</v>
      </c>
      <c r="D885" s="16" t="s">
        <v>4</v>
      </c>
      <c r="E885" s="16" t="s">
        <v>87</v>
      </c>
      <c r="F885" s="16" t="s">
        <v>99</v>
      </c>
      <c r="G885" s="17">
        <v>80166.666666666672</v>
      </c>
      <c r="H885" s="18">
        <v>1</v>
      </c>
    </row>
    <row r="886" spans="2:8" x14ac:dyDescent="0.3">
      <c r="B886" s="16" t="s">
        <v>304</v>
      </c>
      <c r="C886" s="16" t="s">
        <v>271</v>
      </c>
      <c r="D886" s="16" t="s">
        <v>8</v>
      </c>
      <c r="E886" s="16" t="s">
        <v>87</v>
      </c>
      <c r="F886" s="16" t="s">
        <v>100</v>
      </c>
      <c r="G886" s="17">
        <v>160333.33333333334</v>
      </c>
      <c r="H886" s="18">
        <v>2</v>
      </c>
    </row>
    <row r="887" spans="2:8" x14ac:dyDescent="0.3">
      <c r="B887" s="16" t="s">
        <v>304</v>
      </c>
      <c r="C887" s="16" t="s">
        <v>271</v>
      </c>
      <c r="D887" s="16" t="s">
        <v>12</v>
      </c>
      <c r="E887" s="16" t="s">
        <v>87</v>
      </c>
      <c r="F887" s="16" t="s">
        <v>101</v>
      </c>
      <c r="G887" s="17">
        <v>240500</v>
      </c>
      <c r="H887" s="18">
        <v>3</v>
      </c>
    </row>
    <row r="888" spans="2:8" x14ac:dyDescent="0.3">
      <c r="B888" s="16" t="s">
        <v>304</v>
      </c>
      <c r="C888" s="16" t="s">
        <v>271</v>
      </c>
      <c r="D888" s="16" t="s">
        <v>16</v>
      </c>
      <c r="E888" s="16" t="s">
        <v>87</v>
      </c>
      <c r="F888" s="16" t="s">
        <v>102</v>
      </c>
      <c r="G888" s="17">
        <v>320666.66666666669</v>
      </c>
      <c r="H888" s="18">
        <v>4</v>
      </c>
    </row>
    <row r="889" spans="2:8" x14ac:dyDescent="0.3">
      <c r="B889" s="16" t="s">
        <v>304</v>
      </c>
      <c r="C889" s="16" t="s">
        <v>271</v>
      </c>
      <c r="D889" s="16" t="s">
        <v>20</v>
      </c>
      <c r="E889" s="16" t="s">
        <v>87</v>
      </c>
      <c r="F889" s="16" t="s">
        <v>103</v>
      </c>
      <c r="G889" s="17">
        <v>561166.66666666674</v>
      </c>
      <c r="H889" s="18">
        <v>7</v>
      </c>
    </row>
    <row r="890" spans="2:8" x14ac:dyDescent="0.3">
      <c r="B890" s="16" t="s">
        <v>304</v>
      </c>
      <c r="C890" s="16" t="s">
        <v>271</v>
      </c>
      <c r="D890" s="16" t="s">
        <v>24</v>
      </c>
      <c r="E890" s="16" t="s">
        <v>87</v>
      </c>
      <c r="F890" s="16" t="s">
        <v>104</v>
      </c>
      <c r="G890" s="17">
        <v>641333.33333333337</v>
      </c>
      <c r="H890" s="18">
        <v>8</v>
      </c>
    </row>
    <row r="891" spans="2:8" x14ac:dyDescent="0.3">
      <c r="B891" s="16" t="s">
        <v>304</v>
      </c>
      <c r="C891" s="16" t="s">
        <v>271</v>
      </c>
      <c r="D891" s="16" t="s">
        <v>28</v>
      </c>
      <c r="E891" s="16" t="s">
        <v>87</v>
      </c>
      <c r="F891" s="16" t="s">
        <v>105</v>
      </c>
      <c r="G891" s="17">
        <v>136283.33333333334</v>
      </c>
      <c r="H891" s="18">
        <v>1.7</v>
      </c>
    </row>
    <row r="892" spans="2:8" x14ac:dyDescent="0.3">
      <c r="B892" s="16" t="s">
        <v>304</v>
      </c>
      <c r="C892" s="16" t="s">
        <v>271</v>
      </c>
      <c r="D892" s="20" t="s">
        <v>32</v>
      </c>
      <c r="E892" s="20" t="s">
        <v>87</v>
      </c>
      <c r="F892" s="20" t="s">
        <v>106</v>
      </c>
      <c r="G892" s="21">
        <v>205226.66666666669</v>
      </c>
      <c r="H892" s="22">
        <v>2.56</v>
      </c>
    </row>
    <row r="893" spans="2:8" x14ac:dyDescent="0.3">
      <c r="B893" s="16" t="s">
        <v>304</v>
      </c>
      <c r="C893" s="16" t="s">
        <v>201</v>
      </c>
      <c r="D893" s="16" t="s">
        <v>4</v>
      </c>
      <c r="E893" s="16" t="s">
        <v>87</v>
      </c>
      <c r="F893" s="16" t="s">
        <v>99</v>
      </c>
      <c r="G893" s="17">
        <v>80166.666666666672</v>
      </c>
      <c r="H893" s="18">
        <v>1</v>
      </c>
    </row>
    <row r="894" spans="2:8" x14ac:dyDescent="0.3">
      <c r="B894" s="16" t="s">
        <v>304</v>
      </c>
      <c r="C894" s="16" t="s">
        <v>201</v>
      </c>
      <c r="D894" s="16" t="s">
        <v>8</v>
      </c>
      <c r="E894" s="16" t="s">
        <v>87</v>
      </c>
      <c r="F894" s="16" t="s">
        <v>100</v>
      </c>
      <c r="G894" s="17">
        <v>160333.33333333334</v>
      </c>
      <c r="H894" s="18">
        <v>2</v>
      </c>
    </row>
    <row r="895" spans="2:8" x14ac:dyDescent="0.3">
      <c r="B895" s="16" t="s">
        <v>304</v>
      </c>
      <c r="C895" s="16" t="s">
        <v>201</v>
      </c>
      <c r="D895" s="16" t="s">
        <v>12</v>
      </c>
      <c r="E895" s="16" t="s">
        <v>87</v>
      </c>
      <c r="F895" s="16" t="s">
        <v>101</v>
      </c>
      <c r="G895" s="17">
        <v>240500</v>
      </c>
      <c r="H895" s="18">
        <v>3</v>
      </c>
    </row>
    <row r="896" spans="2:8" x14ac:dyDescent="0.3">
      <c r="B896" s="16" t="s">
        <v>304</v>
      </c>
      <c r="C896" s="16" t="s">
        <v>201</v>
      </c>
      <c r="D896" s="16" t="s">
        <v>16</v>
      </c>
      <c r="E896" s="16" t="s">
        <v>87</v>
      </c>
      <c r="F896" s="16" t="s">
        <v>102</v>
      </c>
      <c r="G896" s="17">
        <v>320666.66666666669</v>
      </c>
      <c r="H896" s="18">
        <v>4</v>
      </c>
    </row>
    <row r="897" spans="2:8" x14ac:dyDescent="0.3">
      <c r="B897" s="16" t="s">
        <v>304</v>
      </c>
      <c r="C897" s="16" t="s">
        <v>201</v>
      </c>
      <c r="D897" s="16" t="s">
        <v>20</v>
      </c>
      <c r="E897" s="16" t="s">
        <v>87</v>
      </c>
      <c r="F897" s="16" t="s">
        <v>103</v>
      </c>
      <c r="G897" s="17">
        <v>561166.66666666674</v>
      </c>
      <c r="H897" s="18">
        <v>7</v>
      </c>
    </row>
    <row r="898" spans="2:8" x14ac:dyDescent="0.3">
      <c r="B898" s="16" t="s">
        <v>304</v>
      </c>
      <c r="C898" s="16" t="s">
        <v>201</v>
      </c>
      <c r="D898" s="16" t="s">
        <v>24</v>
      </c>
      <c r="E898" s="16" t="s">
        <v>87</v>
      </c>
      <c r="F898" s="16" t="s">
        <v>104</v>
      </c>
      <c r="G898" s="17">
        <v>641333.33333333337</v>
      </c>
      <c r="H898" s="18">
        <v>8</v>
      </c>
    </row>
    <row r="899" spans="2:8" x14ac:dyDescent="0.3">
      <c r="B899" s="16" t="s">
        <v>304</v>
      </c>
      <c r="C899" s="16" t="s">
        <v>201</v>
      </c>
      <c r="D899" s="16" t="s">
        <v>28</v>
      </c>
      <c r="E899" s="16" t="s">
        <v>87</v>
      </c>
      <c r="F899" s="16" t="s">
        <v>105</v>
      </c>
      <c r="G899" s="17">
        <v>136283.33333333334</v>
      </c>
      <c r="H899" s="18">
        <v>1.7</v>
      </c>
    </row>
    <row r="900" spans="2:8" x14ac:dyDescent="0.3">
      <c r="B900" s="16" t="s">
        <v>304</v>
      </c>
      <c r="C900" s="16" t="s">
        <v>201</v>
      </c>
      <c r="D900" s="20" t="s">
        <v>32</v>
      </c>
      <c r="E900" s="20" t="s">
        <v>87</v>
      </c>
      <c r="F900" s="20" t="s">
        <v>106</v>
      </c>
      <c r="G900" s="21">
        <v>205226.66666666669</v>
      </c>
      <c r="H900" s="22">
        <v>2.56</v>
      </c>
    </row>
    <row r="901" spans="2:8" x14ac:dyDescent="0.3">
      <c r="B901" s="16" t="s">
        <v>304</v>
      </c>
      <c r="C901" s="16" t="s">
        <v>272</v>
      </c>
      <c r="D901" s="16" t="s">
        <v>4</v>
      </c>
      <c r="E901" s="16" t="s">
        <v>87</v>
      </c>
      <c r="F901" s="16" t="s">
        <v>99</v>
      </c>
      <c r="G901" s="17">
        <v>80166.666666666672</v>
      </c>
      <c r="H901" s="18">
        <v>1</v>
      </c>
    </row>
    <row r="902" spans="2:8" x14ac:dyDescent="0.3">
      <c r="B902" s="16" t="s">
        <v>304</v>
      </c>
      <c r="C902" s="16" t="s">
        <v>272</v>
      </c>
      <c r="D902" s="16" t="s">
        <v>8</v>
      </c>
      <c r="E902" s="16" t="s">
        <v>87</v>
      </c>
      <c r="F902" s="16" t="s">
        <v>100</v>
      </c>
      <c r="G902" s="17">
        <v>160333.33333333334</v>
      </c>
      <c r="H902" s="18">
        <v>2</v>
      </c>
    </row>
    <row r="903" spans="2:8" x14ac:dyDescent="0.3">
      <c r="B903" s="16" t="s">
        <v>304</v>
      </c>
      <c r="C903" s="16" t="s">
        <v>272</v>
      </c>
      <c r="D903" s="16" t="s">
        <v>12</v>
      </c>
      <c r="E903" s="16" t="s">
        <v>87</v>
      </c>
      <c r="F903" s="16" t="s">
        <v>101</v>
      </c>
      <c r="G903" s="17">
        <v>240500</v>
      </c>
      <c r="H903" s="18">
        <v>3</v>
      </c>
    </row>
    <row r="904" spans="2:8" x14ac:dyDescent="0.3">
      <c r="B904" s="16" t="s">
        <v>304</v>
      </c>
      <c r="C904" s="16" t="s">
        <v>272</v>
      </c>
      <c r="D904" s="16" t="s">
        <v>16</v>
      </c>
      <c r="E904" s="16" t="s">
        <v>87</v>
      </c>
      <c r="F904" s="16" t="s">
        <v>102</v>
      </c>
      <c r="G904" s="17">
        <v>320666.66666666669</v>
      </c>
      <c r="H904" s="18">
        <v>4</v>
      </c>
    </row>
    <row r="905" spans="2:8" x14ac:dyDescent="0.3">
      <c r="B905" s="16" t="s">
        <v>304</v>
      </c>
      <c r="C905" s="16" t="s">
        <v>272</v>
      </c>
      <c r="D905" s="16" t="s">
        <v>20</v>
      </c>
      <c r="E905" s="16" t="s">
        <v>87</v>
      </c>
      <c r="F905" s="16" t="s">
        <v>103</v>
      </c>
      <c r="G905" s="17">
        <v>561166.66666666674</v>
      </c>
      <c r="H905" s="18">
        <v>7</v>
      </c>
    </row>
    <row r="906" spans="2:8" x14ac:dyDescent="0.3">
      <c r="B906" s="16" t="s">
        <v>304</v>
      </c>
      <c r="C906" s="16" t="s">
        <v>272</v>
      </c>
      <c r="D906" s="16" t="s">
        <v>24</v>
      </c>
      <c r="E906" s="16" t="s">
        <v>87</v>
      </c>
      <c r="F906" s="16" t="s">
        <v>104</v>
      </c>
      <c r="G906" s="17">
        <v>641333.33333333337</v>
      </c>
      <c r="H906" s="18">
        <v>8</v>
      </c>
    </row>
    <row r="907" spans="2:8" x14ac:dyDescent="0.3">
      <c r="B907" s="16" t="s">
        <v>304</v>
      </c>
      <c r="C907" s="16" t="s">
        <v>272</v>
      </c>
      <c r="D907" s="16" t="s">
        <v>28</v>
      </c>
      <c r="E907" s="16" t="s">
        <v>87</v>
      </c>
      <c r="F907" s="16" t="s">
        <v>105</v>
      </c>
      <c r="G907" s="17">
        <v>136283.33333333334</v>
      </c>
      <c r="H907" s="18">
        <v>1.7</v>
      </c>
    </row>
    <row r="908" spans="2:8" x14ac:dyDescent="0.3">
      <c r="B908" s="16" t="s">
        <v>304</v>
      </c>
      <c r="C908" s="16" t="s">
        <v>272</v>
      </c>
      <c r="D908" s="20" t="s">
        <v>32</v>
      </c>
      <c r="E908" s="20" t="s">
        <v>87</v>
      </c>
      <c r="F908" s="20" t="s">
        <v>106</v>
      </c>
      <c r="G908" s="21">
        <v>205226.66666666669</v>
      </c>
      <c r="H908" s="22">
        <v>2.56</v>
      </c>
    </row>
    <row r="909" spans="2:8" x14ac:dyDescent="0.3">
      <c r="B909" s="16" t="s">
        <v>305</v>
      </c>
      <c r="C909" s="16" t="s">
        <v>273</v>
      </c>
      <c r="D909" s="16" t="s">
        <v>4</v>
      </c>
      <c r="E909" s="16" t="s">
        <v>87</v>
      </c>
      <c r="F909" s="16" t="s">
        <v>99</v>
      </c>
      <c r="G909" s="17">
        <v>80166.666666666672</v>
      </c>
      <c r="H909" s="18">
        <v>1</v>
      </c>
    </row>
    <row r="910" spans="2:8" x14ac:dyDescent="0.3">
      <c r="B910" s="16" t="s">
        <v>305</v>
      </c>
      <c r="C910" s="16" t="s">
        <v>273</v>
      </c>
      <c r="D910" s="16" t="s">
        <v>8</v>
      </c>
      <c r="E910" s="16" t="s">
        <v>87</v>
      </c>
      <c r="F910" s="16" t="s">
        <v>100</v>
      </c>
      <c r="G910" s="17">
        <v>160333.33333333334</v>
      </c>
      <c r="H910" s="18">
        <v>2</v>
      </c>
    </row>
    <row r="911" spans="2:8" x14ac:dyDescent="0.3">
      <c r="B911" s="16" t="s">
        <v>305</v>
      </c>
      <c r="C911" s="16" t="s">
        <v>273</v>
      </c>
      <c r="D911" s="16" t="s">
        <v>12</v>
      </c>
      <c r="E911" s="16" t="s">
        <v>87</v>
      </c>
      <c r="F911" s="16" t="s">
        <v>101</v>
      </c>
      <c r="G911" s="17">
        <v>240500</v>
      </c>
      <c r="H911" s="18">
        <v>3</v>
      </c>
    </row>
    <row r="912" spans="2:8" x14ac:dyDescent="0.3">
      <c r="B912" s="16" t="s">
        <v>305</v>
      </c>
      <c r="C912" s="16" t="s">
        <v>273</v>
      </c>
      <c r="D912" s="16" t="s">
        <v>16</v>
      </c>
      <c r="E912" s="16" t="s">
        <v>87</v>
      </c>
      <c r="F912" s="16" t="s">
        <v>102</v>
      </c>
      <c r="G912" s="17">
        <v>320666.66666666669</v>
      </c>
      <c r="H912" s="18">
        <v>4</v>
      </c>
    </row>
    <row r="913" spans="2:8" x14ac:dyDescent="0.3">
      <c r="B913" s="16" t="s">
        <v>305</v>
      </c>
      <c r="C913" s="16" t="s">
        <v>273</v>
      </c>
      <c r="D913" s="16" t="s">
        <v>20</v>
      </c>
      <c r="E913" s="16" t="s">
        <v>87</v>
      </c>
      <c r="F913" s="16" t="s">
        <v>103</v>
      </c>
      <c r="G913" s="17">
        <v>561166.66666666674</v>
      </c>
      <c r="H913" s="18">
        <v>7</v>
      </c>
    </row>
    <row r="914" spans="2:8" x14ac:dyDescent="0.3">
      <c r="B914" s="16" t="s">
        <v>305</v>
      </c>
      <c r="C914" s="16" t="s">
        <v>273</v>
      </c>
      <c r="D914" s="16" t="s">
        <v>24</v>
      </c>
      <c r="E914" s="16" t="s">
        <v>87</v>
      </c>
      <c r="F914" s="16" t="s">
        <v>104</v>
      </c>
      <c r="G914" s="17">
        <v>641333.33333333337</v>
      </c>
      <c r="H914" s="18">
        <v>8</v>
      </c>
    </row>
    <row r="915" spans="2:8" x14ac:dyDescent="0.3">
      <c r="B915" s="16" t="s">
        <v>305</v>
      </c>
      <c r="C915" s="16" t="s">
        <v>273</v>
      </c>
      <c r="D915" s="16" t="s">
        <v>28</v>
      </c>
      <c r="E915" s="16" t="s">
        <v>87</v>
      </c>
      <c r="F915" s="16" t="s">
        <v>105</v>
      </c>
      <c r="G915" s="17">
        <v>136283.33333333334</v>
      </c>
      <c r="H915" s="18">
        <v>1.7</v>
      </c>
    </row>
    <row r="916" spans="2:8" x14ac:dyDescent="0.3">
      <c r="B916" s="16" t="s">
        <v>305</v>
      </c>
      <c r="C916" s="16" t="s">
        <v>273</v>
      </c>
      <c r="D916" s="20" t="s">
        <v>32</v>
      </c>
      <c r="E916" s="20" t="s">
        <v>87</v>
      </c>
      <c r="F916" s="20" t="s">
        <v>106</v>
      </c>
      <c r="G916" s="21">
        <v>205226.66666666669</v>
      </c>
      <c r="H916" s="22">
        <v>2.56</v>
      </c>
    </row>
    <row r="917" spans="2:8" x14ac:dyDescent="0.3">
      <c r="B917" s="16" t="s">
        <v>305</v>
      </c>
      <c r="C917" s="16" t="s">
        <v>274</v>
      </c>
      <c r="D917" s="16" t="s">
        <v>4</v>
      </c>
      <c r="E917" s="16" t="s">
        <v>87</v>
      </c>
      <c r="F917" s="16" t="s">
        <v>99</v>
      </c>
      <c r="G917" s="17">
        <v>80166.666666666672</v>
      </c>
      <c r="H917" s="18">
        <v>1</v>
      </c>
    </row>
    <row r="918" spans="2:8" x14ac:dyDescent="0.3">
      <c r="B918" s="16" t="s">
        <v>305</v>
      </c>
      <c r="C918" s="16" t="s">
        <v>274</v>
      </c>
      <c r="D918" s="16" t="s">
        <v>8</v>
      </c>
      <c r="E918" s="16" t="s">
        <v>87</v>
      </c>
      <c r="F918" s="16" t="s">
        <v>100</v>
      </c>
      <c r="G918" s="17">
        <v>160333.33333333334</v>
      </c>
      <c r="H918" s="18">
        <v>2</v>
      </c>
    </row>
    <row r="919" spans="2:8" x14ac:dyDescent="0.3">
      <c r="B919" s="16" t="s">
        <v>305</v>
      </c>
      <c r="C919" s="16" t="s">
        <v>274</v>
      </c>
      <c r="D919" s="16" t="s">
        <v>12</v>
      </c>
      <c r="E919" s="16" t="s">
        <v>87</v>
      </c>
      <c r="F919" s="16" t="s">
        <v>101</v>
      </c>
      <c r="G919" s="17">
        <v>240500</v>
      </c>
      <c r="H919" s="18">
        <v>3</v>
      </c>
    </row>
    <row r="920" spans="2:8" x14ac:dyDescent="0.3">
      <c r="B920" s="16" t="s">
        <v>305</v>
      </c>
      <c r="C920" s="16" t="s">
        <v>274</v>
      </c>
      <c r="D920" s="16" t="s">
        <v>16</v>
      </c>
      <c r="E920" s="16" t="s">
        <v>87</v>
      </c>
      <c r="F920" s="16" t="s">
        <v>102</v>
      </c>
      <c r="G920" s="17">
        <v>320666.66666666669</v>
      </c>
      <c r="H920" s="18">
        <v>4</v>
      </c>
    </row>
    <row r="921" spans="2:8" x14ac:dyDescent="0.3">
      <c r="B921" s="16" t="s">
        <v>305</v>
      </c>
      <c r="C921" s="16" t="s">
        <v>274</v>
      </c>
      <c r="D921" s="16" t="s">
        <v>20</v>
      </c>
      <c r="E921" s="16" t="s">
        <v>87</v>
      </c>
      <c r="F921" s="16" t="s">
        <v>103</v>
      </c>
      <c r="G921" s="17">
        <v>561166.66666666674</v>
      </c>
      <c r="H921" s="18">
        <v>7</v>
      </c>
    </row>
    <row r="922" spans="2:8" x14ac:dyDescent="0.3">
      <c r="B922" s="16" t="s">
        <v>305</v>
      </c>
      <c r="C922" s="16" t="s">
        <v>274</v>
      </c>
      <c r="D922" s="16" t="s">
        <v>24</v>
      </c>
      <c r="E922" s="16" t="s">
        <v>87</v>
      </c>
      <c r="F922" s="16" t="s">
        <v>104</v>
      </c>
      <c r="G922" s="17">
        <v>641333.33333333337</v>
      </c>
      <c r="H922" s="18">
        <v>8</v>
      </c>
    </row>
    <row r="923" spans="2:8" x14ac:dyDescent="0.3">
      <c r="B923" s="16" t="s">
        <v>305</v>
      </c>
      <c r="C923" s="16" t="s">
        <v>274</v>
      </c>
      <c r="D923" s="16" t="s">
        <v>28</v>
      </c>
      <c r="E923" s="16" t="s">
        <v>87</v>
      </c>
      <c r="F923" s="16" t="s">
        <v>105</v>
      </c>
      <c r="G923" s="17">
        <v>136283.33333333334</v>
      </c>
      <c r="H923" s="18">
        <v>1.7</v>
      </c>
    </row>
    <row r="924" spans="2:8" x14ac:dyDescent="0.3">
      <c r="B924" s="16" t="s">
        <v>305</v>
      </c>
      <c r="C924" s="16" t="s">
        <v>274</v>
      </c>
      <c r="D924" s="20" t="s">
        <v>32</v>
      </c>
      <c r="E924" s="20" t="s">
        <v>87</v>
      </c>
      <c r="F924" s="20" t="s">
        <v>106</v>
      </c>
      <c r="G924" s="21">
        <v>205226.66666666669</v>
      </c>
      <c r="H924" s="22">
        <v>2.56</v>
      </c>
    </row>
    <row r="925" spans="2:8" x14ac:dyDescent="0.3">
      <c r="B925" s="16" t="s">
        <v>305</v>
      </c>
      <c r="C925" s="15" t="s">
        <v>275</v>
      </c>
      <c r="D925" s="16" t="s">
        <v>4</v>
      </c>
      <c r="E925" s="16" t="s">
        <v>87</v>
      </c>
      <c r="F925" s="16" t="s">
        <v>99</v>
      </c>
      <c r="G925" s="17">
        <v>80166.666666666672</v>
      </c>
      <c r="H925" s="18">
        <v>1</v>
      </c>
    </row>
    <row r="926" spans="2:8" x14ac:dyDescent="0.3">
      <c r="B926" s="16" t="s">
        <v>305</v>
      </c>
      <c r="C926" s="15" t="s">
        <v>275</v>
      </c>
      <c r="D926" s="16" t="s">
        <v>8</v>
      </c>
      <c r="E926" s="16" t="s">
        <v>87</v>
      </c>
      <c r="F926" s="16" t="s">
        <v>100</v>
      </c>
      <c r="G926" s="17">
        <v>160333.33333333334</v>
      </c>
      <c r="H926" s="18">
        <v>2</v>
      </c>
    </row>
    <row r="927" spans="2:8" x14ac:dyDescent="0.3">
      <c r="B927" s="16" t="s">
        <v>305</v>
      </c>
      <c r="C927" s="15" t="s">
        <v>275</v>
      </c>
      <c r="D927" s="16" t="s">
        <v>12</v>
      </c>
      <c r="E927" s="16" t="s">
        <v>87</v>
      </c>
      <c r="F927" s="16" t="s">
        <v>101</v>
      </c>
      <c r="G927" s="17">
        <v>240500</v>
      </c>
      <c r="H927" s="18">
        <v>3</v>
      </c>
    </row>
    <row r="928" spans="2:8" x14ac:dyDescent="0.3">
      <c r="B928" s="16" t="s">
        <v>305</v>
      </c>
      <c r="C928" s="15" t="s">
        <v>275</v>
      </c>
      <c r="D928" s="16" t="s">
        <v>16</v>
      </c>
      <c r="E928" s="16" t="s">
        <v>87</v>
      </c>
      <c r="F928" s="16" t="s">
        <v>102</v>
      </c>
      <c r="G928" s="17">
        <v>320666.66666666669</v>
      </c>
      <c r="H928" s="18">
        <v>4</v>
      </c>
    </row>
    <row r="929" spans="2:8" x14ac:dyDescent="0.3">
      <c r="B929" s="16" t="s">
        <v>305</v>
      </c>
      <c r="C929" s="15" t="s">
        <v>275</v>
      </c>
      <c r="D929" s="16" t="s">
        <v>20</v>
      </c>
      <c r="E929" s="16" t="s">
        <v>87</v>
      </c>
      <c r="F929" s="16" t="s">
        <v>103</v>
      </c>
      <c r="G929" s="17">
        <v>561166.66666666674</v>
      </c>
      <c r="H929" s="18">
        <v>7</v>
      </c>
    </row>
    <row r="930" spans="2:8" x14ac:dyDescent="0.3">
      <c r="B930" s="16" t="s">
        <v>305</v>
      </c>
      <c r="C930" s="15" t="s">
        <v>275</v>
      </c>
      <c r="D930" s="16" t="s">
        <v>24</v>
      </c>
      <c r="E930" s="16" t="s">
        <v>87</v>
      </c>
      <c r="F930" s="16" t="s">
        <v>104</v>
      </c>
      <c r="G930" s="17">
        <v>641333.33333333337</v>
      </c>
      <c r="H930" s="18">
        <v>8</v>
      </c>
    </row>
    <row r="931" spans="2:8" x14ac:dyDescent="0.3">
      <c r="B931" s="16" t="s">
        <v>305</v>
      </c>
      <c r="C931" s="15" t="s">
        <v>275</v>
      </c>
      <c r="D931" s="16" t="s">
        <v>28</v>
      </c>
      <c r="E931" s="16" t="s">
        <v>87</v>
      </c>
      <c r="F931" s="16" t="s">
        <v>105</v>
      </c>
      <c r="G931" s="17">
        <v>136283.33333333334</v>
      </c>
      <c r="H931" s="18">
        <v>1.7</v>
      </c>
    </row>
    <row r="932" spans="2:8" x14ac:dyDescent="0.3">
      <c r="B932" s="16" t="s">
        <v>305</v>
      </c>
      <c r="C932" s="15" t="s">
        <v>275</v>
      </c>
      <c r="D932" s="20" t="s">
        <v>32</v>
      </c>
      <c r="E932" s="20" t="s">
        <v>87</v>
      </c>
      <c r="F932" s="20" t="s">
        <v>106</v>
      </c>
      <c r="G932" s="21">
        <v>205226.66666666669</v>
      </c>
      <c r="H932" s="22">
        <v>2.56</v>
      </c>
    </row>
    <row r="933" spans="2:8" x14ac:dyDescent="0.3">
      <c r="B933" s="16" t="s">
        <v>306</v>
      </c>
      <c r="C933" s="16" t="s">
        <v>280</v>
      </c>
      <c r="D933" s="16" t="s">
        <v>4</v>
      </c>
      <c r="E933" s="16" t="s">
        <v>87</v>
      </c>
      <c r="F933" s="16" t="s">
        <v>99</v>
      </c>
      <c r="G933" s="17">
        <v>80166.666666666672</v>
      </c>
      <c r="H933" s="18">
        <v>1</v>
      </c>
    </row>
    <row r="934" spans="2:8" x14ac:dyDescent="0.3">
      <c r="B934" s="16" t="s">
        <v>306</v>
      </c>
      <c r="C934" s="16" t="s">
        <v>280</v>
      </c>
      <c r="D934" s="16" t="s">
        <v>8</v>
      </c>
      <c r="E934" s="16" t="s">
        <v>87</v>
      </c>
      <c r="F934" s="16" t="s">
        <v>100</v>
      </c>
      <c r="G934" s="17">
        <v>160333.33333333334</v>
      </c>
      <c r="H934" s="18">
        <v>2</v>
      </c>
    </row>
    <row r="935" spans="2:8" x14ac:dyDescent="0.3">
      <c r="B935" s="16" t="s">
        <v>306</v>
      </c>
      <c r="C935" s="16" t="s">
        <v>280</v>
      </c>
      <c r="D935" s="16" t="s">
        <v>12</v>
      </c>
      <c r="E935" s="16" t="s">
        <v>87</v>
      </c>
      <c r="F935" s="16" t="s">
        <v>101</v>
      </c>
      <c r="G935" s="17">
        <v>240500</v>
      </c>
      <c r="H935" s="18">
        <v>3</v>
      </c>
    </row>
    <row r="936" spans="2:8" x14ac:dyDescent="0.3">
      <c r="B936" s="16" t="s">
        <v>306</v>
      </c>
      <c r="C936" s="16" t="s">
        <v>280</v>
      </c>
      <c r="D936" s="16" t="s">
        <v>16</v>
      </c>
      <c r="E936" s="16" t="s">
        <v>87</v>
      </c>
      <c r="F936" s="16" t="s">
        <v>102</v>
      </c>
      <c r="G936" s="17">
        <v>320666.66666666669</v>
      </c>
      <c r="H936" s="18">
        <v>4</v>
      </c>
    </row>
    <row r="937" spans="2:8" x14ac:dyDescent="0.3">
      <c r="B937" s="16" t="s">
        <v>306</v>
      </c>
      <c r="C937" s="16" t="s">
        <v>280</v>
      </c>
      <c r="D937" s="16" t="s">
        <v>20</v>
      </c>
      <c r="E937" s="16" t="s">
        <v>87</v>
      </c>
      <c r="F937" s="16" t="s">
        <v>103</v>
      </c>
      <c r="G937" s="17">
        <v>561166.66666666674</v>
      </c>
      <c r="H937" s="18">
        <v>7</v>
      </c>
    </row>
    <row r="938" spans="2:8" x14ac:dyDescent="0.3">
      <c r="B938" s="16" t="s">
        <v>306</v>
      </c>
      <c r="C938" s="16" t="s">
        <v>280</v>
      </c>
      <c r="D938" s="16" t="s">
        <v>24</v>
      </c>
      <c r="E938" s="16" t="s">
        <v>87</v>
      </c>
      <c r="F938" s="16" t="s">
        <v>104</v>
      </c>
      <c r="G938" s="17">
        <v>641333.33333333337</v>
      </c>
      <c r="H938" s="18">
        <v>8</v>
      </c>
    </row>
    <row r="939" spans="2:8" x14ac:dyDescent="0.3">
      <c r="B939" s="16" t="s">
        <v>306</v>
      </c>
      <c r="C939" s="16" t="s">
        <v>280</v>
      </c>
      <c r="D939" s="16" t="s">
        <v>28</v>
      </c>
      <c r="E939" s="16" t="s">
        <v>87</v>
      </c>
      <c r="F939" s="16" t="s">
        <v>105</v>
      </c>
      <c r="G939" s="17">
        <v>136283.33333333334</v>
      </c>
      <c r="H939" s="18">
        <v>1.7</v>
      </c>
    </row>
    <row r="940" spans="2:8" x14ac:dyDescent="0.3">
      <c r="B940" s="16" t="s">
        <v>306</v>
      </c>
      <c r="C940" s="16" t="s">
        <v>280</v>
      </c>
      <c r="D940" s="20" t="s">
        <v>32</v>
      </c>
      <c r="E940" s="20" t="s">
        <v>87</v>
      </c>
      <c r="F940" s="20" t="s">
        <v>106</v>
      </c>
      <c r="G940" s="21">
        <v>205226.66666666669</v>
      </c>
      <c r="H940" s="22">
        <v>2.56</v>
      </c>
    </row>
    <row r="941" spans="2:8" x14ac:dyDescent="0.3">
      <c r="B941" s="16" t="s">
        <v>306</v>
      </c>
      <c r="C941" s="16" t="s">
        <v>216</v>
      </c>
      <c r="D941" s="16" t="s">
        <v>4</v>
      </c>
      <c r="E941" s="16" t="s">
        <v>87</v>
      </c>
      <c r="F941" s="16" t="s">
        <v>99</v>
      </c>
      <c r="G941" s="17">
        <v>80166.666666666672</v>
      </c>
      <c r="H941" s="18">
        <v>1</v>
      </c>
    </row>
    <row r="942" spans="2:8" x14ac:dyDescent="0.3">
      <c r="B942" s="16" t="s">
        <v>306</v>
      </c>
      <c r="C942" s="16" t="s">
        <v>216</v>
      </c>
      <c r="D942" s="16" t="s">
        <v>8</v>
      </c>
      <c r="E942" s="16" t="s">
        <v>87</v>
      </c>
      <c r="F942" s="16" t="s">
        <v>100</v>
      </c>
      <c r="G942" s="17">
        <v>160333.33333333334</v>
      </c>
      <c r="H942" s="18">
        <v>2</v>
      </c>
    </row>
    <row r="943" spans="2:8" x14ac:dyDescent="0.3">
      <c r="B943" s="16" t="s">
        <v>306</v>
      </c>
      <c r="C943" s="16" t="s">
        <v>216</v>
      </c>
      <c r="D943" s="16" t="s">
        <v>12</v>
      </c>
      <c r="E943" s="16" t="s">
        <v>87</v>
      </c>
      <c r="F943" s="16" t="s">
        <v>101</v>
      </c>
      <c r="G943" s="17">
        <v>240500</v>
      </c>
      <c r="H943" s="18">
        <v>3</v>
      </c>
    </row>
    <row r="944" spans="2:8" x14ac:dyDescent="0.3">
      <c r="B944" s="16" t="s">
        <v>306</v>
      </c>
      <c r="C944" s="16" t="s">
        <v>216</v>
      </c>
      <c r="D944" s="16" t="s">
        <v>16</v>
      </c>
      <c r="E944" s="16" t="s">
        <v>87</v>
      </c>
      <c r="F944" s="16" t="s">
        <v>102</v>
      </c>
      <c r="G944" s="17">
        <v>320666.66666666669</v>
      </c>
      <c r="H944" s="18">
        <v>4</v>
      </c>
    </row>
    <row r="945" spans="2:8" x14ac:dyDescent="0.3">
      <c r="B945" s="16" t="s">
        <v>306</v>
      </c>
      <c r="C945" s="16" t="s">
        <v>216</v>
      </c>
      <c r="D945" s="16" t="s">
        <v>20</v>
      </c>
      <c r="E945" s="16" t="s">
        <v>87</v>
      </c>
      <c r="F945" s="16" t="s">
        <v>103</v>
      </c>
      <c r="G945" s="17">
        <v>561166.66666666674</v>
      </c>
      <c r="H945" s="18">
        <v>7</v>
      </c>
    </row>
    <row r="946" spans="2:8" x14ac:dyDescent="0.3">
      <c r="B946" s="16" t="s">
        <v>306</v>
      </c>
      <c r="C946" s="16" t="s">
        <v>216</v>
      </c>
      <c r="D946" s="16" t="s">
        <v>24</v>
      </c>
      <c r="E946" s="16" t="s">
        <v>87</v>
      </c>
      <c r="F946" s="16" t="s">
        <v>104</v>
      </c>
      <c r="G946" s="17">
        <v>641333.33333333337</v>
      </c>
      <c r="H946" s="18">
        <v>8</v>
      </c>
    </row>
    <row r="947" spans="2:8" x14ac:dyDescent="0.3">
      <c r="B947" s="16" t="s">
        <v>306</v>
      </c>
      <c r="C947" s="16" t="s">
        <v>216</v>
      </c>
      <c r="D947" s="16" t="s">
        <v>28</v>
      </c>
      <c r="E947" s="16" t="s">
        <v>87</v>
      </c>
      <c r="F947" s="16" t="s">
        <v>105</v>
      </c>
      <c r="G947" s="17">
        <v>136283.33333333334</v>
      </c>
      <c r="H947" s="18">
        <v>1.7</v>
      </c>
    </row>
    <row r="948" spans="2:8" x14ac:dyDescent="0.3">
      <c r="B948" s="16" t="s">
        <v>306</v>
      </c>
      <c r="C948" s="16" t="s">
        <v>216</v>
      </c>
      <c r="D948" s="20" t="s">
        <v>32</v>
      </c>
      <c r="E948" s="20" t="s">
        <v>87</v>
      </c>
      <c r="F948" s="20" t="s">
        <v>106</v>
      </c>
      <c r="G948" s="21">
        <v>205226.66666666669</v>
      </c>
      <c r="H948" s="22">
        <v>2.56</v>
      </c>
    </row>
    <row r="949" spans="2:8" x14ac:dyDescent="0.3">
      <c r="B949" s="16" t="s">
        <v>306</v>
      </c>
      <c r="C949" s="16" t="s">
        <v>281</v>
      </c>
      <c r="D949" s="16" t="s">
        <v>4</v>
      </c>
      <c r="E949" s="16" t="s">
        <v>87</v>
      </c>
      <c r="F949" s="16" t="s">
        <v>99</v>
      </c>
      <c r="G949" s="17">
        <v>80166.666666666672</v>
      </c>
      <c r="H949" s="18">
        <v>1</v>
      </c>
    </row>
    <row r="950" spans="2:8" x14ac:dyDescent="0.3">
      <c r="B950" s="16" t="s">
        <v>306</v>
      </c>
      <c r="C950" s="16" t="s">
        <v>281</v>
      </c>
      <c r="D950" s="16" t="s">
        <v>8</v>
      </c>
      <c r="E950" s="16" t="s">
        <v>87</v>
      </c>
      <c r="F950" s="16" t="s">
        <v>100</v>
      </c>
      <c r="G950" s="17">
        <v>160333.33333333334</v>
      </c>
      <c r="H950" s="18">
        <v>2</v>
      </c>
    </row>
    <row r="951" spans="2:8" x14ac:dyDescent="0.3">
      <c r="B951" s="16" t="s">
        <v>306</v>
      </c>
      <c r="C951" s="16" t="s">
        <v>281</v>
      </c>
      <c r="D951" s="16" t="s">
        <v>12</v>
      </c>
      <c r="E951" s="16" t="s">
        <v>87</v>
      </c>
      <c r="F951" s="16" t="s">
        <v>101</v>
      </c>
      <c r="G951" s="17">
        <v>240500</v>
      </c>
      <c r="H951" s="18">
        <v>3</v>
      </c>
    </row>
    <row r="952" spans="2:8" x14ac:dyDescent="0.3">
      <c r="B952" s="16" t="s">
        <v>306</v>
      </c>
      <c r="C952" s="16" t="s">
        <v>281</v>
      </c>
      <c r="D952" s="16" t="s">
        <v>16</v>
      </c>
      <c r="E952" s="16" t="s">
        <v>87</v>
      </c>
      <c r="F952" s="16" t="s">
        <v>102</v>
      </c>
      <c r="G952" s="17">
        <v>320666.66666666669</v>
      </c>
      <c r="H952" s="18">
        <v>4</v>
      </c>
    </row>
    <row r="953" spans="2:8" x14ac:dyDescent="0.3">
      <c r="B953" s="16" t="s">
        <v>306</v>
      </c>
      <c r="C953" s="16" t="s">
        <v>281</v>
      </c>
      <c r="D953" s="16" t="s">
        <v>20</v>
      </c>
      <c r="E953" s="16" t="s">
        <v>87</v>
      </c>
      <c r="F953" s="16" t="s">
        <v>103</v>
      </c>
      <c r="G953" s="17">
        <v>561166.66666666674</v>
      </c>
      <c r="H953" s="18">
        <v>7</v>
      </c>
    </row>
    <row r="954" spans="2:8" x14ac:dyDescent="0.3">
      <c r="B954" s="16" t="s">
        <v>306</v>
      </c>
      <c r="C954" s="16" t="s">
        <v>281</v>
      </c>
      <c r="D954" s="16" t="s">
        <v>24</v>
      </c>
      <c r="E954" s="16" t="s">
        <v>87</v>
      </c>
      <c r="F954" s="16" t="s">
        <v>104</v>
      </c>
      <c r="G954" s="17">
        <v>641333.33333333337</v>
      </c>
      <c r="H954" s="18">
        <v>8</v>
      </c>
    </row>
    <row r="955" spans="2:8" x14ac:dyDescent="0.3">
      <c r="B955" s="16" t="s">
        <v>306</v>
      </c>
      <c r="C955" s="16" t="s">
        <v>281</v>
      </c>
      <c r="D955" s="16" t="s">
        <v>28</v>
      </c>
      <c r="E955" s="16" t="s">
        <v>87</v>
      </c>
      <c r="F955" s="16" t="s">
        <v>105</v>
      </c>
      <c r="G955" s="17">
        <v>136283.33333333334</v>
      </c>
      <c r="H955" s="18">
        <v>1.7</v>
      </c>
    </row>
    <row r="956" spans="2:8" x14ac:dyDescent="0.3">
      <c r="B956" s="16" t="s">
        <v>306</v>
      </c>
      <c r="C956" s="16" t="s">
        <v>281</v>
      </c>
      <c r="D956" s="20" t="s">
        <v>32</v>
      </c>
      <c r="E956" s="20" t="s">
        <v>87</v>
      </c>
      <c r="F956" s="20" t="s">
        <v>106</v>
      </c>
      <c r="G956" s="21">
        <v>205226.66666666669</v>
      </c>
      <c r="H956" s="22">
        <v>2.56</v>
      </c>
    </row>
    <row r="957" spans="2:8" x14ac:dyDescent="0.3">
      <c r="B957" s="16" t="s">
        <v>306</v>
      </c>
      <c r="C957" s="16" t="s">
        <v>242</v>
      </c>
      <c r="D957" s="16" t="s">
        <v>4</v>
      </c>
      <c r="E957" s="16" t="s">
        <v>87</v>
      </c>
      <c r="F957" s="16" t="s">
        <v>99</v>
      </c>
      <c r="G957" s="17">
        <v>80166.666666666672</v>
      </c>
      <c r="H957" s="18">
        <v>1</v>
      </c>
    </row>
    <row r="958" spans="2:8" x14ac:dyDescent="0.3">
      <c r="B958" s="16" t="s">
        <v>306</v>
      </c>
      <c r="C958" s="16" t="s">
        <v>242</v>
      </c>
      <c r="D958" s="16" t="s">
        <v>8</v>
      </c>
      <c r="E958" s="16" t="s">
        <v>87</v>
      </c>
      <c r="F958" s="16" t="s">
        <v>100</v>
      </c>
      <c r="G958" s="17">
        <v>160333.33333333334</v>
      </c>
      <c r="H958" s="18">
        <v>2</v>
      </c>
    </row>
    <row r="959" spans="2:8" x14ac:dyDescent="0.3">
      <c r="B959" s="16" t="s">
        <v>306</v>
      </c>
      <c r="C959" s="16" t="s">
        <v>242</v>
      </c>
      <c r="D959" s="16" t="s">
        <v>12</v>
      </c>
      <c r="E959" s="16" t="s">
        <v>87</v>
      </c>
      <c r="F959" s="16" t="s">
        <v>101</v>
      </c>
      <c r="G959" s="17">
        <v>240500</v>
      </c>
      <c r="H959" s="18">
        <v>3</v>
      </c>
    </row>
    <row r="960" spans="2:8" x14ac:dyDescent="0.3">
      <c r="B960" s="16" t="s">
        <v>306</v>
      </c>
      <c r="C960" s="16" t="s">
        <v>242</v>
      </c>
      <c r="D960" s="16" t="s">
        <v>16</v>
      </c>
      <c r="E960" s="16" t="s">
        <v>87</v>
      </c>
      <c r="F960" s="16" t="s">
        <v>102</v>
      </c>
      <c r="G960" s="17">
        <v>320666.66666666669</v>
      </c>
      <c r="H960" s="18">
        <v>4</v>
      </c>
    </row>
    <row r="961" spans="2:8" x14ac:dyDescent="0.3">
      <c r="B961" s="16" t="s">
        <v>306</v>
      </c>
      <c r="C961" s="16" t="s">
        <v>242</v>
      </c>
      <c r="D961" s="16" t="s">
        <v>20</v>
      </c>
      <c r="E961" s="16" t="s">
        <v>87</v>
      </c>
      <c r="F961" s="16" t="s">
        <v>103</v>
      </c>
      <c r="G961" s="17">
        <v>561166.66666666674</v>
      </c>
      <c r="H961" s="18">
        <v>7</v>
      </c>
    </row>
    <row r="962" spans="2:8" x14ac:dyDescent="0.3">
      <c r="B962" s="16" t="s">
        <v>306</v>
      </c>
      <c r="C962" s="16" t="s">
        <v>242</v>
      </c>
      <c r="D962" s="16" t="s">
        <v>24</v>
      </c>
      <c r="E962" s="16" t="s">
        <v>87</v>
      </c>
      <c r="F962" s="16" t="s">
        <v>104</v>
      </c>
      <c r="G962" s="17">
        <v>641333.33333333337</v>
      </c>
      <c r="H962" s="18">
        <v>8</v>
      </c>
    </row>
    <row r="963" spans="2:8" x14ac:dyDescent="0.3">
      <c r="B963" s="16" t="s">
        <v>306</v>
      </c>
      <c r="C963" s="16" t="s">
        <v>242</v>
      </c>
      <c r="D963" s="16" t="s">
        <v>28</v>
      </c>
      <c r="E963" s="16" t="s">
        <v>87</v>
      </c>
      <c r="F963" s="16" t="s">
        <v>105</v>
      </c>
      <c r="G963" s="17">
        <v>136283.33333333334</v>
      </c>
      <c r="H963" s="18">
        <v>1.7</v>
      </c>
    </row>
    <row r="964" spans="2:8" x14ac:dyDescent="0.3">
      <c r="B964" s="16" t="s">
        <v>306</v>
      </c>
      <c r="C964" s="16" t="s">
        <v>242</v>
      </c>
      <c r="D964" s="20" t="s">
        <v>32</v>
      </c>
      <c r="E964" s="20" t="s">
        <v>87</v>
      </c>
      <c r="F964" s="20" t="s">
        <v>106</v>
      </c>
      <c r="G964" s="21">
        <v>205226.66666666669</v>
      </c>
      <c r="H964" s="22">
        <v>2.56</v>
      </c>
    </row>
    <row r="965" spans="2:8" x14ac:dyDescent="0.3">
      <c r="B965" s="16" t="s">
        <v>306</v>
      </c>
      <c r="C965" s="16" t="s">
        <v>243</v>
      </c>
      <c r="D965" s="16" t="s">
        <v>4</v>
      </c>
      <c r="E965" s="16" t="s">
        <v>87</v>
      </c>
      <c r="F965" s="16" t="s">
        <v>99</v>
      </c>
      <c r="G965" s="17">
        <v>80166.666666666672</v>
      </c>
      <c r="H965" s="18">
        <v>1</v>
      </c>
    </row>
    <row r="966" spans="2:8" x14ac:dyDescent="0.3">
      <c r="B966" s="16" t="s">
        <v>306</v>
      </c>
      <c r="C966" s="16" t="s">
        <v>243</v>
      </c>
      <c r="D966" s="16" t="s">
        <v>8</v>
      </c>
      <c r="E966" s="16" t="s">
        <v>87</v>
      </c>
      <c r="F966" s="16" t="s">
        <v>100</v>
      </c>
      <c r="G966" s="17">
        <v>160333.33333333334</v>
      </c>
      <c r="H966" s="18">
        <v>2</v>
      </c>
    </row>
    <row r="967" spans="2:8" x14ac:dyDescent="0.3">
      <c r="B967" s="16" t="s">
        <v>306</v>
      </c>
      <c r="C967" s="16" t="s">
        <v>243</v>
      </c>
      <c r="D967" s="16" t="s">
        <v>12</v>
      </c>
      <c r="E967" s="16" t="s">
        <v>87</v>
      </c>
      <c r="F967" s="16" t="s">
        <v>101</v>
      </c>
      <c r="G967" s="17">
        <v>240500</v>
      </c>
      <c r="H967" s="18">
        <v>3</v>
      </c>
    </row>
    <row r="968" spans="2:8" x14ac:dyDescent="0.3">
      <c r="B968" s="16" t="s">
        <v>306</v>
      </c>
      <c r="C968" s="16" t="s">
        <v>243</v>
      </c>
      <c r="D968" s="16" t="s">
        <v>16</v>
      </c>
      <c r="E968" s="16" t="s">
        <v>87</v>
      </c>
      <c r="F968" s="16" t="s">
        <v>102</v>
      </c>
      <c r="G968" s="17">
        <v>320666.66666666669</v>
      </c>
      <c r="H968" s="18">
        <v>4</v>
      </c>
    </row>
    <row r="969" spans="2:8" x14ac:dyDescent="0.3">
      <c r="B969" s="16" t="s">
        <v>306</v>
      </c>
      <c r="C969" s="16" t="s">
        <v>243</v>
      </c>
      <c r="D969" s="16" t="s">
        <v>20</v>
      </c>
      <c r="E969" s="16" t="s">
        <v>87</v>
      </c>
      <c r="F969" s="16" t="s">
        <v>103</v>
      </c>
      <c r="G969" s="17">
        <v>561166.66666666674</v>
      </c>
      <c r="H969" s="18">
        <v>7</v>
      </c>
    </row>
    <row r="970" spans="2:8" x14ac:dyDescent="0.3">
      <c r="B970" s="16" t="s">
        <v>306</v>
      </c>
      <c r="C970" s="16" t="s">
        <v>243</v>
      </c>
      <c r="D970" s="16" t="s">
        <v>24</v>
      </c>
      <c r="E970" s="16" t="s">
        <v>87</v>
      </c>
      <c r="F970" s="16" t="s">
        <v>104</v>
      </c>
      <c r="G970" s="17">
        <v>641333.33333333337</v>
      </c>
      <c r="H970" s="18">
        <v>8</v>
      </c>
    </row>
    <row r="971" spans="2:8" x14ac:dyDescent="0.3">
      <c r="B971" s="16" t="s">
        <v>306</v>
      </c>
      <c r="C971" s="16" t="s">
        <v>243</v>
      </c>
      <c r="D971" s="16" t="s">
        <v>28</v>
      </c>
      <c r="E971" s="16" t="s">
        <v>87</v>
      </c>
      <c r="F971" s="16" t="s">
        <v>105</v>
      </c>
      <c r="G971" s="17">
        <v>136283.33333333334</v>
      </c>
      <c r="H971" s="18">
        <v>1.7</v>
      </c>
    </row>
    <row r="972" spans="2:8" x14ac:dyDescent="0.3">
      <c r="B972" s="16" t="s">
        <v>306</v>
      </c>
      <c r="C972" s="16" t="s">
        <v>243</v>
      </c>
      <c r="D972" s="20" t="s">
        <v>32</v>
      </c>
      <c r="E972" s="20" t="s">
        <v>87</v>
      </c>
      <c r="F972" s="20" t="s">
        <v>106</v>
      </c>
      <c r="G972" s="21">
        <v>205226.66666666669</v>
      </c>
      <c r="H972" s="22">
        <v>2.56</v>
      </c>
    </row>
    <row r="973" spans="2:8" x14ac:dyDescent="0.3">
      <c r="B973" s="16" t="s">
        <v>307</v>
      </c>
      <c r="C973" s="16" t="s">
        <v>282</v>
      </c>
      <c r="D973" s="16" t="s">
        <v>4</v>
      </c>
      <c r="E973" s="16" t="s">
        <v>87</v>
      </c>
      <c r="F973" s="16" t="s">
        <v>99</v>
      </c>
      <c r="G973" s="17">
        <v>80166.666666666672</v>
      </c>
      <c r="H973" s="18">
        <v>1</v>
      </c>
    </row>
    <row r="974" spans="2:8" x14ac:dyDescent="0.3">
      <c r="B974" s="16" t="s">
        <v>307</v>
      </c>
      <c r="C974" s="16" t="s">
        <v>282</v>
      </c>
      <c r="D974" s="16" t="s">
        <v>8</v>
      </c>
      <c r="E974" s="16" t="s">
        <v>87</v>
      </c>
      <c r="F974" s="16" t="s">
        <v>100</v>
      </c>
      <c r="G974" s="17">
        <v>160333.33333333334</v>
      </c>
      <c r="H974" s="18">
        <v>2</v>
      </c>
    </row>
    <row r="975" spans="2:8" x14ac:dyDescent="0.3">
      <c r="B975" s="16" t="s">
        <v>307</v>
      </c>
      <c r="C975" s="16" t="s">
        <v>282</v>
      </c>
      <c r="D975" s="16" t="s">
        <v>12</v>
      </c>
      <c r="E975" s="16" t="s">
        <v>87</v>
      </c>
      <c r="F975" s="16" t="s">
        <v>101</v>
      </c>
      <c r="G975" s="17">
        <v>240500</v>
      </c>
      <c r="H975" s="18">
        <v>3</v>
      </c>
    </row>
    <row r="976" spans="2:8" x14ac:dyDescent="0.3">
      <c r="B976" s="16" t="s">
        <v>307</v>
      </c>
      <c r="C976" s="16" t="s">
        <v>282</v>
      </c>
      <c r="D976" s="16" t="s">
        <v>16</v>
      </c>
      <c r="E976" s="16" t="s">
        <v>87</v>
      </c>
      <c r="F976" s="16" t="s">
        <v>102</v>
      </c>
      <c r="G976" s="17">
        <v>320666.66666666669</v>
      </c>
      <c r="H976" s="18">
        <v>4</v>
      </c>
    </row>
    <row r="977" spans="2:8" x14ac:dyDescent="0.3">
      <c r="B977" s="16" t="s">
        <v>307</v>
      </c>
      <c r="C977" s="16" t="s">
        <v>282</v>
      </c>
      <c r="D977" s="16" t="s">
        <v>20</v>
      </c>
      <c r="E977" s="16" t="s">
        <v>87</v>
      </c>
      <c r="F977" s="16" t="s">
        <v>103</v>
      </c>
      <c r="G977" s="17">
        <v>561166.66666666674</v>
      </c>
      <c r="H977" s="18">
        <v>7</v>
      </c>
    </row>
    <row r="978" spans="2:8" x14ac:dyDescent="0.3">
      <c r="B978" s="16" t="s">
        <v>307</v>
      </c>
      <c r="C978" s="16" t="s">
        <v>282</v>
      </c>
      <c r="D978" s="16" t="s">
        <v>24</v>
      </c>
      <c r="E978" s="16" t="s">
        <v>87</v>
      </c>
      <c r="F978" s="16" t="s">
        <v>104</v>
      </c>
      <c r="G978" s="17">
        <v>641333.33333333337</v>
      </c>
      <c r="H978" s="18">
        <v>8</v>
      </c>
    </row>
    <row r="979" spans="2:8" x14ac:dyDescent="0.3">
      <c r="B979" s="16" t="s">
        <v>307</v>
      </c>
      <c r="C979" s="16" t="s">
        <v>282</v>
      </c>
      <c r="D979" s="16" t="s">
        <v>28</v>
      </c>
      <c r="E979" s="16" t="s">
        <v>87</v>
      </c>
      <c r="F979" s="16" t="s">
        <v>105</v>
      </c>
      <c r="G979" s="17">
        <v>136283.33333333334</v>
      </c>
      <c r="H979" s="18">
        <v>1.7</v>
      </c>
    </row>
    <row r="980" spans="2:8" x14ac:dyDescent="0.3">
      <c r="B980" s="16" t="s">
        <v>307</v>
      </c>
      <c r="C980" s="16" t="s">
        <v>282</v>
      </c>
      <c r="D980" s="20" t="s">
        <v>32</v>
      </c>
      <c r="E980" s="20" t="s">
        <v>87</v>
      </c>
      <c r="F980" s="20" t="s">
        <v>106</v>
      </c>
      <c r="G980" s="21">
        <v>205226.66666666669</v>
      </c>
      <c r="H980" s="22">
        <v>2.56</v>
      </c>
    </row>
    <row r="981" spans="2:8" x14ac:dyDescent="0.3">
      <c r="B981" s="16" t="s">
        <v>307</v>
      </c>
      <c r="C981" s="16" t="s">
        <v>284</v>
      </c>
      <c r="D981" s="16" t="s">
        <v>4</v>
      </c>
      <c r="E981" s="16" t="s">
        <v>87</v>
      </c>
      <c r="F981" s="16" t="s">
        <v>99</v>
      </c>
      <c r="G981" s="17">
        <v>80166.666666666672</v>
      </c>
      <c r="H981" s="18">
        <v>1</v>
      </c>
    </row>
    <row r="982" spans="2:8" x14ac:dyDescent="0.3">
      <c r="B982" s="16" t="s">
        <v>307</v>
      </c>
      <c r="C982" s="16" t="s">
        <v>284</v>
      </c>
      <c r="D982" s="16" t="s">
        <v>8</v>
      </c>
      <c r="E982" s="16" t="s">
        <v>87</v>
      </c>
      <c r="F982" s="16" t="s">
        <v>100</v>
      </c>
      <c r="G982" s="17">
        <v>160333.33333333334</v>
      </c>
      <c r="H982" s="18">
        <v>2</v>
      </c>
    </row>
    <row r="983" spans="2:8" x14ac:dyDescent="0.3">
      <c r="B983" s="16" t="s">
        <v>307</v>
      </c>
      <c r="C983" s="16" t="s">
        <v>284</v>
      </c>
      <c r="D983" s="16" t="s">
        <v>12</v>
      </c>
      <c r="E983" s="16" t="s">
        <v>87</v>
      </c>
      <c r="F983" s="16" t="s">
        <v>101</v>
      </c>
      <c r="G983" s="17">
        <v>240500</v>
      </c>
      <c r="H983" s="18">
        <v>3</v>
      </c>
    </row>
    <row r="984" spans="2:8" x14ac:dyDescent="0.3">
      <c r="B984" s="16" t="s">
        <v>307</v>
      </c>
      <c r="C984" s="16" t="s">
        <v>284</v>
      </c>
      <c r="D984" s="16" t="s">
        <v>16</v>
      </c>
      <c r="E984" s="16" t="s">
        <v>87</v>
      </c>
      <c r="F984" s="16" t="s">
        <v>102</v>
      </c>
      <c r="G984" s="17">
        <v>320666.66666666669</v>
      </c>
      <c r="H984" s="18">
        <v>4</v>
      </c>
    </row>
    <row r="985" spans="2:8" x14ac:dyDescent="0.3">
      <c r="B985" s="16" t="s">
        <v>307</v>
      </c>
      <c r="C985" s="16" t="s">
        <v>284</v>
      </c>
      <c r="D985" s="16" t="s">
        <v>20</v>
      </c>
      <c r="E985" s="16" t="s">
        <v>87</v>
      </c>
      <c r="F985" s="16" t="s">
        <v>103</v>
      </c>
      <c r="G985" s="17">
        <v>561166.66666666674</v>
      </c>
      <c r="H985" s="18">
        <v>7</v>
      </c>
    </row>
    <row r="986" spans="2:8" x14ac:dyDescent="0.3">
      <c r="B986" s="16" t="s">
        <v>307</v>
      </c>
      <c r="C986" s="16" t="s">
        <v>284</v>
      </c>
      <c r="D986" s="16" t="s">
        <v>24</v>
      </c>
      <c r="E986" s="16" t="s">
        <v>87</v>
      </c>
      <c r="F986" s="16" t="s">
        <v>104</v>
      </c>
      <c r="G986" s="17">
        <v>641333.33333333337</v>
      </c>
      <c r="H986" s="18">
        <v>8</v>
      </c>
    </row>
    <row r="987" spans="2:8" x14ac:dyDescent="0.3">
      <c r="B987" s="16" t="s">
        <v>307</v>
      </c>
      <c r="C987" s="16" t="s">
        <v>284</v>
      </c>
      <c r="D987" s="16" t="s">
        <v>28</v>
      </c>
      <c r="E987" s="16" t="s">
        <v>87</v>
      </c>
      <c r="F987" s="16" t="s">
        <v>105</v>
      </c>
      <c r="G987" s="17">
        <v>136283.33333333334</v>
      </c>
      <c r="H987" s="18">
        <v>1.7</v>
      </c>
    </row>
    <row r="988" spans="2:8" x14ac:dyDescent="0.3">
      <c r="B988" s="16" t="s">
        <v>307</v>
      </c>
      <c r="C988" s="16" t="s">
        <v>284</v>
      </c>
      <c r="D988" s="20" t="s">
        <v>32</v>
      </c>
      <c r="E988" s="20" t="s">
        <v>87</v>
      </c>
      <c r="F988" s="20" t="s">
        <v>106</v>
      </c>
      <c r="G988" s="21">
        <v>205226.66666666669</v>
      </c>
      <c r="H988" s="22">
        <v>2.56</v>
      </c>
    </row>
    <row r="989" spans="2:8" x14ac:dyDescent="0.3">
      <c r="B989" s="16" t="s">
        <v>307</v>
      </c>
      <c r="C989" s="16" t="s">
        <v>201</v>
      </c>
      <c r="D989" s="16" t="s">
        <v>4</v>
      </c>
      <c r="E989" s="16" t="s">
        <v>87</v>
      </c>
      <c r="F989" s="16" t="s">
        <v>99</v>
      </c>
      <c r="G989" s="17">
        <v>80166.666666666672</v>
      </c>
      <c r="H989" s="18">
        <v>1</v>
      </c>
    </row>
    <row r="990" spans="2:8" x14ac:dyDescent="0.3">
      <c r="B990" s="16" t="s">
        <v>307</v>
      </c>
      <c r="C990" s="16" t="s">
        <v>201</v>
      </c>
      <c r="D990" s="16" t="s">
        <v>8</v>
      </c>
      <c r="E990" s="16" t="s">
        <v>87</v>
      </c>
      <c r="F990" s="16" t="s">
        <v>100</v>
      </c>
      <c r="G990" s="17">
        <v>160333.33333333334</v>
      </c>
      <c r="H990" s="18">
        <v>2</v>
      </c>
    </row>
    <row r="991" spans="2:8" x14ac:dyDescent="0.3">
      <c r="B991" s="16" t="s">
        <v>307</v>
      </c>
      <c r="C991" s="16" t="s">
        <v>201</v>
      </c>
      <c r="D991" s="16" t="s">
        <v>12</v>
      </c>
      <c r="E991" s="16" t="s">
        <v>87</v>
      </c>
      <c r="F991" s="16" t="s">
        <v>101</v>
      </c>
      <c r="G991" s="17">
        <v>240500</v>
      </c>
      <c r="H991" s="18">
        <v>3</v>
      </c>
    </row>
    <row r="992" spans="2:8" x14ac:dyDescent="0.3">
      <c r="B992" s="16" t="s">
        <v>307</v>
      </c>
      <c r="C992" s="16" t="s">
        <v>201</v>
      </c>
      <c r="D992" s="16" t="s">
        <v>16</v>
      </c>
      <c r="E992" s="16" t="s">
        <v>87</v>
      </c>
      <c r="F992" s="16" t="s">
        <v>102</v>
      </c>
      <c r="G992" s="17">
        <v>320666.66666666669</v>
      </c>
      <c r="H992" s="18">
        <v>4</v>
      </c>
    </row>
    <row r="993" spans="2:8" x14ac:dyDescent="0.3">
      <c r="B993" s="16" t="s">
        <v>307</v>
      </c>
      <c r="C993" s="16" t="s">
        <v>201</v>
      </c>
      <c r="D993" s="16" t="s">
        <v>20</v>
      </c>
      <c r="E993" s="16" t="s">
        <v>87</v>
      </c>
      <c r="F993" s="16" t="s">
        <v>103</v>
      </c>
      <c r="G993" s="17">
        <v>561166.66666666674</v>
      </c>
      <c r="H993" s="18">
        <v>7</v>
      </c>
    </row>
    <row r="994" spans="2:8" x14ac:dyDescent="0.3">
      <c r="B994" s="16" t="s">
        <v>307</v>
      </c>
      <c r="C994" s="16" t="s">
        <v>201</v>
      </c>
      <c r="D994" s="16" t="s">
        <v>24</v>
      </c>
      <c r="E994" s="16" t="s">
        <v>87</v>
      </c>
      <c r="F994" s="16" t="s">
        <v>104</v>
      </c>
      <c r="G994" s="17">
        <v>641333.33333333337</v>
      </c>
      <c r="H994" s="18">
        <v>8</v>
      </c>
    </row>
    <row r="995" spans="2:8" x14ac:dyDescent="0.3">
      <c r="B995" s="16" t="s">
        <v>307</v>
      </c>
      <c r="C995" s="16" t="s">
        <v>201</v>
      </c>
      <c r="D995" s="16" t="s">
        <v>28</v>
      </c>
      <c r="E995" s="16" t="s">
        <v>87</v>
      </c>
      <c r="F995" s="16" t="s">
        <v>105</v>
      </c>
      <c r="G995" s="17">
        <v>136283.33333333334</v>
      </c>
      <c r="H995" s="18">
        <v>1.7</v>
      </c>
    </row>
    <row r="996" spans="2:8" x14ac:dyDescent="0.3">
      <c r="B996" s="16" t="s">
        <v>307</v>
      </c>
      <c r="C996" s="16" t="s">
        <v>201</v>
      </c>
      <c r="D996" s="20" t="s">
        <v>32</v>
      </c>
      <c r="E996" s="20" t="s">
        <v>87</v>
      </c>
      <c r="F996" s="20" t="s">
        <v>106</v>
      </c>
      <c r="G996" s="21">
        <v>205226.66666666669</v>
      </c>
      <c r="H996" s="22">
        <v>2.56</v>
      </c>
    </row>
    <row r="997" spans="2:8" x14ac:dyDescent="0.3">
      <c r="B997" s="16" t="s">
        <v>307</v>
      </c>
      <c r="C997" s="16" t="s">
        <v>203</v>
      </c>
      <c r="D997" s="16" t="s">
        <v>4</v>
      </c>
      <c r="E997" s="16" t="s">
        <v>87</v>
      </c>
      <c r="F997" s="16" t="s">
        <v>99</v>
      </c>
      <c r="G997" s="17">
        <v>80166.666666666672</v>
      </c>
      <c r="H997" s="18">
        <v>1</v>
      </c>
    </row>
    <row r="998" spans="2:8" x14ac:dyDescent="0.3">
      <c r="B998" s="16" t="s">
        <v>307</v>
      </c>
      <c r="C998" s="16" t="s">
        <v>203</v>
      </c>
      <c r="D998" s="16" t="s">
        <v>8</v>
      </c>
      <c r="E998" s="16" t="s">
        <v>87</v>
      </c>
      <c r="F998" s="16" t="s">
        <v>100</v>
      </c>
      <c r="G998" s="17">
        <v>160333.33333333334</v>
      </c>
      <c r="H998" s="18">
        <v>2</v>
      </c>
    </row>
    <row r="999" spans="2:8" x14ac:dyDescent="0.3">
      <c r="B999" s="16" t="s">
        <v>307</v>
      </c>
      <c r="C999" s="16" t="s">
        <v>203</v>
      </c>
      <c r="D999" s="16" t="s">
        <v>12</v>
      </c>
      <c r="E999" s="16" t="s">
        <v>87</v>
      </c>
      <c r="F999" s="16" t="s">
        <v>101</v>
      </c>
      <c r="G999" s="17">
        <v>240500</v>
      </c>
      <c r="H999" s="18">
        <v>3</v>
      </c>
    </row>
    <row r="1000" spans="2:8" x14ac:dyDescent="0.3">
      <c r="B1000" s="16" t="s">
        <v>307</v>
      </c>
      <c r="C1000" s="16" t="s">
        <v>203</v>
      </c>
      <c r="D1000" s="16" t="s">
        <v>16</v>
      </c>
      <c r="E1000" s="16" t="s">
        <v>87</v>
      </c>
      <c r="F1000" s="16" t="s">
        <v>102</v>
      </c>
      <c r="G1000" s="17">
        <v>320666.66666666669</v>
      </c>
      <c r="H1000" s="18">
        <v>4</v>
      </c>
    </row>
    <row r="1001" spans="2:8" x14ac:dyDescent="0.3">
      <c r="B1001" s="16" t="s">
        <v>307</v>
      </c>
      <c r="C1001" s="16" t="s">
        <v>203</v>
      </c>
      <c r="D1001" s="16" t="s">
        <v>20</v>
      </c>
      <c r="E1001" s="16" t="s">
        <v>87</v>
      </c>
      <c r="F1001" s="16" t="s">
        <v>103</v>
      </c>
      <c r="G1001" s="17">
        <v>561166.66666666674</v>
      </c>
      <c r="H1001" s="18">
        <v>7</v>
      </c>
    </row>
    <row r="1002" spans="2:8" x14ac:dyDescent="0.3">
      <c r="B1002" s="16" t="s">
        <v>307</v>
      </c>
      <c r="C1002" s="16" t="s">
        <v>203</v>
      </c>
      <c r="D1002" s="16" t="s">
        <v>24</v>
      </c>
      <c r="E1002" s="16" t="s">
        <v>87</v>
      </c>
      <c r="F1002" s="16" t="s">
        <v>104</v>
      </c>
      <c r="G1002" s="17">
        <v>641333.33333333337</v>
      </c>
      <c r="H1002" s="18">
        <v>8</v>
      </c>
    </row>
    <row r="1003" spans="2:8" x14ac:dyDescent="0.3">
      <c r="B1003" s="16" t="s">
        <v>307</v>
      </c>
      <c r="C1003" s="16" t="s">
        <v>203</v>
      </c>
      <c r="D1003" s="16" t="s">
        <v>28</v>
      </c>
      <c r="E1003" s="16" t="s">
        <v>87</v>
      </c>
      <c r="F1003" s="16" t="s">
        <v>105</v>
      </c>
      <c r="G1003" s="17">
        <v>136283.33333333334</v>
      </c>
      <c r="H1003" s="18">
        <v>1.7</v>
      </c>
    </row>
    <row r="1004" spans="2:8" x14ac:dyDescent="0.3">
      <c r="B1004" s="16" t="s">
        <v>307</v>
      </c>
      <c r="C1004" s="16" t="s">
        <v>203</v>
      </c>
      <c r="D1004" s="20" t="s">
        <v>32</v>
      </c>
      <c r="E1004" s="20" t="s">
        <v>87</v>
      </c>
      <c r="F1004" s="20" t="s">
        <v>106</v>
      </c>
      <c r="G1004" s="21">
        <v>205226.66666666669</v>
      </c>
      <c r="H1004" s="22">
        <v>2.56</v>
      </c>
    </row>
    <row r="1005" spans="2:8" x14ac:dyDescent="0.3">
      <c r="B1005" s="16" t="s">
        <v>307</v>
      </c>
      <c r="C1005" s="16" t="s">
        <v>208</v>
      </c>
      <c r="D1005" s="16" t="s">
        <v>4</v>
      </c>
      <c r="E1005" s="16" t="s">
        <v>87</v>
      </c>
      <c r="F1005" s="16" t="s">
        <v>99</v>
      </c>
      <c r="G1005" s="17">
        <v>80166.666666666672</v>
      </c>
      <c r="H1005" s="18">
        <v>1</v>
      </c>
    </row>
    <row r="1006" spans="2:8" x14ac:dyDescent="0.3">
      <c r="B1006" s="16" t="s">
        <v>307</v>
      </c>
      <c r="C1006" s="16" t="s">
        <v>208</v>
      </c>
      <c r="D1006" s="16" t="s">
        <v>8</v>
      </c>
      <c r="E1006" s="16" t="s">
        <v>87</v>
      </c>
      <c r="F1006" s="16" t="s">
        <v>100</v>
      </c>
      <c r="G1006" s="17">
        <v>160333.33333333334</v>
      </c>
      <c r="H1006" s="18">
        <v>2</v>
      </c>
    </row>
    <row r="1007" spans="2:8" x14ac:dyDescent="0.3">
      <c r="B1007" s="16" t="s">
        <v>307</v>
      </c>
      <c r="C1007" s="16" t="s">
        <v>208</v>
      </c>
      <c r="D1007" s="16" t="s">
        <v>12</v>
      </c>
      <c r="E1007" s="16" t="s">
        <v>87</v>
      </c>
      <c r="F1007" s="16" t="s">
        <v>101</v>
      </c>
      <c r="G1007" s="17">
        <v>240500</v>
      </c>
      <c r="H1007" s="18">
        <v>3</v>
      </c>
    </row>
    <row r="1008" spans="2:8" x14ac:dyDescent="0.3">
      <c r="B1008" s="16" t="s">
        <v>307</v>
      </c>
      <c r="C1008" s="16" t="s">
        <v>208</v>
      </c>
      <c r="D1008" s="16" t="s">
        <v>16</v>
      </c>
      <c r="E1008" s="16" t="s">
        <v>87</v>
      </c>
      <c r="F1008" s="16" t="s">
        <v>102</v>
      </c>
      <c r="G1008" s="17">
        <v>320666.66666666669</v>
      </c>
      <c r="H1008" s="18">
        <v>4</v>
      </c>
    </row>
    <row r="1009" spans="2:8" x14ac:dyDescent="0.3">
      <c r="B1009" s="16" t="s">
        <v>307</v>
      </c>
      <c r="C1009" s="16" t="s">
        <v>208</v>
      </c>
      <c r="D1009" s="16" t="s">
        <v>20</v>
      </c>
      <c r="E1009" s="16" t="s">
        <v>87</v>
      </c>
      <c r="F1009" s="16" t="s">
        <v>103</v>
      </c>
      <c r="G1009" s="17">
        <v>561166.66666666674</v>
      </c>
      <c r="H1009" s="18">
        <v>7</v>
      </c>
    </row>
    <row r="1010" spans="2:8" x14ac:dyDescent="0.3">
      <c r="B1010" s="16" t="s">
        <v>307</v>
      </c>
      <c r="C1010" s="16" t="s">
        <v>208</v>
      </c>
      <c r="D1010" s="16" t="s">
        <v>24</v>
      </c>
      <c r="E1010" s="16" t="s">
        <v>87</v>
      </c>
      <c r="F1010" s="16" t="s">
        <v>104</v>
      </c>
      <c r="G1010" s="17">
        <v>641333.33333333337</v>
      </c>
      <c r="H1010" s="18">
        <v>8</v>
      </c>
    </row>
    <row r="1011" spans="2:8" x14ac:dyDescent="0.3">
      <c r="B1011" s="16" t="s">
        <v>307</v>
      </c>
      <c r="C1011" s="16" t="s">
        <v>208</v>
      </c>
      <c r="D1011" s="16" t="s">
        <v>28</v>
      </c>
      <c r="E1011" s="16" t="s">
        <v>87</v>
      </c>
      <c r="F1011" s="16" t="s">
        <v>105</v>
      </c>
      <c r="G1011" s="17">
        <v>136283.33333333334</v>
      </c>
      <c r="H1011" s="18">
        <v>1.7</v>
      </c>
    </row>
    <row r="1012" spans="2:8" x14ac:dyDescent="0.3">
      <c r="B1012" s="16" t="s">
        <v>307</v>
      </c>
      <c r="C1012" s="16" t="s">
        <v>208</v>
      </c>
      <c r="D1012" s="20" t="s">
        <v>32</v>
      </c>
      <c r="E1012" s="20" t="s">
        <v>87</v>
      </c>
      <c r="F1012" s="20" t="s">
        <v>106</v>
      </c>
      <c r="G1012" s="21">
        <v>205226.66666666669</v>
      </c>
      <c r="H1012" s="22">
        <v>2.56</v>
      </c>
    </row>
    <row r="1013" spans="2:8" x14ac:dyDescent="0.3">
      <c r="B1013" s="16" t="s">
        <v>307</v>
      </c>
      <c r="C1013" s="16" t="s">
        <v>283</v>
      </c>
      <c r="D1013" s="16" t="s">
        <v>4</v>
      </c>
      <c r="E1013" s="16" t="s">
        <v>87</v>
      </c>
      <c r="F1013" s="16" t="s">
        <v>99</v>
      </c>
      <c r="G1013" s="17">
        <v>80166.666666666672</v>
      </c>
      <c r="H1013" s="18">
        <v>1</v>
      </c>
    </row>
    <row r="1014" spans="2:8" x14ac:dyDescent="0.3">
      <c r="B1014" s="16" t="s">
        <v>307</v>
      </c>
      <c r="C1014" s="16" t="s">
        <v>283</v>
      </c>
      <c r="D1014" s="16" t="s">
        <v>8</v>
      </c>
      <c r="E1014" s="16" t="s">
        <v>87</v>
      </c>
      <c r="F1014" s="16" t="s">
        <v>100</v>
      </c>
      <c r="G1014" s="17">
        <v>160333.33333333334</v>
      </c>
      <c r="H1014" s="18">
        <v>2</v>
      </c>
    </row>
    <row r="1015" spans="2:8" x14ac:dyDescent="0.3">
      <c r="B1015" s="16" t="s">
        <v>307</v>
      </c>
      <c r="C1015" s="16" t="s">
        <v>283</v>
      </c>
      <c r="D1015" s="16" t="s">
        <v>12</v>
      </c>
      <c r="E1015" s="16" t="s">
        <v>87</v>
      </c>
      <c r="F1015" s="16" t="s">
        <v>101</v>
      </c>
      <c r="G1015" s="17">
        <v>240500</v>
      </c>
      <c r="H1015" s="18">
        <v>3</v>
      </c>
    </row>
    <row r="1016" spans="2:8" x14ac:dyDescent="0.3">
      <c r="B1016" s="16" t="s">
        <v>307</v>
      </c>
      <c r="C1016" s="16" t="s">
        <v>283</v>
      </c>
      <c r="D1016" s="16" t="s">
        <v>16</v>
      </c>
      <c r="E1016" s="16" t="s">
        <v>87</v>
      </c>
      <c r="F1016" s="16" t="s">
        <v>102</v>
      </c>
      <c r="G1016" s="17">
        <v>320666.66666666669</v>
      </c>
      <c r="H1016" s="18">
        <v>4</v>
      </c>
    </row>
    <row r="1017" spans="2:8" x14ac:dyDescent="0.3">
      <c r="B1017" s="16" t="s">
        <v>307</v>
      </c>
      <c r="C1017" s="16" t="s">
        <v>283</v>
      </c>
      <c r="D1017" s="16" t="s">
        <v>20</v>
      </c>
      <c r="E1017" s="16" t="s">
        <v>87</v>
      </c>
      <c r="F1017" s="16" t="s">
        <v>103</v>
      </c>
      <c r="G1017" s="17">
        <v>561166.66666666674</v>
      </c>
      <c r="H1017" s="18">
        <v>7</v>
      </c>
    </row>
    <row r="1018" spans="2:8" x14ac:dyDescent="0.3">
      <c r="B1018" s="16" t="s">
        <v>307</v>
      </c>
      <c r="C1018" s="16" t="s">
        <v>283</v>
      </c>
      <c r="D1018" s="16" t="s">
        <v>24</v>
      </c>
      <c r="E1018" s="16" t="s">
        <v>87</v>
      </c>
      <c r="F1018" s="16" t="s">
        <v>104</v>
      </c>
      <c r="G1018" s="17">
        <v>641333.33333333337</v>
      </c>
      <c r="H1018" s="18">
        <v>8</v>
      </c>
    </row>
    <row r="1019" spans="2:8" x14ac:dyDescent="0.3">
      <c r="B1019" s="16" t="s">
        <v>307</v>
      </c>
      <c r="C1019" s="16" t="s">
        <v>283</v>
      </c>
      <c r="D1019" s="16" t="s">
        <v>28</v>
      </c>
      <c r="E1019" s="16" t="s">
        <v>87</v>
      </c>
      <c r="F1019" s="16" t="s">
        <v>105</v>
      </c>
      <c r="G1019" s="17">
        <v>136283.33333333334</v>
      </c>
      <c r="H1019" s="18">
        <v>1.7</v>
      </c>
    </row>
    <row r="1020" spans="2:8" x14ac:dyDescent="0.3">
      <c r="B1020" s="16" t="s">
        <v>307</v>
      </c>
      <c r="C1020" s="16" t="s">
        <v>283</v>
      </c>
      <c r="D1020" s="20" t="s">
        <v>32</v>
      </c>
      <c r="E1020" s="20" t="s">
        <v>87</v>
      </c>
      <c r="F1020" s="20" t="s">
        <v>106</v>
      </c>
      <c r="G1020" s="21">
        <v>205226.66666666669</v>
      </c>
      <c r="H1020" s="22">
        <v>2.56</v>
      </c>
    </row>
    <row r="1021" spans="2:8" x14ac:dyDescent="0.3">
      <c r="B1021" s="16" t="s">
        <v>841</v>
      </c>
      <c r="C1021" s="16" t="s">
        <v>217</v>
      </c>
      <c r="D1021" s="16" t="s">
        <v>4</v>
      </c>
      <c r="E1021" s="16" t="s">
        <v>87</v>
      </c>
      <c r="F1021" s="16" t="s">
        <v>99</v>
      </c>
      <c r="G1021" s="17">
        <v>80166.666666666672</v>
      </c>
      <c r="H1021" s="18">
        <v>1</v>
      </c>
    </row>
    <row r="1022" spans="2:8" x14ac:dyDescent="0.3">
      <c r="B1022" s="16" t="s">
        <v>841</v>
      </c>
      <c r="C1022" s="16" t="s">
        <v>217</v>
      </c>
      <c r="D1022" s="16" t="s">
        <v>8</v>
      </c>
      <c r="E1022" s="16" t="s">
        <v>87</v>
      </c>
      <c r="F1022" s="16" t="s">
        <v>100</v>
      </c>
      <c r="G1022" s="17">
        <v>160333.33333333334</v>
      </c>
      <c r="H1022" s="18">
        <v>2</v>
      </c>
    </row>
    <row r="1023" spans="2:8" x14ac:dyDescent="0.3">
      <c r="B1023" s="16" t="s">
        <v>841</v>
      </c>
      <c r="C1023" s="16" t="s">
        <v>217</v>
      </c>
      <c r="D1023" s="16" t="s">
        <v>12</v>
      </c>
      <c r="E1023" s="16" t="s">
        <v>87</v>
      </c>
      <c r="F1023" s="16" t="s">
        <v>101</v>
      </c>
      <c r="G1023" s="17">
        <v>240500</v>
      </c>
      <c r="H1023" s="18">
        <v>3</v>
      </c>
    </row>
    <row r="1024" spans="2:8" x14ac:dyDescent="0.3">
      <c r="B1024" s="16" t="s">
        <v>841</v>
      </c>
      <c r="C1024" s="16" t="s">
        <v>217</v>
      </c>
      <c r="D1024" s="16" t="s">
        <v>16</v>
      </c>
      <c r="E1024" s="16" t="s">
        <v>87</v>
      </c>
      <c r="F1024" s="16" t="s">
        <v>102</v>
      </c>
      <c r="G1024" s="17">
        <v>320666.66666666669</v>
      </c>
      <c r="H1024" s="18">
        <v>4</v>
      </c>
    </row>
    <row r="1025" spans="2:8" x14ac:dyDescent="0.3">
      <c r="B1025" s="16" t="s">
        <v>841</v>
      </c>
      <c r="C1025" s="16" t="s">
        <v>217</v>
      </c>
      <c r="D1025" s="16" t="s">
        <v>20</v>
      </c>
      <c r="E1025" s="16" t="s">
        <v>87</v>
      </c>
      <c r="F1025" s="16" t="s">
        <v>103</v>
      </c>
      <c r="G1025" s="17">
        <v>561166.66666666674</v>
      </c>
      <c r="H1025" s="18">
        <v>7</v>
      </c>
    </row>
    <row r="1026" spans="2:8" x14ac:dyDescent="0.3">
      <c r="B1026" s="16" t="s">
        <v>841</v>
      </c>
      <c r="C1026" s="16" t="s">
        <v>217</v>
      </c>
      <c r="D1026" s="16" t="s">
        <v>24</v>
      </c>
      <c r="E1026" s="16" t="s">
        <v>87</v>
      </c>
      <c r="F1026" s="16" t="s">
        <v>104</v>
      </c>
      <c r="G1026" s="17">
        <v>641333.33333333337</v>
      </c>
      <c r="H1026" s="18">
        <v>8</v>
      </c>
    </row>
    <row r="1027" spans="2:8" x14ac:dyDescent="0.3">
      <c r="B1027" s="16" t="s">
        <v>841</v>
      </c>
      <c r="C1027" s="16" t="s">
        <v>217</v>
      </c>
      <c r="D1027" s="16" t="s">
        <v>28</v>
      </c>
      <c r="E1027" s="16" t="s">
        <v>87</v>
      </c>
      <c r="F1027" s="16" t="s">
        <v>105</v>
      </c>
      <c r="G1027" s="17">
        <v>136283.33333333334</v>
      </c>
      <c r="H1027" s="18">
        <v>1.7</v>
      </c>
    </row>
    <row r="1028" spans="2:8" x14ac:dyDescent="0.3">
      <c r="B1028" s="16" t="s">
        <v>841</v>
      </c>
      <c r="C1028" s="16" t="s">
        <v>217</v>
      </c>
      <c r="D1028" s="20" t="s">
        <v>32</v>
      </c>
      <c r="E1028" s="20" t="s">
        <v>87</v>
      </c>
      <c r="F1028" s="20" t="s">
        <v>106</v>
      </c>
      <c r="G1028" s="21">
        <v>205226.66666666669</v>
      </c>
      <c r="H1028" s="22">
        <v>2.56</v>
      </c>
    </row>
    <row r="1029" spans="2:8" x14ac:dyDescent="0.3">
      <c r="B1029" s="16" t="s">
        <v>841</v>
      </c>
      <c r="C1029" s="16" t="s">
        <v>201</v>
      </c>
      <c r="D1029" s="16" t="s">
        <v>4</v>
      </c>
      <c r="E1029" s="16" t="s">
        <v>87</v>
      </c>
      <c r="F1029" s="16" t="s">
        <v>99</v>
      </c>
      <c r="G1029" s="17">
        <v>80166.666666666672</v>
      </c>
      <c r="H1029" s="18">
        <v>1</v>
      </c>
    </row>
    <row r="1030" spans="2:8" x14ac:dyDescent="0.3">
      <c r="B1030" s="16" t="s">
        <v>841</v>
      </c>
      <c r="C1030" s="16" t="s">
        <v>201</v>
      </c>
      <c r="D1030" s="16" t="s">
        <v>8</v>
      </c>
      <c r="E1030" s="16" t="s">
        <v>87</v>
      </c>
      <c r="F1030" s="16" t="s">
        <v>100</v>
      </c>
      <c r="G1030" s="17">
        <v>160333.33333333334</v>
      </c>
      <c r="H1030" s="18">
        <v>2</v>
      </c>
    </row>
    <row r="1031" spans="2:8" x14ac:dyDescent="0.3">
      <c r="B1031" s="16" t="s">
        <v>841</v>
      </c>
      <c r="C1031" s="16" t="s">
        <v>201</v>
      </c>
      <c r="D1031" s="16" t="s">
        <v>12</v>
      </c>
      <c r="E1031" s="16" t="s">
        <v>87</v>
      </c>
      <c r="F1031" s="16" t="s">
        <v>101</v>
      </c>
      <c r="G1031" s="17">
        <v>240500</v>
      </c>
      <c r="H1031" s="18">
        <v>3</v>
      </c>
    </row>
    <row r="1032" spans="2:8" x14ac:dyDescent="0.3">
      <c r="B1032" s="16" t="s">
        <v>841</v>
      </c>
      <c r="C1032" s="16" t="s">
        <v>201</v>
      </c>
      <c r="D1032" s="16" t="s">
        <v>16</v>
      </c>
      <c r="E1032" s="16" t="s">
        <v>87</v>
      </c>
      <c r="F1032" s="16" t="s">
        <v>102</v>
      </c>
      <c r="G1032" s="17">
        <v>320666.66666666669</v>
      </c>
      <c r="H1032" s="18">
        <v>4</v>
      </c>
    </row>
    <row r="1033" spans="2:8" x14ac:dyDescent="0.3">
      <c r="B1033" s="16" t="s">
        <v>841</v>
      </c>
      <c r="C1033" s="16" t="s">
        <v>201</v>
      </c>
      <c r="D1033" s="16" t="s">
        <v>20</v>
      </c>
      <c r="E1033" s="16" t="s">
        <v>87</v>
      </c>
      <c r="F1033" s="16" t="s">
        <v>103</v>
      </c>
      <c r="G1033" s="17">
        <v>561166.66666666674</v>
      </c>
      <c r="H1033" s="18">
        <v>7</v>
      </c>
    </row>
    <row r="1034" spans="2:8" x14ac:dyDescent="0.3">
      <c r="B1034" s="16" t="s">
        <v>841</v>
      </c>
      <c r="C1034" s="16" t="s">
        <v>201</v>
      </c>
      <c r="D1034" s="16" t="s">
        <v>24</v>
      </c>
      <c r="E1034" s="16" t="s">
        <v>87</v>
      </c>
      <c r="F1034" s="16" t="s">
        <v>104</v>
      </c>
      <c r="G1034" s="17">
        <v>641333.33333333337</v>
      </c>
      <c r="H1034" s="18">
        <v>8</v>
      </c>
    </row>
    <row r="1035" spans="2:8" x14ac:dyDescent="0.3">
      <c r="B1035" s="16" t="s">
        <v>841</v>
      </c>
      <c r="C1035" s="16" t="s">
        <v>201</v>
      </c>
      <c r="D1035" s="16" t="s">
        <v>28</v>
      </c>
      <c r="E1035" s="16" t="s">
        <v>87</v>
      </c>
      <c r="F1035" s="16" t="s">
        <v>105</v>
      </c>
      <c r="G1035" s="17">
        <v>136283.33333333334</v>
      </c>
      <c r="H1035" s="18">
        <v>1.7</v>
      </c>
    </row>
    <row r="1036" spans="2:8" x14ac:dyDescent="0.3">
      <c r="B1036" s="16" t="s">
        <v>841</v>
      </c>
      <c r="C1036" s="16" t="s">
        <v>201</v>
      </c>
      <c r="D1036" s="20" t="s">
        <v>32</v>
      </c>
      <c r="E1036" s="20" t="s">
        <v>87</v>
      </c>
      <c r="F1036" s="20" t="s">
        <v>106</v>
      </c>
      <c r="G1036" s="21">
        <v>205226.66666666669</v>
      </c>
      <c r="H1036" s="22">
        <v>2.56</v>
      </c>
    </row>
    <row r="1037" spans="2:8" x14ac:dyDescent="0.3">
      <c r="B1037" s="16" t="s">
        <v>841</v>
      </c>
      <c r="C1037" s="16" t="s">
        <v>202</v>
      </c>
      <c r="D1037" s="16" t="s">
        <v>4</v>
      </c>
      <c r="E1037" s="16" t="s">
        <v>87</v>
      </c>
      <c r="F1037" s="16" t="s">
        <v>99</v>
      </c>
      <c r="G1037" s="17">
        <v>80166.666666666672</v>
      </c>
      <c r="H1037" s="18">
        <v>1</v>
      </c>
    </row>
    <row r="1038" spans="2:8" x14ac:dyDescent="0.3">
      <c r="B1038" s="16" t="s">
        <v>841</v>
      </c>
      <c r="C1038" s="16" t="s">
        <v>202</v>
      </c>
      <c r="D1038" s="16" t="s">
        <v>8</v>
      </c>
      <c r="E1038" s="16" t="s">
        <v>87</v>
      </c>
      <c r="F1038" s="16" t="s">
        <v>100</v>
      </c>
      <c r="G1038" s="17">
        <v>160333.33333333334</v>
      </c>
      <c r="H1038" s="18">
        <v>2</v>
      </c>
    </row>
    <row r="1039" spans="2:8" x14ac:dyDescent="0.3">
      <c r="B1039" s="16" t="s">
        <v>841</v>
      </c>
      <c r="C1039" s="16" t="s">
        <v>202</v>
      </c>
      <c r="D1039" s="16" t="s">
        <v>12</v>
      </c>
      <c r="E1039" s="16" t="s">
        <v>87</v>
      </c>
      <c r="F1039" s="16" t="s">
        <v>101</v>
      </c>
      <c r="G1039" s="17">
        <v>240500</v>
      </c>
      <c r="H1039" s="18">
        <v>3</v>
      </c>
    </row>
    <row r="1040" spans="2:8" x14ac:dyDescent="0.3">
      <c r="B1040" s="16" t="s">
        <v>841</v>
      </c>
      <c r="C1040" s="16" t="s">
        <v>202</v>
      </c>
      <c r="D1040" s="16" t="s">
        <v>16</v>
      </c>
      <c r="E1040" s="16" t="s">
        <v>87</v>
      </c>
      <c r="F1040" s="16" t="s">
        <v>102</v>
      </c>
      <c r="G1040" s="17">
        <v>320666.66666666669</v>
      </c>
      <c r="H1040" s="18">
        <v>4</v>
      </c>
    </row>
    <row r="1041" spans="2:8" x14ac:dyDescent="0.3">
      <c r="B1041" s="16" t="s">
        <v>841</v>
      </c>
      <c r="C1041" s="16" t="s">
        <v>202</v>
      </c>
      <c r="D1041" s="16" t="s">
        <v>20</v>
      </c>
      <c r="E1041" s="16" t="s">
        <v>87</v>
      </c>
      <c r="F1041" s="16" t="s">
        <v>103</v>
      </c>
      <c r="G1041" s="17">
        <v>561166.66666666674</v>
      </c>
      <c r="H1041" s="18">
        <v>7</v>
      </c>
    </row>
    <row r="1042" spans="2:8" x14ac:dyDescent="0.3">
      <c r="B1042" s="16" t="s">
        <v>841</v>
      </c>
      <c r="C1042" s="16" t="s">
        <v>202</v>
      </c>
      <c r="D1042" s="16" t="s">
        <v>24</v>
      </c>
      <c r="E1042" s="16" t="s">
        <v>87</v>
      </c>
      <c r="F1042" s="16" t="s">
        <v>104</v>
      </c>
      <c r="G1042" s="17">
        <v>641333.33333333337</v>
      </c>
      <c r="H1042" s="18">
        <v>8</v>
      </c>
    </row>
    <row r="1043" spans="2:8" x14ac:dyDescent="0.3">
      <c r="B1043" s="16" t="s">
        <v>841</v>
      </c>
      <c r="C1043" s="16" t="s">
        <v>202</v>
      </c>
      <c r="D1043" s="16" t="s">
        <v>28</v>
      </c>
      <c r="E1043" s="16" t="s">
        <v>87</v>
      </c>
      <c r="F1043" s="16" t="s">
        <v>105</v>
      </c>
      <c r="G1043" s="17">
        <v>136283.33333333334</v>
      </c>
      <c r="H1043" s="18">
        <v>1.7</v>
      </c>
    </row>
    <row r="1044" spans="2:8" x14ac:dyDescent="0.3">
      <c r="B1044" s="16" t="s">
        <v>841</v>
      </c>
      <c r="C1044" s="16" t="s">
        <v>202</v>
      </c>
      <c r="D1044" s="20" t="s">
        <v>32</v>
      </c>
      <c r="E1044" s="20" t="s">
        <v>87</v>
      </c>
      <c r="F1044" s="20" t="s">
        <v>106</v>
      </c>
      <c r="G1044" s="21">
        <v>205226.66666666669</v>
      </c>
      <c r="H1044" s="22">
        <v>2.56</v>
      </c>
    </row>
    <row r="1045" spans="2:8" x14ac:dyDescent="0.3">
      <c r="B1045" s="16" t="s">
        <v>841</v>
      </c>
      <c r="C1045" s="16" t="s">
        <v>203</v>
      </c>
      <c r="D1045" s="16" t="s">
        <v>4</v>
      </c>
      <c r="E1045" s="16" t="s">
        <v>87</v>
      </c>
      <c r="F1045" s="16" t="s">
        <v>99</v>
      </c>
      <c r="G1045" s="17">
        <v>80166.666666666672</v>
      </c>
      <c r="H1045" s="18">
        <v>1</v>
      </c>
    </row>
    <row r="1046" spans="2:8" x14ac:dyDescent="0.3">
      <c r="B1046" s="16" t="s">
        <v>841</v>
      </c>
      <c r="C1046" s="16" t="s">
        <v>203</v>
      </c>
      <c r="D1046" s="16" t="s">
        <v>8</v>
      </c>
      <c r="E1046" s="16" t="s">
        <v>87</v>
      </c>
      <c r="F1046" s="16" t="s">
        <v>100</v>
      </c>
      <c r="G1046" s="17">
        <v>160333.33333333334</v>
      </c>
      <c r="H1046" s="18">
        <v>2</v>
      </c>
    </row>
    <row r="1047" spans="2:8" x14ac:dyDescent="0.3">
      <c r="B1047" s="16" t="s">
        <v>841</v>
      </c>
      <c r="C1047" s="16" t="s">
        <v>203</v>
      </c>
      <c r="D1047" s="16" t="s">
        <v>12</v>
      </c>
      <c r="E1047" s="16" t="s">
        <v>87</v>
      </c>
      <c r="F1047" s="16" t="s">
        <v>101</v>
      </c>
      <c r="G1047" s="17">
        <v>240500</v>
      </c>
      <c r="H1047" s="18">
        <v>3</v>
      </c>
    </row>
    <row r="1048" spans="2:8" x14ac:dyDescent="0.3">
      <c r="B1048" s="16" t="s">
        <v>841</v>
      </c>
      <c r="C1048" s="16" t="s">
        <v>203</v>
      </c>
      <c r="D1048" s="16" t="s">
        <v>16</v>
      </c>
      <c r="E1048" s="16" t="s">
        <v>87</v>
      </c>
      <c r="F1048" s="16" t="s">
        <v>102</v>
      </c>
      <c r="G1048" s="17">
        <v>320666.66666666669</v>
      </c>
      <c r="H1048" s="18">
        <v>4</v>
      </c>
    </row>
    <row r="1049" spans="2:8" x14ac:dyDescent="0.3">
      <c r="B1049" s="16" t="s">
        <v>841</v>
      </c>
      <c r="C1049" s="16" t="s">
        <v>203</v>
      </c>
      <c r="D1049" s="16" t="s">
        <v>20</v>
      </c>
      <c r="E1049" s="16" t="s">
        <v>87</v>
      </c>
      <c r="F1049" s="16" t="s">
        <v>103</v>
      </c>
      <c r="G1049" s="17">
        <v>561166.66666666674</v>
      </c>
      <c r="H1049" s="18">
        <v>7</v>
      </c>
    </row>
    <row r="1050" spans="2:8" x14ac:dyDescent="0.3">
      <c r="B1050" s="16" t="s">
        <v>841</v>
      </c>
      <c r="C1050" s="16" t="s">
        <v>203</v>
      </c>
      <c r="D1050" s="16" t="s">
        <v>24</v>
      </c>
      <c r="E1050" s="16" t="s">
        <v>87</v>
      </c>
      <c r="F1050" s="16" t="s">
        <v>104</v>
      </c>
      <c r="G1050" s="17">
        <v>641333.33333333337</v>
      </c>
      <c r="H1050" s="18">
        <v>8</v>
      </c>
    </row>
    <row r="1051" spans="2:8" x14ac:dyDescent="0.3">
      <c r="B1051" s="16" t="s">
        <v>841</v>
      </c>
      <c r="C1051" s="16" t="s">
        <v>203</v>
      </c>
      <c r="D1051" s="16" t="s">
        <v>28</v>
      </c>
      <c r="E1051" s="16" t="s">
        <v>87</v>
      </c>
      <c r="F1051" s="16" t="s">
        <v>105</v>
      </c>
      <c r="G1051" s="17">
        <v>136283.33333333334</v>
      </c>
      <c r="H1051" s="18">
        <v>1.7</v>
      </c>
    </row>
    <row r="1052" spans="2:8" x14ac:dyDescent="0.3">
      <c r="B1052" s="16" t="s">
        <v>841</v>
      </c>
      <c r="C1052" s="16" t="s">
        <v>203</v>
      </c>
      <c r="D1052" s="20" t="s">
        <v>32</v>
      </c>
      <c r="E1052" s="20" t="s">
        <v>87</v>
      </c>
      <c r="F1052" s="20" t="s">
        <v>106</v>
      </c>
      <c r="G1052" s="21">
        <v>205226.66666666669</v>
      </c>
      <c r="H1052" s="22">
        <v>2.56</v>
      </c>
    </row>
    <row r="1053" spans="2:8" x14ac:dyDescent="0.3">
      <c r="B1053" s="16" t="s">
        <v>841</v>
      </c>
      <c r="C1053" s="16" t="s">
        <v>208</v>
      </c>
      <c r="D1053" s="16" t="s">
        <v>4</v>
      </c>
      <c r="E1053" s="16" t="s">
        <v>87</v>
      </c>
      <c r="F1053" s="16" t="s">
        <v>99</v>
      </c>
      <c r="G1053" s="17">
        <v>80166.666666666672</v>
      </c>
      <c r="H1053" s="18">
        <v>1</v>
      </c>
    </row>
    <row r="1054" spans="2:8" x14ac:dyDescent="0.3">
      <c r="B1054" s="16" t="s">
        <v>841</v>
      </c>
      <c r="C1054" s="16" t="s">
        <v>208</v>
      </c>
      <c r="D1054" s="16" t="s">
        <v>8</v>
      </c>
      <c r="E1054" s="16" t="s">
        <v>87</v>
      </c>
      <c r="F1054" s="16" t="s">
        <v>100</v>
      </c>
      <c r="G1054" s="17">
        <v>160333.33333333334</v>
      </c>
      <c r="H1054" s="18">
        <v>2</v>
      </c>
    </row>
    <row r="1055" spans="2:8" x14ac:dyDescent="0.3">
      <c r="B1055" s="16" t="s">
        <v>841</v>
      </c>
      <c r="C1055" s="16" t="s">
        <v>208</v>
      </c>
      <c r="D1055" s="16" t="s">
        <v>12</v>
      </c>
      <c r="E1055" s="16" t="s">
        <v>87</v>
      </c>
      <c r="F1055" s="16" t="s">
        <v>101</v>
      </c>
      <c r="G1055" s="17">
        <v>240500</v>
      </c>
      <c r="H1055" s="18">
        <v>3</v>
      </c>
    </row>
    <row r="1056" spans="2:8" x14ac:dyDescent="0.3">
      <c r="B1056" s="16" t="s">
        <v>841</v>
      </c>
      <c r="C1056" s="16" t="s">
        <v>208</v>
      </c>
      <c r="D1056" s="16" t="s">
        <v>16</v>
      </c>
      <c r="E1056" s="16" t="s">
        <v>87</v>
      </c>
      <c r="F1056" s="16" t="s">
        <v>102</v>
      </c>
      <c r="G1056" s="17">
        <v>320666.66666666669</v>
      </c>
      <c r="H1056" s="18">
        <v>4</v>
      </c>
    </row>
    <row r="1057" spans="2:8" x14ac:dyDescent="0.3">
      <c r="B1057" s="16" t="s">
        <v>841</v>
      </c>
      <c r="C1057" s="16" t="s">
        <v>208</v>
      </c>
      <c r="D1057" s="16" t="s">
        <v>20</v>
      </c>
      <c r="E1057" s="16" t="s">
        <v>87</v>
      </c>
      <c r="F1057" s="16" t="s">
        <v>103</v>
      </c>
      <c r="G1057" s="17">
        <v>561166.66666666674</v>
      </c>
      <c r="H1057" s="18">
        <v>7</v>
      </c>
    </row>
    <row r="1058" spans="2:8" x14ac:dyDescent="0.3">
      <c r="B1058" s="16" t="s">
        <v>841</v>
      </c>
      <c r="C1058" s="16" t="s">
        <v>208</v>
      </c>
      <c r="D1058" s="16" t="s">
        <v>24</v>
      </c>
      <c r="E1058" s="16" t="s">
        <v>87</v>
      </c>
      <c r="F1058" s="16" t="s">
        <v>104</v>
      </c>
      <c r="G1058" s="17">
        <v>641333.33333333337</v>
      </c>
      <c r="H1058" s="18">
        <v>8</v>
      </c>
    </row>
    <row r="1059" spans="2:8" x14ac:dyDescent="0.3">
      <c r="B1059" s="16" t="s">
        <v>841</v>
      </c>
      <c r="C1059" s="16" t="s">
        <v>208</v>
      </c>
      <c r="D1059" s="16" t="s">
        <v>28</v>
      </c>
      <c r="E1059" s="16" t="s">
        <v>87</v>
      </c>
      <c r="F1059" s="16" t="s">
        <v>105</v>
      </c>
      <c r="G1059" s="17">
        <v>136283.33333333334</v>
      </c>
      <c r="H1059" s="18">
        <v>1.7</v>
      </c>
    </row>
    <row r="1060" spans="2:8" x14ac:dyDescent="0.3">
      <c r="B1060" s="16" t="s">
        <v>841</v>
      </c>
      <c r="C1060" s="16" t="s">
        <v>208</v>
      </c>
      <c r="D1060" s="20" t="s">
        <v>32</v>
      </c>
      <c r="E1060" s="20" t="s">
        <v>87</v>
      </c>
      <c r="F1060" s="20" t="s">
        <v>106</v>
      </c>
      <c r="G1060" s="21">
        <v>205226.66666666669</v>
      </c>
      <c r="H1060" s="22">
        <v>2.56</v>
      </c>
    </row>
    <row r="1061" spans="2:8" x14ac:dyDescent="0.3">
      <c r="B1061" s="16" t="s">
        <v>207</v>
      </c>
      <c r="C1061" s="16" t="s">
        <v>207</v>
      </c>
      <c r="D1061" s="16" t="s">
        <v>4</v>
      </c>
      <c r="E1061" s="16" t="s">
        <v>87</v>
      </c>
      <c r="F1061" s="16" t="s">
        <v>99</v>
      </c>
      <c r="G1061" s="17">
        <v>80166.666666666672</v>
      </c>
      <c r="H1061" s="18">
        <v>1</v>
      </c>
    </row>
    <row r="1062" spans="2:8" x14ac:dyDescent="0.3">
      <c r="B1062" s="16" t="s">
        <v>207</v>
      </c>
      <c r="C1062" s="16" t="s">
        <v>207</v>
      </c>
      <c r="D1062" s="16" t="s">
        <v>8</v>
      </c>
      <c r="E1062" s="16" t="s">
        <v>87</v>
      </c>
      <c r="F1062" s="16" t="s">
        <v>100</v>
      </c>
      <c r="G1062" s="17">
        <v>160333.33333333334</v>
      </c>
      <c r="H1062" s="18">
        <v>2</v>
      </c>
    </row>
    <row r="1063" spans="2:8" x14ac:dyDescent="0.3">
      <c r="B1063" s="16" t="s">
        <v>207</v>
      </c>
      <c r="C1063" s="16" t="s">
        <v>207</v>
      </c>
      <c r="D1063" s="16" t="s">
        <v>12</v>
      </c>
      <c r="E1063" s="16" t="s">
        <v>87</v>
      </c>
      <c r="F1063" s="16" t="s">
        <v>101</v>
      </c>
      <c r="G1063" s="17">
        <v>240500</v>
      </c>
      <c r="H1063" s="18">
        <v>3</v>
      </c>
    </row>
    <row r="1064" spans="2:8" x14ac:dyDescent="0.3">
      <c r="B1064" s="16" t="s">
        <v>207</v>
      </c>
      <c r="C1064" s="16" t="s">
        <v>207</v>
      </c>
      <c r="D1064" s="16" t="s">
        <v>16</v>
      </c>
      <c r="E1064" s="16" t="s">
        <v>87</v>
      </c>
      <c r="F1064" s="16" t="s">
        <v>102</v>
      </c>
      <c r="G1064" s="17">
        <v>320666.66666666669</v>
      </c>
      <c r="H1064" s="18">
        <v>4</v>
      </c>
    </row>
    <row r="1065" spans="2:8" x14ac:dyDescent="0.3">
      <c r="B1065" s="16" t="s">
        <v>207</v>
      </c>
      <c r="C1065" s="16" t="s">
        <v>207</v>
      </c>
      <c r="D1065" s="16" t="s">
        <v>20</v>
      </c>
      <c r="E1065" s="16" t="s">
        <v>87</v>
      </c>
      <c r="F1065" s="16" t="s">
        <v>103</v>
      </c>
      <c r="G1065" s="17">
        <v>561166.66666666674</v>
      </c>
      <c r="H1065" s="18">
        <v>7</v>
      </c>
    </row>
    <row r="1066" spans="2:8" x14ac:dyDescent="0.3">
      <c r="B1066" s="16" t="s">
        <v>207</v>
      </c>
      <c r="C1066" s="16" t="s">
        <v>207</v>
      </c>
      <c r="D1066" s="16" t="s">
        <v>24</v>
      </c>
      <c r="E1066" s="16" t="s">
        <v>87</v>
      </c>
      <c r="F1066" s="16" t="s">
        <v>104</v>
      </c>
      <c r="G1066" s="17">
        <v>641333.33333333337</v>
      </c>
      <c r="H1066" s="18">
        <v>8</v>
      </c>
    </row>
    <row r="1067" spans="2:8" x14ac:dyDescent="0.3">
      <c r="B1067" s="16" t="s">
        <v>207</v>
      </c>
      <c r="C1067" s="16" t="s">
        <v>207</v>
      </c>
      <c r="D1067" s="16" t="s">
        <v>28</v>
      </c>
      <c r="E1067" s="16" t="s">
        <v>87</v>
      </c>
      <c r="F1067" s="16" t="s">
        <v>105</v>
      </c>
      <c r="G1067" s="17">
        <v>136283.33333333334</v>
      </c>
      <c r="H1067" s="18">
        <v>1.7</v>
      </c>
    </row>
    <row r="1068" spans="2:8" x14ac:dyDescent="0.3">
      <c r="B1068" s="20" t="s">
        <v>207</v>
      </c>
      <c r="C1068" s="20" t="s">
        <v>207</v>
      </c>
      <c r="D1068" s="20" t="s">
        <v>32</v>
      </c>
      <c r="E1068" s="20" t="s">
        <v>87</v>
      </c>
      <c r="F1068" s="20" t="s">
        <v>106</v>
      </c>
      <c r="G1068" s="21">
        <v>205226.66666666669</v>
      </c>
      <c r="H1068" s="22">
        <v>2.56</v>
      </c>
    </row>
    <row r="1069" spans="2:8" x14ac:dyDescent="0.3">
      <c r="B1069" s="16" t="s">
        <v>231</v>
      </c>
      <c r="C1069" s="16" t="s">
        <v>231</v>
      </c>
      <c r="D1069" s="16" t="s">
        <v>4</v>
      </c>
      <c r="E1069" s="16" t="s">
        <v>87</v>
      </c>
      <c r="F1069" s="16" t="s">
        <v>99</v>
      </c>
      <c r="G1069" s="17">
        <v>80166.666666666672</v>
      </c>
      <c r="H1069" s="18">
        <v>1</v>
      </c>
    </row>
    <row r="1070" spans="2:8" x14ac:dyDescent="0.3">
      <c r="B1070" s="16" t="s">
        <v>231</v>
      </c>
      <c r="C1070" s="16" t="s">
        <v>231</v>
      </c>
      <c r="D1070" s="16" t="s">
        <v>8</v>
      </c>
      <c r="E1070" s="16" t="s">
        <v>87</v>
      </c>
      <c r="F1070" s="16" t="s">
        <v>100</v>
      </c>
      <c r="G1070" s="17">
        <v>160333.33333333334</v>
      </c>
      <c r="H1070" s="18">
        <v>2</v>
      </c>
    </row>
    <row r="1071" spans="2:8" x14ac:dyDescent="0.3">
      <c r="B1071" s="16" t="s">
        <v>231</v>
      </c>
      <c r="C1071" s="16" t="s">
        <v>231</v>
      </c>
      <c r="D1071" s="16" t="s">
        <v>12</v>
      </c>
      <c r="E1071" s="16" t="s">
        <v>87</v>
      </c>
      <c r="F1071" s="16" t="s">
        <v>101</v>
      </c>
      <c r="G1071" s="17">
        <v>240500</v>
      </c>
      <c r="H1071" s="18">
        <v>3</v>
      </c>
    </row>
    <row r="1072" spans="2:8" x14ac:dyDescent="0.3">
      <c r="B1072" s="16" t="s">
        <v>231</v>
      </c>
      <c r="C1072" s="16" t="s">
        <v>231</v>
      </c>
      <c r="D1072" s="16" t="s">
        <v>16</v>
      </c>
      <c r="E1072" s="16" t="s">
        <v>87</v>
      </c>
      <c r="F1072" s="16" t="s">
        <v>102</v>
      </c>
      <c r="G1072" s="17">
        <v>320666.66666666669</v>
      </c>
      <c r="H1072" s="18">
        <v>4</v>
      </c>
    </row>
    <row r="1073" spans="2:8" x14ac:dyDescent="0.3">
      <c r="B1073" s="16" t="s">
        <v>231</v>
      </c>
      <c r="C1073" s="16" t="s">
        <v>231</v>
      </c>
      <c r="D1073" s="16" t="s">
        <v>20</v>
      </c>
      <c r="E1073" s="16" t="s">
        <v>87</v>
      </c>
      <c r="F1073" s="16" t="s">
        <v>103</v>
      </c>
      <c r="G1073" s="17">
        <v>561166.66666666674</v>
      </c>
      <c r="H1073" s="18">
        <v>7</v>
      </c>
    </row>
    <row r="1074" spans="2:8" x14ac:dyDescent="0.3">
      <c r="B1074" s="16" t="s">
        <v>231</v>
      </c>
      <c r="C1074" s="16" t="s">
        <v>231</v>
      </c>
      <c r="D1074" s="16" t="s">
        <v>24</v>
      </c>
      <c r="E1074" s="16" t="s">
        <v>87</v>
      </c>
      <c r="F1074" s="16" t="s">
        <v>104</v>
      </c>
      <c r="G1074" s="17">
        <v>641333.33333333337</v>
      </c>
      <c r="H1074" s="18">
        <v>8</v>
      </c>
    </row>
    <row r="1075" spans="2:8" x14ac:dyDescent="0.3">
      <c r="B1075" s="16" t="s">
        <v>231</v>
      </c>
      <c r="C1075" s="16" t="s">
        <v>231</v>
      </c>
      <c r="D1075" s="16" t="s">
        <v>28</v>
      </c>
      <c r="E1075" s="16" t="s">
        <v>87</v>
      </c>
      <c r="F1075" s="16" t="s">
        <v>105</v>
      </c>
      <c r="G1075" s="17">
        <v>136283.33333333334</v>
      </c>
      <c r="H1075" s="18">
        <v>1.7</v>
      </c>
    </row>
    <row r="1076" spans="2:8" x14ac:dyDescent="0.3">
      <c r="B1076" s="16" t="s">
        <v>231</v>
      </c>
      <c r="C1076" s="16" t="s">
        <v>231</v>
      </c>
      <c r="D1076" s="20" t="s">
        <v>32</v>
      </c>
      <c r="E1076" s="20" t="s">
        <v>87</v>
      </c>
      <c r="F1076" s="20" t="s">
        <v>106</v>
      </c>
      <c r="G1076" s="21">
        <v>205226.66666666669</v>
      </c>
      <c r="H1076" s="22">
        <v>2.56</v>
      </c>
    </row>
    <row r="1077" spans="2:8" x14ac:dyDescent="0.3">
      <c r="B1077" s="16" t="s">
        <v>269</v>
      </c>
      <c r="C1077" s="16" t="s">
        <v>269</v>
      </c>
      <c r="D1077" s="16" t="s">
        <v>4</v>
      </c>
      <c r="E1077" s="16" t="s">
        <v>87</v>
      </c>
      <c r="F1077" s="16" t="s">
        <v>99</v>
      </c>
      <c r="G1077" s="17">
        <v>80166.666666666672</v>
      </c>
      <c r="H1077" s="18">
        <v>1</v>
      </c>
    </row>
    <row r="1078" spans="2:8" x14ac:dyDescent="0.3">
      <c r="B1078" s="16" t="s">
        <v>269</v>
      </c>
      <c r="C1078" s="16" t="s">
        <v>269</v>
      </c>
      <c r="D1078" s="16" t="s">
        <v>8</v>
      </c>
      <c r="E1078" s="16" t="s">
        <v>87</v>
      </c>
      <c r="F1078" s="16" t="s">
        <v>100</v>
      </c>
      <c r="G1078" s="17">
        <v>160333.33333333334</v>
      </c>
      <c r="H1078" s="18">
        <v>2</v>
      </c>
    </row>
    <row r="1079" spans="2:8" x14ac:dyDescent="0.3">
      <c r="B1079" s="16" t="s">
        <v>269</v>
      </c>
      <c r="C1079" s="16" t="s">
        <v>269</v>
      </c>
      <c r="D1079" s="16" t="s">
        <v>12</v>
      </c>
      <c r="E1079" s="16" t="s">
        <v>87</v>
      </c>
      <c r="F1079" s="16" t="s">
        <v>101</v>
      </c>
      <c r="G1079" s="17">
        <v>240500</v>
      </c>
      <c r="H1079" s="18">
        <v>3</v>
      </c>
    </row>
    <row r="1080" spans="2:8" x14ac:dyDescent="0.3">
      <c r="B1080" s="16" t="s">
        <v>269</v>
      </c>
      <c r="C1080" s="16" t="s">
        <v>269</v>
      </c>
      <c r="D1080" s="16" t="s">
        <v>16</v>
      </c>
      <c r="E1080" s="16" t="s">
        <v>87</v>
      </c>
      <c r="F1080" s="16" t="s">
        <v>102</v>
      </c>
      <c r="G1080" s="17">
        <v>320666.66666666669</v>
      </c>
      <c r="H1080" s="18">
        <v>4</v>
      </c>
    </row>
    <row r="1081" spans="2:8" x14ac:dyDescent="0.3">
      <c r="B1081" s="16" t="s">
        <v>269</v>
      </c>
      <c r="C1081" s="16" t="s">
        <v>269</v>
      </c>
      <c r="D1081" s="16" t="s">
        <v>20</v>
      </c>
      <c r="E1081" s="16" t="s">
        <v>87</v>
      </c>
      <c r="F1081" s="16" t="s">
        <v>103</v>
      </c>
      <c r="G1081" s="17">
        <v>561166.66666666674</v>
      </c>
      <c r="H1081" s="18">
        <v>7</v>
      </c>
    </row>
    <row r="1082" spans="2:8" x14ac:dyDescent="0.3">
      <c r="B1082" s="16" t="s">
        <v>269</v>
      </c>
      <c r="C1082" s="16" t="s">
        <v>269</v>
      </c>
      <c r="D1082" s="16" t="s">
        <v>24</v>
      </c>
      <c r="E1082" s="16" t="s">
        <v>87</v>
      </c>
      <c r="F1082" s="16" t="s">
        <v>104</v>
      </c>
      <c r="G1082" s="17">
        <v>641333.33333333337</v>
      </c>
      <c r="H1082" s="18">
        <v>8</v>
      </c>
    </row>
    <row r="1083" spans="2:8" x14ac:dyDescent="0.3">
      <c r="B1083" s="16" t="s">
        <v>269</v>
      </c>
      <c r="C1083" s="16" t="s">
        <v>269</v>
      </c>
      <c r="D1083" s="16" t="s">
        <v>28</v>
      </c>
      <c r="E1083" s="16" t="s">
        <v>87</v>
      </c>
      <c r="F1083" s="16" t="s">
        <v>105</v>
      </c>
      <c r="G1083" s="17">
        <v>136283.33333333334</v>
      </c>
      <c r="H1083" s="18">
        <v>1.7</v>
      </c>
    </row>
    <row r="1084" spans="2:8" x14ac:dyDescent="0.3">
      <c r="B1084" s="20" t="s">
        <v>269</v>
      </c>
      <c r="C1084" s="20" t="s">
        <v>269</v>
      </c>
      <c r="D1084" s="20" t="s">
        <v>32</v>
      </c>
      <c r="E1084" s="20" t="s">
        <v>87</v>
      </c>
      <c r="F1084" s="20" t="s">
        <v>106</v>
      </c>
      <c r="G1084" s="21">
        <v>205226.66666666669</v>
      </c>
      <c r="H1084" s="22">
        <v>2.56</v>
      </c>
    </row>
    <row r="1085" spans="2:8" x14ac:dyDescent="0.3">
      <c r="B1085" s="16" t="s">
        <v>843</v>
      </c>
      <c r="C1085" s="20" t="s">
        <v>276</v>
      </c>
      <c r="D1085" s="16" t="s">
        <v>4</v>
      </c>
      <c r="E1085" s="16" t="s">
        <v>87</v>
      </c>
      <c r="F1085" s="16" t="s">
        <v>99</v>
      </c>
      <c r="G1085" s="17">
        <v>80166.666666666672</v>
      </c>
      <c r="H1085" s="18">
        <v>1</v>
      </c>
    </row>
    <row r="1086" spans="2:8" x14ac:dyDescent="0.3">
      <c r="B1086" s="16" t="s">
        <v>843</v>
      </c>
      <c r="C1086" s="20" t="s">
        <v>276</v>
      </c>
      <c r="D1086" s="16" t="s">
        <v>8</v>
      </c>
      <c r="E1086" s="16" t="s">
        <v>87</v>
      </c>
      <c r="F1086" s="16" t="s">
        <v>100</v>
      </c>
      <c r="G1086" s="17">
        <v>160333.33333333334</v>
      </c>
      <c r="H1086" s="18">
        <v>2</v>
      </c>
    </row>
    <row r="1087" spans="2:8" x14ac:dyDescent="0.3">
      <c r="B1087" s="16" t="s">
        <v>843</v>
      </c>
      <c r="C1087" s="20" t="s">
        <v>276</v>
      </c>
      <c r="D1087" s="16" t="s">
        <v>12</v>
      </c>
      <c r="E1087" s="16" t="s">
        <v>87</v>
      </c>
      <c r="F1087" s="16" t="s">
        <v>101</v>
      </c>
      <c r="G1087" s="17">
        <v>240500</v>
      </c>
      <c r="H1087" s="18">
        <v>3</v>
      </c>
    </row>
    <row r="1088" spans="2:8" x14ac:dyDescent="0.3">
      <c r="B1088" s="16" t="s">
        <v>843</v>
      </c>
      <c r="C1088" s="20" t="s">
        <v>276</v>
      </c>
      <c r="D1088" s="16" t="s">
        <v>16</v>
      </c>
      <c r="E1088" s="16" t="s">
        <v>87</v>
      </c>
      <c r="F1088" s="16" t="s">
        <v>102</v>
      </c>
      <c r="G1088" s="17">
        <v>320666.66666666669</v>
      </c>
      <c r="H1088" s="18">
        <v>4</v>
      </c>
    </row>
    <row r="1089" spans="2:8" x14ac:dyDescent="0.3">
      <c r="B1089" s="16" t="s">
        <v>843</v>
      </c>
      <c r="C1089" s="20" t="s">
        <v>276</v>
      </c>
      <c r="D1089" s="16" t="s">
        <v>20</v>
      </c>
      <c r="E1089" s="16" t="s">
        <v>87</v>
      </c>
      <c r="F1089" s="16" t="s">
        <v>103</v>
      </c>
      <c r="G1089" s="17">
        <v>561166.66666666674</v>
      </c>
      <c r="H1089" s="18">
        <v>7</v>
      </c>
    </row>
    <row r="1090" spans="2:8" x14ac:dyDescent="0.3">
      <c r="B1090" s="16" t="s">
        <v>843</v>
      </c>
      <c r="C1090" s="20" t="s">
        <v>276</v>
      </c>
      <c r="D1090" s="16" t="s">
        <v>24</v>
      </c>
      <c r="E1090" s="16" t="s">
        <v>87</v>
      </c>
      <c r="F1090" s="16" t="s">
        <v>104</v>
      </c>
      <c r="G1090" s="17">
        <v>641333.33333333337</v>
      </c>
      <c r="H1090" s="18">
        <v>8</v>
      </c>
    </row>
    <row r="1091" spans="2:8" x14ac:dyDescent="0.3">
      <c r="B1091" s="16" t="s">
        <v>843</v>
      </c>
      <c r="C1091" s="20" t="s">
        <v>276</v>
      </c>
      <c r="D1091" s="16" t="s">
        <v>28</v>
      </c>
      <c r="E1091" s="16" t="s">
        <v>87</v>
      </c>
      <c r="F1091" s="16" t="s">
        <v>105</v>
      </c>
      <c r="G1091" s="17">
        <v>136283.33333333334</v>
      </c>
      <c r="H1091" s="18">
        <v>1.7</v>
      </c>
    </row>
    <row r="1092" spans="2:8" x14ac:dyDescent="0.3">
      <c r="B1092" s="20" t="s">
        <v>843</v>
      </c>
      <c r="C1092" s="20" t="s">
        <v>276</v>
      </c>
      <c r="D1092" s="20" t="s">
        <v>32</v>
      </c>
      <c r="E1092" s="20" t="s">
        <v>87</v>
      </c>
      <c r="F1092" s="20" t="s">
        <v>106</v>
      </c>
      <c r="G1092" s="21">
        <v>205226.66666666669</v>
      </c>
      <c r="H1092" s="22">
        <v>2.56</v>
      </c>
    </row>
    <row r="1093" spans="2:8" x14ac:dyDescent="0.3">
      <c r="B1093" s="16" t="s">
        <v>287</v>
      </c>
      <c r="C1093" s="16" t="s">
        <v>197</v>
      </c>
      <c r="D1093" s="16" t="s">
        <v>4</v>
      </c>
      <c r="E1093" s="16" t="s">
        <v>87</v>
      </c>
      <c r="F1093" s="16" t="s">
        <v>99</v>
      </c>
      <c r="G1093" s="17">
        <v>80166.666666666672</v>
      </c>
      <c r="H1093" s="18">
        <v>1</v>
      </c>
    </row>
    <row r="1094" spans="2:8" x14ac:dyDescent="0.3">
      <c r="B1094" s="16" t="s">
        <v>287</v>
      </c>
      <c r="C1094" s="16" t="s">
        <v>197</v>
      </c>
      <c r="D1094" s="16" t="s">
        <v>8</v>
      </c>
      <c r="E1094" s="16" t="s">
        <v>87</v>
      </c>
      <c r="F1094" s="16" t="s">
        <v>100</v>
      </c>
      <c r="G1094" s="17">
        <v>160333.33333333334</v>
      </c>
      <c r="H1094" s="18">
        <v>2</v>
      </c>
    </row>
    <row r="1095" spans="2:8" x14ac:dyDescent="0.3">
      <c r="B1095" s="16" t="s">
        <v>287</v>
      </c>
      <c r="C1095" s="16" t="s">
        <v>197</v>
      </c>
      <c r="D1095" s="16" t="s">
        <v>12</v>
      </c>
      <c r="E1095" s="16" t="s">
        <v>87</v>
      </c>
      <c r="F1095" s="16" t="s">
        <v>101</v>
      </c>
      <c r="G1095" s="17">
        <v>240500</v>
      </c>
      <c r="H1095" s="18">
        <v>3</v>
      </c>
    </row>
    <row r="1096" spans="2:8" x14ac:dyDescent="0.3">
      <c r="B1096" s="16" t="s">
        <v>287</v>
      </c>
      <c r="C1096" s="16" t="s">
        <v>197</v>
      </c>
      <c r="D1096" s="16" t="s">
        <v>16</v>
      </c>
      <c r="E1096" s="16" t="s">
        <v>87</v>
      </c>
      <c r="F1096" s="16" t="s">
        <v>102</v>
      </c>
      <c r="G1096" s="17">
        <v>320666.66666666669</v>
      </c>
      <c r="H1096" s="18">
        <v>4</v>
      </c>
    </row>
    <row r="1097" spans="2:8" x14ac:dyDescent="0.3">
      <c r="B1097" s="16" t="s">
        <v>287</v>
      </c>
      <c r="C1097" s="16" t="s">
        <v>197</v>
      </c>
      <c r="D1097" s="16" t="s">
        <v>20</v>
      </c>
      <c r="E1097" s="16" t="s">
        <v>87</v>
      </c>
      <c r="F1097" s="16" t="s">
        <v>103</v>
      </c>
      <c r="G1097" s="17">
        <v>561166.66666666674</v>
      </c>
      <c r="H1097" s="18">
        <v>7</v>
      </c>
    </row>
    <row r="1098" spans="2:8" x14ac:dyDescent="0.3">
      <c r="B1098" s="16" t="s">
        <v>287</v>
      </c>
      <c r="C1098" s="16" t="s">
        <v>197</v>
      </c>
      <c r="D1098" s="16" t="s">
        <v>24</v>
      </c>
      <c r="E1098" s="16" t="s">
        <v>87</v>
      </c>
      <c r="F1098" s="16" t="s">
        <v>104</v>
      </c>
      <c r="G1098" s="17">
        <v>641333.33333333337</v>
      </c>
      <c r="H1098" s="18">
        <v>8</v>
      </c>
    </row>
    <row r="1099" spans="2:8" x14ac:dyDescent="0.3">
      <c r="B1099" s="16" t="s">
        <v>287</v>
      </c>
      <c r="C1099" s="16" t="s">
        <v>197</v>
      </c>
      <c r="D1099" s="16" t="s">
        <v>28</v>
      </c>
      <c r="E1099" s="16" t="s">
        <v>87</v>
      </c>
      <c r="F1099" s="16" t="s">
        <v>105</v>
      </c>
      <c r="G1099" s="17">
        <v>136283.33333333334</v>
      </c>
      <c r="H1099" s="18">
        <v>1.7</v>
      </c>
    </row>
    <row r="1100" spans="2:8" x14ac:dyDescent="0.3">
      <c r="B1100" s="16" t="s">
        <v>287</v>
      </c>
      <c r="C1100" s="16" t="s">
        <v>197</v>
      </c>
      <c r="D1100" s="20" t="s">
        <v>32</v>
      </c>
      <c r="E1100" s="20" t="s">
        <v>87</v>
      </c>
      <c r="F1100" s="20" t="s">
        <v>106</v>
      </c>
      <c r="G1100" s="21">
        <v>205226.66666666669</v>
      </c>
      <c r="H1100" s="22">
        <v>2.56</v>
      </c>
    </row>
    <row r="1101" spans="2:8" x14ac:dyDescent="0.3">
      <c r="B1101" s="16" t="s">
        <v>298</v>
      </c>
      <c r="C1101" s="16" t="s">
        <v>298</v>
      </c>
      <c r="D1101" s="16" t="s">
        <v>4</v>
      </c>
      <c r="E1101" s="16" t="s">
        <v>87</v>
      </c>
      <c r="F1101" s="16" t="s">
        <v>99</v>
      </c>
      <c r="G1101" s="17">
        <v>80166.666666666672</v>
      </c>
      <c r="H1101" s="18">
        <v>1</v>
      </c>
    </row>
    <row r="1102" spans="2:8" x14ac:dyDescent="0.3">
      <c r="B1102" s="16" t="s">
        <v>298</v>
      </c>
      <c r="C1102" s="16" t="s">
        <v>298</v>
      </c>
      <c r="D1102" s="16" t="s">
        <v>8</v>
      </c>
      <c r="E1102" s="16" t="s">
        <v>87</v>
      </c>
      <c r="F1102" s="16" t="s">
        <v>100</v>
      </c>
      <c r="G1102" s="17">
        <v>160333.33333333334</v>
      </c>
      <c r="H1102" s="18">
        <v>2</v>
      </c>
    </row>
    <row r="1103" spans="2:8" x14ac:dyDescent="0.3">
      <c r="B1103" s="16" t="s">
        <v>298</v>
      </c>
      <c r="C1103" s="16" t="s">
        <v>298</v>
      </c>
      <c r="D1103" s="16" t="s">
        <v>12</v>
      </c>
      <c r="E1103" s="16" t="s">
        <v>87</v>
      </c>
      <c r="F1103" s="16" t="s">
        <v>101</v>
      </c>
      <c r="G1103" s="17">
        <v>240500</v>
      </c>
      <c r="H1103" s="18">
        <v>3</v>
      </c>
    </row>
    <row r="1104" spans="2:8" x14ac:dyDescent="0.3">
      <c r="B1104" s="16" t="s">
        <v>298</v>
      </c>
      <c r="C1104" s="16" t="s">
        <v>298</v>
      </c>
      <c r="D1104" s="16" t="s">
        <v>16</v>
      </c>
      <c r="E1104" s="16" t="s">
        <v>87</v>
      </c>
      <c r="F1104" s="16" t="s">
        <v>102</v>
      </c>
      <c r="G1104" s="17">
        <v>320666.66666666669</v>
      </c>
      <c r="H1104" s="18">
        <v>4</v>
      </c>
    </row>
    <row r="1105" spans="2:8" x14ac:dyDescent="0.3">
      <c r="B1105" s="16" t="s">
        <v>298</v>
      </c>
      <c r="C1105" s="16" t="s">
        <v>298</v>
      </c>
      <c r="D1105" s="16" t="s">
        <v>20</v>
      </c>
      <c r="E1105" s="16" t="s">
        <v>87</v>
      </c>
      <c r="F1105" s="16" t="s">
        <v>103</v>
      </c>
      <c r="G1105" s="17">
        <v>561166.66666666674</v>
      </c>
      <c r="H1105" s="18">
        <v>7</v>
      </c>
    </row>
    <row r="1106" spans="2:8" x14ac:dyDescent="0.3">
      <c r="B1106" s="16" t="s">
        <v>298</v>
      </c>
      <c r="C1106" s="16" t="s">
        <v>298</v>
      </c>
      <c r="D1106" s="16" t="s">
        <v>24</v>
      </c>
      <c r="E1106" s="16" t="s">
        <v>87</v>
      </c>
      <c r="F1106" s="16" t="s">
        <v>104</v>
      </c>
      <c r="G1106" s="17">
        <v>641333.33333333337</v>
      </c>
      <c r="H1106" s="18">
        <v>8</v>
      </c>
    </row>
    <row r="1107" spans="2:8" x14ac:dyDescent="0.3">
      <c r="B1107" s="16" t="s">
        <v>298</v>
      </c>
      <c r="C1107" s="16" t="s">
        <v>298</v>
      </c>
      <c r="D1107" s="16" t="s">
        <v>28</v>
      </c>
      <c r="E1107" s="16" t="s">
        <v>87</v>
      </c>
      <c r="F1107" s="16" t="s">
        <v>105</v>
      </c>
      <c r="G1107" s="17">
        <v>136283.33333333334</v>
      </c>
      <c r="H1107" s="18">
        <v>1.7</v>
      </c>
    </row>
    <row r="1108" spans="2:8" x14ac:dyDescent="0.3">
      <c r="B1108" s="16" t="s">
        <v>298</v>
      </c>
      <c r="C1108" s="16" t="s">
        <v>298</v>
      </c>
      <c r="D1108" s="20" t="s">
        <v>32</v>
      </c>
      <c r="E1108" s="20" t="s">
        <v>87</v>
      </c>
      <c r="F1108" s="20" t="s">
        <v>106</v>
      </c>
      <c r="G1108" s="21">
        <v>205226.66666666669</v>
      </c>
      <c r="H1108" s="22">
        <v>2.56</v>
      </c>
    </row>
    <row r="1109" spans="2:8" x14ac:dyDescent="0.3">
      <c r="B1109" s="16" t="s">
        <v>299</v>
      </c>
      <c r="C1109" s="16" t="s">
        <v>299</v>
      </c>
      <c r="D1109" s="16" t="s">
        <v>4</v>
      </c>
      <c r="E1109" s="16" t="s">
        <v>87</v>
      </c>
      <c r="F1109" s="16" t="s">
        <v>99</v>
      </c>
      <c r="G1109" s="17">
        <v>80166.666666666672</v>
      </c>
      <c r="H1109" s="18">
        <v>1</v>
      </c>
    </row>
    <row r="1110" spans="2:8" x14ac:dyDescent="0.3">
      <c r="B1110" s="16" t="s">
        <v>299</v>
      </c>
      <c r="C1110" s="16" t="s">
        <v>299</v>
      </c>
      <c r="D1110" s="16" t="s">
        <v>8</v>
      </c>
      <c r="E1110" s="16" t="s">
        <v>87</v>
      </c>
      <c r="F1110" s="16" t="s">
        <v>100</v>
      </c>
      <c r="G1110" s="17">
        <v>160333.33333333334</v>
      </c>
      <c r="H1110" s="18">
        <v>2</v>
      </c>
    </row>
    <row r="1111" spans="2:8" x14ac:dyDescent="0.3">
      <c r="B1111" s="16" t="s">
        <v>299</v>
      </c>
      <c r="C1111" s="16" t="s">
        <v>299</v>
      </c>
      <c r="D1111" s="16" t="s">
        <v>12</v>
      </c>
      <c r="E1111" s="16" t="s">
        <v>87</v>
      </c>
      <c r="F1111" s="16" t="s">
        <v>101</v>
      </c>
      <c r="G1111" s="17">
        <v>240500</v>
      </c>
      <c r="H1111" s="18">
        <v>3</v>
      </c>
    </row>
    <row r="1112" spans="2:8" x14ac:dyDescent="0.3">
      <c r="B1112" s="16" t="s">
        <v>299</v>
      </c>
      <c r="C1112" s="16" t="s">
        <v>299</v>
      </c>
      <c r="D1112" s="16" t="s">
        <v>16</v>
      </c>
      <c r="E1112" s="16" t="s">
        <v>87</v>
      </c>
      <c r="F1112" s="16" t="s">
        <v>102</v>
      </c>
      <c r="G1112" s="17">
        <v>320666.66666666669</v>
      </c>
      <c r="H1112" s="18">
        <v>4</v>
      </c>
    </row>
    <row r="1113" spans="2:8" x14ac:dyDescent="0.3">
      <c r="B1113" s="16" t="s">
        <v>299</v>
      </c>
      <c r="C1113" s="16" t="s">
        <v>299</v>
      </c>
      <c r="D1113" s="16" t="s">
        <v>20</v>
      </c>
      <c r="E1113" s="16" t="s">
        <v>87</v>
      </c>
      <c r="F1113" s="16" t="s">
        <v>103</v>
      </c>
      <c r="G1113" s="17">
        <v>561166.66666666674</v>
      </c>
      <c r="H1113" s="18">
        <v>7</v>
      </c>
    </row>
    <row r="1114" spans="2:8" x14ac:dyDescent="0.3">
      <c r="B1114" s="16" t="s">
        <v>299</v>
      </c>
      <c r="C1114" s="16" t="s">
        <v>299</v>
      </c>
      <c r="D1114" s="16" t="s">
        <v>24</v>
      </c>
      <c r="E1114" s="16" t="s">
        <v>87</v>
      </c>
      <c r="F1114" s="16" t="s">
        <v>104</v>
      </c>
      <c r="G1114" s="17">
        <v>641333.33333333337</v>
      </c>
      <c r="H1114" s="18">
        <v>8</v>
      </c>
    </row>
    <row r="1115" spans="2:8" x14ac:dyDescent="0.3">
      <c r="B1115" s="16" t="s">
        <v>299</v>
      </c>
      <c r="C1115" s="16" t="s">
        <v>299</v>
      </c>
      <c r="D1115" s="16" t="s">
        <v>28</v>
      </c>
      <c r="E1115" s="16" t="s">
        <v>87</v>
      </c>
      <c r="F1115" s="16" t="s">
        <v>105</v>
      </c>
      <c r="G1115" s="17">
        <v>136283.33333333334</v>
      </c>
      <c r="H1115" s="18">
        <v>1.7</v>
      </c>
    </row>
    <row r="1116" spans="2:8" x14ac:dyDescent="0.3">
      <c r="B1116" s="16" t="s">
        <v>299</v>
      </c>
      <c r="C1116" s="16" t="s">
        <v>299</v>
      </c>
      <c r="D1116" s="20" t="s">
        <v>32</v>
      </c>
      <c r="E1116" s="20" t="s">
        <v>87</v>
      </c>
      <c r="F1116" s="20" t="s">
        <v>106</v>
      </c>
      <c r="G1116" s="21">
        <v>205226.66666666669</v>
      </c>
      <c r="H1116" s="22">
        <v>2.56</v>
      </c>
    </row>
    <row r="1117" spans="2:8" x14ac:dyDescent="0.3">
      <c r="B1117" s="16" t="s">
        <v>285</v>
      </c>
      <c r="C1117" s="16" t="s">
        <v>285</v>
      </c>
      <c r="D1117" s="16" t="s">
        <v>4</v>
      </c>
      <c r="E1117" s="16" t="s">
        <v>87</v>
      </c>
      <c r="F1117" s="16" t="s">
        <v>99</v>
      </c>
      <c r="G1117" s="17">
        <v>80166.666666666672</v>
      </c>
      <c r="H1117" s="18">
        <v>1</v>
      </c>
    </row>
    <row r="1118" spans="2:8" x14ac:dyDescent="0.3">
      <c r="B1118" s="16" t="s">
        <v>285</v>
      </c>
      <c r="C1118" s="16" t="s">
        <v>285</v>
      </c>
      <c r="D1118" s="16" t="s">
        <v>8</v>
      </c>
      <c r="E1118" s="16" t="s">
        <v>87</v>
      </c>
      <c r="F1118" s="16" t="s">
        <v>100</v>
      </c>
      <c r="G1118" s="17">
        <v>160333.33333333334</v>
      </c>
      <c r="H1118" s="18">
        <v>2</v>
      </c>
    </row>
    <row r="1119" spans="2:8" x14ac:dyDescent="0.3">
      <c r="B1119" s="16" t="s">
        <v>285</v>
      </c>
      <c r="C1119" s="16" t="s">
        <v>285</v>
      </c>
      <c r="D1119" s="16" t="s">
        <v>12</v>
      </c>
      <c r="E1119" s="16" t="s">
        <v>87</v>
      </c>
      <c r="F1119" s="16" t="s">
        <v>101</v>
      </c>
      <c r="G1119" s="17">
        <v>240500</v>
      </c>
      <c r="H1119" s="18">
        <v>3</v>
      </c>
    </row>
    <row r="1120" spans="2:8" x14ac:dyDescent="0.3">
      <c r="B1120" s="16" t="s">
        <v>285</v>
      </c>
      <c r="C1120" s="16" t="s">
        <v>285</v>
      </c>
      <c r="D1120" s="16" t="s">
        <v>16</v>
      </c>
      <c r="E1120" s="16" t="s">
        <v>87</v>
      </c>
      <c r="F1120" s="16" t="s">
        <v>102</v>
      </c>
      <c r="G1120" s="17">
        <v>320666.66666666669</v>
      </c>
      <c r="H1120" s="18">
        <v>4</v>
      </c>
    </row>
    <row r="1121" spans="2:8" x14ac:dyDescent="0.3">
      <c r="B1121" s="16" t="s">
        <v>285</v>
      </c>
      <c r="C1121" s="16" t="s">
        <v>285</v>
      </c>
      <c r="D1121" s="16" t="s">
        <v>20</v>
      </c>
      <c r="E1121" s="16" t="s">
        <v>87</v>
      </c>
      <c r="F1121" s="16" t="s">
        <v>103</v>
      </c>
      <c r="G1121" s="17">
        <v>561166.66666666674</v>
      </c>
      <c r="H1121" s="18">
        <v>7</v>
      </c>
    </row>
    <row r="1122" spans="2:8" x14ac:dyDescent="0.3">
      <c r="B1122" s="16" t="s">
        <v>285</v>
      </c>
      <c r="C1122" s="16" t="s">
        <v>285</v>
      </c>
      <c r="D1122" s="16" t="s">
        <v>24</v>
      </c>
      <c r="E1122" s="16" t="s">
        <v>87</v>
      </c>
      <c r="F1122" s="16" t="s">
        <v>104</v>
      </c>
      <c r="G1122" s="17">
        <v>641333.33333333337</v>
      </c>
      <c r="H1122" s="18">
        <v>8</v>
      </c>
    </row>
    <row r="1123" spans="2:8" x14ac:dyDescent="0.3">
      <c r="B1123" s="16" t="s">
        <v>285</v>
      </c>
      <c r="C1123" s="16" t="s">
        <v>285</v>
      </c>
      <c r="D1123" s="16" t="s">
        <v>28</v>
      </c>
      <c r="E1123" s="16" t="s">
        <v>87</v>
      </c>
      <c r="F1123" s="16" t="s">
        <v>105</v>
      </c>
      <c r="G1123" s="17">
        <v>136283.33333333334</v>
      </c>
      <c r="H1123" s="18">
        <v>1.7</v>
      </c>
    </row>
    <row r="1124" spans="2:8" x14ac:dyDescent="0.3">
      <c r="B1124" s="16" t="s">
        <v>285</v>
      </c>
      <c r="C1124" s="16" t="s">
        <v>285</v>
      </c>
      <c r="D1124" s="20" t="s">
        <v>32</v>
      </c>
      <c r="E1124" s="20" t="s">
        <v>87</v>
      </c>
      <c r="F1124" s="20" t="s">
        <v>106</v>
      </c>
      <c r="G1124" s="21">
        <v>205226.66666666669</v>
      </c>
      <c r="H1124" s="22">
        <v>2.56</v>
      </c>
    </row>
    <row r="1125" spans="2:8" x14ac:dyDescent="0.3">
      <c r="B1125" s="16" t="s">
        <v>286</v>
      </c>
      <c r="C1125" s="16" t="s">
        <v>286</v>
      </c>
      <c r="D1125" s="16" t="s">
        <v>4</v>
      </c>
      <c r="E1125" s="16" t="s">
        <v>87</v>
      </c>
      <c r="F1125" s="16" t="s">
        <v>99</v>
      </c>
      <c r="G1125" s="17">
        <v>80166.666666666672</v>
      </c>
      <c r="H1125" s="18">
        <v>1</v>
      </c>
    </row>
    <row r="1126" spans="2:8" x14ac:dyDescent="0.3">
      <c r="B1126" s="16" t="s">
        <v>286</v>
      </c>
      <c r="C1126" s="16" t="s">
        <v>286</v>
      </c>
      <c r="D1126" s="16" t="s">
        <v>8</v>
      </c>
      <c r="E1126" s="16" t="s">
        <v>87</v>
      </c>
      <c r="F1126" s="16" t="s">
        <v>100</v>
      </c>
      <c r="G1126" s="17">
        <v>160333.33333333334</v>
      </c>
      <c r="H1126" s="18">
        <v>2</v>
      </c>
    </row>
    <row r="1127" spans="2:8" x14ac:dyDescent="0.3">
      <c r="B1127" s="16" t="s">
        <v>286</v>
      </c>
      <c r="C1127" s="16" t="s">
        <v>286</v>
      </c>
      <c r="D1127" s="16" t="s">
        <v>12</v>
      </c>
      <c r="E1127" s="16" t="s">
        <v>87</v>
      </c>
      <c r="F1127" s="16" t="s">
        <v>101</v>
      </c>
      <c r="G1127" s="17">
        <v>240500</v>
      </c>
      <c r="H1127" s="18">
        <v>3</v>
      </c>
    </row>
    <row r="1128" spans="2:8" x14ac:dyDescent="0.3">
      <c r="B1128" s="16" t="s">
        <v>286</v>
      </c>
      <c r="C1128" s="16" t="s">
        <v>286</v>
      </c>
      <c r="D1128" s="16" t="s">
        <v>16</v>
      </c>
      <c r="E1128" s="16" t="s">
        <v>87</v>
      </c>
      <c r="F1128" s="16" t="s">
        <v>102</v>
      </c>
      <c r="G1128" s="17">
        <v>320666.66666666669</v>
      </c>
      <c r="H1128" s="18">
        <v>4</v>
      </c>
    </row>
    <row r="1129" spans="2:8" x14ac:dyDescent="0.3">
      <c r="B1129" s="16" t="s">
        <v>286</v>
      </c>
      <c r="C1129" s="16" t="s">
        <v>286</v>
      </c>
      <c r="D1129" s="16" t="s">
        <v>20</v>
      </c>
      <c r="E1129" s="16" t="s">
        <v>87</v>
      </c>
      <c r="F1129" s="16" t="s">
        <v>103</v>
      </c>
      <c r="G1129" s="17">
        <v>561166.66666666674</v>
      </c>
      <c r="H1129" s="18">
        <v>7</v>
      </c>
    </row>
    <row r="1130" spans="2:8" x14ac:dyDescent="0.3">
      <c r="B1130" s="16" t="s">
        <v>286</v>
      </c>
      <c r="C1130" s="16" t="s">
        <v>286</v>
      </c>
      <c r="D1130" s="16" t="s">
        <v>24</v>
      </c>
      <c r="E1130" s="16" t="s">
        <v>87</v>
      </c>
      <c r="F1130" s="16" t="s">
        <v>104</v>
      </c>
      <c r="G1130" s="17">
        <v>641333.33333333337</v>
      </c>
      <c r="H1130" s="18">
        <v>8</v>
      </c>
    </row>
    <row r="1131" spans="2:8" x14ac:dyDescent="0.3">
      <c r="B1131" s="16" t="s">
        <v>286</v>
      </c>
      <c r="C1131" s="16" t="s">
        <v>286</v>
      </c>
      <c r="D1131" s="16" t="s">
        <v>28</v>
      </c>
      <c r="E1131" s="16" t="s">
        <v>87</v>
      </c>
      <c r="F1131" s="16" t="s">
        <v>105</v>
      </c>
      <c r="G1131" s="17">
        <v>136283.33333333334</v>
      </c>
      <c r="H1131" s="18">
        <v>1.7</v>
      </c>
    </row>
    <row r="1132" spans="2:8" x14ac:dyDescent="0.3">
      <c r="B1132" s="16" t="s">
        <v>286</v>
      </c>
      <c r="C1132" s="16" t="s">
        <v>286</v>
      </c>
      <c r="D1132" s="20" t="s">
        <v>32</v>
      </c>
      <c r="E1132" s="20" t="s">
        <v>87</v>
      </c>
      <c r="F1132" s="20" t="s">
        <v>106</v>
      </c>
      <c r="G1132" s="21">
        <v>205226.66666666669</v>
      </c>
      <c r="H1132" s="22">
        <v>2.56</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BE6E5-5D53-4834-9EC1-9C3510895BC8}">
  <sheetPr codeName="Hoja8">
    <tabColor theme="9" tint="0.79998168889431442"/>
  </sheetPr>
  <dimension ref="A1:O3644"/>
  <sheetViews>
    <sheetView workbookViewId="0"/>
  </sheetViews>
  <sheetFormatPr baseColWidth="10" defaultColWidth="0" defaultRowHeight="14.4" x14ac:dyDescent="0.3"/>
  <cols>
    <col min="1" max="1" width="2.6640625" customWidth="1"/>
    <col min="2" max="2" width="15.5546875" customWidth="1"/>
    <col min="3" max="3" width="16.88671875" style="6" customWidth="1"/>
    <col min="4" max="4" width="4" bestFit="1" customWidth="1"/>
    <col min="5" max="5" width="9.33203125" customWidth="1"/>
    <col min="6" max="6" width="8.5546875" customWidth="1"/>
    <col min="7" max="7" width="97.88671875" bestFit="1" customWidth="1"/>
    <col min="8" max="8" width="24.33203125" style="6" bestFit="1" customWidth="1"/>
    <col min="9" max="9" width="18.77734375" bestFit="1" customWidth="1"/>
    <col min="10" max="10" width="4.109375" customWidth="1"/>
    <col min="11" max="11" width="24.33203125" style="4" hidden="1" customWidth="1"/>
    <col min="12" max="12" width="11.5546875" hidden="1" customWidth="1"/>
    <col min="13" max="15" width="0" hidden="1" customWidth="1"/>
    <col min="16" max="16384" width="11.5546875" hidden="1"/>
  </cols>
  <sheetData>
    <row r="1" spans="2:11" x14ac:dyDescent="0.3">
      <c r="H1" s="4"/>
      <c r="I1" s="6"/>
      <c r="K1"/>
    </row>
    <row r="2" spans="2:11" ht="18" x14ac:dyDescent="0.35">
      <c r="B2" s="457" t="s">
        <v>415</v>
      </c>
      <c r="C2" s="458"/>
      <c r="D2" s="458"/>
      <c r="E2" s="458"/>
      <c r="F2" s="458"/>
      <c r="G2" s="458"/>
      <c r="H2" s="458"/>
      <c r="I2" s="459"/>
      <c r="K2"/>
    </row>
    <row r="3" spans="2:11" ht="15.6" x14ac:dyDescent="0.3">
      <c r="B3" s="53" t="s">
        <v>308</v>
      </c>
      <c r="C3" s="45" t="s">
        <v>97</v>
      </c>
      <c r="D3" s="44" t="s">
        <v>92</v>
      </c>
      <c r="E3" s="45" t="s">
        <v>93</v>
      </c>
      <c r="F3" s="45" t="s">
        <v>81</v>
      </c>
      <c r="G3" s="45" t="s">
        <v>94</v>
      </c>
      <c r="H3" s="54" t="s">
        <v>371</v>
      </c>
      <c r="I3" s="55" t="s">
        <v>95</v>
      </c>
      <c r="K3"/>
    </row>
    <row r="4" spans="2:11" hidden="1" x14ac:dyDescent="0.3">
      <c r="B4" s="23" t="s">
        <v>170</v>
      </c>
      <c r="C4" s="16" t="s">
        <v>277</v>
      </c>
      <c r="D4" s="15">
        <v>2</v>
      </c>
      <c r="E4" s="15" t="s">
        <v>6</v>
      </c>
      <c r="F4" s="16" t="s">
        <v>372</v>
      </c>
      <c r="G4" s="15" t="s">
        <v>373</v>
      </c>
      <c r="H4" s="15" t="s">
        <v>374</v>
      </c>
      <c r="I4" s="61">
        <v>3775.3643584553347</v>
      </c>
      <c r="K4"/>
    </row>
    <row r="5" spans="2:11" hidden="1" x14ac:dyDescent="0.3">
      <c r="B5" s="23" t="s">
        <v>170</v>
      </c>
      <c r="C5" s="16" t="s">
        <v>277</v>
      </c>
      <c r="D5" s="15">
        <v>11</v>
      </c>
      <c r="E5" s="15" t="s">
        <v>10</v>
      </c>
      <c r="F5" s="16" t="s">
        <v>372</v>
      </c>
      <c r="G5" s="15" t="s">
        <v>375</v>
      </c>
      <c r="H5" s="15" t="s">
        <v>376</v>
      </c>
      <c r="I5" s="61">
        <v>190038.08186434346</v>
      </c>
      <c r="K5"/>
    </row>
    <row r="6" spans="2:11" hidden="1" x14ac:dyDescent="0.3">
      <c r="B6" s="23" t="s">
        <v>170</v>
      </c>
      <c r="C6" s="16" t="s">
        <v>277</v>
      </c>
      <c r="D6" s="15">
        <v>23</v>
      </c>
      <c r="E6" s="15" t="s">
        <v>323</v>
      </c>
      <c r="F6" s="16" t="s">
        <v>372</v>
      </c>
      <c r="G6" s="15" t="s">
        <v>377</v>
      </c>
      <c r="H6" s="15" t="s">
        <v>376</v>
      </c>
      <c r="I6" s="61">
        <v>172209.89833383675</v>
      </c>
      <c r="K6"/>
    </row>
    <row r="7" spans="2:11" hidden="1" x14ac:dyDescent="0.3">
      <c r="B7" s="23" t="s">
        <v>170</v>
      </c>
      <c r="C7" s="16" t="s">
        <v>277</v>
      </c>
      <c r="D7" s="15">
        <v>24</v>
      </c>
      <c r="E7" s="15" t="s">
        <v>14</v>
      </c>
      <c r="F7" s="16" t="s">
        <v>372</v>
      </c>
      <c r="G7" s="15" t="s">
        <v>378</v>
      </c>
      <c r="H7" s="15" t="s">
        <v>376</v>
      </c>
      <c r="I7" s="61">
        <v>175204.62065321149</v>
      </c>
      <c r="K7"/>
    </row>
    <row r="8" spans="2:11" hidden="1" x14ac:dyDescent="0.3">
      <c r="B8" s="23" t="s">
        <v>170</v>
      </c>
      <c r="C8" s="16" t="s">
        <v>277</v>
      </c>
      <c r="D8" s="15">
        <v>25</v>
      </c>
      <c r="E8" s="15" t="s">
        <v>18</v>
      </c>
      <c r="F8" s="16" t="s">
        <v>372</v>
      </c>
      <c r="G8" s="15" t="s">
        <v>379</v>
      </c>
      <c r="H8" s="15" t="s">
        <v>374</v>
      </c>
      <c r="I8" s="61">
        <v>87512.528915060655</v>
      </c>
      <c r="K8"/>
    </row>
    <row r="9" spans="2:11" hidden="1" x14ac:dyDescent="0.3">
      <c r="B9" s="23" t="s">
        <v>170</v>
      </c>
      <c r="C9" s="16" t="s">
        <v>277</v>
      </c>
      <c r="D9" s="15">
        <v>26</v>
      </c>
      <c r="E9" s="15" t="s">
        <v>22</v>
      </c>
      <c r="F9" s="16" t="s">
        <v>372</v>
      </c>
      <c r="G9" s="15" t="s">
        <v>380</v>
      </c>
      <c r="H9" s="15" t="s">
        <v>381</v>
      </c>
      <c r="I9" s="61">
        <v>106734.73033608208</v>
      </c>
      <c r="K9"/>
    </row>
    <row r="10" spans="2:11" hidden="1" x14ac:dyDescent="0.3">
      <c r="B10" s="23" t="s">
        <v>170</v>
      </c>
      <c r="C10" s="16" t="s">
        <v>277</v>
      </c>
      <c r="D10" s="15">
        <v>27</v>
      </c>
      <c r="E10" s="15" t="s">
        <v>26</v>
      </c>
      <c r="F10" s="16" t="s">
        <v>372</v>
      </c>
      <c r="G10" s="15" t="s">
        <v>382</v>
      </c>
      <c r="H10" s="15" t="s">
        <v>374</v>
      </c>
      <c r="I10" s="61">
        <v>1952.5921511612512</v>
      </c>
      <c r="K10"/>
    </row>
    <row r="11" spans="2:11" hidden="1" x14ac:dyDescent="0.3">
      <c r="B11" s="23" t="s">
        <v>170</v>
      </c>
      <c r="C11" s="16" t="s">
        <v>277</v>
      </c>
      <c r="D11" s="15">
        <v>28</v>
      </c>
      <c r="E11" s="15" t="s">
        <v>30</v>
      </c>
      <c r="F11" s="16" t="s">
        <v>372</v>
      </c>
      <c r="G11" s="15" t="s">
        <v>383</v>
      </c>
      <c r="H11" s="15" t="s">
        <v>384</v>
      </c>
      <c r="I11" s="61">
        <v>149210.58458756848</v>
      </c>
      <c r="K11"/>
    </row>
    <row r="12" spans="2:11" hidden="1" x14ac:dyDescent="0.3">
      <c r="B12" s="23" t="s">
        <v>170</v>
      </c>
      <c r="C12" s="16" t="s">
        <v>277</v>
      </c>
      <c r="D12" s="15">
        <v>29</v>
      </c>
      <c r="E12" s="15" t="s">
        <v>34</v>
      </c>
      <c r="F12" s="16" t="s">
        <v>372</v>
      </c>
      <c r="G12" s="15" t="s">
        <v>385</v>
      </c>
      <c r="H12" s="15" t="s">
        <v>384</v>
      </c>
      <c r="I12" s="61">
        <v>139302.62379367984</v>
      </c>
      <c r="K12"/>
    </row>
    <row r="13" spans="2:11" hidden="1" x14ac:dyDescent="0.3">
      <c r="B13" s="23" t="s">
        <v>170</v>
      </c>
      <c r="C13" s="16" t="s">
        <v>277</v>
      </c>
      <c r="D13" s="15">
        <v>31</v>
      </c>
      <c r="E13" s="15" t="s">
        <v>36</v>
      </c>
      <c r="F13" s="16" t="s">
        <v>372</v>
      </c>
      <c r="G13" s="15" t="s">
        <v>386</v>
      </c>
      <c r="H13" s="15" t="s">
        <v>384</v>
      </c>
      <c r="I13" s="61">
        <v>10926.472683503669</v>
      </c>
      <c r="K13"/>
    </row>
    <row r="14" spans="2:11" hidden="1" x14ac:dyDescent="0.3">
      <c r="B14" s="23" t="s">
        <v>170</v>
      </c>
      <c r="C14" s="16" t="s">
        <v>277</v>
      </c>
      <c r="D14" s="15">
        <v>34</v>
      </c>
      <c r="E14" s="15" t="s">
        <v>38</v>
      </c>
      <c r="F14" s="16" t="s">
        <v>372</v>
      </c>
      <c r="G14" s="15" t="s">
        <v>387</v>
      </c>
      <c r="H14" s="15" t="s">
        <v>384</v>
      </c>
      <c r="I14" s="61">
        <v>9614.8232636428056</v>
      </c>
      <c r="K14"/>
    </row>
    <row r="15" spans="2:11" hidden="1" x14ac:dyDescent="0.3">
      <c r="B15" s="23" t="s">
        <v>170</v>
      </c>
      <c r="C15" s="16" t="s">
        <v>277</v>
      </c>
      <c r="D15" s="15">
        <v>35</v>
      </c>
      <c r="E15" s="15" t="s">
        <v>40</v>
      </c>
      <c r="F15" s="16" t="s">
        <v>372</v>
      </c>
      <c r="G15" s="15" t="s">
        <v>388</v>
      </c>
      <c r="H15" s="15" t="s">
        <v>384</v>
      </c>
      <c r="I15" s="61">
        <v>159901.34250109541</v>
      </c>
      <c r="K15"/>
    </row>
    <row r="16" spans="2:11" hidden="1" x14ac:dyDescent="0.3">
      <c r="B16" s="23" t="s">
        <v>170</v>
      </c>
      <c r="C16" s="16" t="s">
        <v>277</v>
      </c>
      <c r="D16" s="15">
        <v>38</v>
      </c>
      <c r="E16" s="15" t="s">
        <v>42</v>
      </c>
      <c r="F16" s="16" t="s">
        <v>372</v>
      </c>
      <c r="G16" s="15" t="s">
        <v>389</v>
      </c>
      <c r="H16" s="15" t="s">
        <v>374</v>
      </c>
      <c r="I16" s="61">
        <v>82313.313793237132</v>
      </c>
      <c r="K16"/>
    </row>
    <row r="17" spans="2:11" hidden="1" x14ac:dyDescent="0.3">
      <c r="B17" s="23" t="s">
        <v>170</v>
      </c>
      <c r="C17" s="16" t="s">
        <v>277</v>
      </c>
      <c r="D17" s="15">
        <v>42</v>
      </c>
      <c r="E17" s="15" t="s">
        <v>44</v>
      </c>
      <c r="F17" s="16" t="s">
        <v>372</v>
      </c>
      <c r="G17" s="15" t="s">
        <v>390</v>
      </c>
      <c r="H17" s="15" t="s">
        <v>374</v>
      </c>
      <c r="I17" s="61">
        <v>14332.941186854017</v>
      </c>
      <c r="K17"/>
    </row>
    <row r="18" spans="2:11" hidden="1" x14ac:dyDescent="0.3">
      <c r="B18" s="23" t="s">
        <v>170</v>
      </c>
      <c r="C18" s="16" t="s">
        <v>277</v>
      </c>
      <c r="D18" s="15">
        <v>59</v>
      </c>
      <c r="E18" s="15" t="s">
        <v>46</v>
      </c>
      <c r="F18" s="16" t="s">
        <v>372</v>
      </c>
      <c r="G18" s="15" t="s">
        <v>391</v>
      </c>
      <c r="H18" s="15" t="s">
        <v>374</v>
      </c>
      <c r="I18" s="61">
        <v>103468.41894753797</v>
      </c>
      <c r="K18"/>
    </row>
    <row r="19" spans="2:11" hidden="1" x14ac:dyDescent="0.3">
      <c r="B19" s="23" t="s">
        <v>170</v>
      </c>
      <c r="C19" s="16" t="s">
        <v>277</v>
      </c>
      <c r="D19" s="15">
        <v>65</v>
      </c>
      <c r="E19" s="15" t="s">
        <v>48</v>
      </c>
      <c r="F19" s="16" t="s">
        <v>372</v>
      </c>
      <c r="G19" s="15" t="s">
        <v>392</v>
      </c>
      <c r="H19" s="15" t="s">
        <v>393</v>
      </c>
      <c r="I19" s="61">
        <v>1053.7547363848566</v>
      </c>
      <c r="K19"/>
    </row>
    <row r="20" spans="2:11" hidden="1" x14ac:dyDescent="0.3">
      <c r="B20" s="23" t="s">
        <v>170</v>
      </c>
      <c r="C20" s="16" t="s">
        <v>277</v>
      </c>
      <c r="D20" s="15">
        <v>84</v>
      </c>
      <c r="E20" s="15" t="s">
        <v>50</v>
      </c>
      <c r="F20" s="16" t="s">
        <v>372</v>
      </c>
      <c r="G20" s="15" t="s">
        <v>394</v>
      </c>
      <c r="H20" s="15" t="s">
        <v>393</v>
      </c>
      <c r="I20" s="61">
        <v>9098.037370068505</v>
      </c>
      <c r="K20"/>
    </row>
    <row r="21" spans="2:11" hidden="1" x14ac:dyDescent="0.3">
      <c r="B21" s="23" t="s">
        <v>170</v>
      </c>
      <c r="C21" s="16" t="s">
        <v>277</v>
      </c>
      <c r="D21" s="15">
        <v>90</v>
      </c>
      <c r="E21" s="15" t="s">
        <v>52</v>
      </c>
      <c r="F21" s="16" t="s">
        <v>372</v>
      </c>
      <c r="G21" s="15" t="s">
        <v>395</v>
      </c>
      <c r="H21" s="15" t="s">
        <v>384</v>
      </c>
      <c r="I21" s="61">
        <v>209683.75948518759</v>
      </c>
      <c r="K21"/>
    </row>
    <row r="22" spans="2:11" hidden="1" x14ac:dyDescent="0.3">
      <c r="B22" s="23" t="s">
        <v>170</v>
      </c>
      <c r="C22" s="16" t="s">
        <v>277</v>
      </c>
      <c r="D22" s="15">
        <v>91</v>
      </c>
      <c r="E22" s="15" t="s">
        <v>54</v>
      </c>
      <c r="F22" s="16" t="s">
        <v>372</v>
      </c>
      <c r="G22" s="15" t="s">
        <v>396</v>
      </c>
      <c r="H22" s="15" t="s">
        <v>384</v>
      </c>
      <c r="I22" s="61">
        <v>186774.61997572478</v>
      </c>
      <c r="K22"/>
    </row>
    <row r="23" spans="2:11" hidden="1" x14ac:dyDescent="0.3">
      <c r="B23" s="23" t="s">
        <v>170</v>
      </c>
      <c r="C23" s="16" t="s">
        <v>277</v>
      </c>
      <c r="D23" s="15">
        <v>98</v>
      </c>
      <c r="E23" s="15" t="s">
        <v>56</v>
      </c>
      <c r="F23" s="16" t="s">
        <v>372</v>
      </c>
      <c r="G23" s="15" t="s">
        <v>397</v>
      </c>
      <c r="H23" s="15" t="s">
        <v>381</v>
      </c>
      <c r="I23" s="61">
        <v>675749.02943222411</v>
      </c>
      <c r="K23"/>
    </row>
    <row r="24" spans="2:11" hidden="1" x14ac:dyDescent="0.3">
      <c r="B24" s="23" t="s">
        <v>170</v>
      </c>
      <c r="C24" s="16" t="s">
        <v>277</v>
      </c>
      <c r="D24" s="15">
        <v>109</v>
      </c>
      <c r="E24" s="15" t="s">
        <v>58</v>
      </c>
      <c r="F24" s="16" t="s">
        <v>372</v>
      </c>
      <c r="G24" s="15" t="s">
        <v>398</v>
      </c>
      <c r="H24" s="15" t="s">
        <v>393</v>
      </c>
      <c r="I24" s="61">
        <v>12402.86144578313</v>
      </c>
      <c r="K24"/>
    </row>
    <row r="25" spans="2:11" hidden="1" x14ac:dyDescent="0.3">
      <c r="B25" s="23" t="s">
        <v>170</v>
      </c>
      <c r="C25" s="16" t="s">
        <v>277</v>
      </c>
      <c r="D25" s="15">
        <v>114</v>
      </c>
      <c r="E25" s="15" t="s">
        <v>60</v>
      </c>
      <c r="F25" s="16" t="s">
        <v>372</v>
      </c>
      <c r="G25" s="15" t="s">
        <v>399</v>
      </c>
      <c r="H25" s="15" t="s">
        <v>376</v>
      </c>
      <c r="I25" s="61">
        <v>222034.66257086216</v>
      </c>
      <c r="K25"/>
    </row>
    <row r="26" spans="2:11" hidden="1" x14ac:dyDescent="0.3">
      <c r="B26" s="23" t="s">
        <v>170</v>
      </c>
      <c r="C26" s="16" t="s">
        <v>277</v>
      </c>
      <c r="D26" s="15">
        <v>125</v>
      </c>
      <c r="E26" s="15" t="s">
        <v>62</v>
      </c>
      <c r="F26" s="16" t="s">
        <v>372</v>
      </c>
      <c r="G26" s="15" t="s">
        <v>400</v>
      </c>
      <c r="H26" s="15" t="s">
        <v>381</v>
      </c>
      <c r="I26" s="61">
        <v>253654.31364808098</v>
      </c>
      <c r="K26"/>
    </row>
    <row r="27" spans="2:11" hidden="1" x14ac:dyDescent="0.3">
      <c r="B27" s="23" t="s">
        <v>170</v>
      </c>
      <c r="C27" s="16" t="s">
        <v>277</v>
      </c>
      <c r="D27" s="15">
        <v>127</v>
      </c>
      <c r="E27" s="15" t="s">
        <v>64</v>
      </c>
      <c r="F27" s="16" t="s">
        <v>372</v>
      </c>
      <c r="G27" s="15" t="s">
        <v>401</v>
      </c>
      <c r="H27" s="15" t="s">
        <v>393</v>
      </c>
      <c r="I27" s="61">
        <v>7454.3108094141253</v>
      </c>
      <c r="K27"/>
    </row>
    <row r="28" spans="2:11" hidden="1" x14ac:dyDescent="0.3">
      <c r="B28" s="23" t="s">
        <v>170</v>
      </c>
      <c r="C28" s="16" t="s">
        <v>277</v>
      </c>
      <c r="D28" s="15">
        <v>128</v>
      </c>
      <c r="E28" s="15" t="s">
        <v>66</v>
      </c>
      <c r="F28" s="16" t="s">
        <v>372</v>
      </c>
      <c r="G28" s="15" t="s">
        <v>402</v>
      </c>
      <c r="H28" s="15" t="s">
        <v>384</v>
      </c>
      <c r="I28" s="61">
        <v>138362.31456564041</v>
      </c>
      <c r="K28"/>
    </row>
    <row r="29" spans="2:11" hidden="1" x14ac:dyDescent="0.3">
      <c r="B29" s="23" t="s">
        <v>170</v>
      </c>
      <c r="C29" s="16" t="s">
        <v>277</v>
      </c>
      <c r="D29" s="15">
        <v>130</v>
      </c>
      <c r="E29" s="15" t="s">
        <v>68</v>
      </c>
      <c r="F29" s="16" t="s">
        <v>372</v>
      </c>
      <c r="G29" s="15" t="s">
        <v>403</v>
      </c>
      <c r="H29" s="15" t="s">
        <v>404</v>
      </c>
      <c r="I29" s="61">
        <v>143415.380466584</v>
      </c>
      <c r="K29"/>
    </row>
    <row r="30" spans="2:11" hidden="1" x14ac:dyDescent="0.3">
      <c r="B30" s="23" t="s">
        <v>170</v>
      </c>
      <c r="C30" s="16" t="s">
        <v>838</v>
      </c>
      <c r="D30" s="15">
        <v>2</v>
      </c>
      <c r="E30" s="15" t="s">
        <v>6</v>
      </c>
      <c r="F30" s="16" t="s">
        <v>372</v>
      </c>
      <c r="G30" s="15" t="s">
        <v>373</v>
      </c>
      <c r="H30" s="15" t="s">
        <v>374</v>
      </c>
      <c r="I30" s="61">
        <v>4794.383416017009</v>
      </c>
      <c r="K30"/>
    </row>
    <row r="31" spans="2:11" hidden="1" x14ac:dyDescent="0.3">
      <c r="B31" s="23" t="s">
        <v>170</v>
      </c>
      <c r="C31" s="16" t="s">
        <v>838</v>
      </c>
      <c r="D31" s="15">
        <v>11</v>
      </c>
      <c r="E31" s="15" t="s">
        <v>10</v>
      </c>
      <c r="F31" s="16" t="s">
        <v>372</v>
      </c>
      <c r="G31" s="15" t="s">
        <v>375</v>
      </c>
      <c r="H31" s="15" t="s">
        <v>376</v>
      </c>
      <c r="I31" s="61">
        <v>250141.74344436562</v>
      </c>
      <c r="K31"/>
    </row>
    <row r="32" spans="2:11" hidden="1" x14ac:dyDescent="0.3">
      <c r="B32" s="23" t="s">
        <v>170</v>
      </c>
      <c r="C32" s="16" t="s">
        <v>838</v>
      </c>
      <c r="D32" s="15">
        <v>23</v>
      </c>
      <c r="E32" s="15" t="s">
        <v>323</v>
      </c>
      <c r="F32" s="16" t="s">
        <v>372</v>
      </c>
      <c r="G32" s="15" t="s">
        <v>377</v>
      </c>
      <c r="H32" s="15" t="s">
        <v>376</v>
      </c>
      <c r="I32" s="61">
        <v>250141.74344436562</v>
      </c>
      <c r="K32"/>
    </row>
    <row r="33" spans="2:11" hidden="1" x14ac:dyDescent="0.3">
      <c r="B33" s="23" t="s">
        <v>170</v>
      </c>
      <c r="C33" s="16" t="s">
        <v>838</v>
      </c>
      <c r="D33" s="15">
        <v>24</v>
      </c>
      <c r="E33" s="15" t="s">
        <v>14</v>
      </c>
      <c r="F33" s="16" t="s">
        <v>372</v>
      </c>
      <c r="G33" s="15" t="s">
        <v>378</v>
      </c>
      <c r="H33" s="15" t="s">
        <v>376</v>
      </c>
      <c r="I33" s="61">
        <v>270986.88873139612</v>
      </c>
      <c r="K33"/>
    </row>
    <row r="34" spans="2:11" hidden="1" x14ac:dyDescent="0.3">
      <c r="B34" s="23" t="s">
        <v>170</v>
      </c>
      <c r="C34" s="16" t="s">
        <v>838</v>
      </c>
      <c r="D34" s="15">
        <v>25</v>
      </c>
      <c r="E34" s="15" t="s">
        <v>18</v>
      </c>
      <c r="F34" s="16" t="s">
        <v>372</v>
      </c>
      <c r="G34" s="15" t="s">
        <v>379</v>
      </c>
      <c r="H34" s="15" t="s">
        <v>374</v>
      </c>
      <c r="I34" s="61">
        <v>51566.618697947233</v>
      </c>
      <c r="K34"/>
    </row>
    <row r="35" spans="2:11" hidden="1" x14ac:dyDescent="0.3">
      <c r="B35" s="23" t="s">
        <v>170</v>
      </c>
      <c r="C35" s="16" t="s">
        <v>838</v>
      </c>
      <c r="D35" s="15">
        <v>26</v>
      </c>
      <c r="E35" s="15" t="s">
        <v>22</v>
      </c>
      <c r="F35" s="16" t="s">
        <v>372</v>
      </c>
      <c r="G35" s="15" t="s">
        <v>380</v>
      </c>
      <c r="H35" s="15" t="s">
        <v>381</v>
      </c>
      <c r="I35" s="61">
        <v>106734.73033608208</v>
      </c>
      <c r="K35"/>
    </row>
    <row r="36" spans="2:11" hidden="1" x14ac:dyDescent="0.3">
      <c r="B36" s="23" t="s">
        <v>170</v>
      </c>
      <c r="C36" s="16" t="s">
        <v>838</v>
      </c>
      <c r="D36" s="15">
        <v>27</v>
      </c>
      <c r="E36" s="15" t="s">
        <v>26</v>
      </c>
      <c r="F36" s="16" t="s">
        <v>372</v>
      </c>
      <c r="G36" s="15" t="s">
        <v>382</v>
      </c>
      <c r="H36" s="15" t="s">
        <v>374</v>
      </c>
      <c r="I36" s="61">
        <v>3960.5776045357893</v>
      </c>
      <c r="K36"/>
    </row>
    <row r="37" spans="2:11" hidden="1" x14ac:dyDescent="0.3">
      <c r="B37" s="23" t="s">
        <v>170</v>
      </c>
      <c r="C37" s="16" t="s">
        <v>838</v>
      </c>
      <c r="D37" s="15">
        <v>28</v>
      </c>
      <c r="E37" s="15" t="s">
        <v>30</v>
      </c>
      <c r="F37" s="16" t="s">
        <v>372</v>
      </c>
      <c r="G37" s="15" t="s">
        <v>383</v>
      </c>
      <c r="H37" s="15" t="s">
        <v>384</v>
      </c>
      <c r="I37" s="61">
        <v>135493.44436569806</v>
      </c>
      <c r="K37"/>
    </row>
    <row r="38" spans="2:11" hidden="1" x14ac:dyDescent="0.3">
      <c r="B38" s="23" t="s">
        <v>170</v>
      </c>
      <c r="C38" s="16" t="s">
        <v>838</v>
      </c>
      <c r="D38" s="15">
        <v>29</v>
      </c>
      <c r="E38" s="15" t="s">
        <v>34</v>
      </c>
      <c r="F38" s="16" t="s">
        <v>372</v>
      </c>
      <c r="G38" s="15" t="s">
        <v>385</v>
      </c>
      <c r="H38" s="15" t="s">
        <v>384</v>
      </c>
      <c r="I38" s="61">
        <v>156338.58965272852</v>
      </c>
      <c r="K38"/>
    </row>
    <row r="39" spans="2:11" hidden="1" x14ac:dyDescent="0.3">
      <c r="B39" s="23" t="s">
        <v>170</v>
      </c>
      <c r="C39" s="16" t="s">
        <v>838</v>
      </c>
      <c r="D39" s="15">
        <v>31</v>
      </c>
      <c r="E39" s="15" t="s">
        <v>36</v>
      </c>
      <c r="F39" s="16" t="s">
        <v>372</v>
      </c>
      <c r="G39" s="15" t="s">
        <v>386</v>
      </c>
      <c r="H39" s="15" t="s">
        <v>384</v>
      </c>
      <c r="I39" s="61">
        <v>13028.215804394044</v>
      </c>
      <c r="K39"/>
    </row>
    <row r="40" spans="2:11" hidden="1" x14ac:dyDescent="0.3">
      <c r="B40" s="23" t="s">
        <v>170</v>
      </c>
      <c r="C40" s="16" t="s">
        <v>838</v>
      </c>
      <c r="D40" s="15">
        <v>34</v>
      </c>
      <c r="E40" s="15" t="s">
        <v>38</v>
      </c>
      <c r="F40" s="16" t="s">
        <v>372</v>
      </c>
      <c r="G40" s="15" t="s">
        <v>387</v>
      </c>
      <c r="H40" s="15" t="s">
        <v>384</v>
      </c>
      <c r="I40" s="61">
        <v>13028.215804394044</v>
      </c>
      <c r="K40"/>
    </row>
    <row r="41" spans="2:11" hidden="1" x14ac:dyDescent="0.3">
      <c r="B41" s="23" t="s">
        <v>170</v>
      </c>
      <c r="C41" s="16" t="s">
        <v>838</v>
      </c>
      <c r="D41" s="15">
        <v>35</v>
      </c>
      <c r="E41" s="15" t="s">
        <v>40</v>
      </c>
      <c r="F41" s="16" t="s">
        <v>372</v>
      </c>
      <c r="G41" s="15" t="s">
        <v>388</v>
      </c>
      <c r="H41" s="15" t="s">
        <v>384</v>
      </c>
      <c r="I41" s="61">
        <v>182395.02126151661</v>
      </c>
      <c r="K41"/>
    </row>
    <row r="42" spans="2:11" hidden="1" x14ac:dyDescent="0.3">
      <c r="B42" s="23" t="s">
        <v>170</v>
      </c>
      <c r="C42" s="16" t="s">
        <v>838</v>
      </c>
      <c r="D42" s="15">
        <v>38</v>
      </c>
      <c r="E42" s="15" t="s">
        <v>42</v>
      </c>
      <c r="F42" s="16" t="s">
        <v>372</v>
      </c>
      <c r="G42" s="15" t="s">
        <v>389</v>
      </c>
      <c r="H42" s="15" t="s">
        <v>374</v>
      </c>
      <c r="I42" s="61">
        <v>83380.581148121899</v>
      </c>
      <c r="K42"/>
    </row>
    <row r="43" spans="2:11" hidden="1" x14ac:dyDescent="0.3">
      <c r="B43" s="23" t="s">
        <v>170</v>
      </c>
      <c r="C43" s="16" t="s">
        <v>838</v>
      </c>
      <c r="D43" s="15">
        <v>42</v>
      </c>
      <c r="E43" s="15" t="s">
        <v>44</v>
      </c>
      <c r="F43" s="16" t="s">
        <v>372</v>
      </c>
      <c r="G43" s="15" t="s">
        <v>390</v>
      </c>
      <c r="H43" s="15" t="s">
        <v>374</v>
      </c>
      <c r="I43" s="61">
        <v>14332.941186854017</v>
      </c>
      <c r="K43"/>
    </row>
    <row r="44" spans="2:11" hidden="1" x14ac:dyDescent="0.3">
      <c r="B44" s="23" t="s">
        <v>170</v>
      </c>
      <c r="C44" s="16" t="s">
        <v>838</v>
      </c>
      <c r="D44" s="15">
        <v>59</v>
      </c>
      <c r="E44" s="15" t="s">
        <v>46</v>
      </c>
      <c r="F44" s="16" t="s">
        <v>372</v>
      </c>
      <c r="G44" s="15" t="s">
        <v>391</v>
      </c>
      <c r="H44" s="15" t="s">
        <v>374</v>
      </c>
      <c r="I44" s="61">
        <v>103468.41894753797</v>
      </c>
      <c r="K44"/>
    </row>
    <row r="45" spans="2:11" hidden="1" x14ac:dyDescent="0.3">
      <c r="B45" s="23" t="s">
        <v>170</v>
      </c>
      <c r="C45" s="16" t="s">
        <v>838</v>
      </c>
      <c r="D45" s="15">
        <v>65</v>
      </c>
      <c r="E45" s="15" t="s">
        <v>48</v>
      </c>
      <c r="F45" s="16" t="s">
        <v>372</v>
      </c>
      <c r="G45" s="15" t="s">
        <v>392</v>
      </c>
      <c r="H45" s="15" t="s">
        <v>393</v>
      </c>
      <c r="I45" s="61">
        <v>1053.7547363848566</v>
      </c>
      <c r="K45"/>
    </row>
    <row r="46" spans="2:11" hidden="1" x14ac:dyDescent="0.3">
      <c r="B46" s="23" t="s">
        <v>170</v>
      </c>
      <c r="C46" s="16" t="s">
        <v>838</v>
      </c>
      <c r="D46" s="15">
        <v>84</v>
      </c>
      <c r="E46" s="15" t="s">
        <v>50</v>
      </c>
      <c r="F46" s="16" t="s">
        <v>372</v>
      </c>
      <c r="G46" s="15" t="s">
        <v>394</v>
      </c>
      <c r="H46" s="15" t="s">
        <v>393</v>
      </c>
      <c r="I46" s="61">
        <v>13028.215804394044</v>
      </c>
      <c r="K46"/>
    </row>
    <row r="47" spans="2:11" hidden="1" x14ac:dyDescent="0.3">
      <c r="B47" s="23" t="s">
        <v>170</v>
      </c>
      <c r="C47" s="16" t="s">
        <v>838</v>
      </c>
      <c r="D47" s="15">
        <v>90</v>
      </c>
      <c r="E47" s="15" t="s">
        <v>52</v>
      </c>
      <c r="F47" s="16" t="s">
        <v>372</v>
      </c>
      <c r="G47" s="15" t="s">
        <v>395</v>
      </c>
      <c r="H47" s="15" t="s">
        <v>384</v>
      </c>
      <c r="I47" s="61">
        <v>250141.74344436562</v>
      </c>
      <c r="K47"/>
    </row>
    <row r="48" spans="2:11" hidden="1" x14ac:dyDescent="0.3">
      <c r="B48" s="23" t="s">
        <v>170</v>
      </c>
      <c r="C48" s="16" t="s">
        <v>838</v>
      </c>
      <c r="D48" s="15">
        <v>91</v>
      </c>
      <c r="E48" s="15" t="s">
        <v>54</v>
      </c>
      <c r="F48" s="16" t="s">
        <v>372</v>
      </c>
      <c r="G48" s="15" t="s">
        <v>396</v>
      </c>
      <c r="H48" s="15" t="s">
        <v>384</v>
      </c>
      <c r="I48" s="61">
        <v>208451.4528703047</v>
      </c>
      <c r="K48"/>
    </row>
    <row r="49" spans="2:11" hidden="1" x14ac:dyDescent="0.3">
      <c r="B49" s="23" t="s">
        <v>170</v>
      </c>
      <c r="C49" s="16" t="s">
        <v>838</v>
      </c>
      <c r="D49" s="15">
        <v>98</v>
      </c>
      <c r="E49" s="15" t="s">
        <v>56</v>
      </c>
      <c r="F49" s="16" t="s">
        <v>372</v>
      </c>
      <c r="G49" s="15" t="s">
        <v>397</v>
      </c>
      <c r="H49" s="15" t="s">
        <v>381</v>
      </c>
      <c r="I49" s="61">
        <v>675749.02943222411</v>
      </c>
      <c r="K49"/>
    </row>
    <row r="50" spans="2:11" hidden="1" x14ac:dyDescent="0.3">
      <c r="B50" s="23" t="s">
        <v>170</v>
      </c>
      <c r="C50" s="16" t="s">
        <v>838</v>
      </c>
      <c r="D50" s="15">
        <v>109</v>
      </c>
      <c r="E50" s="15" t="s">
        <v>58</v>
      </c>
      <c r="F50" s="16" t="s">
        <v>372</v>
      </c>
      <c r="G50" s="15" t="s">
        <v>398</v>
      </c>
      <c r="H50" s="15" t="s">
        <v>393</v>
      </c>
      <c r="I50" s="61">
        <v>9804.9919040198711</v>
      </c>
      <c r="K50"/>
    </row>
    <row r="51" spans="2:11" hidden="1" x14ac:dyDescent="0.3">
      <c r="B51" s="23" t="s">
        <v>170</v>
      </c>
      <c r="C51" s="16" t="s">
        <v>838</v>
      </c>
      <c r="D51" s="15">
        <v>114</v>
      </c>
      <c r="E51" s="15" t="s">
        <v>60</v>
      </c>
      <c r="F51" s="16" t="s">
        <v>372</v>
      </c>
      <c r="G51" s="15" t="s">
        <v>399</v>
      </c>
      <c r="H51" s="15" t="s">
        <v>376</v>
      </c>
      <c r="I51" s="61">
        <v>260564.31608788087</v>
      </c>
      <c r="K51"/>
    </row>
    <row r="52" spans="2:11" hidden="1" x14ac:dyDescent="0.3">
      <c r="B52" s="23" t="s">
        <v>170</v>
      </c>
      <c r="C52" s="16" t="s">
        <v>838</v>
      </c>
      <c r="D52" s="15">
        <v>125</v>
      </c>
      <c r="E52" s="15" t="s">
        <v>62</v>
      </c>
      <c r="F52" s="16" t="s">
        <v>372</v>
      </c>
      <c r="G52" s="15" t="s">
        <v>400</v>
      </c>
      <c r="H52" s="15" t="s">
        <v>381</v>
      </c>
      <c r="I52" s="61">
        <v>306109.49869767536</v>
      </c>
      <c r="K52"/>
    </row>
    <row r="53" spans="2:11" hidden="1" x14ac:dyDescent="0.3">
      <c r="B53" s="23" t="s">
        <v>170</v>
      </c>
      <c r="C53" s="16" t="s">
        <v>838</v>
      </c>
      <c r="D53" s="15">
        <v>127</v>
      </c>
      <c r="E53" s="15" t="s">
        <v>64</v>
      </c>
      <c r="F53" s="16" t="s">
        <v>372</v>
      </c>
      <c r="G53" s="15" t="s">
        <v>401</v>
      </c>
      <c r="H53" s="15" t="s">
        <v>393</v>
      </c>
      <c r="I53" s="61">
        <v>15633.858965272851</v>
      </c>
      <c r="K53"/>
    </row>
    <row r="54" spans="2:11" hidden="1" x14ac:dyDescent="0.3">
      <c r="B54" s="23" t="s">
        <v>170</v>
      </c>
      <c r="C54" s="16" t="s">
        <v>838</v>
      </c>
      <c r="D54" s="15">
        <v>128</v>
      </c>
      <c r="E54" s="15" t="s">
        <v>66</v>
      </c>
      <c r="F54" s="16" t="s">
        <v>372</v>
      </c>
      <c r="G54" s="15" t="s">
        <v>402</v>
      </c>
      <c r="H54" s="15" t="s">
        <v>384</v>
      </c>
      <c r="I54" s="61">
        <v>156338.58965272852</v>
      </c>
      <c r="K54"/>
    </row>
    <row r="55" spans="2:11" hidden="1" x14ac:dyDescent="0.3">
      <c r="B55" s="23" t="s">
        <v>170</v>
      </c>
      <c r="C55" s="16" t="s">
        <v>838</v>
      </c>
      <c r="D55" s="15">
        <v>130</v>
      </c>
      <c r="E55" s="15" t="s">
        <v>68</v>
      </c>
      <c r="F55" s="16" t="s">
        <v>372</v>
      </c>
      <c r="G55" s="15" t="s">
        <v>403</v>
      </c>
      <c r="H55" s="15" t="s">
        <v>404</v>
      </c>
      <c r="I55" s="61">
        <v>195423.23706591068</v>
      </c>
      <c r="K55"/>
    </row>
    <row r="56" spans="2:11" hidden="1" x14ac:dyDescent="0.3">
      <c r="B56" s="23" t="s">
        <v>170</v>
      </c>
      <c r="C56" s="16" t="s">
        <v>839</v>
      </c>
      <c r="D56" s="15">
        <v>2</v>
      </c>
      <c r="E56" s="15" t="s">
        <v>6</v>
      </c>
      <c r="F56" s="16" t="s">
        <v>372</v>
      </c>
      <c r="G56" s="15" t="s">
        <v>373</v>
      </c>
      <c r="H56" s="15" t="s">
        <v>374</v>
      </c>
      <c r="I56" s="61">
        <v>3775.3643584553347</v>
      </c>
      <c r="K56"/>
    </row>
    <row r="57" spans="2:11" hidden="1" x14ac:dyDescent="0.3">
      <c r="B57" s="23" t="s">
        <v>170</v>
      </c>
      <c r="C57" s="16" t="s">
        <v>839</v>
      </c>
      <c r="D57" s="15">
        <v>11</v>
      </c>
      <c r="E57" s="15" t="s">
        <v>10</v>
      </c>
      <c r="F57" s="16" t="s">
        <v>372</v>
      </c>
      <c r="G57" s="15" t="s">
        <v>375</v>
      </c>
      <c r="H57" s="15" t="s">
        <v>376</v>
      </c>
      <c r="I57" s="61">
        <v>215359.42843690264</v>
      </c>
      <c r="K57"/>
    </row>
    <row r="58" spans="2:11" hidden="1" x14ac:dyDescent="0.3">
      <c r="B58" s="23" t="s">
        <v>170</v>
      </c>
      <c r="C58" s="16" t="s">
        <v>839</v>
      </c>
      <c r="D58" s="15">
        <v>23</v>
      </c>
      <c r="E58" s="15" t="s">
        <v>323</v>
      </c>
      <c r="F58" s="16" t="s">
        <v>372</v>
      </c>
      <c r="G58" s="15" t="s">
        <v>377</v>
      </c>
      <c r="H58" s="15" t="s">
        <v>376</v>
      </c>
      <c r="I58" s="61">
        <v>131608.53960032939</v>
      </c>
      <c r="K58"/>
    </row>
    <row r="59" spans="2:11" hidden="1" x14ac:dyDescent="0.3">
      <c r="B59" s="23" t="s">
        <v>170</v>
      </c>
      <c r="C59" s="16" t="s">
        <v>839</v>
      </c>
      <c r="D59" s="15">
        <v>24</v>
      </c>
      <c r="E59" s="15" t="s">
        <v>14</v>
      </c>
      <c r="F59" s="16" t="s">
        <v>372</v>
      </c>
      <c r="G59" s="15" t="s">
        <v>378</v>
      </c>
      <c r="H59" s="15" t="s">
        <v>376</v>
      </c>
      <c r="I59" s="61">
        <v>167501.77767314648</v>
      </c>
      <c r="K59"/>
    </row>
    <row r="60" spans="2:11" hidden="1" x14ac:dyDescent="0.3">
      <c r="B60" s="23" t="s">
        <v>170</v>
      </c>
      <c r="C60" s="16" t="s">
        <v>839</v>
      </c>
      <c r="D60" s="15">
        <v>25</v>
      </c>
      <c r="E60" s="15" t="s">
        <v>18</v>
      </c>
      <c r="F60" s="16" t="s">
        <v>372</v>
      </c>
      <c r="G60" s="15" t="s">
        <v>379</v>
      </c>
      <c r="H60" s="15" t="s">
        <v>374</v>
      </c>
      <c r="I60" s="61">
        <v>89733.095182042773</v>
      </c>
      <c r="K60"/>
    </row>
    <row r="61" spans="2:11" hidden="1" x14ac:dyDescent="0.3">
      <c r="B61" s="23" t="s">
        <v>170</v>
      </c>
      <c r="C61" s="16" t="s">
        <v>839</v>
      </c>
      <c r="D61" s="15">
        <v>26</v>
      </c>
      <c r="E61" s="15" t="s">
        <v>22</v>
      </c>
      <c r="F61" s="16" t="s">
        <v>372</v>
      </c>
      <c r="G61" s="15" t="s">
        <v>380</v>
      </c>
      <c r="H61" s="15" t="s">
        <v>381</v>
      </c>
      <c r="I61" s="61">
        <v>89733.095182042773</v>
      </c>
      <c r="K61"/>
    </row>
    <row r="62" spans="2:11" hidden="1" x14ac:dyDescent="0.3">
      <c r="B62" s="23" t="s">
        <v>170</v>
      </c>
      <c r="C62" s="16" t="s">
        <v>839</v>
      </c>
      <c r="D62" s="15">
        <v>27</v>
      </c>
      <c r="E62" s="15" t="s">
        <v>26</v>
      </c>
      <c r="F62" s="16" t="s">
        <v>372</v>
      </c>
      <c r="G62" s="15" t="s">
        <v>382</v>
      </c>
      <c r="H62" s="15" t="s">
        <v>374</v>
      </c>
      <c r="I62" s="61">
        <v>1952.5921511612512</v>
      </c>
      <c r="K62"/>
    </row>
    <row r="63" spans="2:11" hidden="1" x14ac:dyDescent="0.3">
      <c r="B63" s="23" t="s">
        <v>170</v>
      </c>
      <c r="C63" s="16" t="s">
        <v>839</v>
      </c>
      <c r="D63" s="15">
        <v>28</v>
      </c>
      <c r="E63" s="15" t="s">
        <v>30</v>
      </c>
      <c r="F63" s="16" t="s">
        <v>372</v>
      </c>
      <c r="G63" s="15" t="s">
        <v>383</v>
      </c>
      <c r="H63" s="15" t="s">
        <v>384</v>
      </c>
      <c r="I63" s="61">
        <v>113661.92056392087</v>
      </c>
      <c r="K63"/>
    </row>
    <row r="64" spans="2:11" hidden="1" x14ac:dyDescent="0.3">
      <c r="B64" s="23" t="s">
        <v>170</v>
      </c>
      <c r="C64" s="16" t="s">
        <v>839</v>
      </c>
      <c r="D64" s="15">
        <v>29</v>
      </c>
      <c r="E64" s="15" t="s">
        <v>34</v>
      </c>
      <c r="F64" s="16" t="s">
        <v>372</v>
      </c>
      <c r="G64" s="15" t="s">
        <v>385</v>
      </c>
      <c r="H64" s="15" t="s">
        <v>384</v>
      </c>
      <c r="I64" s="61">
        <v>131608.53960032939</v>
      </c>
      <c r="K64"/>
    </row>
    <row r="65" spans="2:11" hidden="1" x14ac:dyDescent="0.3">
      <c r="B65" s="23" t="s">
        <v>170</v>
      </c>
      <c r="C65" s="16" t="s">
        <v>839</v>
      </c>
      <c r="D65" s="15">
        <v>31</v>
      </c>
      <c r="E65" s="15" t="s">
        <v>36</v>
      </c>
      <c r="F65" s="16" t="s">
        <v>372</v>
      </c>
      <c r="G65" s="15" t="s">
        <v>386</v>
      </c>
      <c r="H65" s="15" t="s">
        <v>384</v>
      </c>
      <c r="I65" s="61">
        <v>14357.295229126839</v>
      </c>
      <c r="K65"/>
    </row>
    <row r="66" spans="2:11" hidden="1" x14ac:dyDescent="0.3">
      <c r="B66" s="23" t="s">
        <v>170</v>
      </c>
      <c r="C66" s="16" t="s">
        <v>839</v>
      </c>
      <c r="D66" s="15">
        <v>34</v>
      </c>
      <c r="E66" s="15" t="s">
        <v>38</v>
      </c>
      <c r="F66" s="16" t="s">
        <v>372</v>
      </c>
      <c r="G66" s="15" t="s">
        <v>387</v>
      </c>
      <c r="H66" s="15" t="s">
        <v>384</v>
      </c>
      <c r="I66" s="61">
        <v>9614.8232636428056</v>
      </c>
      <c r="K66"/>
    </row>
    <row r="67" spans="2:11" hidden="1" x14ac:dyDescent="0.3">
      <c r="B67" s="23" t="s">
        <v>170</v>
      </c>
      <c r="C67" s="16" t="s">
        <v>839</v>
      </c>
      <c r="D67" s="15">
        <v>35</v>
      </c>
      <c r="E67" s="15" t="s">
        <v>40</v>
      </c>
      <c r="F67" s="16" t="s">
        <v>372</v>
      </c>
      <c r="G67" s="15" t="s">
        <v>388</v>
      </c>
      <c r="H67" s="15" t="s">
        <v>384</v>
      </c>
      <c r="I67" s="61">
        <v>161519.57132767697</v>
      </c>
      <c r="K67"/>
    </row>
    <row r="68" spans="2:11" hidden="1" x14ac:dyDescent="0.3">
      <c r="B68" s="23" t="s">
        <v>170</v>
      </c>
      <c r="C68" s="16" t="s">
        <v>839</v>
      </c>
      <c r="D68" s="15">
        <v>38</v>
      </c>
      <c r="E68" s="15" t="s">
        <v>42</v>
      </c>
      <c r="F68" s="16" t="s">
        <v>372</v>
      </c>
      <c r="G68" s="15" t="s">
        <v>389</v>
      </c>
      <c r="H68" s="15" t="s">
        <v>374</v>
      </c>
      <c r="I68" s="61">
        <v>82313.313793237132</v>
      </c>
      <c r="K68"/>
    </row>
    <row r="69" spans="2:11" hidden="1" x14ac:dyDescent="0.3">
      <c r="B69" s="23" t="s">
        <v>170</v>
      </c>
      <c r="C69" s="16" t="s">
        <v>839</v>
      </c>
      <c r="D69" s="15">
        <v>42</v>
      </c>
      <c r="E69" s="15" t="s">
        <v>44</v>
      </c>
      <c r="F69" s="16" t="s">
        <v>372</v>
      </c>
      <c r="G69" s="15" t="s">
        <v>390</v>
      </c>
      <c r="H69" s="15" t="s">
        <v>374</v>
      </c>
      <c r="I69" s="61">
        <v>23928.825381878069</v>
      </c>
      <c r="K69"/>
    </row>
    <row r="70" spans="2:11" hidden="1" x14ac:dyDescent="0.3">
      <c r="B70" s="23" t="s">
        <v>170</v>
      </c>
      <c r="C70" s="16" t="s">
        <v>839</v>
      </c>
      <c r="D70" s="15">
        <v>59</v>
      </c>
      <c r="E70" s="15" t="s">
        <v>46</v>
      </c>
      <c r="F70" s="16" t="s">
        <v>372</v>
      </c>
      <c r="G70" s="15" t="s">
        <v>391</v>
      </c>
      <c r="H70" s="15" t="s">
        <v>374</v>
      </c>
      <c r="I70" s="61">
        <v>103468.41894753797</v>
      </c>
      <c r="K70"/>
    </row>
    <row r="71" spans="2:11" hidden="1" x14ac:dyDescent="0.3">
      <c r="B71" s="23" t="s">
        <v>170</v>
      </c>
      <c r="C71" s="16" t="s">
        <v>839</v>
      </c>
      <c r="D71" s="15">
        <v>65</v>
      </c>
      <c r="E71" s="15" t="s">
        <v>48</v>
      </c>
      <c r="F71" s="16" t="s">
        <v>372</v>
      </c>
      <c r="G71" s="15" t="s">
        <v>392</v>
      </c>
      <c r="H71" s="15" t="s">
        <v>393</v>
      </c>
      <c r="I71" s="61">
        <v>1053.7547363848566</v>
      </c>
      <c r="K71"/>
    </row>
    <row r="72" spans="2:11" hidden="1" x14ac:dyDescent="0.3">
      <c r="B72" s="23" t="s">
        <v>170</v>
      </c>
      <c r="C72" s="16" t="s">
        <v>839</v>
      </c>
      <c r="D72" s="15">
        <v>84</v>
      </c>
      <c r="E72" s="15" t="s">
        <v>50</v>
      </c>
      <c r="F72" s="16" t="s">
        <v>372</v>
      </c>
      <c r="G72" s="15" t="s">
        <v>394</v>
      </c>
      <c r="H72" s="15" t="s">
        <v>393</v>
      </c>
      <c r="I72" s="61">
        <v>9098.037370068505</v>
      </c>
      <c r="K72"/>
    </row>
    <row r="73" spans="2:11" hidden="1" x14ac:dyDescent="0.3">
      <c r="B73" s="23" t="s">
        <v>170</v>
      </c>
      <c r="C73" s="16" t="s">
        <v>839</v>
      </c>
      <c r="D73" s="15">
        <v>90</v>
      </c>
      <c r="E73" s="15" t="s">
        <v>52</v>
      </c>
      <c r="F73" s="16" t="s">
        <v>372</v>
      </c>
      <c r="G73" s="15" t="s">
        <v>395</v>
      </c>
      <c r="H73" s="15" t="s">
        <v>384</v>
      </c>
      <c r="I73" s="61">
        <v>215359.42843690264</v>
      </c>
      <c r="K73"/>
    </row>
    <row r="74" spans="2:11" hidden="1" x14ac:dyDescent="0.3">
      <c r="B74" s="23" t="s">
        <v>170</v>
      </c>
      <c r="C74" s="16" t="s">
        <v>839</v>
      </c>
      <c r="D74" s="15">
        <v>91</v>
      </c>
      <c r="E74" s="15" t="s">
        <v>54</v>
      </c>
      <c r="F74" s="16" t="s">
        <v>372</v>
      </c>
      <c r="G74" s="15" t="s">
        <v>396</v>
      </c>
      <c r="H74" s="15" t="s">
        <v>384</v>
      </c>
      <c r="I74" s="61">
        <v>191430.60305502455</v>
      </c>
      <c r="K74"/>
    </row>
    <row r="75" spans="2:11" hidden="1" x14ac:dyDescent="0.3">
      <c r="B75" s="23" t="s">
        <v>170</v>
      </c>
      <c r="C75" s="16" t="s">
        <v>839</v>
      </c>
      <c r="D75" s="15">
        <v>98</v>
      </c>
      <c r="E75" s="15" t="s">
        <v>56</v>
      </c>
      <c r="F75" s="16" t="s">
        <v>372</v>
      </c>
      <c r="G75" s="15" t="s">
        <v>397</v>
      </c>
      <c r="H75" s="15" t="s">
        <v>381</v>
      </c>
      <c r="I75" s="61">
        <v>675749.02943222411</v>
      </c>
      <c r="K75"/>
    </row>
    <row r="76" spans="2:11" hidden="1" x14ac:dyDescent="0.3">
      <c r="B76" s="23" t="s">
        <v>170</v>
      </c>
      <c r="C76" s="16" t="s">
        <v>839</v>
      </c>
      <c r="D76" s="15">
        <v>109</v>
      </c>
      <c r="E76" s="15" t="s">
        <v>58</v>
      </c>
      <c r="F76" s="16" t="s">
        <v>372</v>
      </c>
      <c r="G76" s="15" t="s">
        <v>398</v>
      </c>
      <c r="H76" s="15" t="s">
        <v>393</v>
      </c>
      <c r="I76" s="61">
        <v>12402.86144578313</v>
      </c>
      <c r="K76"/>
    </row>
    <row r="77" spans="2:11" hidden="1" x14ac:dyDescent="0.3">
      <c r="B77" s="23" t="s">
        <v>170</v>
      </c>
      <c r="C77" s="16" t="s">
        <v>839</v>
      </c>
      <c r="D77" s="15">
        <v>114</v>
      </c>
      <c r="E77" s="15" t="s">
        <v>60</v>
      </c>
      <c r="F77" s="16" t="s">
        <v>372</v>
      </c>
      <c r="G77" s="15" t="s">
        <v>399</v>
      </c>
      <c r="H77" s="15" t="s">
        <v>376</v>
      </c>
      <c r="I77" s="61">
        <v>191430.60305502455</v>
      </c>
      <c r="K77"/>
    </row>
    <row r="78" spans="2:11" hidden="1" x14ac:dyDescent="0.3">
      <c r="B78" s="23" t="s">
        <v>170</v>
      </c>
      <c r="C78" s="16" t="s">
        <v>839</v>
      </c>
      <c r="D78" s="15">
        <v>125</v>
      </c>
      <c r="E78" s="15" t="s">
        <v>62</v>
      </c>
      <c r="F78" s="16" t="s">
        <v>372</v>
      </c>
      <c r="G78" s="15" t="s">
        <v>400</v>
      </c>
      <c r="H78" s="15" t="s">
        <v>381</v>
      </c>
      <c r="I78" s="61">
        <v>263217.07920065877</v>
      </c>
      <c r="K78"/>
    </row>
    <row r="79" spans="2:11" hidden="1" x14ac:dyDescent="0.3">
      <c r="B79" s="23" t="s">
        <v>170</v>
      </c>
      <c r="C79" s="16" t="s">
        <v>839</v>
      </c>
      <c r="D79" s="15">
        <v>127</v>
      </c>
      <c r="E79" s="15" t="s">
        <v>64</v>
      </c>
      <c r="F79" s="16" t="s">
        <v>372</v>
      </c>
      <c r="G79" s="15" t="s">
        <v>401</v>
      </c>
      <c r="H79" s="15" t="s">
        <v>393</v>
      </c>
      <c r="I79" s="61">
        <v>7454.3108094141253</v>
      </c>
      <c r="K79"/>
    </row>
    <row r="80" spans="2:11" hidden="1" x14ac:dyDescent="0.3">
      <c r="B80" s="23" t="s">
        <v>170</v>
      </c>
      <c r="C80" s="16" t="s">
        <v>839</v>
      </c>
      <c r="D80" s="15">
        <v>128</v>
      </c>
      <c r="E80" s="15" t="s">
        <v>66</v>
      </c>
      <c r="F80" s="16" t="s">
        <v>372</v>
      </c>
      <c r="G80" s="15" t="s">
        <v>402</v>
      </c>
      <c r="H80" s="15" t="s">
        <v>384</v>
      </c>
      <c r="I80" s="61">
        <v>70290.924559266845</v>
      </c>
      <c r="K80"/>
    </row>
    <row r="81" spans="2:11" hidden="1" x14ac:dyDescent="0.3">
      <c r="B81" s="23" t="s">
        <v>170</v>
      </c>
      <c r="C81" s="16" t="s">
        <v>839</v>
      </c>
      <c r="D81" s="15">
        <v>130</v>
      </c>
      <c r="E81" s="15" t="s">
        <v>68</v>
      </c>
      <c r="F81" s="16" t="s">
        <v>372</v>
      </c>
      <c r="G81" s="15" t="s">
        <v>403</v>
      </c>
      <c r="H81" s="15" t="s">
        <v>404</v>
      </c>
      <c r="I81" s="61">
        <v>150000</v>
      </c>
      <c r="K81"/>
    </row>
    <row r="82" spans="2:11" hidden="1" x14ac:dyDescent="0.3">
      <c r="B82" s="23" t="s">
        <v>170</v>
      </c>
      <c r="C82" s="16" t="s">
        <v>278</v>
      </c>
      <c r="D82" s="15">
        <v>2</v>
      </c>
      <c r="E82" s="15" t="s">
        <v>6</v>
      </c>
      <c r="F82" s="16" t="s">
        <v>372</v>
      </c>
      <c r="G82" s="15" t="s">
        <v>373</v>
      </c>
      <c r="H82" s="15" t="s">
        <v>374</v>
      </c>
      <c r="I82" s="61">
        <v>3775.3643584553347</v>
      </c>
      <c r="K82"/>
    </row>
    <row r="83" spans="2:11" hidden="1" x14ac:dyDescent="0.3">
      <c r="B83" s="23" t="s">
        <v>170</v>
      </c>
      <c r="C83" s="16" t="s">
        <v>278</v>
      </c>
      <c r="D83" s="15">
        <v>11</v>
      </c>
      <c r="E83" s="15" t="s">
        <v>10</v>
      </c>
      <c r="F83" s="16" t="s">
        <v>372</v>
      </c>
      <c r="G83" s="15" t="s">
        <v>375</v>
      </c>
      <c r="H83" s="15" t="s">
        <v>376</v>
      </c>
      <c r="I83" s="61">
        <v>190038.08186434346</v>
      </c>
      <c r="K83"/>
    </row>
    <row r="84" spans="2:11" hidden="1" x14ac:dyDescent="0.3">
      <c r="B84" s="23" t="s">
        <v>170</v>
      </c>
      <c r="C84" s="16" t="s">
        <v>278</v>
      </c>
      <c r="D84" s="15">
        <v>23</v>
      </c>
      <c r="E84" s="15" t="s">
        <v>323</v>
      </c>
      <c r="F84" s="16" t="s">
        <v>372</v>
      </c>
      <c r="G84" s="15" t="s">
        <v>377</v>
      </c>
      <c r="H84" s="15" t="s">
        <v>376</v>
      </c>
      <c r="I84" s="61">
        <v>172209.89833383675</v>
      </c>
      <c r="K84"/>
    </row>
    <row r="85" spans="2:11" hidden="1" x14ac:dyDescent="0.3">
      <c r="B85" s="23" t="s">
        <v>170</v>
      </c>
      <c r="C85" s="16" t="s">
        <v>278</v>
      </c>
      <c r="D85" s="15">
        <v>24</v>
      </c>
      <c r="E85" s="15" t="s">
        <v>14</v>
      </c>
      <c r="F85" s="16" t="s">
        <v>372</v>
      </c>
      <c r="G85" s="15" t="s">
        <v>378</v>
      </c>
      <c r="H85" s="15" t="s">
        <v>376</v>
      </c>
      <c r="I85" s="61">
        <v>175204.62065321149</v>
      </c>
      <c r="K85"/>
    </row>
    <row r="86" spans="2:11" hidden="1" x14ac:dyDescent="0.3">
      <c r="B86" s="23" t="s">
        <v>170</v>
      </c>
      <c r="C86" s="16" t="s">
        <v>278</v>
      </c>
      <c r="D86" s="15">
        <v>25</v>
      </c>
      <c r="E86" s="15" t="s">
        <v>18</v>
      </c>
      <c r="F86" s="16" t="s">
        <v>372</v>
      </c>
      <c r="G86" s="15" t="s">
        <v>379</v>
      </c>
      <c r="H86" s="15" t="s">
        <v>374</v>
      </c>
      <c r="I86" s="61">
        <v>87512.528915060655</v>
      </c>
      <c r="K86"/>
    </row>
    <row r="87" spans="2:11" hidden="1" x14ac:dyDescent="0.3">
      <c r="B87" s="23" t="s">
        <v>170</v>
      </c>
      <c r="C87" s="16" t="s">
        <v>278</v>
      </c>
      <c r="D87" s="15">
        <v>26</v>
      </c>
      <c r="E87" s="15" t="s">
        <v>22</v>
      </c>
      <c r="F87" s="16" t="s">
        <v>372</v>
      </c>
      <c r="G87" s="15" t="s">
        <v>380</v>
      </c>
      <c r="H87" s="15" t="s">
        <v>381</v>
      </c>
      <c r="I87" s="61">
        <v>106734.73033608208</v>
      </c>
      <c r="K87"/>
    </row>
    <row r="88" spans="2:11" hidden="1" x14ac:dyDescent="0.3">
      <c r="B88" s="23" t="s">
        <v>170</v>
      </c>
      <c r="C88" s="16" t="s">
        <v>278</v>
      </c>
      <c r="D88" s="15">
        <v>27</v>
      </c>
      <c r="E88" s="15" t="s">
        <v>26</v>
      </c>
      <c r="F88" s="16" t="s">
        <v>372</v>
      </c>
      <c r="G88" s="15" t="s">
        <v>382</v>
      </c>
      <c r="H88" s="15" t="s">
        <v>374</v>
      </c>
      <c r="I88" s="61">
        <v>1952.5921511612512</v>
      </c>
      <c r="K88"/>
    </row>
    <row r="89" spans="2:11" hidden="1" x14ac:dyDescent="0.3">
      <c r="B89" s="23" t="s">
        <v>170</v>
      </c>
      <c r="C89" s="16" t="s">
        <v>278</v>
      </c>
      <c r="D89" s="15">
        <v>28</v>
      </c>
      <c r="E89" s="15" t="s">
        <v>30</v>
      </c>
      <c r="F89" s="16" t="s">
        <v>372</v>
      </c>
      <c r="G89" s="15" t="s">
        <v>383</v>
      </c>
      <c r="H89" s="15" t="s">
        <v>384</v>
      </c>
      <c r="I89" s="61">
        <v>149210.58458756848</v>
      </c>
      <c r="K89"/>
    </row>
    <row r="90" spans="2:11" hidden="1" x14ac:dyDescent="0.3">
      <c r="B90" s="23" t="s">
        <v>170</v>
      </c>
      <c r="C90" s="16" t="s">
        <v>278</v>
      </c>
      <c r="D90" s="15">
        <v>29</v>
      </c>
      <c r="E90" s="15" t="s">
        <v>34</v>
      </c>
      <c r="F90" s="16" t="s">
        <v>372</v>
      </c>
      <c r="G90" s="15" t="s">
        <v>385</v>
      </c>
      <c r="H90" s="15" t="s">
        <v>384</v>
      </c>
      <c r="I90" s="61">
        <v>139302.62379367984</v>
      </c>
      <c r="K90"/>
    </row>
    <row r="91" spans="2:11" hidden="1" x14ac:dyDescent="0.3">
      <c r="B91" s="23" t="s">
        <v>170</v>
      </c>
      <c r="C91" s="16" t="s">
        <v>278</v>
      </c>
      <c r="D91" s="15">
        <v>31</v>
      </c>
      <c r="E91" s="15" t="s">
        <v>36</v>
      </c>
      <c r="F91" s="16" t="s">
        <v>372</v>
      </c>
      <c r="G91" s="15" t="s">
        <v>386</v>
      </c>
      <c r="H91" s="15" t="s">
        <v>384</v>
      </c>
      <c r="I91" s="61">
        <v>10926.472683503669</v>
      </c>
      <c r="K91"/>
    </row>
    <row r="92" spans="2:11" hidden="1" x14ac:dyDescent="0.3">
      <c r="B92" s="23" t="s">
        <v>170</v>
      </c>
      <c r="C92" s="16" t="s">
        <v>278</v>
      </c>
      <c r="D92" s="15">
        <v>34</v>
      </c>
      <c r="E92" s="15" t="s">
        <v>38</v>
      </c>
      <c r="F92" s="16" t="s">
        <v>372</v>
      </c>
      <c r="G92" s="15" t="s">
        <v>387</v>
      </c>
      <c r="H92" s="15" t="s">
        <v>384</v>
      </c>
      <c r="I92" s="61">
        <v>9400.4390512707978</v>
      </c>
      <c r="K92"/>
    </row>
    <row r="93" spans="2:11" hidden="1" x14ac:dyDescent="0.3">
      <c r="B93" s="23" t="s">
        <v>170</v>
      </c>
      <c r="C93" s="16" t="s">
        <v>278</v>
      </c>
      <c r="D93" s="15">
        <v>35</v>
      </c>
      <c r="E93" s="15" t="s">
        <v>40</v>
      </c>
      <c r="F93" s="16" t="s">
        <v>372</v>
      </c>
      <c r="G93" s="15" t="s">
        <v>388</v>
      </c>
      <c r="H93" s="15" t="s">
        <v>384</v>
      </c>
      <c r="I93" s="61">
        <v>159901.34250109541</v>
      </c>
      <c r="K93"/>
    </row>
    <row r="94" spans="2:11" hidden="1" x14ac:dyDescent="0.3">
      <c r="B94" s="23" t="s">
        <v>170</v>
      </c>
      <c r="C94" s="16" t="s">
        <v>278</v>
      </c>
      <c r="D94" s="15">
        <v>38</v>
      </c>
      <c r="E94" s="15" t="s">
        <v>42</v>
      </c>
      <c r="F94" s="16" t="s">
        <v>372</v>
      </c>
      <c r="G94" s="15" t="s">
        <v>389</v>
      </c>
      <c r="H94" s="15" t="s">
        <v>374</v>
      </c>
      <c r="I94" s="61">
        <v>82313.313793237132</v>
      </c>
      <c r="K94"/>
    </row>
    <row r="95" spans="2:11" hidden="1" x14ac:dyDescent="0.3">
      <c r="B95" s="23" t="s">
        <v>170</v>
      </c>
      <c r="C95" s="16" t="s">
        <v>278</v>
      </c>
      <c r="D95" s="15">
        <v>42</v>
      </c>
      <c r="E95" s="15" t="s">
        <v>44</v>
      </c>
      <c r="F95" s="16" t="s">
        <v>372</v>
      </c>
      <c r="G95" s="15" t="s">
        <v>390</v>
      </c>
      <c r="H95" s="15" t="s">
        <v>374</v>
      </c>
      <c r="I95" s="61">
        <v>14332.941186854017</v>
      </c>
      <c r="K95"/>
    </row>
    <row r="96" spans="2:11" hidden="1" x14ac:dyDescent="0.3">
      <c r="B96" s="23" t="s">
        <v>170</v>
      </c>
      <c r="C96" s="16" t="s">
        <v>278</v>
      </c>
      <c r="D96" s="15">
        <v>59</v>
      </c>
      <c r="E96" s="15" t="s">
        <v>46</v>
      </c>
      <c r="F96" s="16" t="s">
        <v>372</v>
      </c>
      <c r="G96" s="15" t="s">
        <v>391</v>
      </c>
      <c r="H96" s="15" t="s">
        <v>374</v>
      </c>
      <c r="I96" s="61">
        <v>103468.41894753797</v>
      </c>
      <c r="K96"/>
    </row>
    <row r="97" spans="2:11" hidden="1" x14ac:dyDescent="0.3">
      <c r="B97" s="23" t="s">
        <v>170</v>
      </c>
      <c r="C97" s="16" t="s">
        <v>278</v>
      </c>
      <c r="D97" s="15">
        <v>65</v>
      </c>
      <c r="E97" s="15" t="s">
        <v>48</v>
      </c>
      <c r="F97" s="16" t="s">
        <v>372</v>
      </c>
      <c r="G97" s="15" t="s">
        <v>392</v>
      </c>
      <c r="H97" s="15" t="s">
        <v>393</v>
      </c>
      <c r="I97" s="61">
        <v>1053.7547363848566</v>
      </c>
      <c r="K97"/>
    </row>
    <row r="98" spans="2:11" hidden="1" x14ac:dyDescent="0.3">
      <c r="B98" s="23" t="s">
        <v>170</v>
      </c>
      <c r="C98" s="16" t="s">
        <v>278</v>
      </c>
      <c r="D98" s="15">
        <v>84</v>
      </c>
      <c r="E98" s="15" t="s">
        <v>50</v>
      </c>
      <c r="F98" s="16" t="s">
        <v>372</v>
      </c>
      <c r="G98" s="15" t="s">
        <v>394</v>
      </c>
      <c r="H98" s="15" t="s">
        <v>393</v>
      </c>
      <c r="I98" s="61">
        <v>8542.7035524558833</v>
      </c>
      <c r="K98"/>
    </row>
    <row r="99" spans="2:11" hidden="1" x14ac:dyDescent="0.3">
      <c r="B99" s="23" t="s">
        <v>170</v>
      </c>
      <c r="C99" s="16" t="s">
        <v>278</v>
      </c>
      <c r="D99" s="15">
        <v>90</v>
      </c>
      <c r="E99" s="15" t="s">
        <v>52</v>
      </c>
      <c r="F99" s="16" t="s">
        <v>372</v>
      </c>
      <c r="G99" s="15" t="s">
        <v>395</v>
      </c>
      <c r="H99" s="15" t="s">
        <v>384</v>
      </c>
      <c r="I99" s="61">
        <v>209683.75948518759</v>
      </c>
      <c r="K99"/>
    </row>
    <row r="100" spans="2:11" hidden="1" x14ac:dyDescent="0.3">
      <c r="B100" s="23" t="s">
        <v>170</v>
      </c>
      <c r="C100" s="16" t="s">
        <v>278</v>
      </c>
      <c r="D100" s="15">
        <v>91</v>
      </c>
      <c r="E100" s="15" t="s">
        <v>54</v>
      </c>
      <c r="F100" s="16" t="s">
        <v>372</v>
      </c>
      <c r="G100" s="15" t="s">
        <v>396</v>
      </c>
      <c r="H100" s="15" t="s">
        <v>384</v>
      </c>
      <c r="I100" s="61">
        <v>248057.22891566259</v>
      </c>
      <c r="K100"/>
    </row>
    <row r="101" spans="2:11" hidden="1" x14ac:dyDescent="0.3">
      <c r="B101" s="23" t="s">
        <v>170</v>
      </c>
      <c r="C101" s="16" t="s">
        <v>278</v>
      </c>
      <c r="D101" s="15">
        <v>98</v>
      </c>
      <c r="E101" s="15" t="s">
        <v>56</v>
      </c>
      <c r="F101" s="16" t="s">
        <v>372</v>
      </c>
      <c r="G101" s="15" t="s">
        <v>397</v>
      </c>
      <c r="H101" s="15" t="s">
        <v>381</v>
      </c>
      <c r="I101" s="61">
        <v>675749.02943222411</v>
      </c>
      <c r="K101"/>
    </row>
    <row r="102" spans="2:11" hidden="1" x14ac:dyDescent="0.3">
      <c r="B102" s="23" t="s">
        <v>170</v>
      </c>
      <c r="C102" s="16" t="s">
        <v>278</v>
      </c>
      <c r="D102" s="15">
        <v>109</v>
      </c>
      <c r="E102" s="15" t="s">
        <v>58</v>
      </c>
      <c r="F102" s="16" t="s">
        <v>372</v>
      </c>
      <c r="G102" s="15" t="s">
        <v>398</v>
      </c>
      <c r="H102" s="15" t="s">
        <v>393</v>
      </c>
      <c r="I102" s="61">
        <v>9804.9919040198711</v>
      </c>
      <c r="K102"/>
    </row>
    <row r="103" spans="2:11" hidden="1" x14ac:dyDescent="0.3">
      <c r="B103" s="23" t="s">
        <v>170</v>
      </c>
      <c r="C103" s="16" t="s">
        <v>278</v>
      </c>
      <c r="D103" s="15">
        <v>114</v>
      </c>
      <c r="E103" s="15" t="s">
        <v>60</v>
      </c>
      <c r="F103" s="16" t="s">
        <v>372</v>
      </c>
      <c r="G103" s="15" t="s">
        <v>399</v>
      </c>
      <c r="H103" s="15" t="s">
        <v>376</v>
      </c>
      <c r="I103" s="61">
        <v>241855.79819277104</v>
      </c>
      <c r="K103"/>
    </row>
    <row r="104" spans="2:11" hidden="1" x14ac:dyDescent="0.3">
      <c r="B104" s="23" t="s">
        <v>170</v>
      </c>
      <c r="C104" s="16" t="s">
        <v>278</v>
      </c>
      <c r="D104" s="15">
        <v>125</v>
      </c>
      <c r="E104" s="15" t="s">
        <v>62</v>
      </c>
      <c r="F104" s="16" t="s">
        <v>372</v>
      </c>
      <c r="G104" s="15" t="s">
        <v>400</v>
      </c>
      <c r="H104" s="15" t="s">
        <v>381</v>
      </c>
      <c r="I104" s="61">
        <v>253654.31364808098</v>
      </c>
      <c r="K104"/>
    </row>
    <row r="105" spans="2:11" hidden="1" x14ac:dyDescent="0.3">
      <c r="B105" s="23" t="s">
        <v>170</v>
      </c>
      <c r="C105" s="16" t="s">
        <v>278</v>
      </c>
      <c r="D105" s="15">
        <v>127</v>
      </c>
      <c r="E105" s="15" t="s">
        <v>64</v>
      </c>
      <c r="F105" s="16" t="s">
        <v>372</v>
      </c>
      <c r="G105" s="15" t="s">
        <v>401</v>
      </c>
      <c r="H105" s="15" t="s">
        <v>393</v>
      </c>
      <c r="I105" s="61">
        <v>7680.5735748379175</v>
      </c>
      <c r="K105"/>
    </row>
    <row r="106" spans="2:11" hidden="1" x14ac:dyDescent="0.3">
      <c r="B106" s="23" t="s">
        <v>170</v>
      </c>
      <c r="C106" s="16" t="s">
        <v>278</v>
      </c>
      <c r="D106" s="15">
        <v>128</v>
      </c>
      <c r="E106" s="15" t="s">
        <v>66</v>
      </c>
      <c r="F106" s="16" t="s">
        <v>372</v>
      </c>
      <c r="G106" s="15" t="s">
        <v>402</v>
      </c>
      <c r="H106" s="15" t="s">
        <v>384</v>
      </c>
      <c r="I106" s="61">
        <v>186042.92168674694</v>
      </c>
      <c r="K106"/>
    </row>
    <row r="107" spans="2:11" hidden="1" x14ac:dyDescent="0.3">
      <c r="B107" s="23" t="s">
        <v>170</v>
      </c>
      <c r="C107" s="16" t="s">
        <v>278</v>
      </c>
      <c r="D107" s="15">
        <v>130</v>
      </c>
      <c r="E107" s="15" t="s">
        <v>68</v>
      </c>
      <c r="F107" s="16" t="s">
        <v>372</v>
      </c>
      <c r="G107" s="15" t="s">
        <v>403</v>
      </c>
      <c r="H107" s="15" t="s">
        <v>404</v>
      </c>
      <c r="I107" s="61">
        <v>143415.38046658371</v>
      </c>
      <c r="K107"/>
    </row>
    <row r="108" spans="2:11" hidden="1" x14ac:dyDescent="0.3">
      <c r="B108" s="23" t="s">
        <v>170</v>
      </c>
      <c r="C108" s="16" t="s">
        <v>279</v>
      </c>
      <c r="D108" s="15">
        <v>2</v>
      </c>
      <c r="E108" s="15" t="s">
        <v>6</v>
      </c>
      <c r="F108" s="16" t="s">
        <v>372</v>
      </c>
      <c r="G108" s="15" t="s">
        <v>373</v>
      </c>
      <c r="H108" s="15" t="s">
        <v>374</v>
      </c>
      <c r="I108" s="61">
        <v>3775.3643584553347</v>
      </c>
      <c r="K108"/>
    </row>
    <row r="109" spans="2:11" hidden="1" x14ac:dyDescent="0.3">
      <c r="B109" s="23" t="s">
        <v>170</v>
      </c>
      <c r="C109" s="16" t="s">
        <v>279</v>
      </c>
      <c r="D109" s="15">
        <v>11</v>
      </c>
      <c r="E109" s="15" t="s">
        <v>10</v>
      </c>
      <c r="F109" s="16" t="s">
        <v>372</v>
      </c>
      <c r="G109" s="15" t="s">
        <v>375</v>
      </c>
      <c r="H109" s="15" t="s">
        <v>376</v>
      </c>
      <c r="I109" s="61">
        <v>211399.20783620182</v>
      </c>
      <c r="K109"/>
    </row>
    <row r="110" spans="2:11" hidden="1" x14ac:dyDescent="0.3">
      <c r="B110" s="23" t="s">
        <v>170</v>
      </c>
      <c r="C110" s="16" t="s">
        <v>279</v>
      </c>
      <c r="D110" s="15">
        <v>23</v>
      </c>
      <c r="E110" s="15" t="s">
        <v>323</v>
      </c>
      <c r="F110" s="16" t="s">
        <v>372</v>
      </c>
      <c r="G110" s="15" t="s">
        <v>377</v>
      </c>
      <c r="H110" s="15" t="s">
        <v>376</v>
      </c>
      <c r="I110" s="61">
        <v>156614.16212439202</v>
      </c>
      <c r="K110"/>
    </row>
    <row r="111" spans="2:11" hidden="1" x14ac:dyDescent="0.3">
      <c r="B111" s="23" t="s">
        <v>170</v>
      </c>
      <c r="C111" s="16" t="s">
        <v>279</v>
      </c>
      <c r="D111" s="15">
        <v>24</v>
      </c>
      <c r="E111" s="15" t="s">
        <v>14</v>
      </c>
      <c r="F111" s="16" t="s">
        <v>372</v>
      </c>
      <c r="G111" s="15" t="s">
        <v>378</v>
      </c>
      <c r="H111" s="15" t="s">
        <v>376</v>
      </c>
      <c r="I111" s="61">
        <v>170851.81322660943</v>
      </c>
      <c r="K111"/>
    </row>
    <row r="112" spans="2:11" hidden="1" x14ac:dyDescent="0.3">
      <c r="B112" s="23" t="s">
        <v>170</v>
      </c>
      <c r="C112" s="16" t="s">
        <v>279</v>
      </c>
      <c r="D112" s="15">
        <v>25</v>
      </c>
      <c r="E112" s="15" t="s">
        <v>18</v>
      </c>
      <c r="F112" s="16" t="s">
        <v>372</v>
      </c>
      <c r="G112" s="15" t="s">
        <v>379</v>
      </c>
      <c r="H112" s="15" t="s">
        <v>374</v>
      </c>
      <c r="I112" s="61">
        <v>51566.618697947233</v>
      </c>
      <c r="K112"/>
    </row>
    <row r="113" spans="2:11" hidden="1" x14ac:dyDescent="0.3">
      <c r="B113" s="23" t="s">
        <v>170</v>
      </c>
      <c r="C113" s="16" t="s">
        <v>279</v>
      </c>
      <c r="D113" s="15">
        <v>26</v>
      </c>
      <c r="E113" s="15" t="s">
        <v>22</v>
      </c>
      <c r="F113" s="16" t="s">
        <v>372</v>
      </c>
      <c r="G113" s="15" t="s">
        <v>380</v>
      </c>
      <c r="H113" s="15" t="s">
        <v>381</v>
      </c>
      <c r="I113" s="61">
        <v>106734.73033608208</v>
      </c>
      <c r="K113"/>
    </row>
    <row r="114" spans="2:11" hidden="1" x14ac:dyDescent="0.3">
      <c r="B114" s="23" t="s">
        <v>170</v>
      </c>
      <c r="C114" s="16" t="s">
        <v>279</v>
      </c>
      <c r="D114" s="15">
        <v>27</v>
      </c>
      <c r="E114" s="15" t="s">
        <v>26</v>
      </c>
      <c r="F114" s="16" t="s">
        <v>372</v>
      </c>
      <c r="G114" s="15" t="s">
        <v>382</v>
      </c>
      <c r="H114" s="15" t="s">
        <v>374</v>
      </c>
      <c r="I114" s="61">
        <v>2392.8825381878069</v>
      </c>
      <c r="K114"/>
    </row>
    <row r="115" spans="2:11" hidden="1" x14ac:dyDescent="0.3">
      <c r="B115" s="23" t="s">
        <v>170</v>
      </c>
      <c r="C115" s="16" t="s">
        <v>279</v>
      </c>
      <c r="D115" s="15">
        <v>28</v>
      </c>
      <c r="E115" s="15" t="s">
        <v>30</v>
      </c>
      <c r="F115" s="16" t="s">
        <v>372</v>
      </c>
      <c r="G115" s="15" t="s">
        <v>383</v>
      </c>
      <c r="H115" s="15" t="s">
        <v>384</v>
      </c>
      <c r="I115" s="61">
        <v>159526.25590768747</v>
      </c>
      <c r="K115"/>
    </row>
    <row r="116" spans="2:11" hidden="1" x14ac:dyDescent="0.3">
      <c r="B116" s="23" t="s">
        <v>170</v>
      </c>
      <c r="C116" s="16" t="s">
        <v>279</v>
      </c>
      <c r="D116" s="15">
        <v>29</v>
      </c>
      <c r="E116" s="15" t="s">
        <v>34</v>
      </c>
      <c r="F116" s="16" t="s">
        <v>372</v>
      </c>
      <c r="G116" s="15" t="s">
        <v>385</v>
      </c>
      <c r="H116" s="15" t="s">
        <v>384</v>
      </c>
      <c r="I116" s="61">
        <v>128138.85991995706</v>
      </c>
      <c r="K116"/>
    </row>
    <row r="117" spans="2:11" hidden="1" x14ac:dyDescent="0.3">
      <c r="B117" s="23" t="s">
        <v>170</v>
      </c>
      <c r="C117" s="16" t="s">
        <v>279</v>
      </c>
      <c r="D117" s="15">
        <v>31</v>
      </c>
      <c r="E117" s="15" t="s">
        <v>36</v>
      </c>
      <c r="F117" s="16" t="s">
        <v>372</v>
      </c>
      <c r="G117" s="15" t="s">
        <v>386</v>
      </c>
      <c r="H117" s="15" t="s">
        <v>384</v>
      </c>
      <c r="I117" s="61">
        <v>10259.483882480221</v>
      </c>
      <c r="K117"/>
    </row>
    <row r="118" spans="2:11" hidden="1" x14ac:dyDescent="0.3">
      <c r="B118" s="23" t="s">
        <v>170</v>
      </c>
      <c r="C118" s="16" t="s">
        <v>279</v>
      </c>
      <c r="D118" s="15">
        <v>34</v>
      </c>
      <c r="E118" s="15" t="s">
        <v>38</v>
      </c>
      <c r="F118" s="16" t="s">
        <v>372</v>
      </c>
      <c r="G118" s="15" t="s">
        <v>387</v>
      </c>
      <c r="H118" s="15" t="s">
        <v>384</v>
      </c>
      <c r="I118" s="61">
        <v>9383.8974063345595</v>
      </c>
      <c r="K118"/>
    </row>
    <row r="119" spans="2:11" hidden="1" x14ac:dyDescent="0.3">
      <c r="B119" s="23" t="s">
        <v>170</v>
      </c>
      <c r="C119" s="16" t="s">
        <v>279</v>
      </c>
      <c r="D119" s="15">
        <v>35</v>
      </c>
      <c r="E119" s="15" t="s">
        <v>40</v>
      </c>
      <c r="F119" s="16" t="s">
        <v>372</v>
      </c>
      <c r="G119" s="15" t="s">
        <v>388</v>
      </c>
      <c r="H119" s="15" t="s">
        <v>384</v>
      </c>
      <c r="I119" s="61">
        <v>128138.85991995706</v>
      </c>
      <c r="K119"/>
    </row>
    <row r="120" spans="2:11" hidden="1" x14ac:dyDescent="0.3">
      <c r="B120" s="23" t="s">
        <v>170</v>
      </c>
      <c r="C120" s="16" t="s">
        <v>279</v>
      </c>
      <c r="D120" s="15">
        <v>38</v>
      </c>
      <c r="E120" s="15" t="s">
        <v>42</v>
      </c>
      <c r="F120" s="16" t="s">
        <v>372</v>
      </c>
      <c r="G120" s="15" t="s">
        <v>389</v>
      </c>
      <c r="H120" s="15" t="s">
        <v>374</v>
      </c>
      <c r="I120" s="61">
        <v>71188.255511087234</v>
      </c>
      <c r="K120"/>
    </row>
    <row r="121" spans="2:11" hidden="1" x14ac:dyDescent="0.3">
      <c r="B121" s="23" t="s">
        <v>170</v>
      </c>
      <c r="C121" s="16" t="s">
        <v>279</v>
      </c>
      <c r="D121" s="15">
        <v>42</v>
      </c>
      <c r="E121" s="15" t="s">
        <v>44</v>
      </c>
      <c r="F121" s="16" t="s">
        <v>372</v>
      </c>
      <c r="G121" s="15" t="s">
        <v>390</v>
      </c>
      <c r="H121" s="15" t="s">
        <v>374</v>
      </c>
      <c r="I121" s="61">
        <v>10896.402927332711</v>
      </c>
      <c r="K121"/>
    </row>
    <row r="122" spans="2:11" hidden="1" x14ac:dyDescent="0.3">
      <c r="B122" s="23" t="s">
        <v>170</v>
      </c>
      <c r="C122" s="16" t="s">
        <v>279</v>
      </c>
      <c r="D122" s="15">
        <v>59</v>
      </c>
      <c r="E122" s="15" t="s">
        <v>46</v>
      </c>
      <c r="F122" s="16" t="s">
        <v>372</v>
      </c>
      <c r="G122" s="15" t="s">
        <v>391</v>
      </c>
      <c r="H122" s="15" t="s">
        <v>374</v>
      </c>
      <c r="I122" s="61">
        <v>103468.41894753797</v>
      </c>
      <c r="K122"/>
    </row>
    <row r="123" spans="2:11" hidden="1" x14ac:dyDescent="0.3">
      <c r="B123" s="23" t="s">
        <v>170</v>
      </c>
      <c r="C123" s="16" t="s">
        <v>279</v>
      </c>
      <c r="D123" s="15">
        <v>65</v>
      </c>
      <c r="E123" s="15" t="s">
        <v>48</v>
      </c>
      <c r="F123" s="16" t="s">
        <v>372</v>
      </c>
      <c r="G123" s="15" t="s">
        <v>392</v>
      </c>
      <c r="H123" s="15" t="s">
        <v>393</v>
      </c>
      <c r="I123" s="61">
        <v>1053.7547363848566</v>
      </c>
      <c r="K123"/>
    </row>
    <row r="124" spans="2:11" hidden="1" x14ac:dyDescent="0.3">
      <c r="B124" s="23" t="s">
        <v>170</v>
      </c>
      <c r="C124" s="16" t="s">
        <v>279</v>
      </c>
      <c r="D124" s="15">
        <v>84</v>
      </c>
      <c r="E124" s="15" t="s">
        <v>50</v>
      </c>
      <c r="F124" s="16" t="s">
        <v>372</v>
      </c>
      <c r="G124" s="15" t="s">
        <v>394</v>
      </c>
      <c r="H124" s="15" t="s">
        <v>393</v>
      </c>
      <c r="I124" s="61">
        <v>10293.599232040075</v>
      </c>
      <c r="K124"/>
    </row>
    <row r="125" spans="2:11" hidden="1" x14ac:dyDescent="0.3">
      <c r="B125" s="23" t="s">
        <v>170</v>
      </c>
      <c r="C125" s="16" t="s">
        <v>279</v>
      </c>
      <c r="D125" s="15">
        <v>90</v>
      </c>
      <c r="E125" s="15" t="s">
        <v>52</v>
      </c>
      <c r="F125" s="16" t="s">
        <v>372</v>
      </c>
      <c r="G125" s="15" t="s">
        <v>395</v>
      </c>
      <c r="H125" s="15" t="s">
        <v>384</v>
      </c>
      <c r="I125" s="61">
        <v>197412.80940049415</v>
      </c>
      <c r="K125"/>
    </row>
    <row r="126" spans="2:11" hidden="1" x14ac:dyDescent="0.3">
      <c r="B126" s="23" t="s">
        <v>170</v>
      </c>
      <c r="C126" s="16" t="s">
        <v>279</v>
      </c>
      <c r="D126" s="15">
        <v>91</v>
      </c>
      <c r="E126" s="15" t="s">
        <v>54</v>
      </c>
      <c r="F126" s="16" t="s">
        <v>372</v>
      </c>
      <c r="G126" s="15" t="s">
        <v>396</v>
      </c>
      <c r="H126" s="15" t="s">
        <v>384</v>
      </c>
      <c r="I126" s="61">
        <v>199327.11543104431</v>
      </c>
      <c r="K126"/>
    </row>
    <row r="127" spans="2:11" hidden="1" x14ac:dyDescent="0.3">
      <c r="B127" s="23" t="s">
        <v>170</v>
      </c>
      <c r="C127" s="16" t="s">
        <v>279</v>
      </c>
      <c r="D127" s="15">
        <v>98</v>
      </c>
      <c r="E127" s="15" t="s">
        <v>56</v>
      </c>
      <c r="F127" s="16" t="s">
        <v>372</v>
      </c>
      <c r="G127" s="15" t="s">
        <v>397</v>
      </c>
      <c r="H127" s="15" t="s">
        <v>381</v>
      </c>
      <c r="I127" s="61">
        <v>675749.02943222411</v>
      </c>
      <c r="K127"/>
    </row>
    <row r="128" spans="2:11" hidden="1" x14ac:dyDescent="0.3">
      <c r="B128" s="23" t="s">
        <v>170</v>
      </c>
      <c r="C128" s="16" t="s">
        <v>279</v>
      </c>
      <c r="D128" s="15">
        <v>109</v>
      </c>
      <c r="E128" s="15" t="s">
        <v>58</v>
      </c>
      <c r="F128" s="16" t="s">
        <v>372</v>
      </c>
      <c r="G128" s="15" t="s">
        <v>398</v>
      </c>
      <c r="H128" s="15" t="s">
        <v>393</v>
      </c>
      <c r="I128" s="61">
        <v>9804.9919040198711</v>
      </c>
      <c r="K128"/>
    </row>
    <row r="129" spans="2:11" hidden="1" x14ac:dyDescent="0.3">
      <c r="B129" s="23" t="s">
        <v>170</v>
      </c>
      <c r="C129" s="16" t="s">
        <v>279</v>
      </c>
      <c r="D129" s="15">
        <v>114</v>
      </c>
      <c r="E129" s="15" t="s">
        <v>60</v>
      </c>
      <c r="F129" s="16" t="s">
        <v>372</v>
      </c>
      <c r="G129" s="15" t="s">
        <v>399</v>
      </c>
      <c r="H129" s="15" t="s">
        <v>376</v>
      </c>
      <c r="I129" s="61">
        <v>220683.5920843705</v>
      </c>
      <c r="K129"/>
    </row>
    <row r="130" spans="2:11" hidden="1" x14ac:dyDescent="0.3">
      <c r="B130" s="23" t="s">
        <v>170</v>
      </c>
      <c r="C130" s="16" t="s">
        <v>279</v>
      </c>
      <c r="D130" s="15">
        <v>125</v>
      </c>
      <c r="E130" s="15" t="s">
        <v>62</v>
      </c>
      <c r="F130" s="16" t="s">
        <v>372</v>
      </c>
      <c r="G130" s="15" t="s">
        <v>400</v>
      </c>
      <c r="H130" s="15" t="s">
        <v>381</v>
      </c>
      <c r="I130" s="61">
        <v>306109.49869767536</v>
      </c>
      <c r="K130"/>
    </row>
    <row r="131" spans="2:11" hidden="1" x14ac:dyDescent="0.3">
      <c r="B131" s="23" t="s">
        <v>170</v>
      </c>
      <c r="C131" s="16" t="s">
        <v>279</v>
      </c>
      <c r="D131" s="15">
        <v>127</v>
      </c>
      <c r="E131" s="15" t="s">
        <v>64</v>
      </c>
      <c r="F131" s="16" t="s">
        <v>372</v>
      </c>
      <c r="G131" s="15" t="s">
        <v>401</v>
      </c>
      <c r="H131" s="15" t="s">
        <v>393</v>
      </c>
      <c r="I131" s="61">
        <v>9594.0967082364514</v>
      </c>
      <c r="K131"/>
    </row>
    <row r="132" spans="2:11" hidden="1" x14ac:dyDescent="0.3">
      <c r="B132" s="23" t="s">
        <v>170</v>
      </c>
      <c r="C132" s="16" t="s">
        <v>279</v>
      </c>
      <c r="D132" s="15">
        <v>128</v>
      </c>
      <c r="E132" s="15" t="s">
        <v>66</v>
      </c>
      <c r="F132" s="16" t="s">
        <v>372</v>
      </c>
      <c r="G132" s="15" t="s">
        <v>402</v>
      </c>
      <c r="H132" s="15" t="s">
        <v>384</v>
      </c>
      <c r="I132" s="61">
        <v>129985.7468725463</v>
      </c>
      <c r="K132"/>
    </row>
    <row r="133" spans="2:11" hidden="1" x14ac:dyDescent="0.3">
      <c r="B133" s="23" t="s">
        <v>170</v>
      </c>
      <c r="C133" s="16" t="s">
        <v>279</v>
      </c>
      <c r="D133" s="15">
        <v>130</v>
      </c>
      <c r="E133" s="15" t="s">
        <v>68</v>
      </c>
      <c r="F133" s="16" t="s">
        <v>372</v>
      </c>
      <c r="G133" s="15" t="s">
        <v>403</v>
      </c>
      <c r="H133" s="15" t="s">
        <v>404</v>
      </c>
      <c r="I133" s="61">
        <v>151349.8205403788</v>
      </c>
      <c r="K133"/>
    </row>
    <row r="134" spans="2:11" hidden="1" x14ac:dyDescent="0.3">
      <c r="B134" s="23" t="s">
        <v>170</v>
      </c>
      <c r="C134" s="16" t="s">
        <v>837</v>
      </c>
      <c r="D134" s="15">
        <v>2</v>
      </c>
      <c r="E134" s="15" t="s">
        <v>6</v>
      </c>
      <c r="F134" s="16" t="s">
        <v>372</v>
      </c>
      <c r="G134" s="15" t="s">
        <v>373</v>
      </c>
      <c r="H134" s="15" t="s">
        <v>374</v>
      </c>
      <c r="I134" s="61">
        <v>3775.3643584553347</v>
      </c>
      <c r="K134"/>
    </row>
    <row r="135" spans="2:11" hidden="1" x14ac:dyDescent="0.3">
      <c r="B135" s="23" t="s">
        <v>170</v>
      </c>
      <c r="C135" s="16" t="s">
        <v>837</v>
      </c>
      <c r="D135" s="15">
        <v>11</v>
      </c>
      <c r="E135" s="15" t="s">
        <v>10</v>
      </c>
      <c r="F135" s="16" t="s">
        <v>372</v>
      </c>
      <c r="G135" s="15" t="s">
        <v>375</v>
      </c>
      <c r="H135" s="15" t="s">
        <v>376</v>
      </c>
      <c r="I135" s="61">
        <v>190038.08186434346</v>
      </c>
      <c r="K135"/>
    </row>
    <row r="136" spans="2:11" hidden="1" x14ac:dyDescent="0.3">
      <c r="B136" s="23" t="s">
        <v>170</v>
      </c>
      <c r="C136" s="16" t="s">
        <v>837</v>
      </c>
      <c r="D136" s="15">
        <v>23</v>
      </c>
      <c r="E136" s="15" t="s">
        <v>323</v>
      </c>
      <c r="F136" s="16" t="s">
        <v>372</v>
      </c>
      <c r="G136" s="15" t="s">
        <v>377</v>
      </c>
      <c r="H136" s="15" t="s">
        <v>376</v>
      </c>
      <c r="I136" s="61">
        <v>167501.77767314648</v>
      </c>
      <c r="K136"/>
    </row>
    <row r="137" spans="2:11" hidden="1" x14ac:dyDescent="0.3">
      <c r="B137" s="23" t="s">
        <v>170</v>
      </c>
      <c r="C137" s="16" t="s">
        <v>837</v>
      </c>
      <c r="D137" s="15">
        <v>24</v>
      </c>
      <c r="E137" s="15" t="s">
        <v>14</v>
      </c>
      <c r="F137" s="16" t="s">
        <v>372</v>
      </c>
      <c r="G137" s="15" t="s">
        <v>378</v>
      </c>
      <c r="H137" s="15" t="s">
        <v>376</v>
      </c>
      <c r="I137" s="61">
        <v>173483.98401861603</v>
      </c>
      <c r="K137"/>
    </row>
    <row r="138" spans="2:11" hidden="1" x14ac:dyDescent="0.3">
      <c r="B138" s="23" t="s">
        <v>170</v>
      </c>
      <c r="C138" s="16" t="s">
        <v>837</v>
      </c>
      <c r="D138" s="15">
        <v>25</v>
      </c>
      <c r="E138" s="15" t="s">
        <v>18</v>
      </c>
      <c r="F138" s="16" t="s">
        <v>372</v>
      </c>
      <c r="G138" s="15" t="s">
        <v>379</v>
      </c>
      <c r="H138" s="15" t="s">
        <v>374</v>
      </c>
      <c r="I138" s="61">
        <v>87512.528915060655</v>
      </c>
      <c r="K138"/>
    </row>
    <row r="139" spans="2:11" hidden="1" x14ac:dyDescent="0.3">
      <c r="B139" s="23" t="s">
        <v>170</v>
      </c>
      <c r="C139" s="16" t="s">
        <v>837</v>
      </c>
      <c r="D139" s="15">
        <v>26</v>
      </c>
      <c r="E139" s="15" t="s">
        <v>22</v>
      </c>
      <c r="F139" s="16" t="s">
        <v>372</v>
      </c>
      <c r="G139" s="15" t="s">
        <v>380</v>
      </c>
      <c r="H139" s="15" t="s">
        <v>381</v>
      </c>
      <c r="I139" s="61">
        <v>119644.12690939034</v>
      </c>
      <c r="K139"/>
    </row>
    <row r="140" spans="2:11" hidden="1" x14ac:dyDescent="0.3">
      <c r="B140" s="23" t="s">
        <v>170</v>
      </c>
      <c r="C140" s="16" t="s">
        <v>837</v>
      </c>
      <c r="D140" s="15">
        <v>27</v>
      </c>
      <c r="E140" s="15" t="s">
        <v>26</v>
      </c>
      <c r="F140" s="16" t="s">
        <v>372</v>
      </c>
      <c r="G140" s="15" t="s">
        <v>382</v>
      </c>
      <c r="H140" s="15" t="s">
        <v>374</v>
      </c>
      <c r="I140" s="61">
        <v>1952.5921511612512</v>
      </c>
      <c r="K140"/>
    </row>
    <row r="141" spans="2:11" hidden="1" x14ac:dyDescent="0.3">
      <c r="B141" s="23" t="s">
        <v>170</v>
      </c>
      <c r="C141" s="16" t="s">
        <v>837</v>
      </c>
      <c r="D141" s="15">
        <v>28</v>
      </c>
      <c r="E141" s="15" t="s">
        <v>30</v>
      </c>
      <c r="F141" s="16" t="s">
        <v>372</v>
      </c>
      <c r="G141" s="15" t="s">
        <v>383</v>
      </c>
      <c r="H141" s="15" t="s">
        <v>384</v>
      </c>
      <c r="I141" s="61">
        <v>111667.45296834131</v>
      </c>
      <c r="K141"/>
    </row>
    <row r="142" spans="2:11" hidden="1" x14ac:dyDescent="0.3">
      <c r="B142" s="23" t="s">
        <v>170</v>
      </c>
      <c r="C142" s="16" t="s">
        <v>837</v>
      </c>
      <c r="D142" s="15">
        <v>29</v>
      </c>
      <c r="E142" s="15" t="s">
        <v>34</v>
      </c>
      <c r="F142" s="16" t="s">
        <v>372</v>
      </c>
      <c r="G142" s="15" t="s">
        <v>385</v>
      </c>
      <c r="H142" s="15" t="s">
        <v>384</v>
      </c>
      <c r="I142" s="61">
        <v>119644.12690939034</v>
      </c>
      <c r="K142"/>
    </row>
    <row r="143" spans="2:11" hidden="1" x14ac:dyDescent="0.3">
      <c r="B143" s="23" t="s">
        <v>170</v>
      </c>
      <c r="C143" s="16" t="s">
        <v>837</v>
      </c>
      <c r="D143" s="15">
        <v>31</v>
      </c>
      <c r="E143" s="15" t="s">
        <v>36</v>
      </c>
      <c r="F143" s="16" t="s">
        <v>372</v>
      </c>
      <c r="G143" s="15" t="s">
        <v>386</v>
      </c>
      <c r="H143" s="15" t="s">
        <v>384</v>
      </c>
      <c r="I143" s="61">
        <v>15952.151440829022</v>
      </c>
      <c r="K143"/>
    </row>
    <row r="144" spans="2:11" hidden="1" x14ac:dyDescent="0.3">
      <c r="B144" s="23" t="s">
        <v>170</v>
      </c>
      <c r="C144" s="16" t="s">
        <v>837</v>
      </c>
      <c r="D144" s="15">
        <v>34</v>
      </c>
      <c r="E144" s="15" t="s">
        <v>38</v>
      </c>
      <c r="F144" s="16" t="s">
        <v>372</v>
      </c>
      <c r="G144" s="15" t="s">
        <v>387</v>
      </c>
      <c r="H144" s="15" t="s">
        <v>384</v>
      </c>
      <c r="I144" s="61">
        <v>6821.5737951807214</v>
      </c>
      <c r="K144"/>
    </row>
    <row r="145" spans="2:11" hidden="1" x14ac:dyDescent="0.3">
      <c r="B145" s="23" t="s">
        <v>170</v>
      </c>
      <c r="C145" s="16" t="s">
        <v>837</v>
      </c>
      <c r="D145" s="15">
        <v>35</v>
      </c>
      <c r="E145" s="15" t="s">
        <v>40</v>
      </c>
      <c r="F145" s="16" t="s">
        <v>372</v>
      </c>
      <c r="G145" s="15" t="s">
        <v>388</v>
      </c>
      <c r="H145" s="15" t="s">
        <v>384</v>
      </c>
      <c r="I145" s="61">
        <v>143572.95229126845</v>
      </c>
      <c r="K145"/>
    </row>
    <row r="146" spans="2:11" hidden="1" x14ac:dyDescent="0.3">
      <c r="B146" s="23" t="s">
        <v>170</v>
      </c>
      <c r="C146" s="16" t="s">
        <v>837</v>
      </c>
      <c r="D146" s="15">
        <v>38</v>
      </c>
      <c r="E146" s="15" t="s">
        <v>42</v>
      </c>
      <c r="F146" s="16" t="s">
        <v>372</v>
      </c>
      <c r="G146" s="15" t="s">
        <v>389</v>
      </c>
      <c r="H146" s="15" t="s">
        <v>374</v>
      </c>
      <c r="I146" s="61">
        <v>57030.765973899091</v>
      </c>
      <c r="K146"/>
    </row>
    <row r="147" spans="2:11" hidden="1" x14ac:dyDescent="0.3">
      <c r="B147" s="23" t="s">
        <v>170</v>
      </c>
      <c r="C147" s="16" t="s">
        <v>837</v>
      </c>
      <c r="D147" s="15">
        <v>42</v>
      </c>
      <c r="E147" s="15" t="s">
        <v>44</v>
      </c>
      <c r="F147" s="16" t="s">
        <v>372</v>
      </c>
      <c r="G147" s="15" t="s">
        <v>390</v>
      </c>
      <c r="H147" s="15" t="s">
        <v>374</v>
      </c>
      <c r="I147" s="61">
        <v>14332.941186854017</v>
      </c>
      <c r="K147"/>
    </row>
    <row r="148" spans="2:11" hidden="1" x14ac:dyDescent="0.3">
      <c r="B148" s="23" t="s">
        <v>170</v>
      </c>
      <c r="C148" s="16" t="s">
        <v>837</v>
      </c>
      <c r="D148" s="15">
        <v>59</v>
      </c>
      <c r="E148" s="15" t="s">
        <v>46</v>
      </c>
      <c r="F148" s="16" t="s">
        <v>372</v>
      </c>
      <c r="G148" s="15" t="s">
        <v>391</v>
      </c>
      <c r="H148" s="15" t="s">
        <v>374</v>
      </c>
      <c r="I148" s="61">
        <v>103468.41894753797</v>
      </c>
      <c r="K148"/>
    </row>
    <row r="149" spans="2:11" hidden="1" x14ac:dyDescent="0.3">
      <c r="B149" s="23" t="s">
        <v>170</v>
      </c>
      <c r="C149" s="16" t="s">
        <v>837</v>
      </c>
      <c r="D149" s="15">
        <v>65</v>
      </c>
      <c r="E149" s="15" t="s">
        <v>48</v>
      </c>
      <c r="F149" s="16" t="s">
        <v>372</v>
      </c>
      <c r="G149" s="15" t="s">
        <v>392</v>
      </c>
      <c r="H149" s="15" t="s">
        <v>393</v>
      </c>
      <c r="I149" s="61">
        <v>1053.7547363848566</v>
      </c>
      <c r="K149"/>
    </row>
    <row r="150" spans="2:11" hidden="1" x14ac:dyDescent="0.3">
      <c r="B150" s="23" t="s">
        <v>170</v>
      </c>
      <c r="C150" s="16" t="s">
        <v>837</v>
      </c>
      <c r="D150" s="15">
        <v>84</v>
      </c>
      <c r="E150" s="15" t="s">
        <v>50</v>
      </c>
      <c r="F150" s="16" t="s">
        <v>372</v>
      </c>
      <c r="G150" s="15" t="s">
        <v>394</v>
      </c>
      <c r="H150" s="15" t="s">
        <v>393</v>
      </c>
      <c r="I150" s="61">
        <v>6666.5380271084332</v>
      </c>
      <c r="K150"/>
    </row>
    <row r="151" spans="2:11" hidden="1" x14ac:dyDescent="0.3">
      <c r="B151" s="23" t="s">
        <v>170</v>
      </c>
      <c r="C151" s="16" t="s">
        <v>837</v>
      </c>
      <c r="D151" s="15">
        <v>90</v>
      </c>
      <c r="E151" s="15" t="s">
        <v>52</v>
      </c>
      <c r="F151" s="16" t="s">
        <v>372</v>
      </c>
      <c r="G151" s="15" t="s">
        <v>395</v>
      </c>
      <c r="H151" s="15" t="s">
        <v>384</v>
      </c>
      <c r="I151" s="61">
        <v>209377.2220914331</v>
      </c>
      <c r="K151"/>
    </row>
    <row r="152" spans="2:11" hidden="1" x14ac:dyDescent="0.3">
      <c r="B152" s="23" t="s">
        <v>170</v>
      </c>
      <c r="C152" s="16" t="s">
        <v>837</v>
      </c>
      <c r="D152" s="15">
        <v>91</v>
      </c>
      <c r="E152" s="15" t="s">
        <v>54</v>
      </c>
      <c r="F152" s="16" t="s">
        <v>372</v>
      </c>
      <c r="G152" s="15" t="s">
        <v>396</v>
      </c>
      <c r="H152" s="15" t="s">
        <v>384</v>
      </c>
      <c r="I152" s="61">
        <v>227802.41763547924</v>
      </c>
      <c r="K152"/>
    </row>
    <row r="153" spans="2:11" hidden="1" x14ac:dyDescent="0.3">
      <c r="B153" s="23" t="s">
        <v>170</v>
      </c>
      <c r="C153" s="16" t="s">
        <v>837</v>
      </c>
      <c r="D153" s="15">
        <v>98</v>
      </c>
      <c r="E153" s="15" t="s">
        <v>56</v>
      </c>
      <c r="F153" s="16" t="s">
        <v>372</v>
      </c>
      <c r="G153" s="15" t="s">
        <v>397</v>
      </c>
      <c r="H153" s="15" t="s">
        <v>381</v>
      </c>
      <c r="I153" s="61">
        <v>675749.02943222411</v>
      </c>
      <c r="K153"/>
    </row>
    <row r="154" spans="2:11" hidden="1" x14ac:dyDescent="0.3">
      <c r="B154" s="23" t="s">
        <v>170</v>
      </c>
      <c r="C154" s="16" t="s">
        <v>837</v>
      </c>
      <c r="D154" s="15">
        <v>109</v>
      </c>
      <c r="E154" s="15" t="s">
        <v>58</v>
      </c>
      <c r="F154" s="16" t="s">
        <v>372</v>
      </c>
      <c r="G154" s="15" t="s">
        <v>398</v>
      </c>
      <c r="H154" s="15" t="s">
        <v>393</v>
      </c>
      <c r="I154" s="61">
        <v>9804.9919040198711</v>
      </c>
      <c r="K154"/>
    </row>
    <row r="155" spans="2:11" hidden="1" x14ac:dyDescent="0.3">
      <c r="B155" s="23" t="s">
        <v>170</v>
      </c>
      <c r="C155" s="16" t="s">
        <v>837</v>
      </c>
      <c r="D155" s="15">
        <v>114</v>
      </c>
      <c r="E155" s="15" t="s">
        <v>60</v>
      </c>
      <c r="F155" s="16" t="s">
        <v>372</v>
      </c>
      <c r="G155" s="15" t="s">
        <v>399</v>
      </c>
      <c r="H155" s="15" t="s">
        <v>376</v>
      </c>
      <c r="I155" s="61">
        <v>256277.71983991412</v>
      </c>
      <c r="K155"/>
    </row>
    <row r="156" spans="2:11" hidden="1" x14ac:dyDescent="0.3">
      <c r="B156" s="23" t="s">
        <v>170</v>
      </c>
      <c r="C156" s="16" t="s">
        <v>837</v>
      </c>
      <c r="D156" s="15">
        <v>125</v>
      </c>
      <c r="E156" s="15" t="s">
        <v>62</v>
      </c>
      <c r="F156" s="16" t="s">
        <v>372</v>
      </c>
      <c r="G156" s="15" t="s">
        <v>400</v>
      </c>
      <c r="H156" s="15" t="s">
        <v>381</v>
      </c>
      <c r="I156" s="61">
        <v>257234.87285518923</v>
      </c>
      <c r="K156"/>
    </row>
    <row r="157" spans="2:11" hidden="1" x14ac:dyDescent="0.3">
      <c r="B157" s="23" t="s">
        <v>170</v>
      </c>
      <c r="C157" s="16" t="s">
        <v>837</v>
      </c>
      <c r="D157" s="15">
        <v>127</v>
      </c>
      <c r="E157" s="15" t="s">
        <v>64</v>
      </c>
      <c r="F157" s="16" t="s">
        <v>372</v>
      </c>
      <c r="G157" s="15" t="s">
        <v>401</v>
      </c>
      <c r="H157" s="15" t="s">
        <v>393</v>
      </c>
      <c r="I157" s="61">
        <v>9096.5429689209468</v>
      </c>
      <c r="K157"/>
    </row>
    <row r="158" spans="2:11" hidden="1" x14ac:dyDescent="0.3">
      <c r="B158" s="23" t="s">
        <v>170</v>
      </c>
      <c r="C158" s="16" t="s">
        <v>837</v>
      </c>
      <c r="D158" s="15">
        <v>128</v>
      </c>
      <c r="E158" s="15" t="s">
        <v>66</v>
      </c>
      <c r="F158" s="16" t="s">
        <v>372</v>
      </c>
      <c r="G158" s="15" t="s">
        <v>402</v>
      </c>
      <c r="H158" s="15" t="s">
        <v>384</v>
      </c>
      <c r="I158" s="61">
        <v>135257.68547106584</v>
      </c>
      <c r="K158"/>
    </row>
    <row r="159" spans="2:11" hidden="1" x14ac:dyDescent="0.3">
      <c r="B159" s="24" t="s">
        <v>170</v>
      </c>
      <c r="C159" s="20" t="s">
        <v>837</v>
      </c>
      <c r="D159" s="19">
        <v>130</v>
      </c>
      <c r="E159" s="19" t="s">
        <v>68</v>
      </c>
      <c r="F159" s="20" t="s">
        <v>372</v>
      </c>
      <c r="G159" s="19" t="s">
        <v>403</v>
      </c>
      <c r="H159" s="19" t="s">
        <v>404</v>
      </c>
      <c r="I159" s="62">
        <v>150000</v>
      </c>
      <c r="K159"/>
    </row>
    <row r="160" spans="2:11" hidden="1" x14ac:dyDescent="0.3">
      <c r="B160" s="16" t="s">
        <v>288</v>
      </c>
      <c r="C160" s="16" t="s">
        <v>198</v>
      </c>
      <c r="D160" s="15">
        <v>2</v>
      </c>
      <c r="E160" s="15" t="s">
        <v>6</v>
      </c>
      <c r="F160" s="16" t="s">
        <v>372</v>
      </c>
      <c r="G160" s="15" t="s">
        <v>373</v>
      </c>
      <c r="H160" s="89" t="s">
        <v>374</v>
      </c>
      <c r="I160" s="61">
        <v>2636.9565570829645</v>
      </c>
    </row>
    <row r="161" spans="2:9" hidden="1" x14ac:dyDescent="0.3">
      <c r="B161" s="16" t="s">
        <v>288</v>
      </c>
      <c r="C161" s="16" t="s">
        <v>198</v>
      </c>
      <c r="D161" s="15">
        <v>11</v>
      </c>
      <c r="E161" s="15" t="s">
        <v>10</v>
      </c>
      <c r="F161" s="16" t="s">
        <v>372</v>
      </c>
      <c r="G161" s="15" t="s">
        <v>375</v>
      </c>
      <c r="H161" s="89" t="s">
        <v>376</v>
      </c>
      <c r="I161" s="61">
        <v>287072.91016566264</v>
      </c>
    </row>
    <row r="162" spans="2:9" hidden="1" x14ac:dyDescent="0.3">
      <c r="B162" s="16" t="s">
        <v>288</v>
      </c>
      <c r="C162" s="16" t="s">
        <v>198</v>
      </c>
      <c r="D162" s="15">
        <v>23</v>
      </c>
      <c r="E162" s="15" t="s">
        <v>323</v>
      </c>
      <c r="F162" s="16" t="s">
        <v>372</v>
      </c>
      <c r="G162" s="15" t="s">
        <v>377</v>
      </c>
      <c r="H162" s="89" t="s">
        <v>376</v>
      </c>
      <c r="I162" s="61">
        <v>239227.63185240957</v>
      </c>
    </row>
    <row r="163" spans="2:9" hidden="1" x14ac:dyDescent="0.3">
      <c r="B163" s="16" t="s">
        <v>288</v>
      </c>
      <c r="C163" s="16" t="s">
        <v>198</v>
      </c>
      <c r="D163" s="15">
        <v>24</v>
      </c>
      <c r="E163" s="15" t="s">
        <v>14</v>
      </c>
      <c r="F163" s="16" t="s">
        <v>372</v>
      </c>
      <c r="G163" s="15" t="s">
        <v>378</v>
      </c>
      <c r="H163" s="89" t="s">
        <v>376</v>
      </c>
      <c r="I163" s="61">
        <v>287072.91016566264</v>
      </c>
    </row>
    <row r="164" spans="2:9" hidden="1" x14ac:dyDescent="0.3">
      <c r="B164" s="16" t="s">
        <v>288</v>
      </c>
      <c r="C164" s="16" t="s">
        <v>198</v>
      </c>
      <c r="D164" s="15">
        <v>25</v>
      </c>
      <c r="E164" s="15" t="s">
        <v>18</v>
      </c>
      <c r="F164" s="16" t="s">
        <v>372</v>
      </c>
      <c r="G164" s="15" t="s">
        <v>379</v>
      </c>
      <c r="H164" s="89" t="s">
        <v>374</v>
      </c>
      <c r="I164" s="61">
        <v>111639.39615963852</v>
      </c>
    </row>
    <row r="165" spans="2:9" hidden="1" x14ac:dyDescent="0.3">
      <c r="B165" s="16" t="s">
        <v>288</v>
      </c>
      <c r="C165" s="16" t="s">
        <v>198</v>
      </c>
      <c r="D165" s="15">
        <v>26</v>
      </c>
      <c r="E165" s="15" t="s">
        <v>22</v>
      </c>
      <c r="F165" s="16" t="s">
        <v>372</v>
      </c>
      <c r="G165" s="15" t="s">
        <v>380</v>
      </c>
      <c r="H165" s="89" t="s">
        <v>381</v>
      </c>
      <c r="I165" s="61">
        <v>175433.51400602405</v>
      </c>
    </row>
    <row r="166" spans="2:9" hidden="1" x14ac:dyDescent="0.3">
      <c r="B166" s="16" t="s">
        <v>288</v>
      </c>
      <c r="C166" s="16" t="s">
        <v>198</v>
      </c>
      <c r="D166" s="15">
        <v>27</v>
      </c>
      <c r="E166" s="15" t="s">
        <v>26</v>
      </c>
      <c r="F166" s="16" t="s">
        <v>372</v>
      </c>
      <c r="G166" s="15" t="s">
        <v>382</v>
      </c>
      <c r="H166" s="89" t="s">
        <v>374</v>
      </c>
      <c r="I166" s="61">
        <v>1952.5921511612512</v>
      </c>
    </row>
    <row r="167" spans="2:9" hidden="1" x14ac:dyDescent="0.3">
      <c r="B167" s="16" t="s">
        <v>288</v>
      </c>
      <c r="C167" s="16" t="s">
        <v>198</v>
      </c>
      <c r="D167" s="15">
        <v>28</v>
      </c>
      <c r="E167" s="15" t="s">
        <v>30</v>
      </c>
      <c r="F167" s="16" t="s">
        <v>372</v>
      </c>
      <c r="G167" s="15" t="s">
        <v>383</v>
      </c>
      <c r="H167" s="89" t="s">
        <v>384</v>
      </c>
      <c r="I167" s="61">
        <v>161237.19879518071</v>
      </c>
    </row>
    <row r="168" spans="2:9" hidden="1" x14ac:dyDescent="0.3">
      <c r="B168" s="16" t="s">
        <v>288</v>
      </c>
      <c r="C168" s="16" t="s">
        <v>198</v>
      </c>
      <c r="D168" s="15">
        <v>29</v>
      </c>
      <c r="E168" s="15" t="s">
        <v>34</v>
      </c>
      <c r="F168" s="16" t="s">
        <v>372</v>
      </c>
      <c r="G168" s="15" t="s">
        <v>385</v>
      </c>
      <c r="H168" s="89" t="s">
        <v>384</v>
      </c>
      <c r="I168" s="61">
        <v>137590.74594579893</v>
      </c>
    </row>
    <row r="169" spans="2:9" hidden="1" x14ac:dyDescent="0.3">
      <c r="B169" s="16" t="s">
        <v>288</v>
      </c>
      <c r="C169" s="16" t="s">
        <v>198</v>
      </c>
      <c r="D169" s="15">
        <v>31</v>
      </c>
      <c r="E169" s="15" t="s">
        <v>36</v>
      </c>
      <c r="F169" s="16" t="s">
        <v>372</v>
      </c>
      <c r="G169" s="15" t="s">
        <v>386</v>
      </c>
      <c r="H169" s="89" t="s">
        <v>384</v>
      </c>
      <c r="I169" s="61">
        <v>15264.125924623877</v>
      </c>
    </row>
    <row r="170" spans="2:9" hidden="1" x14ac:dyDescent="0.3">
      <c r="B170" s="16" t="s">
        <v>288</v>
      </c>
      <c r="C170" s="16" t="s">
        <v>198</v>
      </c>
      <c r="D170" s="15">
        <v>34</v>
      </c>
      <c r="E170" s="15" t="s">
        <v>38</v>
      </c>
      <c r="F170" s="16" t="s">
        <v>372</v>
      </c>
      <c r="G170" s="15" t="s">
        <v>387</v>
      </c>
      <c r="H170" s="89" t="s">
        <v>384</v>
      </c>
      <c r="I170" s="61">
        <v>13882.405562322818</v>
      </c>
    </row>
    <row r="171" spans="2:9" hidden="1" x14ac:dyDescent="0.3">
      <c r="B171" s="16" t="s">
        <v>288</v>
      </c>
      <c r="C171" s="16" t="s">
        <v>198</v>
      </c>
      <c r="D171" s="15">
        <v>35</v>
      </c>
      <c r="E171" s="15" t="s">
        <v>40</v>
      </c>
      <c r="F171" s="16" t="s">
        <v>372</v>
      </c>
      <c r="G171" s="15" t="s">
        <v>388</v>
      </c>
      <c r="H171" s="89" t="s">
        <v>384</v>
      </c>
      <c r="I171" s="61">
        <v>239227.63185240957</v>
      </c>
    </row>
    <row r="172" spans="2:9" hidden="1" x14ac:dyDescent="0.3">
      <c r="B172" s="16" t="s">
        <v>288</v>
      </c>
      <c r="C172" s="16" t="s">
        <v>198</v>
      </c>
      <c r="D172" s="15">
        <v>38</v>
      </c>
      <c r="E172" s="15" t="s">
        <v>42</v>
      </c>
      <c r="F172" s="16" t="s">
        <v>372</v>
      </c>
      <c r="G172" s="15" t="s">
        <v>389</v>
      </c>
      <c r="H172" s="89" t="s">
        <v>374</v>
      </c>
      <c r="I172" s="61">
        <v>82313.313793237132</v>
      </c>
    </row>
    <row r="173" spans="2:9" hidden="1" x14ac:dyDescent="0.3">
      <c r="B173" s="16" t="s">
        <v>288</v>
      </c>
      <c r="C173" s="16" t="s">
        <v>198</v>
      </c>
      <c r="D173" s="15">
        <v>42</v>
      </c>
      <c r="E173" s="15" t="s">
        <v>44</v>
      </c>
      <c r="F173" s="16" t="s">
        <v>372</v>
      </c>
      <c r="G173" s="15" t="s">
        <v>390</v>
      </c>
      <c r="H173" s="89" t="s">
        <v>374</v>
      </c>
      <c r="I173" s="61">
        <v>18913.707082742731</v>
      </c>
    </row>
    <row r="174" spans="2:9" hidden="1" x14ac:dyDescent="0.3">
      <c r="B174" s="16" t="s">
        <v>288</v>
      </c>
      <c r="C174" s="16" t="s">
        <v>198</v>
      </c>
      <c r="D174" s="15">
        <v>59</v>
      </c>
      <c r="E174" s="15" t="s">
        <v>46</v>
      </c>
      <c r="F174" s="16" t="s">
        <v>372</v>
      </c>
      <c r="G174" s="15" t="s">
        <v>391</v>
      </c>
      <c r="H174" s="89" t="s">
        <v>374</v>
      </c>
      <c r="I174" s="61">
        <v>103468.41894753797</v>
      </c>
    </row>
    <row r="175" spans="2:9" hidden="1" x14ac:dyDescent="0.3">
      <c r="B175" s="16" t="s">
        <v>288</v>
      </c>
      <c r="C175" s="16" t="s">
        <v>198</v>
      </c>
      <c r="D175" s="15">
        <v>65</v>
      </c>
      <c r="E175" s="15" t="s">
        <v>48</v>
      </c>
      <c r="F175" s="16" t="s">
        <v>372</v>
      </c>
      <c r="G175" s="15" t="s">
        <v>392</v>
      </c>
      <c r="H175" s="89" t="s">
        <v>393</v>
      </c>
      <c r="I175" s="61">
        <v>664.16801913536483</v>
      </c>
    </row>
    <row r="176" spans="2:9" hidden="1" x14ac:dyDescent="0.3">
      <c r="B176" s="16" t="s">
        <v>288</v>
      </c>
      <c r="C176" s="16" t="s">
        <v>198</v>
      </c>
      <c r="D176" s="15">
        <v>84</v>
      </c>
      <c r="E176" s="15" t="s">
        <v>50</v>
      </c>
      <c r="F176" s="16" t="s">
        <v>372</v>
      </c>
      <c r="G176" s="15" t="s">
        <v>394</v>
      </c>
      <c r="H176" s="89" t="s">
        <v>393</v>
      </c>
      <c r="I176" s="61">
        <v>7877.7278230569327</v>
      </c>
    </row>
    <row r="177" spans="2:9" hidden="1" x14ac:dyDescent="0.3">
      <c r="B177" s="16" t="s">
        <v>288</v>
      </c>
      <c r="C177" s="16" t="s">
        <v>198</v>
      </c>
      <c r="D177" s="15">
        <v>90</v>
      </c>
      <c r="E177" s="15" t="s">
        <v>52</v>
      </c>
      <c r="F177" s="16" t="s">
        <v>372</v>
      </c>
      <c r="G177" s="15" t="s">
        <v>395</v>
      </c>
      <c r="H177" s="89" t="s">
        <v>384</v>
      </c>
      <c r="I177" s="61">
        <v>179466.19036408555</v>
      </c>
    </row>
    <row r="178" spans="2:9" hidden="1" x14ac:dyDescent="0.3">
      <c r="B178" s="16" t="s">
        <v>288</v>
      </c>
      <c r="C178" s="16" t="s">
        <v>198</v>
      </c>
      <c r="D178" s="15">
        <v>91</v>
      </c>
      <c r="E178" s="15" t="s">
        <v>54</v>
      </c>
      <c r="F178" s="16" t="s">
        <v>372</v>
      </c>
      <c r="G178" s="15" t="s">
        <v>396</v>
      </c>
      <c r="H178" s="89" t="s">
        <v>384</v>
      </c>
      <c r="I178" s="61">
        <v>276422.57304216869</v>
      </c>
    </row>
    <row r="179" spans="2:9" hidden="1" x14ac:dyDescent="0.3">
      <c r="B179" s="16" t="s">
        <v>288</v>
      </c>
      <c r="C179" s="16" t="s">
        <v>198</v>
      </c>
      <c r="D179" s="15">
        <v>98</v>
      </c>
      <c r="E179" s="15" t="s">
        <v>56</v>
      </c>
      <c r="F179" s="16" t="s">
        <v>372</v>
      </c>
      <c r="G179" s="15" t="s">
        <v>397</v>
      </c>
      <c r="H179" s="89" t="s">
        <v>381</v>
      </c>
      <c r="I179" s="61">
        <v>675749.02943222411</v>
      </c>
    </row>
    <row r="180" spans="2:9" hidden="1" x14ac:dyDescent="0.3">
      <c r="B180" s="16" t="s">
        <v>288</v>
      </c>
      <c r="C180" s="16" t="s">
        <v>198</v>
      </c>
      <c r="D180" s="15">
        <v>109</v>
      </c>
      <c r="E180" s="15" t="s">
        <v>58</v>
      </c>
      <c r="F180" s="16" t="s">
        <v>372</v>
      </c>
      <c r="G180" s="15" t="s">
        <v>398</v>
      </c>
      <c r="H180" s="89" t="s">
        <v>393</v>
      </c>
      <c r="I180" s="61">
        <v>11660.253144932671</v>
      </c>
    </row>
    <row r="181" spans="2:9" hidden="1" x14ac:dyDescent="0.3">
      <c r="B181" s="16" t="s">
        <v>288</v>
      </c>
      <c r="C181" s="16" t="s">
        <v>198</v>
      </c>
      <c r="D181" s="15">
        <v>114</v>
      </c>
      <c r="E181" s="15" t="s">
        <v>60</v>
      </c>
      <c r="F181" s="16" t="s">
        <v>372</v>
      </c>
      <c r="G181" s="15" t="s">
        <v>399</v>
      </c>
      <c r="H181" s="89" t="s">
        <v>376</v>
      </c>
      <c r="I181" s="61">
        <v>272862.95180722879</v>
      </c>
    </row>
    <row r="182" spans="2:9" hidden="1" x14ac:dyDescent="0.3">
      <c r="B182" s="16" t="s">
        <v>288</v>
      </c>
      <c r="C182" s="16" t="s">
        <v>198</v>
      </c>
      <c r="D182" s="15">
        <v>125</v>
      </c>
      <c r="E182" s="15" t="s">
        <v>62</v>
      </c>
      <c r="F182" s="16" t="s">
        <v>372</v>
      </c>
      <c r="G182" s="15" t="s">
        <v>400</v>
      </c>
      <c r="H182" s="89" t="s">
        <v>381</v>
      </c>
      <c r="I182" s="61">
        <v>253654.31364808098</v>
      </c>
    </row>
    <row r="183" spans="2:9" hidden="1" x14ac:dyDescent="0.3">
      <c r="B183" s="16" t="s">
        <v>288</v>
      </c>
      <c r="C183" s="16" t="s">
        <v>198</v>
      </c>
      <c r="D183" s="15">
        <v>127</v>
      </c>
      <c r="E183" s="15" t="s">
        <v>64</v>
      </c>
      <c r="F183" s="16" t="s">
        <v>372</v>
      </c>
      <c r="G183" s="15" t="s">
        <v>401</v>
      </c>
      <c r="H183" s="89" t="s">
        <v>393</v>
      </c>
      <c r="I183" s="61">
        <v>7877.7278230569327</v>
      </c>
    </row>
    <row r="184" spans="2:9" hidden="1" x14ac:dyDescent="0.3">
      <c r="B184" s="16" t="s">
        <v>288</v>
      </c>
      <c r="C184" s="16" t="s">
        <v>198</v>
      </c>
      <c r="D184" s="15">
        <v>128</v>
      </c>
      <c r="E184" s="15" t="s">
        <v>66</v>
      </c>
      <c r="F184" s="16" t="s">
        <v>372</v>
      </c>
      <c r="G184" s="15" t="s">
        <v>402</v>
      </c>
      <c r="H184" s="89" t="s">
        <v>384</v>
      </c>
      <c r="I184" s="61">
        <v>196686.43723644572</v>
      </c>
    </row>
    <row r="185" spans="2:9" hidden="1" x14ac:dyDescent="0.3">
      <c r="B185" s="16" t="s">
        <v>288</v>
      </c>
      <c r="C185" s="16" t="s">
        <v>198</v>
      </c>
      <c r="D185" s="19">
        <v>130</v>
      </c>
      <c r="E185" s="19" t="s">
        <v>68</v>
      </c>
      <c r="F185" s="20" t="s">
        <v>372</v>
      </c>
      <c r="G185" s="19" t="s">
        <v>403</v>
      </c>
      <c r="H185" s="90" t="s">
        <v>404</v>
      </c>
      <c r="I185" s="62">
        <v>251616.85015060235</v>
      </c>
    </row>
    <row r="186" spans="2:9" hidden="1" x14ac:dyDescent="0.3">
      <c r="B186" s="16" t="s">
        <v>288</v>
      </c>
      <c r="C186" s="16" t="s">
        <v>199</v>
      </c>
      <c r="D186" s="15">
        <v>2</v>
      </c>
      <c r="E186" s="15" t="s">
        <v>6</v>
      </c>
      <c r="F186" s="16" t="s">
        <v>372</v>
      </c>
      <c r="G186" s="15" t="s">
        <v>373</v>
      </c>
      <c r="H186" s="89" t="s">
        <v>374</v>
      </c>
      <c r="I186" s="61">
        <v>3775.3643584553347</v>
      </c>
    </row>
    <row r="187" spans="2:9" hidden="1" x14ac:dyDescent="0.3">
      <c r="B187" s="16" t="s">
        <v>288</v>
      </c>
      <c r="C187" s="16" t="s">
        <v>199</v>
      </c>
      <c r="D187" s="15">
        <v>11</v>
      </c>
      <c r="E187" s="15" t="s">
        <v>10</v>
      </c>
      <c r="F187" s="16" t="s">
        <v>372</v>
      </c>
      <c r="G187" s="15" t="s">
        <v>375</v>
      </c>
      <c r="H187" s="89" t="s">
        <v>376</v>
      </c>
      <c r="I187" s="61">
        <v>262618.85856611183</v>
      </c>
    </row>
    <row r="188" spans="2:9" hidden="1" x14ac:dyDescent="0.3">
      <c r="B188" s="16" t="s">
        <v>288</v>
      </c>
      <c r="C188" s="16" t="s">
        <v>199</v>
      </c>
      <c r="D188" s="15">
        <v>23</v>
      </c>
      <c r="E188" s="15" t="s">
        <v>323</v>
      </c>
      <c r="F188" s="16" t="s">
        <v>372</v>
      </c>
      <c r="G188" s="15" t="s">
        <v>377</v>
      </c>
      <c r="H188" s="89" t="s">
        <v>376</v>
      </c>
      <c r="I188" s="61">
        <v>224930.95858965383</v>
      </c>
    </row>
    <row r="189" spans="2:9" hidden="1" x14ac:dyDescent="0.3">
      <c r="B189" s="16" t="s">
        <v>288</v>
      </c>
      <c r="C189" s="16" t="s">
        <v>199</v>
      </c>
      <c r="D189" s="15">
        <v>24</v>
      </c>
      <c r="E189" s="15" t="s">
        <v>14</v>
      </c>
      <c r="F189" s="16" t="s">
        <v>372</v>
      </c>
      <c r="G189" s="15" t="s">
        <v>378</v>
      </c>
      <c r="H189" s="89" t="s">
        <v>376</v>
      </c>
      <c r="I189" s="61">
        <v>197412.80940049415</v>
      </c>
    </row>
    <row r="190" spans="2:9" hidden="1" x14ac:dyDescent="0.3">
      <c r="B190" s="16" t="s">
        <v>288</v>
      </c>
      <c r="C190" s="16" t="s">
        <v>199</v>
      </c>
      <c r="D190" s="15">
        <v>25</v>
      </c>
      <c r="E190" s="15" t="s">
        <v>18</v>
      </c>
      <c r="F190" s="16" t="s">
        <v>372</v>
      </c>
      <c r="G190" s="15" t="s">
        <v>379</v>
      </c>
      <c r="H190" s="89" t="s">
        <v>374</v>
      </c>
      <c r="I190" s="61">
        <v>83750.888836573242</v>
      </c>
    </row>
    <row r="191" spans="2:9" hidden="1" x14ac:dyDescent="0.3">
      <c r="B191" s="16" t="s">
        <v>288</v>
      </c>
      <c r="C191" s="16" t="s">
        <v>199</v>
      </c>
      <c r="D191" s="15">
        <v>26</v>
      </c>
      <c r="E191" s="15" t="s">
        <v>22</v>
      </c>
      <c r="F191" s="16" t="s">
        <v>372</v>
      </c>
      <c r="G191" s="15" t="s">
        <v>380</v>
      </c>
      <c r="H191" s="89" t="s">
        <v>381</v>
      </c>
      <c r="I191" s="61">
        <v>106734.73033608208</v>
      </c>
    </row>
    <row r="192" spans="2:9" hidden="1" x14ac:dyDescent="0.3">
      <c r="B192" s="16" t="s">
        <v>288</v>
      </c>
      <c r="C192" s="16" t="s">
        <v>199</v>
      </c>
      <c r="D192" s="15">
        <v>27</v>
      </c>
      <c r="E192" s="15" t="s">
        <v>26</v>
      </c>
      <c r="F192" s="16" t="s">
        <v>372</v>
      </c>
      <c r="G192" s="15" t="s">
        <v>382</v>
      </c>
      <c r="H192" s="89" t="s">
        <v>374</v>
      </c>
      <c r="I192" s="61">
        <v>1952.5921511612512</v>
      </c>
    </row>
    <row r="193" spans="2:9" hidden="1" x14ac:dyDescent="0.3">
      <c r="B193" s="16" t="s">
        <v>288</v>
      </c>
      <c r="C193" s="16" t="s">
        <v>199</v>
      </c>
      <c r="D193" s="15">
        <v>28</v>
      </c>
      <c r="E193" s="15" t="s">
        <v>30</v>
      </c>
      <c r="F193" s="16" t="s">
        <v>372</v>
      </c>
      <c r="G193" s="15" t="s">
        <v>383</v>
      </c>
      <c r="H193" s="89" t="s">
        <v>384</v>
      </c>
      <c r="I193" s="61">
        <v>101697.50787298181</v>
      </c>
    </row>
    <row r="194" spans="2:9" hidden="1" x14ac:dyDescent="0.3">
      <c r="B194" s="16" t="s">
        <v>288</v>
      </c>
      <c r="C194" s="16" t="s">
        <v>199</v>
      </c>
      <c r="D194" s="15">
        <v>29</v>
      </c>
      <c r="E194" s="15" t="s">
        <v>34</v>
      </c>
      <c r="F194" s="16" t="s">
        <v>372</v>
      </c>
      <c r="G194" s="15" t="s">
        <v>385</v>
      </c>
      <c r="H194" s="89" t="s">
        <v>384</v>
      </c>
      <c r="I194" s="61">
        <v>141180.06975308058</v>
      </c>
    </row>
    <row r="195" spans="2:9" hidden="1" x14ac:dyDescent="0.3">
      <c r="B195" s="16" t="s">
        <v>288</v>
      </c>
      <c r="C195" s="16" t="s">
        <v>199</v>
      </c>
      <c r="D195" s="15">
        <v>31</v>
      </c>
      <c r="E195" s="15" t="s">
        <v>36</v>
      </c>
      <c r="F195" s="16" t="s">
        <v>372</v>
      </c>
      <c r="G195" s="15" t="s">
        <v>386</v>
      </c>
      <c r="H195" s="89" t="s">
        <v>384</v>
      </c>
      <c r="I195" s="61">
        <v>8375.0888836573231</v>
      </c>
    </row>
    <row r="196" spans="2:9" hidden="1" x14ac:dyDescent="0.3">
      <c r="B196" s="16" t="s">
        <v>288</v>
      </c>
      <c r="C196" s="16" t="s">
        <v>199</v>
      </c>
      <c r="D196" s="15">
        <v>34</v>
      </c>
      <c r="E196" s="15" t="s">
        <v>38</v>
      </c>
      <c r="F196" s="16" t="s">
        <v>372</v>
      </c>
      <c r="G196" s="15" t="s">
        <v>387</v>
      </c>
      <c r="H196" s="89" t="s">
        <v>384</v>
      </c>
      <c r="I196" s="61">
        <v>8375.0888836573231</v>
      </c>
    </row>
    <row r="197" spans="2:9" hidden="1" x14ac:dyDescent="0.3">
      <c r="B197" s="16" t="s">
        <v>288</v>
      </c>
      <c r="C197" s="16" t="s">
        <v>199</v>
      </c>
      <c r="D197" s="15">
        <v>35</v>
      </c>
      <c r="E197" s="15" t="s">
        <v>40</v>
      </c>
      <c r="F197" s="16" t="s">
        <v>372</v>
      </c>
      <c r="G197" s="15" t="s">
        <v>388</v>
      </c>
      <c r="H197" s="89" t="s">
        <v>384</v>
      </c>
      <c r="I197" s="61">
        <v>163314.23323131786</v>
      </c>
    </row>
    <row r="198" spans="2:9" hidden="1" x14ac:dyDescent="0.3">
      <c r="B198" s="16" t="s">
        <v>288</v>
      </c>
      <c r="C198" s="16" t="s">
        <v>199</v>
      </c>
      <c r="D198" s="15">
        <v>38</v>
      </c>
      <c r="E198" s="15" t="s">
        <v>42</v>
      </c>
      <c r="F198" s="16" t="s">
        <v>372</v>
      </c>
      <c r="G198" s="15" t="s">
        <v>389</v>
      </c>
      <c r="H198" s="89" t="s">
        <v>374</v>
      </c>
      <c r="I198" s="61">
        <v>82313.313793237132</v>
      </c>
    </row>
    <row r="199" spans="2:9" hidden="1" x14ac:dyDescent="0.3">
      <c r="B199" s="16" t="s">
        <v>288</v>
      </c>
      <c r="C199" s="16" t="s">
        <v>199</v>
      </c>
      <c r="D199" s="15">
        <v>42</v>
      </c>
      <c r="E199" s="15" t="s">
        <v>44</v>
      </c>
      <c r="F199" s="16" t="s">
        <v>372</v>
      </c>
      <c r="G199" s="15" t="s">
        <v>390</v>
      </c>
      <c r="H199" s="89" t="s">
        <v>374</v>
      </c>
      <c r="I199" s="61">
        <v>18544.839670955502</v>
      </c>
    </row>
    <row r="200" spans="2:9" hidden="1" x14ac:dyDescent="0.3">
      <c r="B200" s="16" t="s">
        <v>288</v>
      </c>
      <c r="C200" s="16" t="s">
        <v>199</v>
      </c>
      <c r="D200" s="15">
        <v>59</v>
      </c>
      <c r="E200" s="15" t="s">
        <v>46</v>
      </c>
      <c r="F200" s="16" t="s">
        <v>372</v>
      </c>
      <c r="G200" s="15" t="s">
        <v>391</v>
      </c>
      <c r="H200" s="89" t="s">
        <v>374</v>
      </c>
      <c r="I200" s="61">
        <v>103468.41894753797</v>
      </c>
    </row>
    <row r="201" spans="2:9" hidden="1" x14ac:dyDescent="0.3">
      <c r="B201" s="16" t="s">
        <v>288</v>
      </c>
      <c r="C201" s="16" t="s">
        <v>199</v>
      </c>
      <c r="D201" s="15">
        <v>65</v>
      </c>
      <c r="E201" s="15" t="s">
        <v>48</v>
      </c>
      <c r="F201" s="16" t="s">
        <v>372</v>
      </c>
      <c r="G201" s="15" t="s">
        <v>392</v>
      </c>
      <c r="H201" s="89" t="s">
        <v>393</v>
      </c>
      <c r="I201" s="61">
        <v>1053.7547363848566</v>
      </c>
    </row>
    <row r="202" spans="2:9" hidden="1" x14ac:dyDescent="0.3">
      <c r="B202" s="16" t="s">
        <v>288</v>
      </c>
      <c r="C202" s="16" t="s">
        <v>199</v>
      </c>
      <c r="D202" s="15">
        <v>84</v>
      </c>
      <c r="E202" s="15" t="s">
        <v>50</v>
      </c>
      <c r="F202" s="16" t="s">
        <v>372</v>
      </c>
      <c r="G202" s="15" t="s">
        <v>394</v>
      </c>
      <c r="H202" s="89" t="s">
        <v>393</v>
      </c>
      <c r="I202" s="61">
        <v>5818.2938916036555</v>
      </c>
    </row>
    <row r="203" spans="2:9" hidden="1" x14ac:dyDescent="0.3">
      <c r="B203" s="16" t="s">
        <v>288</v>
      </c>
      <c r="C203" s="16" t="s">
        <v>199</v>
      </c>
      <c r="D203" s="15">
        <v>90</v>
      </c>
      <c r="E203" s="15" t="s">
        <v>52</v>
      </c>
      <c r="F203" s="16" t="s">
        <v>372</v>
      </c>
      <c r="G203" s="15" t="s">
        <v>395</v>
      </c>
      <c r="H203" s="89" t="s">
        <v>384</v>
      </c>
      <c r="I203" s="61">
        <v>197412.80940049415</v>
      </c>
    </row>
    <row r="204" spans="2:9" hidden="1" x14ac:dyDescent="0.3">
      <c r="B204" s="16" t="s">
        <v>288</v>
      </c>
      <c r="C204" s="16" t="s">
        <v>199</v>
      </c>
      <c r="D204" s="15">
        <v>91</v>
      </c>
      <c r="E204" s="15" t="s">
        <v>54</v>
      </c>
      <c r="F204" s="16" t="s">
        <v>372</v>
      </c>
      <c r="G204" s="15" t="s">
        <v>396</v>
      </c>
      <c r="H204" s="89" t="s">
        <v>384</v>
      </c>
      <c r="I204" s="61">
        <v>179466.19036408555</v>
      </c>
    </row>
    <row r="205" spans="2:9" hidden="1" x14ac:dyDescent="0.3">
      <c r="B205" s="16" t="s">
        <v>288</v>
      </c>
      <c r="C205" s="16" t="s">
        <v>199</v>
      </c>
      <c r="D205" s="15">
        <v>98</v>
      </c>
      <c r="E205" s="15" t="s">
        <v>56</v>
      </c>
      <c r="F205" s="16" t="s">
        <v>372</v>
      </c>
      <c r="G205" s="15" t="s">
        <v>397</v>
      </c>
      <c r="H205" s="89" t="s">
        <v>381</v>
      </c>
      <c r="I205" s="61">
        <v>675749.02943222411</v>
      </c>
    </row>
    <row r="206" spans="2:9" hidden="1" x14ac:dyDescent="0.3">
      <c r="B206" s="16" t="s">
        <v>288</v>
      </c>
      <c r="C206" s="16" t="s">
        <v>199</v>
      </c>
      <c r="D206" s="15">
        <v>109</v>
      </c>
      <c r="E206" s="15" t="s">
        <v>58</v>
      </c>
      <c r="F206" s="16" t="s">
        <v>372</v>
      </c>
      <c r="G206" s="15" t="s">
        <v>398</v>
      </c>
      <c r="H206" s="89" t="s">
        <v>393</v>
      </c>
      <c r="I206" s="61">
        <v>9804.9919040198711</v>
      </c>
    </row>
    <row r="207" spans="2:9" hidden="1" x14ac:dyDescent="0.3">
      <c r="B207" s="16" t="s">
        <v>288</v>
      </c>
      <c r="C207" s="16" t="s">
        <v>199</v>
      </c>
      <c r="D207" s="15">
        <v>114</v>
      </c>
      <c r="E207" s="15" t="s">
        <v>60</v>
      </c>
      <c r="F207" s="16" t="s">
        <v>372</v>
      </c>
      <c r="G207" s="15" t="s">
        <v>399</v>
      </c>
      <c r="H207" s="89" t="s">
        <v>376</v>
      </c>
      <c r="I207" s="61">
        <v>273386.82998795697</v>
      </c>
    </row>
    <row r="208" spans="2:9" hidden="1" x14ac:dyDescent="0.3">
      <c r="B208" s="16" t="s">
        <v>288</v>
      </c>
      <c r="C208" s="16" t="s">
        <v>199</v>
      </c>
      <c r="D208" s="15">
        <v>125</v>
      </c>
      <c r="E208" s="15" t="s">
        <v>62</v>
      </c>
      <c r="F208" s="16" t="s">
        <v>372</v>
      </c>
      <c r="G208" s="15" t="s">
        <v>400</v>
      </c>
      <c r="H208" s="89" t="s">
        <v>381</v>
      </c>
      <c r="I208" s="61">
        <v>263217.07920065877</v>
      </c>
    </row>
    <row r="209" spans="2:9" hidden="1" x14ac:dyDescent="0.3">
      <c r="B209" s="16" t="s">
        <v>288</v>
      </c>
      <c r="C209" s="16" t="s">
        <v>199</v>
      </c>
      <c r="D209" s="15">
        <v>127</v>
      </c>
      <c r="E209" s="15" t="s">
        <v>64</v>
      </c>
      <c r="F209" s="16" t="s">
        <v>372</v>
      </c>
      <c r="G209" s="15" t="s">
        <v>401</v>
      </c>
      <c r="H209" s="89" t="s">
        <v>393</v>
      </c>
      <c r="I209" s="61">
        <v>8375.0888836573231</v>
      </c>
    </row>
    <row r="210" spans="2:9" hidden="1" x14ac:dyDescent="0.3">
      <c r="B210" s="16" t="s">
        <v>288</v>
      </c>
      <c r="C210" s="16" t="s">
        <v>199</v>
      </c>
      <c r="D210" s="15">
        <v>128</v>
      </c>
      <c r="E210" s="15" t="s">
        <v>66</v>
      </c>
      <c r="F210" s="16" t="s">
        <v>372</v>
      </c>
      <c r="G210" s="15" t="s">
        <v>402</v>
      </c>
      <c r="H210" s="89" t="s">
        <v>384</v>
      </c>
      <c r="I210" s="61">
        <v>157332.02688584829</v>
      </c>
    </row>
    <row r="211" spans="2:9" hidden="1" x14ac:dyDescent="0.3">
      <c r="B211" s="16" t="s">
        <v>288</v>
      </c>
      <c r="C211" s="16" t="s">
        <v>199</v>
      </c>
      <c r="D211" s="19">
        <v>130</v>
      </c>
      <c r="E211" s="19" t="s">
        <v>68</v>
      </c>
      <c r="F211" s="20" t="s">
        <v>372</v>
      </c>
      <c r="G211" s="19" t="s">
        <v>403</v>
      </c>
      <c r="H211" s="90" t="s">
        <v>404</v>
      </c>
      <c r="I211" s="62">
        <v>143572.95229126845</v>
      </c>
    </row>
    <row r="212" spans="2:9" hidden="1" x14ac:dyDescent="0.3">
      <c r="B212" s="16" t="s">
        <v>288</v>
      </c>
      <c r="C212" s="16" t="s">
        <v>200</v>
      </c>
      <c r="D212" s="15">
        <v>2</v>
      </c>
      <c r="E212" s="15" t="s">
        <v>6</v>
      </c>
      <c r="F212" s="16" t="s">
        <v>372</v>
      </c>
      <c r="G212" s="15" t="s">
        <v>373</v>
      </c>
      <c r="H212" s="89" t="s">
        <v>374</v>
      </c>
      <c r="I212" s="61">
        <v>3775.3643584553347</v>
      </c>
    </row>
    <row r="213" spans="2:9" hidden="1" x14ac:dyDescent="0.3">
      <c r="B213" s="16" t="s">
        <v>288</v>
      </c>
      <c r="C213" s="16" t="s">
        <v>200</v>
      </c>
      <c r="D213" s="15">
        <v>11</v>
      </c>
      <c r="E213" s="15" t="s">
        <v>10</v>
      </c>
      <c r="F213" s="16" t="s">
        <v>372</v>
      </c>
      <c r="G213" s="15" t="s">
        <v>375</v>
      </c>
      <c r="H213" s="89" t="s">
        <v>376</v>
      </c>
      <c r="I213" s="61">
        <v>262618.85856611183</v>
      </c>
    </row>
    <row r="214" spans="2:9" hidden="1" x14ac:dyDescent="0.3">
      <c r="B214" s="16" t="s">
        <v>288</v>
      </c>
      <c r="C214" s="16" t="s">
        <v>200</v>
      </c>
      <c r="D214" s="15">
        <v>23</v>
      </c>
      <c r="E214" s="15" t="s">
        <v>323</v>
      </c>
      <c r="F214" s="16" t="s">
        <v>372</v>
      </c>
      <c r="G214" s="15" t="s">
        <v>377</v>
      </c>
      <c r="H214" s="89" t="s">
        <v>376</v>
      </c>
      <c r="I214" s="61">
        <v>224930.95858965383</v>
      </c>
    </row>
    <row r="215" spans="2:9" hidden="1" x14ac:dyDescent="0.3">
      <c r="B215" s="16" t="s">
        <v>288</v>
      </c>
      <c r="C215" s="16" t="s">
        <v>200</v>
      </c>
      <c r="D215" s="15">
        <v>24</v>
      </c>
      <c r="E215" s="15" t="s">
        <v>14</v>
      </c>
      <c r="F215" s="16" t="s">
        <v>372</v>
      </c>
      <c r="G215" s="15" t="s">
        <v>378</v>
      </c>
      <c r="H215" s="89" t="s">
        <v>376</v>
      </c>
      <c r="I215" s="61">
        <v>197412.80940049415</v>
      </c>
    </row>
    <row r="216" spans="2:9" hidden="1" x14ac:dyDescent="0.3">
      <c r="B216" s="16" t="s">
        <v>288</v>
      </c>
      <c r="C216" s="16" t="s">
        <v>200</v>
      </c>
      <c r="D216" s="15">
        <v>25</v>
      </c>
      <c r="E216" s="15" t="s">
        <v>18</v>
      </c>
      <c r="F216" s="16" t="s">
        <v>372</v>
      </c>
      <c r="G216" s="15" t="s">
        <v>379</v>
      </c>
      <c r="H216" s="89" t="s">
        <v>374</v>
      </c>
      <c r="I216" s="61">
        <v>83750.888836573242</v>
      </c>
    </row>
    <row r="217" spans="2:9" hidden="1" x14ac:dyDescent="0.3">
      <c r="B217" s="16" t="s">
        <v>288</v>
      </c>
      <c r="C217" s="16" t="s">
        <v>200</v>
      </c>
      <c r="D217" s="15">
        <v>26</v>
      </c>
      <c r="E217" s="15" t="s">
        <v>22</v>
      </c>
      <c r="F217" s="16" t="s">
        <v>372</v>
      </c>
      <c r="G217" s="15" t="s">
        <v>380</v>
      </c>
      <c r="H217" s="89" t="s">
        <v>381</v>
      </c>
      <c r="I217" s="61">
        <v>106734.73033608208</v>
      </c>
    </row>
    <row r="218" spans="2:9" hidden="1" x14ac:dyDescent="0.3">
      <c r="B218" s="16" t="s">
        <v>288</v>
      </c>
      <c r="C218" s="16" t="s">
        <v>200</v>
      </c>
      <c r="D218" s="15">
        <v>27</v>
      </c>
      <c r="E218" s="15" t="s">
        <v>26</v>
      </c>
      <c r="F218" s="16" t="s">
        <v>372</v>
      </c>
      <c r="G218" s="15" t="s">
        <v>382</v>
      </c>
      <c r="H218" s="89" t="s">
        <v>374</v>
      </c>
      <c r="I218" s="61">
        <v>1952.5921511612512</v>
      </c>
    </row>
    <row r="219" spans="2:9" hidden="1" x14ac:dyDescent="0.3">
      <c r="B219" s="16" t="s">
        <v>288</v>
      </c>
      <c r="C219" s="16" t="s">
        <v>200</v>
      </c>
      <c r="D219" s="15">
        <v>28</v>
      </c>
      <c r="E219" s="15" t="s">
        <v>30</v>
      </c>
      <c r="F219" s="16" t="s">
        <v>372</v>
      </c>
      <c r="G219" s="15" t="s">
        <v>383</v>
      </c>
      <c r="H219" s="89" t="s">
        <v>384</v>
      </c>
      <c r="I219" s="61">
        <v>101697.50787298181</v>
      </c>
    </row>
    <row r="220" spans="2:9" hidden="1" x14ac:dyDescent="0.3">
      <c r="B220" s="16" t="s">
        <v>288</v>
      </c>
      <c r="C220" s="16" t="s">
        <v>200</v>
      </c>
      <c r="D220" s="15">
        <v>29</v>
      </c>
      <c r="E220" s="15" t="s">
        <v>34</v>
      </c>
      <c r="F220" s="16" t="s">
        <v>372</v>
      </c>
      <c r="G220" s="15" t="s">
        <v>385</v>
      </c>
      <c r="H220" s="89" t="s">
        <v>384</v>
      </c>
      <c r="I220" s="61">
        <v>141180.06975308058</v>
      </c>
    </row>
    <row r="221" spans="2:9" hidden="1" x14ac:dyDescent="0.3">
      <c r="B221" s="16" t="s">
        <v>288</v>
      </c>
      <c r="C221" s="16" t="s">
        <v>200</v>
      </c>
      <c r="D221" s="15">
        <v>31</v>
      </c>
      <c r="E221" s="15" t="s">
        <v>36</v>
      </c>
      <c r="F221" s="16" t="s">
        <v>372</v>
      </c>
      <c r="G221" s="15" t="s">
        <v>386</v>
      </c>
      <c r="H221" s="89" t="s">
        <v>384</v>
      </c>
      <c r="I221" s="61">
        <v>8375.0888836573231</v>
      </c>
    </row>
    <row r="222" spans="2:9" hidden="1" x14ac:dyDescent="0.3">
      <c r="B222" s="16" t="s">
        <v>288</v>
      </c>
      <c r="C222" s="16" t="s">
        <v>200</v>
      </c>
      <c r="D222" s="15">
        <v>34</v>
      </c>
      <c r="E222" s="15" t="s">
        <v>38</v>
      </c>
      <c r="F222" s="16" t="s">
        <v>372</v>
      </c>
      <c r="G222" s="15" t="s">
        <v>387</v>
      </c>
      <c r="H222" s="89" t="s">
        <v>384</v>
      </c>
      <c r="I222" s="61">
        <v>8375.0888836573231</v>
      </c>
    </row>
    <row r="223" spans="2:9" hidden="1" x14ac:dyDescent="0.3">
      <c r="B223" s="16" t="s">
        <v>288</v>
      </c>
      <c r="C223" s="16" t="s">
        <v>200</v>
      </c>
      <c r="D223" s="15">
        <v>35</v>
      </c>
      <c r="E223" s="15" t="s">
        <v>40</v>
      </c>
      <c r="F223" s="16" t="s">
        <v>372</v>
      </c>
      <c r="G223" s="15" t="s">
        <v>388</v>
      </c>
      <c r="H223" s="89" t="s">
        <v>384</v>
      </c>
      <c r="I223" s="61">
        <v>163314.23323131786</v>
      </c>
    </row>
    <row r="224" spans="2:9" hidden="1" x14ac:dyDescent="0.3">
      <c r="B224" s="16" t="s">
        <v>288</v>
      </c>
      <c r="C224" s="16" t="s">
        <v>200</v>
      </c>
      <c r="D224" s="15">
        <v>38</v>
      </c>
      <c r="E224" s="15" t="s">
        <v>42</v>
      </c>
      <c r="F224" s="16" t="s">
        <v>372</v>
      </c>
      <c r="G224" s="15" t="s">
        <v>389</v>
      </c>
      <c r="H224" s="89" t="s">
        <v>374</v>
      </c>
      <c r="I224" s="61">
        <v>82313.313793237132</v>
      </c>
    </row>
    <row r="225" spans="2:9" hidden="1" x14ac:dyDescent="0.3">
      <c r="B225" s="16" t="s">
        <v>288</v>
      </c>
      <c r="C225" s="16" t="s">
        <v>200</v>
      </c>
      <c r="D225" s="15">
        <v>42</v>
      </c>
      <c r="E225" s="15" t="s">
        <v>44</v>
      </c>
      <c r="F225" s="16" t="s">
        <v>372</v>
      </c>
      <c r="G225" s="15" t="s">
        <v>390</v>
      </c>
      <c r="H225" s="89" t="s">
        <v>374</v>
      </c>
      <c r="I225" s="61">
        <v>18544.839670955502</v>
      </c>
    </row>
    <row r="226" spans="2:9" hidden="1" x14ac:dyDescent="0.3">
      <c r="B226" s="16" t="s">
        <v>288</v>
      </c>
      <c r="C226" s="16" t="s">
        <v>200</v>
      </c>
      <c r="D226" s="15">
        <v>59</v>
      </c>
      <c r="E226" s="15" t="s">
        <v>46</v>
      </c>
      <c r="F226" s="16" t="s">
        <v>372</v>
      </c>
      <c r="G226" s="15" t="s">
        <v>391</v>
      </c>
      <c r="H226" s="89" t="s">
        <v>374</v>
      </c>
      <c r="I226" s="61">
        <v>103468.41894753797</v>
      </c>
    </row>
    <row r="227" spans="2:9" hidden="1" x14ac:dyDescent="0.3">
      <c r="B227" s="16" t="s">
        <v>288</v>
      </c>
      <c r="C227" s="16" t="s">
        <v>200</v>
      </c>
      <c r="D227" s="15">
        <v>65</v>
      </c>
      <c r="E227" s="15" t="s">
        <v>48</v>
      </c>
      <c r="F227" s="16" t="s">
        <v>372</v>
      </c>
      <c r="G227" s="15" t="s">
        <v>392</v>
      </c>
      <c r="H227" s="89" t="s">
        <v>393</v>
      </c>
      <c r="I227" s="61">
        <v>1053.7547363848566</v>
      </c>
    </row>
    <row r="228" spans="2:9" hidden="1" x14ac:dyDescent="0.3">
      <c r="B228" s="16" t="s">
        <v>288</v>
      </c>
      <c r="C228" s="16" t="s">
        <v>200</v>
      </c>
      <c r="D228" s="15">
        <v>84</v>
      </c>
      <c r="E228" s="15" t="s">
        <v>50</v>
      </c>
      <c r="F228" s="16" t="s">
        <v>372</v>
      </c>
      <c r="G228" s="15" t="s">
        <v>394</v>
      </c>
      <c r="H228" s="89" t="s">
        <v>393</v>
      </c>
      <c r="I228" s="61">
        <v>5818.2938916036555</v>
      </c>
    </row>
    <row r="229" spans="2:9" hidden="1" x14ac:dyDescent="0.3">
      <c r="B229" s="16" t="s">
        <v>288</v>
      </c>
      <c r="C229" s="16" t="s">
        <v>200</v>
      </c>
      <c r="D229" s="15">
        <v>90</v>
      </c>
      <c r="E229" s="15" t="s">
        <v>52</v>
      </c>
      <c r="F229" s="16" t="s">
        <v>372</v>
      </c>
      <c r="G229" s="15" t="s">
        <v>395</v>
      </c>
      <c r="H229" s="89" t="s">
        <v>384</v>
      </c>
      <c r="I229" s="61">
        <v>275925.67836097424</v>
      </c>
    </row>
    <row r="230" spans="2:9" hidden="1" x14ac:dyDescent="0.3">
      <c r="B230" s="16" t="s">
        <v>288</v>
      </c>
      <c r="C230" s="16" t="s">
        <v>200</v>
      </c>
      <c r="D230" s="15">
        <v>91</v>
      </c>
      <c r="E230" s="15" t="s">
        <v>54</v>
      </c>
      <c r="F230" s="16" t="s">
        <v>372</v>
      </c>
      <c r="G230" s="15" t="s">
        <v>396</v>
      </c>
      <c r="H230" s="89" t="s">
        <v>384</v>
      </c>
      <c r="I230" s="61">
        <v>275925.67836097424</v>
      </c>
    </row>
    <row r="231" spans="2:9" hidden="1" x14ac:dyDescent="0.3">
      <c r="B231" s="16" t="s">
        <v>288</v>
      </c>
      <c r="C231" s="16" t="s">
        <v>200</v>
      </c>
      <c r="D231" s="15">
        <v>98</v>
      </c>
      <c r="E231" s="15" t="s">
        <v>56</v>
      </c>
      <c r="F231" s="16" t="s">
        <v>372</v>
      </c>
      <c r="G231" s="15" t="s">
        <v>397</v>
      </c>
      <c r="H231" s="89" t="s">
        <v>381</v>
      </c>
      <c r="I231" s="61">
        <v>569506.04408869799</v>
      </c>
    </row>
    <row r="232" spans="2:9" hidden="1" x14ac:dyDescent="0.3">
      <c r="B232" s="16" t="s">
        <v>288</v>
      </c>
      <c r="C232" s="16" t="s">
        <v>200</v>
      </c>
      <c r="D232" s="15">
        <v>109</v>
      </c>
      <c r="E232" s="15" t="s">
        <v>58</v>
      </c>
      <c r="F232" s="16" t="s">
        <v>372</v>
      </c>
      <c r="G232" s="15" t="s">
        <v>398</v>
      </c>
      <c r="H232" s="89" t="s">
        <v>393</v>
      </c>
      <c r="I232" s="61">
        <v>9804.9919040198711</v>
      </c>
    </row>
    <row r="233" spans="2:9" hidden="1" x14ac:dyDescent="0.3">
      <c r="B233" s="16" t="s">
        <v>288</v>
      </c>
      <c r="C233" s="16" t="s">
        <v>200</v>
      </c>
      <c r="D233" s="15">
        <v>114</v>
      </c>
      <c r="E233" s="15" t="s">
        <v>60</v>
      </c>
      <c r="F233" s="16" t="s">
        <v>372</v>
      </c>
      <c r="G233" s="15" t="s">
        <v>399</v>
      </c>
      <c r="H233" s="89" t="s">
        <v>376</v>
      </c>
      <c r="I233" s="61">
        <v>273386.82998795697</v>
      </c>
    </row>
    <row r="234" spans="2:9" hidden="1" x14ac:dyDescent="0.3">
      <c r="B234" s="16" t="s">
        <v>288</v>
      </c>
      <c r="C234" s="16" t="s">
        <v>200</v>
      </c>
      <c r="D234" s="15">
        <v>125</v>
      </c>
      <c r="E234" s="15" t="s">
        <v>62</v>
      </c>
      <c r="F234" s="16" t="s">
        <v>372</v>
      </c>
      <c r="G234" s="15" t="s">
        <v>400</v>
      </c>
      <c r="H234" s="89" t="s">
        <v>381</v>
      </c>
      <c r="I234" s="61">
        <v>263217.07920065877</v>
      </c>
    </row>
    <row r="235" spans="2:9" hidden="1" x14ac:dyDescent="0.3">
      <c r="B235" s="16" t="s">
        <v>288</v>
      </c>
      <c r="C235" s="16" t="s">
        <v>200</v>
      </c>
      <c r="D235" s="15">
        <v>127</v>
      </c>
      <c r="E235" s="15" t="s">
        <v>64</v>
      </c>
      <c r="F235" s="16" t="s">
        <v>372</v>
      </c>
      <c r="G235" s="15" t="s">
        <v>401</v>
      </c>
      <c r="H235" s="89" t="s">
        <v>393</v>
      </c>
      <c r="I235" s="61">
        <v>8375.0888836573231</v>
      </c>
    </row>
    <row r="236" spans="2:9" hidden="1" x14ac:dyDescent="0.3">
      <c r="B236" s="16" t="s">
        <v>288</v>
      </c>
      <c r="C236" s="16" t="s">
        <v>200</v>
      </c>
      <c r="D236" s="15">
        <v>128</v>
      </c>
      <c r="E236" s="15" t="s">
        <v>66</v>
      </c>
      <c r="F236" s="16" t="s">
        <v>372</v>
      </c>
      <c r="G236" s="15" t="s">
        <v>402</v>
      </c>
      <c r="H236" s="89" t="s">
        <v>384</v>
      </c>
      <c r="I236" s="61">
        <v>157332.02688584829</v>
      </c>
    </row>
    <row r="237" spans="2:9" hidden="1" x14ac:dyDescent="0.3">
      <c r="B237" s="16" t="s">
        <v>288</v>
      </c>
      <c r="C237" s="16" t="s">
        <v>200</v>
      </c>
      <c r="D237" s="19">
        <v>130</v>
      </c>
      <c r="E237" s="19" t="s">
        <v>68</v>
      </c>
      <c r="F237" s="20" t="s">
        <v>372</v>
      </c>
      <c r="G237" s="19" t="s">
        <v>403</v>
      </c>
      <c r="H237" s="90" t="s">
        <v>404</v>
      </c>
      <c r="I237" s="62">
        <v>143572.95229126845</v>
      </c>
    </row>
    <row r="238" spans="2:9" hidden="1" x14ac:dyDescent="0.3">
      <c r="B238" s="16" t="s">
        <v>288</v>
      </c>
      <c r="C238" s="16" t="s">
        <v>201</v>
      </c>
      <c r="D238" s="15">
        <v>2</v>
      </c>
      <c r="E238" s="15" t="s">
        <v>6</v>
      </c>
      <c r="F238" s="16" t="s">
        <v>372</v>
      </c>
      <c r="G238" s="15" t="s">
        <v>373</v>
      </c>
      <c r="H238" s="89" t="s">
        <v>374</v>
      </c>
      <c r="I238" s="61">
        <v>2636.9565570829645</v>
      </c>
    </row>
    <row r="239" spans="2:9" hidden="1" x14ac:dyDescent="0.3">
      <c r="B239" s="16" t="s">
        <v>288</v>
      </c>
      <c r="C239" s="16" t="s">
        <v>201</v>
      </c>
      <c r="D239" s="15">
        <v>11</v>
      </c>
      <c r="E239" s="15" t="s">
        <v>10</v>
      </c>
      <c r="F239" s="16" t="s">
        <v>372</v>
      </c>
      <c r="G239" s="15" t="s">
        <v>375</v>
      </c>
      <c r="H239" s="89" t="s">
        <v>376</v>
      </c>
      <c r="I239" s="61">
        <v>187677.94812669113</v>
      </c>
    </row>
    <row r="240" spans="2:9" hidden="1" x14ac:dyDescent="0.3">
      <c r="B240" s="16" t="s">
        <v>288</v>
      </c>
      <c r="C240" s="16" t="s">
        <v>201</v>
      </c>
      <c r="D240" s="15">
        <v>23</v>
      </c>
      <c r="E240" s="15" t="s">
        <v>323</v>
      </c>
      <c r="F240" s="16" t="s">
        <v>372</v>
      </c>
      <c r="G240" s="15" t="s">
        <v>377</v>
      </c>
      <c r="H240" s="89" t="s">
        <v>376</v>
      </c>
      <c r="I240" s="61">
        <v>172209.89833383675</v>
      </c>
    </row>
    <row r="241" spans="2:9" hidden="1" x14ac:dyDescent="0.3">
      <c r="B241" s="16" t="s">
        <v>288</v>
      </c>
      <c r="C241" s="16" t="s">
        <v>201</v>
      </c>
      <c r="D241" s="15">
        <v>24</v>
      </c>
      <c r="E241" s="15" t="s">
        <v>14</v>
      </c>
      <c r="F241" s="16" t="s">
        <v>372</v>
      </c>
      <c r="G241" s="15" t="s">
        <v>378</v>
      </c>
      <c r="H241" s="89" t="s">
        <v>376</v>
      </c>
      <c r="I241" s="61">
        <v>158289.17990112343</v>
      </c>
    </row>
    <row r="242" spans="2:9" hidden="1" x14ac:dyDescent="0.3">
      <c r="B242" s="16" t="s">
        <v>288</v>
      </c>
      <c r="C242" s="16" t="s">
        <v>201</v>
      </c>
      <c r="D242" s="15">
        <v>25</v>
      </c>
      <c r="E242" s="15" t="s">
        <v>18</v>
      </c>
      <c r="F242" s="16" t="s">
        <v>372</v>
      </c>
      <c r="G242" s="15" t="s">
        <v>379</v>
      </c>
      <c r="H242" s="89" t="s">
        <v>374</v>
      </c>
      <c r="I242" s="61">
        <v>71786.476145634224</v>
      </c>
    </row>
    <row r="243" spans="2:9" hidden="1" x14ac:dyDescent="0.3">
      <c r="B243" s="16" t="s">
        <v>288</v>
      </c>
      <c r="C243" s="16" t="s">
        <v>201</v>
      </c>
      <c r="D243" s="15">
        <v>26</v>
      </c>
      <c r="E243" s="15" t="s">
        <v>22</v>
      </c>
      <c r="F243" s="16" t="s">
        <v>372</v>
      </c>
      <c r="G243" s="15" t="s">
        <v>380</v>
      </c>
      <c r="H243" s="89" t="s">
        <v>381</v>
      </c>
      <c r="I243" s="61">
        <v>119584.30484593569</v>
      </c>
    </row>
    <row r="244" spans="2:9" hidden="1" x14ac:dyDescent="0.3">
      <c r="B244" s="16" t="s">
        <v>288</v>
      </c>
      <c r="C244" s="16" t="s">
        <v>201</v>
      </c>
      <c r="D244" s="15">
        <v>27</v>
      </c>
      <c r="E244" s="15" t="s">
        <v>26</v>
      </c>
      <c r="F244" s="16" t="s">
        <v>372</v>
      </c>
      <c r="G244" s="15" t="s">
        <v>382</v>
      </c>
      <c r="H244" s="89" t="s">
        <v>374</v>
      </c>
      <c r="I244" s="61">
        <v>1952.5921511612512</v>
      </c>
    </row>
    <row r="245" spans="2:9" hidden="1" x14ac:dyDescent="0.3">
      <c r="B245" s="16" t="s">
        <v>288</v>
      </c>
      <c r="C245" s="16" t="s">
        <v>201</v>
      </c>
      <c r="D245" s="15">
        <v>28</v>
      </c>
      <c r="E245" s="15" t="s">
        <v>30</v>
      </c>
      <c r="F245" s="16" t="s">
        <v>372</v>
      </c>
      <c r="G245" s="15" t="s">
        <v>383</v>
      </c>
      <c r="H245" s="89" t="s">
        <v>384</v>
      </c>
      <c r="I245" s="61">
        <v>130587.73797593491</v>
      </c>
    </row>
    <row r="246" spans="2:9" hidden="1" x14ac:dyDescent="0.3">
      <c r="B246" s="16" t="s">
        <v>288</v>
      </c>
      <c r="C246" s="16" t="s">
        <v>201</v>
      </c>
      <c r="D246" s="15">
        <v>29</v>
      </c>
      <c r="E246" s="15" t="s">
        <v>34</v>
      </c>
      <c r="F246" s="16" t="s">
        <v>372</v>
      </c>
      <c r="G246" s="15" t="s">
        <v>385</v>
      </c>
      <c r="H246" s="89" t="s">
        <v>384</v>
      </c>
      <c r="I246" s="61">
        <v>139302.62379367984</v>
      </c>
    </row>
    <row r="247" spans="2:9" hidden="1" x14ac:dyDescent="0.3">
      <c r="B247" s="16" t="s">
        <v>288</v>
      </c>
      <c r="C247" s="16" t="s">
        <v>201</v>
      </c>
      <c r="D247" s="15">
        <v>31</v>
      </c>
      <c r="E247" s="15" t="s">
        <v>36</v>
      </c>
      <c r="F247" s="16" t="s">
        <v>372</v>
      </c>
      <c r="G247" s="15" t="s">
        <v>386</v>
      </c>
      <c r="H247" s="89" t="s">
        <v>384</v>
      </c>
      <c r="I247" s="61">
        <v>8375.0888836573231</v>
      </c>
    </row>
    <row r="248" spans="2:9" hidden="1" x14ac:dyDescent="0.3">
      <c r="B248" s="16" t="s">
        <v>288</v>
      </c>
      <c r="C248" s="16" t="s">
        <v>201</v>
      </c>
      <c r="D248" s="15">
        <v>34</v>
      </c>
      <c r="E248" s="15" t="s">
        <v>38</v>
      </c>
      <c r="F248" s="16" t="s">
        <v>372</v>
      </c>
      <c r="G248" s="15" t="s">
        <v>387</v>
      </c>
      <c r="H248" s="89" t="s">
        <v>384</v>
      </c>
      <c r="I248" s="61">
        <v>9400.4390512707978</v>
      </c>
    </row>
    <row r="249" spans="2:9" hidden="1" x14ac:dyDescent="0.3">
      <c r="B249" s="16" t="s">
        <v>288</v>
      </c>
      <c r="C249" s="16" t="s">
        <v>201</v>
      </c>
      <c r="D249" s="15">
        <v>35</v>
      </c>
      <c r="E249" s="15" t="s">
        <v>40</v>
      </c>
      <c r="F249" s="16" t="s">
        <v>372</v>
      </c>
      <c r="G249" s="15" t="s">
        <v>388</v>
      </c>
      <c r="H249" s="89" t="s">
        <v>384</v>
      </c>
      <c r="I249" s="61">
        <v>185800.15044266867</v>
      </c>
    </row>
    <row r="250" spans="2:9" hidden="1" x14ac:dyDescent="0.3">
      <c r="B250" s="16" t="s">
        <v>288</v>
      </c>
      <c r="C250" s="16" t="s">
        <v>201</v>
      </c>
      <c r="D250" s="15">
        <v>38</v>
      </c>
      <c r="E250" s="15" t="s">
        <v>42</v>
      </c>
      <c r="F250" s="16" t="s">
        <v>372</v>
      </c>
      <c r="G250" s="15" t="s">
        <v>389</v>
      </c>
      <c r="H250" s="89" t="s">
        <v>374</v>
      </c>
      <c r="I250" s="61">
        <v>82313.313793237132</v>
      </c>
    </row>
    <row r="251" spans="2:9" hidden="1" x14ac:dyDescent="0.3">
      <c r="B251" s="16" t="s">
        <v>288</v>
      </c>
      <c r="C251" s="16" t="s">
        <v>201</v>
      </c>
      <c r="D251" s="15">
        <v>42</v>
      </c>
      <c r="E251" s="15" t="s">
        <v>44</v>
      </c>
      <c r="F251" s="16" t="s">
        <v>372</v>
      </c>
      <c r="G251" s="15" t="s">
        <v>390</v>
      </c>
      <c r="H251" s="89" t="s">
        <v>374</v>
      </c>
      <c r="I251" s="61">
        <v>18544.839670955502</v>
      </c>
    </row>
    <row r="252" spans="2:9" hidden="1" x14ac:dyDescent="0.3">
      <c r="B252" s="16" t="s">
        <v>288</v>
      </c>
      <c r="C252" s="16" t="s">
        <v>201</v>
      </c>
      <c r="D252" s="15">
        <v>59</v>
      </c>
      <c r="E252" s="15" t="s">
        <v>46</v>
      </c>
      <c r="F252" s="16" t="s">
        <v>372</v>
      </c>
      <c r="G252" s="15" t="s">
        <v>391</v>
      </c>
      <c r="H252" s="89" t="s">
        <v>374</v>
      </c>
      <c r="I252" s="61">
        <v>103468.41894753797</v>
      </c>
    </row>
    <row r="253" spans="2:9" hidden="1" x14ac:dyDescent="0.3">
      <c r="B253" s="16" t="s">
        <v>288</v>
      </c>
      <c r="C253" s="16" t="s">
        <v>201</v>
      </c>
      <c r="D253" s="15">
        <v>65</v>
      </c>
      <c r="E253" s="15" t="s">
        <v>48</v>
      </c>
      <c r="F253" s="16" t="s">
        <v>372</v>
      </c>
      <c r="G253" s="15" t="s">
        <v>392</v>
      </c>
      <c r="H253" s="89" t="s">
        <v>393</v>
      </c>
      <c r="I253" s="61">
        <v>1053.7547363848566</v>
      </c>
    </row>
    <row r="254" spans="2:9" hidden="1" x14ac:dyDescent="0.3">
      <c r="B254" s="16" t="s">
        <v>288</v>
      </c>
      <c r="C254" s="16" t="s">
        <v>201</v>
      </c>
      <c r="D254" s="15">
        <v>84</v>
      </c>
      <c r="E254" s="15" t="s">
        <v>50</v>
      </c>
      <c r="F254" s="16" t="s">
        <v>372</v>
      </c>
      <c r="G254" s="15" t="s">
        <v>394</v>
      </c>
      <c r="H254" s="89" t="s">
        <v>393</v>
      </c>
      <c r="I254" s="61">
        <v>5362.2270893340328</v>
      </c>
    </row>
    <row r="255" spans="2:9" hidden="1" x14ac:dyDescent="0.3">
      <c r="B255" s="16" t="s">
        <v>288</v>
      </c>
      <c r="C255" s="16" t="s">
        <v>201</v>
      </c>
      <c r="D255" s="15">
        <v>90</v>
      </c>
      <c r="E255" s="15" t="s">
        <v>52</v>
      </c>
      <c r="F255" s="16" t="s">
        <v>372</v>
      </c>
      <c r="G255" s="15" t="s">
        <v>395</v>
      </c>
      <c r="H255" s="89" t="s">
        <v>384</v>
      </c>
      <c r="I255" s="61">
        <v>197412.80940049415</v>
      </c>
    </row>
    <row r="256" spans="2:9" hidden="1" x14ac:dyDescent="0.3">
      <c r="B256" s="16" t="s">
        <v>288</v>
      </c>
      <c r="C256" s="16" t="s">
        <v>201</v>
      </c>
      <c r="D256" s="15">
        <v>91</v>
      </c>
      <c r="E256" s="15" t="s">
        <v>54</v>
      </c>
      <c r="F256" s="16" t="s">
        <v>372</v>
      </c>
      <c r="G256" s="15" t="s">
        <v>396</v>
      </c>
      <c r="H256" s="89" t="s">
        <v>384</v>
      </c>
      <c r="I256" s="61">
        <v>168908.79260560096</v>
      </c>
    </row>
    <row r="257" spans="2:9" hidden="1" x14ac:dyDescent="0.3">
      <c r="B257" s="16" t="s">
        <v>288</v>
      </c>
      <c r="C257" s="16" t="s">
        <v>201</v>
      </c>
      <c r="D257" s="15">
        <v>98</v>
      </c>
      <c r="E257" s="15" t="s">
        <v>56</v>
      </c>
      <c r="F257" s="16" t="s">
        <v>372</v>
      </c>
      <c r="G257" s="15" t="s">
        <v>397</v>
      </c>
      <c r="H257" s="89" t="s">
        <v>381</v>
      </c>
      <c r="I257" s="61">
        <v>675749.02943222411</v>
      </c>
    </row>
    <row r="258" spans="2:9" hidden="1" x14ac:dyDescent="0.3">
      <c r="B258" s="16" t="s">
        <v>288</v>
      </c>
      <c r="C258" s="16" t="s">
        <v>201</v>
      </c>
      <c r="D258" s="15">
        <v>109</v>
      </c>
      <c r="E258" s="15" t="s">
        <v>58</v>
      </c>
      <c r="F258" s="16" t="s">
        <v>372</v>
      </c>
      <c r="G258" s="15" t="s">
        <v>398</v>
      </c>
      <c r="H258" s="89" t="s">
        <v>393</v>
      </c>
      <c r="I258" s="61">
        <v>9804.9919040198711</v>
      </c>
    </row>
    <row r="259" spans="2:9" hidden="1" x14ac:dyDescent="0.3">
      <c r="B259" s="16" t="s">
        <v>288</v>
      </c>
      <c r="C259" s="16" t="s">
        <v>201</v>
      </c>
      <c r="D259" s="15">
        <v>114</v>
      </c>
      <c r="E259" s="15" t="s">
        <v>60</v>
      </c>
      <c r="F259" s="16" t="s">
        <v>372</v>
      </c>
      <c r="G259" s="15" t="s">
        <v>399</v>
      </c>
      <c r="H259" s="89" t="s">
        <v>376</v>
      </c>
      <c r="I259" s="61">
        <v>182315.72103735711</v>
      </c>
    </row>
    <row r="260" spans="2:9" hidden="1" x14ac:dyDescent="0.3">
      <c r="B260" s="16" t="s">
        <v>288</v>
      </c>
      <c r="C260" s="16" t="s">
        <v>201</v>
      </c>
      <c r="D260" s="15">
        <v>125</v>
      </c>
      <c r="E260" s="15" t="s">
        <v>62</v>
      </c>
      <c r="F260" s="16" t="s">
        <v>372</v>
      </c>
      <c r="G260" s="15" t="s">
        <v>400</v>
      </c>
      <c r="H260" s="89" t="s">
        <v>381</v>
      </c>
      <c r="I260" s="61">
        <v>263217.07920065877</v>
      </c>
    </row>
    <row r="261" spans="2:9" hidden="1" x14ac:dyDescent="0.3">
      <c r="B261" s="16" t="s">
        <v>288</v>
      </c>
      <c r="C261" s="16" t="s">
        <v>201</v>
      </c>
      <c r="D261" s="15">
        <v>127</v>
      </c>
      <c r="E261" s="15" t="s">
        <v>64</v>
      </c>
      <c r="F261" s="16" t="s">
        <v>372</v>
      </c>
      <c r="G261" s="15" t="s">
        <v>401</v>
      </c>
      <c r="H261" s="89" t="s">
        <v>393</v>
      </c>
      <c r="I261" s="61">
        <v>7680.5735748379175</v>
      </c>
    </row>
    <row r="262" spans="2:9" hidden="1" x14ac:dyDescent="0.3">
      <c r="B262" s="16" t="s">
        <v>288</v>
      </c>
      <c r="C262" s="16" t="s">
        <v>201</v>
      </c>
      <c r="D262" s="15">
        <v>128</v>
      </c>
      <c r="E262" s="15" t="s">
        <v>66</v>
      </c>
      <c r="F262" s="16" t="s">
        <v>372</v>
      </c>
      <c r="G262" s="15" t="s">
        <v>402</v>
      </c>
      <c r="H262" s="89" t="s">
        <v>384</v>
      </c>
      <c r="I262" s="61">
        <v>71786.476145634224</v>
      </c>
    </row>
    <row r="263" spans="2:9" hidden="1" x14ac:dyDescent="0.3">
      <c r="B263" s="16" t="s">
        <v>288</v>
      </c>
      <c r="C263" s="16" t="s">
        <v>201</v>
      </c>
      <c r="D263" s="19">
        <v>130</v>
      </c>
      <c r="E263" s="19" t="s">
        <v>68</v>
      </c>
      <c r="F263" s="20" t="s">
        <v>372</v>
      </c>
      <c r="G263" s="19" t="s">
        <v>403</v>
      </c>
      <c r="H263" s="90" t="s">
        <v>404</v>
      </c>
      <c r="I263" s="62">
        <v>194083.50817422458</v>
      </c>
    </row>
    <row r="264" spans="2:9" hidden="1" x14ac:dyDescent="0.3">
      <c r="B264" s="16" t="s">
        <v>288</v>
      </c>
      <c r="C264" s="16" t="s">
        <v>202</v>
      </c>
      <c r="D264" s="15">
        <v>2</v>
      </c>
      <c r="E264" s="15" t="s">
        <v>6</v>
      </c>
      <c r="F264" s="16" t="s">
        <v>372</v>
      </c>
      <c r="G264" s="15" t="s">
        <v>373</v>
      </c>
      <c r="H264" s="89" t="s">
        <v>374</v>
      </c>
      <c r="I264" s="61">
        <v>3775.3643584553347</v>
      </c>
    </row>
    <row r="265" spans="2:9" hidden="1" x14ac:dyDescent="0.3">
      <c r="B265" s="16" t="s">
        <v>288</v>
      </c>
      <c r="C265" s="16" t="s">
        <v>202</v>
      </c>
      <c r="D265" s="15">
        <v>11</v>
      </c>
      <c r="E265" s="15" t="s">
        <v>10</v>
      </c>
      <c r="F265" s="16" t="s">
        <v>372</v>
      </c>
      <c r="G265" s="15" t="s">
        <v>375</v>
      </c>
      <c r="H265" s="89" t="s">
        <v>376</v>
      </c>
      <c r="I265" s="61">
        <v>262618.85856611183</v>
      </c>
    </row>
    <row r="266" spans="2:9" hidden="1" x14ac:dyDescent="0.3">
      <c r="B266" s="16" t="s">
        <v>288</v>
      </c>
      <c r="C266" s="16" t="s">
        <v>202</v>
      </c>
      <c r="D266" s="15">
        <v>23</v>
      </c>
      <c r="E266" s="15" t="s">
        <v>323</v>
      </c>
      <c r="F266" s="16" t="s">
        <v>372</v>
      </c>
      <c r="G266" s="15" t="s">
        <v>377</v>
      </c>
      <c r="H266" s="89" t="s">
        <v>376</v>
      </c>
      <c r="I266" s="61">
        <v>224930.95858965383</v>
      </c>
    </row>
    <row r="267" spans="2:9" hidden="1" x14ac:dyDescent="0.3">
      <c r="B267" s="16" t="s">
        <v>288</v>
      </c>
      <c r="C267" s="16" t="s">
        <v>202</v>
      </c>
      <c r="D267" s="15">
        <v>24</v>
      </c>
      <c r="E267" s="15" t="s">
        <v>14</v>
      </c>
      <c r="F267" s="16" t="s">
        <v>372</v>
      </c>
      <c r="G267" s="15" t="s">
        <v>378</v>
      </c>
      <c r="H267" s="89" t="s">
        <v>376</v>
      </c>
      <c r="I267" s="61">
        <v>197412.80940049415</v>
      </c>
    </row>
    <row r="268" spans="2:9" hidden="1" x14ac:dyDescent="0.3">
      <c r="B268" s="16" t="s">
        <v>288</v>
      </c>
      <c r="C268" s="16" t="s">
        <v>202</v>
      </c>
      <c r="D268" s="15">
        <v>25</v>
      </c>
      <c r="E268" s="15" t="s">
        <v>18</v>
      </c>
      <c r="F268" s="16" t="s">
        <v>372</v>
      </c>
      <c r="G268" s="15" t="s">
        <v>379</v>
      </c>
      <c r="H268" s="89" t="s">
        <v>374</v>
      </c>
      <c r="I268" s="61">
        <v>83750.888836573242</v>
      </c>
    </row>
    <row r="269" spans="2:9" hidden="1" x14ac:dyDescent="0.3">
      <c r="B269" s="16" t="s">
        <v>288</v>
      </c>
      <c r="C269" s="16" t="s">
        <v>202</v>
      </c>
      <c r="D269" s="15">
        <v>26</v>
      </c>
      <c r="E269" s="15" t="s">
        <v>22</v>
      </c>
      <c r="F269" s="16" t="s">
        <v>372</v>
      </c>
      <c r="G269" s="15" t="s">
        <v>380</v>
      </c>
      <c r="H269" s="89" t="s">
        <v>381</v>
      </c>
      <c r="I269" s="61">
        <v>106734.73033608208</v>
      </c>
    </row>
    <row r="270" spans="2:9" hidden="1" x14ac:dyDescent="0.3">
      <c r="B270" s="16" t="s">
        <v>288</v>
      </c>
      <c r="C270" s="16" t="s">
        <v>202</v>
      </c>
      <c r="D270" s="15">
        <v>27</v>
      </c>
      <c r="E270" s="15" t="s">
        <v>26</v>
      </c>
      <c r="F270" s="16" t="s">
        <v>372</v>
      </c>
      <c r="G270" s="15" t="s">
        <v>382</v>
      </c>
      <c r="H270" s="89" t="s">
        <v>374</v>
      </c>
      <c r="I270" s="61">
        <v>1952.5921511612512</v>
      </c>
    </row>
    <row r="271" spans="2:9" hidden="1" x14ac:dyDescent="0.3">
      <c r="B271" s="16" t="s">
        <v>288</v>
      </c>
      <c r="C271" s="16" t="s">
        <v>202</v>
      </c>
      <c r="D271" s="15">
        <v>28</v>
      </c>
      <c r="E271" s="15" t="s">
        <v>30</v>
      </c>
      <c r="F271" s="16" t="s">
        <v>372</v>
      </c>
      <c r="G271" s="15" t="s">
        <v>383</v>
      </c>
      <c r="H271" s="89" t="s">
        <v>384</v>
      </c>
      <c r="I271" s="61">
        <v>101697.50787298181</v>
      </c>
    </row>
    <row r="272" spans="2:9" hidden="1" x14ac:dyDescent="0.3">
      <c r="B272" s="16" t="s">
        <v>288</v>
      </c>
      <c r="C272" s="16" t="s">
        <v>202</v>
      </c>
      <c r="D272" s="15">
        <v>29</v>
      </c>
      <c r="E272" s="15" t="s">
        <v>34</v>
      </c>
      <c r="F272" s="16" t="s">
        <v>372</v>
      </c>
      <c r="G272" s="15" t="s">
        <v>385</v>
      </c>
      <c r="H272" s="89" t="s">
        <v>384</v>
      </c>
      <c r="I272" s="61">
        <v>141180.06975308058</v>
      </c>
    </row>
    <row r="273" spans="2:9" hidden="1" x14ac:dyDescent="0.3">
      <c r="B273" s="16" t="s">
        <v>288</v>
      </c>
      <c r="C273" s="16" t="s">
        <v>202</v>
      </c>
      <c r="D273" s="15">
        <v>31</v>
      </c>
      <c r="E273" s="15" t="s">
        <v>36</v>
      </c>
      <c r="F273" s="16" t="s">
        <v>372</v>
      </c>
      <c r="G273" s="15" t="s">
        <v>386</v>
      </c>
      <c r="H273" s="89" t="s">
        <v>384</v>
      </c>
      <c r="I273" s="61">
        <v>8375.0888836573231</v>
      </c>
    </row>
    <row r="274" spans="2:9" hidden="1" x14ac:dyDescent="0.3">
      <c r="B274" s="16" t="s">
        <v>288</v>
      </c>
      <c r="C274" s="16" t="s">
        <v>202</v>
      </c>
      <c r="D274" s="15">
        <v>34</v>
      </c>
      <c r="E274" s="15" t="s">
        <v>38</v>
      </c>
      <c r="F274" s="16" t="s">
        <v>372</v>
      </c>
      <c r="G274" s="15" t="s">
        <v>387</v>
      </c>
      <c r="H274" s="89" t="s">
        <v>384</v>
      </c>
      <c r="I274" s="61">
        <v>8375.0888836573231</v>
      </c>
    </row>
    <row r="275" spans="2:9" hidden="1" x14ac:dyDescent="0.3">
      <c r="B275" s="16" t="s">
        <v>288</v>
      </c>
      <c r="C275" s="16" t="s">
        <v>202</v>
      </c>
      <c r="D275" s="15">
        <v>35</v>
      </c>
      <c r="E275" s="15" t="s">
        <v>40</v>
      </c>
      <c r="F275" s="16" t="s">
        <v>372</v>
      </c>
      <c r="G275" s="15" t="s">
        <v>388</v>
      </c>
      <c r="H275" s="89" t="s">
        <v>384</v>
      </c>
      <c r="I275" s="61">
        <v>163314.23323131786</v>
      </c>
    </row>
    <row r="276" spans="2:9" hidden="1" x14ac:dyDescent="0.3">
      <c r="B276" s="16" t="s">
        <v>288</v>
      </c>
      <c r="C276" s="16" t="s">
        <v>202</v>
      </c>
      <c r="D276" s="15">
        <v>38</v>
      </c>
      <c r="E276" s="15" t="s">
        <v>42</v>
      </c>
      <c r="F276" s="16" t="s">
        <v>372</v>
      </c>
      <c r="G276" s="15" t="s">
        <v>389</v>
      </c>
      <c r="H276" s="89" t="s">
        <v>374</v>
      </c>
      <c r="I276" s="61">
        <v>82313.313793237132</v>
      </c>
    </row>
    <row r="277" spans="2:9" hidden="1" x14ac:dyDescent="0.3">
      <c r="B277" s="16" t="s">
        <v>288</v>
      </c>
      <c r="C277" s="16" t="s">
        <v>202</v>
      </c>
      <c r="D277" s="15">
        <v>42</v>
      </c>
      <c r="E277" s="15" t="s">
        <v>44</v>
      </c>
      <c r="F277" s="16" t="s">
        <v>372</v>
      </c>
      <c r="G277" s="15" t="s">
        <v>390</v>
      </c>
      <c r="H277" s="89" t="s">
        <v>374</v>
      </c>
      <c r="I277" s="61">
        <v>18544.839670955502</v>
      </c>
    </row>
    <row r="278" spans="2:9" hidden="1" x14ac:dyDescent="0.3">
      <c r="B278" s="16" t="s">
        <v>288</v>
      </c>
      <c r="C278" s="16" t="s">
        <v>202</v>
      </c>
      <c r="D278" s="15">
        <v>59</v>
      </c>
      <c r="E278" s="15" t="s">
        <v>46</v>
      </c>
      <c r="F278" s="16" t="s">
        <v>372</v>
      </c>
      <c r="G278" s="15" t="s">
        <v>391</v>
      </c>
      <c r="H278" s="89" t="s">
        <v>374</v>
      </c>
      <c r="I278" s="61">
        <v>103468.41894753797</v>
      </c>
    </row>
    <row r="279" spans="2:9" hidden="1" x14ac:dyDescent="0.3">
      <c r="B279" s="16" t="s">
        <v>288</v>
      </c>
      <c r="C279" s="16" t="s">
        <v>202</v>
      </c>
      <c r="D279" s="15">
        <v>65</v>
      </c>
      <c r="E279" s="15" t="s">
        <v>48</v>
      </c>
      <c r="F279" s="16" t="s">
        <v>372</v>
      </c>
      <c r="G279" s="15" t="s">
        <v>392</v>
      </c>
      <c r="H279" s="89" t="s">
        <v>393</v>
      </c>
      <c r="I279" s="61">
        <v>1053.7547363848566</v>
      </c>
    </row>
    <row r="280" spans="2:9" hidden="1" x14ac:dyDescent="0.3">
      <c r="B280" s="16" t="s">
        <v>288</v>
      </c>
      <c r="C280" s="16" t="s">
        <v>202</v>
      </c>
      <c r="D280" s="15">
        <v>84</v>
      </c>
      <c r="E280" s="15" t="s">
        <v>50</v>
      </c>
      <c r="F280" s="16" t="s">
        <v>372</v>
      </c>
      <c r="G280" s="15" t="s">
        <v>394</v>
      </c>
      <c r="H280" s="89" t="s">
        <v>393</v>
      </c>
      <c r="I280" s="61">
        <v>5818.2938916036555</v>
      </c>
    </row>
    <row r="281" spans="2:9" hidden="1" x14ac:dyDescent="0.3">
      <c r="B281" s="16" t="s">
        <v>288</v>
      </c>
      <c r="C281" s="16" t="s">
        <v>202</v>
      </c>
      <c r="D281" s="15">
        <v>90</v>
      </c>
      <c r="E281" s="15" t="s">
        <v>52</v>
      </c>
      <c r="F281" s="16" t="s">
        <v>372</v>
      </c>
      <c r="G281" s="15" t="s">
        <v>395</v>
      </c>
      <c r="H281" s="89" t="s">
        <v>384</v>
      </c>
      <c r="I281" s="61">
        <v>197412.80940049415</v>
      </c>
    </row>
    <row r="282" spans="2:9" hidden="1" x14ac:dyDescent="0.3">
      <c r="B282" s="16" t="s">
        <v>288</v>
      </c>
      <c r="C282" s="16" t="s">
        <v>202</v>
      </c>
      <c r="D282" s="15">
        <v>91</v>
      </c>
      <c r="E282" s="15" t="s">
        <v>54</v>
      </c>
      <c r="F282" s="16" t="s">
        <v>372</v>
      </c>
      <c r="G282" s="15" t="s">
        <v>396</v>
      </c>
      <c r="H282" s="89" t="s">
        <v>384</v>
      </c>
      <c r="I282" s="61">
        <v>207283.44987051879</v>
      </c>
    </row>
    <row r="283" spans="2:9" hidden="1" x14ac:dyDescent="0.3">
      <c r="B283" s="16" t="s">
        <v>288</v>
      </c>
      <c r="C283" s="16" t="s">
        <v>202</v>
      </c>
      <c r="D283" s="15">
        <v>98</v>
      </c>
      <c r="E283" s="15" t="s">
        <v>56</v>
      </c>
      <c r="F283" s="16" t="s">
        <v>372</v>
      </c>
      <c r="G283" s="15" t="s">
        <v>397</v>
      </c>
      <c r="H283" s="89" t="s">
        <v>381</v>
      </c>
      <c r="I283" s="61">
        <v>675749.02943222411</v>
      </c>
    </row>
    <row r="284" spans="2:9" hidden="1" x14ac:dyDescent="0.3">
      <c r="B284" s="16" t="s">
        <v>288</v>
      </c>
      <c r="C284" s="16" t="s">
        <v>202</v>
      </c>
      <c r="D284" s="15">
        <v>109</v>
      </c>
      <c r="E284" s="15" t="s">
        <v>58</v>
      </c>
      <c r="F284" s="16" t="s">
        <v>372</v>
      </c>
      <c r="G284" s="15" t="s">
        <v>398</v>
      </c>
      <c r="H284" s="89" t="s">
        <v>393</v>
      </c>
      <c r="I284" s="61">
        <v>9804.9919040198711</v>
      </c>
    </row>
    <row r="285" spans="2:9" hidden="1" x14ac:dyDescent="0.3">
      <c r="B285" s="16" t="s">
        <v>288</v>
      </c>
      <c r="C285" s="16" t="s">
        <v>202</v>
      </c>
      <c r="D285" s="15">
        <v>114</v>
      </c>
      <c r="E285" s="15" t="s">
        <v>60</v>
      </c>
      <c r="F285" s="16" t="s">
        <v>372</v>
      </c>
      <c r="G285" s="15" t="s">
        <v>399</v>
      </c>
      <c r="H285" s="89" t="s">
        <v>376</v>
      </c>
      <c r="I285" s="61">
        <v>273386.82998795697</v>
      </c>
    </row>
    <row r="286" spans="2:9" hidden="1" x14ac:dyDescent="0.3">
      <c r="B286" s="16" t="s">
        <v>288</v>
      </c>
      <c r="C286" s="16" t="s">
        <v>202</v>
      </c>
      <c r="D286" s="15">
        <v>125</v>
      </c>
      <c r="E286" s="15" t="s">
        <v>62</v>
      </c>
      <c r="F286" s="16" t="s">
        <v>372</v>
      </c>
      <c r="G286" s="15" t="s">
        <v>400</v>
      </c>
      <c r="H286" s="89" t="s">
        <v>381</v>
      </c>
      <c r="I286" s="61">
        <v>263217.07920065877</v>
      </c>
    </row>
    <row r="287" spans="2:9" hidden="1" x14ac:dyDescent="0.3">
      <c r="B287" s="16" t="s">
        <v>288</v>
      </c>
      <c r="C287" s="16" t="s">
        <v>202</v>
      </c>
      <c r="D287" s="15">
        <v>127</v>
      </c>
      <c r="E287" s="15" t="s">
        <v>64</v>
      </c>
      <c r="F287" s="16" t="s">
        <v>372</v>
      </c>
      <c r="G287" s="15" t="s">
        <v>401</v>
      </c>
      <c r="H287" s="89" t="s">
        <v>393</v>
      </c>
      <c r="I287" s="61">
        <v>8375.0888836573231</v>
      </c>
    </row>
    <row r="288" spans="2:9" hidden="1" x14ac:dyDescent="0.3">
      <c r="B288" s="16" t="s">
        <v>288</v>
      </c>
      <c r="C288" s="16" t="s">
        <v>202</v>
      </c>
      <c r="D288" s="15">
        <v>128</v>
      </c>
      <c r="E288" s="15" t="s">
        <v>66</v>
      </c>
      <c r="F288" s="16" t="s">
        <v>372</v>
      </c>
      <c r="G288" s="15" t="s">
        <v>402</v>
      </c>
      <c r="H288" s="89" t="s">
        <v>384</v>
      </c>
      <c r="I288" s="61">
        <v>157332.02688584829</v>
      </c>
    </row>
    <row r="289" spans="2:9" hidden="1" x14ac:dyDescent="0.3">
      <c r="B289" s="16" t="s">
        <v>288</v>
      </c>
      <c r="C289" s="16" t="s">
        <v>202</v>
      </c>
      <c r="D289" s="19">
        <v>130</v>
      </c>
      <c r="E289" s="19" t="s">
        <v>68</v>
      </c>
      <c r="F289" s="20" t="s">
        <v>372</v>
      </c>
      <c r="G289" s="19" t="s">
        <v>403</v>
      </c>
      <c r="H289" s="90" t="s">
        <v>404</v>
      </c>
      <c r="I289" s="62">
        <v>258479.80155917787</v>
      </c>
    </row>
    <row r="290" spans="2:9" hidden="1" x14ac:dyDescent="0.3">
      <c r="B290" s="16" t="s">
        <v>288</v>
      </c>
      <c r="C290" s="38" t="s">
        <v>203</v>
      </c>
      <c r="D290" s="15">
        <v>2</v>
      </c>
      <c r="E290" s="15" t="s">
        <v>6</v>
      </c>
      <c r="F290" s="16" t="s">
        <v>372</v>
      </c>
      <c r="G290" s="15" t="s">
        <v>373</v>
      </c>
      <c r="H290" s="89" t="s">
        <v>374</v>
      </c>
      <c r="I290" s="61">
        <v>3775.3643584553347</v>
      </c>
    </row>
    <row r="291" spans="2:9" hidden="1" x14ac:dyDescent="0.3">
      <c r="B291" s="16" t="s">
        <v>288</v>
      </c>
      <c r="C291" s="38" t="s">
        <v>203</v>
      </c>
      <c r="D291" s="15">
        <v>11</v>
      </c>
      <c r="E291" s="15" t="s">
        <v>10</v>
      </c>
      <c r="F291" s="16" t="s">
        <v>372</v>
      </c>
      <c r="G291" s="15" t="s">
        <v>375</v>
      </c>
      <c r="H291" s="89" t="s">
        <v>376</v>
      </c>
      <c r="I291" s="61">
        <v>190038.08186434346</v>
      </c>
    </row>
    <row r="292" spans="2:9" hidden="1" x14ac:dyDescent="0.3">
      <c r="B292" s="16" t="s">
        <v>288</v>
      </c>
      <c r="C292" s="38" t="s">
        <v>203</v>
      </c>
      <c r="D292" s="15">
        <v>23</v>
      </c>
      <c r="E292" s="15" t="s">
        <v>323</v>
      </c>
      <c r="F292" s="16" t="s">
        <v>372</v>
      </c>
      <c r="G292" s="15" t="s">
        <v>377</v>
      </c>
      <c r="H292" s="89" t="s">
        <v>376</v>
      </c>
      <c r="I292" s="61">
        <v>258128.6144832024</v>
      </c>
    </row>
    <row r="293" spans="2:9" hidden="1" x14ac:dyDescent="0.3">
      <c r="B293" s="16" t="s">
        <v>288</v>
      </c>
      <c r="C293" s="38" t="s">
        <v>203</v>
      </c>
      <c r="D293" s="15">
        <v>24</v>
      </c>
      <c r="E293" s="15" t="s">
        <v>14</v>
      </c>
      <c r="F293" s="16" t="s">
        <v>372</v>
      </c>
      <c r="G293" s="15" t="s">
        <v>378</v>
      </c>
      <c r="H293" s="89" t="s">
        <v>376</v>
      </c>
      <c r="I293" s="61">
        <v>175204.62065321149</v>
      </c>
    </row>
    <row r="294" spans="2:9" hidden="1" x14ac:dyDescent="0.3">
      <c r="B294" s="16" t="s">
        <v>288</v>
      </c>
      <c r="C294" s="38" t="s">
        <v>203</v>
      </c>
      <c r="D294" s="15">
        <v>25</v>
      </c>
      <c r="E294" s="15" t="s">
        <v>18</v>
      </c>
      <c r="F294" s="16" t="s">
        <v>372</v>
      </c>
      <c r="G294" s="15" t="s">
        <v>379</v>
      </c>
      <c r="H294" s="89" t="s">
        <v>374</v>
      </c>
      <c r="I294" s="61">
        <v>87512.528915060655</v>
      </c>
    </row>
    <row r="295" spans="2:9" hidden="1" x14ac:dyDescent="0.3">
      <c r="B295" s="16" t="s">
        <v>288</v>
      </c>
      <c r="C295" s="38" t="s">
        <v>203</v>
      </c>
      <c r="D295" s="15">
        <v>26</v>
      </c>
      <c r="E295" s="15" t="s">
        <v>22</v>
      </c>
      <c r="F295" s="16" t="s">
        <v>372</v>
      </c>
      <c r="G295" s="15" t="s">
        <v>380</v>
      </c>
      <c r="H295" s="89" t="s">
        <v>381</v>
      </c>
      <c r="I295" s="61">
        <v>106734.73033608208</v>
      </c>
    </row>
    <row r="296" spans="2:9" hidden="1" x14ac:dyDescent="0.3">
      <c r="B296" s="16" t="s">
        <v>288</v>
      </c>
      <c r="C296" s="38" t="s">
        <v>203</v>
      </c>
      <c r="D296" s="15">
        <v>27</v>
      </c>
      <c r="E296" s="15" t="s">
        <v>26</v>
      </c>
      <c r="F296" s="16" t="s">
        <v>372</v>
      </c>
      <c r="G296" s="15" t="s">
        <v>382</v>
      </c>
      <c r="H296" s="89" t="s">
        <v>374</v>
      </c>
      <c r="I296" s="61">
        <v>1952.5921511612512</v>
      </c>
    </row>
    <row r="297" spans="2:9" hidden="1" x14ac:dyDescent="0.3">
      <c r="B297" s="16" t="s">
        <v>288</v>
      </c>
      <c r="C297" s="38" t="s">
        <v>203</v>
      </c>
      <c r="D297" s="15">
        <v>28</v>
      </c>
      <c r="E297" s="15" t="s">
        <v>30</v>
      </c>
      <c r="F297" s="16" t="s">
        <v>372</v>
      </c>
      <c r="G297" s="15" t="s">
        <v>383</v>
      </c>
      <c r="H297" s="89" t="s">
        <v>384</v>
      </c>
      <c r="I297" s="61">
        <v>101697.50787298181</v>
      </c>
    </row>
    <row r="298" spans="2:9" hidden="1" x14ac:dyDescent="0.3">
      <c r="B298" s="16" t="s">
        <v>288</v>
      </c>
      <c r="C298" s="38" t="s">
        <v>203</v>
      </c>
      <c r="D298" s="15">
        <v>29</v>
      </c>
      <c r="E298" s="15" t="s">
        <v>34</v>
      </c>
      <c r="F298" s="16" t="s">
        <v>372</v>
      </c>
      <c r="G298" s="15" t="s">
        <v>385</v>
      </c>
      <c r="H298" s="89" t="s">
        <v>384</v>
      </c>
      <c r="I298" s="61">
        <v>148174.56112750515</v>
      </c>
    </row>
    <row r="299" spans="2:9" hidden="1" x14ac:dyDescent="0.3">
      <c r="B299" s="16" t="s">
        <v>288</v>
      </c>
      <c r="C299" s="38" t="s">
        <v>203</v>
      </c>
      <c r="D299" s="15">
        <v>31</v>
      </c>
      <c r="E299" s="15" t="s">
        <v>36</v>
      </c>
      <c r="F299" s="16" t="s">
        <v>372</v>
      </c>
      <c r="G299" s="15" t="s">
        <v>386</v>
      </c>
      <c r="H299" s="89" t="s">
        <v>384</v>
      </c>
      <c r="I299" s="61">
        <v>8375.0888836573231</v>
      </c>
    </row>
    <row r="300" spans="2:9" hidden="1" x14ac:dyDescent="0.3">
      <c r="B300" s="16" t="s">
        <v>288</v>
      </c>
      <c r="C300" s="38" t="s">
        <v>203</v>
      </c>
      <c r="D300" s="15">
        <v>34</v>
      </c>
      <c r="E300" s="15" t="s">
        <v>38</v>
      </c>
      <c r="F300" s="16" t="s">
        <v>372</v>
      </c>
      <c r="G300" s="15" t="s">
        <v>387</v>
      </c>
      <c r="H300" s="89" t="s">
        <v>384</v>
      </c>
      <c r="I300" s="61">
        <v>4682.7634475193181</v>
      </c>
    </row>
    <row r="301" spans="2:9" hidden="1" x14ac:dyDescent="0.3">
      <c r="B301" s="16" t="s">
        <v>288</v>
      </c>
      <c r="C301" s="38" t="s">
        <v>203</v>
      </c>
      <c r="D301" s="15">
        <v>35</v>
      </c>
      <c r="E301" s="15" t="s">
        <v>40</v>
      </c>
      <c r="F301" s="16" t="s">
        <v>372</v>
      </c>
      <c r="G301" s="15" t="s">
        <v>388</v>
      </c>
      <c r="H301" s="89" t="s">
        <v>384</v>
      </c>
      <c r="I301" s="61">
        <v>163732.98767550071</v>
      </c>
    </row>
    <row r="302" spans="2:9" hidden="1" x14ac:dyDescent="0.3">
      <c r="B302" s="16" t="s">
        <v>288</v>
      </c>
      <c r="C302" s="38" t="s">
        <v>203</v>
      </c>
      <c r="D302" s="15">
        <v>38</v>
      </c>
      <c r="E302" s="15" t="s">
        <v>42</v>
      </c>
      <c r="F302" s="16" t="s">
        <v>372</v>
      </c>
      <c r="G302" s="15" t="s">
        <v>389</v>
      </c>
      <c r="H302" s="89" t="s">
        <v>374</v>
      </c>
      <c r="I302" s="61">
        <v>82313.313793237132</v>
      </c>
    </row>
    <row r="303" spans="2:9" hidden="1" x14ac:dyDescent="0.3">
      <c r="B303" s="16" t="s">
        <v>288</v>
      </c>
      <c r="C303" s="38" t="s">
        <v>203</v>
      </c>
      <c r="D303" s="15">
        <v>42</v>
      </c>
      <c r="E303" s="15" t="s">
        <v>44</v>
      </c>
      <c r="F303" s="16" t="s">
        <v>372</v>
      </c>
      <c r="G303" s="15" t="s">
        <v>390</v>
      </c>
      <c r="H303" s="89" t="s">
        <v>374</v>
      </c>
      <c r="I303" s="61">
        <v>14332.941186854017</v>
      </c>
    </row>
    <row r="304" spans="2:9" hidden="1" x14ac:dyDescent="0.3">
      <c r="B304" s="16" t="s">
        <v>288</v>
      </c>
      <c r="C304" s="38" t="s">
        <v>203</v>
      </c>
      <c r="D304" s="15">
        <v>59</v>
      </c>
      <c r="E304" s="15" t="s">
        <v>46</v>
      </c>
      <c r="F304" s="16" t="s">
        <v>372</v>
      </c>
      <c r="G304" s="15" t="s">
        <v>391</v>
      </c>
      <c r="H304" s="89" t="s">
        <v>374</v>
      </c>
      <c r="I304" s="61">
        <v>110061.96039375692</v>
      </c>
    </row>
    <row r="305" spans="2:9" hidden="1" x14ac:dyDescent="0.3">
      <c r="B305" s="16" t="s">
        <v>288</v>
      </c>
      <c r="C305" s="38" t="s">
        <v>203</v>
      </c>
      <c r="D305" s="15">
        <v>65</v>
      </c>
      <c r="E305" s="15" t="s">
        <v>48</v>
      </c>
      <c r="F305" s="16" t="s">
        <v>372</v>
      </c>
      <c r="G305" s="15" t="s">
        <v>392</v>
      </c>
      <c r="H305" s="89" t="s">
        <v>393</v>
      </c>
      <c r="I305" s="61">
        <v>1053.7547363848566</v>
      </c>
    </row>
    <row r="306" spans="2:9" hidden="1" x14ac:dyDescent="0.3">
      <c r="B306" s="16" t="s">
        <v>288</v>
      </c>
      <c r="C306" s="38" t="s">
        <v>203</v>
      </c>
      <c r="D306" s="15">
        <v>84</v>
      </c>
      <c r="E306" s="15" t="s">
        <v>50</v>
      </c>
      <c r="F306" s="16" t="s">
        <v>372</v>
      </c>
      <c r="G306" s="15" t="s">
        <v>394</v>
      </c>
      <c r="H306" s="89" t="s">
        <v>393</v>
      </c>
      <c r="I306" s="61">
        <v>6666.9580992521005</v>
      </c>
    </row>
    <row r="307" spans="2:9" hidden="1" x14ac:dyDescent="0.3">
      <c r="B307" s="16" t="s">
        <v>288</v>
      </c>
      <c r="C307" s="38" t="s">
        <v>203</v>
      </c>
      <c r="D307" s="15">
        <v>90</v>
      </c>
      <c r="E307" s="15" t="s">
        <v>52</v>
      </c>
      <c r="F307" s="16" t="s">
        <v>372</v>
      </c>
      <c r="G307" s="15" t="s">
        <v>395</v>
      </c>
      <c r="H307" s="89" t="s">
        <v>384</v>
      </c>
      <c r="I307" s="61">
        <v>275925.67836097424</v>
      </c>
    </row>
    <row r="308" spans="2:9" hidden="1" x14ac:dyDescent="0.3">
      <c r="B308" s="16" t="s">
        <v>288</v>
      </c>
      <c r="C308" s="38" t="s">
        <v>203</v>
      </c>
      <c r="D308" s="15">
        <v>91</v>
      </c>
      <c r="E308" s="15" t="s">
        <v>54</v>
      </c>
      <c r="F308" s="16" t="s">
        <v>372</v>
      </c>
      <c r="G308" s="15" t="s">
        <v>396</v>
      </c>
      <c r="H308" s="89" t="s">
        <v>384</v>
      </c>
      <c r="I308" s="61">
        <v>275925.67836097424</v>
      </c>
    </row>
    <row r="309" spans="2:9" hidden="1" x14ac:dyDescent="0.3">
      <c r="B309" s="16" t="s">
        <v>288</v>
      </c>
      <c r="C309" s="38" t="s">
        <v>203</v>
      </c>
      <c r="D309" s="15">
        <v>98</v>
      </c>
      <c r="E309" s="15" t="s">
        <v>56</v>
      </c>
      <c r="F309" s="16" t="s">
        <v>372</v>
      </c>
      <c r="G309" s="15" t="s">
        <v>397</v>
      </c>
      <c r="H309" s="89" t="s">
        <v>381</v>
      </c>
      <c r="I309" s="61">
        <v>569506.04408869799</v>
      </c>
    </row>
    <row r="310" spans="2:9" hidden="1" x14ac:dyDescent="0.3">
      <c r="B310" s="16" t="s">
        <v>288</v>
      </c>
      <c r="C310" s="38" t="s">
        <v>203</v>
      </c>
      <c r="D310" s="15">
        <v>109</v>
      </c>
      <c r="E310" s="15" t="s">
        <v>58</v>
      </c>
      <c r="F310" s="16" t="s">
        <v>372</v>
      </c>
      <c r="G310" s="15" t="s">
        <v>398</v>
      </c>
      <c r="H310" s="89" t="s">
        <v>393</v>
      </c>
      <c r="I310" s="61">
        <v>9804.9919040198711</v>
      </c>
    </row>
    <row r="311" spans="2:9" hidden="1" x14ac:dyDescent="0.3">
      <c r="B311" s="16" t="s">
        <v>288</v>
      </c>
      <c r="C311" s="38" t="s">
        <v>203</v>
      </c>
      <c r="D311" s="15">
        <v>114</v>
      </c>
      <c r="E311" s="15" t="s">
        <v>60</v>
      </c>
      <c r="F311" s="16" t="s">
        <v>372</v>
      </c>
      <c r="G311" s="15" t="s">
        <v>399</v>
      </c>
      <c r="H311" s="89" t="s">
        <v>376</v>
      </c>
      <c r="I311" s="61">
        <v>233141.53679881079</v>
      </c>
    </row>
    <row r="312" spans="2:9" hidden="1" x14ac:dyDescent="0.3">
      <c r="B312" s="16" t="s">
        <v>288</v>
      </c>
      <c r="C312" s="38" t="s">
        <v>203</v>
      </c>
      <c r="D312" s="15">
        <v>125</v>
      </c>
      <c r="E312" s="15" t="s">
        <v>62</v>
      </c>
      <c r="F312" s="16" t="s">
        <v>372</v>
      </c>
      <c r="G312" s="15" t="s">
        <v>400</v>
      </c>
      <c r="H312" s="89" t="s">
        <v>381</v>
      </c>
      <c r="I312" s="61">
        <v>317056.93630988448</v>
      </c>
    </row>
    <row r="313" spans="2:9" hidden="1" x14ac:dyDescent="0.3">
      <c r="B313" s="16" t="s">
        <v>288</v>
      </c>
      <c r="C313" s="38" t="s">
        <v>203</v>
      </c>
      <c r="D313" s="15">
        <v>127</v>
      </c>
      <c r="E313" s="15" t="s">
        <v>64</v>
      </c>
      <c r="F313" s="16" t="s">
        <v>372</v>
      </c>
      <c r="G313" s="15" t="s">
        <v>401</v>
      </c>
      <c r="H313" s="89" t="s">
        <v>393</v>
      </c>
      <c r="I313" s="61">
        <v>5004.4453830922521</v>
      </c>
    </row>
    <row r="314" spans="2:9" hidden="1" x14ac:dyDescent="0.3">
      <c r="B314" s="16" t="s">
        <v>288</v>
      </c>
      <c r="C314" s="38" t="s">
        <v>203</v>
      </c>
      <c r="D314" s="15">
        <v>128</v>
      </c>
      <c r="E314" s="15" t="s">
        <v>66</v>
      </c>
      <c r="F314" s="16" t="s">
        <v>372</v>
      </c>
      <c r="G314" s="15" t="s">
        <v>402</v>
      </c>
      <c r="H314" s="89" t="s">
        <v>384</v>
      </c>
      <c r="I314" s="61">
        <v>165341.93796535279</v>
      </c>
    </row>
    <row r="315" spans="2:9" hidden="1" x14ac:dyDescent="0.3">
      <c r="B315" s="16" t="s">
        <v>288</v>
      </c>
      <c r="C315" s="38" t="s">
        <v>203</v>
      </c>
      <c r="D315" s="19">
        <v>130</v>
      </c>
      <c r="E315" s="19" t="s">
        <v>68</v>
      </c>
      <c r="F315" s="20" t="s">
        <v>372</v>
      </c>
      <c r="G315" s="19" t="s">
        <v>403</v>
      </c>
      <c r="H315" s="90" t="s">
        <v>404</v>
      </c>
      <c r="I315" s="62">
        <v>143415.38046658371</v>
      </c>
    </row>
    <row r="316" spans="2:9" hidden="1" x14ac:dyDescent="0.3">
      <c r="B316" s="16" t="s">
        <v>288</v>
      </c>
      <c r="C316" s="16" t="s">
        <v>204</v>
      </c>
      <c r="D316" s="15">
        <v>2</v>
      </c>
      <c r="E316" s="15" t="s">
        <v>6</v>
      </c>
      <c r="F316" s="16" t="s">
        <v>372</v>
      </c>
      <c r="G316" s="15" t="s">
        <v>373</v>
      </c>
      <c r="H316" s="89" t="s">
        <v>374</v>
      </c>
      <c r="I316" s="61">
        <v>3775.3643584553347</v>
      </c>
    </row>
    <row r="317" spans="2:9" hidden="1" x14ac:dyDescent="0.3">
      <c r="B317" s="16" t="s">
        <v>288</v>
      </c>
      <c r="C317" s="16" t="s">
        <v>204</v>
      </c>
      <c r="D317" s="15">
        <v>11</v>
      </c>
      <c r="E317" s="15" t="s">
        <v>10</v>
      </c>
      <c r="F317" s="16" t="s">
        <v>372</v>
      </c>
      <c r="G317" s="15" t="s">
        <v>375</v>
      </c>
      <c r="H317" s="89" t="s">
        <v>376</v>
      </c>
      <c r="I317" s="61">
        <v>262618.85856611183</v>
      </c>
    </row>
    <row r="318" spans="2:9" hidden="1" x14ac:dyDescent="0.3">
      <c r="B318" s="16" t="s">
        <v>288</v>
      </c>
      <c r="C318" s="16" t="s">
        <v>204</v>
      </c>
      <c r="D318" s="15">
        <v>23</v>
      </c>
      <c r="E318" s="15" t="s">
        <v>323</v>
      </c>
      <c r="F318" s="16" t="s">
        <v>372</v>
      </c>
      <c r="G318" s="15" t="s">
        <v>377</v>
      </c>
      <c r="H318" s="89" t="s">
        <v>376</v>
      </c>
      <c r="I318" s="61">
        <v>224930.95858965383</v>
      </c>
    </row>
    <row r="319" spans="2:9" hidden="1" x14ac:dyDescent="0.3">
      <c r="B319" s="16" t="s">
        <v>288</v>
      </c>
      <c r="C319" s="16" t="s">
        <v>204</v>
      </c>
      <c r="D319" s="15">
        <v>24</v>
      </c>
      <c r="E319" s="15" t="s">
        <v>14</v>
      </c>
      <c r="F319" s="16" t="s">
        <v>372</v>
      </c>
      <c r="G319" s="15" t="s">
        <v>378</v>
      </c>
      <c r="H319" s="89" t="s">
        <v>376</v>
      </c>
      <c r="I319" s="61">
        <v>197412.80940049415</v>
      </c>
    </row>
    <row r="320" spans="2:9" hidden="1" x14ac:dyDescent="0.3">
      <c r="B320" s="16" t="s">
        <v>288</v>
      </c>
      <c r="C320" s="16" t="s">
        <v>204</v>
      </c>
      <c r="D320" s="15">
        <v>25</v>
      </c>
      <c r="E320" s="15" t="s">
        <v>18</v>
      </c>
      <c r="F320" s="16" t="s">
        <v>372</v>
      </c>
      <c r="G320" s="15" t="s">
        <v>379</v>
      </c>
      <c r="H320" s="89" t="s">
        <v>374</v>
      </c>
      <c r="I320" s="61">
        <v>83750.888836573242</v>
      </c>
    </row>
    <row r="321" spans="2:9" hidden="1" x14ac:dyDescent="0.3">
      <c r="B321" s="16" t="s">
        <v>288</v>
      </c>
      <c r="C321" s="16" t="s">
        <v>204</v>
      </c>
      <c r="D321" s="15">
        <v>26</v>
      </c>
      <c r="E321" s="15" t="s">
        <v>22</v>
      </c>
      <c r="F321" s="16" t="s">
        <v>372</v>
      </c>
      <c r="G321" s="15" t="s">
        <v>380</v>
      </c>
      <c r="H321" s="89" t="s">
        <v>381</v>
      </c>
      <c r="I321" s="61">
        <v>106734.73033608208</v>
      </c>
    </row>
    <row r="322" spans="2:9" hidden="1" x14ac:dyDescent="0.3">
      <c r="B322" s="16" t="s">
        <v>288</v>
      </c>
      <c r="C322" s="16" t="s">
        <v>204</v>
      </c>
      <c r="D322" s="15">
        <v>27</v>
      </c>
      <c r="E322" s="15" t="s">
        <v>26</v>
      </c>
      <c r="F322" s="16" t="s">
        <v>372</v>
      </c>
      <c r="G322" s="15" t="s">
        <v>382</v>
      </c>
      <c r="H322" s="89" t="s">
        <v>374</v>
      </c>
      <c r="I322" s="61">
        <v>1952.5921511612512</v>
      </c>
    </row>
    <row r="323" spans="2:9" hidden="1" x14ac:dyDescent="0.3">
      <c r="B323" s="16" t="s">
        <v>288</v>
      </c>
      <c r="C323" s="16" t="s">
        <v>204</v>
      </c>
      <c r="D323" s="15">
        <v>28</v>
      </c>
      <c r="E323" s="15" t="s">
        <v>30</v>
      </c>
      <c r="F323" s="16" t="s">
        <v>372</v>
      </c>
      <c r="G323" s="15" t="s">
        <v>383</v>
      </c>
      <c r="H323" s="89" t="s">
        <v>384</v>
      </c>
      <c r="I323" s="61">
        <v>101697.50787298181</v>
      </c>
    </row>
    <row r="324" spans="2:9" hidden="1" x14ac:dyDescent="0.3">
      <c r="B324" s="16" t="s">
        <v>288</v>
      </c>
      <c r="C324" s="16" t="s">
        <v>204</v>
      </c>
      <c r="D324" s="15">
        <v>29</v>
      </c>
      <c r="E324" s="15" t="s">
        <v>34</v>
      </c>
      <c r="F324" s="16" t="s">
        <v>372</v>
      </c>
      <c r="G324" s="15" t="s">
        <v>385</v>
      </c>
      <c r="H324" s="89" t="s">
        <v>384</v>
      </c>
      <c r="I324" s="61">
        <v>141180.06975308058</v>
      </c>
    </row>
    <row r="325" spans="2:9" hidden="1" x14ac:dyDescent="0.3">
      <c r="B325" s="16" t="s">
        <v>288</v>
      </c>
      <c r="C325" s="16" t="s">
        <v>204</v>
      </c>
      <c r="D325" s="15">
        <v>31</v>
      </c>
      <c r="E325" s="15" t="s">
        <v>36</v>
      </c>
      <c r="F325" s="16" t="s">
        <v>372</v>
      </c>
      <c r="G325" s="15" t="s">
        <v>386</v>
      </c>
      <c r="H325" s="89" t="s">
        <v>384</v>
      </c>
      <c r="I325" s="61">
        <v>8375.0888836573231</v>
      </c>
    </row>
    <row r="326" spans="2:9" hidden="1" x14ac:dyDescent="0.3">
      <c r="B326" s="16" t="s">
        <v>288</v>
      </c>
      <c r="C326" s="16" t="s">
        <v>204</v>
      </c>
      <c r="D326" s="15">
        <v>34</v>
      </c>
      <c r="E326" s="15" t="s">
        <v>38</v>
      </c>
      <c r="F326" s="16" t="s">
        <v>372</v>
      </c>
      <c r="G326" s="15" t="s">
        <v>387</v>
      </c>
      <c r="H326" s="89" t="s">
        <v>384</v>
      </c>
      <c r="I326" s="61">
        <v>8375.0888836573231</v>
      </c>
    </row>
    <row r="327" spans="2:9" hidden="1" x14ac:dyDescent="0.3">
      <c r="B327" s="16" t="s">
        <v>288</v>
      </c>
      <c r="C327" s="16" t="s">
        <v>204</v>
      </c>
      <c r="D327" s="15">
        <v>35</v>
      </c>
      <c r="E327" s="15" t="s">
        <v>40</v>
      </c>
      <c r="F327" s="16" t="s">
        <v>372</v>
      </c>
      <c r="G327" s="15" t="s">
        <v>388</v>
      </c>
      <c r="H327" s="89" t="s">
        <v>384</v>
      </c>
      <c r="I327" s="61">
        <v>163314.23323131786</v>
      </c>
    </row>
    <row r="328" spans="2:9" hidden="1" x14ac:dyDescent="0.3">
      <c r="B328" s="16" t="s">
        <v>288</v>
      </c>
      <c r="C328" s="16" t="s">
        <v>204</v>
      </c>
      <c r="D328" s="15">
        <v>38</v>
      </c>
      <c r="E328" s="15" t="s">
        <v>42</v>
      </c>
      <c r="F328" s="16" t="s">
        <v>372</v>
      </c>
      <c r="G328" s="15" t="s">
        <v>389</v>
      </c>
      <c r="H328" s="89" t="s">
        <v>374</v>
      </c>
      <c r="I328" s="61">
        <v>82313.313793237132</v>
      </c>
    </row>
    <row r="329" spans="2:9" hidden="1" x14ac:dyDescent="0.3">
      <c r="B329" s="16" t="s">
        <v>288</v>
      </c>
      <c r="C329" s="16" t="s">
        <v>204</v>
      </c>
      <c r="D329" s="15">
        <v>42</v>
      </c>
      <c r="E329" s="15" t="s">
        <v>44</v>
      </c>
      <c r="F329" s="16" t="s">
        <v>372</v>
      </c>
      <c r="G329" s="15" t="s">
        <v>390</v>
      </c>
      <c r="H329" s="89" t="s">
        <v>374</v>
      </c>
      <c r="I329" s="61">
        <v>18544.839670955502</v>
      </c>
    </row>
    <row r="330" spans="2:9" hidden="1" x14ac:dyDescent="0.3">
      <c r="B330" s="16" t="s">
        <v>288</v>
      </c>
      <c r="C330" s="16" t="s">
        <v>204</v>
      </c>
      <c r="D330" s="15">
        <v>59</v>
      </c>
      <c r="E330" s="15" t="s">
        <v>46</v>
      </c>
      <c r="F330" s="16" t="s">
        <v>372</v>
      </c>
      <c r="G330" s="15" t="s">
        <v>391</v>
      </c>
      <c r="H330" s="89" t="s">
        <v>374</v>
      </c>
      <c r="I330" s="61">
        <v>103468.41894753797</v>
      </c>
    </row>
    <row r="331" spans="2:9" hidden="1" x14ac:dyDescent="0.3">
      <c r="B331" s="16" t="s">
        <v>288</v>
      </c>
      <c r="C331" s="16" t="s">
        <v>204</v>
      </c>
      <c r="D331" s="15">
        <v>65</v>
      </c>
      <c r="E331" s="15" t="s">
        <v>48</v>
      </c>
      <c r="F331" s="16" t="s">
        <v>372</v>
      </c>
      <c r="G331" s="15" t="s">
        <v>392</v>
      </c>
      <c r="H331" s="89" t="s">
        <v>393</v>
      </c>
      <c r="I331" s="61">
        <v>1053.7547363848566</v>
      </c>
    </row>
    <row r="332" spans="2:9" hidden="1" x14ac:dyDescent="0.3">
      <c r="B332" s="16" t="s">
        <v>288</v>
      </c>
      <c r="C332" s="16" t="s">
        <v>204</v>
      </c>
      <c r="D332" s="15">
        <v>84</v>
      </c>
      <c r="E332" s="15" t="s">
        <v>50</v>
      </c>
      <c r="F332" s="16" t="s">
        <v>372</v>
      </c>
      <c r="G332" s="15" t="s">
        <v>394</v>
      </c>
      <c r="H332" s="89" t="s">
        <v>393</v>
      </c>
      <c r="I332" s="61">
        <v>5818.2938916036555</v>
      </c>
    </row>
    <row r="333" spans="2:9" hidden="1" x14ac:dyDescent="0.3">
      <c r="B333" s="16" t="s">
        <v>288</v>
      </c>
      <c r="C333" s="16" t="s">
        <v>204</v>
      </c>
      <c r="D333" s="15">
        <v>90</v>
      </c>
      <c r="E333" s="15" t="s">
        <v>52</v>
      </c>
      <c r="F333" s="16" t="s">
        <v>372</v>
      </c>
      <c r="G333" s="15" t="s">
        <v>395</v>
      </c>
      <c r="H333" s="89" t="s">
        <v>384</v>
      </c>
      <c r="I333" s="61">
        <v>197412.80940049415</v>
      </c>
    </row>
    <row r="334" spans="2:9" hidden="1" x14ac:dyDescent="0.3">
      <c r="B334" s="16" t="s">
        <v>288</v>
      </c>
      <c r="C334" s="16" t="s">
        <v>204</v>
      </c>
      <c r="D334" s="15">
        <v>91</v>
      </c>
      <c r="E334" s="15" t="s">
        <v>54</v>
      </c>
      <c r="F334" s="16" t="s">
        <v>372</v>
      </c>
      <c r="G334" s="15" t="s">
        <v>396</v>
      </c>
      <c r="H334" s="89" t="s">
        <v>384</v>
      </c>
      <c r="I334" s="61">
        <v>199327.11543104431</v>
      </c>
    </row>
    <row r="335" spans="2:9" hidden="1" x14ac:dyDescent="0.3">
      <c r="B335" s="16" t="s">
        <v>288</v>
      </c>
      <c r="C335" s="16" t="s">
        <v>204</v>
      </c>
      <c r="D335" s="15">
        <v>98</v>
      </c>
      <c r="E335" s="15" t="s">
        <v>56</v>
      </c>
      <c r="F335" s="16" t="s">
        <v>372</v>
      </c>
      <c r="G335" s="15" t="s">
        <v>397</v>
      </c>
      <c r="H335" s="89" t="s">
        <v>381</v>
      </c>
      <c r="I335" s="61">
        <v>675749.02943222411</v>
      </c>
    </row>
    <row r="336" spans="2:9" hidden="1" x14ac:dyDescent="0.3">
      <c r="B336" s="16" t="s">
        <v>288</v>
      </c>
      <c r="C336" s="16" t="s">
        <v>204</v>
      </c>
      <c r="D336" s="15">
        <v>109</v>
      </c>
      <c r="E336" s="15" t="s">
        <v>58</v>
      </c>
      <c r="F336" s="16" t="s">
        <v>372</v>
      </c>
      <c r="G336" s="15" t="s">
        <v>398</v>
      </c>
      <c r="H336" s="89" t="s">
        <v>393</v>
      </c>
      <c r="I336" s="61">
        <v>9804.9919040198711</v>
      </c>
    </row>
    <row r="337" spans="2:9" hidden="1" x14ac:dyDescent="0.3">
      <c r="B337" s="16" t="s">
        <v>288</v>
      </c>
      <c r="C337" s="16" t="s">
        <v>204</v>
      </c>
      <c r="D337" s="15">
        <v>114</v>
      </c>
      <c r="E337" s="15" t="s">
        <v>60</v>
      </c>
      <c r="F337" s="16" t="s">
        <v>372</v>
      </c>
      <c r="G337" s="15" t="s">
        <v>399</v>
      </c>
      <c r="H337" s="89" t="s">
        <v>376</v>
      </c>
      <c r="I337" s="61">
        <v>273386.82998795697</v>
      </c>
    </row>
    <row r="338" spans="2:9" hidden="1" x14ac:dyDescent="0.3">
      <c r="B338" s="16" t="s">
        <v>288</v>
      </c>
      <c r="C338" s="16" t="s">
        <v>204</v>
      </c>
      <c r="D338" s="15">
        <v>125</v>
      </c>
      <c r="E338" s="15" t="s">
        <v>62</v>
      </c>
      <c r="F338" s="16" t="s">
        <v>372</v>
      </c>
      <c r="G338" s="15" t="s">
        <v>400</v>
      </c>
      <c r="H338" s="89" t="s">
        <v>381</v>
      </c>
      <c r="I338" s="61">
        <v>263217.07920065877</v>
      </c>
    </row>
    <row r="339" spans="2:9" hidden="1" x14ac:dyDescent="0.3">
      <c r="B339" s="16" t="s">
        <v>288</v>
      </c>
      <c r="C339" s="16" t="s">
        <v>204</v>
      </c>
      <c r="D339" s="15">
        <v>127</v>
      </c>
      <c r="E339" s="15" t="s">
        <v>64</v>
      </c>
      <c r="F339" s="16" t="s">
        <v>372</v>
      </c>
      <c r="G339" s="15" t="s">
        <v>401</v>
      </c>
      <c r="H339" s="89" t="s">
        <v>393</v>
      </c>
      <c r="I339" s="61">
        <v>8375.0888836573231</v>
      </c>
    </row>
    <row r="340" spans="2:9" hidden="1" x14ac:dyDescent="0.3">
      <c r="B340" s="16" t="s">
        <v>288</v>
      </c>
      <c r="C340" s="16" t="s">
        <v>204</v>
      </c>
      <c r="D340" s="15">
        <v>128</v>
      </c>
      <c r="E340" s="15" t="s">
        <v>66</v>
      </c>
      <c r="F340" s="16" t="s">
        <v>372</v>
      </c>
      <c r="G340" s="15" t="s">
        <v>402</v>
      </c>
      <c r="H340" s="89" t="s">
        <v>384</v>
      </c>
      <c r="I340" s="61">
        <v>157332.02688584829</v>
      </c>
    </row>
    <row r="341" spans="2:9" hidden="1" x14ac:dyDescent="0.3">
      <c r="B341" s="16" t="s">
        <v>288</v>
      </c>
      <c r="C341" s="16" t="s">
        <v>204</v>
      </c>
      <c r="D341" s="19">
        <v>130</v>
      </c>
      <c r="E341" s="19" t="s">
        <v>68</v>
      </c>
      <c r="F341" s="20" t="s">
        <v>372</v>
      </c>
      <c r="G341" s="19" t="s">
        <v>403</v>
      </c>
      <c r="H341" s="90" t="s">
        <v>404</v>
      </c>
      <c r="I341" s="62">
        <v>258479.80155917787</v>
      </c>
    </row>
    <row r="342" spans="2:9" hidden="1" x14ac:dyDescent="0.3">
      <c r="B342" s="16" t="s">
        <v>288</v>
      </c>
      <c r="C342" s="16" t="s">
        <v>205</v>
      </c>
      <c r="D342" s="15">
        <v>2</v>
      </c>
      <c r="E342" s="15" t="s">
        <v>6</v>
      </c>
      <c r="F342" s="16" t="s">
        <v>372</v>
      </c>
      <c r="G342" s="15" t="s">
        <v>373</v>
      </c>
      <c r="H342" s="89" t="s">
        <v>374</v>
      </c>
      <c r="I342" s="61">
        <v>3075.9096385542166</v>
      </c>
    </row>
    <row r="343" spans="2:9" hidden="1" x14ac:dyDescent="0.3">
      <c r="B343" s="16" t="s">
        <v>288</v>
      </c>
      <c r="C343" s="16" t="s">
        <v>205</v>
      </c>
      <c r="D343" s="15">
        <v>11</v>
      </c>
      <c r="E343" s="15" t="s">
        <v>10</v>
      </c>
      <c r="F343" s="16" t="s">
        <v>372</v>
      </c>
      <c r="G343" s="15" t="s">
        <v>375</v>
      </c>
      <c r="H343" s="89" t="s">
        <v>376</v>
      </c>
      <c r="I343" s="61">
        <v>267901.80722891563</v>
      </c>
    </row>
    <row r="344" spans="2:9" hidden="1" x14ac:dyDescent="0.3">
      <c r="B344" s="16" t="s">
        <v>288</v>
      </c>
      <c r="C344" s="16" t="s">
        <v>205</v>
      </c>
      <c r="D344" s="15">
        <v>23</v>
      </c>
      <c r="E344" s="15" t="s">
        <v>323</v>
      </c>
      <c r="F344" s="16" t="s">
        <v>372</v>
      </c>
      <c r="G344" s="15" t="s">
        <v>377</v>
      </c>
      <c r="H344" s="89" t="s">
        <v>376</v>
      </c>
      <c r="I344" s="61">
        <v>236894.65361445778</v>
      </c>
    </row>
    <row r="345" spans="2:9" hidden="1" x14ac:dyDescent="0.3">
      <c r="B345" s="16" t="s">
        <v>288</v>
      </c>
      <c r="C345" s="16" t="s">
        <v>205</v>
      </c>
      <c r="D345" s="15">
        <v>24</v>
      </c>
      <c r="E345" s="15" t="s">
        <v>14</v>
      </c>
      <c r="F345" s="16" t="s">
        <v>372</v>
      </c>
      <c r="G345" s="15" t="s">
        <v>378</v>
      </c>
      <c r="H345" s="89" t="s">
        <v>376</v>
      </c>
      <c r="I345" s="61">
        <v>217050.07530120481</v>
      </c>
    </row>
    <row r="346" spans="2:9" hidden="1" x14ac:dyDescent="0.3">
      <c r="B346" s="16" t="s">
        <v>288</v>
      </c>
      <c r="C346" s="16" t="s">
        <v>205</v>
      </c>
      <c r="D346" s="15">
        <v>25</v>
      </c>
      <c r="E346" s="15" t="s">
        <v>18</v>
      </c>
      <c r="F346" s="16" t="s">
        <v>372</v>
      </c>
      <c r="G346" s="15" t="s">
        <v>379</v>
      </c>
      <c r="H346" s="89" t="s">
        <v>374</v>
      </c>
      <c r="I346" s="61">
        <v>97982.605421686734</v>
      </c>
    </row>
    <row r="347" spans="2:9" hidden="1" x14ac:dyDescent="0.3">
      <c r="B347" s="16" t="s">
        <v>288</v>
      </c>
      <c r="C347" s="16" t="s">
        <v>205</v>
      </c>
      <c r="D347" s="15">
        <v>26</v>
      </c>
      <c r="E347" s="15" t="s">
        <v>22</v>
      </c>
      <c r="F347" s="16" t="s">
        <v>372</v>
      </c>
      <c r="G347" s="15" t="s">
        <v>380</v>
      </c>
      <c r="H347" s="89" t="s">
        <v>381</v>
      </c>
      <c r="I347" s="61">
        <v>121548.04216867467</v>
      </c>
    </row>
    <row r="348" spans="2:9" hidden="1" x14ac:dyDescent="0.3">
      <c r="B348" s="16" t="s">
        <v>288</v>
      </c>
      <c r="C348" s="16" t="s">
        <v>205</v>
      </c>
      <c r="D348" s="15">
        <v>27</v>
      </c>
      <c r="E348" s="15" t="s">
        <v>26</v>
      </c>
      <c r="F348" s="16" t="s">
        <v>372</v>
      </c>
      <c r="G348" s="15" t="s">
        <v>382</v>
      </c>
      <c r="H348" s="89" t="s">
        <v>374</v>
      </c>
      <c r="I348" s="61">
        <v>2728.6295180722882</v>
      </c>
    </row>
    <row r="349" spans="2:9" hidden="1" x14ac:dyDescent="0.3">
      <c r="B349" s="16" t="s">
        <v>288</v>
      </c>
      <c r="C349" s="16" t="s">
        <v>205</v>
      </c>
      <c r="D349" s="15">
        <v>28</v>
      </c>
      <c r="E349" s="15" t="s">
        <v>30</v>
      </c>
      <c r="F349" s="16" t="s">
        <v>372</v>
      </c>
      <c r="G349" s="15" t="s">
        <v>383</v>
      </c>
      <c r="H349" s="89" t="s">
        <v>384</v>
      </c>
      <c r="I349" s="61">
        <v>146353.76506024096</v>
      </c>
    </row>
    <row r="350" spans="2:9" hidden="1" x14ac:dyDescent="0.3">
      <c r="B350" s="16" t="s">
        <v>288</v>
      </c>
      <c r="C350" s="16" t="s">
        <v>205</v>
      </c>
      <c r="D350" s="15">
        <v>29</v>
      </c>
      <c r="E350" s="15" t="s">
        <v>34</v>
      </c>
      <c r="F350" s="16" t="s">
        <v>372</v>
      </c>
      <c r="G350" s="15" t="s">
        <v>385</v>
      </c>
      <c r="H350" s="89" t="s">
        <v>384</v>
      </c>
      <c r="I350" s="61">
        <v>146353.76506024096</v>
      </c>
    </row>
    <row r="351" spans="2:9" hidden="1" x14ac:dyDescent="0.3">
      <c r="B351" s="16" t="s">
        <v>288</v>
      </c>
      <c r="C351" s="16" t="s">
        <v>205</v>
      </c>
      <c r="D351" s="15">
        <v>31</v>
      </c>
      <c r="E351" s="15" t="s">
        <v>36</v>
      </c>
      <c r="F351" s="16" t="s">
        <v>372</v>
      </c>
      <c r="G351" s="15" t="s">
        <v>386</v>
      </c>
      <c r="H351" s="89" t="s">
        <v>384</v>
      </c>
      <c r="I351" s="61">
        <v>10542.432228915659</v>
      </c>
    </row>
    <row r="352" spans="2:9" hidden="1" x14ac:dyDescent="0.3">
      <c r="B352" s="16" t="s">
        <v>288</v>
      </c>
      <c r="C352" s="16" t="s">
        <v>205</v>
      </c>
      <c r="D352" s="15">
        <v>34</v>
      </c>
      <c r="E352" s="15" t="s">
        <v>38</v>
      </c>
      <c r="F352" s="16" t="s">
        <v>372</v>
      </c>
      <c r="G352" s="15" t="s">
        <v>387</v>
      </c>
      <c r="H352" s="89" t="s">
        <v>384</v>
      </c>
      <c r="I352" s="61">
        <v>10046.317771084334</v>
      </c>
    </row>
    <row r="353" spans="2:9" hidden="1" x14ac:dyDescent="0.3">
      <c r="B353" s="16" t="s">
        <v>288</v>
      </c>
      <c r="C353" s="16" t="s">
        <v>205</v>
      </c>
      <c r="D353" s="15">
        <v>35</v>
      </c>
      <c r="E353" s="15" t="s">
        <v>40</v>
      </c>
      <c r="F353" s="16" t="s">
        <v>372</v>
      </c>
      <c r="G353" s="15" t="s">
        <v>388</v>
      </c>
      <c r="H353" s="89" t="s">
        <v>384</v>
      </c>
      <c r="I353" s="61">
        <v>167438.62951807232</v>
      </c>
    </row>
    <row r="354" spans="2:9" hidden="1" x14ac:dyDescent="0.3">
      <c r="B354" s="16" t="s">
        <v>288</v>
      </c>
      <c r="C354" s="16" t="s">
        <v>205</v>
      </c>
      <c r="D354" s="15">
        <v>38</v>
      </c>
      <c r="E354" s="15" t="s">
        <v>42</v>
      </c>
      <c r="F354" s="16" t="s">
        <v>372</v>
      </c>
      <c r="G354" s="15" t="s">
        <v>389</v>
      </c>
      <c r="H354" s="89" t="s">
        <v>374</v>
      </c>
      <c r="I354" s="61">
        <v>93021.460843373468</v>
      </c>
    </row>
    <row r="355" spans="2:9" hidden="1" x14ac:dyDescent="0.3">
      <c r="B355" s="16" t="s">
        <v>288</v>
      </c>
      <c r="C355" s="16" t="s">
        <v>205</v>
      </c>
      <c r="D355" s="15">
        <v>42</v>
      </c>
      <c r="E355" s="15" t="s">
        <v>44</v>
      </c>
      <c r="F355" s="16" t="s">
        <v>372</v>
      </c>
      <c r="G355" s="15" t="s">
        <v>390</v>
      </c>
      <c r="H355" s="89" t="s">
        <v>374</v>
      </c>
      <c r="I355" s="61">
        <v>25053.780120481926</v>
      </c>
    </row>
    <row r="356" spans="2:9" hidden="1" x14ac:dyDescent="0.3">
      <c r="B356" s="16" t="s">
        <v>288</v>
      </c>
      <c r="C356" s="16" t="s">
        <v>205</v>
      </c>
      <c r="D356" s="15">
        <v>59</v>
      </c>
      <c r="E356" s="15" t="s">
        <v>46</v>
      </c>
      <c r="F356" s="16" t="s">
        <v>372</v>
      </c>
      <c r="G356" s="15" t="s">
        <v>391</v>
      </c>
      <c r="H356" s="89" t="s">
        <v>374</v>
      </c>
      <c r="I356" s="61">
        <v>131991.40080643943</v>
      </c>
    </row>
    <row r="357" spans="2:9" hidden="1" x14ac:dyDescent="0.3">
      <c r="B357" s="16" t="s">
        <v>288</v>
      </c>
      <c r="C357" s="16" t="s">
        <v>205</v>
      </c>
      <c r="D357" s="15">
        <v>65</v>
      </c>
      <c r="E357" s="15" t="s">
        <v>48</v>
      </c>
      <c r="F357" s="16" t="s">
        <v>372</v>
      </c>
      <c r="G357" s="15" t="s">
        <v>392</v>
      </c>
      <c r="H357" s="89" t="s">
        <v>393</v>
      </c>
      <c r="I357" s="61">
        <v>1116.2575301204815</v>
      </c>
    </row>
    <row r="358" spans="2:9" hidden="1" x14ac:dyDescent="0.3">
      <c r="B358" s="16" t="s">
        <v>288</v>
      </c>
      <c r="C358" s="16" t="s">
        <v>205</v>
      </c>
      <c r="D358" s="15">
        <v>84</v>
      </c>
      <c r="E358" s="15" t="s">
        <v>50</v>
      </c>
      <c r="F358" s="16" t="s">
        <v>372</v>
      </c>
      <c r="G358" s="15" t="s">
        <v>394</v>
      </c>
      <c r="H358" s="89" t="s">
        <v>393</v>
      </c>
      <c r="I358" s="61">
        <v>7689.7740963855413</v>
      </c>
    </row>
    <row r="359" spans="2:9" hidden="1" x14ac:dyDescent="0.3">
      <c r="B359" s="16" t="s">
        <v>288</v>
      </c>
      <c r="C359" s="16" t="s">
        <v>205</v>
      </c>
      <c r="D359" s="15">
        <v>90</v>
      </c>
      <c r="E359" s="15" t="s">
        <v>52</v>
      </c>
      <c r="F359" s="16" t="s">
        <v>372</v>
      </c>
      <c r="G359" s="15" t="s">
        <v>395</v>
      </c>
      <c r="H359" s="89" t="s">
        <v>384</v>
      </c>
      <c r="I359" s="61">
        <v>310071.53614457825</v>
      </c>
    </row>
    <row r="360" spans="2:9" hidden="1" x14ac:dyDescent="0.3">
      <c r="B360" s="16" t="s">
        <v>288</v>
      </c>
      <c r="C360" s="16" t="s">
        <v>205</v>
      </c>
      <c r="D360" s="15">
        <v>91</v>
      </c>
      <c r="E360" s="15" t="s">
        <v>54</v>
      </c>
      <c r="F360" s="16" t="s">
        <v>372</v>
      </c>
      <c r="G360" s="15" t="s">
        <v>396</v>
      </c>
      <c r="H360" s="89" t="s">
        <v>384</v>
      </c>
      <c r="I360" s="61">
        <v>235654.36746987945</v>
      </c>
    </row>
    <row r="361" spans="2:9" hidden="1" x14ac:dyDescent="0.3">
      <c r="B361" s="16" t="s">
        <v>288</v>
      </c>
      <c r="C361" s="16" t="s">
        <v>205</v>
      </c>
      <c r="D361" s="15">
        <v>98</v>
      </c>
      <c r="E361" s="15" t="s">
        <v>56</v>
      </c>
      <c r="F361" s="16" t="s">
        <v>372</v>
      </c>
      <c r="G361" s="15" t="s">
        <v>397</v>
      </c>
      <c r="H361" s="89" t="s">
        <v>381</v>
      </c>
      <c r="I361" s="61">
        <v>1119569.9175546202</v>
      </c>
    </row>
    <row r="362" spans="2:9" hidden="1" x14ac:dyDescent="0.3">
      <c r="B362" s="16" t="s">
        <v>288</v>
      </c>
      <c r="C362" s="16" t="s">
        <v>205</v>
      </c>
      <c r="D362" s="15">
        <v>109</v>
      </c>
      <c r="E362" s="15" t="s">
        <v>58</v>
      </c>
      <c r="F362" s="16" t="s">
        <v>372</v>
      </c>
      <c r="G362" s="15" t="s">
        <v>398</v>
      </c>
      <c r="H362" s="89" t="s">
        <v>393</v>
      </c>
      <c r="I362" s="61">
        <v>11286.603915662648</v>
      </c>
    </row>
    <row r="363" spans="2:9" hidden="1" x14ac:dyDescent="0.3">
      <c r="B363" s="16" t="s">
        <v>288</v>
      </c>
      <c r="C363" s="16" t="s">
        <v>205</v>
      </c>
      <c r="D363" s="15">
        <v>114</v>
      </c>
      <c r="E363" s="15" t="s">
        <v>60</v>
      </c>
      <c r="F363" s="16" t="s">
        <v>372</v>
      </c>
      <c r="G363" s="15" t="s">
        <v>399</v>
      </c>
      <c r="H363" s="89" t="s">
        <v>376</v>
      </c>
      <c r="I363" s="61">
        <v>317513.2530120482</v>
      </c>
    </row>
    <row r="364" spans="2:9" hidden="1" x14ac:dyDescent="0.3">
      <c r="B364" s="16" t="s">
        <v>288</v>
      </c>
      <c r="C364" s="16" t="s">
        <v>205</v>
      </c>
      <c r="D364" s="15">
        <v>125</v>
      </c>
      <c r="E364" s="15" t="s">
        <v>62</v>
      </c>
      <c r="F364" s="16" t="s">
        <v>372</v>
      </c>
      <c r="G364" s="15" t="s">
        <v>400</v>
      </c>
      <c r="H364" s="89" t="s">
        <v>381</v>
      </c>
      <c r="I364" s="61">
        <v>303870.10542168678</v>
      </c>
    </row>
    <row r="365" spans="2:9" hidden="1" x14ac:dyDescent="0.3">
      <c r="B365" s="16" t="s">
        <v>288</v>
      </c>
      <c r="C365" s="16" t="s">
        <v>205</v>
      </c>
      <c r="D365" s="15">
        <v>127</v>
      </c>
      <c r="E365" s="15" t="s">
        <v>64</v>
      </c>
      <c r="F365" s="16" t="s">
        <v>372</v>
      </c>
      <c r="G365" s="15" t="s">
        <v>401</v>
      </c>
      <c r="H365" s="89" t="s">
        <v>393</v>
      </c>
      <c r="I365" s="61">
        <v>8433.9457831325308</v>
      </c>
    </row>
    <row r="366" spans="2:9" hidden="1" x14ac:dyDescent="0.3">
      <c r="B366" s="16" t="s">
        <v>288</v>
      </c>
      <c r="C366" s="16" t="s">
        <v>205</v>
      </c>
      <c r="D366" s="15">
        <v>128</v>
      </c>
      <c r="E366" s="15" t="s">
        <v>66</v>
      </c>
      <c r="F366" s="16" t="s">
        <v>372</v>
      </c>
      <c r="G366" s="15" t="s">
        <v>402</v>
      </c>
      <c r="H366" s="89" t="s">
        <v>384</v>
      </c>
      <c r="I366" s="61">
        <v>153795.48192771079</v>
      </c>
    </row>
    <row r="367" spans="2:9" hidden="1" x14ac:dyDescent="0.3">
      <c r="B367" s="16" t="s">
        <v>288</v>
      </c>
      <c r="C367" s="16" t="s">
        <v>205</v>
      </c>
      <c r="D367" s="19">
        <v>130</v>
      </c>
      <c r="E367" s="19" t="s">
        <v>68</v>
      </c>
      <c r="F367" s="20" t="s">
        <v>372</v>
      </c>
      <c r="G367" s="19" t="s">
        <v>403</v>
      </c>
      <c r="H367" s="90" t="s">
        <v>404</v>
      </c>
      <c r="I367" s="62">
        <v>198445.78313253008</v>
      </c>
    </row>
    <row r="368" spans="2:9" hidden="1" x14ac:dyDescent="0.3">
      <c r="B368" s="16" t="s">
        <v>288</v>
      </c>
      <c r="C368" s="16" t="s">
        <v>206</v>
      </c>
      <c r="D368" s="15">
        <v>2</v>
      </c>
      <c r="E368" s="15" t="s">
        <v>6</v>
      </c>
      <c r="F368" s="16" t="s">
        <v>372</v>
      </c>
      <c r="G368" s="15" t="s">
        <v>373</v>
      </c>
      <c r="H368" s="89" t="s">
        <v>374</v>
      </c>
      <c r="I368" s="61">
        <v>3775.3643584553347</v>
      </c>
    </row>
    <row r="369" spans="2:9" hidden="1" x14ac:dyDescent="0.3">
      <c r="B369" s="16" t="s">
        <v>288</v>
      </c>
      <c r="C369" s="16" t="s">
        <v>206</v>
      </c>
      <c r="D369" s="15">
        <v>11</v>
      </c>
      <c r="E369" s="15" t="s">
        <v>10</v>
      </c>
      <c r="F369" s="16" t="s">
        <v>372</v>
      </c>
      <c r="G369" s="15" t="s">
        <v>375</v>
      </c>
      <c r="H369" s="89" t="s">
        <v>376</v>
      </c>
      <c r="I369" s="61">
        <v>262618.85856611183</v>
      </c>
    </row>
    <row r="370" spans="2:9" hidden="1" x14ac:dyDescent="0.3">
      <c r="B370" s="16" t="s">
        <v>288</v>
      </c>
      <c r="C370" s="16" t="s">
        <v>206</v>
      </c>
      <c r="D370" s="15">
        <v>23</v>
      </c>
      <c r="E370" s="15" t="s">
        <v>323</v>
      </c>
      <c r="F370" s="16" t="s">
        <v>372</v>
      </c>
      <c r="G370" s="15" t="s">
        <v>377</v>
      </c>
      <c r="H370" s="89" t="s">
        <v>376</v>
      </c>
      <c r="I370" s="61">
        <v>224930.95858965383</v>
      </c>
    </row>
    <row r="371" spans="2:9" hidden="1" x14ac:dyDescent="0.3">
      <c r="B371" s="16" t="s">
        <v>288</v>
      </c>
      <c r="C371" s="16" t="s">
        <v>206</v>
      </c>
      <c r="D371" s="15">
        <v>24</v>
      </c>
      <c r="E371" s="15" t="s">
        <v>14</v>
      </c>
      <c r="F371" s="16" t="s">
        <v>372</v>
      </c>
      <c r="G371" s="15" t="s">
        <v>378</v>
      </c>
      <c r="H371" s="89" t="s">
        <v>376</v>
      </c>
      <c r="I371" s="61">
        <v>197412.80940049415</v>
      </c>
    </row>
    <row r="372" spans="2:9" hidden="1" x14ac:dyDescent="0.3">
      <c r="B372" s="16" t="s">
        <v>288</v>
      </c>
      <c r="C372" s="16" t="s">
        <v>206</v>
      </c>
      <c r="D372" s="15">
        <v>25</v>
      </c>
      <c r="E372" s="15" t="s">
        <v>18</v>
      </c>
      <c r="F372" s="16" t="s">
        <v>372</v>
      </c>
      <c r="G372" s="15" t="s">
        <v>379</v>
      </c>
      <c r="H372" s="89" t="s">
        <v>374</v>
      </c>
      <c r="I372" s="61">
        <v>83750.888836573242</v>
      </c>
    </row>
    <row r="373" spans="2:9" hidden="1" x14ac:dyDescent="0.3">
      <c r="B373" s="16" t="s">
        <v>288</v>
      </c>
      <c r="C373" s="16" t="s">
        <v>206</v>
      </c>
      <c r="D373" s="15">
        <v>26</v>
      </c>
      <c r="E373" s="15" t="s">
        <v>22</v>
      </c>
      <c r="F373" s="16" t="s">
        <v>372</v>
      </c>
      <c r="G373" s="15" t="s">
        <v>380</v>
      </c>
      <c r="H373" s="89" t="s">
        <v>381</v>
      </c>
      <c r="I373" s="61">
        <v>106734.73033608208</v>
      </c>
    </row>
    <row r="374" spans="2:9" hidden="1" x14ac:dyDescent="0.3">
      <c r="B374" s="16" t="s">
        <v>288</v>
      </c>
      <c r="C374" s="16" t="s">
        <v>206</v>
      </c>
      <c r="D374" s="15">
        <v>27</v>
      </c>
      <c r="E374" s="15" t="s">
        <v>26</v>
      </c>
      <c r="F374" s="16" t="s">
        <v>372</v>
      </c>
      <c r="G374" s="15" t="s">
        <v>382</v>
      </c>
      <c r="H374" s="89" t="s">
        <v>374</v>
      </c>
      <c r="I374" s="61">
        <v>1952.5921511612512</v>
      </c>
    </row>
    <row r="375" spans="2:9" hidden="1" x14ac:dyDescent="0.3">
      <c r="B375" s="16" t="s">
        <v>288</v>
      </c>
      <c r="C375" s="16" t="s">
        <v>206</v>
      </c>
      <c r="D375" s="15">
        <v>28</v>
      </c>
      <c r="E375" s="15" t="s">
        <v>30</v>
      </c>
      <c r="F375" s="16" t="s">
        <v>372</v>
      </c>
      <c r="G375" s="15" t="s">
        <v>383</v>
      </c>
      <c r="H375" s="89" t="s">
        <v>384</v>
      </c>
      <c r="I375" s="61">
        <v>101697.50787298181</v>
      </c>
    </row>
    <row r="376" spans="2:9" hidden="1" x14ac:dyDescent="0.3">
      <c r="B376" s="16" t="s">
        <v>288</v>
      </c>
      <c r="C376" s="16" t="s">
        <v>206</v>
      </c>
      <c r="D376" s="15">
        <v>29</v>
      </c>
      <c r="E376" s="15" t="s">
        <v>34</v>
      </c>
      <c r="F376" s="16" t="s">
        <v>372</v>
      </c>
      <c r="G376" s="15" t="s">
        <v>385</v>
      </c>
      <c r="H376" s="89" t="s">
        <v>384</v>
      </c>
      <c r="I376" s="61">
        <v>141180.06975308058</v>
      </c>
    </row>
    <row r="377" spans="2:9" hidden="1" x14ac:dyDescent="0.3">
      <c r="B377" s="16" t="s">
        <v>288</v>
      </c>
      <c r="C377" s="16" t="s">
        <v>206</v>
      </c>
      <c r="D377" s="15">
        <v>31</v>
      </c>
      <c r="E377" s="15" t="s">
        <v>36</v>
      </c>
      <c r="F377" s="16" t="s">
        <v>372</v>
      </c>
      <c r="G377" s="15" t="s">
        <v>386</v>
      </c>
      <c r="H377" s="89" t="s">
        <v>384</v>
      </c>
      <c r="I377" s="61">
        <v>8741.7981326346089</v>
      </c>
    </row>
    <row r="378" spans="2:9" hidden="1" x14ac:dyDescent="0.3">
      <c r="B378" s="16" t="s">
        <v>288</v>
      </c>
      <c r="C378" s="16" t="s">
        <v>206</v>
      </c>
      <c r="D378" s="15">
        <v>34</v>
      </c>
      <c r="E378" s="15" t="s">
        <v>38</v>
      </c>
      <c r="F378" s="16" t="s">
        <v>372</v>
      </c>
      <c r="G378" s="15" t="s">
        <v>387</v>
      </c>
      <c r="H378" s="89" t="s">
        <v>384</v>
      </c>
      <c r="I378" s="61">
        <v>4557.8930259339286</v>
      </c>
    </row>
    <row r="379" spans="2:9" hidden="1" x14ac:dyDescent="0.3">
      <c r="B379" s="16" t="s">
        <v>288</v>
      </c>
      <c r="C379" s="16" t="s">
        <v>206</v>
      </c>
      <c r="D379" s="15">
        <v>35</v>
      </c>
      <c r="E379" s="15" t="s">
        <v>40</v>
      </c>
      <c r="F379" s="16" t="s">
        <v>372</v>
      </c>
      <c r="G379" s="15" t="s">
        <v>388</v>
      </c>
      <c r="H379" s="89" t="s">
        <v>384</v>
      </c>
      <c r="I379" s="61">
        <v>163314.23323131786</v>
      </c>
    </row>
    <row r="380" spans="2:9" hidden="1" x14ac:dyDescent="0.3">
      <c r="B380" s="16" t="s">
        <v>288</v>
      </c>
      <c r="C380" s="16" t="s">
        <v>206</v>
      </c>
      <c r="D380" s="15">
        <v>38</v>
      </c>
      <c r="E380" s="15" t="s">
        <v>42</v>
      </c>
      <c r="F380" s="16" t="s">
        <v>372</v>
      </c>
      <c r="G380" s="15" t="s">
        <v>389</v>
      </c>
      <c r="H380" s="89" t="s">
        <v>374</v>
      </c>
      <c r="I380" s="61">
        <v>82313.313793237132</v>
      </c>
    </row>
    <row r="381" spans="2:9" hidden="1" x14ac:dyDescent="0.3">
      <c r="B381" s="16" t="s">
        <v>288</v>
      </c>
      <c r="C381" s="16" t="s">
        <v>206</v>
      </c>
      <c r="D381" s="15">
        <v>42</v>
      </c>
      <c r="E381" s="15" t="s">
        <v>44</v>
      </c>
      <c r="F381" s="16" t="s">
        <v>372</v>
      </c>
      <c r="G381" s="15" t="s">
        <v>390</v>
      </c>
      <c r="H381" s="89" t="s">
        <v>374</v>
      </c>
      <c r="I381" s="61">
        <v>18544.839670955502</v>
      </c>
    </row>
    <row r="382" spans="2:9" hidden="1" x14ac:dyDescent="0.3">
      <c r="B382" s="16" t="s">
        <v>288</v>
      </c>
      <c r="C382" s="16" t="s">
        <v>206</v>
      </c>
      <c r="D382" s="15">
        <v>59</v>
      </c>
      <c r="E382" s="15" t="s">
        <v>46</v>
      </c>
      <c r="F382" s="16" t="s">
        <v>372</v>
      </c>
      <c r="G382" s="15" t="s">
        <v>391</v>
      </c>
      <c r="H382" s="89" t="s">
        <v>374</v>
      </c>
      <c r="I382" s="61">
        <v>103468.41894753797</v>
      </c>
    </row>
    <row r="383" spans="2:9" hidden="1" x14ac:dyDescent="0.3">
      <c r="B383" s="16" t="s">
        <v>288</v>
      </c>
      <c r="C383" s="16" t="s">
        <v>206</v>
      </c>
      <c r="D383" s="15">
        <v>65</v>
      </c>
      <c r="E383" s="15" t="s">
        <v>48</v>
      </c>
      <c r="F383" s="16" t="s">
        <v>372</v>
      </c>
      <c r="G383" s="15" t="s">
        <v>392</v>
      </c>
      <c r="H383" s="89" t="s">
        <v>393</v>
      </c>
      <c r="I383" s="61">
        <v>1053.7547363848566</v>
      </c>
    </row>
    <row r="384" spans="2:9" hidden="1" x14ac:dyDescent="0.3">
      <c r="B384" s="16" t="s">
        <v>288</v>
      </c>
      <c r="C384" s="16" t="s">
        <v>206</v>
      </c>
      <c r="D384" s="15">
        <v>84</v>
      </c>
      <c r="E384" s="15" t="s">
        <v>50</v>
      </c>
      <c r="F384" s="16" t="s">
        <v>372</v>
      </c>
      <c r="G384" s="15" t="s">
        <v>394</v>
      </c>
      <c r="H384" s="89" t="s">
        <v>393</v>
      </c>
      <c r="I384" s="61">
        <v>5349.3541415662639</v>
      </c>
    </row>
    <row r="385" spans="2:9" hidden="1" x14ac:dyDescent="0.3">
      <c r="B385" s="16" t="s">
        <v>288</v>
      </c>
      <c r="C385" s="16" t="s">
        <v>206</v>
      </c>
      <c r="D385" s="15">
        <v>90</v>
      </c>
      <c r="E385" s="15" t="s">
        <v>52</v>
      </c>
      <c r="F385" s="16" t="s">
        <v>372</v>
      </c>
      <c r="G385" s="15" t="s">
        <v>395</v>
      </c>
      <c r="H385" s="89" t="s">
        <v>384</v>
      </c>
      <c r="I385" s="61">
        <v>197412.80940049415</v>
      </c>
    </row>
    <row r="386" spans="2:9" hidden="1" x14ac:dyDescent="0.3">
      <c r="B386" s="16" t="s">
        <v>288</v>
      </c>
      <c r="C386" s="16" t="s">
        <v>206</v>
      </c>
      <c r="D386" s="15">
        <v>91</v>
      </c>
      <c r="E386" s="15" t="s">
        <v>54</v>
      </c>
      <c r="F386" s="16" t="s">
        <v>372</v>
      </c>
      <c r="G386" s="15" t="s">
        <v>396</v>
      </c>
      <c r="H386" s="89" t="s">
        <v>384</v>
      </c>
      <c r="I386" s="61">
        <v>199327.11543104431</v>
      </c>
    </row>
    <row r="387" spans="2:9" hidden="1" x14ac:dyDescent="0.3">
      <c r="B387" s="16" t="s">
        <v>288</v>
      </c>
      <c r="C387" s="16" t="s">
        <v>206</v>
      </c>
      <c r="D387" s="15">
        <v>98</v>
      </c>
      <c r="E387" s="15" t="s">
        <v>56</v>
      </c>
      <c r="F387" s="16" t="s">
        <v>372</v>
      </c>
      <c r="G387" s="15" t="s">
        <v>397</v>
      </c>
      <c r="H387" s="89" t="s">
        <v>381</v>
      </c>
      <c r="I387" s="61">
        <v>569506.04408869799</v>
      </c>
    </row>
    <row r="388" spans="2:9" hidden="1" x14ac:dyDescent="0.3">
      <c r="B388" s="16" t="s">
        <v>288</v>
      </c>
      <c r="C388" s="16" t="s">
        <v>206</v>
      </c>
      <c r="D388" s="15">
        <v>109</v>
      </c>
      <c r="E388" s="15" t="s">
        <v>58</v>
      </c>
      <c r="F388" s="16" t="s">
        <v>372</v>
      </c>
      <c r="G388" s="15" t="s">
        <v>398</v>
      </c>
      <c r="H388" s="89" t="s">
        <v>393</v>
      </c>
      <c r="I388" s="61">
        <v>9804.9919040198711</v>
      </c>
    </row>
    <row r="389" spans="2:9" hidden="1" x14ac:dyDescent="0.3">
      <c r="B389" s="16" t="s">
        <v>288</v>
      </c>
      <c r="C389" s="16" t="s">
        <v>206</v>
      </c>
      <c r="D389" s="15">
        <v>114</v>
      </c>
      <c r="E389" s="15" t="s">
        <v>60</v>
      </c>
      <c r="F389" s="16" t="s">
        <v>372</v>
      </c>
      <c r="G389" s="15" t="s">
        <v>399</v>
      </c>
      <c r="H389" s="89" t="s">
        <v>376</v>
      </c>
      <c r="I389" s="61">
        <v>273386.82998795697</v>
      </c>
    </row>
    <row r="390" spans="2:9" hidden="1" x14ac:dyDescent="0.3">
      <c r="B390" s="16" t="s">
        <v>288</v>
      </c>
      <c r="C390" s="16" t="s">
        <v>206</v>
      </c>
      <c r="D390" s="15">
        <v>125</v>
      </c>
      <c r="E390" s="15" t="s">
        <v>62</v>
      </c>
      <c r="F390" s="16" t="s">
        <v>372</v>
      </c>
      <c r="G390" s="15" t="s">
        <v>400</v>
      </c>
      <c r="H390" s="89" t="s">
        <v>381</v>
      </c>
      <c r="I390" s="61">
        <v>263217.07920065877</v>
      </c>
    </row>
    <row r="391" spans="2:9" hidden="1" x14ac:dyDescent="0.3">
      <c r="B391" s="16" t="s">
        <v>288</v>
      </c>
      <c r="C391" s="16" t="s">
        <v>206</v>
      </c>
      <c r="D391" s="15">
        <v>127</v>
      </c>
      <c r="E391" s="15" t="s">
        <v>64</v>
      </c>
      <c r="F391" s="16" t="s">
        <v>372</v>
      </c>
      <c r="G391" s="15" t="s">
        <v>401</v>
      </c>
      <c r="H391" s="89" t="s">
        <v>393</v>
      </c>
      <c r="I391" s="61">
        <v>4729.2110692771075</v>
      </c>
    </row>
    <row r="392" spans="2:9" hidden="1" x14ac:dyDescent="0.3">
      <c r="B392" s="16" t="s">
        <v>288</v>
      </c>
      <c r="C392" s="16" t="s">
        <v>206</v>
      </c>
      <c r="D392" s="15">
        <v>128</v>
      </c>
      <c r="E392" s="15" t="s">
        <v>66</v>
      </c>
      <c r="F392" s="16" t="s">
        <v>372</v>
      </c>
      <c r="G392" s="15" t="s">
        <v>402</v>
      </c>
      <c r="H392" s="89" t="s">
        <v>384</v>
      </c>
      <c r="I392" s="61">
        <v>157332.02688584829</v>
      </c>
    </row>
    <row r="393" spans="2:9" hidden="1" x14ac:dyDescent="0.3">
      <c r="B393" s="16" t="s">
        <v>288</v>
      </c>
      <c r="C393" s="16" t="s">
        <v>206</v>
      </c>
      <c r="D393" s="19">
        <v>130</v>
      </c>
      <c r="E393" s="19" t="s">
        <v>68</v>
      </c>
      <c r="F393" s="20" t="s">
        <v>372</v>
      </c>
      <c r="G393" s="19" t="s">
        <v>403</v>
      </c>
      <c r="H393" s="90" t="s">
        <v>404</v>
      </c>
      <c r="I393" s="62">
        <v>143572.95229126845</v>
      </c>
    </row>
    <row r="394" spans="2:9" hidden="1" x14ac:dyDescent="0.3">
      <c r="B394" s="16" t="s">
        <v>289</v>
      </c>
      <c r="C394" s="16" t="s">
        <v>209</v>
      </c>
      <c r="D394" s="15">
        <v>2</v>
      </c>
      <c r="E394" s="15" t="s">
        <v>6</v>
      </c>
      <c r="F394" s="16" t="s">
        <v>372</v>
      </c>
      <c r="G394" s="15" t="s">
        <v>373</v>
      </c>
      <c r="H394" s="89" t="s">
        <v>374</v>
      </c>
      <c r="I394" s="61">
        <v>5601.5911347891551</v>
      </c>
    </row>
    <row r="395" spans="2:9" hidden="1" x14ac:dyDescent="0.3">
      <c r="B395" s="16" t="s">
        <v>289</v>
      </c>
      <c r="C395" s="16" t="s">
        <v>209</v>
      </c>
      <c r="D395" s="15">
        <v>11</v>
      </c>
      <c r="E395" s="15" t="s">
        <v>10</v>
      </c>
      <c r="F395" s="16" t="s">
        <v>372</v>
      </c>
      <c r="G395" s="15" t="s">
        <v>375</v>
      </c>
      <c r="H395" s="89" t="s">
        <v>376</v>
      </c>
      <c r="I395" s="61">
        <v>190038.08186434346</v>
      </c>
    </row>
    <row r="396" spans="2:9" hidden="1" x14ac:dyDescent="0.3">
      <c r="B396" s="16" t="s">
        <v>289</v>
      </c>
      <c r="C396" s="16" t="s">
        <v>209</v>
      </c>
      <c r="D396" s="15">
        <v>23</v>
      </c>
      <c r="E396" s="15" t="s">
        <v>323</v>
      </c>
      <c r="F396" s="16" t="s">
        <v>372</v>
      </c>
      <c r="G396" s="15" t="s">
        <v>377</v>
      </c>
      <c r="H396" s="89" t="s">
        <v>376</v>
      </c>
      <c r="I396" s="61">
        <v>172209.89833383675</v>
      </c>
    </row>
    <row r="397" spans="2:9" hidden="1" x14ac:dyDescent="0.3">
      <c r="B397" s="16" t="s">
        <v>289</v>
      </c>
      <c r="C397" s="16" t="s">
        <v>209</v>
      </c>
      <c r="D397" s="15">
        <v>24</v>
      </c>
      <c r="E397" s="15" t="s">
        <v>14</v>
      </c>
      <c r="F397" s="16" t="s">
        <v>372</v>
      </c>
      <c r="G397" s="15" t="s">
        <v>378</v>
      </c>
      <c r="H397" s="89" t="s">
        <v>376</v>
      </c>
      <c r="I397" s="61">
        <v>175204.62065321149</v>
      </c>
    </row>
    <row r="398" spans="2:9" hidden="1" x14ac:dyDescent="0.3">
      <c r="B398" s="16" t="s">
        <v>289</v>
      </c>
      <c r="C398" s="16" t="s">
        <v>209</v>
      </c>
      <c r="D398" s="15">
        <v>25</v>
      </c>
      <c r="E398" s="15" t="s">
        <v>18</v>
      </c>
      <c r="F398" s="16" t="s">
        <v>372</v>
      </c>
      <c r="G398" s="15" t="s">
        <v>379</v>
      </c>
      <c r="H398" s="89" t="s">
        <v>374</v>
      </c>
      <c r="I398" s="61">
        <v>69766.095632530109</v>
      </c>
    </row>
    <row r="399" spans="2:9" hidden="1" x14ac:dyDescent="0.3">
      <c r="B399" s="16" t="s">
        <v>289</v>
      </c>
      <c r="C399" s="16" t="s">
        <v>209</v>
      </c>
      <c r="D399" s="15">
        <v>26</v>
      </c>
      <c r="E399" s="15" t="s">
        <v>22</v>
      </c>
      <c r="F399" s="16" t="s">
        <v>372</v>
      </c>
      <c r="G399" s="15" t="s">
        <v>380</v>
      </c>
      <c r="H399" s="89" t="s">
        <v>381</v>
      </c>
      <c r="I399" s="61">
        <v>106734.73033608208</v>
      </c>
    </row>
    <row r="400" spans="2:9" hidden="1" x14ac:dyDescent="0.3">
      <c r="B400" s="16" t="s">
        <v>289</v>
      </c>
      <c r="C400" s="16" t="s">
        <v>209</v>
      </c>
      <c r="D400" s="15">
        <v>27</v>
      </c>
      <c r="E400" s="15" t="s">
        <v>26</v>
      </c>
      <c r="F400" s="16" t="s">
        <v>372</v>
      </c>
      <c r="G400" s="15" t="s">
        <v>382</v>
      </c>
      <c r="H400" s="89" t="s">
        <v>374</v>
      </c>
      <c r="I400" s="61">
        <v>1952.5921511612512</v>
      </c>
    </row>
    <row r="401" spans="2:9" hidden="1" x14ac:dyDescent="0.3">
      <c r="B401" s="16" t="s">
        <v>289</v>
      </c>
      <c r="C401" s="16" t="s">
        <v>209</v>
      </c>
      <c r="D401" s="15">
        <v>28</v>
      </c>
      <c r="E401" s="15" t="s">
        <v>30</v>
      </c>
      <c r="F401" s="16" t="s">
        <v>372</v>
      </c>
      <c r="G401" s="15" t="s">
        <v>383</v>
      </c>
      <c r="H401" s="89" t="s">
        <v>384</v>
      </c>
      <c r="I401" s="61">
        <v>149210.58458756848</v>
      </c>
    </row>
    <row r="402" spans="2:9" hidden="1" x14ac:dyDescent="0.3">
      <c r="B402" s="16" t="s">
        <v>289</v>
      </c>
      <c r="C402" s="16" t="s">
        <v>209</v>
      </c>
      <c r="D402" s="15">
        <v>29</v>
      </c>
      <c r="E402" s="15" t="s">
        <v>34</v>
      </c>
      <c r="F402" s="16" t="s">
        <v>372</v>
      </c>
      <c r="G402" s="15" t="s">
        <v>385</v>
      </c>
      <c r="H402" s="89" t="s">
        <v>384</v>
      </c>
      <c r="I402" s="61">
        <v>139302.62379367984</v>
      </c>
    </row>
    <row r="403" spans="2:9" hidden="1" x14ac:dyDescent="0.3">
      <c r="B403" s="16" t="s">
        <v>289</v>
      </c>
      <c r="C403" s="16" t="s">
        <v>209</v>
      </c>
      <c r="D403" s="15">
        <v>31</v>
      </c>
      <c r="E403" s="15" t="s">
        <v>36</v>
      </c>
      <c r="F403" s="16" t="s">
        <v>372</v>
      </c>
      <c r="G403" s="15" t="s">
        <v>386</v>
      </c>
      <c r="H403" s="89" t="s">
        <v>384</v>
      </c>
      <c r="I403" s="61">
        <v>10926.472683503669</v>
      </c>
    </row>
    <row r="404" spans="2:9" hidden="1" x14ac:dyDescent="0.3">
      <c r="B404" s="16" t="s">
        <v>289</v>
      </c>
      <c r="C404" s="16" t="s">
        <v>209</v>
      </c>
      <c r="D404" s="15">
        <v>34</v>
      </c>
      <c r="E404" s="15" t="s">
        <v>38</v>
      </c>
      <c r="F404" s="16" t="s">
        <v>372</v>
      </c>
      <c r="G404" s="15" t="s">
        <v>387</v>
      </c>
      <c r="H404" s="89" t="s">
        <v>384</v>
      </c>
      <c r="I404" s="61">
        <v>8840.7596385542147</v>
      </c>
    </row>
    <row r="405" spans="2:9" hidden="1" x14ac:dyDescent="0.3">
      <c r="B405" s="16" t="s">
        <v>289</v>
      </c>
      <c r="C405" s="16" t="s">
        <v>209</v>
      </c>
      <c r="D405" s="15">
        <v>35</v>
      </c>
      <c r="E405" s="15" t="s">
        <v>40</v>
      </c>
      <c r="F405" s="16" t="s">
        <v>372</v>
      </c>
      <c r="G405" s="15" t="s">
        <v>388</v>
      </c>
      <c r="H405" s="89" t="s">
        <v>384</v>
      </c>
      <c r="I405" s="61">
        <v>159901.34250109541</v>
      </c>
    </row>
    <row r="406" spans="2:9" hidden="1" x14ac:dyDescent="0.3">
      <c r="B406" s="16" t="s">
        <v>289</v>
      </c>
      <c r="C406" s="16" t="s">
        <v>209</v>
      </c>
      <c r="D406" s="15">
        <v>38</v>
      </c>
      <c r="E406" s="15" t="s">
        <v>42</v>
      </c>
      <c r="F406" s="16" t="s">
        <v>372</v>
      </c>
      <c r="G406" s="15" t="s">
        <v>389</v>
      </c>
      <c r="H406" s="89" t="s">
        <v>374</v>
      </c>
      <c r="I406" s="61">
        <v>82313.313793237132</v>
      </c>
    </row>
    <row r="407" spans="2:9" hidden="1" x14ac:dyDescent="0.3">
      <c r="B407" s="16" t="s">
        <v>289</v>
      </c>
      <c r="C407" s="16" t="s">
        <v>209</v>
      </c>
      <c r="D407" s="15">
        <v>42</v>
      </c>
      <c r="E407" s="15" t="s">
        <v>44</v>
      </c>
      <c r="F407" s="16" t="s">
        <v>372</v>
      </c>
      <c r="G407" s="15" t="s">
        <v>390</v>
      </c>
      <c r="H407" s="89" t="s">
        <v>374</v>
      </c>
      <c r="I407" s="61">
        <v>18663.825903614455</v>
      </c>
    </row>
    <row r="408" spans="2:9" hidden="1" x14ac:dyDescent="0.3">
      <c r="B408" s="16" t="s">
        <v>289</v>
      </c>
      <c r="C408" s="16" t="s">
        <v>209</v>
      </c>
      <c r="D408" s="15">
        <v>59</v>
      </c>
      <c r="E408" s="15" t="s">
        <v>46</v>
      </c>
      <c r="F408" s="16" t="s">
        <v>372</v>
      </c>
      <c r="G408" s="15" t="s">
        <v>391</v>
      </c>
      <c r="H408" s="89" t="s">
        <v>374</v>
      </c>
      <c r="I408" s="61">
        <v>103468.41894753797</v>
      </c>
    </row>
    <row r="409" spans="2:9" hidden="1" x14ac:dyDescent="0.3">
      <c r="B409" s="16" t="s">
        <v>289</v>
      </c>
      <c r="C409" s="16" t="s">
        <v>209</v>
      </c>
      <c r="D409" s="15">
        <v>65</v>
      </c>
      <c r="E409" s="15" t="s">
        <v>48</v>
      </c>
      <c r="F409" s="16" t="s">
        <v>372</v>
      </c>
      <c r="G409" s="15" t="s">
        <v>392</v>
      </c>
      <c r="H409" s="89" t="s">
        <v>393</v>
      </c>
      <c r="I409" s="61">
        <v>1053.7547363848566</v>
      </c>
    </row>
    <row r="410" spans="2:9" hidden="1" x14ac:dyDescent="0.3">
      <c r="B410" s="16" t="s">
        <v>289</v>
      </c>
      <c r="C410" s="16" t="s">
        <v>209</v>
      </c>
      <c r="D410" s="15">
        <v>84</v>
      </c>
      <c r="E410" s="15" t="s">
        <v>50</v>
      </c>
      <c r="F410" s="16" t="s">
        <v>372</v>
      </c>
      <c r="G410" s="15" t="s">
        <v>394</v>
      </c>
      <c r="H410" s="89" t="s">
        <v>393</v>
      </c>
      <c r="I410" s="61">
        <v>9004.4774096385518</v>
      </c>
    </row>
    <row r="411" spans="2:9" hidden="1" x14ac:dyDescent="0.3">
      <c r="B411" s="16" t="s">
        <v>289</v>
      </c>
      <c r="C411" s="16" t="s">
        <v>209</v>
      </c>
      <c r="D411" s="15">
        <v>90</v>
      </c>
      <c r="E411" s="15" t="s">
        <v>52</v>
      </c>
      <c r="F411" s="16" t="s">
        <v>372</v>
      </c>
      <c r="G411" s="15" t="s">
        <v>395</v>
      </c>
      <c r="H411" s="89" t="s">
        <v>384</v>
      </c>
      <c r="I411" s="61">
        <v>248057.22891566259</v>
      </c>
    </row>
    <row r="412" spans="2:9" hidden="1" x14ac:dyDescent="0.3">
      <c r="B412" s="16" t="s">
        <v>289</v>
      </c>
      <c r="C412" s="16" t="s">
        <v>209</v>
      </c>
      <c r="D412" s="15">
        <v>91</v>
      </c>
      <c r="E412" s="15" t="s">
        <v>54</v>
      </c>
      <c r="F412" s="16" t="s">
        <v>372</v>
      </c>
      <c r="G412" s="15" t="s">
        <v>396</v>
      </c>
      <c r="H412" s="89" t="s">
        <v>384</v>
      </c>
      <c r="I412" s="61">
        <v>223251.50602409636</v>
      </c>
    </row>
    <row r="413" spans="2:9" hidden="1" x14ac:dyDescent="0.3">
      <c r="B413" s="16" t="s">
        <v>289</v>
      </c>
      <c r="C413" s="16" t="s">
        <v>209</v>
      </c>
      <c r="D413" s="15">
        <v>98</v>
      </c>
      <c r="E413" s="15" t="s">
        <v>56</v>
      </c>
      <c r="F413" s="16" t="s">
        <v>372</v>
      </c>
      <c r="G413" s="15" t="s">
        <v>397</v>
      </c>
      <c r="H413" s="89" t="s">
        <v>381</v>
      </c>
      <c r="I413" s="61">
        <v>675749.02943222411</v>
      </c>
    </row>
    <row r="414" spans="2:9" hidden="1" x14ac:dyDescent="0.3">
      <c r="B414" s="16" t="s">
        <v>289</v>
      </c>
      <c r="C414" s="16" t="s">
        <v>209</v>
      </c>
      <c r="D414" s="15">
        <v>109</v>
      </c>
      <c r="E414" s="15" t="s">
        <v>58</v>
      </c>
      <c r="F414" s="16" t="s">
        <v>372</v>
      </c>
      <c r="G414" s="15" t="s">
        <v>398</v>
      </c>
      <c r="H414" s="89" t="s">
        <v>393</v>
      </c>
      <c r="I414" s="61">
        <v>9804.9919040198711</v>
      </c>
    </row>
    <row r="415" spans="2:9" hidden="1" x14ac:dyDescent="0.3">
      <c r="B415" s="16" t="s">
        <v>289</v>
      </c>
      <c r="C415" s="16" t="s">
        <v>209</v>
      </c>
      <c r="D415" s="15">
        <v>114</v>
      </c>
      <c r="E415" s="15" t="s">
        <v>60</v>
      </c>
      <c r="F415" s="16" t="s">
        <v>372</v>
      </c>
      <c r="G415" s="15" t="s">
        <v>399</v>
      </c>
      <c r="H415" s="89" t="s">
        <v>376</v>
      </c>
      <c r="I415" s="61">
        <v>210848.64457831322</v>
      </c>
    </row>
    <row r="416" spans="2:9" hidden="1" x14ac:dyDescent="0.3">
      <c r="B416" s="16" t="s">
        <v>289</v>
      </c>
      <c r="C416" s="16" t="s">
        <v>209</v>
      </c>
      <c r="D416" s="15">
        <v>125</v>
      </c>
      <c r="E416" s="15" t="s">
        <v>62</v>
      </c>
      <c r="F416" s="16" t="s">
        <v>372</v>
      </c>
      <c r="G416" s="15" t="s">
        <v>400</v>
      </c>
      <c r="H416" s="89" t="s">
        <v>381</v>
      </c>
      <c r="I416" s="61">
        <v>253654.31364808098</v>
      </c>
    </row>
    <row r="417" spans="2:9" hidden="1" x14ac:dyDescent="0.3">
      <c r="B417" s="16" t="s">
        <v>289</v>
      </c>
      <c r="C417" s="16" t="s">
        <v>209</v>
      </c>
      <c r="D417" s="15">
        <v>127</v>
      </c>
      <c r="E417" s="15" t="s">
        <v>64</v>
      </c>
      <c r="F417" s="16" t="s">
        <v>372</v>
      </c>
      <c r="G417" s="15" t="s">
        <v>401</v>
      </c>
      <c r="H417" s="89" t="s">
        <v>393</v>
      </c>
      <c r="I417" s="61">
        <v>5953.3734939759033</v>
      </c>
    </row>
    <row r="418" spans="2:9" hidden="1" x14ac:dyDescent="0.3">
      <c r="B418" s="16" t="s">
        <v>289</v>
      </c>
      <c r="C418" s="16" t="s">
        <v>209</v>
      </c>
      <c r="D418" s="15">
        <v>128</v>
      </c>
      <c r="E418" s="15" t="s">
        <v>66</v>
      </c>
      <c r="F418" s="16" t="s">
        <v>372</v>
      </c>
      <c r="G418" s="15" t="s">
        <v>402</v>
      </c>
      <c r="H418" s="89" t="s">
        <v>384</v>
      </c>
      <c r="I418" s="61">
        <v>173640.06024096382</v>
      </c>
    </row>
    <row r="419" spans="2:9" hidden="1" x14ac:dyDescent="0.3">
      <c r="B419" s="16" t="s">
        <v>289</v>
      </c>
      <c r="C419" s="16" t="s">
        <v>209</v>
      </c>
      <c r="D419" s="19">
        <v>130</v>
      </c>
      <c r="E419" s="19" t="s">
        <v>68</v>
      </c>
      <c r="F419" s="20" t="s">
        <v>372</v>
      </c>
      <c r="G419" s="19" t="s">
        <v>403</v>
      </c>
      <c r="H419" s="90" t="s">
        <v>404</v>
      </c>
      <c r="I419" s="62">
        <v>143415.38046658371</v>
      </c>
    </row>
    <row r="420" spans="2:9" hidden="1" x14ac:dyDescent="0.3">
      <c r="B420" s="16" t="s">
        <v>289</v>
      </c>
      <c r="C420" s="16" t="s">
        <v>201</v>
      </c>
      <c r="D420" s="15">
        <v>2</v>
      </c>
      <c r="E420" s="15" t="s">
        <v>6</v>
      </c>
      <c r="F420" s="16" t="s">
        <v>372</v>
      </c>
      <c r="G420" s="15" t="s">
        <v>373</v>
      </c>
      <c r="H420" s="89" t="s">
        <v>374</v>
      </c>
      <c r="I420" s="61">
        <v>5601.5911347891551</v>
      </c>
    </row>
    <row r="421" spans="2:9" hidden="1" x14ac:dyDescent="0.3">
      <c r="B421" s="16" t="s">
        <v>289</v>
      </c>
      <c r="C421" s="16" t="s">
        <v>201</v>
      </c>
      <c r="D421" s="15">
        <v>11</v>
      </c>
      <c r="E421" s="15" t="s">
        <v>10</v>
      </c>
      <c r="F421" s="16" t="s">
        <v>372</v>
      </c>
      <c r="G421" s="15" t="s">
        <v>375</v>
      </c>
      <c r="H421" s="89" t="s">
        <v>376</v>
      </c>
      <c r="I421" s="61">
        <v>145965.83482945629</v>
      </c>
    </row>
    <row r="422" spans="2:9" hidden="1" x14ac:dyDescent="0.3">
      <c r="B422" s="16" t="s">
        <v>289</v>
      </c>
      <c r="C422" s="16" t="s">
        <v>201</v>
      </c>
      <c r="D422" s="15">
        <v>23</v>
      </c>
      <c r="E422" s="15" t="s">
        <v>323</v>
      </c>
      <c r="F422" s="16" t="s">
        <v>372</v>
      </c>
      <c r="G422" s="15" t="s">
        <v>377</v>
      </c>
      <c r="H422" s="89" t="s">
        <v>376</v>
      </c>
      <c r="I422" s="61">
        <v>136633.59293052385</v>
      </c>
    </row>
    <row r="423" spans="2:9" hidden="1" x14ac:dyDescent="0.3">
      <c r="B423" s="16" t="s">
        <v>289</v>
      </c>
      <c r="C423" s="16" t="s">
        <v>201</v>
      </c>
      <c r="D423" s="15">
        <v>24</v>
      </c>
      <c r="E423" s="15" t="s">
        <v>14</v>
      </c>
      <c r="F423" s="16" t="s">
        <v>372</v>
      </c>
      <c r="G423" s="15" t="s">
        <v>378</v>
      </c>
      <c r="H423" s="89" t="s">
        <v>376</v>
      </c>
      <c r="I423" s="61">
        <v>136633.59293052385</v>
      </c>
    </row>
    <row r="424" spans="2:9" hidden="1" x14ac:dyDescent="0.3">
      <c r="B424" s="16" t="s">
        <v>289</v>
      </c>
      <c r="C424" s="16" t="s">
        <v>201</v>
      </c>
      <c r="D424" s="15">
        <v>25</v>
      </c>
      <c r="E424" s="15" t="s">
        <v>18</v>
      </c>
      <c r="F424" s="16" t="s">
        <v>372</v>
      </c>
      <c r="G424" s="15" t="s">
        <v>379</v>
      </c>
      <c r="H424" s="89" t="s">
        <v>374</v>
      </c>
      <c r="I424" s="61">
        <v>69766.095632530109</v>
      </c>
    </row>
    <row r="425" spans="2:9" hidden="1" x14ac:dyDescent="0.3">
      <c r="B425" s="16" t="s">
        <v>289</v>
      </c>
      <c r="C425" s="16" t="s">
        <v>201</v>
      </c>
      <c r="D425" s="15">
        <v>26</v>
      </c>
      <c r="E425" s="15" t="s">
        <v>22</v>
      </c>
      <c r="F425" s="16" t="s">
        <v>372</v>
      </c>
      <c r="G425" s="15" t="s">
        <v>380</v>
      </c>
      <c r="H425" s="89" t="s">
        <v>381</v>
      </c>
      <c r="I425" s="61">
        <v>106734.73033608208</v>
      </c>
    </row>
    <row r="426" spans="2:9" hidden="1" x14ac:dyDescent="0.3">
      <c r="B426" s="16" t="s">
        <v>289</v>
      </c>
      <c r="C426" s="16" t="s">
        <v>201</v>
      </c>
      <c r="D426" s="15">
        <v>27</v>
      </c>
      <c r="E426" s="15" t="s">
        <v>26</v>
      </c>
      <c r="F426" s="16" t="s">
        <v>372</v>
      </c>
      <c r="G426" s="15" t="s">
        <v>382</v>
      </c>
      <c r="H426" s="89" t="s">
        <v>374</v>
      </c>
      <c r="I426" s="61">
        <v>2786.5117157197028</v>
      </c>
    </row>
    <row r="427" spans="2:9" hidden="1" x14ac:dyDescent="0.3">
      <c r="B427" s="16" t="s">
        <v>289</v>
      </c>
      <c r="C427" s="16" t="s">
        <v>201</v>
      </c>
      <c r="D427" s="15">
        <v>28</v>
      </c>
      <c r="E427" s="15" t="s">
        <v>30</v>
      </c>
      <c r="F427" s="16" t="s">
        <v>372</v>
      </c>
      <c r="G427" s="15" t="s">
        <v>383</v>
      </c>
      <c r="H427" s="89" t="s">
        <v>384</v>
      </c>
      <c r="I427" s="61">
        <v>78965.123760197617</v>
      </c>
    </row>
    <row r="428" spans="2:9" hidden="1" x14ac:dyDescent="0.3">
      <c r="B428" s="16" t="s">
        <v>289</v>
      </c>
      <c r="C428" s="16" t="s">
        <v>201</v>
      </c>
      <c r="D428" s="15">
        <v>29</v>
      </c>
      <c r="E428" s="15" t="s">
        <v>34</v>
      </c>
      <c r="F428" s="16" t="s">
        <v>372</v>
      </c>
      <c r="G428" s="15" t="s">
        <v>385</v>
      </c>
      <c r="H428" s="89" t="s">
        <v>384</v>
      </c>
      <c r="I428" s="61">
        <v>78965.123760197617</v>
      </c>
    </row>
    <row r="429" spans="2:9" hidden="1" x14ac:dyDescent="0.3">
      <c r="B429" s="16" t="s">
        <v>289</v>
      </c>
      <c r="C429" s="16" t="s">
        <v>201</v>
      </c>
      <c r="D429" s="15">
        <v>31</v>
      </c>
      <c r="E429" s="15" t="s">
        <v>36</v>
      </c>
      <c r="F429" s="16" t="s">
        <v>372</v>
      </c>
      <c r="G429" s="15" t="s">
        <v>386</v>
      </c>
      <c r="H429" s="89" t="s">
        <v>384</v>
      </c>
      <c r="I429" s="61">
        <v>13669.341499397844</v>
      </c>
    </row>
    <row r="430" spans="2:9" hidden="1" x14ac:dyDescent="0.3">
      <c r="B430" s="16" t="s">
        <v>289</v>
      </c>
      <c r="C430" s="16" t="s">
        <v>201</v>
      </c>
      <c r="D430" s="15">
        <v>34</v>
      </c>
      <c r="E430" s="15" t="s">
        <v>38</v>
      </c>
      <c r="F430" s="16" t="s">
        <v>372</v>
      </c>
      <c r="G430" s="15" t="s">
        <v>387</v>
      </c>
      <c r="H430" s="89" t="s">
        <v>384</v>
      </c>
      <c r="I430" s="61">
        <v>8840.7596385542147</v>
      </c>
    </row>
    <row r="431" spans="2:9" hidden="1" x14ac:dyDescent="0.3">
      <c r="B431" s="16" t="s">
        <v>289</v>
      </c>
      <c r="C431" s="16" t="s">
        <v>201</v>
      </c>
      <c r="D431" s="15">
        <v>35</v>
      </c>
      <c r="E431" s="15" t="s">
        <v>40</v>
      </c>
      <c r="F431" s="16" t="s">
        <v>372</v>
      </c>
      <c r="G431" s="15" t="s">
        <v>388</v>
      </c>
      <c r="H431" s="89" t="s">
        <v>384</v>
      </c>
      <c r="I431" s="61">
        <v>84947.330105667163</v>
      </c>
    </row>
    <row r="432" spans="2:9" hidden="1" x14ac:dyDescent="0.3">
      <c r="B432" s="16" t="s">
        <v>289</v>
      </c>
      <c r="C432" s="16" t="s">
        <v>201</v>
      </c>
      <c r="D432" s="15">
        <v>38</v>
      </c>
      <c r="E432" s="15" t="s">
        <v>42</v>
      </c>
      <c r="F432" s="16" t="s">
        <v>372</v>
      </c>
      <c r="G432" s="15" t="s">
        <v>389</v>
      </c>
      <c r="H432" s="89" t="s">
        <v>374</v>
      </c>
      <c r="I432" s="61">
        <v>53181.814411224026</v>
      </c>
    </row>
    <row r="433" spans="2:9" hidden="1" x14ac:dyDescent="0.3">
      <c r="B433" s="16" t="s">
        <v>289</v>
      </c>
      <c r="C433" s="16" t="s">
        <v>201</v>
      </c>
      <c r="D433" s="15">
        <v>42</v>
      </c>
      <c r="E433" s="15" t="s">
        <v>44</v>
      </c>
      <c r="F433" s="16" t="s">
        <v>372</v>
      </c>
      <c r="G433" s="15" t="s">
        <v>390</v>
      </c>
      <c r="H433" s="89" t="s">
        <v>374</v>
      </c>
      <c r="I433" s="61">
        <v>18663.825903614455</v>
      </c>
    </row>
    <row r="434" spans="2:9" hidden="1" x14ac:dyDescent="0.3">
      <c r="B434" s="16" t="s">
        <v>289</v>
      </c>
      <c r="C434" s="16" t="s">
        <v>201</v>
      </c>
      <c r="D434" s="15">
        <v>59</v>
      </c>
      <c r="E434" s="15" t="s">
        <v>46</v>
      </c>
      <c r="F434" s="16" t="s">
        <v>372</v>
      </c>
      <c r="G434" s="15" t="s">
        <v>391</v>
      </c>
      <c r="H434" s="89" t="s">
        <v>374</v>
      </c>
      <c r="I434" s="61">
        <v>103468.41894753797</v>
      </c>
    </row>
    <row r="435" spans="2:9" hidden="1" x14ac:dyDescent="0.3">
      <c r="B435" s="16" t="s">
        <v>289</v>
      </c>
      <c r="C435" s="16" t="s">
        <v>201</v>
      </c>
      <c r="D435" s="15">
        <v>65</v>
      </c>
      <c r="E435" s="15" t="s">
        <v>48</v>
      </c>
      <c r="F435" s="16" t="s">
        <v>372</v>
      </c>
      <c r="G435" s="15" t="s">
        <v>392</v>
      </c>
      <c r="H435" s="89" t="s">
        <v>393</v>
      </c>
      <c r="I435" s="61">
        <v>1053.7547363848566</v>
      </c>
    </row>
    <row r="436" spans="2:9" hidden="1" x14ac:dyDescent="0.3">
      <c r="B436" s="16" t="s">
        <v>289</v>
      </c>
      <c r="C436" s="16" t="s">
        <v>201</v>
      </c>
      <c r="D436" s="15">
        <v>84</v>
      </c>
      <c r="E436" s="15" t="s">
        <v>50</v>
      </c>
      <c r="F436" s="16" t="s">
        <v>372</v>
      </c>
      <c r="G436" s="15" t="s">
        <v>394</v>
      </c>
      <c r="H436" s="89" t="s">
        <v>393</v>
      </c>
      <c r="I436" s="61">
        <v>9004.4774096385518</v>
      </c>
    </row>
    <row r="437" spans="2:9" hidden="1" x14ac:dyDescent="0.3">
      <c r="B437" s="16" t="s">
        <v>289</v>
      </c>
      <c r="C437" s="16" t="s">
        <v>201</v>
      </c>
      <c r="D437" s="15">
        <v>90</v>
      </c>
      <c r="E437" s="15" t="s">
        <v>52</v>
      </c>
      <c r="F437" s="16" t="s">
        <v>372</v>
      </c>
      <c r="G437" s="15" t="s">
        <v>395</v>
      </c>
      <c r="H437" s="89" t="s">
        <v>384</v>
      </c>
      <c r="I437" s="61">
        <v>248057.22891566259</v>
      </c>
    </row>
    <row r="438" spans="2:9" hidden="1" x14ac:dyDescent="0.3">
      <c r="B438" s="16" t="s">
        <v>289</v>
      </c>
      <c r="C438" s="16" t="s">
        <v>201</v>
      </c>
      <c r="D438" s="15">
        <v>91</v>
      </c>
      <c r="E438" s="15" t="s">
        <v>54</v>
      </c>
      <c r="F438" s="16" t="s">
        <v>372</v>
      </c>
      <c r="G438" s="15" t="s">
        <v>396</v>
      </c>
      <c r="H438" s="89" t="s">
        <v>384</v>
      </c>
      <c r="I438" s="61">
        <v>223251.50602409636</v>
      </c>
    </row>
    <row r="439" spans="2:9" hidden="1" x14ac:dyDescent="0.3">
      <c r="B439" s="16" t="s">
        <v>289</v>
      </c>
      <c r="C439" s="16" t="s">
        <v>201</v>
      </c>
      <c r="D439" s="15">
        <v>98</v>
      </c>
      <c r="E439" s="15" t="s">
        <v>56</v>
      </c>
      <c r="F439" s="16" t="s">
        <v>372</v>
      </c>
      <c r="G439" s="15" t="s">
        <v>397</v>
      </c>
      <c r="H439" s="89" t="s">
        <v>381</v>
      </c>
      <c r="I439" s="61">
        <v>500112.45048125176</v>
      </c>
    </row>
    <row r="440" spans="2:9" hidden="1" x14ac:dyDescent="0.3">
      <c r="B440" s="16" t="s">
        <v>289</v>
      </c>
      <c r="C440" s="16" t="s">
        <v>201</v>
      </c>
      <c r="D440" s="15">
        <v>109</v>
      </c>
      <c r="E440" s="15" t="s">
        <v>58</v>
      </c>
      <c r="F440" s="16" t="s">
        <v>372</v>
      </c>
      <c r="G440" s="15" t="s">
        <v>398</v>
      </c>
      <c r="H440" s="89" t="s">
        <v>393</v>
      </c>
      <c r="I440" s="61">
        <v>9804.9919040198711</v>
      </c>
    </row>
    <row r="441" spans="2:9" hidden="1" x14ac:dyDescent="0.3">
      <c r="B441" s="16" t="s">
        <v>289</v>
      </c>
      <c r="C441" s="16" t="s">
        <v>201</v>
      </c>
      <c r="D441" s="15">
        <v>114</v>
      </c>
      <c r="E441" s="15" t="s">
        <v>60</v>
      </c>
      <c r="F441" s="16" t="s">
        <v>372</v>
      </c>
      <c r="G441" s="15" t="s">
        <v>399</v>
      </c>
      <c r="H441" s="89" t="s">
        <v>376</v>
      </c>
      <c r="I441" s="61">
        <v>210848.64457831322</v>
      </c>
    </row>
    <row r="442" spans="2:9" hidden="1" x14ac:dyDescent="0.3">
      <c r="B442" s="16" t="s">
        <v>289</v>
      </c>
      <c r="C442" s="16" t="s">
        <v>201</v>
      </c>
      <c r="D442" s="15">
        <v>125</v>
      </c>
      <c r="E442" s="15" t="s">
        <v>62</v>
      </c>
      <c r="F442" s="16" t="s">
        <v>372</v>
      </c>
      <c r="G442" s="15" t="s">
        <v>400</v>
      </c>
      <c r="H442" s="89" t="s">
        <v>381</v>
      </c>
      <c r="I442" s="61">
        <v>253654.31364808098</v>
      </c>
    </row>
    <row r="443" spans="2:9" hidden="1" x14ac:dyDescent="0.3">
      <c r="B443" s="16" t="s">
        <v>289</v>
      </c>
      <c r="C443" s="16" t="s">
        <v>201</v>
      </c>
      <c r="D443" s="15">
        <v>127</v>
      </c>
      <c r="E443" s="15" t="s">
        <v>64</v>
      </c>
      <c r="F443" s="16" t="s">
        <v>372</v>
      </c>
      <c r="G443" s="15" t="s">
        <v>401</v>
      </c>
      <c r="H443" s="89" t="s">
        <v>393</v>
      </c>
      <c r="I443" s="61">
        <v>5953.3734939759033</v>
      </c>
    </row>
    <row r="444" spans="2:9" hidden="1" x14ac:dyDescent="0.3">
      <c r="B444" s="16" t="s">
        <v>289</v>
      </c>
      <c r="C444" s="16" t="s">
        <v>201</v>
      </c>
      <c r="D444" s="15">
        <v>128</v>
      </c>
      <c r="E444" s="15" t="s">
        <v>66</v>
      </c>
      <c r="F444" s="16" t="s">
        <v>372</v>
      </c>
      <c r="G444" s="15" t="s">
        <v>402</v>
      </c>
      <c r="H444" s="89" t="s">
        <v>384</v>
      </c>
      <c r="I444" s="61">
        <v>173640.06024096382</v>
      </c>
    </row>
    <row r="445" spans="2:9" hidden="1" x14ac:dyDescent="0.3">
      <c r="B445" s="16" t="s">
        <v>289</v>
      </c>
      <c r="C445" s="16" t="s">
        <v>201</v>
      </c>
      <c r="D445" s="19">
        <v>130</v>
      </c>
      <c r="E445" s="19" t="s">
        <v>68</v>
      </c>
      <c r="F445" s="20" t="s">
        <v>372</v>
      </c>
      <c r="G445" s="19" t="s">
        <v>403</v>
      </c>
      <c r="H445" s="90" t="s">
        <v>404</v>
      </c>
      <c r="I445" s="62">
        <v>150000</v>
      </c>
    </row>
    <row r="446" spans="2:9" hidden="1" x14ac:dyDescent="0.3">
      <c r="B446" s="16" t="s">
        <v>289</v>
      </c>
      <c r="C446" s="16" t="s">
        <v>210</v>
      </c>
      <c r="D446" s="15">
        <v>2</v>
      </c>
      <c r="E446" s="15" t="s">
        <v>6</v>
      </c>
      <c r="F446" s="16" t="s">
        <v>372</v>
      </c>
      <c r="G446" s="15" t="s">
        <v>373</v>
      </c>
      <c r="H446" s="89" t="s">
        <v>374</v>
      </c>
      <c r="I446" s="61">
        <v>5601.5911347891551</v>
      </c>
    </row>
    <row r="447" spans="2:9" hidden="1" x14ac:dyDescent="0.3">
      <c r="B447" s="16" t="s">
        <v>289</v>
      </c>
      <c r="C447" s="16" t="s">
        <v>210</v>
      </c>
      <c r="D447" s="15">
        <v>11</v>
      </c>
      <c r="E447" s="15" t="s">
        <v>10</v>
      </c>
      <c r="F447" s="16" t="s">
        <v>372</v>
      </c>
      <c r="G447" s="15" t="s">
        <v>375</v>
      </c>
      <c r="H447" s="89" t="s">
        <v>376</v>
      </c>
      <c r="I447" s="61">
        <v>190038.08186434346</v>
      </c>
    </row>
    <row r="448" spans="2:9" hidden="1" x14ac:dyDescent="0.3">
      <c r="B448" s="16" t="s">
        <v>289</v>
      </c>
      <c r="C448" s="16" t="s">
        <v>210</v>
      </c>
      <c r="D448" s="15">
        <v>23</v>
      </c>
      <c r="E448" s="15" t="s">
        <v>323</v>
      </c>
      <c r="F448" s="16" t="s">
        <v>372</v>
      </c>
      <c r="G448" s="15" t="s">
        <v>377</v>
      </c>
      <c r="H448" s="89" t="s">
        <v>376</v>
      </c>
      <c r="I448" s="61">
        <v>172209.89833383675</v>
      </c>
    </row>
    <row r="449" spans="2:9" hidden="1" x14ac:dyDescent="0.3">
      <c r="B449" s="16" t="s">
        <v>289</v>
      </c>
      <c r="C449" s="16" t="s">
        <v>210</v>
      </c>
      <c r="D449" s="15">
        <v>24</v>
      </c>
      <c r="E449" s="15" t="s">
        <v>14</v>
      </c>
      <c r="F449" s="16" t="s">
        <v>372</v>
      </c>
      <c r="G449" s="15" t="s">
        <v>378</v>
      </c>
      <c r="H449" s="89" t="s">
        <v>376</v>
      </c>
      <c r="I449" s="61">
        <v>175204.62065321149</v>
      </c>
    </row>
    <row r="450" spans="2:9" hidden="1" x14ac:dyDescent="0.3">
      <c r="B450" s="16" t="s">
        <v>289</v>
      </c>
      <c r="C450" s="16" t="s">
        <v>210</v>
      </c>
      <c r="D450" s="15">
        <v>25</v>
      </c>
      <c r="E450" s="15" t="s">
        <v>18</v>
      </c>
      <c r="F450" s="16" t="s">
        <v>372</v>
      </c>
      <c r="G450" s="15" t="s">
        <v>379</v>
      </c>
      <c r="H450" s="89" t="s">
        <v>374</v>
      </c>
      <c r="I450" s="61">
        <v>69766.095632530109</v>
      </c>
    </row>
    <row r="451" spans="2:9" hidden="1" x14ac:dyDescent="0.3">
      <c r="B451" s="16" t="s">
        <v>289</v>
      </c>
      <c r="C451" s="16" t="s">
        <v>210</v>
      </c>
      <c r="D451" s="15">
        <v>26</v>
      </c>
      <c r="E451" s="15" t="s">
        <v>22</v>
      </c>
      <c r="F451" s="16" t="s">
        <v>372</v>
      </c>
      <c r="G451" s="15" t="s">
        <v>380</v>
      </c>
      <c r="H451" s="89" t="s">
        <v>381</v>
      </c>
      <c r="I451" s="61">
        <v>106734.73033608208</v>
      </c>
    </row>
    <row r="452" spans="2:9" hidden="1" x14ac:dyDescent="0.3">
      <c r="B452" s="16" t="s">
        <v>289</v>
      </c>
      <c r="C452" s="16" t="s">
        <v>210</v>
      </c>
      <c r="D452" s="15">
        <v>27</v>
      </c>
      <c r="E452" s="15" t="s">
        <v>26</v>
      </c>
      <c r="F452" s="16" t="s">
        <v>372</v>
      </c>
      <c r="G452" s="15" t="s">
        <v>382</v>
      </c>
      <c r="H452" s="89" t="s">
        <v>374</v>
      </c>
      <c r="I452" s="61">
        <v>1952.5921511612512</v>
      </c>
    </row>
    <row r="453" spans="2:9" hidden="1" x14ac:dyDescent="0.3">
      <c r="B453" s="16" t="s">
        <v>289</v>
      </c>
      <c r="C453" s="16" t="s">
        <v>210</v>
      </c>
      <c r="D453" s="15">
        <v>28</v>
      </c>
      <c r="E453" s="15" t="s">
        <v>30</v>
      </c>
      <c r="F453" s="16" t="s">
        <v>372</v>
      </c>
      <c r="G453" s="15" t="s">
        <v>383</v>
      </c>
      <c r="H453" s="89" t="s">
        <v>384</v>
      </c>
      <c r="I453" s="61">
        <v>149210.58458756848</v>
      </c>
    </row>
    <row r="454" spans="2:9" hidden="1" x14ac:dyDescent="0.3">
      <c r="B454" s="16" t="s">
        <v>289</v>
      </c>
      <c r="C454" s="16" t="s">
        <v>210</v>
      </c>
      <c r="D454" s="15">
        <v>29</v>
      </c>
      <c r="E454" s="15" t="s">
        <v>34</v>
      </c>
      <c r="F454" s="16" t="s">
        <v>372</v>
      </c>
      <c r="G454" s="15" t="s">
        <v>385</v>
      </c>
      <c r="H454" s="89" t="s">
        <v>384</v>
      </c>
      <c r="I454" s="61">
        <v>139302.62379367984</v>
      </c>
    </row>
    <row r="455" spans="2:9" hidden="1" x14ac:dyDescent="0.3">
      <c r="B455" s="16" t="s">
        <v>289</v>
      </c>
      <c r="C455" s="16" t="s">
        <v>210</v>
      </c>
      <c r="D455" s="15">
        <v>31</v>
      </c>
      <c r="E455" s="15" t="s">
        <v>36</v>
      </c>
      <c r="F455" s="16" t="s">
        <v>372</v>
      </c>
      <c r="G455" s="15" t="s">
        <v>386</v>
      </c>
      <c r="H455" s="89" t="s">
        <v>384</v>
      </c>
      <c r="I455" s="61">
        <v>10926.472683503669</v>
      </c>
    </row>
    <row r="456" spans="2:9" hidden="1" x14ac:dyDescent="0.3">
      <c r="B456" s="16" t="s">
        <v>289</v>
      </c>
      <c r="C456" s="16" t="s">
        <v>210</v>
      </c>
      <c r="D456" s="15">
        <v>34</v>
      </c>
      <c r="E456" s="15" t="s">
        <v>38</v>
      </c>
      <c r="F456" s="16" t="s">
        <v>372</v>
      </c>
      <c r="G456" s="15" t="s">
        <v>387</v>
      </c>
      <c r="H456" s="89" t="s">
        <v>384</v>
      </c>
      <c r="I456" s="61">
        <v>8840.7596385542147</v>
      </c>
    </row>
    <row r="457" spans="2:9" hidden="1" x14ac:dyDescent="0.3">
      <c r="B457" s="16" t="s">
        <v>289</v>
      </c>
      <c r="C457" s="16" t="s">
        <v>210</v>
      </c>
      <c r="D457" s="15">
        <v>35</v>
      </c>
      <c r="E457" s="15" t="s">
        <v>40</v>
      </c>
      <c r="F457" s="16" t="s">
        <v>372</v>
      </c>
      <c r="G457" s="15" t="s">
        <v>388</v>
      </c>
      <c r="H457" s="89" t="s">
        <v>384</v>
      </c>
      <c r="I457" s="61">
        <v>159901.34250109541</v>
      </c>
    </row>
    <row r="458" spans="2:9" hidden="1" x14ac:dyDescent="0.3">
      <c r="B458" s="16" t="s">
        <v>289</v>
      </c>
      <c r="C458" s="16" t="s">
        <v>210</v>
      </c>
      <c r="D458" s="15">
        <v>38</v>
      </c>
      <c r="E458" s="15" t="s">
        <v>42</v>
      </c>
      <c r="F458" s="16" t="s">
        <v>372</v>
      </c>
      <c r="G458" s="15" t="s">
        <v>389</v>
      </c>
      <c r="H458" s="89" t="s">
        <v>374</v>
      </c>
      <c r="I458" s="61">
        <v>82313.313793237132</v>
      </c>
    </row>
    <row r="459" spans="2:9" hidden="1" x14ac:dyDescent="0.3">
      <c r="B459" s="16" t="s">
        <v>289</v>
      </c>
      <c r="C459" s="16" t="s">
        <v>210</v>
      </c>
      <c r="D459" s="15">
        <v>42</v>
      </c>
      <c r="E459" s="15" t="s">
        <v>44</v>
      </c>
      <c r="F459" s="16" t="s">
        <v>372</v>
      </c>
      <c r="G459" s="15" t="s">
        <v>390</v>
      </c>
      <c r="H459" s="89" t="s">
        <v>374</v>
      </c>
      <c r="I459" s="61">
        <v>18663.825903614455</v>
      </c>
    </row>
    <row r="460" spans="2:9" hidden="1" x14ac:dyDescent="0.3">
      <c r="B460" s="16" t="s">
        <v>289</v>
      </c>
      <c r="C460" s="16" t="s">
        <v>210</v>
      </c>
      <c r="D460" s="15">
        <v>59</v>
      </c>
      <c r="E460" s="15" t="s">
        <v>46</v>
      </c>
      <c r="F460" s="16" t="s">
        <v>372</v>
      </c>
      <c r="G460" s="15" t="s">
        <v>391</v>
      </c>
      <c r="H460" s="89" t="s">
        <v>374</v>
      </c>
      <c r="I460" s="61">
        <v>103468.41894753797</v>
      </c>
    </row>
    <row r="461" spans="2:9" hidden="1" x14ac:dyDescent="0.3">
      <c r="B461" s="16" t="s">
        <v>289</v>
      </c>
      <c r="C461" s="16" t="s">
        <v>210</v>
      </c>
      <c r="D461" s="15">
        <v>65</v>
      </c>
      <c r="E461" s="15" t="s">
        <v>48</v>
      </c>
      <c r="F461" s="16" t="s">
        <v>372</v>
      </c>
      <c r="G461" s="15" t="s">
        <v>392</v>
      </c>
      <c r="H461" s="89" t="s">
        <v>393</v>
      </c>
      <c r="I461" s="61">
        <v>1053.7547363848566</v>
      </c>
    </row>
    <row r="462" spans="2:9" hidden="1" x14ac:dyDescent="0.3">
      <c r="B462" s="16" t="s">
        <v>289</v>
      </c>
      <c r="C462" s="16" t="s">
        <v>210</v>
      </c>
      <c r="D462" s="15">
        <v>84</v>
      </c>
      <c r="E462" s="15" t="s">
        <v>50</v>
      </c>
      <c r="F462" s="16" t="s">
        <v>372</v>
      </c>
      <c r="G462" s="15" t="s">
        <v>394</v>
      </c>
      <c r="H462" s="89" t="s">
        <v>393</v>
      </c>
      <c r="I462" s="61">
        <v>9004.4774096385518</v>
      </c>
    </row>
    <row r="463" spans="2:9" hidden="1" x14ac:dyDescent="0.3">
      <c r="B463" s="16" t="s">
        <v>289</v>
      </c>
      <c r="C463" s="16" t="s">
        <v>210</v>
      </c>
      <c r="D463" s="15">
        <v>90</v>
      </c>
      <c r="E463" s="15" t="s">
        <v>52</v>
      </c>
      <c r="F463" s="16" t="s">
        <v>372</v>
      </c>
      <c r="G463" s="15" t="s">
        <v>395</v>
      </c>
      <c r="H463" s="89" t="s">
        <v>384</v>
      </c>
      <c r="I463" s="61">
        <v>248057.22891566259</v>
      </c>
    </row>
    <row r="464" spans="2:9" hidden="1" x14ac:dyDescent="0.3">
      <c r="B464" s="16" t="s">
        <v>289</v>
      </c>
      <c r="C464" s="16" t="s">
        <v>210</v>
      </c>
      <c r="D464" s="15">
        <v>91</v>
      </c>
      <c r="E464" s="15" t="s">
        <v>54</v>
      </c>
      <c r="F464" s="16" t="s">
        <v>372</v>
      </c>
      <c r="G464" s="15" t="s">
        <v>396</v>
      </c>
      <c r="H464" s="89" t="s">
        <v>384</v>
      </c>
      <c r="I464" s="61">
        <v>223251.50602409636</v>
      </c>
    </row>
    <row r="465" spans="2:9" hidden="1" x14ac:dyDescent="0.3">
      <c r="B465" s="16" t="s">
        <v>289</v>
      </c>
      <c r="C465" s="16" t="s">
        <v>210</v>
      </c>
      <c r="D465" s="15">
        <v>98</v>
      </c>
      <c r="E465" s="15" t="s">
        <v>56</v>
      </c>
      <c r="F465" s="16" t="s">
        <v>372</v>
      </c>
      <c r="G465" s="15" t="s">
        <v>397</v>
      </c>
      <c r="H465" s="89" t="s">
        <v>381</v>
      </c>
      <c r="I465" s="61">
        <v>675749.02943222411</v>
      </c>
    </row>
    <row r="466" spans="2:9" hidden="1" x14ac:dyDescent="0.3">
      <c r="B466" s="16" t="s">
        <v>289</v>
      </c>
      <c r="C466" s="16" t="s">
        <v>210</v>
      </c>
      <c r="D466" s="15">
        <v>109</v>
      </c>
      <c r="E466" s="15" t="s">
        <v>58</v>
      </c>
      <c r="F466" s="16" t="s">
        <v>372</v>
      </c>
      <c r="G466" s="15" t="s">
        <v>398</v>
      </c>
      <c r="H466" s="89" t="s">
        <v>393</v>
      </c>
      <c r="I466" s="61">
        <v>9804.9919040198711</v>
      </c>
    </row>
    <row r="467" spans="2:9" hidden="1" x14ac:dyDescent="0.3">
      <c r="B467" s="16" t="s">
        <v>289</v>
      </c>
      <c r="C467" s="16" t="s">
        <v>210</v>
      </c>
      <c r="D467" s="15">
        <v>114</v>
      </c>
      <c r="E467" s="15" t="s">
        <v>60</v>
      </c>
      <c r="F467" s="16" t="s">
        <v>372</v>
      </c>
      <c r="G467" s="15" t="s">
        <v>399</v>
      </c>
      <c r="H467" s="89" t="s">
        <v>376</v>
      </c>
      <c r="I467" s="61">
        <v>210848.64457831322</v>
      </c>
    </row>
    <row r="468" spans="2:9" hidden="1" x14ac:dyDescent="0.3">
      <c r="B468" s="16" t="s">
        <v>289</v>
      </c>
      <c r="C468" s="16" t="s">
        <v>210</v>
      </c>
      <c r="D468" s="15">
        <v>125</v>
      </c>
      <c r="E468" s="15" t="s">
        <v>62</v>
      </c>
      <c r="F468" s="16" t="s">
        <v>372</v>
      </c>
      <c r="G468" s="15" t="s">
        <v>400</v>
      </c>
      <c r="H468" s="89" t="s">
        <v>381</v>
      </c>
      <c r="I468" s="61">
        <v>253654.31364808098</v>
      </c>
    </row>
    <row r="469" spans="2:9" hidden="1" x14ac:dyDescent="0.3">
      <c r="B469" s="16" t="s">
        <v>289</v>
      </c>
      <c r="C469" s="16" t="s">
        <v>210</v>
      </c>
      <c r="D469" s="15">
        <v>127</v>
      </c>
      <c r="E469" s="15" t="s">
        <v>64</v>
      </c>
      <c r="F469" s="16" t="s">
        <v>372</v>
      </c>
      <c r="G469" s="15" t="s">
        <v>401</v>
      </c>
      <c r="H469" s="89" t="s">
        <v>393</v>
      </c>
      <c r="I469" s="61">
        <v>5953.3734939759033</v>
      </c>
    </row>
    <row r="470" spans="2:9" hidden="1" x14ac:dyDescent="0.3">
      <c r="B470" s="16" t="s">
        <v>289</v>
      </c>
      <c r="C470" s="16" t="s">
        <v>210</v>
      </c>
      <c r="D470" s="15">
        <v>128</v>
      </c>
      <c r="E470" s="15" t="s">
        <v>66</v>
      </c>
      <c r="F470" s="16" t="s">
        <v>372</v>
      </c>
      <c r="G470" s="15" t="s">
        <v>402</v>
      </c>
      <c r="H470" s="89" t="s">
        <v>384</v>
      </c>
      <c r="I470" s="61">
        <v>173640.06024096382</v>
      </c>
    </row>
    <row r="471" spans="2:9" hidden="1" x14ac:dyDescent="0.3">
      <c r="B471" s="16" t="s">
        <v>289</v>
      </c>
      <c r="C471" s="16" t="s">
        <v>210</v>
      </c>
      <c r="D471" s="19">
        <v>130</v>
      </c>
      <c r="E471" s="19" t="s">
        <v>68</v>
      </c>
      <c r="F471" s="20" t="s">
        <v>372</v>
      </c>
      <c r="G471" s="19" t="s">
        <v>403</v>
      </c>
      <c r="H471" s="90" t="s">
        <v>404</v>
      </c>
      <c r="I471" s="62">
        <v>143415.38046658371</v>
      </c>
    </row>
    <row r="472" spans="2:9" hidden="1" x14ac:dyDescent="0.3">
      <c r="B472" s="16" t="s">
        <v>289</v>
      </c>
      <c r="C472" s="16" t="s">
        <v>208</v>
      </c>
      <c r="D472" s="15">
        <v>2</v>
      </c>
      <c r="E472" s="15" t="s">
        <v>6</v>
      </c>
      <c r="F472" s="16" t="s">
        <v>372</v>
      </c>
      <c r="G472" s="15" t="s">
        <v>373</v>
      </c>
      <c r="H472" s="89" t="s">
        <v>374</v>
      </c>
      <c r="I472" s="61">
        <v>3775.3643584553347</v>
      </c>
    </row>
    <row r="473" spans="2:9" hidden="1" x14ac:dyDescent="0.3">
      <c r="B473" s="16" t="s">
        <v>289</v>
      </c>
      <c r="C473" s="16" t="s">
        <v>208</v>
      </c>
      <c r="D473" s="15">
        <v>11</v>
      </c>
      <c r="E473" s="15" t="s">
        <v>10</v>
      </c>
      <c r="F473" s="16" t="s">
        <v>372</v>
      </c>
      <c r="G473" s="15" t="s">
        <v>375</v>
      </c>
      <c r="H473" s="89" t="s">
        <v>376</v>
      </c>
      <c r="I473" s="61">
        <v>190038.08186434346</v>
      </c>
    </row>
    <row r="474" spans="2:9" hidden="1" x14ac:dyDescent="0.3">
      <c r="B474" s="16" t="s">
        <v>289</v>
      </c>
      <c r="C474" s="16" t="s">
        <v>208</v>
      </c>
      <c r="D474" s="15">
        <v>23</v>
      </c>
      <c r="E474" s="15" t="s">
        <v>323</v>
      </c>
      <c r="F474" s="16" t="s">
        <v>372</v>
      </c>
      <c r="G474" s="15" t="s">
        <v>377</v>
      </c>
      <c r="H474" s="89" t="s">
        <v>376</v>
      </c>
      <c r="I474" s="61">
        <v>172209.89833383675</v>
      </c>
    </row>
    <row r="475" spans="2:9" hidden="1" x14ac:dyDescent="0.3">
      <c r="B475" s="16" t="s">
        <v>289</v>
      </c>
      <c r="C475" s="16" t="s">
        <v>208</v>
      </c>
      <c r="D475" s="15">
        <v>24</v>
      </c>
      <c r="E475" s="15" t="s">
        <v>14</v>
      </c>
      <c r="F475" s="16" t="s">
        <v>372</v>
      </c>
      <c r="G475" s="15" t="s">
        <v>378</v>
      </c>
      <c r="H475" s="89" t="s">
        <v>376</v>
      </c>
      <c r="I475" s="61">
        <v>175204.62065321149</v>
      </c>
    </row>
    <row r="476" spans="2:9" hidden="1" x14ac:dyDescent="0.3">
      <c r="B476" s="16" t="s">
        <v>289</v>
      </c>
      <c r="C476" s="16" t="s">
        <v>208</v>
      </c>
      <c r="D476" s="15">
        <v>25</v>
      </c>
      <c r="E476" s="15" t="s">
        <v>18</v>
      </c>
      <c r="F476" s="16" t="s">
        <v>372</v>
      </c>
      <c r="G476" s="15" t="s">
        <v>379</v>
      </c>
      <c r="H476" s="89" t="s">
        <v>374</v>
      </c>
      <c r="I476" s="61">
        <v>69766.095632530109</v>
      </c>
    </row>
    <row r="477" spans="2:9" hidden="1" x14ac:dyDescent="0.3">
      <c r="B477" s="16" t="s">
        <v>289</v>
      </c>
      <c r="C477" s="16" t="s">
        <v>208</v>
      </c>
      <c r="D477" s="15">
        <v>26</v>
      </c>
      <c r="E477" s="15" t="s">
        <v>22</v>
      </c>
      <c r="F477" s="16" t="s">
        <v>372</v>
      </c>
      <c r="G477" s="15" t="s">
        <v>380</v>
      </c>
      <c r="H477" s="89" t="s">
        <v>381</v>
      </c>
      <c r="I477" s="61">
        <v>106734.73033608208</v>
      </c>
    </row>
    <row r="478" spans="2:9" hidden="1" x14ac:dyDescent="0.3">
      <c r="B478" s="16" t="s">
        <v>289</v>
      </c>
      <c r="C478" s="16" t="s">
        <v>208</v>
      </c>
      <c r="D478" s="15">
        <v>27</v>
      </c>
      <c r="E478" s="15" t="s">
        <v>26</v>
      </c>
      <c r="F478" s="16" t="s">
        <v>372</v>
      </c>
      <c r="G478" s="15" t="s">
        <v>382</v>
      </c>
      <c r="H478" s="89" t="s">
        <v>374</v>
      </c>
      <c r="I478" s="61">
        <v>1952.5921511612512</v>
      </c>
    </row>
    <row r="479" spans="2:9" hidden="1" x14ac:dyDescent="0.3">
      <c r="B479" s="16" t="s">
        <v>289</v>
      </c>
      <c r="C479" s="16" t="s">
        <v>208</v>
      </c>
      <c r="D479" s="15">
        <v>28</v>
      </c>
      <c r="E479" s="15" t="s">
        <v>30</v>
      </c>
      <c r="F479" s="16" t="s">
        <v>372</v>
      </c>
      <c r="G479" s="15" t="s">
        <v>383</v>
      </c>
      <c r="H479" s="89" t="s">
        <v>384</v>
      </c>
      <c r="I479" s="61">
        <v>149210.58458756848</v>
      </c>
    </row>
    <row r="480" spans="2:9" hidden="1" x14ac:dyDescent="0.3">
      <c r="B480" s="16" t="s">
        <v>289</v>
      </c>
      <c r="C480" s="16" t="s">
        <v>208</v>
      </c>
      <c r="D480" s="15">
        <v>29</v>
      </c>
      <c r="E480" s="15" t="s">
        <v>34</v>
      </c>
      <c r="F480" s="16" t="s">
        <v>372</v>
      </c>
      <c r="G480" s="15" t="s">
        <v>385</v>
      </c>
      <c r="H480" s="89" t="s">
        <v>384</v>
      </c>
      <c r="I480" s="61">
        <v>139302.62379367984</v>
      </c>
    </row>
    <row r="481" spans="2:9" hidden="1" x14ac:dyDescent="0.3">
      <c r="B481" s="16" t="s">
        <v>289</v>
      </c>
      <c r="C481" s="16" t="s">
        <v>208</v>
      </c>
      <c r="D481" s="15">
        <v>31</v>
      </c>
      <c r="E481" s="15" t="s">
        <v>36</v>
      </c>
      <c r="F481" s="16" t="s">
        <v>372</v>
      </c>
      <c r="G481" s="15" t="s">
        <v>386</v>
      </c>
      <c r="H481" s="89" t="s">
        <v>384</v>
      </c>
      <c r="I481" s="61">
        <v>10926.472683503669</v>
      </c>
    </row>
    <row r="482" spans="2:9" hidden="1" x14ac:dyDescent="0.3">
      <c r="B482" s="16" t="s">
        <v>289</v>
      </c>
      <c r="C482" s="16" t="s">
        <v>208</v>
      </c>
      <c r="D482" s="15">
        <v>34</v>
      </c>
      <c r="E482" s="15" t="s">
        <v>38</v>
      </c>
      <c r="F482" s="16" t="s">
        <v>372</v>
      </c>
      <c r="G482" s="15" t="s">
        <v>387</v>
      </c>
      <c r="H482" s="89" t="s">
        <v>384</v>
      </c>
      <c r="I482" s="61">
        <v>6702.7838616675417</v>
      </c>
    </row>
    <row r="483" spans="2:9" hidden="1" x14ac:dyDescent="0.3">
      <c r="B483" s="16" t="s">
        <v>289</v>
      </c>
      <c r="C483" s="16" t="s">
        <v>208</v>
      </c>
      <c r="D483" s="15">
        <v>35</v>
      </c>
      <c r="E483" s="15" t="s">
        <v>40</v>
      </c>
      <c r="F483" s="16" t="s">
        <v>372</v>
      </c>
      <c r="G483" s="15" t="s">
        <v>388</v>
      </c>
      <c r="H483" s="89" t="s">
        <v>384</v>
      </c>
      <c r="I483" s="61">
        <v>159901.34250109541</v>
      </c>
    </row>
    <row r="484" spans="2:9" hidden="1" x14ac:dyDescent="0.3">
      <c r="B484" s="16" t="s">
        <v>289</v>
      </c>
      <c r="C484" s="16" t="s">
        <v>208</v>
      </c>
      <c r="D484" s="15">
        <v>38</v>
      </c>
      <c r="E484" s="15" t="s">
        <v>42</v>
      </c>
      <c r="F484" s="16" t="s">
        <v>372</v>
      </c>
      <c r="G484" s="15" t="s">
        <v>389</v>
      </c>
      <c r="H484" s="89" t="s">
        <v>374</v>
      </c>
      <c r="I484" s="61">
        <v>82313.313793237132</v>
      </c>
    </row>
    <row r="485" spans="2:9" hidden="1" x14ac:dyDescent="0.3">
      <c r="B485" s="16" t="s">
        <v>289</v>
      </c>
      <c r="C485" s="16" t="s">
        <v>208</v>
      </c>
      <c r="D485" s="15">
        <v>42</v>
      </c>
      <c r="E485" s="15" t="s">
        <v>44</v>
      </c>
      <c r="F485" s="16" t="s">
        <v>372</v>
      </c>
      <c r="G485" s="15" t="s">
        <v>390</v>
      </c>
      <c r="H485" s="89" t="s">
        <v>374</v>
      </c>
      <c r="I485" s="61">
        <v>15683.887313961726</v>
      </c>
    </row>
    <row r="486" spans="2:9" hidden="1" x14ac:dyDescent="0.3">
      <c r="B486" s="16" t="s">
        <v>289</v>
      </c>
      <c r="C486" s="16" t="s">
        <v>208</v>
      </c>
      <c r="D486" s="15">
        <v>59</v>
      </c>
      <c r="E486" s="15" t="s">
        <v>46</v>
      </c>
      <c r="F486" s="16" t="s">
        <v>372</v>
      </c>
      <c r="G486" s="15" t="s">
        <v>391</v>
      </c>
      <c r="H486" s="89" t="s">
        <v>374</v>
      </c>
      <c r="I486" s="61">
        <v>103468.41894753797</v>
      </c>
    </row>
    <row r="487" spans="2:9" hidden="1" x14ac:dyDescent="0.3">
      <c r="B487" s="16" t="s">
        <v>289</v>
      </c>
      <c r="C487" s="16" t="s">
        <v>208</v>
      </c>
      <c r="D487" s="15">
        <v>65</v>
      </c>
      <c r="E487" s="15" t="s">
        <v>48</v>
      </c>
      <c r="F487" s="16" t="s">
        <v>372</v>
      </c>
      <c r="G487" s="15" t="s">
        <v>392</v>
      </c>
      <c r="H487" s="89" t="s">
        <v>393</v>
      </c>
      <c r="I487" s="61">
        <v>1053.7547363848566</v>
      </c>
    </row>
    <row r="488" spans="2:9" hidden="1" x14ac:dyDescent="0.3">
      <c r="B488" s="16" t="s">
        <v>289</v>
      </c>
      <c r="C488" s="16" t="s">
        <v>208</v>
      </c>
      <c r="D488" s="15">
        <v>84</v>
      </c>
      <c r="E488" s="15" t="s">
        <v>50</v>
      </c>
      <c r="F488" s="16" t="s">
        <v>372</v>
      </c>
      <c r="G488" s="15" t="s">
        <v>394</v>
      </c>
      <c r="H488" s="89" t="s">
        <v>393</v>
      </c>
      <c r="I488" s="61">
        <v>6810.1089652728551</v>
      </c>
    </row>
    <row r="489" spans="2:9" hidden="1" x14ac:dyDescent="0.3">
      <c r="B489" s="16" t="s">
        <v>289</v>
      </c>
      <c r="C489" s="16" t="s">
        <v>208</v>
      </c>
      <c r="D489" s="15">
        <v>90</v>
      </c>
      <c r="E489" s="15" t="s">
        <v>52</v>
      </c>
      <c r="F489" s="16" t="s">
        <v>372</v>
      </c>
      <c r="G489" s="15" t="s">
        <v>395</v>
      </c>
      <c r="H489" s="89" t="s">
        <v>384</v>
      </c>
      <c r="I489" s="61">
        <v>248057.22891566259</v>
      </c>
    </row>
    <row r="490" spans="2:9" hidden="1" x14ac:dyDescent="0.3">
      <c r="B490" s="16" t="s">
        <v>289</v>
      </c>
      <c r="C490" s="16" t="s">
        <v>208</v>
      </c>
      <c r="D490" s="15">
        <v>91</v>
      </c>
      <c r="E490" s="15" t="s">
        <v>54</v>
      </c>
      <c r="F490" s="16" t="s">
        <v>372</v>
      </c>
      <c r="G490" s="15" t="s">
        <v>396</v>
      </c>
      <c r="H490" s="89" t="s">
        <v>384</v>
      </c>
      <c r="I490" s="61">
        <v>231685.45180722891</v>
      </c>
    </row>
    <row r="491" spans="2:9" hidden="1" x14ac:dyDescent="0.3">
      <c r="B491" s="16" t="s">
        <v>289</v>
      </c>
      <c r="C491" s="16" t="s">
        <v>208</v>
      </c>
      <c r="D491" s="15">
        <v>98</v>
      </c>
      <c r="E491" s="15" t="s">
        <v>56</v>
      </c>
      <c r="F491" s="16" t="s">
        <v>372</v>
      </c>
      <c r="G491" s="15" t="s">
        <v>397</v>
      </c>
      <c r="H491" s="89" t="s">
        <v>381</v>
      </c>
      <c r="I491" s="61">
        <v>675749.02943222411</v>
      </c>
    </row>
    <row r="492" spans="2:9" hidden="1" x14ac:dyDescent="0.3">
      <c r="B492" s="16" t="s">
        <v>289</v>
      </c>
      <c r="C492" s="16" t="s">
        <v>208</v>
      </c>
      <c r="D492" s="15">
        <v>109</v>
      </c>
      <c r="E492" s="15" t="s">
        <v>58</v>
      </c>
      <c r="F492" s="16" t="s">
        <v>372</v>
      </c>
      <c r="G492" s="15" t="s">
        <v>398</v>
      </c>
      <c r="H492" s="89" t="s">
        <v>393</v>
      </c>
      <c r="I492" s="61">
        <v>9804.9919040198711</v>
      </c>
    </row>
    <row r="493" spans="2:9" hidden="1" x14ac:dyDescent="0.3">
      <c r="B493" s="16" t="s">
        <v>289</v>
      </c>
      <c r="C493" s="16" t="s">
        <v>208</v>
      </c>
      <c r="D493" s="15">
        <v>114</v>
      </c>
      <c r="E493" s="15" t="s">
        <v>60</v>
      </c>
      <c r="F493" s="16" t="s">
        <v>372</v>
      </c>
      <c r="G493" s="15" t="s">
        <v>399</v>
      </c>
      <c r="H493" s="89" t="s">
        <v>376</v>
      </c>
      <c r="I493" s="61">
        <v>210848.64457831322</v>
      </c>
    </row>
    <row r="494" spans="2:9" hidden="1" x14ac:dyDescent="0.3">
      <c r="B494" s="16" t="s">
        <v>289</v>
      </c>
      <c r="C494" s="16" t="s">
        <v>208</v>
      </c>
      <c r="D494" s="15">
        <v>125</v>
      </c>
      <c r="E494" s="15" t="s">
        <v>62</v>
      </c>
      <c r="F494" s="16" t="s">
        <v>372</v>
      </c>
      <c r="G494" s="15" t="s">
        <v>400</v>
      </c>
      <c r="H494" s="89" t="s">
        <v>381</v>
      </c>
      <c r="I494" s="61">
        <v>253654.31364808098</v>
      </c>
    </row>
    <row r="495" spans="2:9" hidden="1" x14ac:dyDescent="0.3">
      <c r="B495" s="16" t="s">
        <v>289</v>
      </c>
      <c r="C495" s="16" t="s">
        <v>208</v>
      </c>
      <c r="D495" s="15">
        <v>127</v>
      </c>
      <c r="E495" s="15" t="s">
        <v>64</v>
      </c>
      <c r="F495" s="16" t="s">
        <v>372</v>
      </c>
      <c r="G495" s="15" t="s">
        <v>401</v>
      </c>
      <c r="H495" s="89" t="s">
        <v>393</v>
      </c>
      <c r="I495" s="61">
        <v>6053.4301913536492</v>
      </c>
    </row>
    <row r="496" spans="2:9" hidden="1" x14ac:dyDescent="0.3">
      <c r="B496" s="16" t="s">
        <v>289</v>
      </c>
      <c r="C496" s="16" t="s">
        <v>208</v>
      </c>
      <c r="D496" s="15">
        <v>128</v>
      </c>
      <c r="E496" s="15" t="s">
        <v>66</v>
      </c>
      <c r="F496" s="16" t="s">
        <v>372</v>
      </c>
      <c r="G496" s="15" t="s">
        <v>402</v>
      </c>
      <c r="H496" s="89" t="s">
        <v>384</v>
      </c>
      <c r="I496" s="61">
        <v>110075.39533132527</v>
      </c>
    </row>
    <row r="497" spans="2:9" hidden="1" x14ac:dyDescent="0.3">
      <c r="B497" s="16" t="s">
        <v>289</v>
      </c>
      <c r="C497" s="16" t="s">
        <v>208</v>
      </c>
      <c r="D497" s="19">
        <v>130</v>
      </c>
      <c r="E497" s="19" t="s">
        <v>68</v>
      </c>
      <c r="F497" s="20" t="s">
        <v>372</v>
      </c>
      <c r="G497" s="19" t="s">
        <v>403</v>
      </c>
      <c r="H497" s="90" t="s">
        <v>404</v>
      </c>
      <c r="I497" s="62">
        <v>143415.38046658371</v>
      </c>
    </row>
    <row r="498" spans="2:9" hidden="1" x14ac:dyDescent="0.3">
      <c r="B498" s="16" t="s">
        <v>290</v>
      </c>
      <c r="C498" s="16" t="s">
        <v>211</v>
      </c>
      <c r="D498" s="15">
        <v>2</v>
      </c>
      <c r="E498" s="15" t="s">
        <v>6</v>
      </c>
      <c r="F498" s="16" t="s">
        <v>372</v>
      </c>
      <c r="G498" s="15" t="s">
        <v>373</v>
      </c>
      <c r="H498" s="89" t="s">
        <v>374</v>
      </c>
      <c r="I498" s="61">
        <v>3775.3643584553347</v>
      </c>
    </row>
    <row r="499" spans="2:9" hidden="1" x14ac:dyDescent="0.3">
      <c r="B499" s="16" t="s">
        <v>290</v>
      </c>
      <c r="C499" s="16" t="s">
        <v>211</v>
      </c>
      <c r="D499" s="15">
        <v>11</v>
      </c>
      <c r="E499" s="15" t="s">
        <v>10</v>
      </c>
      <c r="F499" s="16" t="s">
        <v>372</v>
      </c>
      <c r="G499" s="15" t="s">
        <v>375</v>
      </c>
      <c r="H499" s="89" t="s">
        <v>376</v>
      </c>
      <c r="I499" s="61">
        <v>202197.9092841956</v>
      </c>
    </row>
    <row r="500" spans="2:9" hidden="1" x14ac:dyDescent="0.3">
      <c r="B500" s="16" t="s">
        <v>290</v>
      </c>
      <c r="C500" s="16" t="s">
        <v>211</v>
      </c>
      <c r="D500" s="15">
        <v>23</v>
      </c>
      <c r="E500" s="15" t="s">
        <v>323</v>
      </c>
      <c r="F500" s="16" t="s">
        <v>372</v>
      </c>
      <c r="G500" s="15" t="s">
        <v>377</v>
      </c>
      <c r="H500" s="89" t="s">
        <v>376</v>
      </c>
      <c r="I500" s="61">
        <v>276198.17505315377</v>
      </c>
    </row>
    <row r="501" spans="2:9" hidden="1" x14ac:dyDescent="0.3">
      <c r="B501" s="16" t="s">
        <v>290</v>
      </c>
      <c r="C501" s="16" t="s">
        <v>211</v>
      </c>
      <c r="D501" s="15">
        <v>24</v>
      </c>
      <c r="E501" s="15" t="s">
        <v>14</v>
      </c>
      <c r="F501" s="16" t="s">
        <v>372</v>
      </c>
      <c r="G501" s="15" t="s">
        <v>378</v>
      </c>
      <c r="H501" s="89" t="s">
        <v>376</v>
      </c>
      <c r="I501" s="61">
        <v>218874.02551381997</v>
      </c>
    </row>
    <row r="502" spans="2:9" hidden="1" x14ac:dyDescent="0.3">
      <c r="B502" s="16" t="s">
        <v>290</v>
      </c>
      <c r="C502" s="16" t="s">
        <v>211</v>
      </c>
      <c r="D502" s="15">
        <v>25</v>
      </c>
      <c r="E502" s="15" t="s">
        <v>18</v>
      </c>
      <c r="F502" s="16" t="s">
        <v>372</v>
      </c>
      <c r="G502" s="15" t="s">
        <v>379</v>
      </c>
      <c r="H502" s="89" t="s">
        <v>374</v>
      </c>
      <c r="I502" s="61">
        <v>85744.961606533965</v>
      </c>
    </row>
    <row r="503" spans="2:9" hidden="1" x14ac:dyDescent="0.3">
      <c r="B503" s="16" t="s">
        <v>290</v>
      </c>
      <c r="C503" s="16" t="s">
        <v>211</v>
      </c>
      <c r="D503" s="15">
        <v>26</v>
      </c>
      <c r="E503" s="15" t="s">
        <v>22</v>
      </c>
      <c r="F503" s="16" t="s">
        <v>372</v>
      </c>
      <c r="G503" s="15" t="s">
        <v>380</v>
      </c>
      <c r="H503" s="89" t="s">
        <v>381</v>
      </c>
      <c r="I503" s="61">
        <v>106734.73033608208</v>
      </c>
    </row>
    <row r="504" spans="2:9" hidden="1" x14ac:dyDescent="0.3">
      <c r="B504" s="16" t="s">
        <v>290</v>
      </c>
      <c r="C504" s="16" t="s">
        <v>211</v>
      </c>
      <c r="D504" s="15">
        <v>27</v>
      </c>
      <c r="E504" s="15" t="s">
        <v>26</v>
      </c>
      <c r="F504" s="16" t="s">
        <v>372</v>
      </c>
      <c r="G504" s="15" t="s">
        <v>382</v>
      </c>
      <c r="H504" s="89" t="s">
        <v>374</v>
      </c>
      <c r="I504" s="61">
        <v>1952.5921511612512</v>
      </c>
    </row>
    <row r="505" spans="2:9" hidden="1" x14ac:dyDescent="0.3">
      <c r="B505" s="16" t="s">
        <v>290</v>
      </c>
      <c r="C505" s="16" t="s">
        <v>211</v>
      </c>
      <c r="D505" s="15">
        <v>28</v>
      </c>
      <c r="E505" s="15" t="s">
        <v>30</v>
      </c>
      <c r="F505" s="16" t="s">
        <v>372</v>
      </c>
      <c r="G505" s="15" t="s">
        <v>383</v>
      </c>
      <c r="H505" s="89" t="s">
        <v>384</v>
      </c>
      <c r="I505" s="61">
        <v>140704.73068745568</v>
      </c>
    </row>
    <row r="506" spans="2:9" hidden="1" x14ac:dyDescent="0.3">
      <c r="B506" s="16" t="s">
        <v>290</v>
      </c>
      <c r="C506" s="16" t="s">
        <v>211</v>
      </c>
      <c r="D506" s="15">
        <v>29</v>
      </c>
      <c r="E506" s="15" t="s">
        <v>34</v>
      </c>
      <c r="F506" s="16" t="s">
        <v>372</v>
      </c>
      <c r="G506" s="15" t="s">
        <v>385</v>
      </c>
      <c r="H506" s="89" t="s">
        <v>384</v>
      </c>
      <c r="I506" s="61">
        <v>140704.73068745568</v>
      </c>
    </row>
    <row r="507" spans="2:9" hidden="1" x14ac:dyDescent="0.3">
      <c r="B507" s="16" t="s">
        <v>290</v>
      </c>
      <c r="C507" s="16" t="s">
        <v>211</v>
      </c>
      <c r="D507" s="15">
        <v>31</v>
      </c>
      <c r="E507" s="15" t="s">
        <v>36</v>
      </c>
      <c r="F507" s="16" t="s">
        <v>372</v>
      </c>
      <c r="G507" s="15" t="s">
        <v>386</v>
      </c>
      <c r="H507" s="89" t="s">
        <v>384</v>
      </c>
      <c r="I507" s="61">
        <v>10926.472683503669</v>
      </c>
    </row>
    <row r="508" spans="2:9" hidden="1" x14ac:dyDescent="0.3">
      <c r="B508" s="16" t="s">
        <v>290</v>
      </c>
      <c r="C508" s="16" t="s">
        <v>211</v>
      </c>
      <c r="D508" s="15">
        <v>34</v>
      </c>
      <c r="E508" s="15" t="s">
        <v>38</v>
      </c>
      <c r="F508" s="16" t="s">
        <v>372</v>
      </c>
      <c r="G508" s="15" t="s">
        <v>387</v>
      </c>
      <c r="H508" s="89" t="s">
        <v>384</v>
      </c>
      <c r="I508" s="61">
        <v>9400.4390512707978</v>
      </c>
    </row>
    <row r="509" spans="2:9" hidden="1" x14ac:dyDescent="0.3">
      <c r="B509" s="16" t="s">
        <v>290</v>
      </c>
      <c r="C509" s="16" t="s">
        <v>211</v>
      </c>
      <c r="D509" s="15">
        <v>35</v>
      </c>
      <c r="E509" s="15" t="s">
        <v>40</v>
      </c>
      <c r="F509" s="16" t="s">
        <v>372</v>
      </c>
      <c r="G509" s="15" t="s">
        <v>388</v>
      </c>
      <c r="H509" s="89" t="s">
        <v>384</v>
      </c>
      <c r="I509" s="61">
        <v>125070.87172218281</v>
      </c>
    </row>
    <row r="510" spans="2:9" hidden="1" x14ac:dyDescent="0.3">
      <c r="B510" s="16" t="s">
        <v>290</v>
      </c>
      <c r="C510" s="16" t="s">
        <v>211</v>
      </c>
      <c r="D510" s="15">
        <v>38</v>
      </c>
      <c r="E510" s="15" t="s">
        <v>42</v>
      </c>
      <c r="F510" s="16" t="s">
        <v>372</v>
      </c>
      <c r="G510" s="15" t="s">
        <v>389</v>
      </c>
      <c r="H510" s="89" t="s">
        <v>374</v>
      </c>
      <c r="I510" s="61">
        <v>54637.488610092492</v>
      </c>
    </row>
    <row r="511" spans="2:9" hidden="1" x14ac:dyDescent="0.3">
      <c r="B511" s="16" t="s">
        <v>290</v>
      </c>
      <c r="C511" s="16" t="s">
        <v>211</v>
      </c>
      <c r="D511" s="15">
        <v>42</v>
      </c>
      <c r="E511" s="15" t="s">
        <v>44</v>
      </c>
      <c r="F511" s="16" t="s">
        <v>372</v>
      </c>
      <c r="G511" s="15" t="s">
        <v>390</v>
      </c>
      <c r="H511" s="89" t="s">
        <v>374</v>
      </c>
      <c r="I511" s="61">
        <v>14332.941186854017</v>
      </c>
    </row>
    <row r="512" spans="2:9" hidden="1" x14ac:dyDescent="0.3">
      <c r="B512" s="16" t="s">
        <v>290</v>
      </c>
      <c r="C512" s="16" t="s">
        <v>211</v>
      </c>
      <c r="D512" s="15">
        <v>59</v>
      </c>
      <c r="E512" s="15" t="s">
        <v>46</v>
      </c>
      <c r="F512" s="16" t="s">
        <v>372</v>
      </c>
      <c r="G512" s="15" t="s">
        <v>391</v>
      </c>
      <c r="H512" s="89" t="s">
        <v>374</v>
      </c>
      <c r="I512" s="61">
        <v>103468.41894753797</v>
      </c>
    </row>
    <row r="513" spans="2:9" hidden="1" x14ac:dyDescent="0.3">
      <c r="B513" s="16" t="s">
        <v>290</v>
      </c>
      <c r="C513" s="16" t="s">
        <v>211</v>
      </c>
      <c r="D513" s="15">
        <v>65</v>
      </c>
      <c r="E513" s="15" t="s">
        <v>48</v>
      </c>
      <c r="F513" s="16" t="s">
        <v>372</v>
      </c>
      <c r="G513" s="15" t="s">
        <v>392</v>
      </c>
      <c r="H513" s="89" t="s">
        <v>393</v>
      </c>
      <c r="I513" s="61">
        <v>1053.7547363848566</v>
      </c>
    </row>
    <row r="514" spans="2:9" hidden="1" x14ac:dyDescent="0.3">
      <c r="B514" s="16" t="s">
        <v>290</v>
      </c>
      <c r="C514" s="16" t="s">
        <v>211</v>
      </c>
      <c r="D514" s="15">
        <v>84</v>
      </c>
      <c r="E514" s="15" t="s">
        <v>50</v>
      </c>
      <c r="F514" s="16" t="s">
        <v>372</v>
      </c>
      <c r="G514" s="15" t="s">
        <v>394</v>
      </c>
      <c r="H514" s="89" t="s">
        <v>393</v>
      </c>
      <c r="I514" s="61">
        <v>8542.7035524558833</v>
      </c>
    </row>
    <row r="515" spans="2:9" hidden="1" x14ac:dyDescent="0.3">
      <c r="B515" s="16" t="s">
        <v>290</v>
      </c>
      <c r="C515" s="16" t="s">
        <v>211</v>
      </c>
      <c r="D515" s="15">
        <v>90</v>
      </c>
      <c r="E515" s="15" t="s">
        <v>52</v>
      </c>
      <c r="F515" s="16" t="s">
        <v>372</v>
      </c>
      <c r="G515" s="15" t="s">
        <v>395</v>
      </c>
      <c r="H515" s="89" t="s">
        <v>384</v>
      </c>
      <c r="I515" s="61">
        <v>175478.0567885768</v>
      </c>
    </row>
    <row r="516" spans="2:9" hidden="1" x14ac:dyDescent="0.3">
      <c r="B516" s="16" t="s">
        <v>290</v>
      </c>
      <c r="C516" s="16" t="s">
        <v>211</v>
      </c>
      <c r="D516" s="15">
        <v>91</v>
      </c>
      <c r="E516" s="15" t="s">
        <v>54</v>
      </c>
      <c r="F516" s="16" t="s">
        <v>372</v>
      </c>
      <c r="G516" s="15" t="s">
        <v>396</v>
      </c>
      <c r="H516" s="89" t="s">
        <v>384</v>
      </c>
      <c r="I516" s="61">
        <v>185448.39670955509</v>
      </c>
    </row>
    <row r="517" spans="2:9" hidden="1" x14ac:dyDescent="0.3">
      <c r="B517" s="16" t="s">
        <v>290</v>
      </c>
      <c r="C517" s="16" t="s">
        <v>211</v>
      </c>
      <c r="D517" s="15">
        <v>98</v>
      </c>
      <c r="E517" s="15" t="s">
        <v>56</v>
      </c>
      <c r="F517" s="16" t="s">
        <v>372</v>
      </c>
      <c r="G517" s="15" t="s">
        <v>397</v>
      </c>
      <c r="H517" s="89" t="s">
        <v>381</v>
      </c>
      <c r="I517" s="61">
        <v>675749.02943222411</v>
      </c>
    </row>
    <row r="518" spans="2:9" hidden="1" x14ac:dyDescent="0.3">
      <c r="B518" s="16" t="s">
        <v>290</v>
      </c>
      <c r="C518" s="16" t="s">
        <v>211</v>
      </c>
      <c r="D518" s="15">
        <v>109</v>
      </c>
      <c r="E518" s="15" t="s">
        <v>58</v>
      </c>
      <c r="F518" s="16" t="s">
        <v>372</v>
      </c>
      <c r="G518" s="15" t="s">
        <v>398</v>
      </c>
      <c r="H518" s="89" t="s">
        <v>393</v>
      </c>
      <c r="I518" s="61">
        <v>9804.9919040198711</v>
      </c>
    </row>
    <row r="519" spans="2:9" hidden="1" x14ac:dyDescent="0.3">
      <c r="B519" s="16" t="s">
        <v>290</v>
      </c>
      <c r="C519" s="16" t="s">
        <v>211</v>
      </c>
      <c r="D519" s="15">
        <v>114</v>
      </c>
      <c r="E519" s="15" t="s">
        <v>60</v>
      </c>
      <c r="F519" s="16" t="s">
        <v>372</v>
      </c>
      <c r="G519" s="15" t="s">
        <v>399</v>
      </c>
      <c r="H519" s="89" t="s">
        <v>376</v>
      </c>
      <c r="I519" s="61">
        <v>207383.14932147239</v>
      </c>
    </row>
    <row r="520" spans="2:9" hidden="1" x14ac:dyDescent="0.3">
      <c r="B520" s="16" t="s">
        <v>290</v>
      </c>
      <c r="C520" s="16" t="s">
        <v>211</v>
      </c>
      <c r="D520" s="15">
        <v>125</v>
      </c>
      <c r="E520" s="15" t="s">
        <v>62</v>
      </c>
      <c r="F520" s="16" t="s">
        <v>372</v>
      </c>
      <c r="G520" s="15" t="s">
        <v>400</v>
      </c>
      <c r="H520" s="89" t="s">
        <v>381</v>
      </c>
      <c r="I520" s="61">
        <v>203395.01574596361</v>
      </c>
    </row>
    <row r="521" spans="2:9" hidden="1" x14ac:dyDescent="0.3">
      <c r="B521" s="16" t="s">
        <v>290</v>
      </c>
      <c r="C521" s="16" t="s">
        <v>211</v>
      </c>
      <c r="D521" s="15">
        <v>127</v>
      </c>
      <c r="E521" s="15" t="s">
        <v>64</v>
      </c>
      <c r="F521" s="16" t="s">
        <v>372</v>
      </c>
      <c r="G521" s="15" t="s">
        <v>401</v>
      </c>
      <c r="H521" s="89" t="s">
        <v>393</v>
      </c>
      <c r="I521" s="61">
        <v>7680.5735748379175</v>
      </c>
    </row>
    <row r="522" spans="2:9" hidden="1" x14ac:dyDescent="0.3">
      <c r="B522" s="16" t="s">
        <v>290</v>
      </c>
      <c r="C522" s="16" t="s">
        <v>211</v>
      </c>
      <c r="D522" s="15">
        <v>128</v>
      </c>
      <c r="E522" s="15" t="s">
        <v>66</v>
      </c>
      <c r="F522" s="16" t="s">
        <v>372</v>
      </c>
      <c r="G522" s="15" t="s">
        <v>402</v>
      </c>
      <c r="H522" s="89" t="s">
        <v>384</v>
      </c>
      <c r="I522" s="61">
        <v>151127.3033309709</v>
      </c>
    </row>
    <row r="523" spans="2:9" hidden="1" x14ac:dyDescent="0.3">
      <c r="B523" s="16" t="s">
        <v>290</v>
      </c>
      <c r="C523" s="16" t="s">
        <v>211</v>
      </c>
      <c r="D523" s="19">
        <v>130</v>
      </c>
      <c r="E523" s="19" t="s">
        <v>68</v>
      </c>
      <c r="F523" s="20" t="s">
        <v>372</v>
      </c>
      <c r="G523" s="19" t="s">
        <v>403</v>
      </c>
      <c r="H523" s="90" t="s">
        <v>404</v>
      </c>
      <c r="I523" s="62">
        <v>143415.38046658371</v>
      </c>
    </row>
    <row r="524" spans="2:9" hidden="1" x14ac:dyDescent="0.3">
      <c r="B524" s="16" t="s">
        <v>290</v>
      </c>
      <c r="C524" s="16" t="s">
        <v>212</v>
      </c>
      <c r="D524" s="15">
        <v>2</v>
      </c>
      <c r="E524" s="15" t="s">
        <v>6</v>
      </c>
      <c r="F524" s="16" t="s">
        <v>372</v>
      </c>
      <c r="G524" s="15" t="s">
        <v>373</v>
      </c>
      <c r="H524" s="89" t="s">
        <v>374</v>
      </c>
      <c r="I524" s="61">
        <v>3775.3643584553347</v>
      </c>
    </row>
    <row r="525" spans="2:9" hidden="1" x14ac:dyDescent="0.3">
      <c r="B525" s="16" t="s">
        <v>290</v>
      </c>
      <c r="C525" s="16" t="s">
        <v>212</v>
      </c>
      <c r="D525" s="15">
        <v>11</v>
      </c>
      <c r="E525" s="15" t="s">
        <v>10</v>
      </c>
      <c r="F525" s="16" t="s">
        <v>372</v>
      </c>
      <c r="G525" s="15" t="s">
        <v>375</v>
      </c>
      <c r="H525" s="89" t="s">
        <v>376</v>
      </c>
      <c r="I525" s="61">
        <v>190038.08186434346</v>
      </c>
    </row>
    <row r="526" spans="2:9" hidden="1" x14ac:dyDescent="0.3">
      <c r="B526" s="16" t="s">
        <v>290</v>
      </c>
      <c r="C526" s="16" t="s">
        <v>212</v>
      </c>
      <c r="D526" s="15">
        <v>23</v>
      </c>
      <c r="E526" s="15" t="s">
        <v>323</v>
      </c>
      <c r="F526" s="16" t="s">
        <v>372</v>
      </c>
      <c r="G526" s="15" t="s">
        <v>377</v>
      </c>
      <c r="H526" s="89" t="s">
        <v>376</v>
      </c>
      <c r="I526" s="61">
        <v>172209.89833383675</v>
      </c>
    </row>
    <row r="527" spans="2:9" hidden="1" x14ac:dyDescent="0.3">
      <c r="B527" s="16" t="s">
        <v>290</v>
      </c>
      <c r="C527" s="16" t="s">
        <v>212</v>
      </c>
      <c r="D527" s="15">
        <v>24</v>
      </c>
      <c r="E527" s="15" t="s">
        <v>14</v>
      </c>
      <c r="F527" s="16" t="s">
        <v>372</v>
      </c>
      <c r="G527" s="15" t="s">
        <v>378</v>
      </c>
      <c r="H527" s="89" t="s">
        <v>376</v>
      </c>
      <c r="I527" s="61">
        <v>175204.62065321149</v>
      </c>
    </row>
    <row r="528" spans="2:9" hidden="1" x14ac:dyDescent="0.3">
      <c r="B528" s="16" t="s">
        <v>290</v>
      </c>
      <c r="C528" s="16" t="s">
        <v>212</v>
      </c>
      <c r="D528" s="15">
        <v>25</v>
      </c>
      <c r="E528" s="15" t="s">
        <v>18</v>
      </c>
      <c r="F528" s="16" t="s">
        <v>372</v>
      </c>
      <c r="G528" s="15" t="s">
        <v>379</v>
      </c>
      <c r="H528" s="89" t="s">
        <v>374</v>
      </c>
      <c r="I528" s="61">
        <v>69766.095632530109</v>
      </c>
    </row>
    <row r="529" spans="2:9" hidden="1" x14ac:dyDescent="0.3">
      <c r="B529" s="16" t="s">
        <v>290</v>
      </c>
      <c r="C529" s="16" t="s">
        <v>212</v>
      </c>
      <c r="D529" s="15">
        <v>26</v>
      </c>
      <c r="E529" s="15" t="s">
        <v>22</v>
      </c>
      <c r="F529" s="16" t="s">
        <v>372</v>
      </c>
      <c r="G529" s="15" t="s">
        <v>380</v>
      </c>
      <c r="H529" s="89" t="s">
        <v>381</v>
      </c>
      <c r="I529" s="61">
        <v>106734.73033608208</v>
      </c>
    </row>
    <row r="530" spans="2:9" hidden="1" x14ac:dyDescent="0.3">
      <c r="B530" s="16" t="s">
        <v>290</v>
      </c>
      <c r="C530" s="16" t="s">
        <v>212</v>
      </c>
      <c r="D530" s="15">
        <v>27</v>
      </c>
      <c r="E530" s="15" t="s">
        <v>26</v>
      </c>
      <c r="F530" s="16" t="s">
        <v>372</v>
      </c>
      <c r="G530" s="15" t="s">
        <v>382</v>
      </c>
      <c r="H530" s="89" t="s">
        <v>374</v>
      </c>
      <c r="I530" s="61">
        <v>1952.5921511612512</v>
      </c>
    </row>
    <row r="531" spans="2:9" hidden="1" x14ac:dyDescent="0.3">
      <c r="B531" s="16" t="s">
        <v>290</v>
      </c>
      <c r="C531" s="16" t="s">
        <v>212</v>
      </c>
      <c r="D531" s="15">
        <v>28</v>
      </c>
      <c r="E531" s="15" t="s">
        <v>30</v>
      </c>
      <c r="F531" s="16" t="s">
        <v>372</v>
      </c>
      <c r="G531" s="15" t="s">
        <v>383</v>
      </c>
      <c r="H531" s="89" t="s">
        <v>384</v>
      </c>
      <c r="I531" s="61">
        <v>149210.58458756848</v>
      </c>
    </row>
    <row r="532" spans="2:9" hidden="1" x14ac:dyDescent="0.3">
      <c r="B532" s="16" t="s">
        <v>290</v>
      </c>
      <c r="C532" s="16" t="s">
        <v>212</v>
      </c>
      <c r="D532" s="15">
        <v>29</v>
      </c>
      <c r="E532" s="15" t="s">
        <v>34</v>
      </c>
      <c r="F532" s="16" t="s">
        <v>372</v>
      </c>
      <c r="G532" s="15" t="s">
        <v>385</v>
      </c>
      <c r="H532" s="89" t="s">
        <v>384</v>
      </c>
      <c r="I532" s="61">
        <v>139302.62379367984</v>
      </c>
    </row>
    <row r="533" spans="2:9" hidden="1" x14ac:dyDescent="0.3">
      <c r="B533" s="16" t="s">
        <v>290</v>
      </c>
      <c r="C533" s="16" t="s">
        <v>212</v>
      </c>
      <c r="D533" s="15">
        <v>31</v>
      </c>
      <c r="E533" s="15" t="s">
        <v>36</v>
      </c>
      <c r="F533" s="16" t="s">
        <v>372</v>
      </c>
      <c r="G533" s="15" t="s">
        <v>386</v>
      </c>
      <c r="H533" s="89" t="s">
        <v>384</v>
      </c>
      <c r="I533" s="61">
        <v>10926.472683503669</v>
      </c>
    </row>
    <row r="534" spans="2:9" hidden="1" x14ac:dyDescent="0.3">
      <c r="B534" s="16" t="s">
        <v>290</v>
      </c>
      <c r="C534" s="16" t="s">
        <v>212</v>
      </c>
      <c r="D534" s="15">
        <v>34</v>
      </c>
      <c r="E534" s="15" t="s">
        <v>38</v>
      </c>
      <c r="F534" s="16" t="s">
        <v>372</v>
      </c>
      <c r="G534" s="15" t="s">
        <v>387</v>
      </c>
      <c r="H534" s="89" t="s">
        <v>384</v>
      </c>
      <c r="I534" s="61">
        <v>9400.4390512707978</v>
      </c>
    </row>
    <row r="535" spans="2:9" hidden="1" x14ac:dyDescent="0.3">
      <c r="B535" s="16" t="s">
        <v>290</v>
      </c>
      <c r="C535" s="16" t="s">
        <v>212</v>
      </c>
      <c r="D535" s="15">
        <v>35</v>
      </c>
      <c r="E535" s="15" t="s">
        <v>40</v>
      </c>
      <c r="F535" s="16" t="s">
        <v>372</v>
      </c>
      <c r="G535" s="15" t="s">
        <v>388</v>
      </c>
      <c r="H535" s="89" t="s">
        <v>384</v>
      </c>
      <c r="I535" s="61">
        <v>159901.34250109541</v>
      </c>
    </row>
    <row r="536" spans="2:9" hidden="1" x14ac:dyDescent="0.3">
      <c r="B536" s="16" t="s">
        <v>290</v>
      </c>
      <c r="C536" s="16" t="s">
        <v>212</v>
      </c>
      <c r="D536" s="15">
        <v>38</v>
      </c>
      <c r="E536" s="15" t="s">
        <v>42</v>
      </c>
      <c r="F536" s="16" t="s">
        <v>372</v>
      </c>
      <c r="G536" s="15" t="s">
        <v>389</v>
      </c>
      <c r="H536" s="89" t="s">
        <v>374</v>
      </c>
      <c r="I536" s="61">
        <v>82313.313793237132</v>
      </c>
    </row>
    <row r="537" spans="2:9" hidden="1" x14ac:dyDescent="0.3">
      <c r="B537" s="16" t="s">
        <v>290</v>
      </c>
      <c r="C537" s="16" t="s">
        <v>212</v>
      </c>
      <c r="D537" s="15">
        <v>42</v>
      </c>
      <c r="E537" s="15" t="s">
        <v>44</v>
      </c>
      <c r="F537" s="16" t="s">
        <v>372</v>
      </c>
      <c r="G537" s="15" t="s">
        <v>390</v>
      </c>
      <c r="H537" s="89" t="s">
        <v>374</v>
      </c>
      <c r="I537" s="61">
        <v>15683.887313961726</v>
      </c>
    </row>
    <row r="538" spans="2:9" hidden="1" x14ac:dyDescent="0.3">
      <c r="B538" s="16" t="s">
        <v>290</v>
      </c>
      <c r="C538" s="16" t="s">
        <v>212</v>
      </c>
      <c r="D538" s="15">
        <v>59</v>
      </c>
      <c r="E538" s="15" t="s">
        <v>46</v>
      </c>
      <c r="F538" s="16" t="s">
        <v>372</v>
      </c>
      <c r="G538" s="15" t="s">
        <v>391</v>
      </c>
      <c r="H538" s="89" t="s">
        <v>374</v>
      </c>
      <c r="I538" s="61">
        <v>103468.41894753797</v>
      </c>
    </row>
    <row r="539" spans="2:9" hidden="1" x14ac:dyDescent="0.3">
      <c r="B539" s="16" t="s">
        <v>290</v>
      </c>
      <c r="C539" s="16" t="s">
        <v>212</v>
      </c>
      <c r="D539" s="15">
        <v>65</v>
      </c>
      <c r="E539" s="15" t="s">
        <v>48</v>
      </c>
      <c r="F539" s="16" t="s">
        <v>372</v>
      </c>
      <c r="G539" s="15" t="s">
        <v>392</v>
      </c>
      <c r="H539" s="89" t="s">
        <v>393</v>
      </c>
      <c r="I539" s="61">
        <v>1053.7547363848566</v>
      </c>
    </row>
    <row r="540" spans="2:9" hidden="1" x14ac:dyDescent="0.3">
      <c r="B540" s="16" t="s">
        <v>290</v>
      </c>
      <c r="C540" s="16" t="s">
        <v>212</v>
      </c>
      <c r="D540" s="15">
        <v>84</v>
      </c>
      <c r="E540" s="15" t="s">
        <v>50</v>
      </c>
      <c r="F540" s="16" t="s">
        <v>372</v>
      </c>
      <c r="G540" s="15" t="s">
        <v>394</v>
      </c>
      <c r="H540" s="89" t="s">
        <v>393</v>
      </c>
      <c r="I540" s="61">
        <v>6810.1089652728551</v>
      </c>
    </row>
    <row r="541" spans="2:9" hidden="1" x14ac:dyDescent="0.3">
      <c r="B541" s="16" t="s">
        <v>290</v>
      </c>
      <c r="C541" s="16" t="s">
        <v>212</v>
      </c>
      <c r="D541" s="15">
        <v>90</v>
      </c>
      <c r="E541" s="15" t="s">
        <v>52</v>
      </c>
      <c r="F541" s="16" t="s">
        <v>372</v>
      </c>
      <c r="G541" s="15" t="s">
        <v>395</v>
      </c>
      <c r="H541" s="89" t="s">
        <v>384</v>
      </c>
      <c r="I541" s="61">
        <v>248057.22891566259</v>
      </c>
    </row>
    <row r="542" spans="2:9" hidden="1" x14ac:dyDescent="0.3">
      <c r="B542" s="16" t="s">
        <v>290</v>
      </c>
      <c r="C542" s="16" t="s">
        <v>212</v>
      </c>
      <c r="D542" s="15">
        <v>91</v>
      </c>
      <c r="E542" s="15" t="s">
        <v>54</v>
      </c>
      <c r="F542" s="16" t="s">
        <v>372</v>
      </c>
      <c r="G542" s="15" t="s">
        <v>396</v>
      </c>
      <c r="H542" s="89" t="s">
        <v>384</v>
      </c>
      <c r="I542" s="61">
        <v>231685.45180722891</v>
      </c>
    </row>
    <row r="543" spans="2:9" hidden="1" x14ac:dyDescent="0.3">
      <c r="B543" s="16" t="s">
        <v>290</v>
      </c>
      <c r="C543" s="16" t="s">
        <v>212</v>
      </c>
      <c r="D543" s="15">
        <v>98</v>
      </c>
      <c r="E543" s="15" t="s">
        <v>56</v>
      </c>
      <c r="F543" s="16" t="s">
        <v>372</v>
      </c>
      <c r="G543" s="15" t="s">
        <v>397</v>
      </c>
      <c r="H543" s="89" t="s">
        <v>381</v>
      </c>
      <c r="I543" s="61">
        <v>675749.02943222411</v>
      </c>
    </row>
    <row r="544" spans="2:9" hidden="1" x14ac:dyDescent="0.3">
      <c r="B544" s="16" t="s">
        <v>290</v>
      </c>
      <c r="C544" s="16" t="s">
        <v>212</v>
      </c>
      <c r="D544" s="15">
        <v>109</v>
      </c>
      <c r="E544" s="15" t="s">
        <v>58</v>
      </c>
      <c r="F544" s="16" t="s">
        <v>372</v>
      </c>
      <c r="G544" s="15" t="s">
        <v>398</v>
      </c>
      <c r="H544" s="89" t="s">
        <v>393</v>
      </c>
      <c r="I544" s="61">
        <v>9804.9919040198711</v>
      </c>
    </row>
    <row r="545" spans="2:9" hidden="1" x14ac:dyDescent="0.3">
      <c r="B545" s="16" t="s">
        <v>290</v>
      </c>
      <c r="C545" s="16" t="s">
        <v>212</v>
      </c>
      <c r="D545" s="15">
        <v>114</v>
      </c>
      <c r="E545" s="15" t="s">
        <v>60</v>
      </c>
      <c r="F545" s="16" t="s">
        <v>372</v>
      </c>
      <c r="G545" s="15" t="s">
        <v>399</v>
      </c>
      <c r="H545" s="89" t="s">
        <v>376</v>
      </c>
      <c r="I545" s="61">
        <v>210848.64457831322</v>
      </c>
    </row>
    <row r="546" spans="2:9" hidden="1" x14ac:dyDescent="0.3">
      <c r="B546" s="16" t="s">
        <v>290</v>
      </c>
      <c r="C546" s="16" t="s">
        <v>212</v>
      </c>
      <c r="D546" s="15">
        <v>125</v>
      </c>
      <c r="E546" s="15" t="s">
        <v>62</v>
      </c>
      <c r="F546" s="16" t="s">
        <v>372</v>
      </c>
      <c r="G546" s="15" t="s">
        <v>400</v>
      </c>
      <c r="H546" s="89" t="s">
        <v>381</v>
      </c>
      <c r="I546" s="61">
        <v>253654.31364808098</v>
      </c>
    </row>
    <row r="547" spans="2:9" hidden="1" x14ac:dyDescent="0.3">
      <c r="B547" s="16" t="s">
        <v>290</v>
      </c>
      <c r="C547" s="16" t="s">
        <v>212</v>
      </c>
      <c r="D547" s="15">
        <v>127</v>
      </c>
      <c r="E547" s="15" t="s">
        <v>64</v>
      </c>
      <c r="F547" s="16" t="s">
        <v>372</v>
      </c>
      <c r="G547" s="15" t="s">
        <v>401</v>
      </c>
      <c r="H547" s="89" t="s">
        <v>393</v>
      </c>
      <c r="I547" s="61">
        <v>6053.4301913536492</v>
      </c>
    </row>
    <row r="548" spans="2:9" hidden="1" x14ac:dyDescent="0.3">
      <c r="B548" s="16" t="s">
        <v>290</v>
      </c>
      <c r="C548" s="16" t="s">
        <v>212</v>
      </c>
      <c r="D548" s="15">
        <v>128</v>
      </c>
      <c r="E548" s="15" t="s">
        <v>66</v>
      </c>
      <c r="F548" s="16" t="s">
        <v>372</v>
      </c>
      <c r="G548" s="15" t="s">
        <v>402</v>
      </c>
      <c r="H548" s="89" t="s">
        <v>384</v>
      </c>
      <c r="I548" s="61">
        <v>110075.39533132527</v>
      </c>
    </row>
    <row r="549" spans="2:9" hidden="1" x14ac:dyDescent="0.3">
      <c r="B549" s="16" t="s">
        <v>290</v>
      </c>
      <c r="C549" s="16" t="s">
        <v>212</v>
      </c>
      <c r="D549" s="19">
        <v>130</v>
      </c>
      <c r="E549" s="19" t="s">
        <v>68</v>
      </c>
      <c r="F549" s="20" t="s">
        <v>372</v>
      </c>
      <c r="G549" s="19" t="s">
        <v>403</v>
      </c>
      <c r="H549" s="90" t="s">
        <v>404</v>
      </c>
      <c r="I549" s="62">
        <v>143415.38046658371</v>
      </c>
    </row>
    <row r="550" spans="2:9" hidden="1" x14ac:dyDescent="0.3">
      <c r="B550" s="16" t="s">
        <v>290</v>
      </c>
      <c r="C550" s="16" t="s">
        <v>213</v>
      </c>
      <c r="D550" s="15">
        <v>2</v>
      </c>
      <c r="E550" s="15" t="s">
        <v>6</v>
      </c>
      <c r="F550" s="16" t="s">
        <v>372</v>
      </c>
      <c r="G550" s="15" t="s">
        <v>373</v>
      </c>
      <c r="H550" s="89" t="s">
        <v>374</v>
      </c>
      <c r="I550" s="61">
        <v>3775.3643584553347</v>
      </c>
    </row>
    <row r="551" spans="2:9" hidden="1" x14ac:dyDescent="0.3">
      <c r="B551" s="16" t="s">
        <v>290</v>
      </c>
      <c r="C551" s="16" t="s">
        <v>213</v>
      </c>
      <c r="D551" s="15">
        <v>11</v>
      </c>
      <c r="E551" s="15" t="s">
        <v>10</v>
      </c>
      <c r="F551" s="16" t="s">
        <v>372</v>
      </c>
      <c r="G551" s="15" t="s">
        <v>375</v>
      </c>
      <c r="H551" s="89" t="s">
        <v>376</v>
      </c>
      <c r="I551" s="61">
        <v>190038.08186434346</v>
      </c>
    </row>
    <row r="552" spans="2:9" hidden="1" x14ac:dyDescent="0.3">
      <c r="B552" s="16" t="s">
        <v>290</v>
      </c>
      <c r="C552" s="16" t="s">
        <v>213</v>
      </c>
      <c r="D552" s="15">
        <v>23</v>
      </c>
      <c r="E552" s="15" t="s">
        <v>323</v>
      </c>
      <c r="F552" s="16" t="s">
        <v>372</v>
      </c>
      <c r="G552" s="15" t="s">
        <v>377</v>
      </c>
      <c r="H552" s="89" t="s">
        <v>376</v>
      </c>
      <c r="I552" s="61">
        <v>172209.89833383675</v>
      </c>
    </row>
    <row r="553" spans="2:9" hidden="1" x14ac:dyDescent="0.3">
      <c r="B553" s="16" t="s">
        <v>290</v>
      </c>
      <c r="C553" s="16" t="s">
        <v>213</v>
      </c>
      <c r="D553" s="15">
        <v>24</v>
      </c>
      <c r="E553" s="15" t="s">
        <v>14</v>
      </c>
      <c r="F553" s="16" t="s">
        <v>372</v>
      </c>
      <c r="G553" s="15" t="s">
        <v>378</v>
      </c>
      <c r="H553" s="89" t="s">
        <v>376</v>
      </c>
      <c r="I553" s="61">
        <v>175204.62065321149</v>
      </c>
    </row>
    <row r="554" spans="2:9" hidden="1" x14ac:dyDescent="0.3">
      <c r="B554" s="16" t="s">
        <v>290</v>
      </c>
      <c r="C554" s="16" t="s">
        <v>213</v>
      </c>
      <c r="D554" s="15">
        <v>25</v>
      </c>
      <c r="E554" s="15" t="s">
        <v>18</v>
      </c>
      <c r="F554" s="16" t="s">
        <v>372</v>
      </c>
      <c r="G554" s="15" t="s">
        <v>379</v>
      </c>
      <c r="H554" s="89" t="s">
        <v>374</v>
      </c>
      <c r="I554" s="61">
        <v>87512.528915060655</v>
      </c>
    </row>
    <row r="555" spans="2:9" hidden="1" x14ac:dyDescent="0.3">
      <c r="B555" s="16" t="s">
        <v>290</v>
      </c>
      <c r="C555" s="16" t="s">
        <v>213</v>
      </c>
      <c r="D555" s="15">
        <v>26</v>
      </c>
      <c r="E555" s="15" t="s">
        <v>22</v>
      </c>
      <c r="F555" s="16" t="s">
        <v>372</v>
      </c>
      <c r="G555" s="15" t="s">
        <v>380</v>
      </c>
      <c r="H555" s="89" t="s">
        <v>381</v>
      </c>
      <c r="I555" s="61">
        <v>106734.73033608208</v>
      </c>
    </row>
    <row r="556" spans="2:9" hidden="1" x14ac:dyDescent="0.3">
      <c r="B556" s="16" t="s">
        <v>290</v>
      </c>
      <c r="C556" s="16" t="s">
        <v>213</v>
      </c>
      <c r="D556" s="15">
        <v>27</v>
      </c>
      <c r="E556" s="15" t="s">
        <v>26</v>
      </c>
      <c r="F556" s="16" t="s">
        <v>372</v>
      </c>
      <c r="G556" s="15" t="s">
        <v>382</v>
      </c>
      <c r="H556" s="89" t="s">
        <v>374</v>
      </c>
      <c r="I556" s="61">
        <v>1952.5921511612512</v>
      </c>
    </row>
    <row r="557" spans="2:9" hidden="1" x14ac:dyDescent="0.3">
      <c r="B557" s="16" t="s">
        <v>290</v>
      </c>
      <c r="C557" s="16" t="s">
        <v>213</v>
      </c>
      <c r="D557" s="15">
        <v>28</v>
      </c>
      <c r="E557" s="15" t="s">
        <v>30</v>
      </c>
      <c r="F557" s="16" t="s">
        <v>372</v>
      </c>
      <c r="G557" s="15" t="s">
        <v>383</v>
      </c>
      <c r="H557" s="89" t="s">
        <v>384</v>
      </c>
      <c r="I557" s="61">
        <v>149210.58458756848</v>
      </c>
    </row>
    <row r="558" spans="2:9" hidden="1" x14ac:dyDescent="0.3">
      <c r="B558" s="16" t="s">
        <v>290</v>
      </c>
      <c r="C558" s="16" t="s">
        <v>213</v>
      </c>
      <c r="D558" s="15">
        <v>29</v>
      </c>
      <c r="E558" s="15" t="s">
        <v>34</v>
      </c>
      <c r="F558" s="16" t="s">
        <v>372</v>
      </c>
      <c r="G558" s="15" t="s">
        <v>385</v>
      </c>
      <c r="H558" s="89" t="s">
        <v>384</v>
      </c>
      <c r="I558" s="61">
        <v>139302.62379367984</v>
      </c>
    </row>
    <row r="559" spans="2:9" hidden="1" x14ac:dyDescent="0.3">
      <c r="B559" s="16" t="s">
        <v>290</v>
      </c>
      <c r="C559" s="16" t="s">
        <v>213</v>
      </c>
      <c r="D559" s="15">
        <v>31</v>
      </c>
      <c r="E559" s="15" t="s">
        <v>36</v>
      </c>
      <c r="F559" s="16" t="s">
        <v>372</v>
      </c>
      <c r="G559" s="15" t="s">
        <v>386</v>
      </c>
      <c r="H559" s="89" t="s">
        <v>384</v>
      </c>
      <c r="I559" s="61">
        <v>10926.472683503669</v>
      </c>
    </row>
    <row r="560" spans="2:9" hidden="1" x14ac:dyDescent="0.3">
      <c r="B560" s="16" t="s">
        <v>290</v>
      </c>
      <c r="C560" s="16" t="s">
        <v>213</v>
      </c>
      <c r="D560" s="15">
        <v>34</v>
      </c>
      <c r="E560" s="15" t="s">
        <v>38</v>
      </c>
      <c r="F560" s="16" t="s">
        <v>372</v>
      </c>
      <c r="G560" s="15" t="s">
        <v>387</v>
      </c>
      <c r="H560" s="89" t="s">
        <v>384</v>
      </c>
      <c r="I560" s="61">
        <v>9400.4390512707978</v>
      </c>
    </row>
    <row r="561" spans="2:9" hidden="1" x14ac:dyDescent="0.3">
      <c r="B561" s="16" t="s">
        <v>290</v>
      </c>
      <c r="C561" s="16" t="s">
        <v>213</v>
      </c>
      <c r="D561" s="15">
        <v>35</v>
      </c>
      <c r="E561" s="15" t="s">
        <v>40</v>
      </c>
      <c r="F561" s="16" t="s">
        <v>372</v>
      </c>
      <c r="G561" s="15" t="s">
        <v>388</v>
      </c>
      <c r="H561" s="89" t="s">
        <v>384</v>
      </c>
      <c r="I561" s="61">
        <v>159901.34250109541</v>
      </c>
    </row>
    <row r="562" spans="2:9" hidden="1" x14ac:dyDescent="0.3">
      <c r="B562" s="16" t="s">
        <v>290</v>
      </c>
      <c r="C562" s="16" t="s">
        <v>213</v>
      </c>
      <c r="D562" s="15">
        <v>38</v>
      </c>
      <c r="E562" s="15" t="s">
        <v>42</v>
      </c>
      <c r="F562" s="16" t="s">
        <v>372</v>
      </c>
      <c r="G562" s="15" t="s">
        <v>389</v>
      </c>
      <c r="H562" s="89" t="s">
        <v>374</v>
      </c>
      <c r="I562" s="61">
        <v>82313.313793237132</v>
      </c>
    </row>
    <row r="563" spans="2:9" hidden="1" x14ac:dyDescent="0.3">
      <c r="B563" s="16" t="s">
        <v>290</v>
      </c>
      <c r="C563" s="16" t="s">
        <v>213</v>
      </c>
      <c r="D563" s="15">
        <v>42</v>
      </c>
      <c r="E563" s="15" t="s">
        <v>44</v>
      </c>
      <c r="F563" s="16" t="s">
        <v>372</v>
      </c>
      <c r="G563" s="15" t="s">
        <v>390</v>
      </c>
      <c r="H563" s="89" t="s">
        <v>374</v>
      </c>
      <c r="I563" s="61">
        <v>14332.941186854017</v>
      </c>
    </row>
    <row r="564" spans="2:9" hidden="1" x14ac:dyDescent="0.3">
      <c r="B564" s="16" t="s">
        <v>290</v>
      </c>
      <c r="C564" s="16" t="s">
        <v>213</v>
      </c>
      <c r="D564" s="15">
        <v>59</v>
      </c>
      <c r="E564" s="15" t="s">
        <v>46</v>
      </c>
      <c r="F564" s="16" t="s">
        <v>372</v>
      </c>
      <c r="G564" s="15" t="s">
        <v>391</v>
      </c>
      <c r="H564" s="89" t="s">
        <v>374</v>
      </c>
      <c r="I564" s="61">
        <v>103468.41894753797</v>
      </c>
    </row>
    <row r="565" spans="2:9" hidden="1" x14ac:dyDescent="0.3">
      <c r="B565" s="16" t="s">
        <v>290</v>
      </c>
      <c r="C565" s="16" t="s">
        <v>213</v>
      </c>
      <c r="D565" s="15">
        <v>65</v>
      </c>
      <c r="E565" s="15" t="s">
        <v>48</v>
      </c>
      <c r="F565" s="16" t="s">
        <v>372</v>
      </c>
      <c r="G565" s="15" t="s">
        <v>392</v>
      </c>
      <c r="H565" s="89" t="s">
        <v>393</v>
      </c>
      <c r="I565" s="61">
        <v>1053.7547363848566</v>
      </c>
    </row>
    <row r="566" spans="2:9" hidden="1" x14ac:dyDescent="0.3">
      <c r="B566" s="16" t="s">
        <v>290</v>
      </c>
      <c r="C566" s="16" t="s">
        <v>213</v>
      </c>
      <c r="D566" s="15">
        <v>84</v>
      </c>
      <c r="E566" s="15" t="s">
        <v>50</v>
      </c>
      <c r="F566" s="16" t="s">
        <v>372</v>
      </c>
      <c r="G566" s="15" t="s">
        <v>394</v>
      </c>
      <c r="H566" s="89" t="s">
        <v>393</v>
      </c>
      <c r="I566" s="61">
        <v>8542.7035524558833</v>
      </c>
    </row>
    <row r="567" spans="2:9" hidden="1" x14ac:dyDescent="0.3">
      <c r="B567" s="16" t="s">
        <v>290</v>
      </c>
      <c r="C567" s="16" t="s">
        <v>213</v>
      </c>
      <c r="D567" s="15">
        <v>90</v>
      </c>
      <c r="E567" s="15" t="s">
        <v>52</v>
      </c>
      <c r="F567" s="16" t="s">
        <v>372</v>
      </c>
      <c r="G567" s="15" t="s">
        <v>395</v>
      </c>
      <c r="H567" s="89" t="s">
        <v>384</v>
      </c>
      <c r="I567" s="61">
        <v>209683.75948518759</v>
      </c>
    </row>
    <row r="568" spans="2:9" hidden="1" x14ac:dyDescent="0.3">
      <c r="B568" s="16" t="s">
        <v>290</v>
      </c>
      <c r="C568" s="16" t="s">
        <v>213</v>
      </c>
      <c r="D568" s="15">
        <v>91</v>
      </c>
      <c r="E568" s="15" t="s">
        <v>54</v>
      </c>
      <c r="F568" s="16" t="s">
        <v>372</v>
      </c>
      <c r="G568" s="15" t="s">
        <v>396</v>
      </c>
      <c r="H568" s="89" t="s">
        <v>384</v>
      </c>
      <c r="I568" s="61">
        <v>186774.61997572478</v>
      </c>
    </row>
    <row r="569" spans="2:9" hidden="1" x14ac:dyDescent="0.3">
      <c r="B569" s="16" t="s">
        <v>290</v>
      </c>
      <c r="C569" s="16" t="s">
        <v>213</v>
      </c>
      <c r="D569" s="15">
        <v>98</v>
      </c>
      <c r="E569" s="15" t="s">
        <v>56</v>
      </c>
      <c r="F569" s="16" t="s">
        <v>372</v>
      </c>
      <c r="G569" s="15" t="s">
        <v>397</v>
      </c>
      <c r="H569" s="89" t="s">
        <v>381</v>
      </c>
      <c r="I569" s="61">
        <v>675749.02943222411</v>
      </c>
    </row>
    <row r="570" spans="2:9" hidden="1" x14ac:dyDescent="0.3">
      <c r="B570" s="16" t="s">
        <v>290</v>
      </c>
      <c r="C570" s="16" t="s">
        <v>213</v>
      </c>
      <c r="D570" s="15">
        <v>109</v>
      </c>
      <c r="E570" s="15" t="s">
        <v>58</v>
      </c>
      <c r="F570" s="16" t="s">
        <v>372</v>
      </c>
      <c r="G570" s="15" t="s">
        <v>398</v>
      </c>
      <c r="H570" s="89" t="s">
        <v>393</v>
      </c>
      <c r="I570" s="61">
        <v>9804.9919040198711</v>
      </c>
    </row>
    <row r="571" spans="2:9" hidden="1" x14ac:dyDescent="0.3">
      <c r="B571" s="16" t="s">
        <v>290</v>
      </c>
      <c r="C571" s="16" t="s">
        <v>213</v>
      </c>
      <c r="D571" s="15">
        <v>114</v>
      </c>
      <c r="E571" s="15" t="s">
        <v>60</v>
      </c>
      <c r="F571" s="16" t="s">
        <v>372</v>
      </c>
      <c r="G571" s="15" t="s">
        <v>399</v>
      </c>
      <c r="H571" s="89" t="s">
        <v>376</v>
      </c>
      <c r="I571" s="61">
        <v>222034.66257086216</v>
      </c>
    </row>
    <row r="572" spans="2:9" hidden="1" x14ac:dyDescent="0.3">
      <c r="B572" s="16" t="s">
        <v>290</v>
      </c>
      <c r="C572" s="16" t="s">
        <v>213</v>
      </c>
      <c r="D572" s="15">
        <v>125</v>
      </c>
      <c r="E572" s="15" t="s">
        <v>62</v>
      </c>
      <c r="F572" s="16" t="s">
        <v>372</v>
      </c>
      <c r="G572" s="15" t="s">
        <v>400</v>
      </c>
      <c r="H572" s="89" t="s">
        <v>381</v>
      </c>
      <c r="I572" s="61">
        <v>253654.31364808098</v>
      </c>
    </row>
    <row r="573" spans="2:9" hidden="1" x14ac:dyDescent="0.3">
      <c r="B573" s="16" t="s">
        <v>290</v>
      </c>
      <c r="C573" s="16" t="s">
        <v>213</v>
      </c>
      <c r="D573" s="15">
        <v>127</v>
      </c>
      <c r="E573" s="15" t="s">
        <v>64</v>
      </c>
      <c r="F573" s="16" t="s">
        <v>372</v>
      </c>
      <c r="G573" s="15" t="s">
        <v>401</v>
      </c>
      <c r="H573" s="89" t="s">
        <v>393</v>
      </c>
      <c r="I573" s="61">
        <v>7680.5735748379175</v>
      </c>
    </row>
    <row r="574" spans="2:9" hidden="1" x14ac:dyDescent="0.3">
      <c r="B574" s="16" t="s">
        <v>290</v>
      </c>
      <c r="C574" s="16" t="s">
        <v>213</v>
      </c>
      <c r="D574" s="15">
        <v>128</v>
      </c>
      <c r="E574" s="15" t="s">
        <v>66</v>
      </c>
      <c r="F574" s="16" t="s">
        <v>372</v>
      </c>
      <c r="G574" s="15" t="s">
        <v>402</v>
      </c>
      <c r="H574" s="89" t="s">
        <v>384</v>
      </c>
      <c r="I574" s="61">
        <v>138362.31456564041</v>
      </c>
    </row>
    <row r="575" spans="2:9" hidden="1" x14ac:dyDescent="0.3">
      <c r="B575" s="16" t="s">
        <v>290</v>
      </c>
      <c r="C575" s="16" t="s">
        <v>213</v>
      </c>
      <c r="D575" s="19">
        <v>130</v>
      </c>
      <c r="E575" s="19" t="s">
        <v>68</v>
      </c>
      <c r="F575" s="20" t="s">
        <v>372</v>
      </c>
      <c r="G575" s="19" t="s">
        <v>403</v>
      </c>
      <c r="H575" s="90" t="s">
        <v>404</v>
      </c>
      <c r="I575" s="62">
        <v>143415.38046658371</v>
      </c>
    </row>
    <row r="576" spans="2:9" hidden="1" x14ac:dyDescent="0.3">
      <c r="B576" s="16" t="s">
        <v>290</v>
      </c>
      <c r="C576" s="16" t="s">
        <v>214</v>
      </c>
      <c r="D576" s="15">
        <v>2</v>
      </c>
      <c r="E576" s="15" t="s">
        <v>6</v>
      </c>
      <c r="F576" s="16" t="s">
        <v>372</v>
      </c>
      <c r="G576" s="15" t="s">
        <v>373</v>
      </c>
      <c r="H576" s="89" t="s">
        <v>374</v>
      </c>
      <c r="I576" s="61">
        <v>5657.3834911453187</v>
      </c>
    </row>
    <row r="577" spans="2:9" hidden="1" x14ac:dyDescent="0.3">
      <c r="B577" s="16" t="s">
        <v>290</v>
      </c>
      <c r="C577" s="16" t="s">
        <v>214</v>
      </c>
      <c r="D577" s="15">
        <v>11</v>
      </c>
      <c r="E577" s="15" t="s">
        <v>10</v>
      </c>
      <c r="F577" s="16" t="s">
        <v>372</v>
      </c>
      <c r="G577" s="15" t="s">
        <v>375</v>
      </c>
      <c r="H577" s="89" t="s">
        <v>376</v>
      </c>
      <c r="I577" s="61">
        <v>284772.06567371858</v>
      </c>
    </row>
    <row r="578" spans="2:9" hidden="1" x14ac:dyDescent="0.3">
      <c r="B578" s="16" t="s">
        <v>290</v>
      </c>
      <c r="C578" s="16" t="s">
        <v>214</v>
      </c>
      <c r="D578" s="15">
        <v>23</v>
      </c>
      <c r="E578" s="15" t="s">
        <v>323</v>
      </c>
      <c r="F578" s="16" t="s">
        <v>372</v>
      </c>
      <c r="G578" s="15" t="s">
        <v>377</v>
      </c>
      <c r="H578" s="89" t="s">
        <v>376</v>
      </c>
      <c r="I578" s="61">
        <v>258056.5326532544</v>
      </c>
    </row>
    <row r="579" spans="2:9" hidden="1" x14ac:dyDescent="0.3">
      <c r="B579" s="16" t="s">
        <v>290</v>
      </c>
      <c r="C579" s="16" t="s">
        <v>214</v>
      </c>
      <c r="D579" s="15">
        <v>24</v>
      </c>
      <c r="E579" s="15" t="s">
        <v>14</v>
      </c>
      <c r="F579" s="16" t="s">
        <v>372</v>
      </c>
      <c r="G579" s="15" t="s">
        <v>378</v>
      </c>
      <c r="H579" s="89" t="s">
        <v>376</v>
      </c>
      <c r="I579" s="61">
        <v>262544.1240488374</v>
      </c>
    </row>
    <row r="580" spans="2:9" hidden="1" x14ac:dyDescent="0.3">
      <c r="B580" s="16" t="s">
        <v>290</v>
      </c>
      <c r="C580" s="16" t="s">
        <v>214</v>
      </c>
      <c r="D580" s="15">
        <v>25</v>
      </c>
      <c r="E580" s="15" t="s">
        <v>18</v>
      </c>
      <c r="F580" s="16" t="s">
        <v>372</v>
      </c>
      <c r="G580" s="15" t="s">
        <v>379</v>
      </c>
      <c r="H580" s="89" t="s">
        <v>374</v>
      </c>
      <c r="I580" s="61">
        <v>131137.52457921836</v>
      </c>
    </row>
    <row r="581" spans="2:9" hidden="1" x14ac:dyDescent="0.3">
      <c r="B581" s="16" t="s">
        <v>290</v>
      </c>
      <c r="C581" s="16" t="s">
        <v>214</v>
      </c>
      <c r="D581" s="15">
        <v>26</v>
      </c>
      <c r="E581" s="15" t="s">
        <v>22</v>
      </c>
      <c r="F581" s="16" t="s">
        <v>372</v>
      </c>
      <c r="G581" s="15" t="s">
        <v>380</v>
      </c>
      <c r="H581" s="89" t="s">
        <v>381</v>
      </c>
      <c r="I581" s="61">
        <v>159941.99340861905</v>
      </c>
    </row>
    <row r="582" spans="2:9" hidden="1" x14ac:dyDescent="0.3">
      <c r="B582" s="16" t="s">
        <v>290</v>
      </c>
      <c r="C582" s="16" t="s">
        <v>214</v>
      </c>
      <c r="D582" s="15">
        <v>27</v>
      </c>
      <c r="E582" s="15" t="s">
        <v>26</v>
      </c>
      <c r="F582" s="16" t="s">
        <v>372</v>
      </c>
      <c r="G582" s="15" t="s">
        <v>382</v>
      </c>
      <c r="H582" s="89" t="s">
        <v>374</v>
      </c>
      <c r="I582" s="61">
        <v>2925.9593385151343</v>
      </c>
    </row>
    <row r="583" spans="2:9" hidden="1" x14ac:dyDescent="0.3">
      <c r="B583" s="16" t="s">
        <v>290</v>
      </c>
      <c r="C583" s="16" t="s">
        <v>214</v>
      </c>
      <c r="D583" s="15">
        <v>28</v>
      </c>
      <c r="E583" s="15" t="s">
        <v>30</v>
      </c>
      <c r="F583" s="16" t="s">
        <v>372</v>
      </c>
      <c r="G583" s="15" t="s">
        <v>383</v>
      </c>
      <c r="H583" s="89" t="s">
        <v>384</v>
      </c>
      <c r="I583" s="61">
        <v>195685.7253569384</v>
      </c>
    </row>
    <row r="584" spans="2:9" hidden="1" x14ac:dyDescent="0.3">
      <c r="B584" s="16" t="s">
        <v>290</v>
      </c>
      <c r="C584" s="16" t="s">
        <v>214</v>
      </c>
      <c r="D584" s="15">
        <v>29</v>
      </c>
      <c r="E584" s="15" t="s">
        <v>34</v>
      </c>
      <c r="F584" s="16" t="s">
        <v>372</v>
      </c>
      <c r="G584" s="15" t="s">
        <v>385</v>
      </c>
      <c r="H584" s="89" t="s">
        <v>384</v>
      </c>
      <c r="I584" s="61">
        <v>208744.98175482923</v>
      </c>
    </row>
    <row r="585" spans="2:9" hidden="1" x14ac:dyDescent="0.3">
      <c r="B585" s="16" t="s">
        <v>290</v>
      </c>
      <c r="C585" s="16" t="s">
        <v>214</v>
      </c>
      <c r="D585" s="15">
        <v>31</v>
      </c>
      <c r="E585" s="15" t="s">
        <v>36</v>
      </c>
      <c r="F585" s="16" t="s">
        <v>372</v>
      </c>
      <c r="G585" s="15" t="s">
        <v>386</v>
      </c>
      <c r="H585" s="89" t="s">
        <v>384</v>
      </c>
      <c r="I585" s="61">
        <v>16373.319316230236</v>
      </c>
    </row>
    <row r="586" spans="2:9" hidden="1" x14ac:dyDescent="0.3">
      <c r="B586" s="16" t="s">
        <v>290</v>
      </c>
      <c r="C586" s="16" t="s">
        <v>214</v>
      </c>
      <c r="D586" s="15">
        <v>34</v>
      </c>
      <c r="E586" s="15" t="s">
        <v>38</v>
      </c>
      <c r="F586" s="16" t="s">
        <v>372</v>
      </c>
      <c r="G586" s="15" t="s">
        <v>387</v>
      </c>
      <c r="H586" s="89" t="s">
        <v>384</v>
      </c>
      <c r="I586" s="61">
        <v>14086.55791832929</v>
      </c>
    </row>
    <row r="587" spans="2:9" hidden="1" x14ac:dyDescent="0.3">
      <c r="B587" s="16" t="s">
        <v>290</v>
      </c>
      <c r="C587" s="16" t="s">
        <v>214</v>
      </c>
      <c r="D587" s="15">
        <v>35</v>
      </c>
      <c r="E587" s="15" t="s">
        <v>40</v>
      </c>
      <c r="F587" s="16" t="s">
        <v>372</v>
      </c>
      <c r="G587" s="15" t="s">
        <v>388</v>
      </c>
      <c r="H587" s="89" t="s">
        <v>384</v>
      </c>
      <c r="I587" s="61">
        <v>239612.16173789141</v>
      </c>
    </row>
    <row r="588" spans="2:9" hidden="1" x14ac:dyDescent="0.3">
      <c r="B588" s="16" t="s">
        <v>290</v>
      </c>
      <c r="C588" s="16" t="s">
        <v>214</v>
      </c>
      <c r="D588" s="15">
        <v>38</v>
      </c>
      <c r="E588" s="15" t="s">
        <v>42</v>
      </c>
      <c r="F588" s="16" t="s">
        <v>372</v>
      </c>
      <c r="G588" s="15" t="s">
        <v>389</v>
      </c>
      <c r="H588" s="89" t="s">
        <v>374</v>
      </c>
      <c r="I588" s="61">
        <v>123346.50071916585</v>
      </c>
    </row>
    <row r="589" spans="2:9" hidden="1" x14ac:dyDescent="0.3">
      <c r="B589" s="16" t="s">
        <v>290</v>
      </c>
      <c r="C589" s="16" t="s">
        <v>214</v>
      </c>
      <c r="D589" s="15">
        <v>42</v>
      </c>
      <c r="E589" s="15" t="s">
        <v>44</v>
      </c>
      <c r="F589" s="16" t="s">
        <v>372</v>
      </c>
      <c r="G589" s="15" t="s">
        <v>390</v>
      </c>
      <c r="H589" s="89" t="s">
        <v>374</v>
      </c>
      <c r="I589" s="61">
        <v>21477.91236850074</v>
      </c>
    </row>
    <row r="590" spans="2:9" hidden="1" x14ac:dyDescent="0.3">
      <c r="B590" s="16" t="s">
        <v>290</v>
      </c>
      <c r="C590" s="16" t="s">
        <v>214</v>
      </c>
      <c r="D590" s="15">
        <v>59</v>
      </c>
      <c r="E590" s="15" t="s">
        <v>46</v>
      </c>
      <c r="F590" s="16" t="s">
        <v>372</v>
      </c>
      <c r="G590" s="15" t="s">
        <v>391</v>
      </c>
      <c r="H590" s="89" t="s">
        <v>374</v>
      </c>
      <c r="I590" s="61">
        <v>155047.42579288571</v>
      </c>
    </row>
    <row r="591" spans="2:9" hidden="1" x14ac:dyDescent="0.3">
      <c r="B591" s="16" t="s">
        <v>290</v>
      </c>
      <c r="C591" s="16" t="s">
        <v>214</v>
      </c>
      <c r="D591" s="15">
        <v>65</v>
      </c>
      <c r="E591" s="15" t="s">
        <v>48</v>
      </c>
      <c r="F591" s="16" t="s">
        <v>372</v>
      </c>
      <c r="G591" s="15" t="s">
        <v>392</v>
      </c>
      <c r="H591" s="89" t="s">
        <v>393</v>
      </c>
      <c r="I591" s="61">
        <v>1579.0514724727077</v>
      </c>
    </row>
    <row r="592" spans="2:9" hidden="1" x14ac:dyDescent="0.3">
      <c r="B592" s="16" t="s">
        <v>290</v>
      </c>
      <c r="C592" s="16" t="s">
        <v>214</v>
      </c>
      <c r="D592" s="15">
        <v>84</v>
      </c>
      <c r="E592" s="15" t="s">
        <v>50</v>
      </c>
      <c r="F592" s="16" t="s">
        <v>372</v>
      </c>
      <c r="G592" s="15" t="s">
        <v>394</v>
      </c>
      <c r="H592" s="89" t="s">
        <v>393</v>
      </c>
      <c r="I592" s="61">
        <v>12801.241273355139</v>
      </c>
    </row>
    <row r="593" spans="2:9" hidden="1" x14ac:dyDescent="0.3">
      <c r="B593" s="16" t="s">
        <v>290</v>
      </c>
      <c r="C593" s="16" t="s">
        <v>214</v>
      </c>
      <c r="D593" s="15">
        <v>90</v>
      </c>
      <c r="E593" s="15" t="s">
        <v>52</v>
      </c>
      <c r="F593" s="16" t="s">
        <v>372</v>
      </c>
      <c r="G593" s="15" t="s">
        <v>395</v>
      </c>
      <c r="H593" s="89" t="s">
        <v>384</v>
      </c>
      <c r="I593" s="61">
        <v>314211.11358855368</v>
      </c>
    </row>
    <row r="594" spans="2:9" hidden="1" x14ac:dyDescent="0.3">
      <c r="B594" s="16" t="s">
        <v>290</v>
      </c>
      <c r="C594" s="16" t="s">
        <v>214</v>
      </c>
      <c r="D594" s="15">
        <v>91</v>
      </c>
      <c r="E594" s="15" t="s">
        <v>54</v>
      </c>
      <c r="F594" s="16" t="s">
        <v>372</v>
      </c>
      <c r="G594" s="15" t="s">
        <v>396</v>
      </c>
      <c r="H594" s="89" t="s">
        <v>384</v>
      </c>
      <c r="I594" s="61">
        <v>279881.76803362364</v>
      </c>
    </row>
    <row r="595" spans="2:9" hidden="1" x14ac:dyDescent="0.3">
      <c r="B595" s="16" t="s">
        <v>290</v>
      </c>
      <c r="C595" s="16" t="s">
        <v>214</v>
      </c>
      <c r="D595" s="15">
        <v>98</v>
      </c>
      <c r="E595" s="15" t="s">
        <v>56</v>
      </c>
      <c r="F595" s="16" t="s">
        <v>372</v>
      </c>
      <c r="G595" s="15" t="s">
        <v>397</v>
      </c>
      <c r="H595" s="89" t="s">
        <v>381</v>
      </c>
      <c r="I595" s="61">
        <v>1012609.9206041878</v>
      </c>
    </row>
    <row r="596" spans="2:9" hidden="1" x14ac:dyDescent="0.3">
      <c r="B596" s="16" t="s">
        <v>290</v>
      </c>
      <c r="C596" s="16" t="s">
        <v>214</v>
      </c>
      <c r="D596" s="15">
        <v>109</v>
      </c>
      <c r="E596" s="15" t="s">
        <v>58</v>
      </c>
      <c r="F596" s="16" t="s">
        <v>372</v>
      </c>
      <c r="G596" s="15" t="s">
        <v>398</v>
      </c>
      <c r="H596" s="89" t="s">
        <v>393</v>
      </c>
      <c r="I596" s="61">
        <v>14692.780368173777</v>
      </c>
    </row>
    <row r="597" spans="2:9" hidden="1" x14ac:dyDescent="0.3">
      <c r="B597" s="16" t="s">
        <v>290</v>
      </c>
      <c r="C597" s="16" t="s">
        <v>214</v>
      </c>
      <c r="D597" s="15">
        <v>114</v>
      </c>
      <c r="E597" s="15" t="s">
        <v>60</v>
      </c>
      <c r="F597" s="16" t="s">
        <v>372</v>
      </c>
      <c r="G597" s="15" t="s">
        <v>399</v>
      </c>
      <c r="H597" s="89" t="s">
        <v>376</v>
      </c>
      <c r="I597" s="61">
        <v>332718.94186243671</v>
      </c>
    </row>
    <row r="598" spans="2:9" hidden="1" x14ac:dyDescent="0.3">
      <c r="B598" s="16" t="s">
        <v>290</v>
      </c>
      <c r="C598" s="16" t="s">
        <v>214</v>
      </c>
      <c r="D598" s="15">
        <v>125</v>
      </c>
      <c r="E598" s="15" t="s">
        <v>62</v>
      </c>
      <c r="F598" s="16" t="s">
        <v>372</v>
      </c>
      <c r="G598" s="15" t="s">
        <v>400</v>
      </c>
      <c r="H598" s="89" t="s">
        <v>381</v>
      </c>
      <c r="I598" s="61">
        <v>380100.98900164943</v>
      </c>
    </row>
    <row r="599" spans="2:9" hidden="1" x14ac:dyDescent="0.3">
      <c r="B599" s="16" t="s">
        <v>290</v>
      </c>
      <c r="C599" s="16" t="s">
        <v>214</v>
      </c>
      <c r="D599" s="15">
        <v>127</v>
      </c>
      <c r="E599" s="15" t="s">
        <v>64</v>
      </c>
      <c r="F599" s="16" t="s">
        <v>372</v>
      </c>
      <c r="G599" s="15" t="s">
        <v>401</v>
      </c>
      <c r="H599" s="89" t="s">
        <v>393</v>
      </c>
      <c r="I599" s="61">
        <v>11509.339501894614</v>
      </c>
    </row>
    <row r="600" spans="2:9" hidden="1" x14ac:dyDescent="0.3">
      <c r="B600" s="16" t="s">
        <v>290</v>
      </c>
      <c r="C600" s="16" t="s">
        <v>214</v>
      </c>
      <c r="D600" s="15">
        <v>128</v>
      </c>
      <c r="E600" s="15" t="s">
        <v>66</v>
      </c>
      <c r="F600" s="16" t="s">
        <v>372</v>
      </c>
      <c r="G600" s="15" t="s">
        <v>402</v>
      </c>
      <c r="H600" s="89" t="s">
        <v>384</v>
      </c>
      <c r="I600" s="61">
        <v>207335.92837661217</v>
      </c>
    </row>
    <row r="601" spans="2:9" hidden="1" x14ac:dyDescent="0.3">
      <c r="B601" s="16" t="s">
        <v>290</v>
      </c>
      <c r="C601" s="16" t="s">
        <v>214</v>
      </c>
      <c r="D601" s="19">
        <v>130</v>
      </c>
      <c r="E601" s="19" t="s">
        <v>68</v>
      </c>
      <c r="F601" s="20" t="s">
        <v>372</v>
      </c>
      <c r="G601" s="19" t="s">
        <v>403</v>
      </c>
      <c r="H601" s="90" t="s">
        <v>404</v>
      </c>
      <c r="I601" s="62">
        <v>214907.94762917567</v>
      </c>
    </row>
    <row r="602" spans="2:9" hidden="1" x14ac:dyDescent="0.3">
      <c r="B602" s="16" t="s">
        <v>290</v>
      </c>
      <c r="C602" s="16" t="s">
        <v>215</v>
      </c>
      <c r="D602" s="15">
        <v>2</v>
      </c>
      <c r="E602" s="15" t="s">
        <v>6</v>
      </c>
      <c r="F602" s="16" t="s">
        <v>372</v>
      </c>
      <c r="G602" s="15" t="s">
        <v>373</v>
      </c>
      <c r="H602" s="89" t="s">
        <v>374</v>
      </c>
      <c r="I602" s="61">
        <v>5657.3834911453187</v>
      </c>
    </row>
    <row r="603" spans="2:9" hidden="1" x14ac:dyDescent="0.3">
      <c r="B603" s="16" t="s">
        <v>290</v>
      </c>
      <c r="C603" s="16" t="s">
        <v>215</v>
      </c>
      <c r="D603" s="15">
        <v>11</v>
      </c>
      <c r="E603" s="15" t="s">
        <v>10</v>
      </c>
      <c r="F603" s="16" t="s">
        <v>372</v>
      </c>
      <c r="G603" s="15" t="s">
        <v>375</v>
      </c>
      <c r="H603" s="89" t="s">
        <v>376</v>
      </c>
      <c r="I603" s="61">
        <v>284772.06567371858</v>
      </c>
    </row>
    <row r="604" spans="2:9" hidden="1" x14ac:dyDescent="0.3">
      <c r="B604" s="16" t="s">
        <v>290</v>
      </c>
      <c r="C604" s="16" t="s">
        <v>215</v>
      </c>
      <c r="D604" s="15">
        <v>23</v>
      </c>
      <c r="E604" s="15" t="s">
        <v>323</v>
      </c>
      <c r="F604" s="16" t="s">
        <v>372</v>
      </c>
      <c r="G604" s="15" t="s">
        <v>377</v>
      </c>
      <c r="H604" s="89" t="s">
        <v>376</v>
      </c>
      <c r="I604" s="61">
        <v>258056.5326532544</v>
      </c>
    </row>
    <row r="605" spans="2:9" hidden="1" x14ac:dyDescent="0.3">
      <c r="B605" s="16" t="s">
        <v>290</v>
      </c>
      <c r="C605" s="16" t="s">
        <v>215</v>
      </c>
      <c r="D605" s="15">
        <v>24</v>
      </c>
      <c r="E605" s="15" t="s">
        <v>14</v>
      </c>
      <c r="F605" s="16" t="s">
        <v>372</v>
      </c>
      <c r="G605" s="15" t="s">
        <v>378</v>
      </c>
      <c r="H605" s="89" t="s">
        <v>376</v>
      </c>
      <c r="I605" s="61">
        <v>262544.1240488374</v>
      </c>
    </row>
    <row r="606" spans="2:9" hidden="1" x14ac:dyDescent="0.3">
      <c r="B606" s="16" t="s">
        <v>290</v>
      </c>
      <c r="C606" s="16" t="s">
        <v>215</v>
      </c>
      <c r="D606" s="15">
        <v>25</v>
      </c>
      <c r="E606" s="15" t="s">
        <v>18</v>
      </c>
      <c r="F606" s="16" t="s">
        <v>372</v>
      </c>
      <c r="G606" s="15" t="s">
        <v>379</v>
      </c>
      <c r="H606" s="89" t="s">
        <v>374</v>
      </c>
      <c r="I606" s="61">
        <v>131137.52457921836</v>
      </c>
    </row>
    <row r="607" spans="2:9" hidden="1" x14ac:dyDescent="0.3">
      <c r="B607" s="16" t="s">
        <v>290</v>
      </c>
      <c r="C607" s="16" t="s">
        <v>215</v>
      </c>
      <c r="D607" s="15">
        <v>26</v>
      </c>
      <c r="E607" s="15" t="s">
        <v>22</v>
      </c>
      <c r="F607" s="16" t="s">
        <v>372</v>
      </c>
      <c r="G607" s="15" t="s">
        <v>380</v>
      </c>
      <c r="H607" s="89" t="s">
        <v>381</v>
      </c>
      <c r="I607" s="61">
        <v>159941.99340861905</v>
      </c>
    </row>
    <row r="608" spans="2:9" hidden="1" x14ac:dyDescent="0.3">
      <c r="B608" s="16" t="s">
        <v>290</v>
      </c>
      <c r="C608" s="16" t="s">
        <v>215</v>
      </c>
      <c r="D608" s="15">
        <v>27</v>
      </c>
      <c r="E608" s="15" t="s">
        <v>26</v>
      </c>
      <c r="F608" s="16" t="s">
        <v>372</v>
      </c>
      <c r="G608" s="15" t="s">
        <v>382</v>
      </c>
      <c r="H608" s="89" t="s">
        <v>374</v>
      </c>
      <c r="I608" s="61">
        <v>2925.9593385151343</v>
      </c>
    </row>
    <row r="609" spans="2:9" hidden="1" x14ac:dyDescent="0.3">
      <c r="B609" s="16" t="s">
        <v>290</v>
      </c>
      <c r="C609" s="16" t="s">
        <v>215</v>
      </c>
      <c r="D609" s="15">
        <v>28</v>
      </c>
      <c r="E609" s="15" t="s">
        <v>30</v>
      </c>
      <c r="F609" s="16" t="s">
        <v>372</v>
      </c>
      <c r="G609" s="15" t="s">
        <v>383</v>
      </c>
      <c r="H609" s="89" t="s">
        <v>384</v>
      </c>
      <c r="I609" s="61">
        <v>195685.7253569384</v>
      </c>
    </row>
    <row r="610" spans="2:9" hidden="1" x14ac:dyDescent="0.3">
      <c r="B610" s="16" t="s">
        <v>290</v>
      </c>
      <c r="C610" s="16" t="s">
        <v>215</v>
      </c>
      <c r="D610" s="15">
        <v>29</v>
      </c>
      <c r="E610" s="15" t="s">
        <v>34</v>
      </c>
      <c r="F610" s="16" t="s">
        <v>372</v>
      </c>
      <c r="G610" s="15" t="s">
        <v>385</v>
      </c>
      <c r="H610" s="89" t="s">
        <v>384</v>
      </c>
      <c r="I610" s="61">
        <v>208744.98175482923</v>
      </c>
    </row>
    <row r="611" spans="2:9" hidden="1" x14ac:dyDescent="0.3">
      <c r="B611" s="16" t="s">
        <v>290</v>
      </c>
      <c r="C611" s="16" t="s">
        <v>215</v>
      </c>
      <c r="D611" s="15">
        <v>31</v>
      </c>
      <c r="E611" s="15" t="s">
        <v>36</v>
      </c>
      <c r="F611" s="16" t="s">
        <v>372</v>
      </c>
      <c r="G611" s="15" t="s">
        <v>386</v>
      </c>
      <c r="H611" s="89" t="s">
        <v>384</v>
      </c>
      <c r="I611" s="61">
        <v>16373.319316230236</v>
      </c>
    </row>
    <row r="612" spans="2:9" hidden="1" x14ac:dyDescent="0.3">
      <c r="B612" s="16" t="s">
        <v>290</v>
      </c>
      <c r="C612" s="16" t="s">
        <v>215</v>
      </c>
      <c r="D612" s="15">
        <v>34</v>
      </c>
      <c r="E612" s="15" t="s">
        <v>38</v>
      </c>
      <c r="F612" s="16" t="s">
        <v>372</v>
      </c>
      <c r="G612" s="15" t="s">
        <v>387</v>
      </c>
      <c r="H612" s="89" t="s">
        <v>384</v>
      </c>
      <c r="I612" s="61">
        <v>14086.55791832929</v>
      </c>
    </row>
    <row r="613" spans="2:9" hidden="1" x14ac:dyDescent="0.3">
      <c r="B613" s="16" t="s">
        <v>290</v>
      </c>
      <c r="C613" s="16" t="s">
        <v>215</v>
      </c>
      <c r="D613" s="15">
        <v>35</v>
      </c>
      <c r="E613" s="15" t="s">
        <v>40</v>
      </c>
      <c r="F613" s="16" t="s">
        <v>372</v>
      </c>
      <c r="G613" s="15" t="s">
        <v>388</v>
      </c>
      <c r="H613" s="89" t="s">
        <v>384</v>
      </c>
      <c r="I613" s="61">
        <v>239612.16173789141</v>
      </c>
    </row>
    <row r="614" spans="2:9" hidden="1" x14ac:dyDescent="0.3">
      <c r="B614" s="16" t="s">
        <v>290</v>
      </c>
      <c r="C614" s="16" t="s">
        <v>215</v>
      </c>
      <c r="D614" s="15">
        <v>38</v>
      </c>
      <c r="E614" s="15" t="s">
        <v>42</v>
      </c>
      <c r="F614" s="16" t="s">
        <v>372</v>
      </c>
      <c r="G614" s="15" t="s">
        <v>389</v>
      </c>
      <c r="H614" s="89" t="s">
        <v>374</v>
      </c>
      <c r="I614" s="61">
        <v>123346.50071916585</v>
      </c>
    </row>
    <row r="615" spans="2:9" hidden="1" x14ac:dyDescent="0.3">
      <c r="B615" s="16" t="s">
        <v>290</v>
      </c>
      <c r="C615" s="16" t="s">
        <v>215</v>
      </c>
      <c r="D615" s="15">
        <v>42</v>
      </c>
      <c r="E615" s="15" t="s">
        <v>44</v>
      </c>
      <c r="F615" s="16" t="s">
        <v>372</v>
      </c>
      <c r="G615" s="15" t="s">
        <v>390</v>
      </c>
      <c r="H615" s="89" t="s">
        <v>374</v>
      </c>
      <c r="I615" s="61">
        <v>17159.126685868912</v>
      </c>
    </row>
    <row r="616" spans="2:9" hidden="1" x14ac:dyDescent="0.3">
      <c r="B616" s="16" t="s">
        <v>290</v>
      </c>
      <c r="C616" s="16" t="s">
        <v>215</v>
      </c>
      <c r="D616" s="15">
        <v>59</v>
      </c>
      <c r="E616" s="15" t="s">
        <v>46</v>
      </c>
      <c r="F616" s="16" t="s">
        <v>372</v>
      </c>
      <c r="G616" s="15" t="s">
        <v>391</v>
      </c>
      <c r="H616" s="89" t="s">
        <v>374</v>
      </c>
      <c r="I616" s="61">
        <v>155047.42579288571</v>
      </c>
    </row>
    <row r="617" spans="2:9" hidden="1" x14ac:dyDescent="0.3">
      <c r="B617" s="16" t="s">
        <v>290</v>
      </c>
      <c r="C617" s="16" t="s">
        <v>215</v>
      </c>
      <c r="D617" s="15">
        <v>65</v>
      </c>
      <c r="E617" s="15" t="s">
        <v>48</v>
      </c>
      <c r="F617" s="16" t="s">
        <v>372</v>
      </c>
      <c r="G617" s="15" t="s">
        <v>392</v>
      </c>
      <c r="H617" s="89" t="s">
        <v>393</v>
      </c>
      <c r="I617" s="61">
        <v>1579.0514724727077</v>
      </c>
    </row>
    <row r="618" spans="2:9" hidden="1" x14ac:dyDescent="0.3">
      <c r="B618" s="16" t="s">
        <v>290</v>
      </c>
      <c r="C618" s="16" t="s">
        <v>215</v>
      </c>
      <c r="D618" s="15">
        <v>84</v>
      </c>
      <c r="E618" s="15" t="s">
        <v>50</v>
      </c>
      <c r="F618" s="16" t="s">
        <v>372</v>
      </c>
      <c r="G618" s="15" t="s">
        <v>394</v>
      </c>
      <c r="H618" s="89" t="s">
        <v>393</v>
      </c>
      <c r="I618" s="61">
        <v>12801.241273355139</v>
      </c>
    </row>
    <row r="619" spans="2:9" hidden="1" x14ac:dyDescent="0.3">
      <c r="B619" s="16" t="s">
        <v>290</v>
      </c>
      <c r="C619" s="16" t="s">
        <v>215</v>
      </c>
      <c r="D619" s="15">
        <v>90</v>
      </c>
      <c r="E619" s="15" t="s">
        <v>52</v>
      </c>
      <c r="F619" s="16" t="s">
        <v>372</v>
      </c>
      <c r="G619" s="15" t="s">
        <v>395</v>
      </c>
      <c r="H619" s="89" t="s">
        <v>384</v>
      </c>
      <c r="I619" s="61">
        <v>314211.11358855368</v>
      </c>
    </row>
    <row r="620" spans="2:9" hidden="1" x14ac:dyDescent="0.3">
      <c r="B620" s="16" t="s">
        <v>290</v>
      </c>
      <c r="C620" s="16" t="s">
        <v>215</v>
      </c>
      <c r="D620" s="15">
        <v>91</v>
      </c>
      <c r="E620" s="15" t="s">
        <v>54</v>
      </c>
      <c r="F620" s="16" t="s">
        <v>372</v>
      </c>
      <c r="G620" s="15" t="s">
        <v>396</v>
      </c>
      <c r="H620" s="89" t="s">
        <v>384</v>
      </c>
      <c r="I620" s="61">
        <v>279881.76803362364</v>
      </c>
    </row>
    <row r="621" spans="2:9" hidden="1" x14ac:dyDescent="0.3">
      <c r="B621" s="16" t="s">
        <v>290</v>
      </c>
      <c r="C621" s="16" t="s">
        <v>215</v>
      </c>
      <c r="D621" s="15">
        <v>98</v>
      </c>
      <c r="E621" s="15" t="s">
        <v>56</v>
      </c>
      <c r="F621" s="16" t="s">
        <v>372</v>
      </c>
      <c r="G621" s="15" t="s">
        <v>397</v>
      </c>
      <c r="H621" s="89" t="s">
        <v>381</v>
      </c>
      <c r="I621" s="61">
        <v>1012609.9206041878</v>
      </c>
    </row>
    <row r="622" spans="2:9" hidden="1" x14ac:dyDescent="0.3">
      <c r="B622" s="16" t="s">
        <v>290</v>
      </c>
      <c r="C622" s="16" t="s">
        <v>215</v>
      </c>
      <c r="D622" s="15">
        <v>109</v>
      </c>
      <c r="E622" s="15" t="s">
        <v>58</v>
      </c>
      <c r="F622" s="16" t="s">
        <v>372</v>
      </c>
      <c r="G622" s="15" t="s">
        <v>398</v>
      </c>
      <c r="H622" s="89" t="s">
        <v>393</v>
      </c>
      <c r="I622" s="61">
        <v>14692.780368173777</v>
      </c>
    </row>
    <row r="623" spans="2:9" hidden="1" x14ac:dyDescent="0.3">
      <c r="B623" s="16" t="s">
        <v>290</v>
      </c>
      <c r="C623" s="16" t="s">
        <v>215</v>
      </c>
      <c r="D623" s="15">
        <v>114</v>
      </c>
      <c r="E623" s="15" t="s">
        <v>60</v>
      </c>
      <c r="F623" s="16" t="s">
        <v>372</v>
      </c>
      <c r="G623" s="15" t="s">
        <v>399</v>
      </c>
      <c r="H623" s="89" t="s">
        <v>376</v>
      </c>
      <c r="I623" s="61">
        <v>332718.94186243671</v>
      </c>
    </row>
    <row r="624" spans="2:9" hidden="1" x14ac:dyDescent="0.3">
      <c r="B624" s="16" t="s">
        <v>290</v>
      </c>
      <c r="C624" s="16" t="s">
        <v>215</v>
      </c>
      <c r="D624" s="15">
        <v>125</v>
      </c>
      <c r="E624" s="15" t="s">
        <v>62</v>
      </c>
      <c r="F624" s="16" t="s">
        <v>372</v>
      </c>
      <c r="G624" s="15" t="s">
        <v>400</v>
      </c>
      <c r="H624" s="89" t="s">
        <v>381</v>
      </c>
      <c r="I624" s="61">
        <v>380100.98900164943</v>
      </c>
    </row>
    <row r="625" spans="2:9" hidden="1" x14ac:dyDescent="0.3">
      <c r="B625" s="16" t="s">
        <v>290</v>
      </c>
      <c r="C625" s="16" t="s">
        <v>215</v>
      </c>
      <c r="D625" s="15">
        <v>127</v>
      </c>
      <c r="E625" s="15" t="s">
        <v>64</v>
      </c>
      <c r="F625" s="16" t="s">
        <v>372</v>
      </c>
      <c r="G625" s="15" t="s">
        <v>401</v>
      </c>
      <c r="H625" s="89" t="s">
        <v>393</v>
      </c>
      <c r="I625" s="61">
        <v>11509.339501894614</v>
      </c>
    </row>
    <row r="626" spans="2:9" hidden="1" x14ac:dyDescent="0.3">
      <c r="B626" s="16" t="s">
        <v>290</v>
      </c>
      <c r="C626" s="16" t="s">
        <v>215</v>
      </c>
      <c r="D626" s="15">
        <v>128</v>
      </c>
      <c r="E626" s="15" t="s">
        <v>66</v>
      </c>
      <c r="F626" s="16" t="s">
        <v>372</v>
      </c>
      <c r="G626" s="15" t="s">
        <v>402</v>
      </c>
      <c r="H626" s="89" t="s">
        <v>384</v>
      </c>
      <c r="I626" s="61">
        <v>207335.92837661217</v>
      </c>
    </row>
    <row r="627" spans="2:9" hidden="1" x14ac:dyDescent="0.3">
      <c r="B627" s="16" t="s">
        <v>290</v>
      </c>
      <c r="C627" s="16" t="s">
        <v>215</v>
      </c>
      <c r="D627" s="19">
        <v>130</v>
      </c>
      <c r="E627" s="19" t="s">
        <v>68</v>
      </c>
      <c r="F627" s="20" t="s">
        <v>372</v>
      </c>
      <c r="G627" s="19" t="s">
        <v>403</v>
      </c>
      <c r="H627" s="90" t="s">
        <v>404</v>
      </c>
      <c r="I627" s="62">
        <v>214907.94762917567</v>
      </c>
    </row>
    <row r="628" spans="2:9" hidden="1" x14ac:dyDescent="0.3">
      <c r="B628" s="16" t="s">
        <v>290</v>
      </c>
      <c r="C628" s="16" t="s">
        <v>216</v>
      </c>
      <c r="D628" s="15">
        <v>2</v>
      </c>
      <c r="E628" s="15" t="s">
        <v>6</v>
      </c>
      <c r="F628" s="16" t="s">
        <v>372</v>
      </c>
      <c r="G628" s="15" t="s">
        <v>373</v>
      </c>
      <c r="H628" s="89" t="s">
        <v>374</v>
      </c>
      <c r="I628" s="61">
        <v>3775.3643584553347</v>
      </c>
    </row>
    <row r="629" spans="2:9" hidden="1" x14ac:dyDescent="0.3">
      <c r="B629" s="16" t="s">
        <v>290</v>
      </c>
      <c r="C629" s="16" t="s">
        <v>216</v>
      </c>
      <c r="D629" s="15">
        <v>11</v>
      </c>
      <c r="E629" s="15" t="s">
        <v>10</v>
      </c>
      <c r="F629" s="16" t="s">
        <v>372</v>
      </c>
      <c r="G629" s="15" t="s">
        <v>375</v>
      </c>
      <c r="H629" s="89" t="s">
        <v>376</v>
      </c>
      <c r="I629" s="61">
        <v>190038.08186434346</v>
      </c>
    </row>
    <row r="630" spans="2:9" hidden="1" x14ac:dyDescent="0.3">
      <c r="B630" s="16" t="s">
        <v>290</v>
      </c>
      <c r="C630" s="16" t="s">
        <v>216</v>
      </c>
      <c r="D630" s="15">
        <v>23</v>
      </c>
      <c r="E630" s="15" t="s">
        <v>323</v>
      </c>
      <c r="F630" s="16" t="s">
        <v>372</v>
      </c>
      <c r="G630" s="15" t="s">
        <v>377</v>
      </c>
      <c r="H630" s="89" t="s">
        <v>376</v>
      </c>
      <c r="I630" s="61">
        <v>172209.89833383675</v>
      </c>
    </row>
    <row r="631" spans="2:9" hidden="1" x14ac:dyDescent="0.3">
      <c r="B631" s="16" t="s">
        <v>290</v>
      </c>
      <c r="C631" s="16" t="s">
        <v>216</v>
      </c>
      <c r="D631" s="15">
        <v>24</v>
      </c>
      <c r="E631" s="15" t="s">
        <v>14</v>
      </c>
      <c r="F631" s="16" t="s">
        <v>372</v>
      </c>
      <c r="G631" s="15" t="s">
        <v>378</v>
      </c>
      <c r="H631" s="89" t="s">
        <v>376</v>
      </c>
      <c r="I631" s="61">
        <v>175204.62065321149</v>
      </c>
    </row>
    <row r="632" spans="2:9" hidden="1" x14ac:dyDescent="0.3">
      <c r="B632" s="16" t="s">
        <v>290</v>
      </c>
      <c r="C632" s="16" t="s">
        <v>216</v>
      </c>
      <c r="D632" s="15">
        <v>25</v>
      </c>
      <c r="E632" s="15" t="s">
        <v>18</v>
      </c>
      <c r="F632" s="16" t="s">
        <v>372</v>
      </c>
      <c r="G632" s="15" t="s">
        <v>379</v>
      </c>
      <c r="H632" s="89" t="s">
        <v>374</v>
      </c>
      <c r="I632" s="61">
        <v>87512.528915060655</v>
      </c>
    </row>
    <row r="633" spans="2:9" hidden="1" x14ac:dyDescent="0.3">
      <c r="B633" s="16" t="s">
        <v>290</v>
      </c>
      <c r="C633" s="16" t="s">
        <v>216</v>
      </c>
      <c r="D633" s="15">
        <v>26</v>
      </c>
      <c r="E633" s="15" t="s">
        <v>22</v>
      </c>
      <c r="F633" s="16" t="s">
        <v>372</v>
      </c>
      <c r="G633" s="15" t="s">
        <v>380</v>
      </c>
      <c r="H633" s="89" t="s">
        <v>381</v>
      </c>
      <c r="I633" s="61">
        <v>106734.73033608208</v>
      </c>
    </row>
    <row r="634" spans="2:9" hidden="1" x14ac:dyDescent="0.3">
      <c r="B634" s="16" t="s">
        <v>290</v>
      </c>
      <c r="C634" s="16" t="s">
        <v>216</v>
      </c>
      <c r="D634" s="15">
        <v>27</v>
      </c>
      <c r="E634" s="15" t="s">
        <v>26</v>
      </c>
      <c r="F634" s="16" t="s">
        <v>372</v>
      </c>
      <c r="G634" s="15" t="s">
        <v>382</v>
      </c>
      <c r="H634" s="89" t="s">
        <v>374</v>
      </c>
      <c r="I634" s="61">
        <v>1952.5921511612512</v>
      </c>
    </row>
    <row r="635" spans="2:9" hidden="1" x14ac:dyDescent="0.3">
      <c r="B635" s="16" t="s">
        <v>290</v>
      </c>
      <c r="C635" s="16" t="s">
        <v>216</v>
      </c>
      <c r="D635" s="15">
        <v>28</v>
      </c>
      <c r="E635" s="15" t="s">
        <v>30</v>
      </c>
      <c r="F635" s="16" t="s">
        <v>372</v>
      </c>
      <c r="G635" s="15" t="s">
        <v>383</v>
      </c>
      <c r="H635" s="89" t="s">
        <v>384</v>
      </c>
      <c r="I635" s="61">
        <v>149210.58458756848</v>
      </c>
    </row>
    <row r="636" spans="2:9" hidden="1" x14ac:dyDescent="0.3">
      <c r="B636" s="16" t="s">
        <v>290</v>
      </c>
      <c r="C636" s="16" t="s">
        <v>216</v>
      </c>
      <c r="D636" s="15">
        <v>29</v>
      </c>
      <c r="E636" s="15" t="s">
        <v>34</v>
      </c>
      <c r="F636" s="16" t="s">
        <v>372</v>
      </c>
      <c r="G636" s="15" t="s">
        <v>385</v>
      </c>
      <c r="H636" s="89" t="s">
        <v>384</v>
      </c>
      <c r="I636" s="61">
        <v>139302.62379367984</v>
      </c>
    </row>
    <row r="637" spans="2:9" hidden="1" x14ac:dyDescent="0.3">
      <c r="B637" s="16" t="s">
        <v>290</v>
      </c>
      <c r="C637" s="16" t="s">
        <v>216</v>
      </c>
      <c r="D637" s="15">
        <v>31</v>
      </c>
      <c r="E637" s="15" t="s">
        <v>36</v>
      </c>
      <c r="F637" s="16" t="s">
        <v>372</v>
      </c>
      <c r="G637" s="15" t="s">
        <v>386</v>
      </c>
      <c r="H637" s="89" t="s">
        <v>384</v>
      </c>
      <c r="I637" s="61">
        <v>10926.472683503669</v>
      </c>
    </row>
    <row r="638" spans="2:9" hidden="1" x14ac:dyDescent="0.3">
      <c r="B638" s="16" t="s">
        <v>290</v>
      </c>
      <c r="C638" s="16" t="s">
        <v>216</v>
      </c>
      <c r="D638" s="15">
        <v>34</v>
      </c>
      <c r="E638" s="15" t="s">
        <v>38</v>
      </c>
      <c r="F638" s="16" t="s">
        <v>372</v>
      </c>
      <c r="G638" s="15" t="s">
        <v>387</v>
      </c>
      <c r="H638" s="89" t="s">
        <v>384</v>
      </c>
      <c r="I638" s="61">
        <v>9400.4390512707978</v>
      </c>
    </row>
    <row r="639" spans="2:9" hidden="1" x14ac:dyDescent="0.3">
      <c r="B639" s="16" t="s">
        <v>290</v>
      </c>
      <c r="C639" s="16" t="s">
        <v>216</v>
      </c>
      <c r="D639" s="15">
        <v>35</v>
      </c>
      <c r="E639" s="15" t="s">
        <v>40</v>
      </c>
      <c r="F639" s="16" t="s">
        <v>372</v>
      </c>
      <c r="G639" s="15" t="s">
        <v>388</v>
      </c>
      <c r="H639" s="89" t="s">
        <v>384</v>
      </c>
      <c r="I639" s="61">
        <v>159901.34250109541</v>
      </c>
    </row>
    <row r="640" spans="2:9" hidden="1" x14ac:dyDescent="0.3">
      <c r="B640" s="16" t="s">
        <v>290</v>
      </c>
      <c r="C640" s="16" t="s">
        <v>216</v>
      </c>
      <c r="D640" s="15">
        <v>38</v>
      </c>
      <c r="E640" s="15" t="s">
        <v>42</v>
      </c>
      <c r="F640" s="16" t="s">
        <v>372</v>
      </c>
      <c r="G640" s="15" t="s">
        <v>389</v>
      </c>
      <c r="H640" s="89" t="s">
        <v>374</v>
      </c>
      <c r="I640" s="61">
        <v>82313.313793237132</v>
      </c>
    </row>
    <row r="641" spans="2:9" hidden="1" x14ac:dyDescent="0.3">
      <c r="B641" s="16" t="s">
        <v>290</v>
      </c>
      <c r="C641" s="16" t="s">
        <v>216</v>
      </c>
      <c r="D641" s="15">
        <v>42</v>
      </c>
      <c r="E641" s="15" t="s">
        <v>44</v>
      </c>
      <c r="F641" s="16" t="s">
        <v>372</v>
      </c>
      <c r="G641" s="15" t="s">
        <v>390</v>
      </c>
      <c r="H641" s="89" t="s">
        <v>374</v>
      </c>
      <c r="I641" s="61">
        <v>14332.941186854017</v>
      </c>
    </row>
    <row r="642" spans="2:9" hidden="1" x14ac:dyDescent="0.3">
      <c r="B642" s="16" t="s">
        <v>290</v>
      </c>
      <c r="C642" s="16" t="s">
        <v>216</v>
      </c>
      <c r="D642" s="15">
        <v>59</v>
      </c>
      <c r="E642" s="15" t="s">
        <v>46</v>
      </c>
      <c r="F642" s="16" t="s">
        <v>372</v>
      </c>
      <c r="G642" s="15" t="s">
        <v>391</v>
      </c>
      <c r="H642" s="89" t="s">
        <v>374</v>
      </c>
      <c r="I642" s="61">
        <v>103468.41894753797</v>
      </c>
    </row>
    <row r="643" spans="2:9" hidden="1" x14ac:dyDescent="0.3">
      <c r="B643" s="16" t="s">
        <v>290</v>
      </c>
      <c r="C643" s="16" t="s">
        <v>216</v>
      </c>
      <c r="D643" s="15">
        <v>65</v>
      </c>
      <c r="E643" s="15" t="s">
        <v>48</v>
      </c>
      <c r="F643" s="16" t="s">
        <v>372</v>
      </c>
      <c r="G643" s="15" t="s">
        <v>392</v>
      </c>
      <c r="H643" s="89" t="s">
        <v>393</v>
      </c>
      <c r="I643" s="61">
        <v>1053.7547363848566</v>
      </c>
    </row>
    <row r="644" spans="2:9" hidden="1" x14ac:dyDescent="0.3">
      <c r="B644" s="16" t="s">
        <v>290</v>
      </c>
      <c r="C644" s="16" t="s">
        <v>216</v>
      </c>
      <c r="D644" s="15">
        <v>84</v>
      </c>
      <c r="E644" s="15" t="s">
        <v>50</v>
      </c>
      <c r="F644" s="16" t="s">
        <v>372</v>
      </c>
      <c r="G644" s="15" t="s">
        <v>394</v>
      </c>
      <c r="H644" s="89" t="s">
        <v>393</v>
      </c>
      <c r="I644" s="61">
        <v>8542.7035524558833</v>
      </c>
    </row>
    <row r="645" spans="2:9" hidden="1" x14ac:dyDescent="0.3">
      <c r="B645" s="16" t="s">
        <v>290</v>
      </c>
      <c r="C645" s="16" t="s">
        <v>216</v>
      </c>
      <c r="D645" s="15">
        <v>90</v>
      </c>
      <c r="E645" s="15" t="s">
        <v>52</v>
      </c>
      <c r="F645" s="16" t="s">
        <v>372</v>
      </c>
      <c r="G645" s="15" t="s">
        <v>395</v>
      </c>
      <c r="H645" s="89" t="s">
        <v>384</v>
      </c>
      <c r="I645" s="61">
        <v>209683.75948518759</v>
      </c>
    </row>
    <row r="646" spans="2:9" hidden="1" x14ac:dyDescent="0.3">
      <c r="B646" s="16" t="s">
        <v>290</v>
      </c>
      <c r="C646" s="16" t="s">
        <v>216</v>
      </c>
      <c r="D646" s="15">
        <v>91</v>
      </c>
      <c r="E646" s="15" t="s">
        <v>54</v>
      </c>
      <c r="F646" s="16" t="s">
        <v>372</v>
      </c>
      <c r="G646" s="15" t="s">
        <v>396</v>
      </c>
      <c r="H646" s="89" t="s">
        <v>384</v>
      </c>
      <c r="I646" s="61">
        <v>186774.61997572478</v>
      </c>
    </row>
    <row r="647" spans="2:9" hidden="1" x14ac:dyDescent="0.3">
      <c r="B647" s="16" t="s">
        <v>290</v>
      </c>
      <c r="C647" s="16" t="s">
        <v>216</v>
      </c>
      <c r="D647" s="15">
        <v>98</v>
      </c>
      <c r="E647" s="15" t="s">
        <v>56</v>
      </c>
      <c r="F647" s="16" t="s">
        <v>372</v>
      </c>
      <c r="G647" s="15" t="s">
        <v>397</v>
      </c>
      <c r="H647" s="89" t="s">
        <v>381</v>
      </c>
      <c r="I647" s="61">
        <v>675749.02943222411</v>
      </c>
    </row>
    <row r="648" spans="2:9" hidden="1" x14ac:dyDescent="0.3">
      <c r="B648" s="16" t="s">
        <v>290</v>
      </c>
      <c r="C648" s="16" t="s">
        <v>216</v>
      </c>
      <c r="D648" s="15">
        <v>109</v>
      </c>
      <c r="E648" s="15" t="s">
        <v>58</v>
      </c>
      <c r="F648" s="16" t="s">
        <v>372</v>
      </c>
      <c r="G648" s="15" t="s">
        <v>398</v>
      </c>
      <c r="H648" s="89" t="s">
        <v>393</v>
      </c>
      <c r="I648" s="61">
        <v>9804.9919040198711</v>
      </c>
    </row>
    <row r="649" spans="2:9" hidden="1" x14ac:dyDescent="0.3">
      <c r="B649" s="16" t="s">
        <v>290</v>
      </c>
      <c r="C649" s="16" t="s">
        <v>216</v>
      </c>
      <c r="D649" s="15">
        <v>114</v>
      </c>
      <c r="E649" s="15" t="s">
        <v>60</v>
      </c>
      <c r="F649" s="16" t="s">
        <v>372</v>
      </c>
      <c r="G649" s="15" t="s">
        <v>399</v>
      </c>
      <c r="H649" s="89" t="s">
        <v>376</v>
      </c>
      <c r="I649" s="61">
        <v>222034.66257086216</v>
      </c>
    </row>
    <row r="650" spans="2:9" hidden="1" x14ac:dyDescent="0.3">
      <c r="B650" s="16" t="s">
        <v>290</v>
      </c>
      <c r="C650" s="16" t="s">
        <v>216</v>
      </c>
      <c r="D650" s="15">
        <v>125</v>
      </c>
      <c r="E650" s="15" t="s">
        <v>62</v>
      </c>
      <c r="F650" s="16" t="s">
        <v>372</v>
      </c>
      <c r="G650" s="15" t="s">
        <v>400</v>
      </c>
      <c r="H650" s="89" t="s">
        <v>381</v>
      </c>
      <c r="I650" s="61">
        <v>253654.31364808098</v>
      </c>
    </row>
    <row r="651" spans="2:9" hidden="1" x14ac:dyDescent="0.3">
      <c r="B651" s="16" t="s">
        <v>290</v>
      </c>
      <c r="C651" s="16" t="s">
        <v>216</v>
      </c>
      <c r="D651" s="15">
        <v>127</v>
      </c>
      <c r="E651" s="15" t="s">
        <v>64</v>
      </c>
      <c r="F651" s="16" t="s">
        <v>372</v>
      </c>
      <c r="G651" s="15" t="s">
        <v>401</v>
      </c>
      <c r="H651" s="89" t="s">
        <v>393</v>
      </c>
      <c r="I651" s="61">
        <v>7680.5735748379175</v>
      </c>
    </row>
    <row r="652" spans="2:9" hidden="1" x14ac:dyDescent="0.3">
      <c r="B652" s="16" t="s">
        <v>290</v>
      </c>
      <c r="C652" s="16" t="s">
        <v>216</v>
      </c>
      <c r="D652" s="15">
        <v>128</v>
      </c>
      <c r="E652" s="15" t="s">
        <v>66</v>
      </c>
      <c r="F652" s="16" t="s">
        <v>372</v>
      </c>
      <c r="G652" s="15" t="s">
        <v>402</v>
      </c>
      <c r="H652" s="89" t="s">
        <v>384</v>
      </c>
      <c r="I652" s="61">
        <v>138362.31456564041</v>
      </c>
    </row>
    <row r="653" spans="2:9" hidden="1" x14ac:dyDescent="0.3">
      <c r="B653" s="16" t="s">
        <v>290</v>
      </c>
      <c r="C653" s="16" t="s">
        <v>216</v>
      </c>
      <c r="D653" s="19">
        <v>130</v>
      </c>
      <c r="E653" s="19" t="s">
        <v>68</v>
      </c>
      <c r="F653" s="20" t="s">
        <v>372</v>
      </c>
      <c r="G653" s="19" t="s">
        <v>403</v>
      </c>
      <c r="H653" s="90" t="s">
        <v>404</v>
      </c>
      <c r="I653" s="62">
        <v>143415.38046658371</v>
      </c>
    </row>
    <row r="654" spans="2:9" hidden="1" x14ac:dyDescent="0.3">
      <c r="B654" s="16" t="s">
        <v>291</v>
      </c>
      <c r="C654" s="16" t="s">
        <v>217</v>
      </c>
      <c r="D654" s="15">
        <v>2</v>
      </c>
      <c r="E654" s="15" t="s">
        <v>6</v>
      </c>
      <c r="F654" s="16" t="s">
        <v>372</v>
      </c>
      <c r="G654" s="15" t="s">
        <v>373</v>
      </c>
      <c r="H654" s="89" t="s">
        <v>374</v>
      </c>
      <c r="I654" s="61">
        <v>2991.1031727347586</v>
      </c>
    </row>
    <row r="655" spans="2:9" hidden="1" x14ac:dyDescent="0.3">
      <c r="B655" s="16" t="s">
        <v>291</v>
      </c>
      <c r="C655" s="16" t="s">
        <v>217</v>
      </c>
      <c r="D655" s="15">
        <v>11</v>
      </c>
      <c r="E655" s="15" t="s">
        <v>10</v>
      </c>
      <c r="F655" s="16" t="s">
        <v>372</v>
      </c>
      <c r="G655" s="15" t="s">
        <v>375</v>
      </c>
      <c r="H655" s="89" t="s">
        <v>376</v>
      </c>
      <c r="I655" s="61">
        <v>223251.50602409636</v>
      </c>
    </row>
    <row r="656" spans="2:9" hidden="1" x14ac:dyDescent="0.3">
      <c r="B656" s="16" t="s">
        <v>291</v>
      </c>
      <c r="C656" s="16" t="s">
        <v>217</v>
      </c>
      <c r="D656" s="15">
        <v>23</v>
      </c>
      <c r="E656" s="15" t="s">
        <v>323</v>
      </c>
      <c r="F656" s="16" t="s">
        <v>372</v>
      </c>
      <c r="G656" s="15" t="s">
        <v>377</v>
      </c>
      <c r="H656" s="89" t="s">
        <v>376</v>
      </c>
      <c r="I656" s="61">
        <v>223251.50602409636</v>
      </c>
    </row>
    <row r="657" spans="2:9" hidden="1" x14ac:dyDescent="0.3">
      <c r="B657" s="16" t="s">
        <v>291</v>
      </c>
      <c r="C657" s="16" t="s">
        <v>217</v>
      </c>
      <c r="D657" s="15">
        <v>24</v>
      </c>
      <c r="E657" s="15" t="s">
        <v>14</v>
      </c>
      <c r="F657" s="16" t="s">
        <v>372</v>
      </c>
      <c r="G657" s="15" t="s">
        <v>378</v>
      </c>
      <c r="H657" s="89" t="s">
        <v>376</v>
      </c>
      <c r="I657" s="61">
        <v>256739.23192771076</v>
      </c>
    </row>
    <row r="658" spans="2:9" hidden="1" x14ac:dyDescent="0.3">
      <c r="B658" s="16" t="s">
        <v>291</v>
      </c>
      <c r="C658" s="16" t="s">
        <v>217</v>
      </c>
      <c r="D658" s="15">
        <v>25</v>
      </c>
      <c r="E658" s="15" t="s">
        <v>18</v>
      </c>
      <c r="F658" s="16" t="s">
        <v>372</v>
      </c>
      <c r="G658" s="15" t="s">
        <v>379</v>
      </c>
      <c r="H658" s="89" t="s">
        <v>374</v>
      </c>
      <c r="I658" s="61">
        <v>124028.6144578313</v>
      </c>
    </row>
    <row r="659" spans="2:9" hidden="1" x14ac:dyDescent="0.3">
      <c r="B659" s="16" t="s">
        <v>291</v>
      </c>
      <c r="C659" s="16" t="s">
        <v>217</v>
      </c>
      <c r="D659" s="15">
        <v>26</v>
      </c>
      <c r="E659" s="15" t="s">
        <v>22</v>
      </c>
      <c r="F659" s="16" t="s">
        <v>372</v>
      </c>
      <c r="G659" s="15" t="s">
        <v>380</v>
      </c>
      <c r="H659" s="89" t="s">
        <v>381</v>
      </c>
      <c r="I659" s="61">
        <v>149555.15863673796</v>
      </c>
    </row>
    <row r="660" spans="2:9" hidden="1" x14ac:dyDescent="0.3">
      <c r="B660" s="16" t="s">
        <v>291</v>
      </c>
      <c r="C660" s="16" t="s">
        <v>217</v>
      </c>
      <c r="D660" s="15">
        <v>27</v>
      </c>
      <c r="E660" s="15" t="s">
        <v>26</v>
      </c>
      <c r="F660" s="16" t="s">
        <v>372</v>
      </c>
      <c r="G660" s="15" t="s">
        <v>382</v>
      </c>
      <c r="H660" s="89" t="s">
        <v>374</v>
      </c>
      <c r="I660" s="61">
        <v>2392.8825381878069</v>
      </c>
    </row>
    <row r="661" spans="2:9" hidden="1" x14ac:dyDescent="0.3">
      <c r="B661" s="16" t="s">
        <v>291</v>
      </c>
      <c r="C661" s="16" t="s">
        <v>217</v>
      </c>
      <c r="D661" s="15">
        <v>28</v>
      </c>
      <c r="E661" s="15" t="s">
        <v>30</v>
      </c>
      <c r="F661" s="16" t="s">
        <v>372</v>
      </c>
      <c r="G661" s="15" t="s">
        <v>383</v>
      </c>
      <c r="H661" s="89" t="s">
        <v>384</v>
      </c>
      <c r="I661" s="61">
        <v>212709.07379518071</v>
      </c>
    </row>
    <row r="662" spans="2:9" hidden="1" x14ac:dyDescent="0.3">
      <c r="B662" s="16" t="s">
        <v>291</v>
      </c>
      <c r="C662" s="16" t="s">
        <v>217</v>
      </c>
      <c r="D662" s="15">
        <v>29</v>
      </c>
      <c r="E662" s="15" t="s">
        <v>34</v>
      </c>
      <c r="F662" s="16" t="s">
        <v>372</v>
      </c>
      <c r="G662" s="15" t="s">
        <v>385</v>
      </c>
      <c r="H662" s="89" t="s">
        <v>384</v>
      </c>
      <c r="I662" s="61">
        <v>248057.22891566259</v>
      </c>
    </row>
    <row r="663" spans="2:9" hidden="1" x14ac:dyDescent="0.3">
      <c r="B663" s="16" t="s">
        <v>291</v>
      </c>
      <c r="C663" s="16" t="s">
        <v>217</v>
      </c>
      <c r="D663" s="15">
        <v>31</v>
      </c>
      <c r="E663" s="15" t="s">
        <v>36</v>
      </c>
      <c r="F663" s="16" t="s">
        <v>372</v>
      </c>
      <c r="G663" s="15" t="s">
        <v>386</v>
      </c>
      <c r="H663" s="89" t="s">
        <v>384</v>
      </c>
      <c r="I663" s="61">
        <v>15992.249548192769</v>
      </c>
    </row>
    <row r="664" spans="2:9" hidden="1" x14ac:dyDescent="0.3">
      <c r="B664" s="16" t="s">
        <v>291</v>
      </c>
      <c r="C664" s="16" t="s">
        <v>217</v>
      </c>
      <c r="D664" s="15">
        <v>34</v>
      </c>
      <c r="E664" s="15" t="s">
        <v>38</v>
      </c>
      <c r="F664" s="16" t="s">
        <v>372</v>
      </c>
      <c r="G664" s="15" t="s">
        <v>387</v>
      </c>
      <c r="H664" s="89" t="s">
        <v>384</v>
      </c>
      <c r="I664" s="61">
        <v>15813.648343373492</v>
      </c>
    </row>
    <row r="665" spans="2:9" hidden="1" x14ac:dyDescent="0.3">
      <c r="B665" s="16" t="s">
        <v>291</v>
      </c>
      <c r="C665" s="16" t="s">
        <v>217</v>
      </c>
      <c r="D665" s="15">
        <v>35</v>
      </c>
      <c r="E665" s="15" t="s">
        <v>40</v>
      </c>
      <c r="F665" s="16" t="s">
        <v>372</v>
      </c>
      <c r="G665" s="15" t="s">
        <v>388</v>
      </c>
      <c r="H665" s="89" t="s">
        <v>384</v>
      </c>
      <c r="I665" s="61">
        <v>248057.22891566259</v>
      </c>
    </row>
    <row r="666" spans="2:9" hidden="1" x14ac:dyDescent="0.3">
      <c r="B666" s="16" t="s">
        <v>291</v>
      </c>
      <c r="C666" s="16" t="s">
        <v>217</v>
      </c>
      <c r="D666" s="15">
        <v>38</v>
      </c>
      <c r="E666" s="15" t="s">
        <v>42</v>
      </c>
      <c r="F666" s="16" t="s">
        <v>372</v>
      </c>
      <c r="G666" s="15" t="s">
        <v>389</v>
      </c>
      <c r="H666" s="89" t="s">
        <v>374</v>
      </c>
      <c r="I666" s="61">
        <v>53839.857109225661</v>
      </c>
    </row>
    <row r="667" spans="2:9" hidden="1" x14ac:dyDescent="0.3">
      <c r="B667" s="16" t="s">
        <v>291</v>
      </c>
      <c r="C667" s="16" t="s">
        <v>217</v>
      </c>
      <c r="D667" s="15">
        <v>42</v>
      </c>
      <c r="E667" s="15" t="s">
        <v>44</v>
      </c>
      <c r="F667" s="16" t="s">
        <v>372</v>
      </c>
      <c r="G667" s="15" t="s">
        <v>390</v>
      </c>
      <c r="H667" s="89" t="s">
        <v>374</v>
      </c>
      <c r="I667" s="61">
        <v>14332.941186854017</v>
      </c>
    </row>
    <row r="668" spans="2:9" hidden="1" x14ac:dyDescent="0.3">
      <c r="B668" s="16" t="s">
        <v>291</v>
      </c>
      <c r="C668" s="16" t="s">
        <v>217</v>
      </c>
      <c r="D668" s="15">
        <v>59</v>
      </c>
      <c r="E668" s="15" t="s">
        <v>46</v>
      </c>
      <c r="F668" s="16" t="s">
        <v>372</v>
      </c>
      <c r="G668" s="15" t="s">
        <v>391</v>
      </c>
      <c r="H668" s="89" t="s">
        <v>374</v>
      </c>
      <c r="I668" s="61">
        <v>223251.50602409636</v>
      </c>
    </row>
    <row r="669" spans="2:9" hidden="1" x14ac:dyDescent="0.3">
      <c r="B669" s="16" t="s">
        <v>291</v>
      </c>
      <c r="C669" s="16" t="s">
        <v>217</v>
      </c>
      <c r="D669" s="15">
        <v>65</v>
      </c>
      <c r="E669" s="15" t="s">
        <v>48</v>
      </c>
      <c r="F669" s="16" t="s">
        <v>372</v>
      </c>
      <c r="G669" s="15" t="s">
        <v>392</v>
      </c>
      <c r="H669" s="89" t="s">
        <v>393</v>
      </c>
      <c r="I669" s="61">
        <v>711.88255511087277</v>
      </c>
    </row>
    <row r="670" spans="2:9" hidden="1" x14ac:dyDescent="0.3">
      <c r="B670" s="16" t="s">
        <v>291</v>
      </c>
      <c r="C670" s="16" t="s">
        <v>217</v>
      </c>
      <c r="D670" s="15">
        <v>84</v>
      </c>
      <c r="E670" s="15" t="s">
        <v>50</v>
      </c>
      <c r="F670" s="16" t="s">
        <v>372</v>
      </c>
      <c r="G670" s="15" t="s">
        <v>394</v>
      </c>
      <c r="H670" s="89" t="s">
        <v>393</v>
      </c>
      <c r="I670" s="61">
        <v>21937.561182228914</v>
      </c>
    </row>
    <row r="671" spans="2:9" hidden="1" x14ac:dyDescent="0.3">
      <c r="B671" s="16" t="s">
        <v>291</v>
      </c>
      <c r="C671" s="16" t="s">
        <v>217</v>
      </c>
      <c r="D671" s="15">
        <v>90</v>
      </c>
      <c r="E671" s="15" t="s">
        <v>52</v>
      </c>
      <c r="F671" s="16" t="s">
        <v>372</v>
      </c>
      <c r="G671" s="15" t="s">
        <v>395</v>
      </c>
      <c r="H671" s="89" t="s">
        <v>384</v>
      </c>
      <c r="I671" s="61">
        <v>221341.63478237216</v>
      </c>
    </row>
    <row r="672" spans="2:9" hidden="1" x14ac:dyDescent="0.3">
      <c r="B672" s="16" t="s">
        <v>291</v>
      </c>
      <c r="C672" s="16" t="s">
        <v>217</v>
      </c>
      <c r="D672" s="15">
        <v>91</v>
      </c>
      <c r="E672" s="15" t="s">
        <v>54</v>
      </c>
      <c r="F672" s="16" t="s">
        <v>372</v>
      </c>
      <c r="G672" s="15" t="s">
        <v>396</v>
      </c>
      <c r="H672" s="89" t="s">
        <v>384</v>
      </c>
      <c r="I672" s="61">
        <v>197412.80940049415</v>
      </c>
    </row>
    <row r="673" spans="2:9" hidden="1" x14ac:dyDescent="0.3">
      <c r="B673" s="16" t="s">
        <v>291</v>
      </c>
      <c r="C673" s="16" t="s">
        <v>217</v>
      </c>
      <c r="D673" s="15">
        <v>98</v>
      </c>
      <c r="E673" s="15" t="s">
        <v>56</v>
      </c>
      <c r="F673" s="16" t="s">
        <v>372</v>
      </c>
      <c r="G673" s="15" t="s">
        <v>397</v>
      </c>
      <c r="H673" s="89" t="s">
        <v>381</v>
      </c>
      <c r="I673" s="61">
        <v>675749.02943222411</v>
      </c>
    </row>
    <row r="674" spans="2:9" hidden="1" x14ac:dyDescent="0.3">
      <c r="B674" s="16" t="s">
        <v>291</v>
      </c>
      <c r="C674" s="16" t="s">
        <v>217</v>
      </c>
      <c r="D674" s="15">
        <v>109</v>
      </c>
      <c r="E674" s="15" t="s">
        <v>58</v>
      </c>
      <c r="F674" s="16" t="s">
        <v>372</v>
      </c>
      <c r="G674" s="15" t="s">
        <v>398</v>
      </c>
      <c r="H674" s="89" t="s">
        <v>393</v>
      </c>
      <c r="I674" s="61">
        <v>9804.9919040198711</v>
      </c>
    </row>
    <row r="675" spans="2:9" hidden="1" x14ac:dyDescent="0.3">
      <c r="B675" s="16" t="s">
        <v>291</v>
      </c>
      <c r="C675" s="16" t="s">
        <v>217</v>
      </c>
      <c r="D675" s="15">
        <v>114</v>
      </c>
      <c r="E675" s="15" t="s">
        <v>60</v>
      </c>
      <c r="F675" s="16" t="s">
        <v>372</v>
      </c>
      <c r="G675" s="15" t="s">
        <v>399</v>
      </c>
      <c r="H675" s="89" t="s">
        <v>376</v>
      </c>
      <c r="I675" s="61">
        <v>229452.93674698792</v>
      </c>
    </row>
    <row r="676" spans="2:9" hidden="1" x14ac:dyDescent="0.3">
      <c r="B676" s="16" t="s">
        <v>291</v>
      </c>
      <c r="C676" s="16" t="s">
        <v>217</v>
      </c>
      <c r="D676" s="15">
        <v>125</v>
      </c>
      <c r="E676" s="15" t="s">
        <v>62</v>
      </c>
      <c r="F676" s="16" t="s">
        <v>372</v>
      </c>
      <c r="G676" s="15" t="s">
        <v>400</v>
      </c>
      <c r="H676" s="89" t="s">
        <v>381</v>
      </c>
      <c r="I676" s="61">
        <v>197412.80940049415</v>
      </c>
    </row>
    <row r="677" spans="2:9" hidden="1" x14ac:dyDescent="0.3">
      <c r="B677" s="16" t="s">
        <v>291</v>
      </c>
      <c r="C677" s="16" t="s">
        <v>217</v>
      </c>
      <c r="D677" s="15">
        <v>127</v>
      </c>
      <c r="E677" s="15" t="s">
        <v>64</v>
      </c>
      <c r="F677" s="16" t="s">
        <v>372</v>
      </c>
      <c r="G677" s="15" t="s">
        <v>401</v>
      </c>
      <c r="H677" s="89" t="s">
        <v>393</v>
      </c>
      <c r="I677" s="61">
        <v>11964.412690939032</v>
      </c>
    </row>
    <row r="678" spans="2:9" hidden="1" x14ac:dyDescent="0.3">
      <c r="B678" s="16" t="s">
        <v>291</v>
      </c>
      <c r="C678" s="16" t="s">
        <v>217</v>
      </c>
      <c r="D678" s="15">
        <v>128</v>
      </c>
      <c r="E678" s="15" t="s">
        <v>66</v>
      </c>
      <c r="F678" s="16" t="s">
        <v>372</v>
      </c>
      <c r="G678" s="15" t="s">
        <v>402</v>
      </c>
      <c r="H678" s="89" t="s">
        <v>384</v>
      </c>
      <c r="I678" s="61">
        <v>232553.65210843371</v>
      </c>
    </row>
    <row r="679" spans="2:9" hidden="1" x14ac:dyDescent="0.3">
      <c r="B679" s="16" t="s">
        <v>291</v>
      </c>
      <c r="C679" s="16" t="s">
        <v>217</v>
      </c>
      <c r="D679" s="19">
        <v>130</v>
      </c>
      <c r="E679" s="19" t="s">
        <v>68</v>
      </c>
      <c r="F679" s="20" t="s">
        <v>372</v>
      </c>
      <c r="G679" s="19" t="s">
        <v>403</v>
      </c>
      <c r="H679" s="90" t="s">
        <v>404</v>
      </c>
      <c r="I679" s="62">
        <v>186042.92168674694</v>
      </c>
    </row>
    <row r="680" spans="2:9" hidden="1" x14ac:dyDescent="0.3">
      <c r="B680" s="16" t="s">
        <v>291</v>
      </c>
      <c r="C680" s="16" t="s">
        <v>218</v>
      </c>
      <c r="D680" s="15">
        <v>2</v>
      </c>
      <c r="E680" s="15" t="s">
        <v>6</v>
      </c>
      <c r="F680" s="16" t="s">
        <v>372</v>
      </c>
      <c r="G680" s="15" t="s">
        <v>373</v>
      </c>
      <c r="H680" s="89" t="s">
        <v>374</v>
      </c>
      <c r="I680" s="61">
        <v>4794.383416017009</v>
      </c>
    </row>
    <row r="681" spans="2:9" hidden="1" x14ac:dyDescent="0.3">
      <c r="B681" s="16" t="s">
        <v>291</v>
      </c>
      <c r="C681" s="16" t="s">
        <v>218</v>
      </c>
      <c r="D681" s="15">
        <v>11</v>
      </c>
      <c r="E681" s="15" t="s">
        <v>10</v>
      </c>
      <c r="F681" s="16" t="s">
        <v>372</v>
      </c>
      <c r="G681" s="15" t="s">
        <v>375</v>
      </c>
      <c r="H681" s="89" t="s">
        <v>376</v>
      </c>
      <c r="I681" s="61">
        <v>250141.74344436562</v>
      </c>
    </row>
    <row r="682" spans="2:9" hidden="1" x14ac:dyDescent="0.3">
      <c r="B682" s="16" t="s">
        <v>291</v>
      </c>
      <c r="C682" s="16" t="s">
        <v>218</v>
      </c>
      <c r="D682" s="15">
        <v>23</v>
      </c>
      <c r="E682" s="15" t="s">
        <v>323</v>
      </c>
      <c r="F682" s="16" t="s">
        <v>372</v>
      </c>
      <c r="G682" s="15" t="s">
        <v>377</v>
      </c>
      <c r="H682" s="89" t="s">
        <v>376</v>
      </c>
      <c r="I682" s="61">
        <v>250141.74344436562</v>
      </c>
    </row>
    <row r="683" spans="2:9" hidden="1" x14ac:dyDescent="0.3">
      <c r="B683" s="16" t="s">
        <v>291</v>
      </c>
      <c r="C683" s="16" t="s">
        <v>218</v>
      </c>
      <c r="D683" s="15">
        <v>24</v>
      </c>
      <c r="E683" s="15" t="s">
        <v>14</v>
      </c>
      <c r="F683" s="16" t="s">
        <v>372</v>
      </c>
      <c r="G683" s="15" t="s">
        <v>378</v>
      </c>
      <c r="H683" s="89" t="s">
        <v>376</v>
      </c>
      <c r="I683" s="61">
        <v>270986.88873139612</v>
      </c>
    </row>
    <row r="684" spans="2:9" hidden="1" x14ac:dyDescent="0.3">
      <c r="B684" s="16" t="s">
        <v>291</v>
      </c>
      <c r="C684" s="16" t="s">
        <v>218</v>
      </c>
      <c r="D684" s="15">
        <v>25</v>
      </c>
      <c r="E684" s="15" t="s">
        <v>18</v>
      </c>
      <c r="F684" s="16" t="s">
        <v>372</v>
      </c>
      <c r="G684" s="15" t="s">
        <v>379</v>
      </c>
      <c r="H684" s="89" t="s">
        <v>374</v>
      </c>
      <c r="I684" s="61">
        <v>87512.528915060655</v>
      </c>
    </row>
    <row r="685" spans="2:9" hidden="1" x14ac:dyDescent="0.3">
      <c r="B685" s="16" t="s">
        <v>291</v>
      </c>
      <c r="C685" s="16" t="s">
        <v>218</v>
      </c>
      <c r="D685" s="15">
        <v>26</v>
      </c>
      <c r="E685" s="15" t="s">
        <v>22</v>
      </c>
      <c r="F685" s="16" t="s">
        <v>372</v>
      </c>
      <c r="G685" s="15" t="s">
        <v>380</v>
      </c>
      <c r="H685" s="89" t="s">
        <v>381</v>
      </c>
      <c r="I685" s="61">
        <v>106734.73033608208</v>
      </c>
    </row>
    <row r="686" spans="2:9" hidden="1" x14ac:dyDescent="0.3">
      <c r="B686" s="16" t="s">
        <v>291</v>
      </c>
      <c r="C686" s="16" t="s">
        <v>218</v>
      </c>
      <c r="D686" s="15">
        <v>27</v>
      </c>
      <c r="E686" s="15" t="s">
        <v>26</v>
      </c>
      <c r="F686" s="16" t="s">
        <v>372</v>
      </c>
      <c r="G686" s="15" t="s">
        <v>382</v>
      </c>
      <c r="H686" s="89" t="s">
        <v>374</v>
      </c>
      <c r="I686" s="61">
        <v>3960.5776045357893</v>
      </c>
    </row>
    <row r="687" spans="2:9" hidden="1" x14ac:dyDescent="0.3">
      <c r="B687" s="16" t="s">
        <v>291</v>
      </c>
      <c r="C687" s="16" t="s">
        <v>218</v>
      </c>
      <c r="D687" s="15">
        <v>28</v>
      </c>
      <c r="E687" s="15" t="s">
        <v>30</v>
      </c>
      <c r="F687" s="16" t="s">
        <v>372</v>
      </c>
      <c r="G687" s="15" t="s">
        <v>383</v>
      </c>
      <c r="H687" s="89" t="s">
        <v>384</v>
      </c>
      <c r="I687" s="61">
        <v>135493.44436569806</v>
      </c>
    </row>
    <row r="688" spans="2:9" hidden="1" x14ac:dyDescent="0.3">
      <c r="B688" s="16" t="s">
        <v>291</v>
      </c>
      <c r="C688" s="16" t="s">
        <v>218</v>
      </c>
      <c r="D688" s="15">
        <v>29</v>
      </c>
      <c r="E688" s="15" t="s">
        <v>34</v>
      </c>
      <c r="F688" s="16" t="s">
        <v>372</v>
      </c>
      <c r="G688" s="15" t="s">
        <v>385</v>
      </c>
      <c r="H688" s="89" t="s">
        <v>384</v>
      </c>
      <c r="I688" s="61">
        <v>156338.58965272852</v>
      </c>
    </row>
    <row r="689" spans="2:9" hidden="1" x14ac:dyDescent="0.3">
      <c r="B689" s="16" t="s">
        <v>291</v>
      </c>
      <c r="C689" s="16" t="s">
        <v>218</v>
      </c>
      <c r="D689" s="15">
        <v>31</v>
      </c>
      <c r="E689" s="15" t="s">
        <v>36</v>
      </c>
      <c r="F689" s="16" t="s">
        <v>372</v>
      </c>
      <c r="G689" s="15" t="s">
        <v>386</v>
      </c>
      <c r="H689" s="89" t="s">
        <v>384</v>
      </c>
      <c r="I689" s="61">
        <v>7178.7762048192753</v>
      </c>
    </row>
    <row r="690" spans="2:9" hidden="1" x14ac:dyDescent="0.3">
      <c r="B690" s="16" t="s">
        <v>291</v>
      </c>
      <c r="C690" s="16" t="s">
        <v>218</v>
      </c>
      <c r="D690" s="15">
        <v>34</v>
      </c>
      <c r="E690" s="15" t="s">
        <v>38</v>
      </c>
      <c r="F690" s="16" t="s">
        <v>372</v>
      </c>
      <c r="G690" s="15" t="s">
        <v>387</v>
      </c>
      <c r="H690" s="89" t="s">
        <v>384</v>
      </c>
      <c r="I690" s="61">
        <v>6821.5737951807214</v>
      </c>
    </row>
    <row r="691" spans="2:9" hidden="1" x14ac:dyDescent="0.3">
      <c r="B691" s="16" t="s">
        <v>291</v>
      </c>
      <c r="C691" s="16" t="s">
        <v>218</v>
      </c>
      <c r="D691" s="15">
        <v>35</v>
      </c>
      <c r="E691" s="15" t="s">
        <v>40</v>
      </c>
      <c r="F691" s="16" t="s">
        <v>372</v>
      </c>
      <c r="G691" s="15" t="s">
        <v>388</v>
      </c>
      <c r="H691" s="89" t="s">
        <v>384</v>
      </c>
      <c r="I691" s="61">
        <v>182395.02126151661</v>
      </c>
    </row>
    <row r="692" spans="2:9" hidden="1" x14ac:dyDescent="0.3">
      <c r="B692" s="16" t="s">
        <v>291</v>
      </c>
      <c r="C692" s="16" t="s">
        <v>218</v>
      </c>
      <c r="D692" s="15">
        <v>38</v>
      </c>
      <c r="E692" s="15" t="s">
        <v>42</v>
      </c>
      <c r="F692" s="16" t="s">
        <v>372</v>
      </c>
      <c r="G692" s="15" t="s">
        <v>389</v>
      </c>
      <c r="H692" s="89" t="s">
        <v>374</v>
      </c>
      <c r="I692" s="61">
        <v>83380.581148121899</v>
      </c>
    </row>
    <row r="693" spans="2:9" hidden="1" x14ac:dyDescent="0.3">
      <c r="B693" s="16" t="s">
        <v>291</v>
      </c>
      <c r="C693" s="16" t="s">
        <v>218</v>
      </c>
      <c r="D693" s="15">
        <v>42</v>
      </c>
      <c r="E693" s="15" t="s">
        <v>44</v>
      </c>
      <c r="F693" s="16" t="s">
        <v>372</v>
      </c>
      <c r="G693" s="15" t="s">
        <v>390</v>
      </c>
      <c r="H693" s="89" t="s">
        <v>374</v>
      </c>
      <c r="I693" s="61">
        <v>14332.941186854017</v>
      </c>
    </row>
    <row r="694" spans="2:9" hidden="1" x14ac:dyDescent="0.3">
      <c r="B694" s="16" t="s">
        <v>291</v>
      </c>
      <c r="C694" s="16" t="s">
        <v>218</v>
      </c>
      <c r="D694" s="15">
        <v>59</v>
      </c>
      <c r="E694" s="15" t="s">
        <v>46</v>
      </c>
      <c r="F694" s="16" t="s">
        <v>372</v>
      </c>
      <c r="G694" s="15" t="s">
        <v>391</v>
      </c>
      <c r="H694" s="89" t="s">
        <v>374</v>
      </c>
      <c r="I694" s="61">
        <v>103468.41894753797</v>
      </c>
    </row>
    <row r="695" spans="2:9" hidden="1" x14ac:dyDescent="0.3">
      <c r="B695" s="16" t="s">
        <v>291</v>
      </c>
      <c r="C695" s="16" t="s">
        <v>218</v>
      </c>
      <c r="D695" s="15">
        <v>65</v>
      </c>
      <c r="E695" s="15" t="s">
        <v>48</v>
      </c>
      <c r="F695" s="16" t="s">
        <v>372</v>
      </c>
      <c r="G695" s="15" t="s">
        <v>392</v>
      </c>
      <c r="H695" s="89" t="s">
        <v>393</v>
      </c>
      <c r="I695" s="61">
        <v>1053.7547363848566</v>
      </c>
    </row>
    <row r="696" spans="2:9" hidden="1" x14ac:dyDescent="0.3">
      <c r="B696" s="16" t="s">
        <v>291</v>
      </c>
      <c r="C696" s="16" t="s">
        <v>218</v>
      </c>
      <c r="D696" s="15">
        <v>84</v>
      </c>
      <c r="E696" s="15" t="s">
        <v>50</v>
      </c>
      <c r="F696" s="16" t="s">
        <v>372</v>
      </c>
      <c r="G696" s="15" t="s">
        <v>394</v>
      </c>
      <c r="H696" s="89" t="s">
        <v>393</v>
      </c>
      <c r="I696" s="61">
        <v>6666.5380271084332</v>
      </c>
    </row>
    <row r="697" spans="2:9" hidden="1" x14ac:dyDescent="0.3">
      <c r="B697" s="16" t="s">
        <v>291</v>
      </c>
      <c r="C697" s="16" t="s">
        <v>218</v>
      </c>
      <c r="D697" s="15">
        <v>90</v>
      </c>
      <c r="E697" s="15" t="s">
        <v>52</v>
      </c>
      <c r="F697" s="16" t="s">
        <v>372</v>
      </c>
      <c r="G697" s="15" t="s">
        <v>395</v>
      </c>
      <c r="H697" s="89" t="s">
        <v>384</v>
      </c>
      <c r="I697" s="61">
        <v>250141.74344436562</v>
      </c>
    </row>
    <row r="698" spans="2:9" hidden="1" x14ac:dyDescent="0.3">
      <c r="B698" s="16" t="s">
        <v>291</v>
      </c>
      <c r="C698" s="16" t="s">
        <v>218</v>
      </c>
      <c r="D698" s="15">
        <v>91</v>
      </c>
      <c r="E698" s="15" t="s">
        <v>54</v>
      </c>
      <c r="F698" s="16" t="s">
        <v>372</v>
      </c>
      <c r="G698" s="15" t="s">
        <v>396</v>
      </c>
      <c r="H698" s="89" t="s">
        <v>384</v>
      </c>
      <c r="I698" s="61">
        <v>229296.59815733519</v>
      </c>
    </row>
    <row r="699" spans="2:9" hidden="1" x14ac:dyDescent="0.3">
      <c r="B699" s="16" t="s">
        <v>291</v>
      </c>
      <c r="C699" s="16" t="s">
        <v>218</v>
      </c>
      <c r="D699" s="15">
        <v>98</v>
      </c>
      <c r="E699" s="15" t="s">
        <v>56</v>
      </c>
      <c r="F699" s="16" t="s">
        <v>372</v>
      </c>
      <c r="G699" s="15" t="s">
        <v>397</v>
      </c>
      <c r="H699" s="89" t="s">
        <v>381</v>
      </c>
      <c r="I699" s="61">
        <v>675749.02943222411</v>
      </c>
    </row>
    <row r="700" spans="2:9" hidden="1" x14ac:dyDescent="0.3">
      <c r="B700" s="16" t="s">
        <v>291</v>
      </c>
      <c r="C700" s="16" t="s">
        <v>218</v>
      </c>
      <c r="D700" s="15">
        <v>109</v>
      </c>
      <c r="E700" s="15" t="s">
        <v>58</v>
      </c>
      <c r="F700" s="16" t="s">
        <v>372</v>
      </c>
      <c r="G700" s="15" t="s">
        <v>398</v>
      </c>
      <c r="H700" s="89" t="s">
        <v>393</v>
      </c>
      <c r="I700" s="61">
        <v>9804.9919040198711</v>
      </c>
    </row>
    <row r="701" spans="2:9" hidden="1" x14ac:dyDescent="0.3">
      <c r="B701" s="16" t="s">
        <v>291</v>
      </c>
      <c r="C701" s="16" t="s">
        <v>218</v>
      </c>
      <c r="D701" s="15">
        <v>114</v>
      </c>
      <c r="E701" s="15" t="s">
        <v>60</v>
      </c>
      <c r="F701" s="16" t="s">
        <v>372</v>
      </c>
      <c r="G701" s="15" t="s">
        <v>399</v>
      </c>
      <c r="H701" s="89" t="s">
        <v>376</v>
      </c>
      <c r="I701" s="61">
        <v>281409.46137491136</v>
      </c>
    </row>
    <row r="702" spans="2:9" hidden="1" x14ac:dyDescent="0.3">
      <c r="B702" s="16" t="s">
        <v>291</v>
      </c>
      <c r="C702" s="16" t="s">
        <v>218</v>
      </c>
      <c r="D702" s="15">
        <v>125</v>
      </c>
      <c r="E702" s="15" t="s">
        <v>62</v>
      </c>
      <c r="F702" s="16" t="s">
        <v>372</v>
      </c>
      <c r="G702" s="15" t="s">
        <v>400</v>
      </c>
      <c r="H702" s="89" t="s">
        <v>381</v>
      </c>
      <c r="I702" s="61">
        <v>253654.31364808098</v>
      </c>
    </row>
    <row r="703" spans="2:9" hidden="1" x14ac:dyDescent="0.3">
      <c r="B703" s="16" t="s">
        <v>291</v>
      </c>
      <c r="C703" s="16" t="s">
        <v>218</v>
      </c>
      <c r="D703" s="15">
        <v>127</v>
      </c>
      <c r="E703" s="15" t="s">
        <v>64</v>
      </c>
      <c r="F703" s="16" t="s">
        <v>372</v>
      </c>
      <c r="G703" s="15" t="s">
        <v>401</v>
      </c>
      <c r="H703" s="89" t="s">
        <v>393</v>
      </c>
      <c r="I703" s="61">
        <v>15633.858965272851</v>
      </c>
    </row>
    <row r="704" spans="2:9" hidden="1" x14ac:dyDescent="0.3">
      <c r="B704" s="16" t="s">
        <v>291</v>
      </c>
      <c r="C704" s="16" t="s">
        <v>218</v>
      </c>
      <c r="D704" s="15">
        <v>128</v>
      </c>
      <c r="E704" s="15" t="s">
        <v>66</v>
      </c>
      <c r="F704" s="16" t="s">
        <v>372</v>
      </c>
      <c r="G704" s="15" t="s">
        <v>402</v>
      </c>
      <c r="H704" s="89" t="s">
        <v>384</v>
      </c>
      <c r="I704" s="61">
        <v>171972.44861800136</v>
      </c>
    </row>
    <row r="705" spans="2:9" hidden="1" x14ac:dyDescent="0.3">
      <c r="B705" s="16" t="s">
        <v>291</v>
      </c>
      <c r="C705" s="16" t="s">
        <v>218</v>
      </c>
      <c r="D705" s="19">
        <v>130</v>
      </c>
      <c r="E705" s="19" t="s">
        <v>68</v>
      </c>
      <c r="F705" s="20" t="s">
        <v>372</v>
      </c>
      <c r="G705" s="19" t="s">
        <v>403</v>
      </c>
      <c r="H705" s="90" t="s">
        <v>404</v>
      </c>
      <c r="I705" s="62">
        <v>229296.59815733519</v>
      </c>
    </row>
    <row r="706" spans="2:9" hidden="1" x14ac:dyDescent="0.3">
      <c r="B706" s="16" t="s">
        <v>291</v>
      </c>
      <c r="C706" s="16" t="s">
        <v>219</v>
      </c>
      <c r="D706" s="15">
        <v>2</v>
      </c>
      <c r="E706" s="15" t="s">
        <v>6</v>
      </c>
      <c r="F706" s="16" t="s">
        <v>372</v>
      </c>
      <c r="G706" s="15" t="s">
        <v>373</v>
      </c>
      <c r="H706" s="89" t="s">
        <v>374</v>
      </c>
      <c r="I706" s="61">
        <v>2670.4569126175934</v>
      </c>
    </row>
    <row r="707" spans="2:9" hidden="1" x14ac:dyDescent="0.3">
      <c r="B707" s="16" t="s">
        <v>291</v>
      </c>
      <c r="C707" s="16" t="s">
        <v>219</v>
      </c>
      <c r="D707" s="15">
        <v>11</v>
      </c>
      <c r="E707" s="15" t="s">
        <v>10</v>
      </c>
      <c r="F707" s="16" t="s">
        <v>372</v>
      </c>
      <c r="G707" s="15" t="s">
        <v>375</v>
      </c>
      <c r="H707" s="89" t="s">
        <v>376</v>
      </c>
      <c r="I707" s="61">
        <v>440301.58132530109</v>
      </c>
    </row>
    <row r="708" spans="2:9" hidden="1" x14ac:dyDescent="0.3">
      <c r="B708" s="16" t="s">
        <v>291</v>
      </c>
      <c r="C708" s="16" t="s">
        <v>219</v>
      </c>
      <c r="D708" s="15">
        <v>23</v>
      </c>
      <c r="E708" s="15" t="s">
        <v>323</v>
      </c>
      <c r="F708" s="16" t="s">
        <v>372</v>
      </c>
      <c r="G708" s="15" t="s">
        <v>377</v>
      </c>
      <c r="H708" s="89" t="s">
        <v>376</v>
      </c>
      <c r="I708" s="61">
        <v>272862.95180722879</v>
      </c>
    </row>
    <row r="709" spans="2:9" hidden="1" x14ac:dyDescent="0.3">
      <c r="B709" s="16" t="s">
        <v>291</v>
      </c>
      <c r="C709" s="16" t="s">
        <v>219</v>
      </c>
      <c r="D709" s="15">
        <v>24</v>
      </c>
      <c r="E709" s="15" t="s">
        <v>14</v>
      </c>
      <c r="F709" s="16" t="s">
        <v>372</v>
      </c>
      <c r="G709" s="15" t="s">
        <v>378</v>
      </c>
      <c r="H709" s="89" t="s">
        <v>376</v>
      </c>
      <c r="I709" s="61">
        <v>325575.11295180721</v>
      </c>
    </row>
    <row r="710" spans="2:9" hidden="1" x14ac:dyDescent="0.3">
      <c r="B710" s="16" t="s">
        <v>291</v>
      </c>
      <c r="C710" s="16" t="s">
        <v>219</v>
      </c>
      <c r="D710" s="15">
        <v>25</v>
      </c>
      <c r="E710" s="15" t="s">
        <v>18</v>
      </c>
      <c r="F710" s="16" t="s">
        <v>372</v>
      </c>
      <c r="G710" s="15" t="s">
        <v>379</v>
      </c>
      <c r="H710" s="89" t="s">
        <v>374</v>
      </c>
      <c r="I710" s="61">
        <v>182942.20632530117</v>
      </c>
    </row>
    <row r="711" spans="2:9" hidden="1" x14ac:dyDescent="0.3">
      <c r="B711" s="16" t="s">
        <v>291</v>
      </c>
      <c r="C711" s="16" t="s">
        <v>219</v>
      </c>
      <c r="D711" s="15">
        <v>26</v>
      </c>
      <c r="E711" s="15" t="s">
        <v>22</v>
      </c>
      <c r="F711" s="16" t="s">
        <v>372</v>
      </c>
      <c r="G711" s="15" t="s">
        <v>380</v>
      </c>
      <c r="H711" s="89" t="s">
        <v>381</v>
      </c>
      <c r="I711" s="61">
        <v>107991.98538968487</v>
      </c>
    </row>
    <row r="712" spans="2:9" hidden="1" x14ac:dyDescent="0.3">
      <c r="B712" s="16" t="s">
        <v>291</v>
      </c>
      <c r="C712" s="16" t="s">
        <v>219</v>
      </c>
      <c r="D712" s="15">
        <v>27</v>
      </c>
      <c r="E712" s="15" t="s">
        <v>26</v>
      </c>
      <c r="F712" s="16" t="s">
        <v>372</v>
      </c>
      <c r="G712" s="15" t="s">
        <v>382</v>
      </c>
      <c r="H712" s="89" t="s">
        <v>374</v>
      </c>
      <c r="I712" s="61">
        <v>2392.8825381878069</v>
      </c>
    </row>
    <row r="713" spans="2:9" hidden="1" x14ac:dyDescent="0.3">
      <c r="B713" s="16" t="s">
        <v>291</v>
      </c>
      <c r="C713" s="16" t="s">
        <v>219</v>
      </c>
      <c r="D713" s="15">
        <v>28</v>
      </c>
      <c r="E713" s="15" t="s">
        <v>30</v>
      </c>
      <c r="F713" s="16" t="s">
        <v>372</v>
      </c>
      <c r="G713" s="15" t="s">
        <v>383</v>
      </c>
      <c r="H713" s="89" t="s">
        <v>384</v>
      </c>
      <c r="I713" s="61">
        <v>260460.09036144576</v>
      </c>
    </row>
    <row r="714" spans="2:9" hidden="1" x14ac:dyDescent="0.3">
      <c r="B714" s="16" t="s">
        <v>291</v>
      </c>
      <c r="C714" s="16" t="s">
        <v>219</v>
      </c>
      <c r="D714" s="15">
        <v>29</v>
      </c>
      <c r="E714" s="15" t="s">
        <v>34</v>
      </c>
      <c r="F714" s="16" t="s">
        <v>372</v>
      </c>
      <c r="G714" s="15" t="s">
        <v>385</v>
      </c>
      <c r="H714" s="89" t="s">
        <v>384</v>
      </c>
      <c r="I714" s="61">
        <v>288366.52861445781</v>
      </c>
    </row>
    <row r="715" spans="2:9" hidden="1" x14ac:dyDescent="0.3">
      <c r="B715" s="16" t="s">
        <v>291</v>
      </c>
      <c r="C715" s="16" t="s">
        <v>219</v>
      </c>
      <c r="D715" s="15">
        <v>31</v>
      </c>
      <c r="E715" s="15" t="s">
        <v>36</v>
      </c>
      <c r="F715" s="16" t="s">
        <v>372</v>
      </c>
      <c r="G715" s="15" t="s">
        <v>386</v>
      </c>
      <c r="H715" s="89" t="s">
        <v>384</v>
      </c>
      <c r="I715" s="61">
        <v>7178.7762048192753</v>
      </c>
    </row>
    <row r="716" spans="2:9" hidden="1" x14ac:dyDescent="0.3">
      <c r="B716" s="16" t="s">
        <v>291</v>
      </c>
      <c r="C716" s="16" t="s">
        <v>219</v>
      </c>
      <c r="D716" s="15">
        <v>34</v>
      </c>
      <c r="E716" s="15" t="s">
        <v>38</v>
      </c>
      <c r="F716" s="16" t="s">
        <v>372</v>
      </c>
      <c r="G716" s="15" t="s">
        <v>387</v>
      </c>
      <c r="H716" s="89" t="s">
        <v>384</v>
      </c>
      <c r="I716" s="61">
        <v>6821.5737951807214</v>
      </c>
    </row>
    <row r="717" spans="2:9" hidden="1" x14ac:dyDescent="0.3">
      <c r="B717" s="16" t="s">
        <v>291</v>
      </c>
      <c r="C717" s="16" t="s">
        <v>219</v>
      </c>
      <c r="D717" s="15">
        <v>35</v>
      </c>
      <c r="E717" s="15" t="s">
        <v>40</v>
      </c>
      <c r="F717" s="16" t="s">
        <v>372</v>
      </c>
      <c r="G717" s="15" t="s">
        <v>388</v>
      </c>
      <c r="H717" s="89" t="s">
        <v>384</v>
      </c>
      <c r="I717" s="61">
        <v>291467.24397590361</v>
      </c>
    </row>
    <row r="718" spans="2:9" hidden="1" x14ac:dyDescent="0.3">
      <c r="B718" s="16" t="s">
        <v>291</v>
      </c>
      <c r="C718" s="16" t="s">
        <v>219</v>
      </c>
      <c r="D718" s="15">
        <v>38</v>
      </c>
      <c r="E718" s="15" t="s">
        <v>42</v>
      </c>
      <c r="F718" s="16" t="s">
        <v>372</v>
      </c>
      <c r="G718" s="15" t="s">
        <v>389</v>
      </c>
      <c r="H718" s="89" t="s">
        <v>374</v>
      </c>
      <c r="I718" s="61">
        <v>82313.313793237132</v>
      </c>
    </row>
    <row r="719" spans="2:9" hidden="1" x14ac:dyDescent="0.3">
      <c r="B719" s="16" t="s">
        <v>291</v>
      </c>
      <c r="C719" s="16" t="s">
        <v>219</v>
      </c>
      <c r="D719" s="15">
        <v>42</v>
      </c>
      <c r="E719" s="15" t="s">
        <v>44</v>
      </c>
      <c r="F719" s="16" t="s">
        <v>372</v>
      </c>
      <c r="G719" s="15" t="s">
        <v>390</v>
      </c>
      <c r="H719" s="89" t="s">
        <v>374</v>
      </c>
      <c r="I719" s="61">
        <v>14332.941186854017</v>
      </c>
    </row>
    <row r="720" spans="2:9" hidden="1" x14ac:dyDescent="0.3">
      <c r="B720" s="16" t="s">
        <v>291</v>
      </c>
      <c r="C720" s="16" t="s">
        <v>219</v>
      </c>
      <c r="D720" s="15">
        <v>59</v>
      </c>
      <c r="E720" s="15" t="s">
        <v>46</v>
      </c>
      <c r="F720" s="16" t="s">
        <v>372</v>
      </c>
      <c r="G720" s="15" t="s">
        <v>391</v>
      </c>
      <c r="H720" s="89" t="s">
        <v>374</v>
      </c>
      <c r="I720" s="61">
        <v>65804.269800164693</v>
      </c>
    </row>
    <row r="721" spans="2:9" hidden="1" x14ac:dyDescent="0.3">
      <c r="B721" s="16" t="s">
        <v>291</v>
      </c>
      <c r="C721" s="16" t="s">
        <v>219</v>
      </c>
      <c r="D721" s="15">
        <v>65</v>
      </c>
      <c r="E721" s="15" t="s">
        <v>48</v>
      </c>
      <c r="F721" s="16" t="s">
        <v>372</v>
      </c>
      <c r="G721" s="15" t="s">
        <v>392</v>
      </c>
      <c r="H721" s="89" t="s">
        <v>393</v>
      </c>
      <c r="I721" s="61">
        <v>1053.7547363848566</v>
      </c>
    </row>
    <row r="722" spans="2:9" hidden="1" x14ac:dyDescent="0.3">
      <c r="B722" s="16" t="s">
        <v>291</v>
      </c>
      <c r="C722" s="16" t="s">
        <v>219</v>
      </c>
      <c r="D722" s="15">
        <v>84</v>
      </c>
      <c r="E722" s="15" t="s">
        <v>50</v>
      </c>
      <c r="F722" s="16" t="s">
        <v>372</v>
      </c>
      <c r="G722" s="15" t="s">
        <v>394</v>
      </c>
      <c r="H722" s="89" t="s">
        <v>393</v>
      </c>
      <c r="I722" s="61">
        <v>13405.567723335083</v>
      </c>
    </row>
    <row r="723" spans="2:9" hidden="1" x14ac:dyDescent="0.3">
      <c r="B723" s="16" t="s">
        <v>291</v>
      </c>
      <c r="C723" s="16" t="s">
        <v>219</v>
      </c>
      <c r="D723" s="15">
        <v>90</v>
      </c>
      <c r="E723" s="15" t="s">
        <v>52</v>
      </c>
      <c r="F723" s="16" t="s">
        <v>372</v>
      </c>
      <c r="G723" s="15" t="s">
        <v>395</v>
      </c>
      <c r="H723" s="89" t="s">
        <v>384</v>
      </c>
      <c r="I723" s="61">
        <v>440301.58132530109</v>
      </c>
    </row>
    <row r="724" spans="2:9" hidden="1" x14ac:dyDescent="0.3">
      <c r="B724" s="16" t="s">
        <v>291</v>
      </c>
      <c r="C724" s="16" t="s">
        <v>219</v>
      </c>
      <c r="D724" s="15">
        <v>91</v>
      </c>
      <c r="E724" s="15" t="s">
        <v>54</v>
      </c>
      <c r="F724" s="16" t="s">
        <v>372</v>
      </c>
      <c r="G724" s="15" t="s">
        <v>396</v>
      </c>
      <c r="H724" s="89" t="s">
        <v>384</v>
      </c>
      <c r="I724" s="61">
        <v>372085.84337349387</v>
      </c>
    </row>
    <row r="725" spans="2:9" hidden="1" x14ac:dyDescent="0.3">
      <c r="B725" s="16" t="s">
        <v>291</v>
      </c>
      <c r="C725" s="16" t="s">
        <v>219</v>
      </c>
      <c r="D725" s="15">
        <v>98</v>
      </c>
      <c r="E725" s="15" t="s">
        <v>56</v>
      </c>
      <c r="F725" s="16" t="s">
        <v>372</v>
      </c>
      <c r="G725" s="15" t="s">
        <v>397</v>
      </c>
      <c r="H725" s="89" t="s">
        <v>381</v>
      </c>
      <c r="I725" s="61">
        <v>675749.02943222411</v>
      </c>
    </row>
    <row r="726" spans="2:9" hidden="1" x14ac:dyDescent="0.3">
      <c r="B726" s="16" t="s">
        <v>291</v>
      </c>
      <c r="C726" s="16" t="s">
        <v>219</v>
      </c>
      <c r="D726" s="15">
        <v>109</v>
      </c>
      <c r="E726" s="15" t="s">
        <v>58</v>
      </c>
      <c r="F726" s="16" t="s">
        <v>372</v>
      </c>
      <c r="G726" s="15" t="s">
        <v>398</v>
      </c>
      <c r="H726" s="89" t="s">
        <v>393</v>
      </c>
      <c r="I726" s="61">
        <v>9804.9919040198711</v>
      </c>
    </row>
    <row r="727" spans="2:9" hidden="1" x14ac:dyDescent="0.3">
      <c r="B727" s="16" t="s">
        <v>291</v>
      </c>
      <c r="C727" s="16" t="s">
        <v>219</v>
      </c>
      <c r="D727" s="15">
        <v>114</v>
      </c>
      <c r="E727" s="15" t="s">
        <v>60</v>
      </c>
      <c r="F727" s="16" t="s">
        <v>372</v>
      </c>
      <c r="G727" s="15" t="s">
        <v>399</v>
      </c>
      <c r="H727" s="89" t="s">
        <v>376</v>
      </c>
      <c r="I727" s="61">
        <v>409294.42771084327</v>
      </c>
    </row>
    <row r="728" spans="2:9" hidden="1" x14ac:dyDescent="0.3">
      <c r="B728" s="16" t="s">
        <v>291</v>
      </c>
      <c r="C728" s="16" t="s">
        <v>219</v>
      </c>
      <c r="D728" s="15">
        <v>125</v>
      </c>
      <c r="E728" s="15" t="s">
        <v>62</v>
      </c>
      <c r="F728" s="16" t="s">
        <v>372</v>
      </c>
      <c r="G728" s="15" t="s">
        <v>400</v>
      </c>
      <c r="H728" s="89" t="s">
        <v>381</v>
      </c>
      <c r="I728" s="61">
        <v>304042.04818468104</v>
      </c>
    </row>
    <row r="729" spans="2:9" hidden="1" x14ac:dyDescent="0.3">
      <c r="B729" s="16" t="s">
        <v>291</v>
      </c>
      <c r="C729" s="16" t="s">
        <v>219</v>
      </c>
      <c r="D729" s="15">
        <v>127</v>
      </c>
      <c r="E729" s="15" t="s">
        <v>64</v>
      </c>
      <c r="F729" s="16" t="s">
        <v>372</v>
      </c>
      <c r="G729" s="15" t="s">
        <v>401</v>
      </c>
      <c r="H729" s="89" t="s">
        <v>393</v>
      </c>
      <c r="I729" s="61">
        <v>8038.8888870419369</v>
      </c>
    </row>
    <row r="730" spans="2:9" hidden="1" x14ac:dyDescent="0.3">
      <c r="B730" s="16" t="s">
        <v>291</v>
      </c>
      <c r="C730" s="16" t="s">
        <v>219</v>
      </c>
      <c r="D730" s="15">
        <v>128</v>
      </c>
      <c r="E730" s="15" t="s">
        <v>66</v>
      </c>
      <c r="F730" s="16" t="s">
        <v>372</v>
      </c>
      <c r="G730" s="15" t="s">
        <v>402</v>
      </c>
      <c r="H730" s="89" t="s">
        <v>384</v>
      </c>
      <c r="I730" s="61">
        <v>260460.09036144576</v>
      </c>
    </row>
    <row r="731" spans="2:9" hidden="1" x14ac:dyDescent="0.3">
      <c r="B731" s="16" t="s">
        <v>291</v>
      </c>
      <c r="C731" s="16" t="s">
        <v>219</v>
      </c>
      <c r="D731" s="19">
        <v>130</v>
      </c>
      <c r="E731" s="19" t="s">
        <v>68</v>
      </c>
      <c r="F731" s="20" t="s">
        <v>372</v>
      </c>
      <c r="G731" s="19" t="s">
        <v>403</v>
      </c>
      <c r="H731" s="90" t="s">
        <v>404</v>
      </c>
      <c r="I731" s="62">
        <v>248057.22891566259</v>
      </c>
    </row>
    <row r="732" spans="2:9" hidden="1" x14ac:dyDescent="0.3">
      <c r="B732" s="16" t="s">
        <v>291</v>
      </c>
      <c r="C732" s="16" t="s">
        <v>220</v>
      </c>
      <c r="D732" s="15">
        <v>2</v>
      </c>
      <c r="E732" s="15" t="s">
        <v>6</v>
      </c>
      <c r="F732" s="16" t="s">
        <v>372</v>
      </c>
      <c r="G732" s="15" t="s">
        <v>373</v>
      </c>
      <c r="H732" s="89" t="s">
        <v>374</v>
      </c>
      <c r="I732" s="61">
        <v>2991.1031727347586</v>
      </c>
    </row>
    <row r="733" spans="2:9" hidden="1" x14ac:dyDescent="0.3">
      <c r="B733" s="16" t="s">
        <v>291</v>
      </c>
      <c r="C733" s="16" t="s">
        <v>220</v>
      </c>
      <c r="D733" s="15">
        <v>11</v>
      </c>
      <c r="E733" s="15" t="s">
        <v>10</v>
      </c>
      <c r="F733" s="16" t="s">
        <v>372</v>
      </c>
      <c r="G733" s="15" t="s">
        <v>375</v>
      </c>
      <c r="H733" s="89" t="s">
        <v>376</v>
      </c>
      <c r="I733" s="61">
        <v>223251.50602409636</v>
      </c>
    </row>
    <row r="734" spans="2:9" hidden="1" x14ac:dyDescent="0.3">
      <c r="B734" s="16" t="s">
        <v>291</v>
      </c>
      <c r="C734" s="16" t="s">
        <v>220</v>
      </c>
      <c r="D734" s="15">
        <v>23</v>
      </c>
      <c r="E734" s="15" t="s">
        <v>323</v>
      </c>
      <c r="F734" s="16" t="s">
        <v>372</v>
      </c>
      <c r="G734" s="15" t="s">
        <v>377</v>
      </c>
      <c r="H734" s="89" t="s">
        <v>376</v>
      </c>
      <c r="I734" s="61">
        <v>223251.50602409636</v>
      </c>
    </row>
    <row r="735" spans="2:9" hidden="1" x14ac:dyDescent="0.3">
      <c r="B735" s="16" t="s">
        <v>291</v>
      </c>
      <c r="C735" s="16" t="s">
        <v>220</v>
      </c>
      <c r="D735" s="15">
        <v>24</v>
      </c>
      <c r="E735" s="15" t="s">
        <v>14</v>
      </c>
      <c r="F735" s="16" t="s">
        <v>372</v>
      </c>
      <c r="G735" s="15" t="s">
        <v>378</v>
      </c>
      <c r="H735" s="89" t="s">
        <v>376</v>
      </c>
      <c r="I735" s="61">
        <v>101697.50787298181</v>
      </c>
    </row>
    <row r="736" spans="2:9" hidden="1" x14ac:dyDescent="0.3">
      <c r="B736" s="16" t="s">
        <v>291</v>
      </c>
      <c r="C736" s="16" t="s">
        <v>220</v>
      </c>
      <c r="D736" s="15">
        <v>25</v>
      </c>
      <c r="E736" s="15" t="s">
        <v>18</v>
      </c>
      <c r="F736" s="16" t="s">
        <v>372</v>
      </c>
      <c r="G736" s="15" t="s">
        <v>379</v>
      </c>
      <c r="H736" s="89" t="s">
        <v>374</v>
      </c>
      <c r="I736" s="61">
        <v>124028.6144578313</v>
      </c>
    </row>
    <row r="737" spans="2:9" hidden="1" x14ac:dyDescent="0.3">
      <c r="B737" s="16" t="s">
        <v>291</v>
      </c>
      <c r="C737" s="16" t="s">
        <v>220</v>
      </c>
      <c r="D737" s="15">
        <v>26</v>
      </c>
      <c r="E737" s="15" t="s">
        <v>22</v>
      </c>
      <c r="F737" s="16" t="s">
        <v>372</v>
      </c>
      <c r="G737" s="15" t="s">
        <v>380</v>
      </c>
      <c r="H737" s="89" t="s">
        <v>381</v>
      </c>
      <c r="I737" s="61">
        <v>119644.12690939034</v>
      </c>
    </row>
    <row r="738" spans="2:9" hidden="1" x14ac:dyDescent="0.3">
      <c r="B738" s="16" t="s">
        <v>291</v>
      </c>
      <c r="C738" s="16" t="s">
        <v>220</v>
      </c>
      <c r="D738" s="15">
        <v>27</v>
      </c>
      <c r="E738" s="15" t="s">
        <v>26</v>
      </c>
      <c r="F738" s="16" t="s">
        <v>372</v>
      </c>
      <c r="G738" s="15" t="s">
        <v>382</v>
      </c>
      <c r="H738" s="89" t="s">
        <v>374</v>
      </c>
      <c r="I738" s="61">
        <v>2392.8825381878069</v>
      </c>
    </row>
    <row r="739" spans="2:9" hidden="1" x14ac:dyDescent="0.3">
      <c r="B739" s="16" t="s">
        <v>291</v>
      </c>
      <c r="C739" s="16" t="s">
        <v>220</v>
      </c>
      <c r="D739" s="15">
        <v>28</v>
      </c>
      <c r="E739" s="15" t="s">
        <v>30</v>
      </c>
      <c r="F739" s="16" t="s">
        <v>372</v>
      </c>
      <c r="G739" s="15" t="s">
        <v>383</v>
      </c>
      <c r="H739" s="89" t="s">
        <v>384</v>
      </c>
      <c r="I739" s="61">
        <v>212709.07379518071</v>
      </c>
    </row>
    <row r="740" spans="2:9" hidden="1" x14ac:dyDescent="0.3">
      <c r="B740" s="16" t="s">
        <v>291</v>
      </c>
      <c r="C740" s="16" t="s">
        <v>220</v>
      </c>
      <c r="D740" s="15">
        <v>29</v>
      </c>
      <c r="E740" s="15" t="s">
        <v>34</v>
      </c>
      <c r="F740" s="16" t="s">
        <v>372</v>
      </c>
      <c r="G740" s="15" t="s">
        <v>385</v>
      </c>
      <c r="H740" s="89" t="s">
        <v>384</v>
      </c>
      <c r="I740" s="61">
        <v>248057.22891566259</v>
      </c>
    </row>
    <row r="741" spans="2:9" hidden="1" x14ac:dyDescent="0.3">
      <c r="B741" s="16" t="s">
        <v>291</v>
      </c>
      <c r="C741" s="16" t="s">
        <v>220</v>
      </c>
      <c r="D741" s="15">
        <v>31</v>
      </c>
      <c r="E741" s="15" t="s">
        <v>36</v>
      </c>
      <c r="F741" s="16" t="s">
        <v>372</v>
      </c>
      <c r="G741" s="15" t="s">
        <v>386</v>
      </c>
      <c r="H741" s="89" t="s">
        <v>384</v>
      </c>
      <c r="I741" s="61">
        <v>15992.249548192769</v>
      </c>
    </row>
    <row r="742" spans="2:9" hidden="1" x14ac:dyDescent="0.3">
      <c r="B742" s="16" t="s">
        <v>291</v>
      </c>
      <c r="C742" s="16" t="s">
        <v>220</v>
      </c>
      <c r="D742" s="15">
        <v>34</v>
      </c>
      <c r="E742" s="15" t="s">
        <v>38</v>
      </c>
      <c r="F742" s="16" t="s">
        <v>372</v>
      </c>
      <c r="G742" s="15" t="s">
        <v>387</v>
      </c>
      <c r="H742" s="89" t="s">
        <v>384</v>
      </c>
      <c r="I742" s="61">
        <v>15813.648343373492</v>
      </c>
    </row>
    <row r="743" spans="2:9" hidden="1" x14ac:dyDescent="0.3">
      <c r="B743" s="16" t="s">
        <v>291</v>
      </c>
      <c r="C743" s="16" t="s">
        <v>220</v>
      </c>
      <c r="D743" s="15">
        <v>35</v>
      </c>
      <c r="E743" s="15" t="s">
        <v>40</v>
      </c>
      <c r="F743" s="16" t="s">
        <v>372</v>
      </c>
      <c r="G743" s="15" t="s">
        <v>388</v>
      </c>
      <c r="H743" s="89" t="s">
        <v>384</v>
      </c>
      <c r="I743" s="61">
        <v>248057.22891566259</v>
      </c>
    </row>
    <row r="744" spans="2:9" hidden="1" x14ac:dyDescent="0.3">
      <c r="B744" s="16" t="s">
        <v>291</v>
      </c>
      <c r="C744" s="16" t="s">
        <v>220</v>
      </c>
      <c r="D744" s="15">
        <v>38</v>
      </c>
      <c r="E744" s="15" t="s">
        <v>42</v>
      </c>
      <c r="F744" s="16" t="s">
        <v>372</v>
      </c>
      <c r="G744" s="15" t="s">
        <v>389</v>
      </c>
      <c r="H744" s="89" t="s">
        <v>374</v>
      </c>
      <c r="I744" s="61">
        <v>63810.502363075</v>
      </c>
    </row>
    <row r="745" spans="2:9" hidden="1" x14ac:dyDescent="0.3">
      <c r="B745" s="16" t="s">
        <v>291</v>
      </c>
      <c r="C745" s="16" t="s">
        <v>220</v>
      </c>
      <c r="D745" s="15">
        <v>42</v>
      </c>
      <c r="E745" s="15" t="s">
        <v>44</v>
      </c>
      <c r="F745" s="16" t="s">
        <v>372</v>
      </c>
      <c r="G745" s="15" t="s">
        <v>390</v>
      </c>
      <c r="H745" s="89" t="s">
        <v>374</v>
      </c>
      <c r="I745" s="61">
        <v>12762.100472614999</v>
      </c>
    </row>
    <row r="746" spans="2:9" hidden="1" x14ac:dyDescent="0.3">
      <c r="B746" s="16" t="s">
        <v>291</v>
      </c>
      <c r="C746" s="16" t="s">
        <v>220</v>
      </c>
      <c r="D746" s="15">
        <v>59</v>
      </c>
      <c r="E746" s="15" t="s">
        <v>46</v>
      </c>
      <c r="F746" s="16" t="s">
        <v>372</v>
      </c>
      <c r="G746" s="15" t="s">
        <v>391</v>
      </c>
      <c r="H746" s="89" t="s">
        <v>374</v>
      </c>
      <c r="I746" s="61">
        <v>223251.50602409636</v>
      </c>
    </row>
    <row r="747" spans="2:9" hidden="1" x14ac:dyDescent="0.3">
      <c r="B747" s="16" t="s">
        <v>291</v>
      </c>
      <c r="C747" s="16" t="s">
        <v>220</v>
      </c>
      <c r="D747" s="15">
        <v>65</v>
      </c>
      <c r="E747" s="15" t="s">
        <v>48</v>
      </c>
      <c r="F747" s="16" t="s">
        <v>372</v>
      </c>
      <c r="G747" s="15" t="s">
        <v>392</v>
      </c>
      <c r="H747" s="89" t="s">
        <v>393</v>
      </c>
      <c r="I747" s="61">
        <v>711.88255511087277</v>
      </c>
    </row>
    <row r="748" spans="2:9" hidden="1" x14ac:dyDescent="0.3">
      <c r="B748" s="16" t="s">
        <v>291</v>
      </c>
      <c r="C748" s="16" t="s">
        <v>220</v>
      </c>
      <c r="D748" s="15">
        <v>84</v>
      </c>
      <c r="E748" s="15" t="s">
        <v>50</v>
      </c>
      <c r="F748" s="16" t="s">
        <v>372</v>
      </c>
      <c r="G748" s="15" t="s">
        <v>394</v>
      </c>
      <c r="H748" s="89" t="s">
        <v>393</v>
      </c>
      <c r="I748" s="61">
        <v>21937.561182228914</v>
      </c>
    </row>
    <row r="749" spans="2:9" hidden="1" x14ac:dyDescent="0.3">
      <c r="B749" s="16" t="s">
        <v>291</v>
      </c>
      <c r="C749" s="16" t="s">
        <v>220</v>
      </c>
      <c r="D749" s="15">
        <v>90</v>
      </c>
      <c r="E749" s="15" t="s">
        <v>52</v>
      </c>
      <c r="F749" s="16" t="s">
        <v>372</v>
      </c>
      <c r="G749" s="15" t="s">
        <v>395</v>
      </c>
      <c r="H749" s="89" t="s">
        <v>384</v>
      </c>
      <c r="I749" s="61">
        <v>255242.0094523</v>
      </c>
    </row>
    <row r="750" spans="2:9" hidden="1" x14ac:dyDescent="0.3">
      <c r="B750" s="16" t="s">
        <v>291</v>
      </c>
      <c r="C750" s="16" t="s">
        <v>220</v>
      </c>
      <c r="D750" s="15">
        <v>91</v>
      </c>
      <c r="E750" s="15" t="s">
        <v>54</v>
      </c>
      <c r="F750" s="16" t="s">
        <v>372</v>
      </c>
      <c r="G750" s="15" t="s">
        <v>396</v>
      </c>
      <c r="H750" s="89" t="s">
        <v>384</v>
      </c>
      <c r="I750" s="61">
        <v>229717.80850706995</v>
      </c>
    </row>
    <row r="751" spans="2:9" hidden="1" x14ac:dyDescent="0.3">
      <c r="B751" s="16" t="s">
        <v>291</v>
      </c>
      <c r="C751" s="16" t="s">
        <v>220</v>
      </c>
      <c r="D751" s="15">
        <v>98</v>
      </c>
      <c r="E751" s="15" t="s">
        <v>56</v>
      </c>
      <c r="F751" s="16" t="s">
        <v>372</v>
      </c>
      <c r="G751" s="15" t="s">
        <v>397</v>
      </c>
      <c r="H751" s="89" t="s">
        <v>381</v>
      </c>
      <c r="I751" s="61">
        <v>675749.02943222411</v>
      </c>
    </row>
    <row r="752" spans="2:9" hidden="1" x14ac:dyDescent="0.3">
      <c r="B752" s="16" t="s">
        <v>291</v>
      </c>
      <c r="C752" s="16" t="s">
        <v>220</v>
      </c>
      <c r="D752" s="15">
        <v>109</v>
      </c>
      <c r="E752" s="15" t="s">
        <v>58</v>
      </c>
      <c r="F752" s="16" t="s">
        <v>372</v>
      </c>
      <c r="G752" s="15" t="s">
        <v>398</v>
      </c>
      <c r="H752" s="89" t="s">
        <v>393</v>
      </c>
      <c r="I752" s="61">
        <v>9804.9919040198711</v>
      </c>
    </row>
    <row r="753" spans="2:9" hidden="1" x14ac:dyDescent="0.3">
      <c r="B753" s="16" t="s">
        <v>291</v>
      </c>
      <c r="C753" s="16" t="s">
        <v>220</v>
      </c>
      <c r="D753" s="15">
        <v>114</v>
      </c>
      <c r="E753" s="15" t="s">
        <v>60</v>
      </c>
      <c r="F753" s="16" t="s">
        <v>372</v>
      </c>
      <c r="G753" s="15" t="s">
        <v>399</v>
      </c>
      <c r="H753" s="89" t="s">
        <v>376</v>
      </c>
      <c r="I753" s="61">
        <v>229452.93674698792</v>
      </c>
    </row>
    <row r="754" spans="2:9" hidden="1" x14ac:dyDescent="0.3">
      <c r="B754" s="16" t="s">
        <v>291</v>
      </c>
      <c r="C754" s="16" t="s">
        <v>220</v>
      </c>
      <c r="D754" s="15">
        <v>125</v>
      </c>
      <c r="E754" s="15" t="s">
        <v>62</v>
      </c>
      <c r="F754" s="16" t="s">
        <v>372</v>
      </c>
      <c r="G754" s="15" t="s">
        <v>400</v>
      </c>
      <c r="H754" s="89" t="s">
        <v>381</v>
      </c>
      <c r="I754" s="61">
        <v>496114.45783132518</v>
      </c>
    </row>
    <row r="755" spans="2:9" hidden="1" x14ac:dyDescent="0.3">
      <c r="B755" s="16" t="s">
        <v>291</v>
      </c>
      <c r="C755" s="16" t="s">
        <v>220</v>
      </c>
      <c r="D755" s="15">
        <v>127</v>
      </c>
      <c r="E755" s="15" t="s">
        <v>64</v>
      </c>
      <c r="F755" s="16" t="s">
        <v>372</v>
      </c>
      <c r="G755" s="15" t="s">
        <v>401</v>
      </c>
      <c r="H755" s="89" t="s">
        <v>393</v>
      </c>
      <c r="I755" s="61">
        <v>37208.584337349384</v>
      </c>
    </row>
    <row r="756" spans="2:9" hidden="1" x14ac:dyDescent="0.3">
      <c r="B756" s="16" t="s">
        <v>291</v>
      </c>
      <c r="C756" s="16" t="s">
        <v>220</v>
      </c>
      <c r="D756" s="15">
        <v>128</v>
      </c>
      <c r="E756" s="15" t="s">
        <v>66</v>
      </c>
      <c r="F756" s="16" t="s">
        <v>372</v>
      </c>
      <c r="G756" s="15" t="s">
        <v>402</v>
      </c>
      <c r="H756" s="89" t="s">
        <v>384</v>
      </c>
      <c r="I756" s="61">
        <v>232553.65210843371</v>
      </c>
    </row>
    <row r="757" spans="2:9" hidden="1" x14ac:dyDescent="0.3">
      <c r="B757" s="16" t="s">
        <v>291</v>
      </c>
      <c r="C757" s="16" t="s">
        <v>220</v>
      </c>
      <c r="D757" s="19">
        <v>130</v>
      </c>
      <c r="E757" s="19" t="s">
        <v>68</v>
      </c>
      <c r="F757" s="20" t="s">
        <v>372</v>
      </c>
      <c r="G757" s="19" t="s">
        <v>403</v>
      </c>
      <c r="H757" s="90" t="s">
        <v>404</v>
      </c>
      <c r="I757" s="62">
        <v>186042.92168674694</v>
      </c>
    </row>
    <row r="758" spans="2:9" hidden="1" x14ac:dyDescent="0.3">
      <c r="B758" s="16" t="s">
        <v>291</v>
      </c>
      <c r="C758" s="16" t="s">
        <v>221</v>
      </c>
      <c r="D758" s="15">
        <v>2</v>
      </c>
      <c r="E758" s="15" t="s">
        <v>6</v>
      </c>
      <c r="F758" s="16" t="s">
        <v>372</v>
      </c>
      <c r="G758" s="15" t="s">
        <v>373</v>
      </c>
      <c r="H758" s="89" t="s">
        <v>374</v>
      </c>
      <c r="I758" s="61">
        <v>2991.1031727347586</v>
      </c>
    </row>
    <row r="759" spans="2:9" hidden="1" x14ac:dyDescent="0.3">
      <c r="B759" s="16" t="s">
        <v>291</v>
      </c>
      <c r="C759" s="16" t="s">
        <v>221</v>
      </c>
      <c r="D759" s="15">
        <v>11</v>
      </c>
      <c r="E759" s="15" t="s">
        <v>10</v>
      </c>
      <c r="F759" s="16" t="s">
        <v>372</v>
      </c>
      <c r="G759" s="15" t="s">
        <v>375</v>
      </c>
      <c r="H759" s="89" t="s">
        <v>376</v>
      </c>
      <c r="I759" s="61">
        <v>223251.50602409636</v>
      </c>
    </row>
    <row r="760" spans="2:9" hidden="1" x14ac:dyDescent="0.3">
      <c r="B760" s="16" t="s">
        <v>291</v>
      </c>
      <c r="C760" s="16" t="s">
        <v>221</v>
      </c>
      <c r="D760" s="15">
        <v>23</v>
      </c>
      <c r="E760" s="15" t="s">
        <v>323</v>
      </c>
      <c r="F760" s="16" t="s">
        <v>372</v>
      </c>
      <c r="G760" s="15" t="s">
        <v>377</v>
      </c>
      <c r="H760" s="89" t="s">
        <v>376</v>
      </c>
      <c r="I760" s="61">
        <v>223251.50602409636</v>
      </c>
    </row>
    <row r="761" spans="2:9" hidden="1" x14ac:dyDescent="0.3">
      <c r="B761" s="16" t="s">
        <v>291</v>
      </c>
      <c r="C761" s="16" t="s">
        <v>221</v>
      </c>
      <c r="D761" s="15">
        <v>24</v>
      </c>
      <c r="E761" s="15" t="s">
        <v>14</v>
      </c>
      <c r="F761" s="16" t="s">
        <v>372</v>
      </c>
      <c r="G761" s="15" t="s">
        <v>378</v>
      </c>
      <c r="H761" s="89" t="s">
        <v>376</v>
      </c>
      <c r="I761" s="61">
        <v>101697.50787298181</v>
      </c>
    </row>
    <row r="762" spans="2:9" hidden="1" x14ac:dyDescent="0.3">
      <c r="B762" s="16" t="s">
        <v>291</v>
      </c>
      <c r="C762" s="16" t="s">
        <v>221</v>
      </c>
      <c r="D762" s="15">
        <v>25</v>
      </c>
      <c r="E762" s="15" t="s">
        <v>18</v>
      </c>
      <c r="F762" s="16" t="s">
        <v>372</v>
      </c>
      <c r="G762" s="15" t="s">
        <v>379</v>
      </c>
      <c r="H762" s="89" t="s">
        <v>374</v>
      </c>
      <c r="I762" s="61">
        <v>124028.6144578313</v>
      </c>
    </row>
    <row r="763" spans="2:9" hidden="1" x14ac:dyDescent="0.3">
      <c r="B763" s="16" t="s">
        <v>291</v>
      </c>
      <c r="C763" s="16" t="s">
        <v>221</v>
      </c>
      <c r="D763" s="15">
        <v>26</v>
      </c>
      <c r="E763" s="15" t="s">
        <v>22</v>
      </c>
      <c r="F763" s="16" t="s">
        <v>372</v>
      </c>
      <c r="G763" s="15" t="s">
        <v>380</v>
      </c>
      <c r="H763" s="89" t="s">
        <v>381</v>
      </c>
      <c r="I763" s="61">
        <v>119644.12690939034</v>
      </c>
    </row>
    <row r="764" spans="2:9" hidden="1" x14ac:dyDescent="0.3">
      <c r="B764" s="16" t="s">
        <v>291</v>
      </c>
      <c r="C764" s="16" t="s">
        <v>221</v>
      </c>
      <c r="D764" s="15">
        <v>27</v>
      </c>
      <c r="E764" s="15" t="s">
        <v>26</v>
      </c>
      <c r="F764" s="16" t="s">
        <v>372</v>
      </c>
      <c r="G764" s="15" t="s">
        <v>382</v>
      </c>
      <c r="H764" s="89" t="s">
        <v>374</v>
      </c>
      <c r="I764" s="61">
        <v>2392.8825381878069</v>
      </c>
    </row>
    <row r="765" spans="2:9" hidden="1" x14ac:dyDescent="0.3">
      <c r="B765" s="16" t="s">
        <v>291</v>
      </c>
      <c r="C765" s="16" t="s">
        <v>221</v>
      </c>
      <c r="D765" s="15">
        <v>28</v>
      </c>
      <c r="E765" s="15" t="s">
        <v>30</v>
      </c>
      <c r="F765" s="16" t="s">
        <v>372</v>
      </c>
      <c r="G765" s="15" t="s">
        <v>383</v>
      </c>
      <c r="H765" s="89" t="s">
        <v>384</v>
      </c>
      <c r="I765" s="61">
        <v>212709.07379518071</v>
      </c>
    </row>
    <row r="766" spans="2:9" hidden="1" x14ac:dyDescent="0.3">
      <c r="B766" s="16" t="s">
        <v>291</v>
      </c>
      <c r="C766" s="16" t="s">
        <v>221</v>
      </c>
      <c r="D766" s="15">
        <v>29</v>
      </c>
      <c r="E766" s="15" t="s">
        <v>34</v>
      </c>
      <c r="F766" s="16" t="s">
        <v>372</v>
      </c>
      <c r="G766" s="15" t="s">
        <v>385</v>
      </c>
      <c r="H766" s="89" t="s">
        <v>384</v>
      </c>
      <c r="I766" s="61">
        <v>248057.22891566259</v>
      </c>
    </row>
    <row r="767" spans="2:9" hidden="1" x14ac:dyDescent="0.3">
      <c r="B767" s="16" t="s">
        <v>291</v>
      </c>
      <c r="C767" s="16" t="s">
        <v>221</v>
      </c>
      <c r="D767" s="15">
        <v>31</v>
      </c>
      <c r="E767" s="15" t="s">
        <v>36</v>
      </c>
      <c r="F767" s="16" t="s">
        <v>372</v>
      </c>
      <c r="G767" s="15" t="s">
        <v>386</v>
      </c>
      <c r="H767" s="89" t="s">
        <v>384</v>
      </c>
      <c r="I767" s="61">
        <v>15314.520567137995</v>
      </c>
    </row>
    <row r="768" spans="2:9" hidden="1" x14ac:dyDescent="0.3">
      <c r="B768" s="16" t="s">
        <v>291</v>
      </c>
      <c r="C768" s="16" t="s">
        <v>221</v>
      </c>
      <c r="D768" s="15">
        <v>34</v>
      </c>
      <c r="E768" s="15" t="s">
        <v>38</v>
      </c>
      <c r="F768" s="16" t="s">
        <v>372</v>
      </c>
      <c r="G768" s="15" t="s">
        <v>387</v>
      </c>
      <c r="H768" s="89" t="s">
        <v>384</v>
      </c>
      <c r="I768" s="61">
        <v>6821.5737951807214</v>
      </c>
    </row>
    <row r="769" spans="2:9" hidden="1" x14ac:dyDescent="0.3">
      <c r="B769" s="16" t="s">
        <v>291</v>
      </c>
      <c r="C769" s="16" t="s">
        <v>221</v>
      </c>
      <c r="D769" s="15">
        <v>35</v>
      </c>
      <c r="E769" s="15" t="s">
        <v>40</v>
      </c>
      <c r="F769" s="16" t="s">
        <v>372</v>
      </c>
      <c r="G769" s="15" t="s">
        <v>388</v>
      </c>
      <c r="H769" s="89" t="s">
        <v>384</v>
      </c>
      <c r="I769" s="61">
        <v>248057.22891566259</v>
      </c>
    </row>
    <row r="770" spans="2:9" hidden="1" x14ac:dyDescent="0.3">
      <c r="B770" s="16" t="s">
        <v>291</v>
      </c>
      <c r="C770" s="16" t="s">
        <v>221</v>
      </c>
      <c r="D770" s="15">
        <v>38</v>
      </c>
      <c r="E770" s="15" t="s">
        <v>42</v>
      </c>
      <c r="F770" s="16" t="s">
        <v>372</v>
      </c>
      <c r="G770" s="15" t="s">
        <v>389</v>
      </c>
      <c r="H770" s="89" t="s">
        <v>374</v>
      </c>
      <c r="I770" s="61">
        <v>63810.502363075</v>
      </c>
    </row>
    <row r="771" spans="2:9" hidden="1" x14ac:dyDescent="0.3">
      <c r="B771" s="16" t="s">
        <v>291</v>
      </c>
      <c r="C771" s="16" t="s">
        <v>221</v>
      </c>
      <c r="D771" s="15">
        <v>42</v>
      </c>
      <c r="E771" s="15" t="s">
        <v>44</v>
      </c>
      <c r="F771" s="16" t="s">
        <v>372</v>
      </c>
      <c r="G771" s="15" t="s">
        <v>390</v>
      </c>
      <c r="H771" s="89" t="s">
        <v>374</v>
      </c>
      <c r="I771" s="61">
        <v>10077.324924698794</v>
      </c>
    </row>
    <row r="772" spans="2:9" hidden="1" x14ac:dyDescent="0.3">
      <c r="B772" s="16" t="s">
        <v>291</v>
      </c>
      <c r="C772" s="16" t="s">
        <v>221</v>
      </c>
      <c r="D772" s="15">
        <v>59</v>
      </c>
      <c r="E772" s="15" t="s">
        <v>46</v>
      </c>
      <c r="F772" s="16" t="s">
        <v>372</v>
      </c>
      <c r="G772" s="15" t="s">
        <v>391</v>
      </c>
      <c r="H772" s="89" t="s">
        <v>374</v>
      </c>
      <c r="I772" s="61">
        <v>223251.50602409636</v>
      </c>
    </row>
    <row r="773" spans="2:9" hidden="1" x14ac:dyDescent="0.3">
      <c r="B773" s="16" t="s">
        <v>291</v>
      </c>
      <c r="C773" s="16" t="s">
        <v>221</v>
      </c>
      <c r="D773" s="15">
        <v>65</v>
      </c>
      <c r="E773" s="15" t="s">
        <v>48</v>
      </c>
      <c r="F773" s="16" t="s">
        <v>372</v>
      </c>
      <c r="G773" s="15" t="s">
        <v>392</v>
      </c>
      <c r="H773" s="89" t="s">
        <v>393</v>
      </c>
      <c r="I773" s="61">
        <v>711.88255511087277</v>
      </c>
    </row>
    <row r="774" spans="2:9" hidden="1" x14ac:dyDescent="0.3">
      <c r="B774" s="16" t="s">
        <v>291</v>
      </c>
      <c r="C774" s="16" t="s">
        <v>221</v>
      </c>
      <c r="D774" s="15">
        <v>84</v>
      </c>
      <c r="E774" s="15" t="s">
        <v>50</v>
      </c>
      <c r="F774" s="16" t="s">
        <v>372</v>
      </c>
      <c r="G774" s="15" t="s">
        <v>394</v>
      </c>
      <c r="H774" s="89" t="s">
        <v>393</v>
      </c>
      <c r="I774" s="61">
        <v>15314.520567137995</v>
      </c>
    </row>
    <row r="775" spans="2:9" hidden="1" x14ac:dyDescent="0.3">
      <c r="B775" s="16" t="s">
        <v>291</v>
      </c>
      <c r="C775" s="16" t="s">
        <v>221</v>
      </c>
      <c r="D775" s="15">
        <v>90</v>
      </c>
      <c r="E775" s="15" t="s">
        <v>52</v>
      </c>
      <c r="F775" s="16" t="s">
        <v>372</v>
      </c>
      <c r="G775" s="15" t="s">
        <v>395</v>
      </c>
      <c r="H775" s="89" t="s">
        <v>384</v>
      </c>
      <c r="I775" s="61">
        <v>255242.0094523</v>
      </c>
    </row>
    <row r="776" spans="2:9" hidden="1" x14ac:dyDescent="0.3">
      <c r="B776" s="16" t="s">
        <v>291</v>
      </c>
      <c r="C776" s="16" t="s">
        <v>221</v>
      </c>
      <c r="D776" s="15">
        <v>91</v>
      </c>
      <c r="E776" s="15" t="s">
        <v>54</v>
      </c>
      <c r="F776" s="16" t="s">
        <v>372</v>
      </c>
      <c r="G776" s="15" t="s">
        <v>396</v>
      </c>
      <c r="H776" s="89" t="s">
        <v>384</v>
      </c>
      <c r="I776" s="61">
        <v>229717.80850706995</v>
      </c>
    </row>
    <row r="777" spans="2:9" hidden="1" x14ac:dyDescent="0.3">
      <c r="B777" s="16" t="s">
        <v>291</v>
      </c>
      <c r="C777" s="16" t="s">
        <v>221</v>
      </c>
      <c r="D777" s="15">
        <v>98</v>
      </c>
      <c r="E777" s="15" t="s">
        <v>56</v>
      </c>
      <c r="F777" s="16" t="s">
        <v>372</v>
      </c>
      <c r="G777" s="15" t="s">
        <v>397</v>
      </c>
      <c r="H777" s="89" t="s">
        <v>381</v>
      </c>
      <c r="I777" s="61">
        <v>675749.02943222411</v>
      </c>
    </row>
    <row r="778" spans="2:9" hidden="1" x14ac:dyDescent="0.3">
      <c r="B778" s="16" t="s">
        <v>291</v>
      </c>
      <c r="C778" s="16" t="s">
        <v>221</v>
      </c>
      <c r="D778" s="15">
        <v>109</v>
      </c>
      <c r="E778" s="15" t="s">
        <v>58</v>
      </c>
      <c r="F778" s="16" t="s">
        <v>372</v>
      </c>
      <c r="G778" s="15" t="s">
        <v>398</v>
      </c>
      <c r="H778" s="89" t="s">
        <v>393</v>
      </c>
      <c r="I778" s="61">
        <v>9804.9919040198711</v>
      </c>
    </row>
    <row r="779" spans="2:9" hidden="1" x14ac:dyDescent="0.3">
      <c r="B779" s="16" t="s">
        <v>291</v>
      </c>
      <c r="C779" s="16" t="s">
        <v>221</v>
      </c>
      <c r="D779" s="15">
        <v>114</v>
      </c>
      <c r="E779" s="15" t="s">
        <v>60</v>
      </c>
      <c r="F779" s="16" t="s">
        <v>372</v>
      </c>
      <c r="G779" s="15" t="s">
        <v>399</v>
      </c>
      <c r="H779" s="89" t="s">
        <v>376</v>
      </c>
      <c r="I779" s="61">
        <v>229452.93674698792</v>
      </c>
    </row>
    <row r="780" spans="2:9" hidden="1" x14ac:dyDescent="0.3">
      <c r="B780" s="16" t="s">
        <v>291</v>
      </c>
      <c r="C780" s="16" t="s">
        <v>221</v>
      </c>
      <c r="D780" s="15">
        <v>125</v>
      </c>
      <c r="E780" s="15" t="s">
        <v>62</v>
      </c>
      <c r="F780" s="16" t="s">
        <v>372</v>
      </c>
      <c r="G780" s="15" t="s">
        <v>400</v>
      </c>
      <c r="H780" s="89" t="s">
        <v>381</v>
      </c>
      <c r="I780" s="61">
        <v>496114.45783132518</v>
      </c>
    </row>
    <row r="781" spans="2:9" hidden="1" x14ac:dyDescent="0.3">
      <c r="B781" s="16" t="s">
        <v>291</v>
      </c>
      <c r="C781" s="16" t="s">
        <v>221</v>
      </c>
      <c r="D781" s="15">
        <v>127</v>
      </c>
      <c r="E781" s="15" t="s">
        <v>64</v>
      </c>
      <c r="F781" s="16" t="s">
        <v>372</v>
      </c>
      <c r="G781" s="15" t="s">
        <v>401</v>
      </c>
      <c r="H781" s="89" t="s">
        <v>393</v>
      </c>
      <c r="I781" s="61">
        <v>37208.584337349384</v>
      </c>
    </row>
    <row r="782" spans="2:9" hidden="1" x14ac:dyDescent="0.3">
      <c r="B782" s="16" t="s">
        <v>291</v>
      </c>
      <c r="C782" s="16" t="s">
        <v>221</v>
      </c>
      <c r="D782" s="15">
        <v>128</v>
      </c>
      <c r="E782" s="15" t="s">
        <v>66</v>
      </c>
      <c r="F782" s="16" t="s">
        <v>372</v>
      </c>
      <c r="G782" s="15" t="s">
        <v>402</v>
      </c>
      <c r="H782" s="89" t="s">
        <v>384</v>
      </c>
      <c r="I782" s="61">
        <v>232553.65210843371</v>
      </c>
    </row>
    <row r="783" spans="2:9" hidden="1" x14ac:dyDescent="0.3">
      <c r="B783" s="16" t="s">
        <v>291</v>
      </c>
      <c r="C783" s="16" t="s">
        <v>221</v>
      </c>
      <c r="D783" s="19">
        <v>130</v>
      </c>
      <c r="E783" s="19" t="s">
        <v>68</v>
      </c>
      <c r="F783" s="20" t="s">
        <v>372</v>
      </c>
      <c r="G783" s="19" t="s">
        <v>403</v>
      </c>
      <c r="H783" s="90" t="s">
        <v>404</v>
      </c>
      <c r="I783" s="62">
        <v>186042.92168674694</v>
      </c>
    </row>
    <row r="784" spans="2:9" hidden="1" x14ac:dyDescent="0.3">
      <c r="B784" s="16" t="s">
        <v>291</v>
      </c>
      <c r="C784" s="16" t="s">
        <v>222</v>
      </c>
      <c r="D784" s="15">
        <v>2</v>
      </c>
      <c r="E784" s="15" t="s">
        <v>6</v>
      </c>
      <c r="F784" s="16" t="s">
        <v>372</v>
      </c>
      <c r="G784" s="15" t="s">
        <v>373</v>
      </c>
      <c r="H784" s="89" t="s">
        <v>374</v>
      </c>
      <c r="I784" s="61">
        <v>3775.3643584553347</v>
      </c>
    </row>
    <row r="785" spans="2:9" hidden="1" x14ac:dyDescent="0.3">
      <c r="B785" s="16" t="s">
        <v>291</v>
      </c>
      <c r="C785" s="16" t="s">
        <v>222</v>
      </c>
      <c r="D785" s="15">
        <v>11</v>
      </c>
      <c r="E785" s="15" t="s">
        <v>10</v>
      </c>
      <c r="F785" s="16" t="s">
        <v>372</v>
      </c>
      <c r="G785" s="15" t="s">
        <v>375</v>
      </c>
      <c r="H785" s="89" t="s">
        <v>376</v>
      </c>
      <c r="I785" s="61">
        <v>223251.50602409636</v>
      </c>
    </row>
    <row r="786" spans="2:9" hidden="1" x14ac:dyDescent="0.3">
      <c r="B786" s="16" t="s">
        <v>291</v>
      </c>
      <c r="C786" s="16" t="s">
        <v>222</v>
      </c>
      <c r="D786" s="15">
        <v>23</v>
      </c>
      <c r="E786" s="15" t="s">
        <v>323</v>
      </c>
      <c r="F786" s="16" t="s">
        <v>372</v>
      </c>
      <c r="G786" s="15" t="s">
        <v>377</v>
      </c>
      <c r="H786" s="89" t="s">
        <v>376</v>
      </c>
      <c r="I786" s="61">
        <v>223251.50602409636</v>
      </c>
    </row>
    <row r="787" spans="2:9" hidden="1" x14ac:dyDescent="0.3">
      <c r="B787" s="16" t="s">
        <v>291</v>
      </c>
      <c r="C787" s="16" t="s">
        <v>222</v>
      </c>
      <c r="D787" s="15">
        <v>24</v>
      </c>
      <c r="E787" s="15" t="s">
        <v>14</v>
      </c>
      <c r="F787" s="16" t="s">
        <v>372</v>
      </c>
      <c r="G787" s="15" t="s">
        <v>378</v>
      </c>
      <c r="H787" s="89" t="s">
        <v>376</v>
      </c>
      <c r="I787" s="61">
        <v>256739.23192771076</v>
      </c>
    </row>
    <row r="788" spans="2:9" hidden="1" x14ac:dyDescent="0.3">
      <c r="B788" s="16" t="s">
        <v>291</v>
      </c>
      <c r="C788" s="16" t="s">
        <v>222</v>
      </c>
      <c r="D788" s="15">
        <v>25</v>
      </c>
      <c r="E788" s="15" t="s">
        <v>18</v>
      </c>
      <c r="F788" s="16" t="s">
        <v>372</v>
      </c>
      <c r="G788" s="15" t="s">
        <v>379</v>
      </c>
      <c r="H788" s="89" t="s">
        <v>374</v>
      </c>
      <c r="I788" s="61">
        <v>124028.6144578313</v>
      </c>
    </row>
    <row r="789" spans="2:9" hidden="1" x14ac:dyDescent="0.3">
      <c r="B789" s="16" t="s">
        <v>291</v>
      </c>
      <c r="C789" s="16" t="s">
        <v>222</v>
      </c>
      <c r="D789" s="15">
        <v>26</v>
      </c>
      <c r="E789" s="15" t="s">
        <v>22</v>
      </c>
      <c r="F789" s="16" t="s">
        <v>372</v>
      </c>
      <c r="G789" s="15" t="s">
        <v>380</v>
      </c>
      <c r="H789" s="89" t="s">
        <v>381</v>
      </c>
      <c r="I789" s="61">
        <v>106734.73033608208</v>
      </c>
    </row>
    <row r="790" spans="2:9" hidden="1" x14ac:dyDescent="0.3">
      <c r="B790" s="16" t="s">
        <v>291</v>
      </c>
      <c r="C790" s="16" t="s">
        <v>222</v>
      </c>
      <c r="D790" s="15">
        <v>27</v>
      </c>
      <c r="E790" s="15" t="s">
        <v>26</v>
      </c>
      <c r="F790" s="16" t="s">
        <v>372</v>
      </c>
      <c r="G790" s="15" t="s">
        <v>382</v>
      </c>
      <c r="H790" s="89" t="s">
        <v>374</v>
      </c>
      <c r="I790" s="61">
        <v>1952.5921511612512</v>
      </c>
    </row>
    <row r="791" spans="2:9" hidden="1" x14ac:dyDescent="0.3">
      <c r="B791" s="16" t="s">
        <v>291</v>
      </c>
      <c r="C791" s="16" t="s">
        <v>222</v>
      </c>
      <c r="D791" s="15">
        <v>28</v>
      </c>
      <c r="E791" s="15" t="s">
        <v>30</v>
      </c>
      <c r="F791" s="16" t="s">
        <v>372</v>
      </c>
      <c r="G791" s="15" t="s">
        <v>383</v>
      </c>
      <c r="H791" s="89" t="s">
        <v>384</v>
      </c>
      <c r="I791" s="61">
        <v>212709.07379518071</v>
      </c>
    </row>
    <row r="792" spans="2:9" hidden="1" x14ac:dyDescent="0.3">
      <c r="B792" s="16" t="s">
        <v>291</v>
      </c>
      <c r="C792" s="16" t="s">
        <v>222</v>
      </c>
      <c r="D792" s="15">
        <v>29</v>
      </c>
      <c r="E792" s="15" t="s">
        <v>34</v>
      </c>
      <c r="F792" s="16" t="s">
        <v>372</v>
      </c>
      <c r="G792" s="15" t="s">
        <v>385</v>
      </c>
      <c r="H792" s="89" t="s">
        <v>384</v>
      </c>
      <c r="I792" s="61">
        <v>248057.22891566259</v>
      </c>
    </row>
    <row r="793" spans="2:9" hidden="1" x14ac:dyDescent="0.3">
      <c r="B793" s="16" t="s">
        <v>291</v>
      </c>
      <c r="C793" s="16" t="s">
        <v>222</v>
      </c>
      <c r="D793" s="15">
        <v>31</v>
      </c>
      <c r="E793" s="15" t="s">
        <v>36</v>
      </c>
      <c r="F793" s="16" t="s">
        <v>372</v>
      </c>
      <c r="G793" s="15" t="s">
        <v>386</v>
      </c>
      <c r="H793" s="89" t="s">
        <v>384</v>
      </c>
      <c r="I793" s="61">
        <v>7178.7762048192753</v>
      </c>
    </row>
    <row r="794" spans="2:9" hidden="1" x14ac:dyDescent="0.3">
      <c r="B794" s="16" t="s">
        <v>291</v>
      </c>
      <c r="C794" s="16" t="s">
        <v>222</v>
      </c>
      <c r="D794" s="15">
        <v>34</v>
      </c>
      <c r="E794" s="15" t="s">
        <v>38</v>
      </c>
      <c r="F794" s="16" t="s">
        <v>372</v>
      </c>
      <c r="G794" s="15" t="s">
        <v>387</v>
      </c>
      <c r="H794" s="89" t="s">
        <v>384</v>
      </c>
      <c r="I794" s="61">
        <v>6821.5737951807214</v>
      </c>
    </row>
    <row r="795" spans="2:9" hidden="1" x14ac:dyDescent="0.3">
      <c r="B795" s="16" t="s">
        <v>291</v>
      </c>
      <c r="C795" s="16" t="s">
        <v>222</v>
      </c>
      <c r="D795" s="15">
        <v>35</v>
      </c>
      <c r="E795" s="15" t="s">
        <v>40</v>
      </c>
      <c r="F795" s="16" t="s">
        <v>372</v>
      </c>
      <c r="G795" s="15" t="s">
        <v>388</v>
      </c>
      <c r="H795" s="89" t="s">
        <v>384</v>
      </c>
      <c r="I795" s="61">
        <v>248057.22891566259</v>
      </c>
    </row>
    <row r="796" spans="2:9" hidden="1" x14ac:dyDescent="0.3">
      <c r="B796" s="16" t="s">
        <v>291</v>
      </c>
      <c r="C796" s="16" t="s">
        <v>222</v>
      </c>
      <c r="D796" s="15">
        <v>38</v>
      </c>
      <c r="E796" s="15" t="s">
        <v>42</v>
      </c>
      <c r="F796" s="16" t="s">
        <v>372</v>
      </c>
      <c r="G796" s="15" t="s">
        <v>389</v>
      </c>
      <c r="H796" s="89" t="s">
        <v>374</v>
      </c>
      <c r="I796" s="61">
        <v>82313.313793237132</v>
      </c>
    </row>
    <row r="797" spans="2:9" hidden="1" x14ac:dyDescent="0.3">
      <c r="B797" s="16" t="s">
        <v>291</v>
      </c>
      <c r="C797" s="16" t="s">
        <v>222</v>
      </c>
      <c r="D797" s="15">
        <v>42</v>
      </c>
      <c r="E797" s="15" t="s">
        <v>44</v>
      </c>
      <c r="F797" s="16" t="s">
        <v>372</v>
      </c>
      <c r="G797" s="15" t="s">
        <v>390</v>
      </c>
      <c r="H797" s="89" t="s">
        <v>374</v>
      </c>
      <c r="I797" s="61">
        <v>14332.941186854017</v>
      </c>
    </row>
    <row r="798" spans="2:9" hidden="1" x14ac:dyDescent="0.3">
      <c r="B798" s="16" t="s">
        <v>291</v>
      </c>
      <c r="C798" s="16" t="s">
        <v>222</v>
      </c>
      <c r="D798" s="15">
        <v>59</v>
      </c>
      <c r="E798" s="15" t="s">
        <v>46</v>
      </c>
      <c r="F798" s="16" t="s">
        <v>372</v>
      </c>
      <c r="G798" s="15" t="s">
        <v>391</v>
      </c>
      <c r="H798" s="89" t="s">
        <v>374</v>
      </c>
      <c r="I798" s="61">
        <v>223251.50602409636</v>
      </c>
    </row>
    <row r="799" spans="2:9" hidden="1" x14ac:dyDescent="0.3">
      <c r="B799" s="16" t="s">
        <v>291</v>
      </c>
      <c r="C799" s="16" t="s">
        <v>222</v>
      </c>
      <c r="D799" s="15">
        <v>65</v>
      </c>
      <c r="E799" s="15" t="s">
        <v>48</v>
      </c>
      <c r="F799" s="16" t="s">
        <v>372</v>
      </c>
      <c r="G799" s="15" t="s">
        <v>392</v>
      </c>
      <c r="H799" s="89" t="s">
        <v>393</v>
      </c>
      <c r="I799" s="61">
        <v>1053.7547363848566</v>
      </c>
    </row>
    <row r="800" spans="2:9" hidden="1" x14ac:dyDescent="0.3">
      <c r="B800" s="16" t="s">
        <v>291</v>
      </c>
      <c r="C800" s="16" t="s">
        <v>222</v>
      </c>
      <c r="D800" s="15">
        <v>84</v>
      </c>
      <c r="E800" s="15" t="s">
        <v>50</v>
      </c>
      <c r="F800" s="16" t="s">
        <v>372</v>
      </c>
      <c r="G800" s="15" t="s">
        <v>394</v>
      </c>
      <c r="H800" s="89" t="s">
        <v>393</v>
      </c>
      <c r="I800" s="61">
        <v>6666.5380271084332</v>
      </c>
    </row>
    <row r="801" spans="2:9" hidden="1" x14ac:dyDescent="0.3">
      <c r="B801" s="16" t="s">
        <v>291</v>
      </c>
      <c r="C801" s="16" t="s">
        <v>222</v>
      </c>
      <c r="D801" s="15">
        <v>90</v>
      </c>
      <c r="E801" s="15" t="s">
        <v>52</v>
      </c>
      <c r="F801" s="16" t="s">
        <v>372</v>
      </c>
      <c r="G801" s="15" t="s">
        <v>395</v>
      </c>
      <c r="H801" s="89" t="s">
        <v>384</v>
      </c>
      <c r="I801" s="61">
        <v>209683.75948518759</v>
      </c>
    </row>
    <row r="802" spans="2:9" hidden="1" x14ac:dyDescent="0.3">
      <c r="B802" s="16" t="s">
        <v>291</v>
      </c>
      <c r="C802" s="16" t="s">
        <v>222</v>
      </c>
      <c r="D802" s="15">
        <v>91</v>
      </c>
      <c r="E802" s="15" t="s">
        <v>54</v>
      </c>
      <c r="F802" s="16" t="s">
        <v>372</v>
      </c>
      <c r="G802" s="15" t="s">
        <v>396</v>
      </c>
      <c r="H802" s="89" t="s">
        <v>384</v>
      </c>
      <c r="I802" s="61">
        <v>186774.61997572478</v>
      </c>
    </row>
    <row r="803" spans="2:9" hidden="1" x14ac:dyDescent="0.3">
      <c r="B803" s="16" t="s">
        <v>291</v>
      </c>
      <c r="C803" s="16" t="s">
        <v>222</v>
      </c>
      <c r="D803" s="15">
        <v>98</v>
      </c>
      <c r="E803" s="15" t="s">
        <v>56</v>
      </c>
      <c r="F803" s="16" t="s">
        <v>372</v>
      </c>
      <c r="G803" s="15" t="s">
        <v>397</v>
      </c>
      <c r="H803" s="89" t="s">
        <v>381</v>
      </c>
      <c r="I803" s="61">
        <v>675749.02943222411</v>
      </c>
    </row>
    <row r="804" spans="2:9" hidden="1" x14ac:dyDescent="0.3">
      <c r="B804" s="16" t="s">
        <v>291</v>
      </c>
      <c r="C804" s="16" t="s">
        <v>222</v>
      </c>
      <c r="D804" s="15">
        <v>109</v>
      </c>
      <c r="E804" s="15" t="s">
        <v>58</v>
      </c>
      <c r="F804" s="16" t="s">
        <v>372</v>
      </c>
      <c r="G804" s="15" t="s">
        <v>398</v>
      </c>
      <c r="H804" s="89" t="s">
        <v>393</v>
      </c>
      <c r="I804" s="61">
        <v>9804.9919040198711</v>
      </c>
    </row>
    <row r="805" spans="2:9" hidden="1" x14ac:dyDescent="0.3">
      <c r="B805" s="16" t="s">
        <v>291</v>
      </c>
      <c r="C805" s="16" t="s">
        <v>222</v>
      </c>
      <c r="D805" s="15">
        <v>114</v>
      </c>
      <c r="E805" s="15" t="s">
        <v>60</v>
      </c>
      <c r="F805" s="16" t="s">
        <v>372</v>
      </c>
      <c r="G805" s="15" t="s">
        <v>399</v>
      </c>
      <c r="H805" s="89" t="s">
        <v>376</v>
      </c>
      <c r="I805" s="61">
        <v>229452.93674698792</v>
      </c>
    </row>
    <row r="806" spans="2:9" hidden="1" x14ac:dyDescent="0.3">
      <c r="B806" s="16" t="s">
        <v>291</v>
      </c>
      <c r="C806" s="16" t="s">
        <v>222</v>
      </c>
      <c r="D806" s="15">
        <v>125</v>
      </c>
      <c r="E806" s="15" t="s">
        <v>62</v>
      </c>
      <c r="F806" s="16" t="s">
        <v>372</v>
      </c>
      <c r="G806" s="15" t="s">
        <v>400</v>
      </c>
      <c r="H806" s="89" t="s">
        <v>381</v>
      </c>
      <c r="I806" s="61">
        <v>496114.45783132518</v>
      </c>
    </row>
    <row r="807" spans="2:9" hidden="1" x14ac:dyDescent="0.3">
      <c r="B807" s="16" t="s">
        <v>291</v>
      </c>
      <c r="C807" s="16" t="s">
        <v>222</v>
      </c>
      <c r="D807" s="15">
        <v>127</v>
      </c>
      <c r="E807" s="15" t="s">
        <v>64</v>
      </c>
      <c r="F807" s="16" t="s">
        <v>372</v>
      </c>
      <c r="G807" s="15" t="s">
        <v>401</v>
      </c>
      <c r="H807" s="89" t="s">
        <v>393</v>
      </c>
      <c r="I807" s="61">
        <v>7680.5735748379175</v>
      </c>
    </row>
    <row r="808" spans="2:9" hidden="1" x14ac:dyDescent="0.3">
      <c r="B808" s="16" t="s">
        <v>291</v>
      </c>
      <c r="C808" s="16" t="s">
        <v>222</v>
      </c>
      <c r="D808" s="15">
        <v>128</v>
      </c>
      <c r="E808" s="15" t="s">
        <v>66</v>
      </c>
      <c r="F808" s="16" t="s">
        <v>372</v>
      </c>
      <c r="G808" s="15" t="s">
        <v>402</v>
      </c>
      <c r="H808" s="89" t="s">
        <v>384</v>
      </c>
      <c r="I808" s="61">
        <v>232553.65210843371</v>
      </c>
    </row>
    <row r="809" spans="2:9" hidden="1" x14ac:dyDescent="0.3">
      <c r="B809" s="16" t="s">
        <v>291</v>
      </c>
      <c r="C809" s="16" t="s">
        <v>222</v>
      </c>
      <c r="D809" s="19">
        <v>130</v>
      </c>
      <c r="E809" s="19" t="s">
        <v>68</v>
      </c>
      <c r="F809" s="20" t="s">
        <v>372</v>
      </c>
      <c r="G809" s="19" t="s">
        <v>403</v>
      </c>
      <c r="H809" s="90" t="s">
        <v>404</v>
      </c>
      <c r="I809" s="62">
        <v>186042.92168674694</v>
      </c>
    </row>
    <row r="810" spans="2:9" hidden="1" x14ac:dyDescent="0.3">
      <c r="B810" s="16" t="s">
        <v>291</v>
      </c>
      <c r="C810" s="16" t="s">
        <v>201</v>
      </c>
      <c r="D810" s="15">
        <v>2</v>
      </c>
      <c r="E810" s="15" t="s">
        <v>6</v>
      </c>
      <c r="F810" s="16" t="s">
        <v>372</v>
      </c>
      <c r="G810" s="15" t="s">
        <v>373</v>
      </c>
      <c r="H810" s="89" t="s">
        <v>374</v>
      </c>
      <c r="I810" s="61">
        <v>4794.383416017009</v>
      </c>
    </row>
    <row r="811" spans="2:9" hidden="1" x14ac:dyDescent="0.3">
      <c r="B811" s="16" t="s">
        <v>291</v>
      </c>
      <c r="C811" s="16" t="s">
        <v>201</v>
      </c>
      <c r="D811" s="15">
        <v>11</v>
      </c>
      <c r="E811" s="15" t="s">
        <v>10</v>
      </c>
      <c r="F811" s="16" t="s">
        <v>372</v>
      </c>
      <c r="G811" s="15" t="s">
        <v>375</v>
      </c>
      <c r="H811" s="89" t="s">
        <v>376</v>
      </c>
      <c r="I811" s="61">
        <v>250141.74344436562</v>
      </c>
    </row>
    <row r="812" spans="2:9" hidden="1" x14ac:dyDescent="0.3">
      <c r="B812" s="16" t="s">
        <v>291</v>
      </c>
      <c r="C812" s="16" t="s">
        <v>201</v>
      </c>
      <c r="D812" s="15">
        <v>23</v>
      </c>
      <c r="E812" s="15" t="s">
        <v>323</v>
      </c>
      <c r="F812" s="16" t="s">
        <v>372</v>
      </c>
      <c r="G812" s="15" t="s">
        <v>377</v>
      </c>
      <c r="H812" s="89" t="s">
        <v>376</v>
      </c>
      <c r="I812" s="61">
        <v>250141.74344436562</v>
      </c>
    </row>
    <row r="813" spans="2:9" hidden="1" x14ac:dyDescent="0.3">
      <c r="B813" s="16" t="s">
        <v>291</v>
      </c>
      <c r="C813" s="16" t="s">
        <v>201</v>
      </c>
      <c r="D813" s="15">
        <v>24</v>
      </c>
      <c r="E813" s="15" t="s">
        <v>14</v>
      </c>
      <c r="F813" s="16" t="s">
        <v>372</v>
      </c>
      <c r="G813" s="15" t="s">
        <v>378</v>
      </c>
      <c r="H813" s="89" t="s">
        <v>376</v>
      </c>
      <c r="I813" s="61">
        <v>270986.88873139612</v>
      </c>
    </row>
    <row r="814" spans="2:9" hidden="1" x14ac:dyDescent="0.3">
      <c r="B814" s="16" t="s">
        <v>291</v>
      </c>
      <c r="C814" s="16" t="s">
        <v>201</v>
      </c>
      <c r="D814" s="15">
        <v>25</v>
      </c>
      <c r="E814" s="15" t="s">
        <v>18</v>
      </c>
      <c r="F814" s="16" t="s">
        <v>372</v>
      </c>
      <c r="G814" s="15" t="s">
        <v>379</v>
      </c>
      <c r="H814" s="89" t="s">
        <v>374</v>
      </c>
      <c r="I814" s="61">
        <v>61676.547421790725</v>
      </c>
    </row>
    <row r="815" spans="2:9" hidden="1" x14ac:dyDescent="0.3">
      <c r="B815" s="16" t="s">
        <v>291</v>
      </c>
      <c r="C815" s="16" t="s">
        <v>201</v>
      </c>
      <c r="D815" s="15">
        <v>26</v>
      </c>
      <c r="E815" s="15" t="s">
        <v>22</v>
      </c>
      <c r="F815" s="16" t="s">
        <v>372</v>
      </c>
      <c r="G815" s="15" t="s">
        <v>380</v>
      </c>
      <c r="H815" s="89" t="s">
        <v>381</v>
      </c>
      <c r="I815" s="61">
        <v>59762.241391240495</v>
      </c>
    </row>
    <row r="816" spans="2:9" hidden="1" x14ac:dyDescent="0.3">
      <c r="B816" s="16" t="s">
        <v>291</v>
      </c>
      <c r="C816" s="16" t="s">
        <v>201</v>
      </c>
      <c r="D816" s="15">
        <v>27</v>
      </c>
      <c r="E816" s="15" t="s">
        <v>26</v>
      </c>
      <c r="F816" s="16" t="s">
        <v>372</v>
      </c>
      <c r="G816" s="15" t="s">
        <v>382</v>
      </c>
      <c r="H816" s="89" t="s">
        <v>374</v>
      </c>
      <c r="I816" s="61">
        <v>3960.5776045357893</v>
      </c>
    </row>
    <row r="817" spans="2:9" hidden="1" x14ac:dyDescent="0.3">
      <c r="B817" s="16" t="s">
        <v>291</v>
      </c>
      <c r="C817" s="16" t="s">
        <v>201</v>
      </c>
      <c r="D817" s="15">
        <v>28</v>
      </c>
      <c r="E817" s="15" t="s">
        <v>30</v>
      </c>
      <c r="F817" s="16" t="s">
        <v>372</v>
      </c>
      <c r="G817" s="15" t="s">
        <v>383</v>
      </c>
      <c r="H817" s="89" t="s">
        <v>384</v>
      </c>
      <c r="I817" s="61">
        <v>135493.44436569806</v>
      </c>
    </row>
    <row r="818" spans="2:9" hidden="1" x14ac:dyDescent="0.3">
      <c r="B818" s="16" t="s">
        <v>291</v>
      </c>
      <c r="C818" s="16" t="s">
        <v>201</v>
      </c>
      <c r="D818" s="15">
        <v>29</v>
      </c>
      <c r="E818" s="15" t="s">
        <v>34</v>
      </c>
      <c r="F818" s="16" t="s">
        <v>372</v>
      </c>
      <c r="G818" s="15" t="s">
        <v>385</v>
      </c>
      <c r="H818" s="89" t="s">
        <v>384</v>
      </c>
      <c r="I818" s="61">
        <v>156338.58965272852</v>
      </c>
    </row>
    <row r="819" spans="2:9" hidden="1" x14ac:dyDescent="0.3">
      <c r="B819" s="16" t="s">
        <v>291</v>
      </c>
      <c r="C819" s="16" t="s">
        <v>201</v>
      </c>
      <c r="D819" s="15">
        <v>31</v>
      </c>
      <c r="E819" s="15" t="s">
        <v>36</v>
      </c>
      <c r="F819" s="16" t="s">
        <v>372</v>
      </c>
      <c r="G819" s="15" t="s">
        <v>386</v>
      </c>
      <c r="H819" s="89" t="s">
        <v>384</v>
      </c>
      <c r="I819" s="61">
        <v>14011.960745924875</v>
      </c>
    </row>
    <row r="820" spans="2:9" hidden="1" x14ac:dyDescent="0.3">
      <c r="B820" s="16" t="s">
        <v>291</v>
      </c>
      <c r="C820" s="16" t="s">
        <v>201</v>
      </c>
      <c r="D820" s="15">
        <v>34</v>
      </c>
      <c r="E820" s="15" t="s">
        <v>38</v>
      </c>
      <c r="F820" s="16" t="s">
        <v>372</v>
      </c>
      <c r="G820" s="15" t="s">
        <v>387</v>
      </c>
      <c r="H820" s="89" t="s">
        <v>384</v>
      </c>
      <c r="I820" s="61">
        <v>14875.616805457119</v>
      </c>
    </row>
    <row r="821" spans="2:9" hidden="1" x14ac:dyDescent="0.3">
      <c r="B821" s="16" t="s">
        <v>291</v>
      </c>
      <c r="C821" s="16" t="s">
        <v>201</v>
      </c>
      <c r="D821" s="15">
        <v>35</v>
      </c>
      <c r="E821" s="15" t="s">
        <v>40</v>
      </c>
      <c r="F821" s="16" t="s">
        <v>372</v>
      </c>
      <c r="G821" s="15" t="s">
        <v>388</v>
      </c>
      <c r="H821" s="89" t="s">
        <v>384</v>
      </c>
      <c r="I821" s="61">
        <v>182395.02126151661</v>
      </c>
    </row>
    <row r="822" spans="2:9" hidden="1" x14ac:dyDescent="0.3">
      <c r="B822" s="16" t="s">
        <v>291</v>
      </c>
      <c r="C822" s="16" t="s">
        <v>201</v>
      </c>
      <c r="D822" s="15">
        <v>38</v>
      </c>
      <c r="E822" s="15" t="s">
        <v>42</v>
      </c>
      <c r="F822" s="16" t="s">
        <v>372</v>
      </c>
      <c r="G822" s="15" t="s">
        <v>389</v>
      </c>
      <c r="H822" s="89" t="s">
        <v>374</v>
      </c>
      <c r="I822" s="61">
        <v>83380.581148121899</v>
      </c>
    </row>
    <row r="823" spans="2:9" hidden="1" x14ac:dyDescent="0.3">
      <c r="B823" s="16" t="s">
        <v>291</v>
      </c>
      <c r="C823" s="16" t="s">
        <v>201</v>
      </c>
      <c r="D823" s="15">
        <v>42</v>
      </c>
      <c r="E823" s="15" t="s">
        <v>44</v>
      </c>
      <c r="F823" s="16" t="s">
        <v>372</v>
      </c>
      <c r="G823" s="15" t="s">
        <v>390</v>
      </c>
      <c r="H823" s="89" t="s">
        <v>374</v>
      </c>
      <c r="I823" s="61">
        <v>14332.941186854017</v>
      </c>
    </row>
    <row r="824" spans="2:9" hidden="1" x14ac:dyDescent="0.3">
      <c r="B824" s="16" t="s">
        <v>291</v>
      </c>
      <c r="C824" s="16" t="s">
        <v>201</v>
      </c>
      <c r="D824" s="15">
        <v>59</v>
      </c>
      <c r="E824" s="15" t="s">
        <v>46</v>
      </c>
      <c r="F824" s="16" t="s">
        <v>372</v>
      </c>
      <c r="G824" s="15" t="s">
        <v>391</v>
      </c>
      <c r="H824" s="89" t="s">
        <v>374</v>
      </c>
      <c r="I824" s="61">
        <v>103468.41894753797</v>
      </c>
    </row>
    <row r="825" spans="2:9" hidden="1" x14ac:dyDescent="0.3">
      <c r="B825" s="16" t="s">
        <v>291</v>
      </c>
      <c r="C825" s="16" t="s">
        <v>201</v>
      </c>
      <c r="D825" s="15">
        <v>65</v>
      </c>
      <c r="E825" s="15" t="s">
        <v>48</v>
      </c>
      <c r="F825" s="16" t="s">
        <v>372</v>
      </c>
      <c r="G825" s="15" t="s">
        <v>392</v>
      </c>
      <c r="H825" s="89" t="s">
        <v>393</v>
      </c>
      <c r="I825" s="61">
        <v>1053.7547363848566</v>
      </c>
    </row>
    <row r="826" spans="2:9" hidden="1" x14ac:dyDescent="0.3">
      <c r="B826" s="16" t="s">
        <v>291</v>
      </c>
      <c r="C826" s="16" t="s">
        <v>201</v>
      </c>
      <c r="D826" s="15">
        <v>84</v>
      </c>
      <c r="E826" s="15" t="s">
        <v>50</v>
      </c>
      <c r="F826" s="16" t="s">
        <v>372</v>
      </c>
      <c r="G826" s="15" t="s">
        <v>394</v>
      </c>
      <c r="H826" s="89" t="s">
        <v>393</v>
      </c>
      <c r="I826" s="61">
        <v>17403.742082299788</v>
      </c>
    </row>
    <row r="827" spans="2:9" hidden="1" x14ac:dyDescent="0.3">
      <c r="B827" s="16" t="s">
        <v>291</v>
      </c>
      <c r="C827" s="16" t="s">
        <v>201</v>
      </c>
      <c r="D827" s="15">
        <v>90</v>
      </c>
      <c r="E827" s="15" t="s">
        <v>52</v>
      </c>
      <c r="F827" s="16" t="s">
        <v>372</v>
      </c>
      <c r="G827" s="15" t="s">
        <v>395</v>
      </c>
      <c r="H827" s="89" t="s">
        <v>384</v>
      </c>
      <c r="I827" s="61">
        <v>250141.74344436562</v>
      </c>
    </row>
    <row r="828" spans="2:9" hidden="1" x14ac:dyDescent="0.3">
      <c r="B828" s="16" t="s">
        <v>291</v>
      </c>
      <c r="C828" s="16" t="s">
        <v>201</v>
      </c>
      <c r="D828" s="15">
        <v>91</v>
      </c>
      <c r="E828" s="15" t="s">
        <v>54</v>
      </c>
      <c r="F828" s="16" t="s">
        <v>372</v>
      </c>
      <c r="G828" s="15" t="s">
        <v>396</v>
      </c>
      <c r="H828" s="89" t="s">
        <v>384</v>
      </c>
      <c r="I828" s="61">
        <v>229296.59815733519</v>
      </c>
    </row>
    <row r="829" spans="2:9" hidden="1" x14ac:dyDescent="0.3">
      <c r="B829" s="16" t="s">
        <v>291</v>
      </c>
      <c r="C829" s="16" t="s">
        <v>201</v>
      </c>
      <c r="D829" s="15">
        <v>98</v>
      </c>
      <c r="E829" s="15" t="s">
        <v>56</v>
      </c>
      <c r="F829" s="16" t="s">
        <v>372</v>
      </c>
      <c r="G829" s="15" t="s">
        <v>397</v>
      </c>
      <c r="H829" s="89" t="s">
        <v>381</v>
      </c>
      <c r="I829" s="61">
        <v>675749.02943222411</v>
      </c>
    </row>
    <row r="830" spans="2:9" hidden="1" x14ac:dyDescent="0.3">
      <c r="B830" s="16" t="s">
        <v>291</v>
      </c>
      <c r="C830" s="16" t="s">
        <v>201</v>
      </c>
      <c r="D830" s="15">
        <v>109</v>
      </c>
      <c r="E830" s="15" t="s">
        <v>58</v>
      </c>
      <c r="F830" s="16" t="s">
        <v>372</v>
      </c>
      <c r="G830" s="15" t="s">
        <v>398</v>
      </c>
      <c r="H830" s="89" t="s">
        <v>393</v>
      </c>
      <c r="I830" s="61">
        <v>9804.9919040198711</v>
      </c>
    </row>
    <row r="831" spans="2:9" hidden="1" x14ac:dyDescent="0.3">
      <c r="B831" s="16" t="s">
        <v>291</v>
      </c>
      <c r="C831" s="16" t="s">
        <v>201</v>
      </c>
      <c r="D831" s="15">
        <v>114</v>
      </c>
      <c r="E831" s="15" t="s">
        <v>60</v>
      </c>
      <c r="F831" s="16" t="s">
        <v>372</v>
      </c>
      <c r="G831" s="15" t="s">
        <v>399</v>
      </c>
      <c r="H831" s="89" t="s">
        <v>376</v>
      </c>
      <c r="I831" s="61">
        <v>281409.46137491136</v>
      </c>
    </row>
    <row r="832" spans="2:9" hidden="1" x14ac:dyDescent="0.3">
      <c r="B832" s="16" t="s">
        <v>291</v>
      </c>
      <c r="C832" s="16" t="s">
        <v>201</v>
      </c>
      <c r="D832" s="15">
        <v>125</v>
      </c>
      <c r="E832" s="15" t="s">
        <v>62</v>
      </c>
      <c r="F832" s="16" t="s">
        <v>372</v>
      </c>
      <c r="G832" s="15" t="s">
        <v>400</v>
      </c>
      <c r="H832" s="89" t="s">
        <v>381</v>
      </c>
      <c r="I832" s="61">
        <v>253654.31364808098</v>
      </c>
    </row>
    <row r="833" spans="2:9" hidden="1" x14ac:dyDescent="0.3">
      <c r="B833" s="16" t="s">
        <v>291</v>
      </c>
      <c r="C833" s="16" t="s">
        <v>201</v>
      </c>
      <c r="D833" s="15">
        <v>127</v>
      </c>
      <c r="E833" s="15" t="s">
        <v>64</v>
      </c>
      <c r="F833" s="16" t="s">
        <v>372</v>
      </c>
      <c r="G833" s="15" t="s">
        <v>401</v>
      </c>
      <c r="H833" s="89" t="s">
        <v>393</v>
      </c>
      <c r="I833" s="61">
        <v>15633.858965272851</v>
      </c>
    </row>
    <row r="834" spans="2:9" hidden="1" x14ac:dyDescent="0.3">
      <c r="B834" s="16" t="s">
        <v>291</v>
      </c>
      <c r="C834" s="16" t="s">
        <v>201</v>
      </c>
      <c r="D834" s="15">
        <v>128</v>
      </c>
      <c r="E834" s="15" t="s">
        <v>66</v>
      </c>
      <c r="F834" s="16" t="s">
        <v>372</v>
      </c>
      <c r="G834" s="15" t="s">
        <v>402</v>
      </c>
      <c r="H834" s="89" t="s">
        <v>384</v>
      </c>
      <c r="I834" s="61">
        <v>171972.44861800136</v>
      </c>
    </row>
    <row r="835" spans="2:9" hidden="1" x14ac:dyDescent="0.3">
      <c r="B835" s="16" t="s">
        <v>291</v>
      </c>
      <c r="C835" s="16" t="s">
        <v>201</v>
      </c>
      <c r="D835" s="19">
        <v>130</v>
      </c>
      <c r="E835" s="19" t="s">
        <v>68</v>
      </c>
      <c r="F835" s="20" t="s">
        <v>372</v>
      </c>
      <c r="G835" s="19" t="s">
        <v>403</v>
      </c>
      <c r="H835" s="90" t="s">
        <v>404</v>
      </c>
      <c r="I835" s="62">
        <v>150000</v>
      </c>
    </row>
    <row r="836" spans="2:9" hidden="1" x14ac:dyDescent="0.3">
      <c r="B836" s="16" t="s">
        <v>291</v>
      </c>
      <c r="C836" s="16" t="s">
        <v>202</v>
      </c>
      <c r="D836" s="15">
        <v>2</v>
      </c>
      <c r="E836" s="15" t="s">
        <v>6</v>
      </c>
      <c r="F836" s="16" t="s">
        <v>372</v>
      </c>
      <c r="G836" s="15" t="s">
        <v>373</v>
      </c>
      <c r="H836" s="89" t="s">
        <v>374</v>
      </c>
      <c r="I836" s="61">
        <v>3191.3917434443651</v>
      </c>
    </row>
    <row r="837" spans="2:9" hidden="1" x14ac:dyDescent="0.3">
      <c r="B837" s="16" t="s">
        <v>291</v>
      </c>
      <c r="C837" s="16" t="s">
        <v>202</v>
      </c>
      <c r="D837" s="15">
        <v>11</v>
      </c>
      <c r="E837" s="15" t="s">
        <v>10</v>
      </c>
      <c r="F837" s="16" t="s">
        <v>372</v>
      </c>
      <c r="G837" s="15" t="s">
        <v>375</v>
      </c>
      <c r="H837" s="89" t="s">
        <v>376</v>
      </c>
      <c r="I837" s="61">
        <v>266661.52108433732</v>
      </c>
    </row>
    <row r="838" spans="2:9" hidden="1" x14ac:dyDescent="0.3">
      <c r="B838" s="16" t="s">
        <v>291</v>
      </c>
      <c r="C838" s="16" t="s">
        <v>202</v>
      </c>
      <c r="D838" s="15">
        <v>23</v>
      </c>
      <c r="E838" s="15" t="s">
        <v>323</v>
      </c>
      <c r="F838" s="16" t="s">
        <v>372</v>
      </c>
      <c r="G838" s="15" t="s">
        <v>377</v>
      </c>
      <c r="H838" s="89" t="s">
        <v>376</v>
      </c>
      <c r="I838" s="61">
        <v>174880.34638554216</v>
      </c>
    </row>
    <row r="839" spans="2:9" hidden="1" x14ac:dyDescent="0.3">
      <c r="B839" s="16" t="s">
        <v>291</v>
      </c>
      <c r="C839" s="16" t="s">
        <v>202</v>
      </c>
      <c r="D839" s="15">
        <v>24</v>
      </c>
      <c r="E839" s="15" t="s">
        <v>14</v>
      </c>
      <c r="F839" s="16" t="s">
        <v>372</v>
      </c>
      <c r="G839" s="15" t="s">
        <v>378</v>
      </c>
      <c r="H839" s="89" t="s">
        <v>376</v>
      </c>
      <c r="I839" s="61">
        <v>235654.36746987945</v>
      </c>
    </row>
    <row r="840" spans="2:9" hidden="1" x14ac:dyDescent="0.3">
      <c r="B840" s="16" t="s">
        <v>291</v>
      </c>
      <c r="C840" s="16" t="s">
        <v>202</v>
      </c>
      <c r="D840" s="15">
        <v>25</v>
      </c>
      <c r="E840" s="15" t="s">
        <v>18</v>
      </c>
      <c r="F840" s="16" t="s">
        <v>372</v>
      </c>
      <c r="G840" s="15" t="s">
        <v>379</v>
      </c>
      <c r="H840" s="89" t="s">
        <v>374</v>
      </c>
      <c r="I840" s="61">
        <v>62014.307228915648</v>
      </c>
    </row>
    <row r="841" spans="2:9" hidden="1" x14ac:dyDescent="0.3">
      <c r="B841" s="16" t="s">
        <v>291</v>
      </c>
      <c r="C841" s="16" t="s">
        <v>202</v>
      </c>
      <c r="D841" s="15">
        <v>26</v>
      </c>
      <c r="E841" s="15" t="s">
        <v>22</v>
      </c>
      <c r="F841" s="16" t="s">
        <v>372</v>
      </c>
      <c r="G841" s="15" t="s">
        <v>380</v>
      </c>
      <c r="H841" s="89" t="s">
        <v>381</v>
      </c>
      <c r="I841" s="61">
        <v>119644.12690939034</v>
      </c>
    </row>
    <row r="842" spans="2:9" hidden="1" x14ac:dyDescent="0.3">
      <c r="B842" s="16" t="s">
        <v>291</v>
      </c>
      <c r="C842" s="16" t="s">
        <v>202</v>
      </c>
      <c r="D842" s="15">
        <v>27</v>
      </c>
      <c r="E842" s="15" t="s">
        <v>26</v>
      </c>
      <c r="F842" s="16" t="s">
        <v>372</v>
      </c>
      <c r="G842" s="15" t="s">
        <v>382</v>
      </c>
      <c r="H842" s="89" t="s">
        <v>374</v>
      </c>
      <c r="I842" s="61">
        <v>1952.5921511612512</v>
      </c>
    </row>
    <row r="843" spans="2:9" hidden="1" x14ac:dyDescent="0.3">
      <c r="B843" s="16" t="s">
        <v>291</v>
      </c>
      <c r="C843" s="16" t="s">
        <v>202</v>
      </c>
      <c r="D843" s="15">
        <v>28</v>
      </c>
      <c r="E843" s="15" t="s">
        <v>30</v>
      </c>
      <c r="F843" s="16" t="s">
        <v>372</v>
      </c>
      <c r="G843" s="15" t="s">
        <v>383</v>
      </c>
      <c r="H843" s="89" t="s">
        <v>384</v>
      </c>
      <c r="I843" s="61">
        <v>136431.4759036144</v>
      </c>
    </row>
    <row r="844" spans="2:9" hidden="1" x14ac:dyDescent="0.3">
      <c r="B844" s="16" t="s">
        <v>291</v>
      </c>
      <c r="C844" s="16" t="s">
        <v>202</v>
      </c>
      <c r="D844" s="15">
        <v>29</v>
      </c>
      <c r="E844" s="15" t="s">
        <v>34</v>
      </c>
      <c r="F844" s="16" t="s">
        <v>372</v>
      </c>
      <c r="G844" s="15" t="s">
        <v>385</v>
      </c>
      <c r="H844" s="89" t="s">
        <v>384</v>
      </c>
      <c r="I844" s="61">
        <v>173640.06024096382</v>
      </c>
    </row>
    <row r="845" spans="2:9" hidden="1" x14ac:dyDescent="0.3">
      <c r="B845" s="16" t="s">
        <v>291</v>
      </c>
      <c r="C845" s="16" t="s">
        <v>202</v>
      </c>
      <c r="D845" s="15">
        <v>31</v>
      </c>
      <c r="E845" s="15" t="s">
        <v>36</v>
      </c>
      <c r="F845" s="16" t="s">
        <v>372</v>
      </c>
      <c r="G845" s="15" t="s">
        <v>386</v>
      </c>
      <c r="H845" s="89" t="s">
        <v>384</v>
      </c>
      <c r="I845" s="61">
        <v>9790.8188253012031</v>
      </c>
    </row>
    <row r="846" spans="2:9" hidden="1" x14ac:dyDescent="0.3">
      <c r="B846" s="16" t="s">
        <v>291</v>
      </c>
      <c r="C846" s="16" t="s">
        <v>202</v>
      </c>
      <c r="D846" s="15">
        <v>34</v>
      </c>
      <c r="E846" s="15" t="s">
        <v>38</v>
      </c>
      <c r="F846" s="16" t="s">
        <v>372</v>
      </c>
      <c r="G846" s="15" t="s">
        <v>387</v>
      </c>
      <c r="H846" s="89" t="s">
        <v>384</v>
      </c>
      <c r="I846" s="61">
        <v>9002.0628469761396</v>
      </c>
    </row>
    <row r="847" spans="2:9" hidden="1" x14ac:dyDescent="0.3">
      <c r="B847" s="16" t="s">
        <v>291</v>
      </c>
      <c r="C847" s="16" t="s">
        <v>202</v>
      </c>
      <c r="D847" s="15">
        <v>35</v>
      </c>
      <c r="E847" s="15" t="s">
        <v>40</v>
      </c>
      <c r="F847" s="16" t="s">
        <v>372</v>
      </c>
      <c r="G847" s="15" t="s">
        <v>388</v>
      </c>
      <c r="H847" s="89" t="s">
        <v>384</v>
      </c>
      <c r="I847" s="61">
        <v>189143.63704819273</v>
      </c>
    </row>
    <row r="848" spans="2:9" hidden="1" x14ac:dyDescent="0.3">
      <c r="B848" s="16" t="s">
        <v>291</v>
      </c>
      <c r="C848" s="16" t="s">
        <v>202</v>
      </c>
      <c r="D848" s="15">
        <v>38</v>
      </c>
      <c r="E848" s="15" t="s">
        <v>42</v>
      </c>
      <c r="F848" s="16" t="s">
        <v>372</v>
      </c>
      <c r="G848" s="15" t="s">
        <v>389</v>
      </c>
      <c r="H848" s="89" t="s">
        <v>374</v>
      </c>
      <c r="I848" s="61">
        <v>62014.307228915648</v>
      </c>
    </row>
    <row r="849" spans="2:9" hidden="1" x14ac:dyDescent="0.3">
      <c r="B849" s="16" t="s">
        <v>291</v>
      </c>
      <c r="C849" s="16" t="s">
        <v>202</v>
      </c>
      <c r="D849" s="15">
        <v>42</v>
      </c>
      <c r="E849" s="15" t="s">
        <v>44</v>
      </c>
      <c r="F849" s="16" t="s">
        <v>372</v>
      </c>
      <c r="G849" s="15" t="s">
        <v>390</v>
      </c>
      <c r="H849" s="89" t="s">
        <v>374</v>
      </c>
      <c r="I849" s="61">
        <v>30542.046310240963</v>
      </c>
    </row>
    <row r="850" spans="2:9" hidden="1" x14ac:dyDescent="0.3">
      <c r="B850" s="16" t="s">
        <v>291</v>
      </c>
      <c r="C850" s="16" t="s">
        <v>202</v>
      </c>
      <c r="D850" s="15">
        <v>59</v>
      </c>
      <c r="E850" s="15" t="s">
        <v>46</v>
      </c>
      <c r="F850" s="16" t="s">
        <v>372</v>
      </c>
      <c r="G850" s="15" t="s">
        <v>391</v>
      </c>
      <c r="H850" s="89" t="s">
        <v>374</v>
      </c>
      <c r="I850" s="61">
        <v>103468.41894753797</v>
      </c>
    </row>
    <row r="851" spans="2:9" hidden="1" x14ac:dyDescent="0.3">
      <c r="B851" s="16" t="s">
        <v>291</v>
      </c>
      <c r="C851" s="16" t="s">
        <v>202</v>
      </c>
      <c r="D851" s="15">
        <v>65</v>
      </c>
      <c r="E851" s="15" t="s">
        <v>48</v>
      </c>
      <c r="F851" s="16" t="s">
        <v>372</v>
      </c>
      <c r="G851" s="15" t="s">
        <v>392</v>
      </c>
      <c r="H851" s="89" t="s">
        <v>393</v>
      </c>
      <c r="I851" s="61">
        <v>1053.7547363848566</v>
      </c>
    </row>
    <row r="852" spans="2:9" hidden="1" x14ac:dyDescent="0.3">
      <c r="B852" s="16" t="s">
        <v>291</v>
      </c>
      <c r="C852" s="16" t="s">
        <v>202</v>
      </c>
      <c r="D852" s="15">
        <v>84</v>
      </c>
      <c r="E852" s="15" t="s">
        <v>50</v>
      </c>
      <c r="F852" s="16" t="s">
        <v>372</v>
      </c>
      <c r="G852" s="15" t="s">
        <v>394</v>
      </c>
      <c r="H852" s="89" t="s">
        <v>393</v>
      </c>
      <c r="I852" s="61">
        <v>10057.339641654853</v>
      </c>
    </row>
    <row r="853" spans="2:9" hidden="1" x14ac:dyDescent="0.3">
      <c r="B853" s="16" t="s">
        <v>291</v>
      </c>
      <c r="C853" s="16" t="s">
        <v>202</v>
      </c>
      <c r="D853" s="15">
        <v>90</v>
      </c>
      <c r="E853" s="15" t="s">
        <v>52</v>
      </c>
      <c r="F853" s="16" t="s">
        <v>372</v>
      </c>
      <c r="G853" s="15" t="s">
        <v>395</v>
      </c>
      <c r="H853" s="89" t="s">
        <v>384</v>
      </c>
      <c r="I853" s="61">
        <v>235654.36746987945</v>
      </c>
    </row>
    <row r="854" spans="2:9" hidden="1" x14ac:dyDescent="0.3">
      <c r="B854" s="16" t="s">
        <v>291</v>
      </c>
      <c r="C854" s="16" t="s">
        <v>202</v>
      </c>
      <c r="D854" s="15">
        <v>91</v>
      </c>
      <c r="E854" s="15" t="s">
        <v>54</v>
      </c>
      <c r="F854" s="16" t="s">
        <v>372</v>
      </c>
      <c r="G854" s="15" t="s">
        <v>396</v>
      </c>
      <c r="H854" s="89" t="s">
        <v>384</v>
      </c>
      <c r="I854" s="61">
        <v>223251.50602409636</v>
      </c>
    </row>
    <row r="855" spans="2:9" hidden="1" x14ac:dyDescent="0.3">
      <c r="B855" s="16" t="s">
        <v>291</v>
      </c>
      <c r="C855" s="16" t="s">
        <v>202</v>
      </c>
      <c r="D855" s="15">
        <v>98</v>
      </c>
      <c r="E855" s="15" t="s">
        <v>56</v>
      </c>
      <c r="F855" s="16" t="s">
        <v>372</v>
      </c>
      <c r="G855" s="15" t="s">
        <v>397</v>
      </c>
      <c r="H855" s="89" t="s">
        <v>381</v>
      </c>
      <c r="I855" s="61">
        <v>820580.75496987929</v>
      </c>
    </row>
    <row r="856" spans="2:9" hidden="1" x14ac:dyDescent="0.3">
      <c r="B856" s="16" t="s">
        <v>291</v>
      </c>
      <c r="C856" s="16" t="s">
        <v>202</v>
      </c>
      <c r="D856" s="15">
        <v>109</v>
      </c>
      <c r="E856" s="15" t="s">
        <v>58</v>
      </c>
      <c r="F856" s="16" t="s">
        <v>372</v>
      </c>
      <c r="G856" s="15" t="s">
        <v>398</v>
      </c>
      <c r="H856" s="89" t="s">
        <v>393</v>
      </c>
      <c r="I856" s="61">
        <v>9804.9919040198711</v>
      </c>
    </row>
    <row r="857" spans="2:9" hidden="1" x14ac:dyDescent="0.3">
      <c r="B857" s="16" t="s">
        <v>291</v>
      </c>
      <c r="C857" s="16" t="s">
        <v>202</v>
      </c>
      <c r="D857" s="15">
        <v>114</v>
      </c>
      <c r="E857" s="15" t="s">
        <v>60</v>
      </c>
      <c r="F857" s="16" t="s">
        <v>372</v>
      </c>
      <c r="G857" s="15" t="s">
        <v>399</v>
      </c>
      <c r="H857" s="89" t="s">
        <v>376</v>
      </c>
      <c r="I857" s="61">
        <v>253780.52932981923</v>
      </c>
    </row>
    <row r="858" spans="2:9" hidden="1" x14ac:dyDescent="0.3">
      <c r="B858" s="16" t="s">
        <v>291</v>
      </c>
      <c r="C858" s="16" t="s">
        <v>202</v>
      </c>
      <c r="D858" s="15">
        <v>125</v>
      </c>
      <c r="E858" s="15" t="s">
        <v>62</v>
      </c>
      <c r="F858" s="16" t="s">
        <v>372</v>
      </c>
      <c r="G858" s="15" t="s">
        <v>400</v>
      </c>
      <c r="H858" s="89" t="s">
        <v>381</v>
      </c>
      <c r="I858" s="61">
        <v>418429.13516566256</v>
      </c>
    </row>
    <row r="859" spans="2:9" hidden="1" x14ac:dyDescent="0.3">
      <c r="B859" s="16" t="s">
        <v>291</v>
      </c>
      <c r="C859" s="16" t="s">
        <v>202</v>
      </c>
      <c r="D859" s="15">
        <v>127</v>
      </c>
      <c r="E859" s="15" t="s">
        <v>64</v>
      </c>
      <c r="F859" s="16" t="s">
        <v>372</v>
      </c>
      <c r="G859" s="15" t="s">
        <v>401</v>
      </c>
      <c r="H859" s="89" t="s">
        <v>393</v>
      </c>
      <c r="I859" s="61">
        <v>8295.5861312898633</v>
      </c>
    </row>
    <row r="860" spans="2:9" hidden="1" x14ac:dyDescent="0.3">
      <c r="B860" s="16" t="s">
        <v>291</v>
      </c>
      <c r="C860" s="16" t="s">
        <v>202</v>
      </c>
      <c r="D860" s="15">
        <v>128</v>
      </c>
      <c r="E860" s="15" t="s">
        <v>66</v>
      </c>
      <c r="F860" s="16" t="s">
        <v>372</v>
      </c>
      <c r="G860" s="15" t="s">
        <v>402</v>
      </c>
      <c r="H860" s="89" t="s">
        <v>384</v>
      </c>
      <c r="I860" s="61">
        <v>154250.04679969876</v>
      </c>
    </row>
    <row r="861" spans="2:9" hidden="1" x14ac:dyDescent="0.3">
      <c r="B861" s="16" t="s">
        <v>291</v>
      </c>
      <c r="C861" s="16" t="s">
        <v>202</v>
      </c>
      <c r="D861" s="19">
        <v>130</v>
      </c>
      <c r="E861" s="19" t="s">
        <v>68</v>
      </c>
      <c r="F861" s="20" t="s">
        <v>372</v>
      </c>
      <c r="G861" s="19" t="s">
        <v>403</v>
      </c>
      <c r="H861" s="90" t="s">
        <v>404</v>
      </c>
      <c r="I861" s="62">
        <v>189143.63704819273</v>
      </c>
    </row>
    <row r="862" spans="2:9" hidden="1" x14ac:dyDescent="0.3">
      <c r="B862" s="16" t="s">
        <v>291</v>
      </c>
      <c r="C862" s="16" t="s">
        <v>203</v>
      </c>
      <c r="D862" s="15">
        <v>2</v>
      </c>
      <c r="E862" s="15" t="s">
        <v>6</v>
      </c>
      <c r="F862" s="16" t="s">
        <v>372</v>
      </c>
      <c r="G862" s="15" t="s">
        <v>373</v>
      </c>
      <c r="H862" s="89" t="s">
        <v>374</v>
      </c>
      <c r="I862" s="61">
        <v>3775.3643584553347</v>
      </c>
    </row>
    <row r="863" spans="2:9" hidden="1" x14ac:dyDescent="0.3">
      <c r="B863" s="16" t="s">
        <v>291</v>
      </c>
      <c r="C863" s="16" t="s">
        <v>203</v>
      </c>
      <c r="D863" s="15">
        <v>11</v>
      </c>
      <c r="E863" s="15" t="s">
        <v>10</v>
      </c>
      <c r="F863" s="16" t="s">
        <v>372</v>
      </c>
      <c r="G863" s="15" t="s">
        <v>375</v>
      </c>
      <c r="H863" s="89" t="s">
        <v>376</v>
      </c>
      <c r="I863" s="61">
        <v>190038.08186434346</v>
      </c>
    </row>
    <row r="864" spans="2:9" hidden="1" x14ac:dyDescent="0.3">
      <c r="B864" s="16" t="s">
        <v>291</v>
      </c>
      <c r="C864" s="16" t="s">
        <v>203</v>
      </c>
      <c r="D864" s="15">
        <v>23</v>
      </c>
      <c r="E864" s="15" t="s">
        <v>323</v>
      </c>
      <c r="F864" s="16" t="s">
        <v>372</v>
      </c>
      <c r="G864" s="15" t="s">
        <v>377</v>
      </c>
      <c r="H864" s="89" t="s">
        <v>376</v>
      </c>
      <c r="I864" s="61">
        <v>172209.89833383675</v>
      </c>
    </row>
    <row r="865" spans="2:9" hidden="1" x14ac:dyDescent="0.3">
      <c r="B865" s="16" t="s">
        <v>291</v>
      </c>
      <c r="C865" s="16" t="s">
        <v>203</v>
      </c>
      <c r="D865" s="15">
        <v>24</v>
      </c>
      <c r="E865" s="15" t="s">
        <v>14</v>
      </c>
      <c r="F865" s="16" t="s">
        <v>372</v>
      </c>
      <c r="G865" s="15" t="s">
        <v>378</v>
      </c>
      <c r="H865" s="89" t="s">
        <v>376</v>
      </c>
      <c r="I865" s="61">
        <v>175204.62065321149</v>
      </c>
    </row>
    <row r="866" spans="2:9" hidden="1" x14ac:dyDescent="0.3">
      <c r="B866" s="16" t="s">
        <v>291</v>
      </c>
      <c r="C866" s="16" t="s">
        <v>203</v>
      </c>
      <c r="D866" s="15">
        <v>25</v>
      </c>
      <c r="E866" s="15" t="s">
        <v>18</v>
      </c>
      <c r="F866" s="16" t="s">
        <v>372</v>
      </c>
      <c r="G866" s="15" t="s">
        <v>379</v>
      </c>
      <c r="H866" s="89" t="s">
        <v>374</v>
      </c>
      <c r="I866" s="61">
        <v>87512.528915060655</v>
      </c>
    </row>
    <row r="867" spans="2:9" hidden="1" x14ac:dyDescent="0.3">
      <c r="B867" s="16" t="s">
        <v>291</v>
      </c>
      <c r="C867" s="16" t="s">
        <v>203</v>
      </c>
      <c r="D867" s="15">
        <v>26</v>
      </c>
      <c r="E867" s="15" t="s">
        <v>22</v>
      </c>
      <c r="F867" s="16" t="s">
        <v>372</v>
      </c>
      <c r="G867" s="15" t="s">
        <v>380</v>
      </c>
      <c r="H867" s="89" t="s">
        <v>381</v>
      </c>
      <c r="I867" s="61">
        <v>106734.73033608208</v>
      </c>
    </row>
    <row r="868" spans="2:9" hidden="1" x14ac:dyDescent="0.3">
      <c r="B868" s="16" t="s">
        <v>291</v>
      </c>
      <c r="C868" s="16" t="s">
        <v>203</v>
      </c>
      <c r="D868" s="15">
        <v>27</v>
      </c>
      <c r="E868" s="15" t="s">
        <v>26</v>
      </c>
      <c r="F868" s="16" t="s">
        <v>372</v>
      </c>
      <c r="G868" s="15" t="s">
        <v>382</v>
      </c>
      <c r="H868" s="89" t="s">
        <v>374</v>
      </c>
      <c r="I868" s="61">
        <v>1952.5921511612512</v>
      </c>
    </row>
    <row r="869" spans="2:9" hidden="1" x14ac:dyDescent="0.3">
      <c r="B869" s="16" t="s">
        <v>291</v>
      </c>
      <c r="C869" s="16" t="s">
        <v>203</v>
      </c>
      <c r="D869" s="15">
        <v>28</v>
      </c>
      <c r="E869" s="15" t="s">
        <v>30</v>
      </c>
      <c r="F869" s="16" t="s">
        <v>372</v>
      </c>
      <c r="G869" s="15" t="s">
        <v>383</v>
      </c>
      <c r="H869" s="89" t="s">
        <v>384</v>
      </c>
      <c r="I869" s="61">
        <v>149210.58458756848</v>
      </c>
    </row>
    <row r="870" spans="2:9" hidden="1" x14ac:dyDescent="0.3">
      <c r="B870" s="16" t="s">
        <v>291</v>
      </c>
      <c r="C870" s="16" t="s">
        <v>203</v>
      </c>
      <c r="D870" s="15">
        <v>29</v>
      </c>
      <c r="E870" s="15" t="s">
        <v>34</v>
      </c>
      <c r="F870" s="16" t="s">
        <v>372</v>
      </c>
      <c r="G870" s="15" t="s">
        <v>385</v>
      </c>
      <c r="H870" s="89" t="s">
        <v>384</v>
      </c>
      <c r="I870" s="61">
        <v>139302.62379367984</v>
      </c>
    </row>
    <row r="871" spans="2:9" hidden="1" x14ac:dyDescent="0.3">
      <c r="B871" s="16" t="s">
        <v>291</v>
      </c>
      <c r="C871" s="16" t="s">
        <v>203</v>
      </c>
      <c r="D871" s="15">
        <v>31</v>
      </c>
      <c r="E871" s="15" t="s">
        <v>36</v>
      </c>
      <c r="F871" s="16" t="s">
        <v>372</v>
      </c>
      <c r="G871" s="15" t="s">
        <v>386</v>
      </c>
      <c r="H871" s="89" t="s">
        <v>384</v>
      </c>
      <c r="I871" s="61">
        <v>7178.7762048192753</v>
      </c>
    </row>
    <row r="872" spans="2:9" hidden="1" x14ac:dyDescent="0.3">
      <c r="B872" s="16" t="s">
        <v>291</v>
      </c>
      <c r="C872" s="16" t="s">
        <v>203</v>
      </c>
      <c r="D872" s="15">
        <v>34</v>
      </c>
      <c r="E872" s="15" t="s">
        <v>38</v>
      </c>
      <c r="F872" s="16" t="s">
        <v>372</v>
      </c>
      <c r="G872" s="15" t="s">
        <v>387</v>
      </c>
      <c r="H872" s="89" t="s">
        <v>384</v>
      </c>
      <c r="I872" s="61">
        <v>6821.5737951807214</v>
      </c>
    </row>
    <row r="873" spans="2:9" hidden="1" x14ac:dyDescent="0.3">
      <c r="B873" s="16" t="s">
        <v>291</v>
      </c>
      <c r="C873" s="16" t="s">
        <v>203</v>
      </c>
      <c r="D873" s="15">
        <v>35</v>
      </c>
      <c r="E873" s="15" t="s">
        <v>40</v>
      </c>
      <c r="F873" s="16" t="s">
        <v>372</v>
      </c>
      <c r="G873" s="15" t="s">
        <v>388</v>
      </c>
      <c r="H873" s="89" t="s">
        <v>384</v>
      </c>
      <c r="I873" s="61">
        <v>159901.34250109541</v>
      </c>
    </row>
    <row r="874" spans="2:9" hidden="1" x14ac:dyDescent="0.3">
      <c r="B874" s="16" t="s">
        <v>291</v>
      </c>
      <c r="C874" s="16" t="s">
        <v>203</v>
      </c>
      <c r="D874" s="15">
        <v>38</v>
      </c>
      <c r="E874" s="15" t="s">
        <v>42</v>
      </c>
      <c r="F874" s="16" t="s">
        <v>372</v>
      </c>
      <c r="G874" s="15" t="s">
        <v>389</v>
      </c>
      <c r="H874" s="89" t="s">
        <v>374</v>
      </c>
      <c r="I874" s="61">
        <v>82313.313793237132</v>
      </c>
    </row>
    <row r="875" spans="2:9" hidden="1" x14ac:dyDescent="0.3">
      <c r="B875" s="16" t="s">
        <v>291</v>
      </c>
      <c r="C875" s="16" t="s">
        <v>203</v>
      </c>
      <c r="D875" s="15">
        <v>42</v>
      </c>
      <c r="E875" s="15" t="s">
        <v>44</v>
      </c>
      <c r="F875" s="16" t="s">
        <v>372</v>
      </c>
      <c r="G875" s="15" t="s">
        <v>390</v>
      </c>
      <c r="H875" s="89" t="s">
        <v>374</v>
      </c>
      <c r="I875" s="61">
        <v>14332.941186854017</v>
      </c>
    </row>
    <row r="876" spans="2:9" hidden="1" x14ac:dyDescent="0.3">
      <c r="B876" s="16" t="s">
        <v>291</v>
      </c>
      <c r="C876" s="16" t="s">
        <v>203</v>
      </c>
      <c r="D876" s="15">
        <v>59</v>
      </c>
      <c r="E876" s="15" t="s">
        <v>46</v>
      </c>
      <c r="F876" s="16" t="s">
        <v>372</v>
      </c>
      <c r="G876" s="15" t="s">
        <v>391</v>
      </c>
      <c r="H876" s="89" t="s">
        <v>374</v>
      </c>
      <c r="I876" s="61">
        <v>103468.41894753797</v>
      </c>
    </row>
    <row r="877" spans="2:9" hidden="1" x14ac:dyDescent="0.3">
      <c r="B877" s="16" t="s">
        <v>291</v>
      </c>
      <c r="C877" s="16" t="s">
        <v>203</v>
      </c>
      <c r="D877" s="15">
        <v>65</v>
      </c>
      <c r="E877" s="15" t="s">
        <v>48</v>
      </c>
      <c r="F877" s="16" t="s">
        <v>372</v>
      </c>
      <c r="G877" s="15" t="s">
        <v>392</v>
      </c>
      <c r="H877" s="89" t="s">
        <v>393</v>
      </c>
      <c r="I877" s="61">
        <v>1053.7547363848566</v>
      </c>
    </row>
    <row r="878" spans="2:9" hidden="1" x14ac:dyDescent="0.3">
      <c r="B878" s="16" t="s">
        <v>291</v>
      </c>
      <c r="C878" s="16" t="s">
        <v>203</v>
      </c>
      <c r="D878" s="15">
        <v>84</v>
      </c>
      <c r="E878" s="15" t="s">
        <v>50</v>
      </c>
      <c r="F878" s="16" t="s">
        <v>372</v>
      </c>
      <c r="G878" s="15" t="s">
        <v>394</v>
      </c>
      <c r="H878" s="89" t="s">
        <v>393</v>
      </c>
      <c r="I878" s="61">
        <v>6666.5380271084332</v>
      </c>
    </row>
    <row r="879" spans="2:9" hidden="1" x14ac:dyDescent="0.3">
      <c r="B879" s="16" t="s">
        <v>291</v>
      </c>
      <c r="C879" s="16" t="s">
        <v>203</v>
      </c>
      <c r="D879" s="15">
        <v>90</v>
      </c>
      <c r="E879" s="15" t="s">
        <v>52</v>
      </c>
      <c r="F879" s="16" t="s">
        <v>372</v>
      </c>
      <c r="G879" s="15" t="s">
        <v>395</v>
      </c>
      <c r="H879" s="89" t="s">
        <v>384</v>
      </c>
      <c r="I879" s="61">
        <v>209683.75948518759</v>
      </c>
    </row>
    <row r="880" spans="2:9" hidden="1" x14ac:dyDescent="0.3">
      <c r="B880" s="16" t="s">
        <v>291</v>
      </c>
      <c r="C880" s="16" t="s">
        <v>203</v>
      </c>
      <c r="D880" s="15">
        <v>91</v>
      </c>
      <c r="E880" s="15" t="s">
        <v>54</v>
      </c>
      <c r="F880" s="16" t="s">
        <v>372</v>
      </c>
      <c r="G880" s="15" t="s">
        <v>396</v>
      </c>
      <c r="H880" s="89" t="s">
        <v>384</v>
      </c>
      <c r="I880" s="61">
        <v>186774.61997572478</v>
      </c>
    </row>
    <row r="881" spans="2:9" hidden="1" x14ac:dyDescent="0.3">
      <c r="B881" s="16" t="s">
        <v>291</v>
      </c>
      <c r="C881" s="16" t="s">
        <v>203</v>
      </c>
      <c r="D881" s="15">
        <v>98</v>
      </c>
      <c r="E881" s="15" t="s">
        <v>56</v>
      </c>
      <c r="F881" s="16" t="s">
        <v>372</v>
      </c>
      <c r="G881" s="15" t="s">
        <v>397</v>
      </c>
      <c r="H881" s="89" t="s">
        <v>381</v>
      </c>
      <c r="I881" s="61">
        <v>675749.02943222411</v>
      </c>
    </row>
    <row r="882" spans="2:9" hidden="1" x14ac:dyDescent="0.3">
      <c r="B882" s="16" t="s">
        <v>291</v>
      </c>
      <c r="C882" s="16" t="s">
        <v>203</v>
      </c>
      <c r="D882" s="15">
        <v>109</v>
      </c>
      <c r="E882" s="15" t="s">
        <v>58</v>
      </c>
      <c r="F882" s="16" t="s">
        <v>372</v>
      </c>
      <c r="G882" s="15" t="s">
        <v>398</v>
      </c>
      <c r="H882" s="89" t="s">
        <v>393</v>
      </c>
      <c r="I882" s="61">
        <v>9804.9919040198711</v>
      </c>
    </row>
    <row r="883" spans="2:9" hidden="1" x14ac:dyDescent="0.3">
      <c r="B883" s="16" t="s">
        <v>291</v>
      </c>
      <c r="C883" s="16" t="s">
        <v>203</v>
      </c>
      <c r="D883" s="15">
        <v>114</v>
      </c>
      <c r="E883" s="15" t="s">
        <v>60</v>
      </c>
      <c r="F883" s="16" t="s">
        <v>372</v>
      </c>
      <c r="G883" s="15" t="s">
        <v>399</v>
      </c>
      <c r="H883" s="89" t="s">
        <v>376</v>
      </c>
      <c r="I883" s="61">
        <v>222034.66257086216</v>
      </c>
    </row>
    <row r="884" spans="2:9" hidden="1" x14ac:dyDescent="0.3">
      <c r="B884" s="16" t="s">
        <v>291</v>
      </c>
      <c r="C884" s="16" t="s">
        <v>203</v>
      </c>
      <c r="D884" s="15">
        <v>125</v>
      </c>
      <c r="E884" s="15" t="s">
        <v>62</v>
      </c>
      <c r="F884" s="16" t="s">
        <v>372</v>
      </c>
      <c r="G884" s="15" t="s">
        <v>400</v>
      </c>
      <c r="H884" s="89" t="s">
        <v>381</v>
      </c>
      <c r="I884" s="61">
        <v>253654.31364808098</v>
      </c>
    </row>
    <row r="885" spans="2:9" hidden="1" x14ac:dyDescent="0.3">
      <c r="B885" s="16" t="s">
        <v>291</v>
      </c>
      <c r="C885" s="16" t="s">
        <v>203</v>
      </c>
      <c r="D885" s="15">
        <v>127</v>
      </c>
      <c r="E885" s="15" t="s">
        <v>64</v>
      </c>
      <c r="F885" s="16" t="s">
        <v>372</v>
      </c>
      <c r="G885" s="15" t="s">
        <v>401</v>
      </c>
      <c r="H885" s="89" t="s">
        <v>393</v>
      </c>
      <c r="I885" s="61">
        <v>7680.5735748379175</v>
      </c>
    </row>
    <row r="886" spans="2:9" hidden="1" x14ac:dyDescent="0.3">
      <c r="B886" s="16" t="s">
        <v>291</v>
      </c>
      <c r="C886" s="16" t="s">
        <v>203</v>
      </c>
      <c r="D886" s="15">
        <v>128</v>
      </c>
      <c r="E886" s="15" t="s">
        <v>66</v>
      </c>
      <c r="F886" s="16" t="s">
        <v>372</v>
      </c>
      <c r="G886" s="15" t="s">
        <v>402</v>
      </c>
      <c r="H886" s="89" t="s">
        <v>384</v>
      </c>
      <c r="I886" s="61">
        <v>138362.31456564041</v>
      </c>
    </row>
    <row r="887" spans="2:9" hidden="1" x14ac:dyDescent="0.3">
      <c r="B887" s="16" t="s">
        <v>291</v>
      </c>
      <c r="C887" s="16" t="s">
        <v>203</v>
      </c>
      <c r="D887" s="19">
        <v>130</v>
      </c>
      <c r="E887" s="19" t="s">
        <v>68</v>
      </c>
      <c r="F887" s="20" t="s">
        <v>372</v>
      </c>
      <c r="G887" s="19" t="s">
        <v>403</v>
      </c>
      <c r="H887" s="90" t="s">
        <v>404</v>
      </c>
      <c r="I887" s="62">
        <v>143415.38046658371</v>
      </c>
    </row>
    <row r="888" spans="2:9" hidden="1" x14ac:dyDescent="0.3">
      <c r="B888" s="16" t="s">
        <v>291</v>
      </c>
      <c r="C888" s="16" t="s">
        <v>223</v>
      </c>
      <c r="D888" s="15">
        <v>2</v>
      </c>
      <c r="E888" s="15" t="s">
        <v>6</v>
      </c>
      <c r="F888" s="16" t="s">
        <v>372</v>
      </c>
      <c r="G888" s="15" t="s">
        <v>373</v>
      </c>
      <c r="H888" s="89" t="s">
        <v>374</v>
      </c>
      <c r="I888" s="61">
        <v>4785.7650763756137</v>
      </c>
    </row>
    <row r="889" spans="2:9" hidden="1" x14ac:dyDescent="0.3">
      <c r="B889" s="16" t="s">
        <v>291</v>
      </c>
      <c r="C889" s="16" t="s">
        <v>223</v>
      </c>
      <c r="D889" s="15">
        <v>11</v>
      </c>
      <c r="E889" s="15" t="s">
        <v>10</v>
      </c>
      <c r="F889" s="16" t="s">
        <v>372</v>
      </c>
      <c r="G889" s="15" t="s">
        <v>375</v>
      </c>
      <c r="H889" s="89" t="s">
        <v>376</v>
      </c>
      <c r="I889" s="61">
        <v>223251.50602409636</v>
      </c>
    </row>
    <row r="890" spans="2:9" hidden="1" x14ac:dyDescent="0.3">
      <c r="B890" s="16" t="s">
        <v>291</v>
      </c>
      <c r="C890" s="16" t="s">
        <v>223</v>
      </c>
      <c r="D890" s="15">
        <v>23</v>
      </c>
      <c r="E890" s="15" t="s">
        <v>323</v>
      </c>
      <c r="F890" s="16" t="s">
        <v>372</v>
      </c>
      <c r="G890" s="15" t="s">
        <v>377</v>
      </c>
      <c r="H890" s="89" t="s">
        <v>376</v>
      </c>
      <c r="I890" s="61">
        <v>223251.50602409636</v>
      </c>
    </row>
    <row r="891" spans="2:9" hidden="1" x14ac:dyDescent="0.3">
      <c r="B891" s="16" t="s">
        <v>291</v>
      </c>
      <c r="C891" s="16" t="s">
        <v>223</v>
      </c>
      <c r="D891" s="15">
        <v>24</v>
      </c>
      <c r="E891" s="15" t="s">
        <v>14</v>
      </c>
      <c r="F891" s="16" t="s">
        <v>372</v>
      </c>
      <c r="G891" s="15" t="s">
        <v>378</v>
      </c>
      <c r="H891" s="89" t="s">
        <v>376</v>
      </c>
      <c r="I891" s="61">
        <v>256739.23192771076</v>
      </c>
    </row>
    <row r="892" spans="2:9" hidden="1" x14ac:dyDescent="0.3">
      <c r="B892" s="16" t="s">
        <v>291</v>
      </c>
      <c r="C892" s="16" t="s">
        <v>223</v>
      </c>
      <c r="D892" s="15">
        <v>25</v>
      </c>
      <c r="E892" s="15" t="s">
        <v>18</v>
      </c>
      <c r="F892" s="16" t="s">
        <v>372</v>
      </c>
      <c r="G892" s="15" t="s">
        <v>379</v>
      </c>
      <c r="H892" s="89" t="s">
        <v>374</v>
      </c>
      <c r="I892" s="61">
        <v>124028.6144578313</v>
      </c>
    </row>
    <row r="893" spans="2:9" hidden="1" x14ac:dyDescent="0.3">
      <c r="B893" s="16" t="s">
        <v>291</v>
      </c>
      <c r="C893" s="16" t="s">
        <v>223</v>
      </c>
      <c r="D893" s="15">
        <v>26</v>
      </c>
      <c r="E893" s="15" t="s">
        <v>22</v>
      </c>
      <c r="F893" s="16" t="s">
        <v>372</v>
      </c>
      <c r="G893" s="15" t="s">
        <v>380</v>
      </c>
      <c r="H893" s="89" t="s">
        <v>381</v>
      </c>
      <c r="I893" s="61">
        <v>149555.15863673796</v>
      </c>
    </row>
    <row r="894" spans="2:9" hidden="1" x14ac:dyDescent="0.3">
      <c r="B894" s="16" t="s">
        <v>291</v>
      </c>
      <c r="C894" s="16" t="s">
        <v>223</v>
      </c>
      <c r="D894" s="15">
        <v>27</v>
      </c>
      <c r="E894" s="15" t="s">
        <v>26</v>
      </c>
      <c r="F894" s="16" t="s">
        <v>372</v>
      </c>
      <c r="G894" s="15" t="s">
        <v>382</v>
      </c>
      <c r="H894" s="89" t="s">
        <v>374</v>
      </c>
      <c r="I894" s="61">
        <v>2392.8825381878069</v>
      </c>
    </row>
    <row r="895" spans="2:9" hidden="1" x14ac:dyDescent="0.3">
      <c r="B895" s="16" t="s">
        <v>291</v>
      </c>
      <c r="C895" s="16" t="s">
        <v>223</v>
      </c>
      <c r="D895" s="15">
        <v>28</v>
      </c>
      <c r="E895" s="15" t="s">
        <v>30</v>
      </c>
      <c r="F895" s="16" t="s">
        <v>372</v>
      </c>
      <c r="G895" s="15" t="s">
        <v>383</v>
      </c>
      <c r="H895" s="89" t="s">
        <v>384</v>
      </c>
      <c r="I895" s="61">
        <v>212709.07379518071</v>
      </c>
    </row>
    <row r="896" spans="2:9" hidden="1" x14ac:dyDescent="0.3">
      <c r="B896" s="16" t="s">
        <v>291</v>
      </c>
      <c r="C896" s="16" t="s">
        <v>223</v>
      </c>
      <c r="D896" s="15">
        <v>29</v>
      </c>
      <c r="E896" s="15" t="s">
        <v>34</v>
      </c>
      <c r="F896" s="16" t="s">
        <v>372</v>
      </c>
      <c r="G896" s="15" t="s">
        <v>385</v>
      </c>
      <c r="H896" s="89" t="s">
        <v>384</v>
      </c>
      <c r="I896" s="61">
        <v>248057.22891566259</v>
      </c>
    </row>
    <row r="897" spans="2:9" hidden="1" x14ac:dyDescent="0.3">
      <c r="B897" s="16" t="s">
        <v>291</v>
      </c>
      <c r="C897" s="16" t="s">
        <v>223</v>
      </c>
      <c r="D897" s="15">
        <v>31</v>
      </c>
      <c r="E897" s="15" t="s">
        <v>36</v>
      </c>
      <c r="F897" s="16" t="s">
        <v>372</v>
      </c>
      <c r="G897" s="15" t="s">
        <v>386</v>
      </c>
      <c r="H897" s="89" t="s">
        <v>384</v>
      </c>
      <c r="I897" s="61">
        <v>7178.7762048192753</v>
      </c>
    </row>
    <row r="898" spans="2:9" hidden="1" x14ac:dyDescent="0.3">
      <c r="B898" s="16" t="s">
        <v>291</v>
      </c>
      <c r="C898" s="16" t="s">
        <v>223</v>
      </c>
      <c r="D898" s="15">
        <v>34</v>
      </c>
      <c r="E898" s="15" t="s">
        <v>38</v>
      </c>
      <c r="F898" s="16" t="s">
        <v>372</v>
      </c>
      <c r="G898" s="15" t="s">
        <v>387</v>
      </c>
      <c r="H898" s="89" t="s">
        <v>384</v>
      </c>
      <c r="I898" s="61">
        <v>6821.5737951807214</v>
      </c>
    </row>
    <row r="899" spans="2:9" hidden="1" x14ac:dyDescent="0.3">
      <c r="B899" s="16" t="s">
        <v>291</v>
      </c>
      <c r="C899" s="16" t="s">
        <v>223</v>
      </c>
      <c r="D899" s="15">
        <v>35</v>
      </c>
      <c r="E899" s="15" t="s">
        <v>40</v>
      </c>
      <c r="F899" s="16" t="s">
        <v>372</v>
      </c>
      <c r="G899" s="15" t="s">
        <v>388</v>
      </c>
      <c r="H899" s="89" t="s">
        <v>384</v>
      </c>
      <c r="I899" s="61">
        <v>248057.22891566259</v>
      </c>
    </row>
    <row r="900" spans="2:9" hidden="1" x14ac:dyDescent="0.3">
      <c r="B900" s="16" t="s">
        <v>291</v>
      </c>
      <c r="C900" s="16" t="s">
        <v>223</v>
      </c>
      <c r="D900" s="15">
        <v>38</v>
      </c>
      <c r="E900" s="15" t="s">
        <v>42</v>
      </c>
      <c r="F900" s="16" t="s">
        <v>372</v>
      </c>
      <c r="G900" s="15" t="s">
        <v>389</v>
      </c>
      <c r="H900" s="89" t="s">
        <v>374</v>
      </c>
      <c r="I900" s="61">
        <v>57030.765973899091</v>
      </c>
    </row>
    <row r="901" spans="2:9" hidden="1" x14ac:dyDescent="0.3">
      <c r="B901" s="16" t="s">
        <v>291</v>
      </c>
      <c r="C901" s="16" t="s">
        <v>223</v>
      </c>
      <c r="D901" s="15">
        <v>42</v>
      </c>
      <c r="E901" s="15" t="s">
        <v>44</v>
      </c>
      <c r="F901" s="16" t="s">
        <v>372</v>
      </c>
      <c r="G901" s="15" t="s">
        <v>390</v>
      </c>
      <c r="H901" s="89" t="s">
        <v>374</v>
      </c>
      <c r="I901" s="61">
        <v>14332.941186854017</v>
      </c>
    </row>
    <row r="902" spans="2:9" hidden="1" x14ac:dyDescent="0.3">
      <c r="B902" s="16" t="s">
        <v>291</v>
      </c>
      <c r="C902" s="16" t="s">
        <v>223</v>
      </c>
      <c r="D902" s="15">
        <v>59</v>
      </c>
      <c r="E902" s="15" t="s">
        <v>46</v>
      </c>
      <c r="F902" s="16" t="s">
        <v>372</v>
      </c>
      <c r="G902" s="15" t="s">
        <v>391</v>
      </c>
      <c r="H902" s="89" t="s">
        <v>374</v>
      </c>
      <c r="I902" s="61">
        <v>223251.50602409636</v>
      </c>
    </row>
    <row r="903" spans="2:9" hidden="1" x14ac:dyDescent="0.3">
      <c r="B903" s="16" t="s">
        <v>291</v>
      </c>
      <c r="C903" s="16" t="s">
        <v>223</v>
      </c>
      <c r="D903" s="15">
        <v>65</v>
      </c>
      <c r="E903" s="15" t="s">
        <v>48</v>
      </c>
      <c r="F903" s="16" t="s">
        <v>372</v>
      </c>
      <c r="G903" s="15" t="s">
        <v>392</v>
      </c>
      <c r="H903" s="89" t="s">
        <v>393</v>
      </c>
      <c r="I903" s="61">
        <v>1053.7547363848566</v>
      </c>
    </row>
    <row r="904" spans="2:9" hidden="1" x14ac:dyDescent="0.3">
      <c r="B904" s="16" t="s">
        <v>291</v>
      </c>
      <c r="C904" s="16" t="s">
        <v>223</v>
      </c>
      <c r="D904" s="15">
        <v>84</v>
      </c>
      <c r="E904" s="15" t="s">
        <v>50</v>
      </c>
      <c r="F904" s="16" t="s">
        <v>372</v>
      </c>
      <c r="G904" s="15" t="s">
        <v>394</v>
      </c>
      <c r="H904" s="89" t="s">
        <v>393</v>
      </c>
      <c r="I904" s="61">
        <v>6666.5380271084332</v>
      </c>
    </row>
    <row r="905" spans="2:9" hidden="1" x14ac:dyDescent="0.3">
      <c r="B905" s="16" t="s">
        <v>291</v>
      </c>
      <c r="C905" s="16" t="s">
        <v>223</v>
      </c>
      <c r="D905" s="15">
        <v>90</v>
      </c>
      <c r="E905" s="15" t="s">
        <v>52</v>
      </c>
      <c r="F905" s="16" t="s">
        <v>372</v>
      </c>
      <c r="G905" s="15" t="s">
        <v>395</v>
      </c>
      <c r="H905" s="89" t="s">
        <v>384</v>
      </c>
      <c r="I905" s="61">
        <v>231212.27525239685</v>
      </c>
    </row>
    <row r="906" spans="2:9" hidden="1" x14ac:dyDescent="0.3">
      <c r="B906" s="16" t="s">
        <v>291</v>
      </c>
      <c r="C906" s="16" t="s">
        <v>223</v>
      </c>
      <c r="D906" s="15">
        <v>91</v>
      </c>
      <c r="E906" s="15" t="s">
        <v>54</v>
      </c>
      <c r="F906" s="16" t="s">
        <v>372</v>
      </c>
      <c r="G906" s="15" t="s">
        <v>396</v>
      </c>
      <c r="H906" s="89" t="s">
        <v>384</v>
      </c>
      <c r="I906" s="61">
        <v>208779.00145688612</v>
      </c>
    </row>
    <row r="907" spans="2:9" hidden="1" x14ac:dyDescent="0.3">
      <c r="B907" s="16" t="s">
        <v>291</v>
      </c>
      <c r="C907" s="16" t="s">
        <v>223</v>
      </c>
      <c r="D907" s="15">
        <v>98</v>
      </c>
      <c r="E907" s="15" t="s">
        <v>56</v>
      </c>
      <c r="F907" s="16" t="s">
        <v>372</v>
      </c>
      <c r="G907" s="15" t="s">
        <v>397</v>
      </c>
      <c r="H907" s="89" t="s">
        <v>381</v>
      </c>
      <c r="I907" s="61">
        <v>957153.01527512283</v>
      </c>
    </row>
    <row r="908" spans="2:9" hidden="1" x14ac:dyDescent="0.3">
      <c r="B908" s="16" t="s">
        <v>291</v>
      </c>
      <c r="C908" s="16" t="s">
        <v>223</v>
      </c>
      <c r="D908" s="15">
        <v>109</v>
      </c>
      <c r="E908" s="15" t="s">
        <v>58</v>
      </c>
      <c r="F908" s="16" t="s">
        <v>372</v>
      </c>
      <c r="G908" s="15" t="s">
        <v>398</v>
      </c>
      <c r="H908" s="89" t="s">
        <v>393</v>
      </c>
      <c r="I908" s="61">
        <v>9804.9919040198711</v>
      </c>
    </row>
    <row r="909" spans="2:9" hidden="1" x14ac:dyDescent="0.3">
      <c r="B909" s="16" t="s">
        <v>291</v>
      </c>
      <c r="C909" s="16" t="s">
        <v>223</v>
      </c>
      <c r="D909" s="15">
        <v>114</v>
      </c>
      <c r="E909" s="15" t="s">
        <v>60</v>
      </c>
      <c r="F909" s="16" t="s">
        <v>372</v>
      </c>
      <c r="G909" s="15" t="s">
        <v>399</v>
      </c>
      <c r="H909" s="89" t="s">
        <v>376</v>
      </c>
      <c r="I909" s="61">
        <v>229452.93674698792</v>
      </c>
    </row>
    <row r="910" spans="2:9" hidden="1" x14ac:dyDescent="0.3">
      <c r="B910" s="16" t="s">
        <v>291</v>
      </c>
      <c r="C910" s="16" t="s">
        <v>223</v>
      </c>
      <c r="D910" s="15">
        <v>125</v>
      </c>
      <c r="E910" s="15" t="s">
        <v>62</v>
      </c>
      <c r="F910" s="16" t="s">
        <v>372</v>
      </c>
      <c r="G910" s="15" t="s">
        <v>400</v>
      </c>
      <c r="H910" s="89" t="s">
        <v>381</v>
      </c>
      <c r="I910" s="61">
        <v>496114.45783132518</v>
      </c>
    </row>
    <row r="911" spans="2:9" hidden="1" x14ac:dyDescent="0.3">
      <c r="B911" s="16" t="s">
        <v>291</v>
      </c>
      <c r="C911" s="16" t="s">
        <v>223</v>
      </c>
      <c r="D911" s="15">
        <v>127</v>
      </c>
      <c r="E911" s="15" t="s">
        <v>64</v>
      </c>
      <c r="F911" s="16" t="s">
        <v>372</v>
      </c>
      <c r="G911" s="15" t="s">
        <v>401</v>
      </c>
      <c r="H911" s="89" t="s">
        <v>393</v>
      </c>
      <c r="I911" s="61">
        <v>9810.8184065700116</v>
      </c>
    </row>
    <row r="912" spans="2:9" hidden="1" x14ac:dyDescent="0.3">
      <c r="B912" s="16" t="s">
        <v>291</v>
      </c>
      <c r="C912" s="16" t="s">
        <v>223</v>
      </c>
      <c r="D912" s="15">
        <v>128</v>
      </c>
      <c r="E912" s="15" t="s">
        <v>66</v>
      </c>
      <c r="F912" s="16" t="s">
        <v>372</v>
      </c>
      <c r="G912" s="15" t="s">
        <v>402</v>
      </c>
      <c r="H912" s="89" t="s">
        <v>384</v>
      </c>
      <c r="I912" s="61">
        <v>232553.65210843371</v>
      </c>
    </row>
    <row r="913" spans="2:9" hidden="1" x14ac:dyDescent="0.3">
      <c r="B913" s="16" t="s">
        <v>291</v>
      </c>
      <c r="C913" s="16" t="s">
        <v>223</v>
      </c>
      <c r="D913" s="19">
        <v>130</v>
      </c>
      <c r="E913" s="19" t="s">
        <v>68</v>
      </c>
      <c r="F913" s="20" t="s">
        <v>372</v>
      </c>
      <c r="G913" s="19" t="s">
        <v>403</v>
      </c>
      <c r="H913" s="90" t="s">
        <v>404</v>
      </c>
      <c r="I913" s="62">
        <v>150000</v>
      </c>
    </row>
    <row r="914" spans="2:9" hidden="1" x14ac:dyDescent="0.3">
      <c r="B914" s="16" t="s">
        <v>291</v>
      </c>
      <c r="C914" s="16" t="s">
        <v>224</v>
      </c>
      <c r="D914" s="15">
        <v>2</v>
      </c>
      <c r="E914" s="15" t="s">
        <v>6</v>
      </c>
      <c r="F914" s="16" t="s">
        <v>372</v>
      </c>
      <c r="G914" s="15" t="s">
        <v>373</v>
      </c>
      <c r="H914" s="89" t="s">
        <v>374</v>
      </c>
      <c r="I914" s="61">
        <v>3775.3643584553347</v>
      </c>
    </row>
    <row r="915" spans="2:9" hidden="1" x14ac:dyDescent="0.3">
      <c r="B915" s="16" t="s">
        <v>291</v>
      </c>
      <c r="C915" s="16" t="s">
        <v>224</v>
      </c>
      <c r="D915" s="15">
        <v>11</v>
      </c>
      <c r="E915" s="15" t="s">
        <v>10</v>
      </c>
      <c r="F915" s="16" t="s">
        <v>372</v>
      </c>
      <c r="G915" s="15" t="s">
        <v>375</v>
      </c>
      <c r="H915" s="89" t="s">
        <v>376</v>
      </c>
      <c r="I915" s="61">
        <v>440301.58132530109</v>
      </c>
    </row>
    <row r="916" spans="2:9" hidden="1" x14ac:dyDescent="0.3">
      <c r="B916" s="16" t="s">
        <v>291</v>
      </c>
      <c r="C916" s="16" t="s">
        <v>224</v>
      </c>
      <c r="D916" s="15">
        <v>23</v>
      </c>
      <c r="E916" s="15" t="s">
        <v>323</v>
      </c>
      <c r="F916" s="16" t="s">
        <v>372</v>
      </c>
      <c r="G916" s="15" t="s">
        <v>377</v>
      </c>
      <c r="H916" s="89" t="s">
        <v>376</v>
      </c>
      <c r="I916" s="61">
        <v>272862.95180722879</v>
      </c>
    </row>
    <row r="917" spans="2:9" hidden="1" x14ac:dyDescent="0.3">
      <c r="B917" s="16" t="s">
        <v>291</v>
      </c>
      <c r="C917" s="16" t="s">
        <v>224</v>
      </c>
      <c r="D917" s="15">
        <v>24</v>
      </c>
      <c r="E917" s="15" t="s">
        <v>14</v>
      </c>
      <c r="F917" s="16" t="s">
        <v>372</v>
      </c>
      <c r="G917" s="15" t="s">
        <v>378</v>
      </c>
      <c r="H917" s="89" t="s">
        <v>376</v>
      </c>
      <c r="I917" s="61">
        <v>325575.11295180721</v>
      </c>
    </row>
    <row r="918" spans="2:9" hidden="1" x14ac:dyDescent="0.3">
      <c r="B918" s="16" t="s">
        <v>291</v>
      </c>
      <c r="C918" s="16" t="s">
        <v>224</v>
      </c>
      <c r="D918" s="15">
        <v>25</v>
      </c>
      <c r="E918" s="15" t="s">
        <v>18</v>
      </c>
      <c r="F918" s="16" t="s">
        <v>372</v>
      </c>
      <c r="G918" s="15" t="s">
        <v>379</v>
      </c>
      <c r="H918" s="89" t="s">
        <v>374</v>
      </c>
      <c r="I918" s="61">
        <v>182942.20632530117</v>
      </c>
    </row>
    <row r="919" spans="2:9" hidden="1" x14ac:dyDescent="0.3">
      <c r="B919" s="16" t="s">
        <v>291</v>
      </c>
      <c r="C919" s="16" t="s">
        <v>224</v>
      </c>
      <c r="D919" s="15">
        <v>26</v>
      </c>
      <c r="E919" s="15" t="s">
        <v>22</v>
      </c>
      <c r="F919" s="16" t="s">
        <v>372</v>
      </c>
      <c r="G919" s="15" t="s">
        <v>380</v>
      </c>
      <c r="H919" s="89" t="s">
        <v>381</v>
      </c>
      <c r="I919" s="61">
        <v>59762.241391240495</v>
      </c>
    </row>
    <row r="920" spans="2:9" hidden="1" x14ac:dyDescent="0.3">
      <c r="B920" s="16" t="s">
        <v>291</v>
      </c>
      <c r="C920" s="16" t="s">
        <v>224</v>
      </c>
      <c r="D920" s="15">
        <v>27</v>
      </c>
      <c r="E920" s="15" t="s">
        <v>26</v>
      </c>
      <c r="F920" s="16" t="s">
        <v>372</v>
      </c>
      <c r="G920" s="15" t="s">
        <v>382</v>
      </c>
      <c r="H920" s="89" t="s">
        <v>374</v>
      </c>
      <c r="I920" s="61">
        <v>2392.8825381878069</v>
      </c>
    </row>
    <row r="921" spans="2:9" hidden="1" x14ac:dyDescent="0.3">
      <c r="B921" s="16" t="s">
        <v>291</v>
      </c>
      <c r="C921" s="16" t="s">
        <v>224</v>
      </c>
      <c r="D921" s="15">
        <v>28</v>
      </c>
      <c r="E921" s="15" t="s">
        <v>30</v>
      </c>
      <c r="F921" s="16" t="s">
        <v>372</v>
      </c>
      <c r="G921" s="15" t="s">
        <v>383</v>
      </c>
      <c r="H921" s="89" t="s">
        <v>384</v>
      </c>
      <c r="I921" s="61">
        <v>260460.09036144576</v>
      </c>
    </row>
    <row r="922" spans="2:9" hidden="1" x14ac:dyDescent="0.3">
      <c r="B922" s="16" t="s">
        <v>291</v>
      </c>
      <c r="C922" s="16" t="s">
        <v>224</v>
      </c>
      <c r="D922" s="15">
        <v>29</v>
      </c>
      <c r="E922" s="15" t="s">
        <v>34</v>
      </c>
      <c r="F922" s="16" t="s">
        <v>372</v>
      </c>
      <c r="G922" s="15" t="s">
        <v>385</v>
      </c>
      <c r="H922" s="89" t="s">
        <v>384</v>
      </c>
      <c r="I922" s="61">
        <v>288366.52861445781</v>
      </c>
    </row>
    <row r="923" spans="2:9" hidden="1" x14ac:dyDescent="0.3">
      <c r="B923" s="16" t="s">
        <v>291</v>
      </c>
      <c r="C923" s="16" t="s">
        <v>224</v>
      </c>
      <c r="D923" s="15">
        <v>31</v>
      </c>
      <c r="E923" s="15" t="s">
        <v>36</v>
      </c>
      <c r="F923" s="16" t="s">
        <v>372</v>
      </c>
      <c r="G923" s="15" t="s">
        <v>386</v>
      </c>
      <c r="H923" s="89" t="s">
        <v>384</v>
      </c>
      <c r="I923" s="61">
        <v>10926.472683503669</v>
      </c>
    </row>
    <row r="924" spans="2:9" hidden="1" x14ac:dyDescent="0.3">
      <c r="B924" s="16" t="s">
        <v>291</v>
      </c>
      <c r="C924" s="16" t="s">
        <v>224</v>
      </c>
      <c r="D924" s="15">
        <v>34</v>
      </c>
      <c r="E924" s="15" t="s">
        <v>38</v>
      </c>
      <c r="F924" s="16" t="s">
        <v>372</v>
      </c>
      <c r="G924" s="15" t="s">
        <v>387</v>
      </c>
      <c r="H924" s="89" t="s">
        <v>384</v>
      </c>
      <c r="I924" s="61">
        <v>22531.864959839346</v>
      </c>
    </row>
    <row r="925" spans="2:9" hidden="1" x14ac:dyDescent="0.3">
      <c r="B925" s="16" t="s">
        <v>291</v>
      </c>
      <c r="C925" s="16" t="s">
        <v>224</v>
      </c>
      <c r="D925" s="15">
        <v>35</v>
      </c>
      <c r="E925" s="15" t="s">
        <v>40</v>
      </c>
      <c r="F925" s="16" t="s">
        <v>372</v>
      </c>
      <c r="G925" s="15" t="s">
        <v>388</v>
      </c>
      <c r="H925" s="89" t="s">
        <v>384</v>
      </c>
      <c r="I925" s="61">
        <v>291467.24397590361</v>
      </c>
    </row>
    <row r="926" spans="2:9" hidden="1" x14ac:dyDescent="0.3">
      <c r="B926" s="16" t="s">
        <v>291</v>
      </c>
      <c r="C926" s="16" t="s">
        <v>224</v>
      </c>
      <c r="D926" s="15">
        <v>38</v>
      </c>
      <c r="E926" s="15" t="s">
        <v>42</v>
      </c>
      <c r="F926" s="16" t="s">
        <v>372</v>
      </c>
      <c r="G926" s="15" t="s">
        <v>389</v>
      </c>
      <c r="H926" s="89" t="s">
        <v>374</v>
      </c>
      <c r="I926" s="61">
        <v>82313.313793237132</v>
      </c>
    </row>
    <row r="927" spans="2:9" hidden="1" x14ac:dyDescent="0.3">
      <c r="B927" s="16" t="s">
        <v>291</v>
      </c>
      <c r="C927" s="16" t="s">
        <v>224</v>
      </c>
      <c r="D927" s="15">
        <v>42</v>
      </c>
      <c r="E927" s="15" t="s">
        <v>44</v>
      </c>
      <c r="F927" s="16" t="s">
        <v>372</v>
      </c>
      <c r="G927" s="15" t="s">
        <v>390</v>
      </c>
      <c r="H927" s="89" t="s">
        <v>374</v>
      </c>
      <c r="I927" s="61">
        <v>14332.941186854017</v>
      </c>
    </row>
    <row r="928" spans="2:9" hidden="1" x14ac:dyDescent="0.3">
      <c r="B928" s="16" t="s">
        <v>291</v>
      </c>
      <c r="C928" s="16" t="s">
        <v>224</v>
      </c>
      <c r="D928" s="15">
        <v>59</v>
      </c>
      <c r="E928" s="15" t="s">
        <v>46</v>
      </c>
      <c r="F928" s="16" t="s">
        <v>372</v>
      </c>
      <c r="G928" s="15" t="s">
        <v>391</v>
      </c>
      <c r="H928" s="89" t="s">
        <v>374</v>
      </c>
      <c r="I928" s="61">
        <v>103468.41894753797</v>
      </c>
    </row>
    <row r="929" spans="2:9" hidden="1" x14ac:dyDescent="0.3">
      <c r="B929" s="16" t="s">
        <v>291</v>
      </c>
      <c r="C929" s="16" t="s">
        <v>224</v>
      </c>
      <c r="D929" s="15">
        <v>65</v>
      </c>
      <c r="E929" s="15" t="s">
        <v>48</v>
      </c>
      <c r="F929" s="16" t="s">
        <v>372</v>
      </c>
      <c r="G929" s="15" t="s">
        <v>392</v>
      </c>
      <c r="H929" s="89" t="s">
        <v>393</v>
      </c>
      <c r="I929" s="61">
        <v>711.88255511087277</v>
      </c>
    </row>
    <row r="930" spans="2:9" hidden="1" x14ac:dyDescent="0.3">
      <c r="B930" s="16" t="s">
        <v>291</v>
      </c>
      <c r="C930" s="16" t="s">
        <v>224</v>
      </c>
      <c r="D930" s="15">
        <v>84</v>
      </c>
      <c r="E930" s="15" t="s">
        <v>50</v>
      </c>
      <c r="F930" s="16" t="s">
        <v>372</v>
      </c>
      <c r="G930" s="15" t="s">
        <v>394</v>
      </c>
      <c r="H930" s="89" t="s">
        <v>393</v>
      </c>
      <c r="I930" s="61">
        <v>30335.331952811241</v>
      </c>
    </row>
    <row r="931" spans="2:9" hidden="1" x14ac:dyDescent="0.3">
      <c r="B931" s="16" t="s">
        <v>291</v>
      </c>
      <c r="C931" s="16" t="s">
        <v>224</v>
      </c>
      <c r="D931" s="15">
        <v>90</v>
      </c>
      <c r="E931" s="15" t="s">
        <v>52</v>
      </c>
      <c r="F931" s="16" t="s">
        <v>372</v>
      </c>
      <c r="G931" s="15" t="s">
        <v>395</v>
      </c>
      <c r="H931" s="89" t="s">
        <v>384</v>
      </c>
      <c r="I931" s="61">
        <v>440301.58132530109</v>
      </c>
    </row>
    <row r="932" spans="2:9" hidden="1" x14ac:dyDescent="0.3">
      <c r="B932" s="16" t="s">
        <v>291</v>
      </c>
      <c r="C932" s="16" t="s">
        <v>224</v>
      </c>
      <c r="D932" s="15">
        <v>91</v>
      </c>
      <c r="E932" s="15" t="s">
        <v>54</v>
      </c>
      <c r="F932" s="16" t="s">
        <v>372</v>
      </c>
      <c r="G932" s="15" t="s">
        <v>396</v>
      </c>
      <c r="H932" s="89" t="s">
        <v>384</v>
      </c>
      <c r="I932" s="61">
        <v>372085.84337349387</v>
      </c>
    </row>
    <row r="933" spans="2:9" hidden="1" x14ac:dyDescent="0.3">
      <c r="B933" s="16" t="s">
        <v>291</v>
      </c>
      <c r="C933" s="16" t="s">
        <v>224</v>
      </c>
      <c r="D933" s="15">
        <v>98</v>
      </c>
      <c r="E933" s="15" t="s">
        <v>56</v>
      </c>
      <c r="F933" s="16" t="s">
        <v>372</v>
      </c>
      <c r="G933" s="15" t="s">
        <v>397</v>
      </c>
      <c r="H933" s="89" t="s">
        <v>381</v>
      </c>
      <c r="I933" s="61">
        <v>675749.02943222411</v>
      </c>
    </row>
    <row r="934" spans="2:9" hidden="1" x14ac:dyDescent="0.3">
      <c r="B934" s="16" t="s">
        <v>291</v>
      </c>
      <c r="C934" s="16" t="s">
        <v>224</v>
      </c>
      <c r="D934" s="15">
        <v>109</v>
      </c>
      <c r="E934" s="15" t="s">
        <v>58</v>
      </c>
      <c r="F934" s="16" t="s">
        <v>372</v>
      </c>
      <c r="G934" s="15" t="s">
        <v>398</v>
      </c>
      <c r="H934" s="89" t="s">
        <v>393</v>
      </c>
      <c r="I934" s="61">
        <v>9804.9919040198711</v>
      </c>
    </row>
    <row r="935" spans="2:9" hidden="1" x14ac:dyDescent="0.3">
      <c r="B935" s="16" t="s">
        <v>291</v>
      </c>
      <c r="C935" s="16" t="s">
        <v>224</v>
      </c>
      <c r="D935" s="15">
        <v>114</v>
      </c>
      <c r="E935" s="15" t="s">
        <v>60</v>
      </c>
      <c r="F935" s="16" t="s">
        <v>372</v>
      </c>
      <c r="G935" s="15" t="s">
        <v>399</v>
      </c>
      <c r="H935" s="89" t="s">
        <v>376</v>
      </c>
      <c r="I935" s="61">
        <v>409294.42771084327</v>
      </c>
    </row>
    <row r="936" spans="2:9" hidden="1" x14ac:dyDescent="0.3">
      <c r="B936" s="16" t="s">
        <v>291</v>
      </c>
      <c r="C936" s="16" t="s">
        <v>224</v>
      </c>
      <c r="D936" s="15">
        <v>125</v>
      </c>
      <c r="E936" s="15" t="s">
        <v>62</v>
      </c>
      <c r="F936" s="16" t="s">
        <v>372</v>
      </c>
      <c r="G936" s="15" t="s">
        <v>400</v>
      </c>
      <c r="H936" s="89" t="s">
        <v>381</v>
      </c>
      <c r="I936" s="61">
        <v>253654.31364808098</v>
      </c>
    </row>
    <row r="937" spans="2:9" hidden="1" x14ac:dyDescent="0.3">
      <c r="B937" s="16" t="s">
        <v>291</v>
      </c>
      <c r="C937" s="16" t="s">
        <v>224</v>
      </c>
      <c r="D937" s="15">
        <v>127</v>
      </c>
      <c r="E937" s="15" t="s">
        <v>64</v>
      </c>
      <c r="F937" s="16" t="s">
        <v>372</v>
      </c>
      <c r="G937" s="15" t="s">
        <v>401</v>
      </c>
      <c r="H937" s="89" t="s">
        <v>393</v>
      </c>
      <c r="I937" s="61">
        <v>11964.412690939032</v>
      </c>
    </row>
    <row r="938" spans="2:9" hidden="1" x14ac:dyDescent="0.3">
      <c r="B938" s="16" t="s">
        <v>291</v>
      </c>
      <c r="C938" s="16" t="s">
        <v>224</v>
      </c>
      <c r="D938" s="15">
        <v>128</v>
      </c>
      <c r="E938" s="15" t="s">
        <v>66</v>
      </c>
      <c r="F938" s="16" t="s">
        <v>372</v>
      </c>
      <c r="G938" s="15" t="s">
        <v>402</v>
      </c>
      <c r="H938" s="89" t="s">
        <v>384</v>
      </c>
      <c r="I938" s="61">
        <v>260460.09036144576</v>
      </c>
    </row>
    <row r="939" spans="2:9" hidden="1" x14ac:dyDescent="0.3">
      <c r="B939" s="16" t="s">
        <v>291</v>
      </c>
      <c r="C939" s="16" t="s">
        <v>224</v>
      </c>
      <c r="D939" s="19">
        <v>130</v>
      </c>
      <c r="E939" s="19" t="s">
        <v>68</v>
      </c>
      <c r="F939" s="20" t="s">
        <v>372</v>
      </c>
      <c r="G939" s="19" t="s">
        <v>403</v>
      </c>
      <c r="H939" s="90" t="s">
        <v>404</v>
      </c>
      <c r="I939" s="62">
        <v>248057.22891566259</v>
      </c>
    </row>
    <row r="940" spans="2:9" hidden="1" x14ac:dyDescent="0.3">
      <c r="B940" s="16" t="s">
        <v>291</v>
      </c>
      <c r="C940" s="16" t="s">
        <v>225</v>
      </c>
      <c r="D940" s="15">
        <v>2</v>
      </c>
      <c r="E940" s="15" t="s">
        <v>6</v>
      </c>
      <c r="F940" s="16" t="s">
        <v>372</v>
      </c>
      <c r="G940" s="15" t="s">
        <v>373</v>
      </c>
      <c r="H940" s="89" t="s">
        <v>374</v>
      </c>
      <c r="I940" s="61">
        <v>4794.383416017009</v>
      </c>
    </row>
    <row r="941" spans="2:9" hidden="1" x14ac:dyDescent="0.3">
      <c r="B941" s="16" t="s">
        <v>291</v>
      </c>
      <c r="C941" s="16" t="s">
        <v>225</v>
      </c>
      <c r="D941" s="15">
        <v>11</v>
      </c>
      <c r="E941" s="15" t="s">
        <v>10</v>
      </c>
      <c r="F941" s="16" t="s">
        <v>372</v>
      </c>
      <c r="G941" s="15" t="s">
        <v>375</v>
      </c>
      <c r="H941" s="89" t="s">
        <v>376</v>
      </c>
      <c r="I941" s="61">
        <v>250141.74344436562</v>
      </c>
    </row>
    <row r="942" spans="2:9" hidden="1" x14ac:dyDescent="0.3">
      <c r="B942" s="16" t="s">
        <v>291</v>
      </c>
      <c r="C942" s="16" t="s">
        <v>225</v>
      </c>
      <c r="D942" s="15">
        <v>23</v>
      </c>
      <c r="E942" s="15" t="s">
        <v>323</v>
      </c>
      <c r="F942" s="16" t="s">
        <v>372</v>
      </c>
      <c r="G942" s="15" t="s">
        <v>377</v>
      </c>
      <c r="H942" s="89" t="s">
        <v>376</v>
      </c>
      <c r="I942" s="61">
        <v>250141.74344436562</v>
      </c>
    </row>
    <row r="943" spans="2:9" hidden="1" x14ac:dyDescent="0.3">
      <c r="B943" s="16" t="s">
        <v>291</v>
      </c>
      <c r="C943" s="16" t="s">
        <v>225</v>
      </c>
      <c r="D943" s="15">
        <v>24</v>
      </c>
      <c r="E943" s="15" t="s">
        <v>14</v>
      </c>
      <c r="F943" s="16" t="s">
        <v>372</v>
      </c>
      <c r="G943" s="15" t="s">
        <v>378</v>
      </c>
      <c r="H943" s="89" t="s">
        <v>376</v>
      </c>
      <c r="I943" s="61">
        <v>270986.88873139612</v>
      </c>
    </row>
    <row r="944" spans="2:9" hidden="1" x14ac:dyDescent="0.3">
      <c r="B944" s="16" t="s">
        <v>291</v>
      </c>
      <c r="C944" s="16" t="s">
        <v>225</v>
      </c>
      <c r="D944" s="15">
        <v>25</v>
      </c>
      <c r="E944" s="15" t="s">
        <v>18</v>
      </c>
      <c r="F944" s="16" t="s">
        <v>372</v>
      </c>
      <c r="G944" s="15" t="s">
        <v>379</v>
      </c>
      <c r="H944" s="89" t="s">
        <v>374</v>
      </c>
      <c r="I944" s="61">
        <v>61676.547421790725</v>
      </c>
    </row>
    <row r="945" spans="2:9" hidden="1" x14ac:dyDescent="0.3">
      <c r="B945" s="16" t="s">
        <v>291</v>
      </c>
      <c r="C945" s="16" t="s">
        <v>225</v>
      </c>
      <c r="D945" s="15">
        <v>26</v>
      </c>
      <c r="E945" s="15" t="s">
        <v>22</v>
      </c>
      <c r="F945" s="16" t="s">
        <v>372</v>
      </c>
      <c r="G945" s="15" t="s">
        <v>380</v>
      </c>
      <c r="H945" s="89" t="s">
        <v>381</v>
      </c>
      <c r="I945" s="61">
        <v>59762.241391240495</v>
      </c>
    </row>
    <row r="946" spans="2:9" hidden="1" x14ac:dyDescent="0.3">
      <c r="B946" s="16" t="s">
        <v>291</v>
      </c>
      <c r="C946" s="16" t="s">
        <v>225</v>
      </c>
      <c r="D946" s="15">
        <v>27</v>
      </c>
      <c r="E946" s="15" t="s">
        <v>26</v>
      </c>
      <c r="F946" s="16" t="s">
        <v>372</v>
      </c>
      <c r="G946" s="15" t="s">
        <v>382</v>
      </c>
      <c r="H946" s="89" t="s">
        <v>374</v>
      </c>
      <c r="I946" s="61">
        <v>3960.5776045357893</v>
      </c>
    </row>
    <row r="947" spans="2:9" hidden="1" x14ac:dyDescent="0.3">
      <c r="B947" s="16" t="s">
        <v>291</v>
      </c>
      <c r="C947" s="16" t="s">
        <v>225</v>
      </c>
      <c r="D947" s="15">
        <v>28</v>
      </c>
      <c r="E947" s="15" t="s">
        <v>30</v>
      </c>
      <c r="F947" s="16" t="s">
        <v>372</v>
      </c>
      <c r="G947" s="15" t="s">
        <v>383</v>
      </c>
      <c r="H947" s="89" t="s">
        <v>384</v>
      </c>
      <c r="I947" s="61">
        <v>135493.44436569806</v>
      </c>
    </row>
    <row r="948" spans="2:9" hidden="1" x14ac:dyDescent="0.3">
      <c r="B948" s="16" t="s">
        <v>291</v>
      </c>
      <c r="C948" s="16" t="s">
        <v>225</v>
      </c>
      <c r="D948" s="15">
        <v>29</v>
      </c>
      <c r="E948" s="15" t="s">
        <v>34</v>
      </c>
      <c r="F948" s="16" t="s">
        <v>372</v>
      </c>
      <c r="G948" s="15" t="s">
        <v>385</v>
      </c>
      <c r="H948" s="89" t="s">
        <v>384</v>
      </c>
      <c r="I948" s="61">
        <v>156338.58965272852</v>
      </c>
    </row>
    <row r="949" spans="2:9" hidden="1" x14ac:dyDescent="0.3">
      <c r="B949" s="16" t="s">
        <v>291</v>
      </c>
      <c r="C949" s="16" t="s">
        <v>225</v>
      </c>
      <c r="D949" s="15">
        <v>31</v>
      </c>
      <c r="E949" s="15" t="s">
        <v>36</v>
      </c>
      <c r="F949" s="16" t="s">
        <v>372</v>
      </c>
      <c r="G949" s="15" t="s">
        <v>386</v>
      </c>
      <c r="H949" s="89" t="s">
        <v>384</v>
      </c>
      <c r="I949" s="61">
        <v>14011.960745924875</v>
      </c>
    </row>
    <row r="950" spans="2:9" hidden="1" x14ac:dyDescent="0.3">
      <c r="B950" s="16" t="s">
        <v>291</v>
      </c>
      <c r="C950" s="16" t="s">
        <v>225</v>
      </c>
      <c r="D950" s="15">
        <v>34</v>
      </c>
      <c r="E950" s="15" t="s">
        <v>38</v>
      </c>
      <c r="F950" s="16" t="s">
        <v>372</v>
      </c>
      <c r="G950" s="15" t="s">
        <v>387</v>
      </c>
      <c r="H950" s="89" t="s">
        <v>384</v>
      </c>
      <c r="I950" s="61">
        <v>14875.616805457119</v>
      </c>
    </row>
    <row r="951" spans="2:9" hidden="1" x14ac:dyDescent="0.3">
      <c r="B951" s="16" t="s">
        <v>291</v>
      </c>
      <c r="C951" s="16" t="s">
        <v>225</v>
      </c>
      <c r="D951" s="15">
        <v>35</v>
      </c>
      <c r="E951" s="15" t="s">
        <v>40</v>
      </c>
      <c r="F951" s="16" t="s">
        <v>372</v>
      </c>
      <c r="G951" s="15" t="s">
        <v>388</v>
      </c>
      <c r="H951" s="89" t="s">
        <v>384</v>
      </c>
      <c r="I951" s="61">
        <v>182395.02126151661</v>
      </c>
    </row>
    <row r="952" spans="2:9" hidden="1" x14ac:dyDescent="0.3">
      <c r="B952" s="16" t="s">
        <v>291</v>
      </c>
      <c r="C952" s="16" t="s">
        <v>225</v>
      </c>
      <c r="D952" s="15">
        <v>38</v>
      </c>
      <c r="E952" s="15" t="s">
        <v>42</v>
      </c>
      <c r="F952" s="16" t="s">
        <v>372</v>
      </c>
      <c r="G952" s="15" t="s">
        <v>389</v>
      </c>
      <c r="H952" s="89" t="s">
        <v>374</v>
      </c>
      <c r="I952" s="61">
        <v>83380.581148121899</v>
      </c>
    </row>
    <row r="953" spans="2:9" hidden="1" x14ac:dyDescent="0.3">
      <c r="B953" s="16" t="s">
        <v>291</v>
      </c>
      <c r="C953" s="16" t="s">
        <v>225</v>
      </c>
      <c r="D953" s="15">
        <v>42</v>
      </c>
      <c r="E953" s="15" t="s">
        <v>44</v>
      </c>
      <c r="F953" s="16" t="s">
        <v>372</v>
      </c>
      <c r="G953" s="15" t="s">
        <v>390</v>
      </c>
      <c r="H953" s="89" t="s">
        <v>374</v>
      </c>
      <c r="I953" s="61">
        <v>14332.941186854017</v>
      </c>
    </row>
    <row r="954" spans="2:9" hidden="1" x14ac:dyDescent="0.3">
      <c r="B954" s="16" t="s">
        <v>291</v>
      </c>
      <c r="C954" s="16" t="s">
        <v>225</v>
      </c>
      <c r="D954" s="15">
        <v>59</v>
      </c>
      <c r="E954" s="15" t="s">
        <v>46</v>
      </c>
      <c r="F954" s="16" t="s">
        <v>372</v>
      </c>
      <c r="G954" s="15" t="s">
        <v>391</v>
      </c>
      <c r="H954" s="89" t="s">
        <v>374</v>
      </c>
      <c r="I954" s="61">
        <v>223251.50602409636</v>
      </c>
    </row>
    <row r="955" spans="2:9" hidden="1" x14ac:dyDescent="0.3">
      <c r="B955" s="16" t="s">
        <v>291</v>
      </c>
      <c r="C955" s="16" t="s">
        <v>225</v>
      </c>
      <c r="D955" s="15">
        <v>65</v>
      </c>
      <c r="E955" s="15" t="s">
        <v>48</v>
      </c>
      <c r="F955" s="16" t="s">
        <v>372</v>
      </c>
      <c r="G955" s="15" t="s">
        <v>392</v>
      </c>
      <c r="H955" s="89" t="s">
        <v>393</v>
      </c>
      <c r="I955" s="61">
        <v>747.77579318368964</v>
      </c>
    </row>
    <row r="956" spans="2:9" hidden="1" x14ac:dyDescent="0.3">
      <c r="B956" s="16" t="s">
        <v>291</v>
      </c>
      <c r="C956" s="16" t="s">
        <v>225</v>
      </c>
      <c r="D956" s="15">
        <v>84</v>
      </c>
      <c r="E956" s="15" t="s">
        <v>50</v>
      </c>
      <c r="F956" s="16" t="s">
        <v>372</v>
      </c>
      <c r="G956" s="15" t="s">
        <v>394</v>
      </c>
      <c r="H956" s="89" t="s">
        <v>393</v>
      </c>
      <c r="I956" s="61">
        <v>17403.742082299788</v>
      </c>
    </row>
    <row r="957" spans="2:9" hidden="1" x14ac:dyDescent="0.3">
      <c r="B957" s="16" t="s">
        <v>291</v>
      </c>
      <c r="C957" s="16" t="s">
        <v>225</v>
      </c>
      <c r="D957" s="15">
        <v>90</v>
      </c>
      <c r="E957" s="15" t="s">
        <v>52</v>
      </c>
      <c r="F957" s="16" t="s">
        <v>372</v>
      </c>
      <c r="G957" s="15" t="s">
        <v>395</v>
      </c>
      <c r="H957" s="89" t="s">
        <v>384</v>
      </c>
      <c r="I957" s="61">
        <v>250141.74344436562</v>
      </c>
    </row>
    <row r="958" spans="2:9" hidden="1" x14ac:dyDescent="0.3">
      <c r="B958" s="16" t="s">
        <v>291</v>
      </c>
      <c r="C958" s="16" t="s">
        <v>225</v>
      </c>
      <c r="D958" s="15">
        <v>91</v>
      </c>
      <c r="E958" s="15" t="s">
        <v>54</v>
      </c>
      <c r="F958" s="16" t="s">
        <v>372</v>
      </c>
      <c r="G958" s="15" t="s">
        <v>396</v>
      </c>
      <c r="H958" s="89" t="s">
        <v>384</v>
      </c>
      <c r="I958" s="61">
        <v>229296.59815733519</v>
      </c>
    </row>
    <row r="959" spans="2:9" hidden="1" x14ac:dyDescent="0.3">
      <c r="B959" s="16" t="s">
        <v>291</v>
      </c>
      <c r="C959" s="16" t="s">
        <v>225</v>
      </c>
      <c r="D959" s="15">
        <v>98</v>
      </c>
      <c r="E959" s="15" t="s">
        <v>56</v>
      </c>
      <c r="F959" s="16" t="s">
        <v>372</v>
      </c>
      <c r="G959" s="15" t="s">
        <v>397</v>
      </c>
      <c r="H959" s="89" t="s">
        <v>381</v>
      </c>
      <c r="I959" s="61">
        <v>675749.02943222411</v>
      </c>
    </row>
    <row r="960" spans="2:9" hidden="1" x14ac:dyDescent="0.3">
      <c r="B960" s="16" t="s">
        <v>291</v>
      </c>
      <c r="C960" s="16" t="s">
        <v>225</v>
      </c>
      <c r="D960" s="15">
        <v>109</v>
      </c>
      <c r="E960" s="15" t="s">
        <v>58</v>
      </c>
      <c r="F960" s="16" t="s">
        <v>372</v>
      </c>
      <c r="G960" s="15" t="s">
        <v>398</v>
      </c>
      <c r="H960" s="89" t="s">
        <v>393</v>
      </c>
      <c r="I960" s="61">
        <v>9804.9919040198711</v>
      </c>
    </row>
    <row r="961" spans="2:9" hidden="1" x14ac:dyDescent="0.3">
      <c r="B961" s="16" t="s">
        <v>291</v>
      </c>
      <c r="C961" s="16" t="s">
        <v>225</v>
      </c>
      <c r="D961" s="15">
        <v>114</v>
      </c>
      <c r="E961" s="15" t="s">
        <v>60</v>
      </c>
      <c r="F961" s="16" t="s">
        <v>372</v>
      </c>
      <c r="G961" s="15" t="s">
        <v>399</v>
      </c>
      <c r="H961" s="89" t="s">
        <v>376</v>
      </c>
      <c r="I961" s="61">
        <v>281409.46137491136</v>
      </c>
    </row>
    <row r="962" spans="2:9" hidden="1" x14ac:dyDescent="0.3">
      <c r="B962" s="16" t="s">
        <v>291</v>
      </c>
      <c r="C962" s="16" t="s">
        <v>225</v>
      </c>
      <c r="D962" s="15">
        <v>125</v>
      </c>
      <c r="E962" s="15" t="s">
        <v>62</v>
      </c>
      <c r="F962" s="16" t="s">
        <v>372</v>
      </c>
      <c r="G962" s="15" t="s">
        <v>400</v>
      </c>
      <c r="H962" s="89" t="s">
        <v>381</v>
      </c>
      <c r="I962" s="61">
        <v>496114.45783132518</v>
      </c>
    </row>
    <row r="963" spans="2:9" hidden="1" x14ac:dyDescent="0.3">
      <c r="B963" s="16" t="s">
        <v>291</v>
      </c>
      <c r="C963" s="16" t="s">
        <v>225</v>
      </c>
      <c r="D963" s="15">
        <v>127</v>
      </c>
      <c r="E963" s="15" t="s">
        <v>64</v>
      </c>
      <c r="F963" s="16" t="s">
        <v>372</v>
      </c>
      <c r="G963" s="15" t="s">
        <v>401</v>
      </c>
      <c r="H963" s="89" t="s">
        <v>393</v>
      </c>
      <c r="I963" s="61">
        <v>15633.858965272851</v>
      </c>
    </row>
    <row r="964" spans="2:9" hidden="1" x14ac:dyDescent="0.3">
      <c r="B964" s="16" t="s">
        <v>291</v>
      </c>
      <c r="C964" s="16" t="s">
        <v>225</v>
      </c>
      <c r="D964" s="15">
        <v>128</v>
      </c>
      <c r="E964" s="15" t="s">
        <v>66</v>
      </c>
      <c r="F964" s="16" t="s">
        <v>372</v>
      </c>
      <c r="G964" s="15" t="s">
        <v>402</v>
      </c>
      <c r="H964" s="89" t="s">
        <v>384</v>
      </c>
      <c r="I964" s="61">
        <v>171972.44861800136</v>
      </c>
    </row>
    <row r="965" spans="2:9" hidden="1" x14ac:dyDescent="0.3">
      <c r="B965" s="16" t="s">
        <v>291</v>
      </c>
      <c r="C965" s="16" t="s">
        <v>225</v>
      </c>
      <c r="D965" s="19">
        <v>130</v>
      </c>
      <c r="E965" s="19" t="s">
        <v>68</v>
      </c>
      <c r="F965" s="20" t="s">
        <v>372</v>
      </c>
      <c r="G965" s="19" t="s">
        <v>403</v>
      </c>
      <c r="H965" s="90" t="s">
        <v>404</v>
      </c>
      <c r="I965" s="62">
        <v>229296.59815733519</v>
      </c>
    </row>
    <row r="966" spans="2:9" hidden="1" x14ac:dyDescent="0.3">
      <c r="B966" s="16" t="s">
        <v>291</v>
      </c>
      <c r="C966" s="16" t="s">
        <v>226</v>
      </c>
      <c r="D966" s="15">
        <v>2</v>
      </c>
      <c r="E966" s="15" t="s">
        <v>6</v>
      </c>
      <c r="F966" s="16" t="s">
        <v>372</v>
      </c>
      <c r="G966" s="15" t="s">
        <v>373</v>
      </c>
      <c r="H966" s="89" t="s">
        <v>374</v>
      </c>
      <c r="I966" s="61">
        <v>4794.383416017009</v>
      </c>
    </row>
    <row r="967" spans="2:9" hidden="1" x14ac:dyDescent="0.3">
      <c r="B967" s="16" t="s">
        <v>291</v>
      </c>
      <c r="C967" s="16" t="s">
        <v>226</v>
      </c>
      <c r="D967" s="15">
        <v>11</v>
      </c>
      <c r="E967" s="15" t="s">
        <v>10</v>
      </c>
      <c r="F967" s="16" t="s">
        <v>372</v>
      </c>
      <c r="G967" s="15" t="s">
        <v>375</v>
      </c>
      <c r="H967" s="89" t="s">
        <v>376</v>
      </c>
      <c r="I967" s="61">
        <v>155407.85391566262</v>
      </c>
    </row>
    <row r="968" spans="2:9" hidden="1" x14ac:dyDescent="0.3">
      <c r="B968" s="16" t="s">
        <v>291</v>
      </c>
      <c r="C968" s="16" t="s">
        <v>226</v>
      </c>
      <c r="D968" s="15">
        <v>23</v>
      </c>
      <c r="E968" s="15" t="s">
        <v>323</v>
      </c>
      <c r="F968" s="16" t="s">
        <v>372</v>
      </c>
      <c r="G968" s="15" t="s">
        <v>377</v>
      </c>
      <c r="H968" s="89" t="s">
        <v>376</v>
      </c>
      <c r="I968" s="61">
        <v>273108.95011396095</v>
      </c>
    </row>
    <row r="969" spans="2:9" hidden="1" x14ac:dyDescent="0.3">
      <c r="B969" s="16" t="s">
        <v>291</v>
      </c>
      <c r="C969" s="16" t="s">
        <v>226</v>
      </c>
      <c r="D969" s="15">
        <v>24</v>
      </c>
      <c r="E969" s="15" t="s">
        <v>14</v>
      </c>
      <c r="F969" s="16" t="s">
        <v>372</v>
      </c>
      <c r="G969" s="15" t="s">
        <v>378</v>
      </c>
      <c r="H969" s="89" t="s">
        <v>376</v>
      </c>
      <c r="I969" s="61">
        <v>175204.62065321149</v>
      </c>
    </row>
    <row r="970" spans="2:9" hidden="1" x14ac:dyDescent="0.3">
      <c r="B970" s="16" t="s">
        <v>291</v>
      </c>
      <c r="C970" s="16" t="s">
        <v>226</v>
      </c>
      <c r="D970" s="15">
        <v>25</v>
      </c>
      <c r="E970" s="15" t="s">
        <v>18</v>
      </c>
      <c r="F970" s="16" t="s">
        <v>372</v>
      </c>
      <c r="G970" s="15" t="s">
        <v>379</v>
      </c>
      <c r="H970" s="89" t="s">
        <v>374</v>
      </c>
      <c r="I970" s="61">
        <v>60156.358584337337</v>
      </c>
    </row>
    <row r="971" spans="2:9" hidden="1" x14ac:dyDescent="0.3">
      <c r="B971" s="16" t="s">
        <v>291</v>
      </c>
      <c r="C971" s="16" t="s">
        <v>226</v>
      </c>
      <c r="D971" s="15">
        <v>26</v>
      </c>
      <c r="E971" s="15" t="s">
        <v>22</v>
      </c>
      <c r="F971" s="16" t="s">
        <v>372</v>
      </c>
      <c r="G971" s="15" t="s">
        <v>380</v>
      </c>
      <c r="H971" s="89" t="s">
        <v>381</v>
      </c>
      <c r="I971" s="61">
        <v>60156.358584337337</v>
      </c>
    </row>
    <row r="972" spans="2:9" hidden="1" x14ac:dyDescent="0.3">
      <c r="B972" s="16" t="s">
        <v>291</v>
      </c>
      <c r="C972" s="16" t="s">
        <v>226</v>
      </c>
      <c r="D972" s="15">
        <v>27</v>
      </c>
      <c r="E972" s="15" t="s">
        <v>26</v>
      </c>
      <c r="F972" s="16" t="s">
        <v>372</v>
      </c>
      <c r="G972" s="15" t="s">
        <v>382</v>
      </c>
      <c r="H972" s="89" t="s">
        <v>374</v>
      </c>
      <c r="I972" s="61">
        <v>2371.4271084337338</v>
      </c>
    </row>
    <row r="973" spans="2:9" hidden="1" x14ac:dyDescent="0.3">
      <c r="B973" s="16" t="s">
        <v>291</v>
      </c>
      <c r="C973" s="16" t="s">
        <v>226</v>
      </c>
      <c r="D973" s="15">
        <v>28</v>
      </c>
      <c r="E973" s="15" t="s">
        <v>30</v>
      </c>
      <c r="F973" s="16" t="s">
        <v>372</v>
      </c>
      <c r="G973" s="15" t="s">
        <v>383</v>
      </c>
      <c r="H973" s="89" t="s">
        <v>384</v>
      </c>
      <c r="I973" s="61">
        <v>178669.40661660995</v>
      </c>
    </row>
    <row r="974" spans="2:9" hidden="1" x14ac:dyDescent="0.3">
      <c r="B974" s="16" t="s">
        <v>291</v>
      </c>
      <c r="C974" s="16" t="s">
        <v>226</v>
      </c>
      <c r="D974" s="15">
        <v>29</v>
      </c>
      <c r="E974" s="15" t="s">
        <v>34</v>
      </c>
      <c r="F974" s="16" t="s">
        <v>372</v>
      </c>
      <c r="G974" s="15" t="s">
        <v>385</v>
      </c>
      <c r="H974" s="89" t="s">
        <v>384</v>
      </c>
      <c r="I974" s="61">
        <v>178669.40661660995</v>
      </c>
    </row>
    <row r="975" spans="2:9" hidden="1" x14ac:dyDescent="0.3">
      <c r="B975" s="16" t="s">
        <v>291</v>
      </c>
      <c r="C975" s="16" t="s">
        <v>226</v>
      </c>
      <c r="D975" s="15">
        <v>31</v>
      </c>
      <c r="E975" s="15" t="s">
        <v>36</v>
      </c>
      <c r="F975" s="16" t="s">
        <v>372</v>
      </c>
      <c r="G975" s="15" t="s">
        <v>386</v>
      </c>
      <c r="H975" s="89" t="s">
        <v>384</v>
      </c>
      <c r="I975" s="61">
        <v>14955.515863673794</v>
      </c>
    </row>
    <row r="976" spans="2:9" hidden="1" x14ac:dyDescent="0.3">
      <c r="B976" s="16" t="s">
        <v>291</v>
      </c>
      <c r="C976" s="16" t="s">
        <v>226</v>
      </c>
      <c r="D976" s="15">
        <v>34</v>
      </c>
      <c r="E976" s="15" t="s">
        <v>38</v>
      </c>
      <c r="F976" s="16" t="s">
        <v>372</v>
      </c>
      <c r="G976" s="15" t="s">
        <v>387</v>
      </c>
      <c r="H976" s="89" t="s">
        <v>384</v>
      </c>
      <c r="I976" s="61">
        <v>7100.6381777108418</v>
      </c>
    </row>
    <row r="977" spans="2:9" hidden="1" x14ac:dyDescent="0.3">
      <c r="B977" s="16" t="s">
        <v>291</v>
      </c>
      <c r="C977" s="16" t="s">
        <v>226</v>
      </c>
      <c r="D977" s="15">
        <v>35</v>
      </c>
      <c r="E977" s="15" t="s">
        <v>40</v>
      </c>
      <c r="F977" s="16" t="s">
        <v>372</v>
      </c>
      <c r="G977" s="15" t="s">
        <v>388</v>
      </c>
      <c r="H977" s="89" t="s">
        <v>384</v>
      </c>
      <c r="I977" s="61">
        <v>156614.16212439202</v>
      </c>
    </row>
    <row r="978" spans="2:9" hidden="1" x14ac:dyDescent="0.3">
      <c r="B978" s="16" t="s">
        <v>291</v>
      </c>
      <c r="C978" s="16" t="s">
        <v>226</v>
      </c>
      <c r="D978" s="15">
        <v>38</v>
      </c>
      <c r="E978" s="15" t="s">
        <v>42</v>
      </c>
      <c r="F978" s="16" t="s">
        <v>372</v>
      </c>
      <c r="G978" s="15" t="s">
        <v>389</v>
      </c>
      <c r="H978" s="89" t="s">
        <v>374</v>
      </c>
      <c r="I978" s="61">
        <v>127621.00472615</v>
      </c>
    </row>
    <row r="979" spans="2:9" hidden="1" x14ac:dyDescent="0.3">
      <c r="B979" s="16" t="s">
        <v>291</v>
      </c>
      <c r="C979" s="16" t="s">
        <v>226</v>
      </c>
      <c r="D979" s="15">
        <v>42</v>
      </c>
      <c r="E979" s="15" t="s">
        <v>44</v>
      </c>
      <c r="F979" s="16" t="s">
        <v>372</v>
      </c>
      <c r="G979" s="15" t="s">
        <v>390</v>
      </c>
      <c r="H979" s="89" t="s">
        <v>374</v>
      </c>
      <c r="I979" s="61">
        <v>14332.941186854017</v>
      </c>
    </row>
    <row r="980" spans="2:9" hidden="1" x14ac:dyDescent="0.3">
      <c r="B980" s="16" t="s">
        <v>291</v>
      </c>
      <c r="C980" s="16" t="s">
        <v>226</v>
      </c>
      <c r="D980" s="15">
        <v>59</v>
      </c>
      <c r="E980" s="15" t="s">
        <v>46</v>
      </c>
      <c r="F980" s="16" t="s">
        <v>372</v>
      </c>
      <c r="G980" s="15" t="s">
        <v>391</v>
      </c>
      <c r="H980" s="89" t="s">
        <v>374</v>
      </c>
      <c r="I980" s="61">
        <v>120522.31480090531</v>
      </c>
    </row>
    <row r="981" spans="2:9" hidden="1" x14ac:dyDescent="0.3">
      <c r="B981" s="16" t="s">
        <v>291</v>
      </c>
      <c r="C981" s="16" t="s">
        <v>226</v>
      </c>
      <c r="D981" s="15">
        <v>65</v>
      </c>
      <c r="E981" s="15" t="s">
        <v>48</v>
      </c>
      <c r="F981" s="16" t="s">
        <v>372</v>
      </c>
      <c r="G981" s="15" t="s">
        <v>392</v>
      </c>
      <c r="H981" s="89" t="s">
        <v>393</v>
      </c>
      <c r="I981" s="61">
        <v>1279.9753012048188</v>
      </c>
    </row>
    <row r="982" spans="2:9" hidden="1" x14ac:dyDescent="0.3">
      <c r="B982" s="16" t="s">
        <v>291</v>
      </c>
      <c r="C982" s="16" t="s">
        <v>226</v>
      </c>
      <c r="D982" s="15">
        <v>84</v>
      </c>
      <c r="E982" s="15" t="s">
        <v>50</v>
      </c>
      <c r="F982" s="16" t="s">
        <v>372</v>
      </c>
      <c r="G982" s="15" t="s">
        <v>394</v>
      </c>
      <c r="H982" s="89" t="s">
        <v>393</v>
      </c>
      <c r="I982" s="61">
        <v>6666.5380271084332</v>
      </c>
    </row>
    <row r="983" spans="2:9" hidden="1" x14ac:dyDescent="0.3">
      <c r="B983" s="16" t="s">
        <v>291</v>
      </c>
      <c r="C983" s="16" t="s">
        <v>226</v>
      </c>
      <c r="D983" s="15">
        <v>90</v>
      </c>
      <c r="E983" s="15" t="s">
        <v>52</v>
      </c>
      <c r="F983" s="16" t="s">
        <v>372</v>
      </c>
      <c r="G983" s="15" t="s">
        <v>395</v>
      </c>
      <c r="H983" s="89" t="s">
        <v>384</v>
      </c>
      <c r="I983" s="61">
        <v>280766.21039752994</v>
      </c>
    </row>
    <row r="984" spans="2:9" hidden="1" x14ac:dyDescent="0.3">
      <c r="B984" s="16" t="s">
        <v>291</v>
      </c>
      <c r="C984" s="16" t="s">
        <v>226</v>
      </c>
      <c r="D984" s="15">
        <v>91</v>
      </c>
      <c r="E984" s="15" t="s">
        <v>54</v>
      </c>
      <c r="F984" s="16" t="s">
        <v>372</v>
      </c>
      <c r="G984" s="15" t="s">
        <v>396</v>
      </c>
      <c r="H984" s="89" t="s">
        <v>384</v>
      </c>
      <c r="I984" s="61">
        <v>213564.76653326186</v>
      </c>
    </row>
    <row r="985" spans="2:9" hidden="1" x14ac:dyDescent="0.3">
      <c r="B985" s="16" t="s">
        <v>291</v>
      </c>
      <c r="C985" s="16" t="s">
        <v>226</v>
      </c>
      <c r="D985" s="15">
        <v>98</v>
      </c>
      <c r="E985" s="15" t="s">
        <v>56</v>
      </c>
      <c r="F985" s="16" t="s">
        <v>372</v>
      </c>
      <c r="G985" s="15" t="s">
        <v>397</v>
      </c>
      <c r="H985" s="89" t="s">
        <v>381</v>
      </c>
      <c r="I985" s="61">
        <v>820580.75496987929</v>
      </c>
    </row>
    <row r="986" spans="2:9" hidden="1" x14ac:dyDescent="0.3">
      <c r="B986" s="16" t="s">
        <v>291</v>
      </c>
      <c r="C986" s="16" t="s">
        <v>226</v>
      </c>
      <c r="D986" s="15">
        <v>109</v>
      </c>
      <c r="E986" s="15" t="s">
        <v>58</v>
      </c>
      <c r="F986" s="16" t="s">
        <v>372</v>
      </c>
      <c r="G986" s="15" t="s">
        <v>398</v>
      </c>
      <c r="H986" s="89" t="s">
        <v>393</v>
      </c>
      <c r="I986" s="61">
        <v>11906.746987951807</v>
      </c>
    </row>
    <row r="987" spans="2:9" hidden="1" x14ac:dyDescent="0.3">
      <c r="B987" s="16" t="s">
        <v>291</v>
      </c>
      <c r="C987" s="16" t="s">
        <v>226</v>
      </c>
      <c r="D987" s="15">
        <v>114</v>
      </c>
      <c r="E987" s="15" t="s">
        <v>60</v>
      </c>
      <c r="F987" s="16" t="s">
        <v>372</v>
      </c>
      <c r="G987" s="15" t="s">
        <v>399</v>
      </c>
      <c r="H987" s="89" t="s">
        <v>376</v>
      </c>
      <c r="I987" s="61">
        <v>277634.19649324042</v>
      </c>
    </row>
    <row r="988" spans="2:9" hidden="1" x14ac:dyDescent="0.3">
      <c r="B988" s="16" t="s">
        <v>291</v>
      </c>
      <c r="C988" s="16" t="s">
        <v>226</v>
      </c>
      <c r="D988" s="15">
        <v>125</v>
      </c>
      <c r="E988" s="15" t="s">
        <v>62</v>
      </c>
      <c r="F988" s="16" t="s">
        <v>372</v>
      </c>
      <c r="G988" s="15" t="s">
        <v>400</v>
      </c>
      <c r="H988" s="89" t="s">
        <v>381</v>
      </c>
      <c r="I988" s="61">
        <v>371717.47838855413</v>
      </c>
    </row>
    <row r="989" spans="2:9" hidden="1" x14ac:dyDescent="0.3">
      <c r="B989" s="16" t="s">
        <v>291</v>
      </c>
      <c r="C989" s="16" t="s">
        <v>226</v>
      </c>
      <c r="D989" s="15">
        <v>127</v>
      </c>
      <c r="E989" s="15" t="s">
        <v>64</v>
      </c>
      <c r="F989" s="16" t="s">
        <v>372</v>
      </c>
      <c r="G989" s="15" t="s">
        <v>401</v>
      </c>
      <c r="H989" s="89" t="s">
        <v>393</v>
      </c>
      <c r="I989" s="61">
        <v>6726.0717620481919</v>
      </c>
    </row>
    <row r="990" spans="2:9" hidden="1" x14ac:dyDescent="0.3">
      <c r="B990" s="16" t="s">
        <v>291</v>
      </c>
      <c r="C990" s="16" t="s">
        <v>226</v>
      </c>
      <c r="D990" s="15">
        <v>128</v>
      </c>
      <c r="E990" s="15" t="s">
        <v>66</v>
      </c>
      <c r="F990" s="16" t="s">
        <v>372</v>
      </c>
      <c r="G990" s="15" t="s">
        <v>402</v>
      </c>
      <c r="H990" s="89" t="s">
        <v>384</v>
      </c>
      <c r="I990" s="61">
        <v>173640.06024096382</v>
      </c>
    </row>
    <row r="991" spans="2:9" hidden="1" x14ac:dyDescent="0.3">
      <c r="B991" s="16" t="s">
        <v>291</v>
      </c>
      <c r="C991" s="16" t="s">
        <v>226</v>
      </c>
      <c r="D991" s="19">
        <v>130</v>
      </c>
      <c r="E991" s="19" t="s">
        <v>68</v>
      </c>
      <c r="F991" s="20" t="s">
        <v>372</v>
      </c>
      <c r="G991" s="19" t="s">
        <v>403</v>
      </c>
      <c r="H991" s="90" t="s">
        <v>404</v>
      </c>
      <c r="I991" s="62">
        <v>159526.25590768747</v>
      </c>
    </row>
    <row r="992" spans="2:9" hidden="1" x14ac:dyDescent="0.3">
      <c r="B992" s="16" t="s">
        <v>292</v>
      </c>
      <c r="C992" s="16" t="s">
        <v>227</v>
      </c>
      <c r="D992" s="15">
        <v>2</v>
      </c>
      <c r="E992" s="15" t="s">
        <v>6</v>
      </c>
      <c r="F992" s="16" t="s">
        <v>372</v>
      </c>
      <c r="G992" s="15" t="s">
        <v>373</v>
      </c>
      <c r="H992" s="89" t="s">
        <v>374</v>
      </c>
      <c r="I992" s="61">
        <v>4221.0447973632918</v>
      </c>
    </row>
    <row r="993" spans="2:9" hidden="1" x14ac:dyDescent="0.3">
      <c r="B993" s="16" t="s">
        <v>292</v>
      </c>
      <c r="C993" s="16" t="s">
        <v>227</v>
      </c>
      <c r="D993" s="15">
        <v>11</v>
      </c>
      <c r="E993" s="15" t="s">
        <v>10</v>
      </c>
      <c r="F993" s="16" t="s">
        <v>372</v>
      </c>
      <c r="G993" s="15" t="s">
        <v>375</v>
      </c>
      <c r="H993" s="89" t="s">
        <v>376</v>
      </c>
      <c r="I993" s="61">
        <v>258515.23830616579</v>
      </c>
    </row>
    <row r="994" spans="2:9" hidden="1" x14ac:dyDescent="0.3">
      <c r="B994" s="16" t="s">
        <v>292</v>
      </c>
      <c r="C994" s="16" t="s">
        <v>227</v>
      </c>
      <c r="D994" s="15">
        <v>23</v>
      </c>
      <c r="E994" s="15" t="s">
        <v>323</v>
      </c>
      <c r="F994" s="16" t="s">
        <v>372</v>
      </c>
      <c r="G994" s="15" t="s">
        <v>377</v>
      </c>
      <c r="H994" s="89" t="s">
        <v>376</v>
      </c>
      <c r="I994" s="61">
        <v>237440.796420978</v>
      </c>
    </row>
    <row r="995" spans="2:9" hidden="1" x14ac:dyDescent="0.3">
      <c r="B995" s="16" t="s">
        <v>292</v>
      </c>
      <c r="C995" s="16" t="s">
        <v>227</v>
      </c>
      <c r="D995" s="15">
        <v>24</v>
      </c>
      <c r="E995" s="15" t="s">
        <v>14</v>
      </c>
      <c r="F995" s="16" t="s">
        <v>372</v>
      </c>
      <c r="G995" s="15" t="s">
        <v>378</v>
      </c>
      <c r="H995" s="89" t="s">
        <v>376</v>
      </c>
      <c r="I995" s="61">
        <v>205309.32177651391</v>
      </c>
    </row>
    <row r="996" spans="2:9" hidden="1" x14ac:dyDescent="0.3">
      <c r="B996" s="16" t="s">
        <v>292</v>
      </c>
      <c r="C996" s="16" t="s">
        <v>227</v>
      </c>
      <c r="D996" s="15">
        <v>25</v>
      </c>
      <c r="E996" s="15" t="s">
        <v>18</v>
      </c>
      <c r="F996" s="16" t="s">
        <v>372</v>
      </c>
      <c r="G996" s="15" t="s">
        <v>379</v>
      </c>
      <c r="H996" s="89" t="s">
        <v>374</v>
      </c>
      <c r="I996" s="61">
        <v>124028.6144578313</v>
      </c>
    </row>
    <row r="997" spans="2:9" hidden="1" x14ac:dyDescent="0.3">
      <c r="B997" s="16" t="s">
        <v>292</v>
      </c>
      <c r="C997" s="16" t="s">
        <v>227</v>
      </c>
      <c r="D997" s="15">
        <v>26</v>
      </c>
      <c r="E997" s="15" t="s">
        <v>22</v>
      </c>
      <c r="F997" s="16" t="s">
        <v>372</v>
      </c>
      <c r="G997" s="15" t="s">
        <v>380</v>
      </c>
      <c r="H997" s="89" t="s">
        <v>381</v>
      </c>
      <c r="I997" s="61">
        <v>111029.74977191431</v>
      </c>
    </row>
    <row r="998" spans="2:9" hidden="1" x14ac:dyDescent="0.3">
      <c r="B998" s="16" t="s">
        <v>292</v>
      </c>
      <c r="C998" s="16" t="s">
        <v>227</v>
      </c>
      <c r="D998" s="15">
        <v>27</v>
      </c>
      <c r="E998" s="15" t="s">
        <v>26</v>
      </c>
      <c r="F998" s="16" t="s">
        <v>372</v>
      </c>
      <c r="G998" s="15" t="s">
        <v>382</v>
      </c>
      <c r="H998" s="89" t="s">
        <v>374</v>
      </c>
      <c r="I998" s="61">
        <v>1952.5921511612512</v>
      </c>
    </row>
    <row r="999" spans="2:9" hidden="1" x14ac:dyDescent="0.3">
      <c r="B999" s="16" t="s">
        <v>292</v>
      </c>
      <c r="C999" s="16" t="s">
        <v>227</v>
      </c>
      <c r="D999" s="15">
        <v>28</v>
      </c>
      <c r="E999" s="15" t="s">
        <v>30</v>
      </c>
      <c r="F999" s="16" t="s">
        <v>372</v>
      </c>
      <c r="G999" s="15" t="s">
        <v>383</v>
      </c>
      <c r="H999" s="89" t="s">
        <v>384</v>
      </c>
      <c r="I999" s="61">
        <v>185089.46432882687</v>
      </c>
    </row>
    <row r="1000" spans="2:9" hidden="1" x14ac:dyDescent="0.3">
      <c r="B1000" s="16" t="s">
        <v>292</v>
      </c>
      <c r="C1000" s="16" t="s">
        <v>227</v>
      </c>
      <c r="D1000" s="15">
        <v>29</v>
      </c>
      <c r="E1000" s="15" t="s">
        <v>34</v>
      </c>
      <c r="F1000" s="16" t="s">
        <v>372</v>
      </c>
      <c r="G1000" s="15" t="s">
        <v>385</v>
      </c>
      <c r="H1000" s="89" t="s">
        <v>384</v>
      </c>
      <c r="I1000" s="61">
        <v>193040.17521602515</v>
      </c>
    </row>
    <row r="1001" spans="2:9" hidden="1" x14ac:dyDescent="0.3">
      <c r="B1001" s="16" t="s">
        <v>292</v>
      </c>
      <c r="C1001" s="16" t="s">
        <v>227</v>
      </c>
      <c r="D1001" s="15">
        <v>31</v>
      </c>
      <c r="E1001" s="15" t="s">
        <v>36</v>
      </c>
      <c r="F1001" s="16" t="s">
        <v>372</v>
      </c>
      <c r="G1001" s="15" t="s">
        <v>386</v>
      </c>
      <c r="H1001" s="89" t="s">
        <v>384</v>
      </c>
      <c r="I1001" s="61">
        <v>7385.6319541166686</v>
      </c>
    </row>
    <row r="1002" spans="2:9" hidden="1" x14ac:dyDescent="0.3">
      <c r="B1002" s="16" t="s">
        <v>292</v>
      </c>
      <c r="C1002" s="16" t="s">
        <v>227</v>
      </c>
      <c r="D1002" s="15">
        <v>34</v>
      </c>
      <c r="E1002" s="15" t="s">
        <v>38</v>
      </c>
      <c r="F1002" s="16" t="s">
        <v>372</v>
      </c>
      <c r="G1002" s="15" t="s">
        <v>387</v>
      </c>
      <c r="H1002" s="89" t="s">
        <v>384</v>
      </c>
      <c r="I1002" s="61">
        <v>5873.3301899819735</v>
      </c>
    </row>
    <row r="1003" spans="2:9" hidden="1" x14ac:dyDescent="0.3">
      <c r="B1003" s="16" t="s">
        <v>292</v>
      </c>
      <c r="C1003" s="16" t="s">
        <v>227</v>
      </c>
      <c r="D1003" s="15">
        <v>35</v>
      </c>
      <c r="E1003" s="15" t="s">
        <v>40</v>
      </c>
      <c r="F1003" s="16" t="s">
        <v>372</v>
      </c>
      <c r="G1003" s="15" t="s">
        <v>388</v>
      </c>
      <c r="H1003" s="89" t="s">
        <v>384</v>
      </c>
      <c r="I1003" s="61">
        <v>223251.50602409636</v>
      </c>
    </row>
    <row r="1004" spans="2:9" hidden="1" x14ac:dyDescent="0.3">
      <c r="B1004" s="16" t="s">
        <v>292</v>
      </c>
      <c r="C1004" s="16" t="s">
        <v>227</v>
      </c>
      <c r="D1004" s="15">
        <v>38</v>
      </c>
      <c r="E1004" s="15" t="s">
        <v>42</v>
      </c>
      <c r="F1004" s="16" t="s">
        <v>372</v>
      </c>
      <c r="G1004" s="15" t="s">
        <v>389</v>
      </c>
      <c r="H1004" s="89" t="s">
        <v>374</v>
      </c>
      <c r="I1004" s="61">
        <v>82313.313793237132</v>
      </c>
    </row>
    <row r="1005" spans="2:9" hidden="1" x14ac:dyDescent="0.3">
      <c r="B1005" s="16" t="s">
        <v>292</v>
      </c>
      <c r="C1005" s="16" t="s">
        <v>227</v>
      </c>
      <c r="D1005" s="15">
        <v>42</v>
      </c>
      <c r="E1005" s="15" t="s">
        <v>44</v>
      </c>
      <c r="F1005" s="16" t="s">
        <v>372</v>
      </c>
      <c r="G1005" s="15" t="s">
        <v>390</v>
      </c>
      <c r="H1005" s="89" t="s">
        <v>374</v>
      </c>
      <c r="I1005" s="61">
        <v>14332.941186854017</v>
      </c>
    </row>
    <row r="1006" spans="2:9" hidden="1" x14ac:dyDescent="0.3">
      <c r="B1006" s="16" t="s">
        <v>292</v>
      </c>
      <c r="C1006" s="16" t="s">
        <v>227</v>
      </c>
      <c r="D1006" s="15">
        <v>59</v>
      </c>
      <c r="E1006" s="15" t="s">
        <v>46</v>
      </c>
      <c r="F1006" s="16" t="s">
        <v>372</v>
      </c>
      <c r="G1006" s="15" t="s">
        <v>391</v>
      </c>
      <c r="H1006" s="89" t="s">
        <v>374</v>
      </c>
      <c r="I1006" s="61">
        <v>103468.41894753797</v>
      </c>
    </row>
    <row r="1007" spans="2:9" hidden="1" x14ac:dyDescent="0.3">
      <c r="B1007" s="16" t="s">
        <v>292</v>
      </c>
      <c r="C1007" s="16" t="s">
        <v>227</v>
      </c>
      <c r="D1007" s="15">
        <v>65</v>
      </c>
      <c r="E1007" s="15" t="s">
        <v>48</v>
      </c>
      <c r="F1007" s="16" t="s">
        <v>372</v>
      </c>
      <c r="G1007" s="15" t="s">
        <v>392</v>
      </c>
      <c r="H1007" s="89" t="s">
        <v>393</v>
      </c>
      <c r="I1007" s="61">
        <v>1053.7547363848566</v>
      </c>
    </row>
    <row r="1008" spans="2:9" hidden="1" x14ac:dyDescent="0.3">
      <c r="B1008" s="16" t="s">
        <v>292</v>
      </c>
      <c r="C1008" s="16" t="s">
        <v>227</v>
      </c>
      <c r="D1008" s="15">
        <v>84</v>
      </c>
      <c r="E1008" s="15" t="s">
        <v>50</v>
      </c>
      <c r="F1008" s="16" t="s">
        <v>372</v>
      </c>
      <c r="G1008" s="15" t="s">
        <v>394</v>
      </c>
      <c r="H1008" s="89" t="s">
        <v>393</v>
      </c>
      <c r="I1008" s="61">
        <v>6602.5611434947068</v>
      </c>
    </row>
    <row r="1009" spans="2:9" hidden="1" x14ac:dyDescent="0.3">
      <c r="B1009" s="16" t="s">
        <v>292</v>
      </c>
      <c r="C1009" s="16" t="s">
        <v>227</v>
      </c>
      <c r="D1009" s="15">
        <v>90</v>
      </c>
      <c r="E1009" s="15" t="s">
        <v>52</v>
      </c>
      <c r="F1009" s="16" t="s">
        <v>372</v>
      </c>
      <c r="G1009" s="15" t="s">
        <v>395</v>
      </c>
      <c r="H1009" s="89" t="s">
        <v>384</v>
      </c>
      <c r="I1009" s="61">
        <v>272862.95180722879</v>
      </c>
    </row>
    <row r="1010" spans="2:9" hidden="1" x14ac:dyDescent="0.3">
      <c r="B1010" s="16" t="s">
        <v>292</v>
      </c>
      <c r="C1010" s="16" t="s">
        <v>227</v>
      </c>
      <c r="D1010" s="15">
        <v>91</v>
      </c>
      <c r="E1010" s="15" t="s">
        <v>54</v>
      </c>
      <c r="F1010" s="16" t="s">
        <v>372</v>
      </c>
      <c r="G1010" s="15" t="s">
        <v>396</v>
      </c>
      <c r="H1010" s="89" t="s">
        <v>384</v>
      </c>
      <c r="I1010" s="61">
        <v>251692.62225372074</v>
      </c>
    </row>
    <row r="1011" spans="2:9" hidden="1" x14ac:dyDescent="0.3">
      <c r="B1011" s="16" t="s">
        <v>292</v>
      </c>
      <c r="C1011" s="16" t="s">
        <v>227</v>
      </c>
      <c r="D1011" s="15">
        <v>98</v>
      </c>
      <c r="E1011" s="15" t="s">
        <v>56</v>
      </c>
      <c r="F1011" s="16" t="s">
        <v>372</v>
      </c>
      <c r="G1011" s="15" t="s">
        <v>397</v>
      </c>
      <c r="H1011" s="89" t="s">
        <v>381</v>
      </c>
      <c r="I1011" s="61">
        <v>569506.04408869799</v>
      </c>
    </row>
    <row r="1012" spans="2:9" hidden="1" x14ac:dyDescent="0.3">
      <c r="B1012" s="16" t="s">
        <v>292</v>
      </c>
      <c r="C1012" s="16" t="s">
        <v>227</v>
      </c>
      <c r="D1012" s="15">
        <v>109</v>
      </c>
      <c r="E1012" s="15" t="s">
        <v>58</v>
      </c>
      <c r="F1012" s="16" t="s">
        <v>372</v>
      </c>
      <c r="G1012" s="15" t="s">
        <v>398</v>
      </c>
      <c r="H1012" s="89" t="s">
        <v>393</v>
      </c>
      <c r="I1012" s="61">
        <v>9804.9919040198711</v>
      </c>
    </row>
    <row r="1013" spans="2:9" hidden="1" x14ac:dyDescent="0.3">
      <c r="B1013" s="16" t="s">
        <v>292</v>
      </c>
      <c r="C1013" s="16" t="s">
        <v>227</v>
      </c>
      <c r="D1013" s="15">
        <v>114</v>
      </c>
      <c r="E1013" s="15" t="s">
        <v>60</v>
      </c>
      <c r="F1013" s="16" t="s">
        <v>372</v>
      </c>
      <c r="G1013" s="15" t="s">
        <v>399</v>
      </c>
      <c r="H1013" s="89" t="s">
        <v>376</v>
      </c>
      <c r="I1013" s="61">
        <v>256867.42957122604</v>
      </c>
    </row>
    <row r="1014" spans="2:9" hidden="1" x14ac:dyDescent="0.3">
      <c r="B1014" s="16" t="s">
        <v>292</v>
      </c>
      <c r="C1014" s="16" t="s">
        <v>227</v>
      </c>
      <c r="D1014" s="15">
        <v>125</v>
      </c>
      <c r="E1014" s="15" t="s">
        <v>62</v>
      </c>
      <c r="F1014" s="16" t="s">
        <v>372</v>
      </c>
      <c r="G1014" s="15" t="s">
        <v>400</v>
      </c>
      <c r="H1014" s="89" t="s">
        <v>381</v>
      </c>
      <c r="I1014" s="61">
        <v>347280.12048192765</v>
      </c>
    </row>
    <row r="1015" spans="2:9" hidden="1" x14ac:dyDescent="0.3">
      <c r="B1015" s="16" t="s">
        <v>292</v>
      </c>
      <c r="C1015" s="16" t="s">
        <v>227</v>
      </c>
      <c r="D1015" s="15">
        <v>127</v>
      </c>
      <c r="E1015" s="15" t="s">
        <v>64</v>
      </c>
      <c r="F1015" s="16" t="s">
        <v>372</v>
      </c>
      <c r="G1015" s="15" t="s">
        <v>401</v>
      </c>
      <c r="H1015" s="89" t="s">
        <v>393</v>
      </c>
      <c r="I1015" s="61">
        <v>8151.3543663367645</v>
      </c>
    </row>
    <row r="1016" spans="2:9" hidden="1" x14ac:dyDescent="0.3">
      <c r="B1016" s="16" t="s">
        <v>292</v>
      </c>
      <c r="C1016" s="16" t="s">
        <v>227</v>
      </c>
      <c r="D1016" s="15">
        <v>128</v>
      </c>
      <c r="E1016" s="15" t="s">
        <v>66</v>
      </c>
      <c r="F1016" s="16" t="s">
        <v>372</v>
      </c>
      <c r="G1016" s="15" t="s">
        <v>402</v>
      </c>
      <c r="H1016" s="89" t="s">
        <v>384</v>
      </c>
      <c r="I1016" s="61">
        <v>223251.50602409636</v>
      </c>
    </row>
    <row r="1017" spans="2:9" hidden="1" x14ac:dyDescent="0.3">
      <c r="B1017" s="16" t="s">
        <v>292</v>
      </c>
      <c r="C1017" s="16" t="s">
        <v>227</v>
      </c>
      <c r="D1017" s="19">
        <v>130</v>
      </c>
      <c r="E1017" s="19" t="s">
        <v>68</v>
      </c>
      <c r="F1017" s="20" t="s">
        <v>372</v>
      </c>
      <c r="G1017" s="19" t="s">
        <v>403</v>
      </c>
      <c r="H1017" s="90" t="s">
        <v>404</v>
      </c>
      <c r="I1017" s="62">
        <v>182315.72103735711</v>
      </c>
    </row>
    <row r="1018" spans="2:9" hidden="1" x14ac:dyDescent="0.3">
      <c r="B1018" s="16" t="s">
        <v>292</v>
      </c>
      <c r="C1018" s="16" t="s">
        <v>228</v>
      </c>
      <c r="D1018" s="15">
        <v>2</v>
      </c>
      <c r="E1018" s="15" t="s">
        <v>6</v>
      </c>
      <c r="F1018" s="16" t="s">
        <v>372</v>
      </c>
      <c r="G1018" s="15" t="s">
        <v>373</v>
      </c>
      <c r="H1018" s="89" t="s">
        <v>374</v>
      </c>
      <c r="I1018" s="61">
        <v>3775.3643584553347</v>
      </c>
    </row>
    <row r="1019" spans="2:9" hidden="1" x14ac:dyDescent="0.3">
      <c r="B1019" s="16" t="s">
        <v>292</v>
      </c>
      <c r="C1019" s="16" t="s">
        <v>228</v>
      </c>
      <c r="D1019" s="15">
        <v>11</v>
      </c>
      <c r="E1019" s="15" t="s">
        <v>10</v>
      </c>
      <c r="F1019" s="16" t="s">
        <v>372</v>
      </c>
      <c r="G1019" s="15" t="s">
        <v>375</v>
      </c>
      <c r="H1019" s="89" t="s">
        <v>376</v>
      </c>
      <c r="I1019" s="61">
        <v>190038.08186434346</v>
      </c>
    </row>
    <row r="1020" spans="2:9" hidden="1" x14ac:dyDescent="0.3">
      <c r="B1020" s="16" t="s">
        <v>292</v>
      </c>
      <c r="C1020" s="16" t="s">
        <v>228</v>
      </c>
      <c r="D1020" s="15">
        <v>23</v>
      </c>
      <c r="E1020" s="15" t="s">
        <v>323</v>
      </c>
      <c r="F1020" s="16" t="s">
        <v>372</v>
      </c>
      <c r="G1020" s="15" t="s">
        <v>377</v>
      </c>
      <c r="H1020" s="89" t="s">
        <v>376</v>
      </c>
      <c r="I1020" s="61">
        <v>172209.89833383675</v>
      </c>
    </row>
    <row r="1021" spans="2:9" hidden="1" x14ac:dyDescent="0.3">
      <c r="B1021" s="16" t="s">
        <v>292</v>
      </c>
      <c r="C1021" s="16" t="s">
        <v>228</v>
      </c>
      <c r="D1021" s="15">
        <v>24</v>
      </c>
      <c r="E1021" s="15" t="s">
        <v>14</v>
      </c>
      <c r="F1021" s="16" t="s">
        <v>372</v>
      </c>
      <c r="G1021" s="15" t="s">
        <v>378</v>
      </c>
      <c r="H1021" s="89" t="s">
        <v>376</v>
      </c>
      <c r="I1021" s="61">
        <v>175204.62065321149</v>
      </c>
    </row>
    <row r="1022" spans="2:9" hidden="1" x14ac:dyDescent="0.3">
      <c r="B1022" s="16" t="s">
        <v>292</v>
      </c>
      <c r="C1022" s="16" t="s">
        <v>228</v>
      </c>
      <c r="D1022" s="15">
        <v>25</v>
      </c>
      <c r="E1022" s="15" t="s">
        <v>18</v>
      </c>
      <c r="F1022" s="16" t="s">
        <v>372</v>
      </c>
      <c r="G1022" s="15" t="s">
        <v>379</v>
      </c>
      <c r="H1022" s="89" t="s">
        <v>374</v>
      </c>
      <c r="I1022" s="61">
        <v>87512.528915060655</v>
      </c>
    </row>
    <row r="1023" spans="2:9" hidden="1" x14ac:dyDescent="0.3">
      <c r="B1023" s="16" t="s">
        <v>292</v>
      </c>
      <c r="C1023" s="16" t="s">
        <v>228</v>
      </c>
      <c r="D1023" s="15">
        <v>26</v>
      </c>
      <c r="E1023" s="15" t="s">
        <v>22</v>
      </c>
      <c r="F1023" s="16" t="s">
        <v>372</v>
      </c>
      <c r="G1023" s="15" t="s">
        <v>380</v>
      </c>
      <c r="H1023" s="89" t="s">
        <v>381</v>
      </c>
      <c r="I1023" s="61">
        <v>106734.73033608208</v>
      </c>
    </row>
    <row r="1024" spans="2:9" hidden="1" x14ac:dyDescent="0.3">
      <c r="B1024" s="16" t="s">
        <v>292</v>
      </c>
      <c r="C1024" s="16" t="s">
        <v>228</v>
      </c>
      <c r="D1024" s="15">
        <v>27</v>
      </c>
      <c r="E1024" s="15" t="s">
        <v>26</v>
      </c>
      <c r="F1024" s="16" t="s">
        <v>372</v>
      </c>
      <c r="G1024" s="15" t="s">
        <v>382</v>
      </c>
      <c r="H1024" s="89" t="s">
        <v>374</v>
      </c>
      <c r="I1024" s="61">
        <v>1952.5921511612512</v>
      </c>
    </row>
    <row r="1025" spans="2:9" hidden="1" x14ac:dyDescent="0.3">
      <c r="B1025" s="16" t="s">
        <v>292</v>
      </c>
      <c r="C1025" s="16" t="s">
        <v>228</v>
      </c>
      <c r="D1025" s="15">
        <v>28</v>
      </c>
      <c r="E1025" s="15" t="s">
        <v>30</v>
      </c>
      <c r="F1025" s="16" t="s">
        <v>372</v>
      </c>
      <c r="G1025" s="15" t="s">
        <v>383</v>
      </c>
      <c r="H1025" s="89" t="s">
        <v>384</v>
      </c>
      <c r="I1025" s="61">
        <v>149210.58458756848</v>
      </c>
    </row>
    <row r="1026" spans="2:9" hidden="1" x14ac:dyDescent="0.3">
      <c r="B1026" s="16" t="s">
        <v>292</v>
      </c>
      <c r="C1026" s="16" t="s">
        <v>228</v>
      </c>
      <c r="D1026" s="15">
        <v>29</v>
      </c>
      <c r="E1026" s="15" t="s">
        <v>34</v>
      </c>
      <c r="F1026" s="16" t="s">
        <v>372</v>
      </c>
      <c r="G1026" s="15" t="s">
        <v>385</v>
      </c>
      <c r="H1026" s="89" t="s">
        <v>384</v>
      </c>
      <c r="I1026" s="61">
        <v>139302.62379367984</v>
      </c>
    </row>
    <row r="1027" spans="2:9" hidden="1" x14ac:dyDescent="0.3">
      <c r="B1027" s="16" t="s">
        <v>292</v>
      </c>
      <c r="C1027" s="16" t="s">
        <v>228</v>
      </c>
      <c r="D1027" s="15">
        <v>31</v>
      </c>
      <c r="E1027" s="15" t="s">
        <v>36</v>
      </c>
      <c r="F1027" s="16" t="s">
        <v>372</v>
      </c>
      <c r="G1027" s="15" t="s">
        <v>386</v>
      </c>
      <c r="H1027" s="89" t="s">
        <v>384</v>
      </c>
      <c r="I1027" s="61">
        <v>10926.472683503669</v>
      </c>
    </row>
    <row r="1028" spans="2:9" hidden="1" x14ac:dyDescent="0.3">
      <c r="B1028" s="16" t="s">
        <v>292</v>
      </c>
      <c r="C1028" s="16" t="s">
        <v>228</v>
      </c>
      <c r="D1028" s="15">
        <v>34</v>
      </c>
      <c r="E1028" s="15" t="s">
        <v>38</v>
      </c>
      <c r="F1028" s="16" t="s">
        <v>372</v>
      </c>
      <c r="G1028" s="15" t="s">
        <v>387</v>
      </c>
      <c r="H1028" s="89" t="s">
        <v>384</v>
      </c>
      <c r="I1028" s="61">
        <v>9400.4390512707978</v>
      </c>
    </row>
    <row r="1029" spans="2:9" hidden="1" x14ac:dyDescent="0.3">
      <c r="B1029" s="16" t="s">
        <v>292</v>
      </c>
      <c r="C1029" s="16" t="s">
        <v>228</v>
      </c>
      <c r="D1029" s="15">
        <v>35</v>
      </c>
      <c r="E1029" s="15" t="s">
        <v>40</v>
      </c>
      <c r="F1029" s="16" t="s">
        <v>372</v>
      </c>
      <c r="G1029" s="15" t="s">
        <v>388</v>
      </c>
      <c r="H1029" s="89" t="s">
        <v>384</v>
      </c>
      <c r="I1029" s="61">
        <v>159901.34250109541</v>
      </c>
    </row>
    <row r="1030" spans="2:9" hidden="1" x14ac:dyDescent="0.3">
      <c r="B1030" s="16" t="s">
        <v>292</v>
      </c>
      <c r="C1030" s="16" t="s">
        <v>228</v>
      </c>
      <c r="D1030" s="15">
        <v>38</v>
      </c>
      <c r="E1030" s="15" t="s">
        <v>42</v>
      </c>
      <c r="F1030" s="16" t="s">
        <v>372</v>
      </c>
      <c r="G1030" s="15" t="s">
        <v>389</v>
      </c>
      <c r="H1030" s="89" t="s">
        <v>374</v>
      </c>
      <c r="I1030" s="61">
        <v>82313.313793237132</v>
      </c>
    </row>
    <row r="1031" spans="2:9" hidden="1" x14ac:dyDescent="0.3">
      <c r="B1031" s="16" t="s">
        <v>292</v>
      </c>
      <c r="C1031" s="16" t="s">
        <v>228</v>
      </c>
      <c r="D1031" s="15">
        <v>42</v>
      </c>
      <c r="E1031" s="15" t="s">
        <v>44</v>
      </c>
      <c r="F1031" s="16" t="s">
        <v>372</v>
      </c>
      <c r="G1031" s="15" t="s">
        <v>390</v>
      </c>
      <c r="H1031" s="89" t="s">
        <v>374</v>
      </c>
      <c r="I1031" s="61">
        <v>14332.941186854017</v>
      </c>
    </row>
    <row r="1032" spans="2:9" hidden="1" x14ac:dyDescent="0.3">
      <c r="B1032" s="16" t="s">
        <v>292</v>
      </c>
      <c r="C1032" s="16" t="s">
        <v>228</v>
      </c>
      <c r="D1032" s="15">
        <v>59</v>
      </c>
      <c r="E1032" s="15" t="s">
        <v>46</v>
      </c>
      <c r="F1032" s="16" t="s">
        <v>372</v>
      </c>
      <c r="G1032" s="15" t="s">
        <v>391</v>
      </c>
      <c r="H1032" s="89" t="s">
        <v>374</v>
      </c>
      <c r="I1032" s="61">
        <v>103468.41894753797</v>
      </c>
    </row>
    <row r="1033" spans="2:9" hidden="1" x14ac:dyDescent="0.3">
      <c r="B1033" s="16" t="s">
        <v>292</v>
      </c>
      <c r="C1033" s="16" t="s">
        <v>228</v>
      </c>
      <c r="D1033" s="15">
        <v>65</v>
      </c>
      <c r="E1033" s="15" t="s">
        <v>48</v>
      </c>
      <c r="F1033" s="16" t="s">
        <v>372</v>
      </c>
      <c r="G1033" s="15" t="s">
        <v>392</v>
      </c>
      <c r="H1033" s="89" t="s">
        <v>393</v>
      </c>
      <c r="I1033" s="61">
        <v>1053.7547363848566</v>
      </c>
    </row>
    <row r="1034" spans="2:9" hidden="1" x14ac:dyDescent="0.3">
      <c r="B1034" s="16" t="s">
        <v>292</v>
      </c>
      <c r="C1034" s="16" t="s">
        <v>228</v>
      </c>
      <c r="D1034" s="15">
        <v>84</v>
      </c>
      <c r="E1034" s="15" t="s">
        <v>50</v>
      </c>
      <c r="F1034" s="16" t="s">
        <v>372</v>
      </c>
      <c r="G1034" s="15" t="s">
        <v>394</v>
      </c>
      <c r="H1034" s="89" t="s">
        <v>393</v>
      </c>
      <c r="I1034" s="61">
        <v>8542.7035524558833</v>
      </c>
    </row>
    <row r="1035" spans="2:9" hidden="1" x14ac:dyDescent="0.3">
      <c r="B1035" s="16" t="s">
        <v>292</v>
      </c>
      <c r="C1035" s="16" t="s">
        <v>228</v>
      </c>
      <c r="D1035" s="15">
        <v>90</v>
      </c>
      <c r="E1035" s="15" t="s">
        <v>52</v>
      </c>
      <c r="F1035" s="16" t="s">
        <v>372</v>
      </c>
      <c r="G1035" s="15" t="s">
        <v>395</v>
      </c>
      <c r="H1035" s="89" t="s">
        <v>384</v>
      </c>
      <c r="I1035" s="61">
        <v>209683.75948518759</v>
      </c>
    </row>
    <row r="1036" spans="2:9" hidden="1" x14ac:dyDescent="0.3">
      <c r="B1036" s="16" t="s">
        <v>292</v>
      </c>
      <c r="C1036" s="16" t="s">
        <v>228</v>
      </c>
      <c r="D1036" s="15">
        <v>91</v>
      </c>
      <c r="E1036" s="15" t="s">
        <v>54</v>
      </c>
      <c r="F1036" s="16" t="s">
        <v>372</v>
      </c>
      <c r="G1036" s="15" t="s">
        <v>396</v>
      </c>
      <c r="H1036" s="89" t="s">
        <v>384</v>
      </c>
      <c r="I1036" s="61">
        <v>186774.61997572478</v>
      </c>
    </row>
    <row r="1037" spans="2:9" hidden="1" x14ac:dyDescent="0.3">
      <c r="B1037" s="16" t="s">
        <v>292</v>
      </c>
      <c r="C1037" s="16" t="s">
        <v>228</v>
      </c>
      <c r="D1037" s="15">
        <v>98</v>
      </c>
      <c r="E1037" s="15" t="s">
        <v>56</v>
      </c>
      <c r="F1037" s="16" t="s">
        <v>372</v>
      </c>
      <c r="G1037" s="15" t="s">
        <v>397</v>
      </c>
      <c r="H1037" s="89" t="s">
        <v>381</v>
      </c>
      <c r="I1037" s="61">
        <v>675749.02943222411</v>
      </c>
    </row>
    <row r="1038" spans="2:9" hidden="1" x14ac:dyDescent="0.3">
      <c r="B1038" s="16" t="s">
        <v>292</v>
      </c>
      <c r="C1038" s="16" t="s">
        <v>228</v>
      </c>
      <c r="D1038" s="15">
        <v>109</v>
      </c>
      <c r="E1038" s="15" t="s">
        <v>58</v>
      </c>
      <c r="F1038" s="16" t="s">
        <v>372</v>
      </c>
      <c r="G1038" s="15" t="s">
        <v>398</v>
      </c>
      <c r="H1038" s="89" t="s">
        <v>393</v>
      </c>
      <c r="I1038" s="61">
        <v>9804.9919040198711</v>
      </c>
    </row>
    <row r="1039" spans="2:9" hidden="1" x14ac:dyDescent="0.3">
      <c r="B1039" s="16" t="s">
        <v>292</v>
      </c>
      <c r="C1039" s="16" t="s">
        <v>228</v>
      </c>
      <c r="D1039" s="15">
        <v>114</v>
      </c>
      <c r="E1039" s="15" t="s">
        <v>60</v>
      </c>
      <c r="F1039" s="16" t="s">
        <v>372</v>
      </c>
      <c r="G1039" s="15" t="s">
        <v>399</v>
      </c>
      <c r="H1039" s="89" t="s">
        <v>376</v>
      </c>
      <c r="I1039" s="61">
        <v>222034.66257086216</v>
      </c>
    </row>
    <row r="1040" spans="2:9" hidden="1" x14ac:dyDescent="0.3">
      <c r="B1040" s="16" t="s">
        <v>292</v>
      </c>
      <c r="C1040" s="16" t="s">
        <v>228</v>
      </c>
      <c r="D1040" s="15">
        <v>125</v>
      </c>
      <c r="E1040" s="15" t="s">
        <v>62</v>
      </c>
      <c r="F1040" s="16" t="s">
        <v>372</v>
      </c>
      <c r="G1040" s="15" t="s">
        <v>400</v>
      </c>
      <c r="H1040" s="89" t="s">
        <v>381</v>
      </c>
      <c r="I1040" s="61">
        <v>253654.31364808098</v>
      </c>
    </row>
    <row r="1041" spans="2:9" hidden="1" x14ac:dyDescent="0.3">
      <c r="B1041" s="16" t="s">
        <v>292</v>
      </c>
      <c r="C1041" s="16" t="s">
        <v>228</v>
      </c>
      <c r="D1041" s="15">
        <v>127</v>
      </c>
      <c r="E1041" s="15" t="s">
        <v>64</v>
      </c>
      <c r="F1041" s="16" t="s">
        <v>372</v>
      </c>
      <c r="G1041" s="15" t="s">
        <v>401</v>
      </c>
      <c r="H1041" s="89" t="s">
        <v>393</v>
      </c>
      <c r="I1041" s="61">
        <v>7680.5735748379175</v>
      </c>
    </row>
    <row r="1042" spans="2:9" hidden="1" x14ac:dyDescent="0.3">
      <c r="B1042" s="16" t="s">
        <v>292</v>
      </c>
      <c r="C1042" s="16" t="s">
        <v>228</v>
      </c>
      <c r="D1042" s="15">
        <v>128</v>
      </c>
      <c r="E1042" s="15" t="s">
        <v>66</v>
      </c>
      <c r="F1042" s="16" t="s">
        <v>372</v>
      </c>
      <c r="G1042" s="15" t="s">
        <v>402</v>
      </c>
      <c r="H1042" s="89" t="s">
        <v>384</v>
      </c>
      <c r="I1042" s="61">
        <v>138362.31456564041</v>
      </c>
    </row>
    <row r="1043" spans="2:9" hidden="1" x14ac:dyDescent="0.3">
      <c r="B1043" s="16" t="s">
        <v>292</v>
      </c>
      <c r="C1043" s="16" t="s">
        <v>228</v>
      </c>
      <c r="D1043" s="19">
        <v>130</v>
      </c>
      <c r="E1043" s="19" t="s">
        <v>68</v>
      </c>
      <c r="F1043" s="20" t="s">
        <v>372</v>
      </c>
      <c r="G1043" s="19" t="s">
        <v>403</v>
      </c>
      <c r="H1043" s="90" t="s">
        <v>404</v>
      </c>
      <c r="I1043" s="62">
        <v>143415.38046658371</v>
      </c>
    </row>
    <row r="1044" spans="2:9" hidden="1" x14ac:dyDescent="0.3">
      <c r="B1044" s="16" t="s">
        <v>292</v>
      </c>
      <c r="C1044" s="16" t="s">
        <v>229</v>
      </c>
      <c r="D1044" s="15">
        <v>2</v>
      </c>
      <c r="E1044" s="15" t="s">
        <v>6</v>
      </c>
      <c r="F1044" s="16" t="s">
        <v>372</v>
      </c>
      <c r="G1044" s="15" t="s">
        <v>373</v>
      </c>
      <c r="H1044" s="89" t="s">
        <v>374</v>
      </c>
      <c r="I1044" s="61">
        <v>2791.1649539333803</v>
      </c>
    </row>
    <row r="1045" spans="2:9" hidden="1" x14ac:dyDescent="0.3">
      <c r="B1045" s="16" t="s">
        <v>292</v>
      </c>
      <c r="C1045" s="16" t="s">
        <v>229</v>
      </c>
      <c r="D1045" s="15">
        <v>11</v>
      </c>
      <c r="E1045" s="15" t="s">
        <v>10</v>
      </c>
      <c r="F1045" s="16" t="s">
        <v>372</v>
      </c>
      <c r="G1045" s="15" t="s">
        <v>375</v>
      </c>
      <c r="H1045" s="89" t="s">
        <v>376</v>
      </c>
      <c r="I1045" s="61">
        <v>272862.95180722879</v>
      </c>
    </row>
    <row r="1046" spans="2:9" hidden="1" x14ac:dyDescent="0.3">
      <c r="B1046" s="16" t="s">
        <v>292</v>
      </c>
      <c r="C1046" s="16" t="s">
        <v>229</v>
      </c>
      <c r="D1046" s="15">
        <v>23</v>
      </c>
      <c r="E1046" s="15" t="s">
        <v>323</v>
      </c>
      <c r="F1046" s="16" t="s">
        <v>372</v>
      </c>
      <c r="G1046" s="15" t="s">
        <v>377</v>
      </c>
      <c r="H1046" s="89" t="s">
        <v>376</v>
      </c>
      <c r="I1046" s="61">
        <v>205309.32177651391</v>
      </c>
    </row>
    <row r="1047" spans="2:9" hidden="1" x14ac:dyDescent="0.3">
      <c r="B1047" s="16" t="s">
        <v>292</v>
      </c>
      <c r="C1047" s="16" t="s">
        <v>229</v>
      </c>
      <c r="D1047" s="15">
        <v>24</v>
      </c>
      <c r="E1047" s="15" t="s">
        <v>14</v>
      </c>
      <c r="F1047" s="16" t="s">
        <v>372</v>
      </c>
      <c r="G1047" s="15" t="s">
        <v>378</v>
      </c>
      <c r="H1047" s="89" t="s">
        <v>376</v>
      </c>
      <c r="I1047" s="61">
        <v>205309.32177651391</v>
      </c>
    </row>
    <row r="1048" spans="2:9" hidden="1" x14ac:dyDescent="0.3">
      <c r="B1048" s="16" t="s">
        <v>292</v>
      </c>
      <c r="C1048" s="16" t="s">
        <v>229</v>
      </c>
      <c r="D1048" s="15">
        <v>25</v>
      </c>
      <c r="E1048" s="15" t="s">
        <v>18</v>
      </c>
      <c r="F1048" s="16" t="s">
        <v>372</v>
      </c>
      <c r="G1048" s="15" t="s">
        <v>379</v>
      </c>
      <c r="H1048" s="89" t="s">
        <v>374</v>
      </c>
      <c r="I1048" s="61">
        <v>124028.6144578313</v>
      </c>
    </row>
    <row r="1049" spans="2:9" hidden="1" x14ac:dyDescent="0.3">
      <c r="B1049" s="16" t="s">
        <v>292</v>
      </c>
      <c r="C1049" s="16" t="s">
        <v>229</v>
      </c>
      <c r="D1049" s="15">
        <v>26</v>
      </c>
      <c r="E1049" s="15" t="s">
        <v>22</v>
      </c>
      <c r="F1049" s="16" t="s">
        <v>372</v>
      </c>
      <c r="G1049" s="15" t="s">
        <v>380</v>
      </c>
      <c r="H1049" s="89" t="s">
        <v>381</v>
      </c>
      <c r="I1049" s="61">
        <v>77517.884036144562</v>
      </c>
    </row>
    <row r="1050" spans="2:9" hidden="1" x14ac:dyDescent="0.3">
      <c r="B1050" s="16" t="s">
        <v>292</v>
      </c>
      <c r="C1050" s="16" t="s">
        <v>229</v>
      </c>
      <c r="D1050" s="15">
        <v>27</v>
      </c>
      <c r="E1050" s="15" t="s">
        <v>26</v>
      </c>
      <c r="F1050" s="16" t="s">
        <v>372</v>
      </c>
      <c r="G1050" s="15" t="s">
        <v>382</v>
      </c>
      <c r="H1050" s="89" t="s">
        <v>374</v>
      </c>
      <c r="I1050" s="61">
        <v>1952.5921511612512</v>
      </c>
    </row>
    <row r="1051" spans="2:9" hidden="1" x14ac:dyDescent="0.3">
      <c r="B1051" s="16" t="s">
        <v>292</v>
      </c>
      <c r="C1051" s="16" t="s">
        <v>229</v>
      </c>
      <c r="D1051" s="15">
        <v>28</v>
      </c>
      <c r="E1051" s="15" t="s">
        <v>30</v>
      </c>
      <c r="F1051" s="16" t="s">
        <v>372</v>
      </c>
      <c r="G1051" s="15" t="s">
        <v>383</v>
      </c>
      <c r="H1051" s="89" t="s">
        <v>384</v>
      </c>
      <c r="I1051" s="61">
        <v>148834.33734939754</v>
      </c>
    </row>
    <row r="1052" spans="2:9" hidden="1" x14ac:dyDescent="0.3">
      <c r="B1052" s="16" t="s">
        <v>292</v>
      </c>
      <c r="C1052" s="16" t="s">
        <v>229</v>
      </c>
      <c r="D1052" s="15">
        <v>29</v>
      </c>
      <c r="E1052" s="15" t="s">
        <v>34</v>
      </c>
      <c r="F1052" s="16" t="s">
        <v>372</v>
      </c>
      <c r="G1052" s="15" t="s">
        <v>385</v>
      </c>
      <c r="H1052" s="89" t="s">
        <v>384</v>
      </c>
      <c r="I1052" s="61">
        <v>161237.19879518071</v>
      </c>
    </row>
    <row r="1053" spans="2:9" hidden="1" x14ac:dyDescent="0.3">
      <c r="B1053" s="16" t="s">
        <v>292</v>
      </c>
      <c r="C1053" s="16" t="s">
        <v>229</v>
      </c>
      <c r="D1053" s="15">
        <v>31</v>
      </c>
      <c r="E1053" s="15" t="s">
        <v>36</v>
      </c>
      <c r="F1053" s="16" t="s">
        <v>372</v>
      </c>
      <c r="G1053" s="15" t="s">
        <v>386</v>
      </c>
      <c r="H1053" s="89" t="s">
        <v>384</v>
      </c>
      <c r="I1053" s="61">
        <v>8390.1709780297624</v>
      </c>
    </row>
    <row r="1054" spans="2:9" hidden="1" x14ac:dyDescent="0.3">
      <c r="B1054" s="16" t="s">
        <v>292</v>
      </c>
      <c r="C1054" s="16" t="s">
        <v>229</v>
      </c>
      <c r="D1054" s="15">
        <v>34</v>
      </c>
      <c r="E1054" s="15" t="s">
        <v>38</v>
      </c>
      <c r="F1054" s="16" t="s">
        <v>372</v>
      </c>
      <c r="G1054" s="15" t="s">
        <v>387</v>
      </c>
      <c r="H1054" s="89" t="s">
        <v>384</v>
      </c>
      <c r="I1054" s="61">
        <v>5749.6121987951801</v>
      </c>
    </row>
    <row r="1055" spans="2:9" hidden="1" x14ac:dyDescent="0.3">
      <c r="B1055" s="16" t="s">
        <v>292</v>
      </c>
      <c r="C1055" s="16" t="s">
        <v>229</v>
      </c>
      <c r="D1055" s="15">
        <v>35</v>
      </c>
      <c r="E1055" s="15" t="s">
        <v>40</v>
      </c>
      <c r="F1055" s="16" t="s">
        <v>372</v>
      </c>
      <c r="G1055" s="15" t="s">
        <v>388</v>
      </c>
      <c r="H1055" s="89" t="s">
        <v>384</v>
      </c>
      <c r="I1055" s="61">
        <v>223251.50602409636</v>
      </c>
    </row>
    <row r="1056" spans="2:9" hidden="1" x14ac:dyDescent="0.3">
      <c r="B1056" s="16" t="s">
        <v>292</v>
      </c>
      <c r="C1056" s="16" t="s">
        <v>229</v>
      </c>
      <c r="D1056" s="15">
        <v>38</v>
      </c>
      <c r="E1056" s="15" t="s">
        <v>42</v>
      </c>
      <c r="F1056" s="16" t="s">
        <v>372</v>
      </c>
      <c r="G1056" s="15" t="s">
        <v>389</v>
      </c>
      <c r="H1056" s="89" t="s">
        <v>374</v>
      </c>
      <c r="I1056" s="61">
        <v>111625.75301204818</v>
      </c>
    </row>
    <row r="1057" spans="2:9" hidden="1" x14ac:dyDescent="0.3">
      <c r="B1057" s="16" t="s">
        <v>292</v>
      </c>
      <c r="C1057" s="16" t="s">
        <v>229</v>
      </c>
      <c r="D1057" s="15">
        <v>42</v>
      </c>
      <c r="E1057" s="15" t="s">
        <v>44</v>
      </c>
      <c r="F1057" s="16" t="s">
        <v>372</v>
      </c>
      <c r="G1057" s="15" t="s">
        <v>390</v>
      </c>
      <c r="H1057" s="89" t="s">
        <v>374</v>
      </c>
      <c r="I1057" s="61">
        <v>14332.941186854017</v>
      </c>
    </row>
    <row r="1058" spans="2:9" hidden="1" x14ac:dyDescent="0.3">
      <c r="B1058" s="16" t="s">
        <v>292</v>
      </c>
      <c r="C1058" s="16" t="s">
        <v>229</v>
      </c>
      <c r="D1058" s="15">
        <v>59</v>
      </c>
      <c r="E1058" s="15" t="s">
        <v>46</v>
      </c>
      <c r="F1058" s="16" t="s">
        <v>372</v>
      </c>
      <c r="G1058" s="15" t="s">
        <v>391</v>
      </c>
      <c r="H1058" s="89" t="s">
        <v>374</v>
      </c>
      <c r="I1058" s="61">
        <v>103468.41894753797</v>
      </c>
    </row>
    <row r="1059" spans="2:9" hidden="1" x14ac:dyDescent="0.3">
      <c r="B1059" s="16" t="s">
        <v>292</v>
      </c>
      <c r="C1059" s="16" t="s">
        <v>229</v>
      </c>
      <c r="D1059" s="15">
        <v>65</v>
      </c>
      <c r="E1059" s="15" t="s">
        <v>48</v>
      </c>
      <c r="F1059" s="16" t="s">
        <v>372</v>
      </c>
      <c r="G1059" s="15" t="s">
        <v>392</v>
      </c>
      <c r="H1059" s="89" t="s">
        <v>393</v>
      </c>
      <c r="I1059" s="61">
        <v>1053.7547363848566</v>
      </c>
    </row>
    <row r="1060" spans="2:9" hidden="1" x14ac:dyDescent="0.3">
      <c r="B1060" s="16" t="s">
        <v>292</v>
      </c>
      <c r="C1060" s="16" t="s">
        <v>229</v>
      </c>
      <c r="D1060" s="15">
        <v>84</v>
      </c>
      <c r="E1060" s="15" t="s">
        <v>50</v>
      </c>
      <c r="F1060" s="16" t="s">
        <v>372</v>
      </c>
      <c r="G1060" s="15" t="s">
        <v>394</v>
      </c>
      <c r="H1060" s="89" t="s">
        <v>393</v>
      </c>
      <c r="I1060" s="61">
        <v>5632.879385187809</v>
      </c>
    </row>
    <row r="1061" spans="2:9" hidden="1" x14ac:dyDescent="0.3">
      <c r="B1061" s="16" t="s">
        <v>292</v>
      </c>
      <c r="C1061" s="16" t="s">
        <v>229</v>
      </c>
      <c r="D1061" s="15">
        <v>90</v>
      </c>
      <c r="E1061" s="15" t="s">
        <v>52</v>
      </c>
      <c r="F1061" s="16" t="s">
        <v>372</v>
      </c>
      <c r="G1061" s="15" t="s">
        <v>395</v>
      </c>
      <c r="H1061" s="89" t="s">
        <v>384</v>
      </c>
      <c r="I1061" s="61">
        <v>223251.50602409636</v>
      </c>
    </row>
    <row r="1062" spans="2:9" hidden="1" x14ac:dyDescent="0.3">
      <c r="B1062" s="16" t="s">
        <v>292</v>
      </c>
      <c r="C1062" s="16" t="s">
        <v>229</v>
      </c>
      <c r="D1062" s="15">
        <v>91</v>
      </c>
      <c r="E1062" s="15" t="s">
        <v>54</v>
      </c>
      <c r="F1062" s="16" t="s">
        <v>372</v>
      </c>
      <c r="G1062" s="15" t="s">
        <v>396</v>
      </c>
      <c r="H1062" s="89" t="s">
        <v>384</v>
      </c>
      <c r="I1062" s="61">
        <v>272862.95180722879</v>
      </c>
    </row>
    <row r="1063" spans="2:9" hidden="1" x14ac:dyDescent="0.3">
      <c r="B1063" s="16" t="s">
        <v>292</v>
      </c>
      <c r="C1063" s="16" t="s">
        <v>229</v>
      </c>
      <c r="D1063" s="15">
        <v>98</v>
      </c>
      <c r="E1063" s="15" t="s">
        <v>56</v>
      </c>
      <c r="F1063" s="16" t="s">
        <v>372</v>
      </c>
      <c r="G1063" s="15" t="s">
        <v>397</v>
      </c>
      <c r="H1063" s="89" t="s">
        <v>381</v>
      </c>
      <c r="I1063" s="61">
        <v>569506.04408869799</v>
      </c>
    </row>
    <row r="1064" spans="2:9" hidden="1" x14ac:dyDescent="0.3">
      <c r="B1064" s="16" t="s">
        <v>292</v>
      </c>
      <c r="C1064" s="16" t="s">
        <v>229</v>
      </c>
      <c r="D1064" s="15">
        <v>109</v>
      </c>
      <c r="E1064" s="15" t="s">
        <v>58</v>
      </c>
      <c r="F1064" s="16" t="s">
        <v>372</v>
      </c>
      <c r="G1064" s="15" t="s">
        <v>398</v>
      </c>
      <c r="H1064" s="89" t="s">
        <v>393</v>
      </c>
      <c r="I1064" s="61">
        <v>7780.4504783841239</v>
      </c>
    </row>
    <row r="1065" spans="2:9" hidden="1" x14ac:dyDescent="0.3">
      <c r="B1065" s="16" t="s">
        <v>292</v>
      </c>
      <c r="C1065" s="16" t="s">
        <v>229</v>
      </c>
      <c r="D1065" s="15">
        <v>114</v>
      </c>
      <c r="E1065" s="15" t="s">
        <v>60</v>
      </c>
      <c r="F1065" s="16" t="s">
        <v>372</v>
      </c>
      <c r="G1065" s="15" t="s">
        <v>399</v>
      </c>
      <c r="H1065" s="89" t="s">
        <v>376</v>
      </c>
      <c r="I1065" s="61">
        <v>222107.35719459222</v>
      </c>
    </row>
    <row r="1066" spans="2:9" hidden="1" x14ac:dyDescent="0.3">
      <c r="B1066" s="16" t="s">
        <v>292</v>
      </c>
      <c r="C1066" s="16" t="s">
        <v>229</v>
      </c>
      <c r="D1066" s="15">
        <v>125</v>
      </c>
      <c r="E1066" s="15" t="s">
        <v>62</v>
      </c>
      <c r="F1066" s="16" t="s">
        <v>372</v>
      </c>
      <c r="G1066" s="15" t="s">
        <v>400</v>
      </c>
      <c r="H1066" s="89" t="s">
        <v>381</v>
      </c>
      <c r="I1066" s="61">
        <v>347280.12048192765</v>
      </c>
    </row>
    <row r="1067" spans="2:9" hidden="1" x14ac:dyDescent="0.3">
      <c r="B1067" s="16" t="s">
        <v>292</v>
      </c>
      <c r="C1067" s="16" t="s">
        <v>229</v>
      </c>
      <c r="D1067" s="15">
        <v>127</v>
      </c>
      <c r="E1067" s="15" t="s">
        <v>64</v>
      </c>
      <c r="F1067" s="16" t="s">
        <v>372</v>
      </c>
      <c r="G1067" s="15" t="s">
        <v>401</v>
      </c>
      <c r="H1067" s="89" t="s">
        <v>393</v>
      </c>
      <c r="I1067" s="61">
        <v>4279.5083274273547</v>
      </c>
    </row>
    <row r="1068" spans="2:9" hidden="1" x14ac:dyDescent="0.3">
      <c r="B1068" s="16" t="s">
        <v>292</v>
      </c>
      <c r="C1068" s="16" t="s">
        <v>229</v>
      </c>
      <c r="D1068" s="15">
        <v>128</v>
      </c>
      <c r="E1068" s="15" t="s">
        <v>66</v>
      </c>
      <c r="F1068" s="16" t="s">
        <v>372</v>
      </c>
      <c r="G1068" s="15" t="s">
        <v>402</v>
      </c>
      <c r="H1068" s="89" t="s">
        <v>384</v>
      </c>
      <c r="I1068" s="61">
        <v>223251.50602409636</v>
      </c>
    </row>
    <row r="1069" spans="2:9" hidden="1" x14ac:dyDescent="0.3">
      <c r="B1069" s="16" t="s">
        <v>292</v>
      </c>
      <c r="C1069" s="16" t="s">
        <v>229</v>
      </c>
      <c r="D1069" s="19">
        <v>130</v>
      </c>
      <c r="E1069" s="19" t="s">
        <v>68</v>
      </c>
      <c r="F1069" s="20" t="s">
        <v>372</v>
      </c>
      <c r="G1069" s="19" t="s">
        <v>403</v>
      </c>
      <c r="H1069" s="90" t="s">
        <v>404</v>
      </c>
      <c r="I1069" s="62">
        <v>186042.92168674694</v>
      </c>
    </row>
    <row r="1070" spans="2:9" hidden="1" x14ac:dyDescent="0.3">
      <c r="B1070" s="16" t="s">
        <v>292</v>
      </c>
      <c r="C1070" s="16" t="s">
        <v>217</v>
      </c>
      <c r="D1070" s="15">
        <v>2</v>
      </c>
      <c r="E1070" s="15" t="s">
        <v>6</v>
      </c>
      <c r="F1070" s="16" t="s">
        <v>372</v>
      </c>
      <c r="G1070" s="15" t="s">
        <v>373</v>
      </c>
      <c r="H1070" s="89" t="s">
        <v>374</v>
      </c>
      <c r="I1070" s="61">
        <v>2791.1649539333803</v>
      </c>
    </row>
    <row r="1071" spans="2:9" hidden="1" x14ac:dyDescent="0.3">
      <c r="B1071" s="16" t="s">
        <v>292</v>
      </c>
      <c r="C1071" s="16" t="s">
        <v>217</v>
      </c>
      <c r="D1071" s="15">
        <v>11</v>
      </c>
      <c r="E1071" s="15" t="s">
        <v>10</v>
      </c>
      <c r="F1071" s="16" t="s">
        <v>372</v>
      </c>
      <c r="G1071" s="15" t="s">
        <v>375</v>
      </c>
      <c r="H1071" s="89" t="s">
        <v>376</v>
      </c>
      <c r="I1071" s="61">
        <v>246160.32069454284</v>
      </c>
    </row>
    <row r="1072" spans="2:9" hidden="1" x14ac:dyDescent="0.3">
      <c r="B1072" s="16" t="s">
        <v>292</v>
      </c>
      <c r="C1072" s="16" t="s">
        <v>217</v>
      </c>
      <c r="D1072" s="15">
        <v>23</v>
      </c>
      <c r="E1072" s="15" t="s">
        <v>323</v>
      </c>
      <c r="F1072" s="16" t="s">
        <v>372</v>
      </c>
      <c r="G1072" s="15" t="s">
        <v>377</v>
      </c>
      <c r="H1072" s="89" t="s">
        <v>376</v>
      </c>
      <c r="I1072" s="61">
        <v>205309.32177651391</v>
      </c>
    </row>
    <row r="1073" spans="2:9" hidden="1" x14ac:dyDescent="0.3">
      <c r="B1073" s="16" t="s">
        <v>292</v>
      </c>
      <c r="C1073" s="16" t="s">
        <v>217</v>
      </c>
      <c r="D1073" s="15">
        <v>24</v>
      </c>
      <c r="E1073" s="15" t="s">
        <v>14</v>
      </c>
      <c r="F1073" s="16" t="s">
        <v>372</v>
      </c>
      <c r="G1073" s="15" t="s">
        <v>378</v>
      </c>
      <c r="H1073" s="89" t="s">
        <v>376</v>
      </c>
      <c r="I1073" s="61">
        <v>205309.32177651391</v>
      </c>
    </row>
    <row r="1074" spans="2:9" hidden="1" x14ac:dyDescent="0.3">
      <c r="B1074" s="16" t="s">
        <v>292</v>
      </c>
      <c r="C1074" s="16" t="s">
        <v>217</v>
      </c>
      <c r="D1074" s="15">
        <v>25</v>
      </c>
      <c r="E1074" s="15" t="s">
        <v>18</v>
      </c>
      <c r="F1074" s="16" t="s">
        <v>372</v>
      </c>
      <c r="G1074" s="15" t="s">
        <v>379</v>
      </c>
      <c r="H1074" s="89" t="s">
        <v>374</v>
      </c>
      <c r="I1074" s="61">
        <v>186042.92168674694</v>
      </c>
    </row>
    <row r="1075" spans="2:9" hidden="1" x14ac:dyDescent="0.3">
      <c r="B1075" s="16" t="s">
        <v>292</v>
      </c>
      <c r="C1075" s="16" t="s">
        <v>217</v>
      </c>
      <c r="D1075" s="15">
        <v>26</v>
      </c>
      <c r="E1075" s="15" t="s">
        <v>22</v>
      </c>
      <c r="F1075" s="16" t="s">
        <v>372</v>
      </c>
      <c r="G1075" s="15" t="s">
        <v>380</v>
      </c>
      <c r="H1075" s="89" t="s">
        <v>381</v>
      </c>
      <c r="I1075" s="61">
        <v>77517.884036144562</v>
      </c>
    </row>
    <row r="1076" spans="2:9" hidden="1" x14ac:dyDescent="0.3">
      <c r="B1076" s="16" t="s">
        <v>292</v>
      </c>
      <c r="C1076" s="16" t="s">
        <v>217</v>
      </c>
      <c r="D1076" s="15">
        <v>27</v>
      </c>
      <c r="E1076" s="15" t="s">
        <v>26</v>
      </c>
      <c r="F1076" s="16" t="s">
        <v>372</v>
      </c>
      <c r="G1076" s="15" t="s">
        <v>382</v>
      </c>
      <c r="H1076" s="89" t="s">
        <v>374</v>
      </c>
      <c r="I1076" s="61">
        <v>1952.5921511612512</v>
      </c>
    </row>
    <row r="1077" spans="2:9" hidden="1" x14ac:dyDescent="0.3">
      <c r="B1077" s="16" t="s">
        <v>292</v>
      </c>
      <c r="C1077" s="16" t="s">
        <v>217</v>
      </c>
      <c r="D1077" s="15">
        <v>28</v>
      </c>
      <c r="E1077" s="15" t="s">
        <v>30</v>
      </c>
      <c r="F1077" s="16" t="s">
        <v>372</v>
      </c>
      <c r="G1077" s="15" t="s">
        <v>383</v>
      </c>
      <c r="H1077" s="89" t="s">
        <v>384</v>
      </c>
      <c r="I1077" s="61">
        <v>148834.33734939754</v>
      </c>
    </row>
    <row r="1078" spans="2:9" hidden="1" x14ac:dyDescent="0.3">
      <c r="B1078" s="16" t="s">
        <v>292</v>
      </c>
      <c r="C1078" s="16" t="s">
        <v>217</v>
      </c>
      <c r="D1078" s="15">
        <v>29</v>
      </c>
      <c r="E1078" s="15" t="s">
        <v>34</v>
      </c>
      <c r="F1078" s="16" t="s">
        <v>372</v>
      </c>
      <c r="G1078" s="15" t="s">
        <v>385</v>
      </c>
      <c r="H1078" s="89" t="s">
        <v>384</v>
      </c>
      <c r="I1078" s="61">
        <v>161237.19879518071</v>
      </c>
    </row>
    <row r="1079" spans="2:9" hidden="1" x14ac:dyDescent="0.3">
      <c r="B1079" s="16" t="s">
        <v>292</v>
      </c>
      <c r="C1079" s="16" t="s">
        <v>217</v>
      </c>
      <c r="D1079" s="15">
        <v>31</v>
      </c>
      <c r="E1079" s="15" t="s">
        <v>36</v>
      </c>
      <c r="F1079" s="16" t="s">
        <v>372</v>
      </c>
      <c r="G1079" s="15" t="s">
        <v>386</v>
      </c>
      <c r="H1079" s="89" t="s">
        <v>384</v>
      </c>
      <c r="I1079" s="61">
        <v>9286.5122253720747</v>
      </c>
    </row>
    <row r="1080" spans="2:9" hidden="1" x14ac:dyDescent="0.3">
      <c r="B1080" s="16" t="s">
        <v>292</v>
      </c>
      <c r="C1080" s="16" t="s">
        <v>217</v>
      </c>
      <c r="D1080" s="15">
        <v>34</v>
      </c>
      <c r="E1080" s="15" t="s">
        <v>38</v>
      </c>
      <c r="F1080" s="16" t="s">
        <v>372</v>
      </c>
      <c r="G1080" s="15" t="s">
        <v>387</v>
      </c>
      <c r="H1080" s="89" t="s">
        <v>384</v>
      </c>
      <c r="I1080" s="61">
        <v>6941.0859614930305</v>
      </c>
    </row>
    <row r="1081" spans="2:9" hidden="1" x14ac:dyDescent="0.3">
      <c r="B1081" s="16" t="s">
        <v>292</v>
      </c>
      <c r="C1081" s="16" t="s">
        <v>217</v>
      </c>
      <c r="D1081" s="15">
        <v>35</v>
      </c>
      <c r="E1081" s="15" t="s">
        <v>40</v>
      </c>
      <c r="F1081" s="16" t="s">
        <v>372</v>
      </c>
      <c r="G1081" s="15" t="s">
        <v>388</v>
      </c>
      <c r="H1081" s="89" t="s">
        <v>384</v>
      </c>
      <c r="I1081" s="61">
        <v>223251.50602409636</v>
      </c>
    </row>
    <row r="1082" spans="2:9" hidden="1" x14ac:dyDescent="0.3">
      <c r="B1082" s="16" t="s">
        <v>292</v>
      </c>
      <c r="C1082" s="16" t="s">
        <v>217</v>
      </c>
      <c r="D1082" s="15">
        <v>38</v>
      </c>
      <c r="E1082" s="15" t="s">
        <v>42</v>
      </c>
      <c r="F1082" s="16" t="s">
        <v>372</v>
      </c>
      <c r="G1082" s="15" t="s">
        <v>389</v>
      </c>
      <c r="H1082" s="89" t="s">
        <v>374</v>
      </c>
      <c r="I1082" s="61">
        <v>78169.294826364261</v>
      </c>
    </row>
    <row r="1083" spans="2:9" hidden="1" x14ac:dyDescent="0.3">
      <c r="B1083" s="16" t="s">
        <v>292</v>
      </c>
      <c r="C1083" s="16" t="s">
        <v>217</v>
      </c>
      <c r="D1083" s="15">
        <v>42</v>
      </c>
      <c r="E1083" s="15" t="s">
        <v>44</v>
      </c>
      <c r="F1083" s="16" t="s">
        <v>372</v>
      </c>
      <c r="G1083" s="15" t="s">
        <v>390</v>
      </c>
      <c r="H1083" s="89" t="s">
        <v>374</v>
      </c>
      <c r="I1083" s="61">
        <v>15527.548724308999</v>
      </c>
    </row>
    <row r="1084" spans="2:9" hidden="1" x14ac:dyDescent="0.3">
      <c r="B1084" s="16" t="s">
        <v>292</v>
      </c>
      <c r="C1084" s="16" t="s">
        <v>217</v>
      </c>
      <c r="D1084" s="15">
        <v>59</v>
      </c>
      <c r="E1084" s="15" t="s">
        <v>46</v>
      </c>
      <c r="F1084" s="16" t="s">
        <v>372</v>
      </c>
      <c r="G1084" s="15" t="s">
        <v>391</v>
      </c>
      <c r="H1084" s="89" t="s">
        <v>374</v>
      </c>
      <c r="I1084" s="61">
        <v>103468.41894753797</v>
      </c>
    </row>
    <row r="1085" spans="2:9" hidden="1" x14ac:dyDescent="0.3">
      <c r="B1085" s="16" t="s">
        <v>292</v>
      </c>
      <c r="C1085" s="16" t="s">
        <v>217</v>
      </c>
      <c r="D1085" s="15">
        <v>65</v>
      </c>
      <c r="E1085" s="15" t="s">
        <v>48</v>
      </c>
      <c r="F1085" s="16" t="s">
        <v>372</v>
      </c>
      <c r="G1085" s="15" t="s">
        <v>392</v>
      </c>
      <c r="H1085" s="89" t="s">
        <v>393</v>
      </c>
      <c r="I1085" s="61">
        <v>1797.893781006378</v>
      </c>
    </row>
    <row r="1086" spans="2:9" hidden="1" x14ac:dyDescent="0.3">
      <c r="B1086" s="16" t="s">
        <v>292</v>
      </c>
      <c r="C1086" s="16" t="s">
        <v>217</v>
      </c>
      <c r="D1086" s="15">
        <v>84</v>
      </c>
      <c r="E1086" s="15" t="s">
        <v>50</v>
      </c>
      <c r="F1086" s="16" t="s">
        <v>372</v>
      </c>
      <c r="G1086" s="15" t="s">
        <v>394</v>
      </c>
      <c r="H1086" s="89" t="s">
        <v>393</v>
      </c>
      <c r="I1086" s="61">
        <v>6553.3662591542643</v>
      </c>
    </row>
    <row r="1087" spans="2:9" hidden="1" x14ac:dyDescent="0.3">
      <c r="B1087" s="16" t="s">
        <v>292</v>
      </c>
      <c r="C1087" s="16" t="s">
        <v>217</v>
      </c>
      <c r="D1087" s="15">
        <v>90</v>
      </c>
      <c r="E1087" s="15" t="s">
        <v>52</v>
      </c>
      <c r="F1087" s="16" t="s">
        <v>372</v>
      </c>
      <c r="G1087" s="15" t="s">
        <v>395</v>
      </c>
      <c r="H1087" s="89" t="s">
        <v>384</v>
      </c>
      <c r="I1087" s="61">
        <v>223251.50602409636</v>
      </c>
    </row>
    <row r="1088" spans="2:9" hidden="1" x14ac:dyDescent="0.3">
      <c r="B1088" s="16" t="s">
        <v>292</v>
      </c>
      <c r="C1088" s="16" t="s">
        <v>217</v>
      </c>
      <c r="D1088" s="15">
        <v>91</v>
      </c>
      <c r="E1088" s="15" t="s">
        <v>54</v>
      </c>
      <c r="F1088" s="16" t="s">
        <v>372</v>
      </c>
      <c r="G1088" s="15" t="s">
        <v>396</v>
      </c>
      <c r="H1088" s="89" t="s">
        <v>384</v>
      </c>
      <c r="I1088" s="61">
        <v>272862.95180722879</v>
      </c>
    </row>
    <row r="1089" spans="2:9" hidden="1" x14ac:dyDescent="0.3">
      <c r="B1089" s="16" t="s">
        <v>292</v>
      </c>
      <c r="C1089" s="16" t="s">
        <v>217</v>
      </c>
      <c r="D1089" s="15">
        <v>98</v>
      </c>
      <c r="E1089" s="15" t="s">
        <v>56</v>
      </c>
      <c r="F1089" s="16" t="s">
        <v>372</v>
      </c>
      <c r="G1089" s="15" t="s">
        <v>397</v>
      </c>
      <c r="H1089" s="89" t="s">
        <v>381</v>
      </c>
      <c r="I1089" s="61">
        <v>569506.04408869799</v>
      </c>
    </row>
    <row r="1090" spans="2:9" hidden="1" x14ac:dyDescent="0.3">
      <c r="B1090" s="16" t="s">
        <v>292</v>
      </c>
      <c r="C1090" s="16" t="s">
        <v>217</v>
      </c>
      <c r="D1090" s="15">
        <v>109</v>
      </c>
      <c r="E1090" s="15" t="s">
        <v>58</v>
      </c>
      <c r="F1090" s="16" t="s">
        <v>372</v>
      </c>
      <c r="G1090" s="15" t="s">
        <v>398</v>
      </c>
      <c r="H1090" s="89" t="s">
        <v>393</v>
      </c>
      <c r="I1090" s="61">
        <v>7513.1114900779576</v>
      </c>
    </row>
    <row r="1091" spans="2:9" hidden="1" x14ac:dyDescent="0.3">
      <c r="B1091" s="16" t="s">
        <v>292</v>
      </c>
      <c r="C1091" s="16" t="s">
        <v>217</v>
      </c>
      <c r="D1091" s="15">
        <v>114</v>
      </c>
      <c r="E1091" s="15" t="s">
        <v>60</v>
      </c>
      <c r="F1091" s="16" t="s">
        <v>372</v>
      </c>
      <c r="G1091" s="15" t="s">
        <v>399</v>
      </c>
      <c r="H1091" s="89" t="s">
        <v>376</v>
      </c>
      <c r="I1091" s="61">
        <v>222107.35719459222</v>
      </c>
    </row>
    <row r="1092" spans="2:9" hidden="1" x14ac:dyDescent="0.3">
      <c r="B1092" s="16" t="s">
        <v>292</v>
      </c>
      <c r="C1092" s="16" t="s">
        <v>217</v>
      </c>
      <c r="D1092" s="15">
        <v>125</v>
      </c>
      <c r="E1092" s="15" t="s">
        <v>62</v>
      </c>
      <c r="F1092" s="16" t="s">
        <v>372</v>
      </c>
      <c r="G1092" s="15" t="s">
        <v>400</v>
      </c>
      <c r="H1092" s="89" t="s">
        <v>381</v>
      </c>
      <c r="I1092" s="61">
        <v>347280.12048192765</v>
      </c>
    </row>
    <row r="1093" spans="2:9" hidden="1" x14ac:dyDescent="0.3">
      <c r="B1093" s="16" t="s">
        <v>292</v>
      </c>
      <c r="C1093" s="16" t="s">
        <v>217</v>
      </c>
      <c r="D1093" s="15">
        <v>127</v>
      </c>
      <c r="E1093" s="15" t="s">
        <v>64</v>
      </c>
      <c r="F1093" s="16" t="s">
        <v>372</v>
      </c>
      <c r="G1093" s="15" t="s">
        <v>401</v>
      </c>
      <c r="H1093" s="89" t="s">
        <v>393</v>
      </c>
      <c r="I1093" s="61">
        <v>7558.9708097094244</v>
      </c>
    </row>
    <row r="1094" spans="2:9" hidden="1" x14ac:dyDescent="0.3">
      <c r="B1094" s="16" t="s">
        <v>292</v>
      </c>
      <c r="C1094" s="16" t="s">
        <v>217</v>
      </c>
      <c r="D1094" s="15">
        <v>128</v>
      </c>
      <c r="E1094" s="15" t="s">
        <v>66</v>
      </c>
      <c r="F1094" s="16" t="s">
        <v>372</v>
      </c>
      <c r="G1094" s="15" t="s">
        <v>402</v>
      </c>
      <c r="H1094" s="89" t="s">
        <v>384</v>
      </c>
      <c r="I1094" s="61">
        <v>223251.50602409636</v>
      </c>
    </row>
    <row r="1095" spans="2:9" hidden="1" x14ac:dyDescent="0.3">
      <c r="B1095" s="16" t="s">
        <v>292</v>
      </c>
      <c r="C1095" s="16" t="s">
        <v>217</v>
      </c>
      <c r="D1095" s="19">
        <v>130</v>
      </c>
      <c r="E1095" s="19" t="s">
        <v>68</v>
      </c>
      <c r="F1095" s="20" t="s">
        <v>372</v>
      </c>
      <c r="G1095" s="19" t="s">
        <v>403</v>
      </c>
      <c r="H1095" s="90" t="s">
        <v>404</v>
      </c>
      <c r="I1095" s="62">
        <v>186042.92168674694</v>
      </c>
    </row>
    <row r="1096" spans="2:9" hidden="1" x14ac:dyDescent="0.3">
      <c r="B1096" s="16" t="s">
        <v>292</v>
      </c>
      <c r="C1096" s="16" t="s">
        <v>203</v>
      </c>
      <c r="D1096" s="15">
        <v>2</v>
      </c>
      <c r="E1096" s="15" t="s">
        <v>6</v>
      </c>
      <c r="F1096" s="16" t="s">
        <v>372</v>
      </c>
      <c r="G1096" s="15" t="s">
        <v>373</v>
      </c>
      <c r="H1096" s="89" t="s">
        <v>374</v>
      </c>
      <c r="I1096" s="61">
        <v>4221.0447973632918</v>
      </c>
    </row>
    <row r="1097" spans="2:9" hidden="1" x14ac:dyDescent="0.3">
      <c r="B1097" s="16" t="s">
        <v>292</v>
      </c>
      <c r="C1097" s="16" t="s">
        <v>203</v>
      </c>
      <c r="D1097" s="15">
        <v>11</v>
      </c>
      <c r="E1097" s="15" t="s">
        <v>10</v>
      </c>
      <c r="F1097" s="16" t="s">
        <v>372</v>
      </c>
      <c r="G1097" s="15" t="s">
        <v>375</v>
      </c>
      <c r="H1097" s="89" t="s">
        <v>376</v>
      </c>
      <c r="I1097" s="61">
        <v>190038.08186434346</v>
      </c>
    </row>
    <row r="1098" spans="2:9" hidden="1" x14ac:dyDescent="0.3">
      <c r="B1098" s="16" t="s">
        <v>292</v>
      </c>
      <c r="C1098" s="16" t="s">
        <v>203</v>
      </c>
      <c r="D1098" s="15">
        <v>23</v>
      </c>
      <c r="E1098" s="15" t="s">
        <v>323</v>
      </c>
      <c r="F1098" s="16" t="s">
        <v>372</v>
      </c>
      <c r="G1098" s="15" t="s">
        <v>377</v>
      </c>
      <c r="H1098" s="89" t="s">
        <v>376</v>
      </c>
      <c r="I1098" s="61">
        <v>155537.36498220748</v>
      </c>
    </row>
    <row r="1099" spans="2:9" hidden="1" x14ac:dyDescent="0.3">
      <c r="B1099" s="16" t="s">
        <v>292</v>
      </c>
      <c r="C1099" s="16" t="s">
        <v>203</v>
      </c>
      <c r="D1099" s="15">
        <v>24</v>
      </c>
      <c r="E1099" s="15" t="s">
        <v>14</v>
      </c>
      <c r="F1099" s="16" t="s">
        <v>372</v>
      </c>
      <c r="G1099" s="15" t="s">
        <v>378</v>
      </c>
      <c r="H1099" s="89" t="s">
        <v>376</v>
      </c>
      <c r="I1099" s="61">
        <v>167501.77767314648</v>
      </c>
    </row>
    <row r="1100" spans="2:9" hidden="1" x14ac:dyDescent="0.3">
      <c r="B1100" s="16" t="s">
        <v>292</v>
      </c>
      <c r="C1100" s="16" t="s">
        <v>203</v>
      </c>
      <c r="D1100" s="15">
        <v>25</v>
      </c>
      <c r="E1100" s="15" t="s">
        <v>18</v>
      </c>
      <c r="F1100" s="16" t="s">
        <v>372</v>
      </c>
      <c r="G1100" s="15" t="s">
        <v>379</v>
      </c>
      <c r="H1100" s="89" t="s">
        <v>374</v>
      </c>
      <c r="I1100" s="61">
        <v>62813.166627429942</v>
      </c>
    </row>
    <row r="1101" spans="2:9" hidden="1" x14ac:dyDescent="0.3">
      <c r="B1101" s="16" t="s">
        <v>292</v>
      </c>
      <c r="C1101" s="16" t="s">
        <v>203</v>
      </c>
      <c r="D1101" s="15">
        <v>26</v>
      </c>
      <c r="E1101" s="15" t="s">
        <v>22</v>
      </c>
      <c r="F1101" s="16" t="s">
        <v>372</v>
      </c>
      <c r="G1101" s="15" t="s">
        <v>380</v>
      </c>
      <c r="H1101" s="89" t="s">
        <v>381</v>
      </c>
      <c r="I1101" s="61">
        <v>62813.166627429942</v>
      </c>
    </row>
    <row r="1102" spans="2:9" hidden="1" x14ac:dyDescent="0.3">
      <c r="B1102" s="16" t="s">
        <v>292</v>
      </c>
      <c r="C1102" s="16" t="s">
        <v>203</v>
      </c>
      <c r="D1102" s="15">
        <v>27</v>
      </c>
      <c r="E1102" s="15" t="s">
        <v>26</v>
      </c>
      <c r="F1102" s="16" t="s">
        <v>372</v>
      </c>
      <c r="G1102" s="15" t="s">
        <v>382</v>
      </c>
      <c r="H1102" s="89" t="s">
        <v>374</v>
      </c>
      <c r="I1102" s="61">
        <v>1952.5921511612512</v>
      </c>
    </row>
    <row r="1103" spans="2:9" hidden="1" x14ac:dyDescent="0.3">
      <c r="B1103" s="16" t="s">
        <v>292</v>
      </c>
      <c r="C1103" s="16" t="s">
        <v>203</v>
      </c>
      <c r="D1103" s="15">
        <v>28</v>
      </c>
      <c r="E1103" s="15" t="s">
        <v>30</v>
      </c>
      <c r="F1103" s="16" t="s">
        <v>372</v>
      </c>
      <c r="G1103" s="15" t="s">
        <v>383</v>
      </c>
      <c r="H1103" s="89" t="s">
        <v>384</v>
      </c>
      <c r="I1103" s="61">
        <v>185089.46432882687</v>
      </c>
    </row>
    <row r="1104" spans="2:9" hidden="1" x14ac:dyDescent="0.3">
      <c r="B1104" s="16" t="s">
        <v>292</v>
      </c>
      <c r="C1104" s="16" t="s">
        <v>203</v>
      </c>
      <c r="D1104" s="15">
        <v>29</v>
      </c>
      <c r="E1104" s="15" t="s">
        <v>34</v>
      </c>
      <c r="F1104" s="16" t="s">
        <v>372</v>
      </c>
      <c r="G1104" s="15" t="s">
        <v>385</v>
      </c>
      <c r="H1104" s="89" t="s">
        <v>384</v>
      </c>
      <c r="I1104" s="61">
        <v>77768.68249110374</v>
      </c>
    </row>
    <row r="1105" spans="2:9" hidden="1" x14ac:dyDescent="0.3">
      <c r="B1105" s="16" t="s">
        <v>292</v>
      </c>
      <c r="C1105" s="16" t="s">
        <v>203</v>
      </c>
      <c r="D1105" s="15">
        <v>31</v>
      </c>
      <c r="E1105" s="15" t="s">
        <v>36</v>
      </c>
      <c r="F1105" s="16" t="s">
        <v>372</v>
      </c>
      <c r="G1105" s="15" t="s">
        <v>386</v>
      </c>
      <c r="H1105" s="89" t="s">
        <v>384</v>
      </c>
      <c r="I1105" s="61">
        <v>9721.0853113879675</v>
      </c>
    </row>
    <row r="1106" spans="2:9" hidden="1" x14ac:dyDescent="0.3">
      <c r="B1106" s="16" t="s">
        <v>292</v>
      </c>
      <c r="C1106" s="16" t="s">
        <v>203</v>
      </c>
      <c r="D1106" s="15">
        <v>34</v>
      </c>
      <c r="E1106" s="15" t="s">
        <v>38</v>
      </c>
      <c r="F1106" s="16" t="s">
        <v>372</v>
      </c>
      <c r="G1106" s="15" t="s">
        <v>387</v>
      </c>
      <c r="H1106" s="89" t="s">
        <v>384</v>
      </c>
      <c r="I1106" s="61">
        <v>9119.7510630758334</v>
      </c>
    </row>
    <row r="1107" spans="2:9" hidden="1" x14ac:dyDescent="0.3">
      <c r="B1107" s="16" t="s">
        <v>292</v>
      </c>
      <c r="C1107" s="16" t="s">
        <v>203</v>
      </c>
      <c r="D1107" s="15">
        <v>35</v>
      </c>
      <c r="E1107" s="15" t="s">
        <v>40</v>
      </c>
      <c r="F1107" s="16" t="s">
        <v>372</v>
      </c>
      <c r="G1107" s="15" t="s">
        <v>388</v>
      </c>
      <c r="H1107" s="89" t="s">
        <v>384</v>
      </c>
      <c r="I1107" s="61">
        <v>113901.20881773962</v>
      </c>
    </row>
    <row r="1108" spans="2:9" hidden="1" x14ac:dyDescent="0.3">
      <c r="B1108" s="16" t="s">
        <v>292</v>
      </c>
      <c r="C1108" s="16" t="s">
        <v>203</v>
      </c>
      <c r="D1108" s="15">
        <v>38</v>
      </c>
      <c r="E1108" s="15" t="s">
        <v>42</v>
      </c>
      <c r="F1108" s="16" t="s">
        <v>372</v>
      </c>
      <c r="G1108" s="15" t="s">
        <v>389</v>
      </c>
      <c r="H1108" s="89" t="s">
        <v>374</v>
      </c>
      <c r="I1108" s="61">
        <v>65804.269800164693</v>
      </c>
    </row>
    <row r="1109" spans="2:9" hidden="1" x14ac:dyDescent="0.3">
      <c r="B1109" s="16" t="s">
        <v>292</v>
      </c>
      <c r="C1109" s="16" t="s">
        <v>203</v>
      </c>
      <c r="D1109" s="15">
        <v>42</v>
      </c>
      <c r="E1109" s="15" t="s">
        <v>44</v>
      </c>
      <c r="F1109" s="16" t="s">
        <v>372</v>
      </c>
      <c r="G1109" s="15" t="s">
        <v>390</v>
      </c>
      <c r="H1109" s="89" t="s">
        <v>374</v>
      </c>
      <c r="I1109" s="61">
        <v>13028.215804394044</v>
      </c>
    </row>
    <row r="1110" spans="2:9" hidden="1" x14ac:dyDescent="0.3">
      <c r="B1110" s="16" t="s">
        <v>292</v>
      </c>
      <c r="C1110" s="16" t="s">
        <v>203</v>
      </c>
      <c r="D1110" s="15">
        <v>59</v>
      </c>
      <c r="E1110" s="15" t="s">
        <v>46</v>
      </c>
      <c r="F1110" s="16" t="s">
        <v>372</v>
      </c>
      <c r="G1110" s="15" t="s">
        <v>391</v>
      </c>
      <c r="H1110" s="89" t="s">
        <v>374</v>
      </c>
      <c r="I1110" s="61">
        <v>131991.40080643943</v>
      </c>
    </row>
    <row r="1111" spans="2:9" hidden="1" x14ac:dyDescent="0.3">
      <c r="B1111" s="16" t="s">
        <v>292</v>
      </c>
      <c r="C1111" s="16" t="s">
        <v>203</v>
      </c>
      <c r="D1111" s="15">
        <v>65</v>
      </c>
      <c r="E1111" s="15" t="s">
        <v>48</v>
      </c>
      <c r="F1111" s="16" t="s">
        <v>372</v>
      </c>
      <c r="G1111" s="15" t="s">
        <v>392</v>
      </c>
      <c r="H1111" s="89" t="s">
        <v>393</v>
      </c>
      <c r="I1111" s="61">
        <v>1053.7547363848566</v>
      </c>
    </row>
    <row r="1112" spans="2:9" hidden="1" x14ac:dyDescent="0.3">
      <c r="B1112" s="16" t="s">
        <v>292</v>
      </c>
      <c r="C1112" s="16" t="s">
        <v>203</v>
      </c>
      <c r="D1112" s="15">
        <v>84</v>
      </c>
      <c r="E1112" s="15" t="s">
        <v>50</v>
      </c>
      <c r="F1112" s="16" t="s">
        <v>372</v>
      </c>
      <c r="G1112" s="15" t="s">
        <v>394</v>
      </c>
      <c r="H1112" s="89" t="s">
        <v>393</v>
      </c>
      <c r="I1112" s="61">
        <v>10422.572643515237</v>
      </c>
    </row>
    <row r="1113" spans="2:9" hidden="1" x14ac:dyDescent="0.3">
      <c r="B1113" s="16" t="s">
        <v>292</v>
      </c>
      <c r="C1113" s="16" t="s">
        <v>203</v>
      </c>
      <c r="D1113" s="15">
        <v>90</v>
      </c>
      <c r="E1113" s="15" t="s">
        <v>52</v>
      </c>
      <c r="F1113" s="16" t="s">
        <v>372</v>
      </c>
      <c r="G1113" s="15" t="s">
        <v>395</v>
      </c>
      <c r="H1113" s="89" t="s">
        <v>384</v>
      </c>
      <c r="I1113" s="61">
        <v>182457.2935368203</v>
      </c>
    </row>
    <row r="1114" spans="2:9" hidden="1" x14ac:dyDescent="0.3">
      <c r="B1114" s="16" t="s">
        <v>292</v>
      </c>
      <c r="C1114" s="16" t="s">
        <v>203</v>
      </c>
      <c r="D1114" s="15">
        <v>91</v>
      </c>
      <c r="E1114" s="15" t="s">
        <v>54</v>
      </c>
      <c r="F1114" s="16" t="s">
        <v>372</v>
      </c>
      <c r="G1114" s="15" t="s">
        <v>396</v>
      </c>
      <c r="H1114" s="89" t="s">
        <v>384</v>
      </c>
      <c r="I1114" s="61">
        <v>176120.63253012046</v>
      </c>
    </row>
    <row r="1115" spans="2:9" hidden="1" x14ac:dyDescent="0.3">
      <c r="B1115" s="16" t="s">
        <v>292</v>
      </c>
      <c r="C1115" s="16" t="s">
        <v>203</v>
      </c>
      <c r="D1115" s="15">
        <v>98</v>
      </c>
      <c r="E1115" s="15" t="s">
        <v>56</v>
      </c>
      <c r="F1115" s="16" t="s">
        <v>372</v>
      </c>
      <c r="G1115" s="15" t="s">
        <v>397</v>
      </c>
      <c r="H1115" s="89" t="s">
        <v>381</v>
      </c>
      <c r="I1115" s="61">
        <v>569506.04408869799</v>
      </c>
    </row>
    <row r="1116" spans="2:9" hidden="1" x14ac:dyDescent="0.3">
      <c r="B1116" s="16" t="s">
        <v>292</v>
      </c>
      <c r="C1116" s="16" t="s">
        <v>203</v>
      </c>
      <c r="D1116" s="15">
        <v>109</v>
      </c>
      <c r="E1116" s="15" t="s">
        <v>58</v>
      </c>
      <c r="F1116" s="16" t="s">
        <v>372</v>
      </c>
      <c r="G1116" s="15" t="s">
        <v>398</v>
      </c>
      <c r="H1116" s="89" t="s">
        <v>393</v>
      </c>
      <c r="I1116" s="61">
        <v>9804.9919040198711</v>
      </c>
    </row>
    <row r="1117" spans="2:9" hidden="1" x14ac:dyDescent="0.3">
      <c r="B1117" s="16" t="s">
        <v>292</v>
      </c>
      <c r="C1117" s="16" t="s">
        <v>203</v>
      </c>
      <c r="D1117" s="15">
        <v>114</v>
      </c>
      <c r="E1117" s="15" t="s">
        <v>60</v>
      </c>
      <c r="F1117" s="16" t="s">
        <v>372</v>
      </c>
      <c r="G1117" s="15" t="s">
        <v>399</v>
      </c>
      <c r="H1117" s="89" t="s">
        <v>376</v>
      </c>
      <c r="I1117" s="61">
        <v>227323.8411278417</v>
      </c>
    </row>
    <row r="1118" spans="2:9" hidden="1" x14ac:dyDescent="0.3">
      <c r="B1118" s="16" t="s">
        <v>292</v>
      </c>
      <c r="C1118" s="16" t="s">
        <v>203</v>
      </c>
      <c r="D1118" s="15">
        <v>125</v>
      </c>
      <c r="E1118" s="15" t="s">
        <v>62</v>
      </c>
      <c r="F1118" s="16" t="s">
        <v>372</v>
      </c>
      <c r="G1118" s="15" t="s">
        <v>400</v>
      </c>
      <c r="H1118" s="89" t="s">
        <v>381</v>
      </c>
      <c r="I1118" s="61">
        <v>263217.07920065877</v>
      </c>
    </row>
    <row r="1119" spans="2:9" hidden="1" x14ac:dyDescent="0.3">
      <c r="B1119" s="16" t="s">
        <v>292</v>
      </c>
      <c r="C1119" s="16" t="s">
        <v>203</v>
      </c>
      <c r="D1119" s="15">
        <v>127</v>
      </c>
      <c r="E1119" s="15" t="s">
        <v>64</v>
      </c>
      <c r="F1119" s="16" t="s">
        <v>372</v>
      </c>
      <c r="G1119" s="15" t="s">
        <v>401</v>
      </c>
      <c r="H1119" s="89" t="s">
        <v>393</v>
      </c>
      <c r="I1119" s="61">
        <v>9119.7510630758334</v>
      </c>
    </row>
    <row r="1120" spans="2:9" hidden="1" x14ac:dyDescent="0.3">
      <c r="B1120" s="16" t="s">
        <v>292</v>
      </c>
      <c r="C1120" s="16" t="s">
        <v>203</v>
      </c>
      <c r="D1120" s="15">
        <v>128</v>
      </c>
      <c r="E1120" s="15" t="s">
        <v>66</v>
      </c>
      <c r="F1120" s="16" t="s">
        <v>372</v>
      </c>
      <c r="G1120" s="15" t="s">
        <v>402</v>
      </c>
      <c r="H1120" s="89" t="s">
        <v>384</v>
      </c>
      <c r="I1120" s="61">
        <v>169326.35060851474</v>
      </c>
    </row>
    <row r="1121" spans="2:9" hidden="1" x14ac:dyDescent="0.3">
      <c r="B1121" s="16" t="s">
        <v>292</v>
      </c>
      <c r="C1121" s="16" t="s">
        <v>203</v>
      </c>
      <c r="D1121" s="19">
        <v>130</v>
      </c>
      <c r="E1121" s="19" t="s">
        <v>68</v>
      </c>
      <c r="F1121" s="20" t="s">
        <v>372</v>
      </c>
      <c r="G1121" s="19" t="s">
        <v>403</v>
      </c>
      <c r="H1121" s="90" t="s">
        <v>404</v>
      </c>
      <c r="I1121" s="62">
        <v>150000</v>
      </c>
    </row>
    <row r="1122" spans="2:9" hidden="1" x14ac:dyDescent="0.3">
      <c r="B1122" s="16" t="s">
        <v>292</v>
      </c>
      <c r="C1122" s="16" t="s">
        <v>201</v>
      </c>
      <c r="D1122" s="15">
        <v>2</v>
      </c>
      <c r="E1122" s="15" t="s">
        <v>6</v>
      </c>
      <c r="F1122" s="16" t="s">
        <v>372</v>
      </c>
      <c r="G1122" s="15" t="s">
        <v>373</v>
      </c>
      <c r="H1122" s="89" t="s">
        <v>374</v>
      </c>
      <c r="I1122" s="61">
        <v>3775.3643584553347</v>
      </c>
    </row>
    <row r="1123" spans="2:9" hidden="1" x14ac:dyDescent="0.3">
      <c r="B1123" s="16" t="s">
        <v>292</v>
      </c>
      <c r="C1123" s="16" t="s">
        <v>201</v>
      </c>
      <c r="D1123" s="15">
        <v>11</v>
      </c>
      <c r="E1123" s="15" t="s">
        <v>10</v>
      </c>
      <c r="F1123" s="16" t="s">
        <v>372</v>
      </c>
      <c r="G1123" s="15" t="s">
        <v>375</v>
      </c>
      <c r="H1123" s="89" t="s">
        <v>376</v>
      </c>
      <c r="I1123" s="61">
        <v>258515.23830616579</v>
      </c>
    </row>
    <row r="1124" spans="2:9" hidden="1" x14ac:dyDescent="0.3">
      <c r="B1124" s="16" t="s">
        <v>292</v>
      </c>
      <c r="C1124" s="16" t="s">
        <v>201</v>
      </c>
      <c r="D1124" s="15">
        <v>23</v>
      </c>
      <c r="E1124" s="15" t="s">
        <v>323</v>
      </c>
      <c r="F1124" s="16" t="s">
        <v>372</v>
      </c>
      <c r="G1124" s="15" t="s">
        <v>377</v>
      </c>
      <c r="H1124" s="89" t="s">
        <v>376</v>
      </c>
      <c r="I1124" s="61">
        <v>237440.796420978</v>
      </c>
    </row>
    <row r="1125" spans="2:9" hidden="1" x14ac:dyDescent="0.3">
      <c r="B1125" s="16" t="s">
        <v>292</v>
      </c>
      <c r="C1125" s="16" t="s">
        <v>201</v>
      </c>
      <c r="D1125" s="15">
        <v>24</v>
      </c>
      <c r="E1125" s="15" t="s">
        <v>14</v>
      </c>
      <c r="F1125" s="16" t="s">
        <v>372</v>
      </c>
      <c r="G1125" s="15" t="s">
        <v>378</v>
      </c>
      <c r="H1125" s="89" t="s">
        <v>376</v>
      </c>
      <c r="I1125" s="61">
        <v>175204.62065321149</v>
      </c>
    </row>
    <row r="1126" spans="2:9" hidden="1" x14ac:dyDescent="0.3">
      <c r="B1126" s="16" t="s">
        <v>292</v>
      </c>
      <c r="C1126" s="16" t="s">
        <v>201</v>
      </c>
      <c r="D1126" s="15">
        <v>25</v>
      </c>
      <c r="E1126" s="15" t="s">
        <v>18</v>
      </c>
      <c r="F1126" s="16" t="s">
        <v>372</v>
      </c>
      <c r="G1126" s="15" t="s">
        <v>379</v>
      </c>
      <c r="H1126" s="89" t="s">
        <v>374</v>
      </c>
      <c r="I1126" s="61">
        <v>124028.6144578313</v>
      </c>
    </row>
    <row r="1127" spans="2:9" hidden="1" x14ac:dyDescent="0.3">
      <c r="B1127" s="16" t="s">
        <v>292</v>
      </c>
      <c r="C1127" s="16" t="s">
        <v>201</v>
      </c>
      <c r="D1127" s="15">
        <v>26</v>
      </c>
      <c r="E1127" s="15" t="s">
        <v>22</v>
      </c>
      <c r="F1127" s="16" t="s">
        <v>372</v>
      </c>
      <c r="G1127" s="15" t="s">
        <v>380</v>
      </c>
      <c r="H1127" s="89" t="s">
        <v>381</v>
      </c>
      <c r="I1127" s="61">
        <v>106734.73033608208</v>
      </c>
    </row>
    <row r="1128" spans="2:9" hidden="1" x14ac:dyDescent="0.3">
      <c r="B1128" s="16" t="s">
        <v>292</v>
      </c>
      <c r="C1128" s="16" t="s">
        <v>201</v>
      </c>
      <c r="D1128" s="15">
        <v>27</v>
      </c>
      <c r="E1128" s="15" t="s">
        <v>26</v>
      </c>
      <c r="F1128" s="16" t="s">
        <v>372</v>
      </c>
      <c r="G1128" s="15" t="s">
        <v>382</v>
      </c>
      <c r="H1128" s="89" t="s">
        <v>374</v>
      </c>
      <c r="I1128" s="61">
        <v>1952.5921511612512</v>
      </c>
    </row>
    <row r="1129" spans="2:9" hidden="1" x14ac:dyDescent="0.3">
      <c r="B1129" s="16" t="s">
        <v>292</v>
      </c>
      <c r="C1129" s="16" t="s">
        <v>201</v>
      </c>
      <c r="D1129" s="15">
        <v>28</v>
      </c>
      <c r="E1129" s="15" t="s">
        <v>30</v>
      </c>
      <c r="F1129" s="16" t="s">
        <v>372</v>
      </c>
      <c r="G1129" s="15" t="s">
        <v>383</v>
      </c>
      <c r="H1129" s="89" t="s">
        <v>384</v>
      </c>
      <c r="I1129" s="61">
        <v>149210.58458756848</v>
      </c>
    </row>
    <row r="1130" spans="2:9" hidden="1" x14ac:dyDescent="0.3">
      <c r="B1130" s="16" t="s">
        <v>292</v>
      </c>
      <c r="C1130" s="16" t="s">
        <v>201</v>
      </c>
      <c r="D1130" s="15">
        <v>29</v>
      </c>
      <c r="E1130" s="15" t="s">
        <v>34</v>
      </c>
      <c r="F1130" s="16" t="s">
        <v>372</v>
      </c>
      <c r="G1130" s="15" t="s">
        <v>385</v>
      </c>
      <c r="H1130" s="89" t="s">
        <v>384</v>
      </c>
      <c r="I1130" s="61">
        <v>139302.62379367984</v>
      </c>
    </row>
    <row r="1131" spans="2:9" hidden="1" x14ac:dyDescent="0.3">
      <c r="B1131" s="16" t="s">
        <v>292</v>
      </c>
      <c r="C1131" s="16" t="s">
        <v>201</v>
      </c>
      <c r="D1131" s="15">
        <v>31</v>
      </c>
      <c r="E1131" s="15" t="s">
        <v>36</v>
      </c>
      <c r="F1131" s="16" t="s">
        <v>372</v>
      </c>
      <c r="G1131" s="15" t="s">
        <v>386</v>
      </c>
      <c r="H1131" s="89" t="s">
        <v>384</v>
      </c>
      <c r="I1131" s="61">
        <v>10926.472683503669</v>
      </c>
    </row>
    <row r="1132" spans="2:9" hidden="1" x14ac:dyDescent="0.3">
      <c r="B1132" s="16" t="s">
        <v>292</v>
      </c>
      <c r="C1132" s="16" t="s">
        <v>201</v>
      </c>
      <c r="D1132" s="15">
        <v>34</v>
      </c>
      <c r="E1132" s="15" t="s">
        <v>38</v>
      </c>
      <c r="F1132" s="16" t="s">
        <v>372</v>
      </c>
      <c r="G1132" s="15" t="s">
        <v>387</v>
      </c>
      <c r="H1132" s="89" t="s">
        <v>384</v>
      </c>
      <c r="I1132" s="61">
        <v>9400.4390512707978</v>
      </c>
    </row>
    <row r="1133" spans="2:9" hidden="1" x14ac:dyDescent="0.3">
      <c r="B1133" s="16" t="s">
        <v>292</v>
      </c>
      <c r="C1133" s="16" t="s">
        <v>201</v>
      </c>
      <c r="D1133" s="15">
        <v>35</v>
      </c>
      <c r="E1133" s="15" t="s">
        <v>40</v>
      </c>
      <c r="F1133" s="16" t="s">
        <v>372</v>
      </c>
      <c r="G1133" s="15" t="s">
        <v>388</v>
      </c>
      <c r="H1133" s="89" t="s">
        <v>384</v>
      </c>
      <c r="I1133" s="61">
        <v>223251.50602409636</v>
      </c>
    </row>
    <row r="1134" spans="2:9" hidden="1" x14ac:dyDescent="0.3">
      <c r="B1134" s="16" t="s">
        <v>292</v>
      </c>
      <c r="C1134" s="16" t="s">
        <v>201</v>
      </c>
      <c r="D1134" s="15">
        <v>38</v>
      </c>
      <c r="E1134" s="15" t="s">
        <v>42</v>
      </c>
      <c r="F1134" s="16" t="s">
        <v>372</v>
      </c>
      <c r="G1134" s="15" t="s">
        <v>389</v>
      </c>
      <c r="H1134" s="89" t="s">
        <v>374</v>
      </c>
      <c r="I1134" s="61">
        <v>82313.313793237132</v>
      </c>
    </row>
    <row r="1135" spans="2:9" hidden="1" x14ac:dyDescent="0.3">
      <c r="B1135" s="16" t="s">
        <v>292</v>
      </c>
      <c r="C1135" s="16" t="s">
        <v>201</v>
      </c>
      <c r="D1135" s="15">
        <v>42</v>
      </c>
      <c r="E1135" s="15" t="s">
        <v>44</v>
      </c>
      <c r="F1135" s="16" t="s">
        <v>372</v>
      </c>
      <c r="G1135" s="15" t="s">
        <v>390</v>
      </c>
      <c r="H1135" s="89" t="s">
        <v>374</v>
      </c>
      <c r="I1135" s="61">
        <v>14332.941186854017</v>
      </c>
    </row>
    <row r="1136" spans="2:9" hidden="1" x14ac:dyDescent="0.3">
      <c r="B1136" s="16" t="s">
        <v>292</v>
      </c>
      <c r="C1136" s="16" t="s">
        <v>201</v>
      </c>
      <c r="D1136" s="15">
        <v>59</v>
      </c>
      <c r="E1136" s="15" t="s">
        <v>46</v>
      </c>
      <c r="F1136" s="16" t="s">
        <v>372</v>
      </c>
      <c r="G1136" s="15" t="s">
        <v>391</v>
      </c>
      <c r="H1136" s="89" t="s">
        <v>374</v>
      </c>
      <c r="I1136" s="61">
        <v>103468.41894753797</v>
      </c>
    </row>
    <row r="1137" spans="2:9" hidden="1" x14ac:dyDescent="0.3">
      <c r="B1137" s="16" t="s">
        <v>292</v>
      </c>
      <c r="C1137" s="16" t="s">
        <v>201</v>
      </c>
      <c r="D1137" s="15">
        <v>65</v>
      </c>
      <c r="E1137" s="15" t="s">
        <v>48</v>
      </c>
      <c r="F1137" s="16" t="s">
        <v>372</v>
      </c>
      <c r="G1137" s="15" t="s">
        <v>392</v>
      </c>
      <c r="H1137" s="89" t="s">
        <v>393</v>
      </c>
      <c r="I1137" s="61">
        <v>1053.7547363848566</v>
      </c>
    </row>
    <row r="1138" spans="2:9" hidden="1" x14ac:dyDescent="0.3">
      <c r="B1138" s="16" t="s">
        <v>292</v>
      </c>
      <c r="C1138" s="16" t="s">
        <v>201</v>
      </c>
      <c r="D1138" s="15">
        <v>84</v>
      </c>
      <c r="E1138" s="15" t="s">
        <v>50</v>
      </c>
      <c r="F1138" s="16" t="s">
        <v>372</v>
      </c>
      <c r="G1138" s="15" t="s">
        <v>394</v>
      </c>
      <c r="H1138" s="89" t="s">
        <v>393</v>
      </c>
      <c r="I1138" s="61">
        <v>8542.7035524558833</v>
      </c>
    </row>
    <row r="1139" spans="2:9" hidden="1" x14ac:dyDescent="0.3">
      <c r="B1139" s="16" t="s">
        <v>292</v>
      </c>
      <c r="C1139" s="16" t="s">
        <v>201</v>
      </c>
      <c r="D1139" s="15">
        <v>90</v>
      </c>
      <c r="E1139" s="15" t="s">
        <v>52</v>
      </c>
      <c r="F1139" s="16" t="s">
        <v>372</v>
      </c>
      <c r="G1139" s="15" t="s">
        <v>395</v>
      </c>
      <c r="H1139" s="89" t="s">
        <v>384</v>
      </c>
      <c r="I1139" s="61">
        <v>272862.95180722879</v>
      </c>
    </row>
    <row r="1140" spans="2:9" hidden="1" x14ac:dyDescent="0.3">
      <c r="B1140" s="16" t="s">
        <v>292</v>
      </c>
      <c r="C1140" s="16" t="s">
        <v>201</v>
      </c>
      <c r="D1140" s="15">
        <v>91</v>
      </c>
      <c r="E1140" s="15" t="s">
        <v>54</v>
      </c>
      <c r="F1140" s="16" t="s">
        <v>372</v>
      </c>
      <c r="G1140" s="15" t="s">
        <v>396</v>
      </c>
      <c r="H1140" s="89" t="s">
        <v>384</v>
      </c>
      <c r="I1140" s="61">
        <v>251692.62225372074</v>
      </c>
    </row>
    <row r="1141" spans="2:9" hidden="1" x14ac:dyDescent="0.3">
      <c r="B1141" s="16" t="s">
        <v>292</v>
      </c>
      <c r="C1141" s="16" t="s">
        <v>201</v>
      </c>
      <c r="D1141" s="15">
        <v>98</v>
      </c>
      <c r="E1141" s="15" t="s">
        <v>56</v>
      </c>
      <c r="F1141" s="16" t="s">
        <v>372</v>
      </c>
      <c r="G1141" s="15" t="s">
        <v>397</v>
      </c>
      <c r="H1141" s="89" t="s">
        <v>381</v>
      </c>
      <c r="I1141" s="61">
        <v>675749.02943222411</v>
      </c>
    </row>
    <row r="1142" spans="2:9" hidden="1" x14ac:dyDescent="0.3">
      <c r="B1142" s="16" t="s">
        <v>292</v>
      </c>
      <c r="C1142" s="16" t="s">
        <v>201</v>
      </c>
      <c r="D1142" s="15">
        <v>109</v>
      </c>
      <c r="E1142" s="15" t="s">
        <v>58</v>
      </c>
      <c r="F1142" s="16" t="s">
        <v>372</v>
      </c>
      <c r="G1142" s="15" t="s">
        <v>398</v>
      </c>
      <c r="H1142" s="89" t="s">
        <v>393</v>
      </c>
      <c r="I1142" s="61">
        <v>9804.9919040198711</v>
      </c>
    </row>
    <row r="1143" spans="2:9" hidden="1" x14ac:dyDescent="0.3">
      <c r="B1143" s="16" t="s">
        <v>292</v>
      </c>
      <c r="C1143" s="16" t="s">
        <v>201</v>
      </c>
      <c r="D1143" s="15">
        <v>114</v>
      </c>
      <c r="E1143" s="15" t="s">
        <v>60</v>
      </c>
      <c r="F1143" s="16" t="s">
        <v>372</v>
      </c>
      <c r="G1143" s="15" t="s">
        <v>399</v>
      </c>
      <c r="H1143" s="89" t="s">
        <v>376</v>
      </c>
      <c r="I1143" s="61">
        <v>256867.42957122604</v>
      </c>
    </row>
    <row r="1144" spans="2:9" hidden="1" x14ac:dyDescent="0.3">
      <c r="B1144" s="16" t="s">
        <v>292</v>
      </c>
      <c r="C1144" s="16" t="s">
        <v>201</v>
      </c>
      <c r="D1144" s="15">
        <v>125</v>
      </c>
      <c r="E1144" s="15" t="s">
        <v>62</v>
      </c>
      <c r="F1144" s="16" t="s">
        <v>372</v>
      </c>
      <c r="G1144" s="15" t="s">
        <v>400</v>
      </c>
      <c r="H1144" s="89" t="s">
        <v>381</v>
      </c>
      <c r="I1144" s="61">
        <v>347280.12048192765</v>
      </c>
    </row>
    <row r="1145" spans="2:9" hidden="1" x14ac:dyDescent="0.3">
      <c r="B1145" s="16" t="s">
        <v>292</v>
      </c>
      <c r="C1145" s="16" t="s">
        <v>201</v>
      </c>
      <c r="D1145" s="15">
        <v>127</v>
      </c>
      <c r="E1145" s="15" t="s">
        <v>64</v>
      </c>
      <c r="F1145" s="16" t="s">
        <v>372</v>
      </c>
      <c r="G1145" s="15" t="s">
        <v>401</v>
      </c>
      <c r="H1145" s="89" t="s">
        <v>393</v>
      </c>
      <c r="I1145" s="61">
        <v>7680.5735748379175</v>
      </c>
    </row>
    <row r="1146" spans="2:9" hidden="1" x14ac:dyDescent="0.3">
      <c r="B1146" s="16" t="s">
        <v>292</v>
      </c>
      <c r="C1146" s="16" t="s">
        <v>201</v>
      </c>
      <c r="D1146" s="15">
        <v>128</v>
      </c>
      <c r="E1146" s="15" t="s">
        <v>66</v>
      </c>
      <c r="F1146" s="16" t="s">
        <v>372</v>
      </c>
      <c r="G1146" s="15" t="s">
        <v>402</v>
      </c>
      <c r="H1146" s="89" t="s">
        <v>384</v>
      </c>
      <c r="I1146" s="61">
        <v>223251.50602409636</v>
      </c>
    </row>
    <row r="1147" spans="2:9" hidden="1" x14ac:dyDescent="0.3">
      <c r="B1147" s="16" t="s">
        <v>292</v>
      </c>
      <c r="C1147" s="16" t="s">
        <v>201</v>
      </c>
      <c r="D1147" s="19">
        <v>130</v>
      </c>
      <c r="E1147" s="19" t="s">
        <v>68</v>
      </c>
      <c r="F1147" s="20" t="s">
        <v>372</v>
      </c>
      <c r="G1147" s="19" t="s">
        <v>403</v>
      </c>
      <c r="H1147" s="90" t="s">
        <v>404</v>
      </c>
      <c r="I1147" s="62">
        <v>143415.38046658371</v>
      </c>
    </row>
    <row r="1148" spans="2:9" hidden="1" x14ac:dyDescent="0.3">
      <c r="B1148" s="16" t="s">
        <v>230</v>
      </c>
      <c r="C1148" s="16" t="s">
        <v>230</v>
      </c>
      <c r="D1148" s="15">
        <v>2</v>
      </c>
      <c r="E1148" s="15" t="s">
        <v>6</v>
      </c>
      <c r="F1148" s="16" t="s">
        <v>372</v>
      </c>
      <c r="G1148" s="15" t="s">
        <v>373</v>
      </c>
      <c r="H1148" s="89" t="s">
        <v>374</v>
      </c>
      <c r="I1148" s="61">
        <v>5657.3834911453187</v>
      </c>
    </row>
    <row r="1149" spans="2:9" hidden="1" x14ac:dyDescent="0.3">
      <c r="B1149" s="16" t="s">
        <v>230</v>
      </c>
      <c r="C1149" s="16" t="s">
        <v>230</v>
      </c>
      <c r="D1149" s="15">
        <v>11</v>
      </c>
      <c r="E1149" s="15" t="s">
        <v>10</v>
      </c>
      <c r="F1149" s="16" t="s">
        <v>372</v>
      </c>
      <c r="G1149" s="15" t="s">
        <v>375</v>
      </c>
      <c r="H1149" s="89" t="s">
        <v>376</v>
      </c>
      <c r="I1149" s="61">
        <v>166761.1622962438</v>
      </c>
    </row>
    <row r="1150" spans="2:9" hidden="1" x14ac:dyDescent="0.3">
      <c r="B1150" s="16" t="s">
        <v>230</v>
      </c>
      <c r="C1150" s="16" t="s">
        <v>230</v>
      </c>
      <c r="D1150" s="15">
        <v>23</v>
      </c>
      <c r="E1150" s="15" t="s">
        <v>323</v>
      </c>
      <c r="F1150" s="16" t="s">
        <v>372</v>
      </c>
      <c r="G1150" s="15" t="s">
        <v>377</v>
      </c>
      <c r="H1150" s="89" t="s">
        <v>376</v>
      </c>
      <c r="I1150" s="61">
        <v>258056.5326532544</v>
      </c>
    </row>
    <row r="1151" spans="2:9" hidden="1" x14ac:dyDescent="0.3">
      <c r="B1151" s="16" t="s">
        <v>230</v>
      </c>
      <c r="C1151" s="16" t="s">
        <v>230</v>
      </c>
      <c r="D1151" s="15">
        <v>24</v>
      </c>
      <c r="E1151" s="15" t="s">
        <v>14</v>
      </c>
      <c r="F1151" s="16" t="s">
        <v>372</v>
      </c>
      <c r="G1151" s="15" t="s">
        <v>378</v>
      </c>
      <c r="H1151" s="89" t="s">
        <v>376</v>
      </c>
      <c r="I1151" s="61">
        <v>262544.1240488374</v>
      </c>
    </row>
    <row r="1152" spans="2:9" hidden="1" x14ac:dyDescent="0.3">
      <c r="B1152" s="16" t="s">
        <v>230</v>
      </c>
      <c r="C1152" s="16" t="s">
        <v>230</v>
      </c>
      <c r="D1152" s="15">
        <v>25</v>
      </c>
      <c r="E1152" s="15" t="s">
        <v>18</v>
      </c>
      <c r="F1152" s="16" t="s">
        <v>372</v>
      </c>
      <c r="G1152" s="15" t="s">
        <v>379</v>
      </c>
      <c r="H1152" s="89" t="s">
        <v>374</v>
      </c>
      <c r="I1152" s="61">
        <v>131137.52457921836</v>
      </c>
    </row>
    <row r="1153" spans="2:9" hidden="1" x14ac:dyDescent="0.3">
      <c r="B1153" s="16" t="s">
        <v>230</v>
      </c>
      <c r="C1153" s="16" t="s">
        <v>230</v>
      </c>
      <c r="D1153" s="15">
        <v>26</v>
      </c>
      <c r="E1153" s="15" t="s">
        <v>22</v>
      </c>
      <c r="F1153" s="16" t="s">
        <v>372</v>
      </c>
      <c r="G1153" s="15" t="s">
        <v>380</v>
      </c>
      <c r="H1153" s="89" t="s">
        <v>381</v>
      </c>
      <c r="I1153" s="61">
        <v>159941.99340861905</v>
      </c>
    </row>
    <row r="1154" spans="2:9" hidden="1" x14ac:dyDescent="0.3">
      <c r="B1154" s="16" t="s">
        <v>230</v>
      </c>
      <c r="C1154" s="16" t="s">
        <v>230</v>
      </c>
      <c r="D1154" s="15">
        <v>27</v>
      </c>
      <c r="E1154" s="15" t="s">
        <v>26</v>
      </c>
      <c r="F1154" s="16" t="s">
        <v>372</v>
      </c>
      <c r="G1154" s="15" t="s">
        <v>382</v>
      </c>
      <c r="H1154" s="89" t="s">
        <v>374</v>
      </c>
      <c r="I1154" s="61">
        <v>2573.8690028803367</v>
      </c>
    </row>
    <row r="1155" spans="2:9" hidden="1" x14ac:dyDescent="0.3">
      <c r="B1155" s="16" t="s">
        <v>230</v>
      </c>
      <c r="C1155" s="16" t="s">
        <v>230</v>
      </c>
      <c r="D1155" s="15">
        <v>28</v>
      </c>
      <c r="E1155" s="15" t="s">
        <v>30</v>
      </c>
      <c r="F1155" s="16" t="s">
        <v>372</v>
      </c>
      <c r="G1155" s="15" t="s">
        <v>383</v>
      </c>
      <c r="H1155" s="89" t="s">
        <v>384</v>
      </c>
      <c r="I1155" s="61">
        <v>103530.88825891798</v>
      </c>
    </row>
    <row r="1156" spans="2:9" hidden="1" x14ac:dyDescent="0.3">
      <c r="B1156" s="16" t="s">
        <v>230</v>
      </c>
      <c r="C1156" s="16" t="s">
        <v>230</v>
      </c>
      <c r="D1156" s="15">
        <v>29</v>
      </c>
      <c r="E1156" s="15" t="s">
        <v>34</v>
      </c>
      <c r="F1156" s="16" t="s">
        <v>372</v>
      </c>
      <c r="G1156" s="15" t="s">
        <v>385</v>
      </c>
      <c r="H1156" s="89" t="s">
        <v>384</v>
      </c>
      <c r="I1156" s="61">
        <v>145916.01700921333</v>
      </c>
    </row>
    <row r="1157" spans="2:9" hidden="1" x14ac:dyDescent="0.3">
      <c r="B1157" s="16" t="s">
        <v>230</v>
      </c>
      <c r="C1157" s="16" t="s">
        <v>230</v>
      </c>
      <c r="D1157" s="15">
        <v>31</v>
      </c>
      <c r="E1157" s="15" t="s">
        <v>36</v>
      </c>
      <c r="F1157" s="16" t="s">
        <v>372</v>
      </c>
      <c r="G1157" s="15" t="s">
        <v>386</v>
      </c>
      <c r="H1157" s="89" t="s">
        <v>384</v>
      </c>
      <c r="I1157" s="61">
        <v>8338.0581148121892</v>
      </c>
    </row>
    <row r="1158" spans="2:9" hidden="1" x14ac:dyDescent="0.3">
      <c r="B1158" s="16" t="s">
        <v>230</v>
      </c>
      <c r="C1158" s="16" t="s">
        <v>230</v>
      </c>
      <c r="D1158" s="15">
        <v>34</v>
      </c>
      <c r="E1158" s="15" t="s">
        <v>38</v>
      </c>
      <c r="F1158" s="16" t="s">
        <v>372</v>
      </c>
      <c r="G1158" s="15" t="s">
        <v>387</v>
      </c>
      <c r="H1158" s="89" t="s">
        <v>384</v>
      </c>
      <c r="I1158" s="61">
        <v>14086.55791832929</v>
      </c>
    </row>
    <row r="1159" spans="2:9" hidden="1" x14ac:dyDescent="0.3">
      <c r="B1159" s="16" t="s">
        <v>230</v>
      </c>
      <c r="C1159" s="16" t="s">
        <v>230</v>
      </c>
      <c r="D1159" s="15">
        <v>35</v>
      </c>
      <c r="E1159" s="15" t="s">
        <v>40</v>
      </c>
      <c r="F1159" s="16" t="s">
        <v>372</v>
      </c>
      <c r="G1159" s="15" t="s">
        <v>388</v>
      </c>
      <c r="H1159" s="89" t="s">
        <v>384</v>
      </c>
      <c r="I1159" s="61">
        <v>156338.58965272852</v>
      </c>
    </row>
    <row r="1160" spans="2:9" hidden="1" x14ac:dyDescent="0.3">
      <c r="B1160" s="16" t="s">
        <v>230</v>
      </c>
      <c r="C1160" s="16" t="s">
        <v>230</v>
      </c>
      <c r="D1160" s="15">
        <v>38</v>
      </c>
      <c r="E1160" s="15" t="s">
        <v>42</v>
      </c>
      <c r="F1160" s="16" t="s">
        <v>372</v>
      </c>
      <c r="G1160" s="15" t="s">
        <v>389</v>
      </c>
      <c r="H1160" s="89" t="s">
        <v>374</v>
      </c>
      <c r="I1160" s="61">
        <v>123346.50071916585</v>
      </c>
    </row>
    <row r="1161" spans="2:9" hidden="1" x14ac:dyDescent="0.3">
      <c r="B1161" s="16" t="s">
        <v>230</v>
      </c>
      <c r="C1161" s="16" t="s">
        <v>230</v>
      </c>
      <c r="D1161" s="15">
        <v>42</v>
      </c>
      <c r="E1161" s="15" t="s">
        <v>44</v>
      </c>
      <c r="F1161" s="16" t="s">
        <v>372</v>
      </c>
      <c r="G1161" s="15" t="s">
        <v>390</v>
      </c>
      <c r="H1161" s="89" t="s">
        <v>374</v>
      </c>
      <c r="I1161" s="61">
        <v>21477.91236850074</v>
      </c>
    </row>
    <row r="1162" spans="2:9" hidden="1" x14ac:dyDescent="0.3">
      <c r="B1162" s="16" t="s">
        <v>230</v>
      </c>
      <c r="C1162" s="16" t="s">
        <v>230</v>
      </c>
      <c r="D1162" s="15">
        <v>59</v>
      </c>
      <c r="E1162" s="15" t="s">
        <v>46</v>
      </c>
      <c r="F1162" s="16" t="s">
        <v>372</v>
      </c>
      <c r="G1162" s="15" t="s">
        <v>391</v>
      </c>
      <c r="H1162" s="89" t="s">
        <v>374</v>
      </c>
      <c r="I1162" s="61">
        <v>155047.42579288571</v>
      </c>
    </row>
    <row r="1163" spans="2:9" hidden="1" x14ac:dyDescent="0.3">
      <c r="B1163" s="16" t="s">
        <v>230</v>
      </c>
      <c r="C1163" s="16" t="s">
        <v>230</v>
      </c>
      <c r="D1163" s="15">
        <v>65</v>
      </c>
      <c r="E1163" s="15" t="s">
        <v>48</v>
      </c>
      <c r="F1163" s="16" t="s">
        <v>372</v>
      </c>
      <c r="G1163" s="15" t="s">
        <v>392</v>
      </c>
      <c r="H1163" s="89" t="s">
        <v>393</v>
      </c>
      <c r="I1163" s="61">
        <v>1579.0514724727077</v>
      </c>
    </row>
    <row r="1164" spans="2:9" hidden="1" x14ac:dyDescent="0.3">
      <c r="B1164" s="16" t="s">
        <v>230</v>
      </c>
      <c r="C1164" s="16" t="s">
        <v>230</v>
      </c>
      <c r="D1164" s="15">
        <v>84</v>
      </c>
      <c r="E1164" s="15" t="s">
        <v>50</v>
      </c>
      <c r="F1164" s="16" t="s">
        <v>372</v>
      </c>
      <c r="G1164" s="15" t="s">
        <v>394</v>
      </c>
      <c r="H1164" s="89" t="s">
        <v>393</v>
      </c>
      <c r="I1164" s="61">
        <v>12801.241273355139</v>
      </c>
    </row>
    <row r="1165" spans="2:9" hidden="1" x14ac:dyDescent="0.3">
      <c r="B1165" s="16" t="s">
        <v>230</v>
      </c>
      <c r="C1165" s="16" t="s">
        <v>230</v>
      </c>
      <c r="D1165" s="15">
        <v>90</v>
      </c>
      <c r="E1165" s="15" t="s">
        <v>52</v>
      </c>
      <c r="F1165" s="16" t="s">
        <v>372</v>
      </c>
      <c r="G1165" s="15" t="s">
        <v>395</v>
      </c>
      <c r="H1165" s="89" t="s">
        <v>384</v>
      </c>
      <c r="I1165" s="61">
        <v>314211.11358855368</v>
      </c>
    </row>
    <row r="1166" spans="2:9" hidden="1" x14ac:dyDescent="0.3">
      <c r="B1166" s="16" t="s">
        <v>230</v>
      </c>
      <c r="C1166" s="16" t="s">
        <v>230</v>
      </c>
      <c r="D1166" s="15">
        <v>91</v>
      </c>
      <c r="E1166" s="15" t="s">
        <v>54</v>
      </c>
      <c r="F1166" s="16" t="s">
        <v>372</v>
      </c>
      <c r="G1166" s="15" t="s">
        <v>396</v>
      </c>
      <c r="H1166" s="89" t="s">
        <v>384</v>
      </c>
      <c r="I1166" s="61">
        <v>177183.73493975902</v>
      </c>
    </row>
    <row r="1167" spans="2:9" hidden="1" x14ac:dyDescent="0.3">
      <c r="B1167" s="16" t="s">
        <v>230</v>
      </c>
      <c r="C1167" s="16" t="s">
        <v>230</v>
      </c>
      <c r="D1167" s="15">
        <v>98</v>
      </c>
      <c r="E1167" s="15" t="s">
        <v>56</v>
      </c>
      <c r="F1167" s="16" t="s">
        <v>372</v>
      </c>
      <c r="G1167" s="15" t="s">
        <v>397</v>
      </c>
      <c r="H1167" s="89" t="s">
        <v>381</v>
      </c>
      <c r="I1167" s="61">
        <v>1012609.9206041878</v>
      </c>
    </row>
    <row r="1168" spans="2:9" hidden="1" x14ac:dyDescent="0.3">
      <c r="B1168" s="16" t="s">
        <v>230</v>
      </c>
      <c r="C1168" s="16" t="s">
        <v>230</v>
      </c>
      <c r="D1168" s="15">
        <v>109</v>
      </c>
      <c r="E1168" s="15" t="s">
        <v>58</v>
      </c>
      <c r="F1168" s="16" t="s">
        <v>372</v>
      </c>
      <c r="G1168" s="15" t="s">
        <v>398</v>
      </c>
      <c r="H1168" s="89" t="s">
        <v>393</v>
      </c>
      <c r="I1168" s="61">
        <v>14692.780368173777</v>
      </c>
    </row>
    <row r="1169" spans="2:9" hidden="1" x14ac:dyDescent="0.3">
      <c r="B1169" s="16" t="s">
        <v>230</v>
      </c>
      <c r="C1169" s="16" t="s">
        <v>230</v>
      </c>
      <c r="D1169" s="15">
        <v>114</v>
      </c>
      <c r="E1169" s="15" t="s">
        <v>60</v>
      </c>
      <c r="F1169" s="16" t="s">
        <v>372</v>
      </c>
      <c r="G1169" s="15" t="s">
        <v>399</v>
      </c>
      <c r="H1169" s="89" t="s">
        <v>376</v>
      </c>
      <c r="I1169" s="61">
        <v>312677.17930545704</v>
      </c>
    </row>
    <row r="1170" spans="2:9" hidden="1" x14ac:dyDescent="0.3">
      <c r="B1170" s="16" t="s">
        <v>230</v>
      </c>
      <c r="C1170" s="16" t="s">
        <v>230</v>
      </c>
      <c r="D1170" s="15">
        <v>125</v>
      </c>
      <c r="E1170" s="15" t="s">
        <v>62</v>
      </c>
      <c r="F1170" s="16" t="s">
        <v>372</v>
      </c>
      <c r="G1170" s="15" t="s">
        <v>400</v>
      </c>
      <c r="H1170" s="89" t="s">
        <v>381</v>
      </c>
      <c r="I1170" s="61">
        <v>380100.98900164943</v>
      </c>
    </row>
    <row r="1171" spans="2:9" hidden="1" x14ac:dyDescent="0.3">
      <c r="B1171" s="16" t="s">
        <v>230</v>
      </c>
      <c r="C1171" s="16" t="s">
        <v>230</v>
      </c>
      <c r="D1171" s="15">
        <v>127</v>
      </c>
      <c r="E1171" s="15" t="s">
        <v>64</v>
      </c>
      <c r="F1171" s="16" t="s">
        <v>372</v>
      </c>
      <c r="G1171" s="15" t="s">
        <v>401</v>
      </c>
      <c r="H1171" s="89" t="s">
        <v>393</v>
      </c>
      <c r="I1171" s="61">
        <v>6201.430722891565</v>
      </c>
    </row>
    <row r="1172" spans="2:9" hidden="1" x14ac:dyDescent="0.3">
      <c r="B1172" s="16" t="s">
        <v>230</v>
      </c>
      <c r="C1172" s="16" t="s">
        <v>230</v>
      </c>
      <c r="D1172" s="15">
        <v>128</v>
      </c>
      <c r="E1172" s="15" t="s">
        <v>66</v>
      </c>
      <c r="F1172" s="16" t="s">
        <v>372</v>
      </c>
      <c r="G1172" s="15" t="s">
        <v>402</v>
      </c>
      <c r="H1172" s="89" t="s">
        <v>384</v>
      </c>
      <c r="I1172" s="61">
        <v>156338.58965272852</v>
      </c>
    </row>
    <row r="1173" spans="2:9" hidden="1" x14ac:dyDescent="0.3">
      <c r="B1173" s="16" t="s">
        <v>230</v>
      </c>
      <c r="C1173" s="16" t="s">
        <v>230</v>
      </c>
      <c r="D1173" s="19">
        <v>130</v>
      </c>
      <c r="E1173" s="19" t="s">
        <v>68</v>
      </c>
      <c r="F1173" s="20" t="s">
        <v>372</v>
      </c>
      <c r="G1173" s="19" t="s">
        <v>403</v>
      </c>
      <c r="H1173" s="90" t="s">
        <v>404</v>
      </c>
      <c r="I1173" s="62">
        <v>150000</v>
      </c>
    </row>
    <row r="1174" spans="2:9" hidden="1" x14ac:dyDescent="0.3">
      <c r="B1174" s="16" t="s">
        <v>293</v>
      </c>
      <c r="C1174" s="16" t="s">
        <v>217</v>
      </c>
      <c r="D1174" s="15">
        <v>2</v>
      </c>
      <c r="E1174" s="15" t="s">
        <v>6</v>
      </c>
      <c r="F1174" s="16" t="s">
        <v>372</v>
      </c>
      <c r="G1174" s="15" t="s">
        <v>373</v>
      </c>
      <c r="H1174" s="89" t="s">
        <v>374</v>
      </c>
      <c r="I1174" s="61">
        <v>3775.3643584553347</v>
      </c>
    </row>
    <row r="1175" spans="2:9" hidden="1" x14ac:dyDescent="0.3">
      <c r="B1175" s="16" t="s">
        <v>293</v>
      </c>
      <c r="C1175" s="16" t="s">
        <v>217</v>
      </c>
      <c r="D1175" s="15">
        <v>11</v>
      </c>
      <c r="E1175" s="15" t="s">
        <v>10</v>
      </c>
      <c r="F1175" s="16" t="s">
        <v>372</v>
      </c>
      <c r="G1175" s="15" t="s">
        <v>375</v>
      </c>
      <c r="H1175" s="89" t="s">
        <v>376</v>
      </c>
      <c r="I1175" s="61">
        <v>186042.92168674694</v>
      </c>
    </row>
    <row r="1176" spans="2:9" hidden="1" x14ac:dyDescent="0.3">
      <c r="B1176" s="16" t="s">
        <v>293</v>
      </c>
      <c r="C1176" s="16" t="s">
        <v>217</v>
      </c>
      <c r="D1176" s="15">
        <v>23</v>
      </c>
      <c r="E1176" s="15" t="s">
        <v>323</v>
      </c>
      <c r="F1176" s="16" t="s">
        <v>372</v>
      </c>
      <c r="G1176" s="15" t="s">
        <v>377</v>
      </c>
      <c r="H1176" s="89" t="s">
        <v>376</v>
      </c>
      <c r="I1176" s="61">
        <v>179466.19036408555</v>
      </c>
    </row>
    <row r="1177" spans="2:9" hidden="1" x14ac:dyDescent="0.3">
      <c r="B1177" s="16" t="s">
        <v>293</v>
      </c>
      <c r="C1177" s="16" t="s">
        <v>217</v>
      </c>
      <c r="D1177" s="15">
        <v>24</v>
      </c>
      <c r="E1177" s="15" t="s">
        <v>14</v>
      </c>
      <c r="F1177" s="16" t="s">
        <v>372</v>
      </c>
      <c r="G1177" s="15" t="s">
        <v>378</v>
      </c>
      <c r="H1177" s="89" t="s">
        <v>376</v>
      </c>
      <c r="I1177" s="61">
        <v>251252.66650971977</v>
      </c>
    </row>
    <row r="1178" spans="2:9" hidden="1" x14ac:dyDescent="0.3">
      <c r="B1178" s="16" t="s">
        <v>293</v>
      </c>
      <c r="C1178" s="16" t="s">
        <v>217</v>
      </c>
      <c r="D1178" s="15">
        <v>25</v>
      </c>
      <c r="E1178" s="15" t="s">
        <v>18</v>
      </c>
      <c r="F1178" s="16" t="s">
        <v>372</v>
      </c>
      <c r="G1178" s="15" t="s">
        <v>379</v>
      </c>
      <c r="H1178" s="89" t="s">
        <v>374</v>
      </c>
      <c r="I1178" s="61">
        <v>124028.6144578313</v>
      </c>
    </row>
    <row r="1179" spans="2:9" hidden="1" x14ac:dyDescent="0.3">
      <c r="B1179" s="16" t="s">
        <v>293</v>
      </c>
      <c r="C1179" s="16" t="s">
        <v>217</v>
      </c>
      <c r="D1179" s="15">
        <v>26</v>
      </c>
      <c r="E1179" s="15" t="s">
        <v>22</v>
      </c>
      <c r="F1179" s="16" t="s">
        <v>372</v>
      </c>
      <c r="G1179" s="15" t="s">
        <v>380</v>
      </c>
      <c r="H1179" s="89" t="s">
        <v>381</v>
      </c>
      <c r="I1179" s="61">
        <v>79763.127953843737</v>
      </c>
    </row>
    <row r="1180" spans="2:9" hidden="1" x14ac:dyDescent="0.3">
      <c r="B1180" s="16" t="s">
        <v>293</v>
      </c>
      <c r="C1180" s="16" t="s">
        <v>217</v>
      </c>
      <c r="D1180" s="15">
        <v>27</v>
      </c>
      <c r="E1180" s="15" t="s">
        <v>26</v>
      </c>
      <c r="F1180" s="16" t="s">
        <v>372</v>
      </c>
      <c r="G1180" s="15" t="s">
        <v>382</v>
      </c>
      <c r="H1180" s="89" t="s">
        <v>374</v>
      </c>
      <c r="I1180" s="61">
        <v>1952.5921511612512</v>
      </c>
    </row>
    <row r="1181" spans="2:9" hidden="1" x14ac:dyDescent="0.3">
      <c r="B1181" s="16" t="s">
        <v>293</v>
      </c>
      <c r="C1181" s="16" t="s">
        <v>217</v>
      </c>
      <c r="D1181" s="15">
        <v>28</v>
      </c>
      <c r="E1181" s="15" t="s">
        <v>30</v>
      </c>
      <c r="F1181" s="16" t="s">
        <v>372</v>
      </c>
      <c r="G1181" s="15" t="s">
        <v>383</v>
      </c>
      <c r="H1181" s="89" t="s">
        <v>384</v>
      </c>
      <c r="I1181" s="61">
        <v>134002.05496245748</v>
      </c>
    </row>
    <row r="1182" spans="2:9" hidden="1" x14ac:dyDescent="0.3">
      <c r="B1182" s="16" t="s">
        <v>293</v>
      </c>
      <c r="C1182" s="16" t="s">
        <v>217</v>
      </c>
      <c r="D1182" s="15">
        <v>29</v>
      </c>
      <c r="E1182" s="15" t="s">
        <v>34</v>
      </c>
      <c r="F1182" s="16" t="s">
        <v>372</v>
      </c>
      <c r="G1182" s="15" t="s">
        <v>385</v>
      </c>
      <c r="H1182" s="89" t="s">
        <v>384</v>
      </c>
      <c r="I1182" s="61">
        <v>136039.70125640443</v>
      </c>
    </row>
    <row r="1183" spans="2:9" hidden="1" x14ac:dyDescent="0.3">
      <c r="B1183" s="16" t="s">
        <v>293</v>
      </c>
      <c r="C1183" s="16" t="s">
        <v>217</v>
      </c>
      <c r="D1183" s="15">
        <v>31</v>
      </c>
      <c r="E1183" s="15" t="s">
        <v>36</v>
      </c>
      <c r="F1183" s="16" t="s">
        <v>372</v>
      </c>
      <c r="G1183" s="15" t="s">
        <v>386</v>
      </c>
      <c r="H1183" s="89" t="s">
        <v>384</v>
      </c>
      <c r="I1183" s="61">
        <v>10853.024893692416</v>
      </c>
    </row>
    <row r="1184" spans="2:9" hidden="1" x14ac:dyDescent="0.3">
      <c r="B1184" s="16" t="s">
        <v>293</v>
      </c>
      <c r="C1184" s="16" t="s">
        <v>217</v>
      </c>
      <c r="D1184" s="15">
        <v>34</v>
      </c>
      <c r="E1184" s="15" t="s">
        <v>38</v>
      </c>
      <c r="F1184" s="16" t="s">
        <v>372</v>
      </c>
      <c r="G1184" s="15" t="s">
        <v>387</v>
      </c>
      <c r="H1184" s="89" t="s">
        <v>384</v>
      </c>
      <c r="I1184" s="61">
        <v>9302.1460843373461</v>
      </c>
    </row>
    <row r="1185" spans="2:9" hidden="1" x14ac:dyDescent="0.3">
      <c r="B1185" s="16" t="s">
        <v>293</v>
      </c>
      <c r="C1185" s="16" t="s">
        <v>217</v>
      </c>
      <c r="D1185" s="15">
        <v>35</v>
      </c>
      <c r="E1185" s="15" t="s">
        <v>40</v>
      </c>
      <c r="F1185" s="16" t="s">
        <v>372</v>
      </c>
      <c r="G1185" s="15" t="s">
        <v>388</v>
      </c>
      <c r="H1185" s="89" t="s">
        <v>384</v>
      </c>
      <c r="I1185" s="61">
        <v>167501.77767314648</v>
      </c>
    </row>
    <row r="1186" spans="2:9" hidden="1" x14ac:dyDescent="0.3">
      <c r="B1186" s="16" t="s">
        <v>293</v>
      </c>
      <c r="C1186" s="16" t="s">
        <v>217</v>
      </c>
      <c r="D1186" s="15">
        <v>38</v>
      </c>
      <c r="E1186" s="15" t="s">
        <v>42</v>
      </c>
      <c r="F1186" s="16" t="s">
        <v>372</v>
      </c>
      <c r="G1186" s="15" t="s">
        <v>389</v>
      </c>
      <c r="H1186" s="89" t="s">
        <v>374</v>
      </c>
      <c r="I1186" s="61">
        <v>88556.430722891542</v>
      </c>
    </row>
    <row r="1187" spans="2:9" hidden="1" x14ac:dyDescent="0.3">
      <c r="B1187" s="16" t="s">
        <v>293</v>
      </c>
      <c r="C1187" s="16" t="s">
        <v>217</v>
      </c>
      <c r="D1187" s="15">
        <v>42</v>
      </c>
      <c r="E1187" s="15" t="s">
        <v>44</v>
      </c>
      <c r="F1187" s="16" t="s">
        <v>372</v>
      </c>
      <c r="G1187" s="15" t="s">
        <v>390</v>
      </c>
      <c r="H1187" s="89" t="s">
        <v>374</v>
      </c>
      <c r="I1187" s="61">
        <v>8856.0599751948957</v>
      </c>
    </row>
    <row r="1188" spans="2:9" hidden="1" x14ac:dyDescent="0.3">
      <c r="B1188" s="16" t="s">
        <v>293</v>
      </c>
      <c r="C1188" s="16" t="s">
        <v>217</v>
      </c>
      <c r="D1188" s="15">
        <v>59</v>
      </c>
      <c r="E1188" s="15" t="s">
        <v>46</v>
      </c>
      <c r="F1188" s="16" t="s">
        <v>372</v>
      </c>
      <c r="G1188" s="15" t="s">
        <v>391</v>
      </c>
      <c r="H1188" s="89" t="s">
        <v>374</v>
      </c>
      <c r="I1188" s="61">
        <v>66333.474402017921</v>
      </c>
    </row>
    <row r="1189" spans="2:9" hidden="1" x14ac:dyDescent="0.3">
      <c r="B1189" s="16" t="s">
        <v>293</v>
      </c>
      <c r="C1189" s="16" t="s">
        <v>217</v>
      </c>
      <c r="D1189" s="15">
        <v>65</v>
      </c>
      <c r="E1189" s="15" t="s">
        <v>48</v>
      </c>
      <c r="F1189" s="16" t="s">
        <v>372</v>
      </c>
      <c r="G1189" s="15" t="s">
        <v>392</v>
      </c>
      <c r="H1189" s="89" t="s">
        <v>393</v>
      </c>
      <c r="I1189" s="61">
        <v>1053.7547363848566</v>
      </c>
    </row>
    <row r="1190" spans="2:9" hidden="1" x14ac:dyDescent="0.3">
      <c r="B1190" s="16" t="s">
        <v>293</v>
      </c>
      <c r="C1190" s="16" t="s">
        <v>217</v>
      </c>
      <c r="D1190" s="15">
        <v>84</v>
      </c>
      <c r="E1190" s="15" t="s">
        <v>50</v>
      </c>
      <c r="F1190" s="16" t="s">
        <v>372</v>
      </c>
      <c r="G1190" s="15" t="s">
        <v>394</v>
      </c>
      <c r="H1190" s="89" t="s">
        <v>393</v>
      </c>
      <c r="I1190" s="61">
        <v>9302.1460843373461</v>
      </c>
    </row>
    <row r="1191" spans="2:9" hidden="1" x14ac:dyDescent="0.3">
      <c r="B1191" s="16" t="s">
        <v>293</v>
      </c>
      <c r="C1191" s="16" t="s">
        <v>217</v>
      </c>
      <c r="D1191" s="15">
        <v>90</v>
      </c>
      <c r="E1191" s="15" t="s">
        <v>52</v>
      </c>
      <c r="F1191" s="16" t="s">
        <v>372</v>
      </c>
      <c r="G1191" s="15" t="s">
        <v>395</v>
      </c>
      <c r="H1191" s="89" t="s">
        <v>384</v>
      </c>
      <c r="I1191" s="61">
        <v>235654.36746987945</v>
      </c>
    </row>
    <row r="1192" spans="2:9" hidden="1" x14ac:dyDescent="0.3">
      <c r="B1192" s="16" t="s">
        <v>293</v>
      </c>
      <c r="C1192" s="16" t="s">
        <v>217</v>
      </c>
      <c r="D1192" s="15">
        <v>91</v>
      </c>
      <c r="E1192" s="15" t="s">
        <v>54</v>
      </c>
      <c r="F1192" s="16" t="s">
        <v>372</v>
      </c>
      <c r="G1192" s="15" t="s">
        <v>396</v>
      </c>
      <c r="H1192" s="89" t="s">
        <v>384</v>
      </c>
      <c r="I1192" s="61">
        <v>181908.6345381526</v>
      </c>
    </row>
    <row r="1193" spans="2:9" hidden="1" x14ac:dyDescent="0.3">
      <c r="B1193" s="16" t="s">
        <v>293</v>
      </c>
      <c r="C1193" s="16" t="s">
        <v>217</v>
      </c>
      <c r="D1193" s="15">
        <v>98</v>
      </c>
      <c r="E1193" s="15" t="s">
        <v>56</v>
      </c>
      <c r="F1193" s="16" t="s">
        <v>372</v>
      </c>
      <c r="G1193" s="15" t="s">
        <v>397</v>
      </c>
      <c r="H1193" s="89" t="s">
        <v>381</v>
      </c>
      <c r="I1193" s="61">
        <v>776648.8517381791</v>
      </c>
    </row>
    <row r="1194" spans="2:9" hidden="1" x14ac:dyDescent="0.3">
      <c r="B1194" s="16" t="s">
        <v>293</v>
      </c>
      <c r="C1194" s="16" t="s">
        <v>217</v>
      </c>
      <c r="D1194" s="15">
        <v>109</v>
      </c>
      <c r="E1194" s="15" t="s">
        <v>58</v>
      </c>
      <c r="F1194" s="16" t="s">
        <v>372</v>
      </c>
      <c r="G1194" s="15" t="s">
        <v>398</v>
      </c>
      <c r="H1194" s="89" t="s">
        <v>393</v>
      </c>
      <c r="I1194" s="61">
        <v>9302.1460843373461</v>
      </c>
    </row>
    <row r="1195" spans="2:9" hidden="1" x14ac:dyDescent="0.3">
      <c r="B1195" s="16" t="s">
        <v>293</v>
      </c>
      <c r="C1195" s="16" t="s">
        <v>217</v>
      </c>
      <c r="D1195" s="15">
        <v>114</v>
      </c>
      <c r="E1195" s="15" t="s">
        <v>60</v>
      </c>
      <c r="F1195" s="16" t="s">
        <v>372</v>
      </c>
      <c r="G1195" s="15" t="s">
        <v>399</v>
      </c>
      <c r="H1195" s="89" t="s">
        <v>376</v>
      </c>
      <c r="I1195" s="61">
        <v>235654.36746987945</v>
      </c>
    </row>
    <row r="1196" spans="2:9" hidden="1" x14ac:dyDescent="0.3">
      <c r="B1196" s="16" t="s">
        <v>293</v>
      </c>
      <c r="C1196" s="16" t="s">
        <v>217</v>
      </c>
      <c r="D1196" s="15">
        <v>125</v>
      </c>
      <c r="E1196" s="15" t="s">
        <v>62</v>
      </c>
      <c r="F1196" s="16" t="s">
        <v>372</v>
      </c>
      <c r="G1196" s="15" t="s">
        <v>400</v>
      </c>
      <c r="H1196" s="89" t="s">
        <v>381</v>
      </c>
      <c r="I1196" s="61">
        <v>357338.8132332199</v>
      </c>
    </row>
    <row r="1197" spans="2:9" hidden="1" x14ac:dyDescent="0.3">
      <c r="B1197" s="16" t="s">
        <v>293</v>
      </c>
      <c r="C1197" s="16" t="s">
        <v>217</v>
      </c>
      <c r="D1197" s="15">
        <v>127</v>
      </c>
      <c r="E1197" s="15" t="s">
        <v>64</v>
      </c>
      <c r="F1197" s="16" t="s">
        <v>372</v>
      </c>
      <c r="G1197" s="15" t="s">
        <v>401</v>
      </c>
      <c r="H1197" s="89" t="s">
        <v>393</v>
      </c>
      <c r="I1197" s="61">
        <v>7802.0404149810183</v>
      </c>
    </row>
    <row r="1198" spans="2:9" hidden="1" x14ac:dyDescent="0.3">
      <c r="B1198" s="16" t="s">
        <v>293</v>
      </c>
      <c r="C1198" s="16" t="s">
        <v>217</v>
      </c>
      <c r="D1198" s="15">
        <v>128</v>
      </c>
      <c r="E1198" s="15" t="s">
        <v>66</v>
      </c>
      <c r="F1198" s="16" t="s">
        <v>372</v>
      </c>
      <c r="G1198" s="15" t="s">
        <v>402</v>
      </c>
      <c r="H1198" s="89" t="s">
        <v>384</v>
      </c>
      <c r="I1198" s="61">
        <v>111625.75301204818</v>
      </c>
    </row>
    <row r="1199" spans="2:9" hidden="1" x14ac:dyDescent="0.3">
      <c r="B1199" s="16" t="s">
        <v>293</v>
      </c>
      <c r="C1199" s="16" t="s">
        <v>217</v>
      </c>
      <c r="D1199" s="19">
        <v>130</v>
      </c>
      <c r="E1199" s="19" t="s">
        <v>68</v>
      </c>
      <c r="F1199" s="20" t="s">
        <v>372</v>
      </c>
      <c r="G1199" s="19" t="s">
        <v>403</v>
      </c>
      <c r="H1199" s="90" t="s">
        <v>404</v>
      </c>
      <c r="I1199" s="62">
        <v>150000</v>
      </c>
    </row>
    <row r="1200" spans="2:9" hidden="1" x14ac:dyDescent="0.3">
      <c r="B1200" s="16" t="s">
        <v>293</v>
      </c>
      <c r="C1200" s="38" t="s">
        <v>201</v>
      </c>
      <c r="D1200" s="15">
        <v>2</v>
      </c>
      <c r="E1200" s="15" t="s">
        <v>6</v>
      </c>
      <c r="F1200" s="16" t="s">
        <v>372</v>
      </c>
      <c r="G1200" s="15" t="s">
        <v>373</v>
      </c>
      <c r="H1200" s="89" t="s">
        <v>374</v>
      </c>
      <c r="I1200" s="61">
        <v>3775.3643584553347</v>
      </c>
    </row>
    <row r="1201" spans="2:9" hidden="1" x14ac:dyDescent="0.3">
      <c r="B1201" s="16" t="s">
        <v>293</v>
      </c>
      <c r="C1201" s="38" t="s">
        <v>201</v>
      </c>
      <c r="D1201" s="15">
        <v>11</v>
      </c>
      <c r="E1201" s="15" t="s">
        <v>10</v>
      </c>
      <c r="F1201" s="16" t="s">
        <v>372</v>
      </c>
      <c r="G1201" s="15" t="s">
        <v>375</v>
      </c>
      <c r="H1201" s="89" t="s">
        <v>376</v>
      </c>
      <c r="I1201" s="61">
        <v>186042.92168674694</v>
      </c>
    </row>
    <row r="1202" spans="2:9" hidden="1" x14ac:dyDescent="0.3">
      <c r="B1202" s="16" t="s">
        <v>293</v>
      </c>
      <c r="C1202" s="38" t="s">
        <v>201</v>
      </c>
      <c r="D1202" s="15">
        <v>23</v>
      </c>
      <c r="E1202" s="15" t="s">
        <v>323</v>
      </c>
      <c r="F1202" s="16" t="s">
        <v>372</v>
      </c>
      <c r="G1202" s="15" t="s">
        <v>377</v>
      </c>
      <c r="H1202" s="89" t="s">
        <v>376</v>
      </c>
      <c r="I1202" s="61">
        <v>172209.89833383675</v>
      </c>
    </row>
    <row r="1203" spans="2:9" hidden="1" x14ac:dyDescent="0.3">
      <c r="B1203" s="16" t="s">
        <v>293</v>
      </c>
      <c r="C1203" s="38" t="s">
        <v>201</v>
      </c>
      <c r="D1203" s="15">
        <v>24</v>
      </c>
      <c r="E1203" s="15" t="s">
        <v>14</v>
      </c>
      <c r="F1203" s="16" t="s">
        <v>372</v>
      </c>
      <c r="G1203" s="15" t="s">
        <v>378</v>
      </c>
      <c r="H1203" s="89" t="s">
        <v>376</v>
      </c>
      <c r="I1203" s="61">
        <v>175204.62065321149</v>
      </c>
    </row>
    <row r="1204" spans="2:9" hidden="1" x14ac:dyDescent="0.3">
      <c r="B1204" s="16" t="s">
        <v>293</v>
      </c>
      <c r="C1204" s="38" t="s">
        <v>201</v>
      </c>
      <c r="D1204" s="15">
        <v>25</v>
      </c>
      <c r="E1204" s="15" t="s">
        <v>18</v>
      </c>
      <c r="F1204" s="16" t="s">
        <v>372</v>
      </c>
      <c r="G1204" s="15" t="s">
        <v>379</v>
      </c>
      <c r="H1204" s="89" t="s">
        <v>374</v>
      </c>
      <c r="I1204" s="61">
        <v>124028.6144578313</v>
      </c>
    </row>
    <row r="1205" spans="2:9" hidden="1" x14ac:dyDescent="0.3">
      <c r="B1205" s="16" t="s">
        <v>293</v>
      </c>
      <c r="C1205" s="38" t="s">
        <v>201</v>
      </c>
      <c r="D1205" s="15">
        <v>26</v>
      </c>
      <c r="E1205" s="15" t="s">
        <v>22</v>
      </c>
      <c r="F1205" s="16" t="s">
        <v>372</v>
      </c>
      <c r="G1205" s="15" t="s">
        <v>380</v>
      </c>
      <c r="H1205" s="89" t="s">
        <v>381</v>
      </c>
      <c r="I1205" s="61">
        <v>106734.73033608208</v>
      </c>
    </row>
    <row r="1206" spans="2:9" hidden="1" x14ac:dyDescent="0.3">
      <c r="B1206" s="16" t="s">
        <v>293</v>
      </c>
      <c r="C1206" s="38" t="s">
        <v>201</v>
      </c>
      <c r="D1206" s="15">
        <v>27</v>
      </c>
      <c r="E1206" s="15" t="s">
        <v>26</v>
      </c>
      <c r="F1206" s="16" t="s">
        <v>372</v>
      </c>
      <c r="G1206" s="15" t="s">
        <v>382</v>
      </c>
      <c r="H1206" s="89" t="s">
        <v>374</v>
      </c>
      <c r="I1206" s="61">
        <v>1952.5921511612512</v>
      </c>
    </row>
    <row r="1207" spans="2:9" hidden="1" x14ac:dyDescent="0.3">
      <c r="B1207" s="16" t="s">
        <v>293</v>
      </c>
      <c r="C1207" s="38" t="s">
        <v>201</v>
      </c>
      <c r="D1207" s="15">
        <v>28</v>
      </c>
      <c r="E1207" s="15" t="s">
        <v>30</v>
      </c>
      <c r="F1207" s="16" t="s">
        <v>372</v>
      </c>
      <c r="G1207" s="15" t="s">
        <v>383</v>
      </c>
      <c r="H1207" s="89" t="s">
        <v>384</v>
      </c>
      <c r="I1207" s="61">
        <v>130587.73797593491</v>
      </c>
    </row>
    <row r="1208" spans="2:9" hidden="1" x14ac:dyDescent="0.3">
      <c r="B1208" s="16" t="s">
        <v>293</v>
      </c>
      <c r="C1208" s="38" t="s">
        <v>201</v>
      </c>
      <c r="D1208" s="15">
        <v>29</v>
      </c>
      <c r="E1208" s="15" t="s">
        <v>34</v>
      </c>
      <c r="F1208" s="16" t="s">
        <v>372</v>
      </c>
      <c r="G1208" s="15" t="s">
        <v>385</v>
      </c>
      <c r="H1208" s="89" t="s">
        <v>384</v>
      </c>
      <c r="I1208" s="61">
        <v>139302.62379367984</v>
      </c>
    </row>
    <row r="1209" spans="2:9" hidden="1" x14ac:dyDescent="0.3">
      <c r="B1209" s="16" t="s">
        <v>293</v>
      </c>
      <c r="C1209" s="38" t="s">
        <v>201</v>
      </c>
      <c r="D1209" s="15">
        <v>31</v>
      </c>
      <c r="E1209" s="15" t="s">
        <v>36</v>
      </c>
      <c r="F1209" s="16" t="s">
        <v>372</v>
      </c>
      <c r="G1209" s="15" t="s">
        <v>386</v>
      </c>
      <c r="H1209" s="89" t="s">
        <v>384</v>
      </c>
      <c r="I1209" s="61">
        <v>10926.472683503669</v>
      </c>
    </row>
    <row r="1210" spans="2:9" hidden="1" x14ac:dyDescent="0.3">
      <c r="B1210" s="16" t="s">
        <v>293</v>
      </c>
      <c r="C1210" s="38" t="s">
        <v>201</v>
      </c>
      <c r="D1210" s="15">
        <v>34</v>
      </c>
      <c r="E1210" s="15" t="s">
        <v>38</v>
      </c>
      <c r="F1210" s="16" t="s">
        <v>372</v>
      </c>
      <c r="G1210" s="15" t="s">
        <v>387</v>
      </c>
      <c r="H1210" s="89" t="s">
        <v>384</v>
      </c>
      <c r="I1210" s="61">
        <v>9400.4390512707978</v>
      </c>
    </row>
    <row r="1211" spans="2:9" hidden="1" x14ac:dyDescent="0.3">
      <c r="B1211" s="16" t="s">
        <v>293</v>
      </c>
      <c r="C1211" s="38" t="s">
        <v>201</v>
      </c>
      <c r="D1211" s="15">
        <v>35</v>
      </c>
      <c r="E1211" s="15" t="s">
        <v>40</v>
      </c>
      <c r="F1211" s="16" t="s">
        <v>372</v>
      </c>
      <c r="G1211" s="15" t="s">
        <v>388</v>
      </c>
      <c r="H1211" s="89" t="s">
        <v>384</v>
      </c>
      <c r="I1211" s="61">
        <v>159901.34250109541</v>
      </c>
    </row>
    <row r="1212" spans="2:9" hidden="1" x14ac:dyDescent="0.3">
      <c r="B1212" s="16" t="s">
        <v>293</v>
      </c>
      <c r="C1212" s="38" t="s">
        <v>201</v>
      </c>
      <c r="D1212" s="15">
        <v>38</v>
      </c>
      <c r="E1212" s="15" t="s">
        <v>42</v>
      </c>
      <c r="F1212" s="16" t="s">
        <v>372</v>
      </c>
      <c r="G1212" s="15" t="s">
        <v>389</v>
      </c>
      <c r="H1212" s="89" t="s">
        <v>374</v>
      </c>
      <c r="I1212" s="61">
        <v>82313.313793237132</v>
      </c>
    </row>
    <row r="1213" spans="2:9" hidden="1" x14ac:dyDescent="0.3">
      <c r="B1213" s="16" t="s">
        <v>293</v>
      </c>
      <c r="C1213" s="38" t="s">
        <v>201</v>
      </c>
      <c r="D1213" s="15">
        <v>42</v>
      </c>
      <c r="E1213" s="15" t="s">
        <v>44</v>
      </c>
      <c r="F1213" s="16" t="s">
        <v>372</v>
      </c>
      <c r="G1213" s="15" t="s">
        <v>390</v>
      </c>
      <c r="H1213" s="89" t="s">
        <v>374</v>
      </c>
      <c r="I1213" s="61">
        <v>14332.941186854017</v>
      </c>
    </row>
    <row r="1214" spans="2:9" hidden="1" x14ac:dyDescent="0.3">
      <c r="B1214" s="16" t="s">
        <v>293</v>
      </c>
      <c r="C1214" s="38" t="s">
        <v>201</v>
      </c>
      <c r="D1214" s="15">
        <v>59</v>
      </c>
      <c r="E1214" s="15" t="s">
        <v>46</v>
      </c>
      <c r="F1214" s="16" t="s">
        <v>372</v>
      </c>
      <c r="G1214" s="15" t="s">
        <v>391</v>
      </c>
      <c r="H1214" s="89" t="s">
        <v>374</v>
      </c>
      <c r="I1214" s="61">
        <v>103468.41894753797</v>
      </c>
    </row>
    <row r="1215" spans="2:9" hidden="1" x14ac:dyDescent="0.3">
      <c r="B1215" s="16" t="s">
        <v>293</v>
      </c>
      <c r="C1215" s="38" t="s">
        <v>201</v>
      </c>
      <c r="D1215" s="15">
        <v>65</v>
      </c>
      <c r="E1215" s="15" t="s">
        <v>48</v>
      </c>
      <c r="F1215" s="16" t="s">
        <v>372</v>
      </c>
      <c r="G1215" s="15" t="s">
        <v>392</v>
      </c>
      <c r="H1215" s="89" t="s">
        <v>393</v>
      </c>
      <c r="I1215" s="61">
        <v>1053.7547363848566</v>
      </c>
    </row>
    <row r="1216" spans="2:9" hidden="1" x14ac:dyDescent="0.3">
      <c r="B1216" s="16" t="s">
        <v>293</v>
      </c>
      <c r="C1216" s="38" t="s">
        <v>201</v>
      </c>
      <c r="D1216" s="15">
        <v>84</v>
      </c>
      <c r="E1216" s="15" t="s">
        <v>50</v>
      </c>
      <c r="F1216" s="16" t="s">
        <v>372</v>
      </c>
      <c r="G1216" s="15" t="s">
        <v>394</v>
      </c>
      <c r="H1216" s="89" t="s">
        <v>393</v>
      </c>
      <c r="I1216" s="61">
        <v>8542.7035524558833</v>
      </c>
    </row>
    <row r="1217" spans="2:9" hidden="1" x14ac:dyDescent="0.3">
      <c r="B1217" s="16" t="s">
        <v>293</v>
      </c>
      <c r="C1217" s="38" t="s">
        <v>201</v>
      </c>
      <c r="D1217" s="15">
        <v>90</v>
      </c>
      <c r="E1217" s="15" t="s">
        <v>52</v>
      </c>
      <c r="F1217" s="16" t="s">
        <v>372</v>
      </c>
      <c r="G1217" s="15" t="s">
        <v>395</v>
      </c>
      <c r="H1217" s="89" t="s">
        <v>384</v>
      </c>
      <c r="I1217" s="61">
        <v>209683.75948518759</v>
      </c>
    </row>
    <row r="1218" spans="2:9" hidden="1" x14ac:dyDescent="0.3">
      <c r="B1218" s="16" t="s">
        <v>293</v>
      </c>
      <c r="C1218" s="38" t="s">
        <v>201</v>
      </c>
      <c r="D1218" s="15">
        <v>91</v>
      </c>
      <c r="E1218" s="15" t="s">
        <v>54</v>
      </c>
      <c r="F1218" s="16" t="s">
        <v>372</v>
      </c>
      <c r="G1218" s="15" t="s">
        <v>396</v>
      </c>
      <c r="H1218" s="89" t="s">
        <v>384</v>
      </c>
      <c r="I1218" s="61">
        <v>186042.92168674694</v>
      </c>
    </row>
    <row r="1219" spans="2:9" hidden="1" x14ac:dyDescent="0.3">
      <c r="B1219" s="16" t="s">
        <v>293</v>
      </c>
      <c r="C1219" s="38" t="s">
        <v>201</v>
      </c>
      <c r="D1219" s="15">
        <v>98</v>
      </c>
      <c r="E1219" s="15" t="s">
        <v>56</v>
      </c>
      <c r="F1219" s="16" t="s">
        <v>372</v>
      </c>
      <c r="G1219" s="15" t="s">
        <v>397</v>
      </c>
      <c r="H1219" s="89" t="s">
        <v>381</v>
      </c>
      <c r="I1219" s="61">
        <v>675749.02943222411</v>
      </c>
    </row>
    <row r="1220" spans="2:9" hidden="1" x14ac:dyDescent="0.3">
      <c r="B1220" s="16" t="s">
        <v>293</v>
      </c>
      <c r="C1220" s="38" t="s">
        <v>201</v>
      </c>
      <c r="D1220" s="15">
        <v>109</v>
      </c>
      <c r="E1220" s="15" t="s">
        <v>58</v>
      </c>
      <c r="F1220" s="16" t="s">
        <v>372</v>
      </c>
      <c r="G1220" s="15" t="s">
        <v>398</v>
      </c>
      <c r="H1220" s="89" t="s">
        <v>393</v>
      </c>
      <c r="I1220" s="61">
        <v>9804.9919040198711</v>
      </c>
    </row>
    <row r="1221" spans="2:9" hidden="1" x14ac:dyDescent="0.3">
      <c r="B1221" s="16" t="s">
        <v>293</v>
      </c>
      <c r="C1221" s="38" t="s">
        <v>201</v>
      </c>
      <c r="D1221" s="15">
        <v>114</v>
      </c>
      <c r="E1221" s="15" t="s">
        <v>60</v>
      </c>
      <c r="F1221" s="16" t="s">
        <v>372</v>
      </c>
      <c r="G1221" s="15" t="s">
        <v>399</v>
      </c>
      <c r="H1221" s="89" t="s">
        <v>376</v>
      </c>
      <c r="I1221" s="61">
        <v>222034.66257086216</v>
      </c>
    </row>
    <row r="1222" spans="2:9" hidden="1" x14ac:dyDescent="0.3">
      <c r="B1222" s="16" t="s">
        <v>293</v>
      </c>
      <c r="C1222" s="38" t="s">
        <v>201</v>
      </c>
      <c r="D1222" s="15">
        <v>125</v>
      </c>
      <c r="E1222" s="15" t="s">
        <v>62</v>
      </c>
      <c r="F1222" s="16" t="s">
        <v>372</v>
      </c>
      <c r="G1222" s="15" t="s">
        <v>400</v>
      </c>
      <c r="H1222" s="89" t="s">
        <v>381</v>
      </c>
      <c r="I1222" s="61">
        <v>253654.31364808098</v>
      </c>
    </row>
    <row r="1223" spans="2:9" hidden="1" x14ac:dyDescent="0.3">
      <c r="B1223" s="16" t="s">
        <v>293</v>
      </c>
      <c r="C1223" s="38" t="s">
        <v>201</v>
      </c>
      <c r="D1223" s="15">
        <v>127</v>
      </c>
      <c r="E1223" s="15" t="s">
        <v>64</v>
      </c>
      <c r="F1223" s="16" t="s">
        <v>372</v>
      </c>
      <c r="G1223" s="15" t="s">
        <v>401</v>
      </c>
      <c r="H1223" s="89" t="s">
        <v>393</v>
      </c>
      <c r="I1223" s="61">
        <v>7680.5735748379175</v>
      </c>
    </row>
    <row r="1224" spans="2:9" hidden="1" x14ac:dyDescent="0.3">
      <c r="B1224" s="16" t="s">
        <v>293</v>
      </c>
      <c r="C1224" s="38" t="s">
        <v>201</v>
      </c>
      <c r="D1224" s="15">
        <v>128</v>
      </c>
      <c r="E1224" s="15" t="s">
        <v>66</v>
      </c>
      <c r="F1224" s="16" t="s">
        <v>372</v>
      </c>
      <c r="G1224" s="15" t="s">
        <v>402</v>
      </c>
      <c r="H1224" s="89" t="s">
        <v>384</v>
      </c>
      <c r="I1224" s="61">
        <v>138362.31456564041</v>
      </c>
    </row>
    <row r="1225" spans="2:9" hidden="1" x14ac:dyDescent="0.3">
      <c r="B1225" s="16" t="s">
        <v>293</v>
      </c>
      <c r="C1225" s="38" t="s">
        <v>201</v>
      </c>
      <c r="D1225" s="19">
        <v>130</v>
      </c>
      <c r="E1225" s="19" t="s">
        <v>68</v>
      </c>
      <c r="F1225" s="20" t="s">
        <v>372</v>
      </c>
      <c r="G1225" s="19" t="s">
        <v>403</v>
      </c>
      <c r="H1225" s="90" t="s">
        <v>404</v>
      </c>
      <c r="I1225" s="62">
        <v>143415.38046658371</v>
      </c>
    </row>
    <row r="1226" spans="2:9" hidden="1" x14ac:dyDescent="0.3">
      <c r="B1226" s="16" t="s">
        <v>293</v>
      </c>
      <c r="C1226" s="16" t="s">
        <v>202</v>
      </c>
      <c r="D1226" s="15">
        <v>2</v>
      </c>
      <c r="E1226" s="15" t="s">
        <v>6</v>
      </c>
      <c r="F1226" s="16" t="s">
        <v>372</v>
      </c>
      <c r="G1226" s="15" t="s">
        <v>373</v>
      </c>
      <c r="H1226" s="89" t="s">
        <v>374</v>
      </c>
      <c r="I1226" s="61">
        <v>3559.4127755543627</v>
      </c>
    </row>
    <row r="1227" spans="2:9" hidden="1" x14ac:dyDescent="0.3">
      <c r="B1227" s="16" t="s">
        <v>293</v>
      </c>
      <c r="C1227" s="16" t="s">
        <v>202</v>
      </c>
      <c r="D1227" s="15">
        <v>11</v>
      </c>
      <c r="E1227" s="15" t="s">
        <v>10</v>
      </c>
      <c r="F1227" s="16" t="s">
        <v>372</v>
      </c>
      <c r="G1227" s="15" t="s">
        <v>375</v>
      </c>
      <c r="H1227" s="89" t="s">
        <v>376</v>
      </c>
      <c r="I1227" s="61">
        <v>186042.92168674694</v>
      </c>
    </row>
    <row r="1228" spans="2:9" hidden="1" x14ac:dyDescent="0.3">
      <c r="B1228" s="16" t="s">
        <v>293</v>
      </c>
      <c r="C1228" s="16" t="s">
        <v>202</v>
      </c>
      <c r="D1228" s="15">
        <v>23</v>
      </c>
      <c r="E1228" s="15" t="s">
        <v>323</v>
      </c>
      <c r="F1228" s="16" t="s">
        <v>372</v>
      </c>
      <c r="G1228" s="15" t="s">
        <v>377</v>
      </c>
      <c r="H1228" s="89" t="s">
        <v>376</v>
      </c>
      <c r="I1228" s="61">
        <v>234921.24318658808</v>
      </c>
    </row>
    <row r="1229" spans="2:9" hidden="1" x14ac:dyDescent="0.3">
      <c r="B1229" s="16" t="s">
        <v>293</v>
      </c>
      <c r="C1229" s="16" t="s">
        <v>202</v>
      </c>
      <c r="D1229" s="15">
        <v>24</v>
      </c>
      <c r="E1229" s="15" t="s">
        <v>14</v>
      </c>
      <c r="F1229" s="16" t="s">
        <v>372</v>
      </c>
      <c r="G1229" s="15" t="s">
        <v>378</v>
      </c>
      <c r="H1229" s="89" t="s">
        <v>376</v>
      </c>
      <c r="I1229" s="61">
        <v>175204.62065321149</v>
      </c>
    </row>
    <row r="1230" spans="2:9" hidden="1" x14ac:dyDescent="0.3">
      <c r="B1230" s="16" t="s">
        <v>293</v>
      </c>
      <c r="C1230" s="16" t="s">
        <v>202</v>
      </c>
      <c r="D1230" s="15">
        <v>25</v>
      </c>
      <c r="E1230" s="15" t="s">
        <v>18</v>
      </c>
      <c r="F1230" s="16" t="s">
        <v>372</v>
      </c>
      <c r="G1230" s="15" t="s">
        <v>379</v>
      </c>
      <c r="H1230" s="89" t="s">
        <v>374</v>
      </c>
      <c r="I1230" s="61">
        <v>124028.6144578313</v>
      </c>
    </row>
    <row r="1231" spans="2:9" hidden="1" x14ac:dyDescent="0.3">
      <c r="B1231" s="16" t="s">
        <v>293</v>
      </c>
      <c r="C1231" s="16" t="s">
        <v>202</v>
      </c>
      <c r="D1231" s="15">
        <v>26</v>
      </c>
      <c r="E1231" s="15" t="s">
        <v>22</v>
      </c>
      <c r="F1231" s="16" t="s">
        <v>372</v>
      </c>
      <c r="G1231" s="15" t="s">
        <v>380</v>
      </c>
      <c r="H1231" s="89" t="s">
        <v>381</v>
      </c>
      <c r="I1231" s="61">
        <v>97210.350608546651</v>
      </c>
    </row>
    <row r="1232" spans="2:9" hidden="1" x14ac:dyDescent="0.3">
      <c r="B1232" s="16" t="s">
        <v>293</v>
      </c>
      <c r="C1232" s="16" t="s">
        <v>202</v>
      </c>
      <c r="D1232" s="15">
        <v>27</v>
      </c>
      <c r="E1232" s="15" t="s">
        <v>26</v>
      </c>
      <c r="F1232" s="16" t="s">
        <v>372</v>
      </c>
      <c r="G1232" s="15" t="s">
        <v>382</v>
      </c>
      <c r="H1232" s="89" t="s">
        <v>374</v>
      </c>
      <c r="I1232" s="61">
        <v>1952.5921511612512</v>
      </c>
    </row>
    <row r="1233" spans="2:9" hidden="1" x14ac:dyDescent="0.3">
      <c r="B1233" s="16" t="s">
        <v>293</v>
      </c>
      <c r="C1233" s="16" t="s">
        <v>202</v>
      </c>
      <c r="D1233" s="15">
        <v>28</v>
      </c>
      <c r="E1233" s="15" t="s">
        <v>30</v>
      </c>
      <c r="F1233" s="16" t="s">
        <v>372</v>
      </c>
      <c r="G1233" s="15" t="s">
        <v>383</v>
      </c>
      <c r="H1233" s="89" t="s">
        <v>384</v>
      </c>
      <c r="I1233" s="61">
        <v>130587.73797593491</v>
      </c>
    </row>
    <row r="1234" spans="2:9" hidden="1" x14ac:dyDescent="0.3">
      <c r="B1234" s="16" t="s">
        <v>293</v>
      </c>
      <c r="C1234" s="16" t="s">
        <v>202</v>
      </c>
      <c r="D1234" s="15">
        <v>29</v>
      </c>
      <c r="E1234" s="15" t="s">
        <v>34</v>
      </c>
      <c r="F1234" s="16" t="s">
        <v>372</v>
      </c>
      <c r="G1234" s="15" t="s">
        <v>385</v>
      </c>
      <c r="H1234" s="89" t="s">
        <v>384</v>
      </c>
      <c r="I1234" s="61">
        <v>139302.62379367984</v>
      </c>
    </row>
    <row r="1235" spans="2:9" hidden="1" x14ac:dyDescent="0.3">
      <c r="B1235" s="16" t="s">
        <v>293</v>
      </c>
      <c r="C1235" s="16" t="s">
        <v>202</v>
      </c>
      <c r="D1235" s="15">
        <v>31</v>
      </c>
      <c r="E1235" s="15" t="s">
        <v>36</v>
      </c>
      <c r="F1235" s="16" t="s">
        <v>372</v>
      </c>
      <c r="G1235" s="15" t="s">
        <v>386</v>
      </c>
      <c r="H1235" s="89" t="s">
        <v>384</v>
      </c>
      <c r="I1235" s="61">
        <v>12457.346493805724</v>
      </c>
    </row>
    <row r="1236" spans="2:9" hidden="1" x14ac:dyDescent="0.3">
      <c r="B1236" s="16" t="s">
        <v>293</v>
      </c>
      <c r="C1236" s="16" t="s">
        <v>202</v>
      </c>
      <c r="D1236" s="15">
        <v>34</v>
      </c>
      <c r="E1236" s="15" t="s">
        <v>38</v>
      </c>
      <c r="F1236" s="16" t="s">
        <v>372</v>
      </c>
      <c r="G1236" s="15" t="s">
        <v>387</v>
      </c>
      <c r="H1236" s="89" t="s">
        <v>384</v>
      </c>
      <c r="I1236" s="61">
        <v>10678.23832666309</v>
      </c>
    </row>
    <row r="1237" spans="2:9" hidden="1" x14ac:dyDescent="0.3">
      <c r="B1237" s="16" t="s">
        <v>293</v>
      </c>
      <c r="C1237" s="16" t="s">
        <v>202</v>
      </c>
      <c r="D1237" s="15">
        <v>35</v>
      </c>
      <c r="E1237" s="15" t="s">
        <v>40</v>
      </c>
      <c r="F1237" s="16" t="s">
        <v>372</v>
      </c>
      <c r="G1237" s="15" t="s">
        <v>388</v>
      </c>
      <c r="H1237" s="89" t="s">
        <v>384</v>
      </c>
      <c r="I1237" s="61">
        <v>158452.44310534152</v>
      </c>
    </row>
    <row r="1238" spans="2:9" hidden="1" x14ac:dyDescent="0.3">
      <c r="B1238" s="16" t="s">
        <v>293</v>
      </c>
      <c r="C1238" s="16" t="s">
        <v>202</v>
      </c>
      <c r="D1238" s="15">
        <v>38</v>
      </c>
      <c r="E1238" s="15" t="s">
        <v>42</v>
      </c>
      <c r="F1238" s="16" t="s">
        <v>372</v>
      </c>
      <c r="G1238" s="15" t="s">
        <v>389</v>
      </c>
      <c r="H1238" s="89" t="s">
        <v>374</v>
      </c>
      <c r="I1238" s="61">
        <v>74035.785731530792</v>
      </c>
    </row>
    <row r="1239" spans="2:9" hidden="1" x14ac:dyDescent="0.3">
      <c r="B1239" s="16" t="s">
        <v>293</v>
      </c>
      <c r="C1239" s="16" t="s">
        <v>202</v>
      </c>
      <c r="D1239" s="15">
        <v>42</v>
      </c>
      <c r="E1239" s="15" t="s">
        <v>44</v>
      </c>
      <c r="F1239" s="16" t="s">
        <v>372</v>
      </c>
      <c r="G1239" s="15" t="s">
        <v>390</v>
      </c>
      <c r="H1239" s="89" t="s">
        <v>374</v>
      </c>
      <c r="I1239" s="61">
        <v>18609.388858493403</v>
      </c>
    </row>
    <row r="1240" spans="2:9" hidden="1" x14ac:dyDescent="0.3">
      <c r="B1240" s="16" t="s">
        <v>293</v>
      </c>
      <c r="C1240" s="16" t="s">
        <v>202</v>
      </c>
      <c r="D1240" s="15">
        <v>59</v>
      </c>
      <c r="E1240" s="15" t="s">
        <v>46</v>
      </c>
      <c r="F1240" s="16" t="s">
        <v>372</v>
      </c>
      <c r="G1240" s="15" t="s">
        <v>391</v>
      </c>
      <c r="H1240" s="89" t="s">
        <v>374</v>
      </c>
      <c r="I1240" s="61">
        <v>66333.474402017921</v>
      </c>
    </row>
    <row r="1241" spans="2:9" hidden="1" x14ac:dyDescent="0.3">
      <c r="B1241" s="16" t="s">
        <v>293</v>
      </c>
      <c r="C1241" s="16" t="s">
        <v>202</v>
      </c>
      <c r="D1241" s="15">
        <v>65</v>
      </c>
      <c r="E1241" s="15" t="s">
        <v>48</v>
      </c>
      <c r="F1241" s="16" t="s">
        <v>372</v>
      </c>
      <c r="G1241" s="15" t="s">
        <v>392</v>
      </c>
      <c r="H1241" s="89" t="s">
        <v>393</v>
      </c>
      <c r="I1241" s="61">
        <v>926.07980446385795</v>
      </c>
    </row>
    <row r="1242" spans="2:9" hidden="1" x14ac:dyDescent="0.3">
      <c r="B1242" s="16" t="s">
        <v>293</v>
      </c>
      <c r="C1242" s="16" t="s">
        <v>202</v>
      </c>
      <c r="D1242" s="15">
        <v>84</v>
      </c>
      <c r="E1242" s="15" t="s">
        <v>50</v>
      </c>
      <c r="F1242" s="16" t="s">
        <v>372</v>
      </c>
      <c r="G1242" s="15" t="s">
        <v>394</v>
      </c>
      <c r="H1242" s="89" t="s">
        <v>393</v>
      </c>
      <c r="I1242" s="61">
        <v>5982.2063454695171</v>
      </c>
    </row>
    <row r="1243" spans="2:9" hidden="1" x14ac:dyDescent="0.3">
      <c r="B1243" s="16" t="s">
        <v>293</v>
      </c>
      <c r="C1243" s="16" t="s">
        <v>202</v>
      </c>
      <c r="D1243" s="15">
        <v>90</v>
      </c>
      <c r="E1243" s="15" t="s">
        <v>52</v>
      </c>
      <c r="F1243" s="16" t="s">
        <v>372</v>
      </c>
      <c r="G1243" s="15" t="s">
        <v>395</v>
      </c>
      <c r="H1243" s="89" t="s">
        <v>384</v>
      </c>
      <c r="I1243" s="61">
        <v>215359.42843690264</v>
      </c>
    </row>
    <row r="1244" spans="2:9" hidden="1" x14ac:dyDescent="0.3">
      <c r="B1244" s="16" t="s">
        <v>293</v>
      </c>
      <c r="C1244" s="16" t="s">
        <v>202</v>
      </c>
      <c r="D1244" s="15">
        <v>91</v>
      </c>
      <c r="E1244" s="15" t="s">
        <v>54</v>
      </c>
      <c r="F1244" s="16" t="s">
        <v>372</v>
      </c>
      <c r="G1244" s="15" t="s">
        <v>396</v>
      </c>
      <c r="H1244" s="89" t="s">
        <v>384</v>
      </c>
      <c r="I1244" s="61">
        <v>186042.92168674694</v>
      </c>
    </row>
    <row r="1245" spans="2:9" hidden="1" x14ac:dyDescent="0.3">
      <c r="B1245" s="16" t="s">
        <v>293</v>
      </c>
      <c r="C1245" s="16" t="s">
        <v>202</v>
      </c>
      <c r="D1245" s="15">
        <v>98</v>
      </c>
      <c r="E1245" s="15" t="s">
        <v>56</v>
      </c>
      <c r="F1245" s="16" t="s">
        <v>372</v>
      </c>
      <c r="G1245" s="15" t="s">
        <v>397</v>
      </c>
      <c r="H1245" s="89" t="s">
        <v>381</v>
      </c>
      <c r="I1245" s="61">
        <v>776648.8517381791</v>
      </c>
    </row>
    <row r="1246" spans="2:9" hidden="1" x14ac:dyDescent="0.3">
      <c r="B1246" s="16" t="s">
        <v>293</v>
      </c>
      <c r="C1246" s="16" t="s">
        <v>202</v>
      </c>
      <c r="D1246" s="15">
        <v>109</v>
      </c>
      <c r="E1246" s="15" t="s">
        <v>58</v>
      </c>
      <c r="F1246" s="16" t="s">
        <v>372</v>
      </c>
      <c r="G1246" s="15" t="s">
        <v>398</v>
      </c>
      <c r="H1246" s="89" t="s">
        <v>393</v>
      </c>
      <c r="I1246" s="61">
        <v>10678.23832666309</v>
      </c>
    </row>
    <row r="1247" spans="2:9" hidden="1" x14ac:dyDescent="0.3">
      <c r="B1247" s="16" t="s">
        <v>293</v>
      </c>
      <c r="C1247" s="16" t="s">
        <v>202</v>
      </c>
      <c r="D1247" s="15">
        <v>114</v>
      </c>
      <c r="E1247" s="15" t="s">
        <v>60</v>
      </c>
      <c r="F1247" s="16" t="s">
        <v>372</v>
      </c>
      <c r="G1247" s="15" t="s">
        <v>399</v>
      </c>
      <c r="H1247" s="89" t="s">
        <v>376</v>
      </c>
      <c r="I1247" s="61">
        <v>223292.99021066335</v>
      </c>
    </row>
    <row r="1248" spans="2:9" hidden="1" x14ac:dyDescent="0.3">
      <c r="B1248" s="16" t="s">
        <v>293</v>
      </c>
      <c r="C1248" s="16" t="s">
        <v>202</v>
      </c>
      <c r="D1248" s="15">
        <v>125</v>
      </c>
      <c r="E1248" s="15" t="s">
        <v>62</v>
      </c>
      <c r="F1248" s="16" t="s">
        <v>372</v>
      </c>
      <c r="G1248" s="15" t="s">
        <v>400</v>
      </c>
      <c r="H1248" s="89" t="s">
        <v>381</v>
      </c>
      <c r="I1248" s="61">
        <v>310545.74606132787</v>
      </c>
    </row>
    <row r="1249" spans="2:9" hidden="1" x14ac:dyDescent="0.3">
      <c r="B1249" s="16" t="s">
        <v>293</v>
      </c>
      <c r="C1249" s="16" t="s">
        <v>202</v>
      </c>
      <c r="D1249" s="15">
        <v>127</v>
      </c>
      <c r="E1249" s="15" t="s">
        <v>64</v>
      </c>
      <c r="F1249" s="16" t="s">
        <v>372</v>
      </c>
      <c r="G1249" s="15" t="s">
        <v>401</v>
      </c>
      <c r="H1249" s="89" t="s">
        <v>393</v>
      </c>
      <c r="I1249" s="61">
        <v>10678.23832666309</v>
      </c>
    </row>
    <row r="1250" spans="2:9" hidden="1" x14ac:dyDescent="0.3">
      <c r="B1250" s="16" t="s">
        <v>293</v>
      </c>
      <c r="C1250" s="16" t="s">
        <v>202</v>
      </c>
      <c r="D1250" s="15">
        <v>128</v>
      </c>
      <c r="E1250" s="15" t="s">
        <v>66</v>
      </c>
      <c r="F1250" s="16" t="s">
        <v>372</v>
      </c>
      <c r="G1250" s="15" t="s">
        <v>402</v>
      </c>
      <c r="H1250" s="89" t="s">
        <v>384</v>
      </c>
      <c r="I1250" s="61">
        <v>143572.95229126845</v>
      </c>
    </row>
    <row r="1251" spans="2:9" hidden="1" x14ac:dyDescent="0.3">
      <c r="B1251" s="16" t="s">
        <v>293</v>
      </c>
      <c r="C1251" s="16" t="s">
        <v>202</v>
      </c>
      <c r="D1251" s="19">
        <v>130</v>
      </c>
      <c r="E1251" s="19" t="s">
        <v>68</v>
      </c>
      <c r="F1251" s="20" t="s">
        <v>372</v>
      </c>
      <c r="G1251" s="19" t="s">
        <v>403</v>
      </c>
      <c r="H1251" s="90" t="s">
        <v>404</v>
      </c>
      <c r="I1251" s="62">
        <v>135133.2335624694</v>
      </c>
    </row>
    <row r="1252" spans="2:9" hidden="1" x14ac:dyDescent="0.3">
      <c r="B1252" s="16" t="s">
        <v>293</v>
      </c>
      <c r="C1252" s="16" t="s">
        <v>203</v>
      </c>
      <c r="D1252" s="15">
        <v>2</v>
      </c>
      <c r="E1252" s="15" t="s">
        <v>6</v>
      </c>
      <c r="F1252" s="16" t="s">
        <v>372</v>
      </c>
      <c r="G1252" s="15" t="s">
        <v>373</v>
      </c>
      <c r="H1252" s="89" t="s">
        <v>374</v>
      </c>
      <c r="I1252" s="61">
        <v>2413.0021902003155</v>
      </c>
    </row>
    <row r="1253" spans="2:9" hidden="1" x14ac:dyDescent="0.3">
      <c r="B1253" s="16" t="s">
        <v>293</v>
      </c>
      <c r="C1253" s="16" t="s">
        <v>203</v>
      </c>
      <c r="D1253" s="15">
        <v>11</v>
      </c>
      <c r="E1253" s="15" t="s">
        <v>10</v>
      </c>
      <c r="F1253" s="16" t="s">
        <v>372</v>
      </c>
      <c r="G1253" s="15" t="s">
        <v>375</v>
      </c>
      <c r="H1253" s="89" t="s">
        <v>376</v>
      </c>
      <c r="I1253" s="61">
        <v>186042.92168674694</v>
      </c>
    </row>
    <row r="1254" spans="2:9" hidden="1" x14ac:dyDescent="0.3">
      <c r="B1254" s="16" t="s">
        <v>293</v>
      </c>
      <c r="C1254" s="16" t="s">
        <v>203</v>
      </c>
      <c r="D1254" s="15">
        <v>23</v>
      </c>
      <c r="E1254" s="15" t="s">
        <v>323</v>
      </c>
      <c r="F1254" s="16" t="s">
        <v>372</v>
      </c>
      <c r="G1254" s="15" t="s">
        <v>377</v>
      </c>
      <c r="H1254" s="89" t="s">
        <v>376</v>
      </c>
      <c r="I1254" s="61">
        <v>160866.81268002102</v>
      </c>
    </row>
    <row r="1255" spans="2:9" hidden="1" x14ac:dyDescent="0.3">
      <c r="B1255" s="16" t="s">
        <v>293</v>
      </c>
      <c r="C1255" s="16" t="s">
        <v>203</v>
      </c>
      <c r="D1255" s="15">
        <v>24</v>
      </c>
      <c r="E1255" s="15" t="s">
        <v>14</v>
      </c>
      <c r="F1255" s="16" t="s">
        <v>372</v>
      </c>
      <c r="G1255" s="15" t="s">
        <v>378</v>
      </c>
      <c r="H1255" s="89" t="s">
        <v>376</v>
      </c>
      <c r="I1255" s="61">
        <v>141562.79515841848</v>
      </c>
    </row>
    <row r="1256" spans="2:9" hidden="1" x14ac:dyDescent="0.3">
      <c r="B1256" s="16" t="s">
        <v>293</v>
      </c>
      <c r="C1256" s="16" t="s">
        <v>203</v>
      </c>
      <c r="D1256" s="15">
        <v>25</v>
      </c>
      <c r="E1256" s="15" t="s">
        <v>18</v>
      </c>
      <c r="F1256" s="16" t="s">
        <v>372</v>
      </c>
      <c r="G1256" s="15" t="s">
        <v>379</v>
      </c>
      <c r="H1256" s="89" t="s">
        <v>374</v>
      </c>
      <c r="I1256" s="61">
        <v>124028.6144578313</v>
      </c>
    </row>
    <row r="1257" spans="2:9" hidden="1" x14ac:dyDescent="0.3">
      <c r="B1257" s="16" t="s">
        <v>293</v>
      </c>
      <c r="C1257" s="16" t="s">
        <v>203</v>
      </c>
      <c r="D1257" s="15">
        <v>26</v>
      </c>
      <c r="E1257" s="15" t="s">
        <v>22</v>
      </c>
      <c r="F1257" s="16" t="s">
        <v>372</v>
      </c>
      <c r="G1257" s="15" t="s">
        <v>380</v>
      </c>
      <c r="H1257" s="89" t="s">
        <v>381</v>
      </c>
      <c r="I1257" s="61">
        <v>119644.12690939034</v>
      </c>
    </row>
    <row r="1258" spans="2:9" hidden="1" x14ac:dyDescent="0.3">
      <c r="B1258" s="16" t="s">
        <v>293</v>
      </c>
      <c r="C1258" s="16" t="s">
        <v>203</v>
      </c>
      <c r="D1258" s="15">
        <v>27</v>
      </c>
      <c r="E1258" s="15" t="s">
        <v>26</v>
      </c>
      <c r="F1258" s="16" t="s">
        <v>372</v>
      </c>
      <c r="G1258" s="15" t="s">
        <v>382</v>
      </c>
      <c r="H1258" s="89" t="s">
        <v>374</v>
      </c>
      <c r="I1258" s="61">
        <v>1952.5921511612512</v>
      </c>
    </row>
    <row r="1259" spans="2:9" hidden="1" x14ac:dyDescent="0.3">
      <c r="B1259" s="16" t="s">
        <v>293</v>
      </c>
      <c r="C1259" s="16" t="s">
        <v>203</v>
      </c>
      <c r="D1259" s="15">
        <v>28</v>
      </c>
      <c r="E1259" s="15" t="s">
        <v>30</v>
      </c>
      <c r="F1259" s="16" t="s">
        <v>372</v>
      </c>
      <c r="G1259" s="15" t="s">
        <v>383</v>
      </c>
      <c r="H1259" s="89" t="s">
        <v>384</v>
      </c>
      <c r="I1259" s="61">
        <v>132834.64608433735</v>
      </c>
    </row>
    <row r="1260" spans="2:9" hidden="1" x14ac:dyDescent="0.3">
      <c r="B1260" s="16" t="s">
        <v>293</v>
      </c>
      <c r="C1260" s="16" t="s">
        <v>203</v>
      </c>
      <c r="D1260" s="15">
        <v>29</v>
      </c>
      <c r="E1260" s="15" t="s">
        <v>34</v>
      </c>
      <c r="F1260" s="16" t="s">
        <v>372</v>
      </c>
      <c r="G1260" s="15" t="s">
        <v>385</v>
      </c>
      <c r="H1260" s="89" t="s">
        <v>384</v>
      </c>
      <c r="I1260" s="61">
        <v>106172.09636881386</v>
      </c>
    </row>
    <row r="1261" spans="2:9" hidden="1" x14ac:dyDescent="0.3">
      <c r="B1261" s="16" t="s">
        <v>293</v>
      </c>
      <c r="C1261" s="16" t="s">
        <v>203</v>
      </c>
      <c r="D1261" s="15">
        <v>31</v>
      </c>
      <c r="E1261" s="15" t="s">
        <v>36</v>
      </c>
      <c r="F1261" s="16" t="s">
        <v>372</v>
      </c>
      <c r="G1261" s="15" t="s">
        <v>386</v>
      </c>
      <c r="H1261" s="89" t="s">
        <v>384</v>
      </c>
      <c r="I1261" s="61">
        <v>12915.099623493974</v>
      </c>
    </row>
    <row r="1262" spans="2:9" hidden="1" x14ac:dyDescent="0.3">
      <c r="B1262" s="16" t="s">
        <v>293</v>
      </c>
      <c r="C1262" s="16" t="s">
        <v>203</v>
      </c>
      <c r="D1262" s="15">
        <v>34</v>
      </c>
      <c r="E1262" s="15" t="s">
        <v>38</v>
      </c>
      <c r="F1262" s="16" t="s">
        <v>372</v>
      </c>
      <c r="G1262" s="15" t="s">
        <v>387</v>
      </c>
      <c r="H1262" s="89" t="s">
        <v>384</v>
      </c>
      <c r="I1262" s="61">
        <v>9645.574088294059</v>
      </c>
    </row>
    <row r="1263" spans="2:9" hidden="1" x14ac:dyDescent="0.3">
      <c r="B1263" s="16" t="s">
        <v>293</v>
      </c>
      <c r="C1263" s="16" t="s">
        <v>203</v>
      </c>
      <c r="D1263" s="15">
        <v>35</v>
      </c>
      <c r="E1263" s="15" t="s">
        <v>40</v>
      </c>
      <c r="F1263" s="16" t="s">
        <v>372</v>
      </c>
      <c r="G1263" s="15" t="s">
        <v>388</v>
      </c>
      <c r="H1263" s="89" t="s">
        <v>384</v>
      </c>
      <c r="I1263" s="61">
        <v>143572.95229126845</v>
      </c>
    </row>
    <row r="1264" spans="2:9" hidden="1" x14ac:dyDescent="0.3">
      <c r="B1264" s="16" t="s">
        <v>293</v>
      </c>
      <c r="C1264" s="16" t="s">
        <v>203</v>
      </c>
      <c r="D1264" s="15">
        <v>38</v>
      </c>
      <c r="E1264" s="15" t="s">
        <v>42</v>
      </c>
      <c r="F1264" s="16" t="s">
        <v>372</v>
      </c>
      <c r="G1264" s="15" t="s">
        <v>389</v>
      </c>
      <c r="H1264" s="89" t="s">
        <v>374</v>
      </c>
      <c r="I1264" s="61">
        <v>71915.751240255122</v>
      </c>
    </row>
    <row r="1265" spans="2:9" hidden="1" x14ac:dyDescent="0.3">
      <c r="B1265" s="16" t="s">
        <v>293</v>
      </c>
      <c r="C1265" s="16" t="s">
        <v>203</v>
      </c>
      <c r="D1265" s="15">
        <v>42</v>
      </c>
      <c r="E1265" s="15" t="s">
        <v>44</v>
      </c>
      <c r="F1265" s="16" t="s">
        <v>372</v>
      </c>
      <c r="G1265" s="15" t="s">
        <v>390</v>
      </c>
      <c r="H1265" s="89" t="s">
        <v>374</v>
      </c>
      <c r="I1265" s="61">
        <v>8856.0599751948957</v>
      </c>
    </row>
    <row r="1266" spans="2:9" hidden="1" x14ac:dyDescent="0.3">
      <c r="B1266" s="16" t="s">
        <v>293</v>
      </c>
      <c r="C1266" s="16" t="s">
        <v>203</v>
      </c>
      <c r="D1266" s="15">
        <v>59</v>
      </c>
      <c r="E1266" s="15" t="s">
        <v>46</v>
      </c>
      <c r="F1266" s="16" t="s">
        <v>372</v>
      </c>
      <c r="G1266" s="15" t="s">
        <v>391</v>
      </c>
      <c r="H1266" s="89" t="s">
        <v>374</v>
      </c>
      <c r="I1266" s="61">
        <v>103468.41894753797</v>
      </c>
    </row>
    <row r="1267" spans="2:9" hidden="1" x14ac:dyDescent="0.3">
      <c r="B1267" s="16" t="s">
        <v>293</v>
      </c>
      <c r="C1267" s="16" t="s">
        <v>203</v>
      </c>
      <c r="D1267" s="15">
        <v>65</v>
      </c>
      <c r="E1267" s="15" t="s">
        <v>48</v>
      </c>
      <c r="F1267" s="16" t="s">
        <v>372</v>
      </c>
      <c r="G1267" s="15" t="s">
        <v>392</v>
      </c>
      <c r="H1267" s="89" t="s">
        <v>393</v>
      </c>
      <c r="I1267" s="61">
        <v>2480.5722891566265</v>
      </c>
    </row>
    <row r="1268" spans="2:9" hidden="1" x14ac:dyDescent="0.3">
      <c r="B1268" s="16" t="s">
        <v>293</v>
      </c>
      <c r="C1268" s="16" t="s">
        <v>203</v>
      </c>
      <c r="D1268" s="15">
        <v>84</v>
      </c>
      <c r="E1268" s="15" t="s">
        <v>50</v>
      </c>
      <c r="F1268" s="16" t="s">
        <v>372</v>
      </c>
      <c r="G1268" s="15" t="s">
        <v>394</v>
      </c>
      <c r="H1268" s="89" t="s">
        <v>393</v>
      </c>
      <c r="I1268" s="61">
        <v>8137.1796080643953</v>
      </c>
    </row>
    <row r="1269" spans="2:9" hidden="1" x14ac:dyDescent="0.3">
      <c r="B1269" s="16" t="s">
        <v>293</v>
      </c>
      <c r="C1269" s="16" t="s">
        <v>203</v>
      </c>
      <c r="D1269" s="15">
        <v>90</v>
      </c>
      <c r="E1269" s="15" t="s">
        <v>52</v>
      </c>
      <c r="F1269" s="16" t="s">
        <v>372</v>
      </c>
      <c r="G1269" s="15" t="s">
        <v>395</v>
      </c>
      <c r="H1269" s="89" t="s">
        <v>384</v>
      </c>
      <c r="I1269" s="61">
        <v>239990.40783132522</v>
      </c>
    </row>
    <row r="1270" spans="2:9" hidden="1" x14ac:dyDescent="0.3">
      <c r="B1270" s="16" t="s">
        <v>293</v>
      </c>
      <c r="C1270" s="16" t="s">
        <v>203</v>
      </c>
      <c r="D1270" s="15">
        <v>91</v>
      </c>
      <c r="E1270" s="15" t="s">
        <v>54</v>
      </c>
      <c r="F1270" s="16" t="s">
        <v>372</v>
      </c>
      <c r="G1270" s="15" t="s">
        <v>396</v>
      </c>
      <c r="H1270" s="89" t="s">
        <v>384</v>
      </c>
      <c r="I1270" s="61">
        <v>181438.97951807224</v>
      </c>
    </row>
    <row r="1271" spans="2:9" hidden="1" x14ac:dyDescent="0.3">
      <c r="B1271" s="16" t="s">
        <v>293</v>
      </c>
      <c r="C1271" s="16" t="s">
        <v>203</v>
      </c>
      <c r="D1271" s="15">
        <v>98</v>
      </c>
      <c r="E1271" s="15" t="s">
        <v>56</v>
      </c>
      <c r="F1271" s="16" t="s">
        <v>372</v>
      </c>
      <c r="G1271" s="15" t="s">
        <v>397</v>
      </c>
      <c r="H1271" s="89" t="s">
        <v>381</v>
      </c>
      <c r="I1271" s="61">
        <v>776648.8517381791</v>
      </c>
    </row>
    <row r="1272" spans="2:9" hidden="1" x14ac:dyDescent="0.3">
      <c r="B1272" s="16" t="s">
        <v>293</v>
      </c>
      <c r="C1272" s="16" t="s">
        <v>203</v>
      </c>
      <c r="D1272" s="15">
        <v>109</v>
      </c>
      <c r="E1272" s="15" t="s">
        <v>58</v>
      </c>
      <c r="F1272" s="16" t="s">
        <v>372</v>
      </c>
      <c r="G1272" s="15" t="s">
        <v>398</v>
      </c>
      <c r="H1272" s="89" t="s">
        <v>393</v>
      </c>
      <c r="I1272" s="61">
        <v>12762.100472614999</v>
      </c>
    </row>
    <row r="1273" spans="2:9" hidden="1" x14ac:dyDescent="0.3">
      <c r="B1273" s="16" t="s">
        <v>293</v>
      </c>
      <c r="C1273" s="16" t="s">
        <v>203</v>
      </c>
      <c r="D1273" s="15">
        <v>114</v>
      </c>
      <c r="E1273" s="15" t="s">
        <v>60</v>
      </c>
      <c r="F1273" s="16" t="s">
        <v>372</v>
      </c>
      <c r="G1273" s="15" t="s">
        <v>399</v>
      </c>
      <c r="H1273" s="89" t="s">
        <v>376</v>
      </c>
      <c r="I1273" s="61">
        <v>235654.36746987945</v>
      </c>
    </row>
    <row r="1274" spans="2:9" hidden="1" x14ac:dyDescent="0.3">
      <c r="B1274" s="16" t="s">
        <v>293</v>
      </c>
      <c r="C1274" s="16" t="s">
        <v>203</v>
      </c>
      <c r="D1274" s="15">
        <v>125</v>
      </c>
      <c r="E1274" s="15" t="s">
        <v>62</v>
      </c>
      <c r="F1274" s="16" t="s">
        <v>372</v>
      </c>
      <c r="G1274" s="15" t="s">
        <v>400</v>
      </c>
      <c r="H1274" s="89" t="s">
        <v>381</v>
      </c>
      <c r="I1274" s="61">
        <v>268111.35446670162</v>
      </c>
    </row>
    <row r="1275" spans="2:9" hidden="1" x14ac:dyDescent="0.3">
      <c r="B1275" s="16" t="s">
        <v>293</v>
      </c>
      <c r="C1275" s="16" t="s">
        <v>203</v>
      </c>
      <c r="D1275" s="15">
        <v>127</v>
      </c>
      <c r="E1275" s="15" t="s">
        <v>64</v>
      </c>
      <c r="F1275" s="16" t="s">
        <v>372</v>
      </c>
      <c r="G1275" s="15" t="s">
        <v>401</v>
      </c>
      <c r="H1275" s="89" t="s">
        <v>393</v>
      </c>
      <c r="I1275" s="61">
        <v>7802.0404149810183</v>
      </c>
    </row>
    <row r="1276" spans="2:9" hidden="1" x14ac:dyDescent="0.3">
      <c r="B1276" s="16" t="s">
        <v>293</v>
      </c>
      <c r="C1276" s="16" t="s">
        <v>203</v>
      </c>
      <c r="D1276" s="15">
        <v>128</v>
      </c>
      <c r="E1276" s="15" t="s">
        <v>66</v>
      </c>
      <c r="F1276" s="16" t="s">
        <v>372</v>
      </c>
      <c r="G1276" s="15" t="s">
        <v>402</v>
      </c>
      <c r="H1276" s="89" t="s">
        <v>384</v>
      </c>
      <c r="I1276" s="61">
        <v>111625.75301204818</v>
      </c>
    </row>
    <row r="1277" spans="2:9" hidden="1" x14ac:dyDescent="0.3">
      <c r="B1277" s="16" t="s">
        <v>293</v>
      </c>
      <c r="C1277" s="16" t="s">
        <v>203</v>
      </c>
      <c r="D1277" s="19">
        <v>130</v>
      </c>
      <c r="E1277" s="19" t="s">
        <v>68</v>
      </c>
      <c r="F1277" s="20" t="s">
        <v>372</v>
      </c>
      <c r="G1277" s="19" t="s">
        <v>403</v>
      </c>
      <c r="H1277" s="90" t="s">
        <v>404</v>
      </c>
      <c r="I1277" s="62">
        <v>162542.5086454378</v>
      </c>
    </row>
    <row r="1278" spans="2:9" hidden="1" x14ac:dyDescent="0.3">
      <c r="B1278" s="16" t="s">
        <v>293</v>
      </c>
      <c r="C1278" s="16" t="s">
        <v>208</v>
      </c>
      <c r="D1278" s="15">
        <v>2</v>
      </c>
      <c r="E1278" s="15" t="s">
        <v>6</v>
      </c>
      <c r="F1278" s="16" t="s">
        <v>372</v>
      </c>
      <c r="G1278" s="15" t="s">
        <v>373</v>
      </c>
      <c r="H1278" s="89" t="s">
        <v>374</v>
      </c>
      <c r="I1278" s="61">
        <v>3775.3643584553347</v>
      </c>
    </row>
    <row r="1279" spans="2:9" hidden="1" x14ac:dyDescent="0.3">
      <c r="B1279" s="16" t="s">
        <v>293</v>
      </c>
      <c r="C1279" s="16" t="s">
        <v>208</v>
      </c>
      <c r="D1279" s="15">
        <v>11</v>
      </c>
      <c r="E1279" s="15" t="s">
        <v>10</v>
      </c>
      <c r="F1279" s="16" t="s">
        <v>372</v>
      </c>
      <c r="G1279" s="15" t="s">
        <v>375</v>
      </c>
      <c r="H1279" s="89" t="s">
        <v>376</v>
      </c>
      <c r="I1279" s="61">
        <v>186042.92168674694</v>
      </c>
    </row>
    <row r="1280" spans="2:9" hidden="1" x14ac:dyDescent="0.3">
      <c r="B1280" s="16" t="s">
        <v>293</v>
      </c>
      <c r="C1280" s="16" t="s">
        <v>208</v>
      </c>
      <c r="D1280" s="15">
        <v>23</v>
      </c>
      <c r="E1280" s="15" t="s">
        <v>323</v>
      </c>
      <c r="F1280" s="16" t="s">
        <v>372</v>
      </c>
      <c r="G1280" s="15" t="s">
        <v>377</v>
      </c>
      <c r="H1280" s="89" t="s">
        <v>376</v>
      </c>
      <c r="I1280" s="61">
        <v>104225.72643515235</v>
      </c>
    </row>
    <row r="1281" spans="2:9" hidden="1" x14ac:dyDescent="0.3">
      <c r="B1281" s="16" t="s">
        <v>293</v>
      </c>
      <c r="C1281" s="16" t="s">
        <v>208</v>
      </c>
      <c r="D1281" s="15">
        <v>24</v>
      </c>
      <c r="E1281" s="15" t="s">
        <v>14</v>
      </c>
      <c r="F1281" s="16" t="s">
        <v>372</v>
      </c>
      <c r="G1281" s="15" t="s">
        <v>378</v>
      </c>
      <c r="H1281" s="89" t="s">
        <v>376</v>
      </c>
      <c r="I1281" s="61">
        <v>156338.58965272852</v>
      </c>
    </row>
    <row r="1282" spans="2:9" hidden="1" x14ac:dyDescent="0.3">
      <c r="B1282" s="16" t="s">
        <v>293</v>
      </c>
      <c r="C1282" s="16" t="s">
        <v>208</v>
      </c>
      <c r="D1282" s="15">
        <v>25</v>
      </c>
      <c r="E1282" s="15" t="s">
        <v>18</v>
      </c>
      <c r="F1282" s="16" t="s">
        <v>372</v>
      </c>
      <c r="G1282" s="15" t="s">
        <v>379</v>
      </c>
      <c r="H1282" s="89" t="s">
        <v>374</v>
      </c>
      <c r="I1282" s="61">
        <v>140183.60205527995</v>
      </c>
    </row>
    <row r="1283" spans="2:9" hidden="1" x14ac:dyDescent="0.3">
      <c r="B1283" s="16" t="s">
        <v>293</v>
      </c>
      <c r="C1283" s="16" t="s">
        <v>208</v>
      </c>
      <c r="D1283" s="15">
        <v>26</v>
      </c>
      <c r="E1283" s="15" t="s">
        <v>22</v>
      </c>
      <c r="F1283" s="16" t="s">
        <v>372</v>
      </c>
      <c r="G1283" s="15" t="s">
        <v>380</v>
      </c>
      <c r="H1283" s="89" t="s">
        <v>381</v>
      </c>
      <c r="I1283" s="61">
        <v>187606.30758327423</v>
      </c>
    </row>
    <row r="1284" spans="2:9" hidden="1" x14ac:dyDescent="0.3">
      <c r="B1284" s="16" t="s">
        <v>293</v>
      </c>
      <c r="C1284" s="16" t="s">
        <v>208</v>
      </c>
      <c r="D1284" s="15">
        <v>27</v>
      </c>
      <c r="E1284" s="15" t="s">
        <v>26</v>
      </c>
      <c r="F1284" s="16" t="s">
        <v>372</v>
      </c>
      <c r="G1284" s="15" t="s">
        <v>382</v>
      </c>
      <c r="H1284" s="89" t="s">
        <v>374</v>
      </c>
      <c r="I1284" s="61">
        <v>1952.5921511612512</v>
      </c>
    </row>
    <row r="1285" spans="2:9" hidden="1" x14ac:dyDescent="0.3">
      <c r="B1285" s="16" t="s">
        <v>293</v>
      </c>
      <c r="C1285" s="16" t="s">
        <v>208</v>
      </c>
      <c r="D1285" s="15">
        <v>28</v>
      </c>
      <c r="E1285" s="15" t="s">
        <v>30</v>
      </c>
      <c r="F1285" s="16" t="s">
        <v>372</v>
      </c>
      <c r="G1285" s="15" t="s">
        <v>383</v>
      </c>
      <c r="H1285" s="89" t="s">
        <v>384</v>
      </c>
      <c r="I1285" s="61">
        <v>113137.02604535788</v>
      </c>
    </row>
    <row r="1286" spans="2:9" hidden="1" x14ac:dyDescent="0.3">
      <c r="B1286" s="16" t="s">
        <v>293</v>
      </c>
      <c r="C1286" s="16" t="s">
        <v>208</v>
      </c>
      <c r="D1286" s="15">
        <v>29</v>
      </c>
      <c r="E1286" s="15" t="s">
        <v>34</v>
      </c>
      <c r="F1286" s="16" t="s">
        <v>372</v>
      </c>
      <c r="G1286" s="15" t="s">
        <v>385</v>
      </c>
      <c r="H1286" s="89" t="s">
        <v>384</v>
      </c>
      <c r="I1286" s="61">
        <v>106172.09636881386</v>
      </c>
    </row>
    <row r="1287" spans="2:9" hidden="1" x14ac:dyDescent="0.3">
      <c r="B1287" s="16" t="s">
        <v>293</v>
      </c>
      <c r="C1287" s="16" t="s">
        <v>208</v>
      </c>
      <c r="D1287" s="15">
        <v>31</v>
      </c>
      <c r="E1287" s="15" t="s">
        <v>36</v>
      </c>
      <c r="F1287" s="16" t="s">
        <v>372</v>
      </c>
      <c r="G1287" s="15" t="s">
        <v>386</v>
      </c>
      <c r="H1287" s="89" t="s">
        <v>384</v>
      </c>
      <c r="I1287" s="61">
        <v>10077.58548901488</v>
      </c>
    </row>
    <row r="1288" spans="2:9" hidden="1" x14ac:dyDescent="0.3">
      <c r="B1288" s="16" t="s">
        <v>293</v>
      </c>
      <c r="C1288" s="16" t="s">
        <v>208</v>
      </c>
      <c r="D1288" s="15">
        <v>34</v>
      </c>
      <c r="E1288" s="15" t="s">
        <v>38</v>
      </c>
      <c r="F1288" s="16" t="s">
        <v>372</v>
      </c>
      <c r="G1288" s="15" t="s">
        <v>387</v>
      </c>
      <c r="H1288" s="89" t="s">
        <v>384</v>
      </c>
      <c r="I1288" s="61">
        <v>8527.2278082919911</v>
      </c>
    </row>
    <row r="1289" spans="2:9" hidden="1" x14ac:dyDescent="0.3">
      <c r="B1289" s="16" t="s">
        <v>293</v>
      </c>
      <c r="C1289" s="16" t="s">
        <v>208</v>
      </c>
      <c r="D1289" s="15">
        <v>35</v>
      </c>
      <c r="E1289" s="15" t="s">
        <v>40</v>
      </c>
      <c r="F1289" s="16" t="s">
        <v>372</v>
      </c>
      <c r="G1289" s="15" t="s">
        <v>388</v>
      </c>
      <c r="H1289" s="89" t="s">
        <v>384</v>
      </c>
      <c r="I1289" s="61">
        <v>137590.74594579893</v>
      </c>
    </row>
    <row r="1290" spans="2:9" hidden="1" x14ac:dyDescent="0.3">
      <c r="B1290" s="16" t="s">
        <v>293</v>
      </c>
      <c r="C1290" s="16" t="s">
        <v>208</v>
      </c>
      <c r="D1290" s="15">
        <v>38</v>
      </c>
      <c r="E1290" s="15" t="s">
        <v>42</v>
      </c>
      <c r="F1290" s="16" t="s">
        <v>372</v>
      </c>
      <c r="G1290" s="15" t="s">
        <v>389</v>
      </c>
      <c r="H1290" s="89" t="s">
        <v>374</v>
      </c>
      <c r="I1290" s="61">
        <v>93803.153791637116</v>
      </c>
    </row>
    <row r="1291" spans="2:9" hidden="1" x14ac:dyDescent="0.3">
      <c r="B1291" s="16" t="s">
        <v>293</v>
      </c>
      <c r="C1291" s="16" t="s">
        <v>208</v>
      </c>
      <c r="D1291" s="15">
        <v>42</v>
      </c>
      <c r="E1291" s="15" t="s">
        <v>44</v>
      </c>
      <c r="F1291" s="16" t="s">
        <v>372</v>
      </c>
      <c r="G1291" s="15" t="s">
        <v>390</v>
      </c>
      <c r="H1291" s="89" t="s">
        <v>374</v>
      </c>
      <c r="I1291" s="61">
        <v>8856.0599751948957</v>
      </c>
    </row>
    <row r="1292" spans="2:9" hidden="1" x14ac:dyDescent="0.3">
      <c r="B1292" s="16" t="s">
        <v>293</v>
      </c>
      <c r="C1292" s="16" t="s">
        <v>208</v>
      </c>
      <c r="D1292" s="15">
        <v>59</v>
      </c>
      <c r="E1292" s="15" t="s">
        <v>46</v>
      </c>
      <c r="F1292" s="16" t="s">
        <v>372</v>
      </c>
      <c r="G1292" s="15" t="s">
        <v>391</v>
      </c>
      <c r="H1292" s="89" t="s">
        <v>374</v>
      </c>
      <c r="I1292" s="61">
        <v>66333.474402017921</v>
      </c>
    </row>
    <row r="1293" spans="2:9" hidden="1" x14ac:dyDescent="0.3">
      <c r="B1293" s="16" t="s">
        <v>293</v>
      </c>
      <c r="C1293" s="16" t="s">
        <v>208</v>
      </c>
      <c r="D1293" s="15">
        <v>65</v>
      </c>
      <c r="E1293" s="15" t="s">
        <v>48</v>
      </c>
      <c r="F1293" s="16" t="s">
        <v>372</v>
      </c>
      <c r="G1293" s="15" t="s">
        <v>392</v>
      </c>
      <c r="H1293" s="89" t="s">
        <v>393</v>
      </c>
      <c r="I1293" s="61">
        <v>1053.7547363848566</v>
      </c>
    </row>
    <row r="1294" spans="2:9" hidden="1" x14ac:dyDescent="0.3">
      <c r="B1294" s="16" t="s">
        <v>293</v>
      </c>
      <c r="C1294" s="16" t="s">
        <v>208</v>
      </c>
      <c r="D1294" s="15">
        <v>84</v>
      </c>
      <c r="E1294" s="15" t="s">
        <v>50</v>
      </c>
      <c r="F1294" s="16" t="s">
        <v>372</v>
      </c>
      <c r="G1294" s="15" t="s">
        <v>394</v>
      </c>
      <c r="H1294" s="89" t="s">
        <v>393</v>
      </c>
      <c r="I1294" s="61">
        <v>8527.2278082919911</v>
      </c>
    </row>
    <row r="1295" spans="2:9" hidden="1" x14ac:dyDescent="0.3">
      <c r="B1295" s="16" t="s">
        <v>293</v>
      </c>
      <c r="C1295" s="16" t="s">
        <v>208</v>
      </c>
      <c r="D1295" s="15">
        <v>90</v>
      </c>
      <c r="E1295" s="15" t="s">
        <v>52</v>
      </c>
      <c r="F1295" s="16" t="s">
        <v>372</v>
      </c>
      <c r="G1295" s="15" t="s">
        <v>395</v>
      </c>
      <c r="H1295" s="89" t="s">
        <v>384</v>
      </c>
      <c r="I1295" s="61">
        <v>235654.36746987945</v>
      </c>
    </row>
    <row r="1296" spans="2:9" hidden="1" x14ac:dyDescent="0.3">
      <c r="B1296" s="16" t="s">
        <v>293</v>
      </c>
      <c r="C1296" s="16" t="s">
        <v>208</v>
      </c>
      <c r="D1296" s="15">
        <v>91</v>
      </c>
      <c r="E1296" s="15" t="s">
        <v>54</v>
      </c>
      <c r="F1296" s="16" t="s">
        <v>372</v>
      </c>
      <c r="G1296" s="15" t="s">
        <v>396</v>
      </c>
      <c r="H1296" s="89" t="s">
        <v>384</v>
      </c>
      <c r="I1296" s="61">
        <v>186824.61463501063</v>
      </c>
    </row>
    <row r="1297" spans="2:9" hidden="1" x14ac:dyDescent="0.3">
      <c r="B1297" s="16" t="s">
        <v>293</v>
      </c>
      <c r="C1297" s="16" t="s">
        <v>208</v>
      </c>
      <c r="D1297" s="15">
        <v>98</v>
      </c>
      <c r="E1297" s="15" t="s">
        <v>56</v>
      </c>
      <c r="F1297" s="16" t="s">
        <v>372</v>
      </c>
      <c r="G1297" s="15" t="s">
        <v>397</v>
      </c>
      <c r="H1297" s="89" t="s">
        <v>381</v>
      </c>
      <c r="I1297" s="61">
        <v>776648.8517381791</v>
      </c>
    </row>
    <row r="1298" spans="2:9" hidden="1" x14ac:dyDescent="0.3">
      <c r="B1298" s="16" t="s">
        <v>293</v>
      </c>
      <c r="C1298" s="16" t="s">
        <v>208</v>
      </c>
      <c r="D1298" s="15">
        <v>109</v>
      </c>
      <c r="E1298" s="15" t="s">
        <v>58</v>
      </c>
      <c r="F1298" s="16" t="s">
        <v>372</v>
      </c>
      <c r="G1298" s="15" t="s">
        <v>398</v>
      </c>
      <c r="H1298" s="89" t="s">
        <v>393</v>
      </c>
      <c r="I1298" s="61">
        <v>10464.784062721472</v>
      </c>
    </row>
    <row r="1299" spans="2:9" hidden="1" x14ac:dyDescent="0.3">
      <c r="B1299" s="16" t="s">
        <v>293</v>
      </c>
      <c r="C1299" s="16" t="s">
        <v>208</v>
      </c>
      <c r="D1299" s="15">
        <v>114</v>
      </c>
      <c r="E1299" s="15" t="s">
        <v>60</v>
      </c>
      <c r="F1299" s="16" t="s">
        <v>372</v>
      </c>
      <c r="G1299" s="15" t="s">
        <v>399</v>
      </c>
      <c r="H1299" s="89" t="s">
        <v>376</v>
      </c>
      <c r="I1299" s="61">
        <v>235654.36746987945</v>
      </c>
    </row>
    <row r="1300" spans="2:9" hidden="1" x14ac:dyDescent="0.3">
      <c r="B1300" s="16" t="s">
        <v>293</v>
      </c>
      <c r="C1300" s="16" t="s">
        <v>208</v>
      </c>
      <c r="D1300" s="15">
        <v>125</v>
      </c>
      <c r="E1300" s="15" t="s">
        <v>62</v>
      </c>
      <c r="F1300" s="16" t="s">
        <v>372</v>
      </c>
      <c r="G1300" s="15" t="s">
        <v>400</v>
      </c>
      <c r="H1300" s="89" t="s">
        <v>381</v>
      </c>
      <c r="I1300" s="61">
        <v>310545.74606132787</v>
      </c>
    </row>
    <row r="1301" spans="2:9" hidden="1" x14ac:dyDescent="0.3">
      <c r="B1301" s="16" t="s">
        <v>293</v>
      </c>
      <c r="C1301" s="16" t="s">
        <v>208</v>
      </c>
      <c r="D1301" s="15">
        <v>127</v>
      </c>
      <c r="E1301" s="15" t="s">
        <v>64</v>
      </c>
      <c r="F1301" s="16" t="s">
        <v>372</v>
      </c>
      <c r="G1301" s="15" t="s">
        <v>401</v>
      </c>
      <c r="H1301" s="89" t="s">
        <v>393</v>
      </c>
      <c r="I1301" s="61">
        <v>7752.3095322466334</v>
      </c>
    </row>
    <row r="1302" spans="2:9" hidden="1" x14ac:dyDescent="0.3">
      <c r="B1302" s="16" t="s">
        <v>293</v>
      </c>
      <c r="C1302" s="16" t="s">
        <v>208</v>
      </c>
      <c r="D1302" s="15">
        <v>128</v>
      </c>
      <c r="E1302" s="15" t="s">
        <v>66</v>
      </c>
      <c r="F1302" s="16" t="s">
        <v>372</v>
      </c>
      <c r="G1302" s="15" t="s">
        <v>402</v>
      </c>
      <c r="H1302" s="89" t="s">
        <v>384</v>
      </c>
      <c r="I1302" s="61">
        <v>111625.75301204818</v>
      </c>
    </row>
    <row r="1303" spans="2:9" hidden="1" x14ac:dyDescent="0.3">
      <c r="B1303" s="16" t="s">
        <v>293</v>
      </c>
      <c r="C1303" s="16" t="s">
        <v>208</v>
      </c>
      <c r="D1303" s="19">
        <v>130</v>
      </c>
      <c r="E1303" s="19" t="s">
        <v>68</v>
      </c>
      <c r="F1303" s="20" t="s">
        <v>372</v>
      </c>
      <c r="G1303" s="19" t="s">
        <v>403</v>
      </c>
      <c r="H1303" s="90" t="s">
        <v>404</v>
      </c>
      <c r="I1303" s="62">
        <v>150000</v>
      </c>
    </row>
    <row r="1304" spans="2:9" hidden="1" x14ac:dyDescent="0.3">
      <c r="B1304" s="16" t="s">
        <v>294</v>
      </c>
      <c r="C1304" s="16" t="s">
        <v>232</v>
      </c>
      <c r="D1304" s="15">
        <v>2</v>
      </c>
      <c r="E1304" s="15" t="s">
        <v>6</v>
      </c>
      <c r="F1304" s="16" t="s">
        <v>372</v>
      </c>
      <c r="G1304" s="15" t="s">
        <v>373</v>
      </c>
      <c r="H1304" s="89" t="s">
        <v>374</v>
      </c>
      <c r="I1304" s="61">
        <v>5211.2863217576187</v>
      </c>
    </row>
    <row r="1305" spans="2:9" hidden="1" x14ac:dyDescent="0.3">
      <c r="B1305" s="16" t="s">
        <v>294</v>
      </c>
      <c r="C1305" s="16" t="s">
        <v>232</v>
      </c>
      <c r="D1305" s="15">
        <v>11</v>
      </c>
      <c r="E1305" s="15" t="s">
        <v>10</v>
      </c>
      <c r="F1305" s="16" t="s">
        <v>372</v>
      </c>
      <c r="G1305" s="15" t="s">
        <v>375</v>
      </c>
      <c r="H1305" s="89" t="s">
        <v>376</v>
      </c>
      <c r="I1305" s="61">
        <v>382863.01417844999</v>
      </c>
    </row>
    <row r="1306" spans="2:9" hidden="1" x14ac:dyDescent="0.3">
      <c r="B1306" s="16" t="s">
        <v>294</v>
      </c>
      <c r="C1306" s="16" t="s">
        <v>232</v>
      </c>
      <c r="D1306" s="15">
        <v>23</v>
      </c>
      <c r="E1306" s="15" t="s">
        <v>323</v>
      </c>
      <c r="F1306" s="16" t="s">
        <v>372</v>
      </c>
      <c r="G1306" s="15" t="s">
        <v>377</v>
      </c>
      <c r="H1306" s="89" t="s">
        <v>376</v>
      </c>
      <c r="I1306" s="61">
        <v>191430.60305502455</v>
      </c>
    </row>
    <row r="1307" spans="2:9" hidden="1" x14ac:dyDescent="0.3">
      <c r="B1307" s="16" t="s">
        <v>294</v>
      </c>
      <c r="C1307" s="16" t="s">
        <v>232</v>
      </c>
      <c r="D1307" s="15">
        <v>24</v>
      </c>
      <c r="E1307" s="15" t="s">
        <v>14</v>
      </c>
      <c r="F1307" s="16" t="s">
        <v>372</v>
      </c>
      <c r="G1307" s="15" t="s">
        <v>378</v>
      </c>
      <c r="H1307" s="89" t="s">
        <v>376</v>
      </c>
      <c r="I1307" s="61">
        <v>216955.70803445493</v>
      </c>
    </row>
    <row r="1308" spans="2:9" hidden="1" x14ac:dyDescent="0.3">
      <c r="B1308" s="16" t="s">
        <v>294</v>
      </c>
      <c r="C1308" s="16" t="s">
        <v>232</v>
      </c>
      <c r="D1308" s="15">
        <v>25</v>
      </c>
      <c r="E1308" s="15" t="s">
        <v>18</v>
      </c>
      <c r="F1308" s="16" t="s">
        <v>372</v>
      </c>
      <c r="G1308" s="15" t="s">
        <v>379</v>
      </c>
      <c r="H1308" s="89" t="s">
        <v>374</v>
      </c>
      <c r="I1308" s="61">
        <v>85744.961606533965</v>
      </c>
    </row>
    <row r="1309" spans="2:9" hidden="1" x14ac:dyDescent="0.3">
      <c r="B1309" s="16" t="s">
        <v>294</v>
      </c>
      <c r="C1309" s="16" t="s">
        <v>232</v>
      </c>
      <c r="D1309" s="15">
        <v>26</v>
      </c>
      <c r="E1309" s="15" t="s">
        <v>22</v>
      </c>
      <c r="F1309" s="16" t="s">
        <v>372</v>
      </c>
      <c r="G1309" s="15" t="s">
        <v>380</v>
      </c>
      <c r="H1309" s="89" t="s">
        <v>381</v>
      </c>
      <c r="I1309" s="61">
        <v>106734.73033608208</v>
      </c>
    </row>
    <row r="1310" spans="2:9" hidden="1" x14ac:dyDescent="0.3">
      <c r="B1310" s="16" t="s">
        <v>294</v>
      </c>
      <c r="C1310" s="16" t="s">
        <v>232</v>
      </c>
      <c r="D1310" s="15">
        <v>27</v>
      </c>
      <c r="E1310" s="15" t="s">
        <v>26</v>
      </c>
      <c r="F1310" s="16" t="s">
        <v>372</v>
      </c>
      <c r="G1310" s="15" t="s">
        <v>382</v>
      </c>
      <c r="H1310" s="89" t="s">
        <v>374</v>
      </c>
      <c r="I1310" s="61">
        <v>2491.5889428880541</v>
      </c>
    </row>
    <row r="1311" spans="2:9" hidden="1" x14ac:dyDescent="0.3">
      <c r="B1311" s="16" t="s">
        <v>294</v>
      </c>
      <c r="C1311" s="16" t="s">
        <v>232</v>
      </c>
      <c r="D1311" s="15">
        <v>28</v>
      </c>
      <c r="E1311" s="15" t="s">
        <v>30</v>
      </c>
      <c r="F1311" s="16" t="s">
        <v>372</v>
      </c>
      <c r="G1311" s="15" t="s">
        <v>383</v>
      </c>
      <c r="H1311" s="89" t="s">
        <v>384</v>
      </c>
      <c r="I1311" s="61">
        <v>146647.80635283983</v>
      </c>
    </row>
    <row r="1312" spans="2:9" hidden="1" x14ac:dyDescent="0.3">
      <c r="B1312" s="16" t="s">
        <v>294</v>
      </c>
      <c r="C1312" s="16" t="s">
        <v>232</v>
      </c>
      <c r="D1312" s="15">
        <v>29</v>
      </c>
      <c r="E1312" s="15" t="s">
        <v>34</v>
      </c>
      <c r="F1312" s="16" t="s">
        <v>372</v>
      </c>
      <c r="G1312" s="15" t="s">
        <v>385</v>
      </c>
      <c r="H1312" s="89" t="s">
        <v>384</v>
      </c>
      <c r="I1312" s="61">
        <v>146647.80635283983</v>
      </c>
    </row>
    <row r="1313" spans="2:9" hidden="1" x14ac:dyDescent="0.3">
      <c r="B1313" s="16" t="s">
        <v>294</v>
      </c>
      <c r="C1313" s="16" t="s">
        <v>232</v>
      </c>
      <c r="D1313" s="15">
        <v>31</v>
      </c>
      <c r="E1313" s="15" t="s">
        <v>36</v>
      </c>
      <c r="F1313" s="16" t="s">
        <v>372</v>
      </c>
      <c r="G1313" s="15" t="s">
        <v>386</v>
      </c>
      <c r="H1313" s="89" t="s">
        <v>384</v>
      </c>
      <c r="I1313" s="61">
        <v>11797.365560948141</v>
      </c>
    </row>
    <row r="1314" spans="2:9" hidden="1" x14ac:dyDescent="0.3">
      <c r="B1314" s="16" t="s">
        <v>294</v>
      </c>
      <c r="C1314" s="16" t="s">
        <v>232</v>
      </c>
      <c r="D1314" s="15">
        <v>34</v>
      </c>
      <c r="E1314" s="15" t="s">
        <v>38</v>
      </c>
      <c r="F1314" s="16" t="s">
        <v>372</v>
      </c>
      <c r="G1314" s="15" t="s">
        <v>387</v>
      </c>
      <c r="H1314" s="89" t="s">
        <v>384</v>
      </c>
      <c r="I1314" s="61">
        <v>7165.5186924167247</v>
      </c>
    </row>
    <row r="1315" spans="2:9" hidden="1" x14ac:dyDescent="0.3">
      <c r="B1315" s="16" t="s">
        <v>294</v>
      </c>
      <c r="C1315" s="16" t="s">
        <v>232</v>
      </c>
      <c r="D1315" s="15">
        <v>35</v>
      </c>
      <c r="E1315" s="15" t="s">
        <v>40</v>
      </c>
      <c r="F1315" s="16" t="s">
        <v>372</v>
      </c>
      <c r="G1315" s="15" t="s">
        <v>388</v>
      </c>
      <c r="H1315" s="89" t="s">
        <v>384</v>
      </c>
      <c r="I1315" s="61">
        <v>149555.15863673796</v>
      </c>
    </row>
    <row r="1316" spans="2:9" hidden="1" x14ac:dyDescent="0.3">
      <c r="B1316" s="16" t="s">
        <v>294</v>
      </c>
      <c r="C1316" s="16" t="s">
        <v>232</v>
      </c>
      <c r="D1316" s="15">
        <v>38</v>
      </c>
      <c r="E1316" s="15" t="s">
        <v>42</v>
      </c>
      <c r="F1316" s="16" t="s">
        <v>372</v>
      </c>
      <c r="G1316" s="15" t="s">
        <v>389</v>
      </c>
      <c r="H1316" s="89" t="s">
        <v>374</v>
      </c>
      <c r="I1316" s="61">
        <v>54637.488610092492</v>
      </c>
    </row>
    <row r="1317" spans="2:9" hidden="1" x14ac:dyDescent="0.3">
      <c r="B1317" s="16" t="s">
        <v>294</v>
      </c>
      <c r="C1317" s="16" t="s">
        <v>232</v>
      </c>
      <c r="D1317" s="15">
        <v>42</v>
      </c>
      <c r="E1317" s="15" t="s">
        <v>44</v>
      </c>
      <c r="F1317" s="16" t="s">
        <v>372</v>
      </c>
      <c r="G1317" s="15" t="s">
        <v>390</v>
      </c>
      <c r="H1317" s="89" t="s">
        <v>374</v>
      </c>
      <c r="I1317" s="61">
        <v>11964.412690939032</v>
      </c>
    </row>
    <row r="1318" spans="2:9" hidden="1" x14ac:dyDescent="0.3">
      <c r="B1318" s="16" t="s">
        <v>294</v>
      </c>
      <c r="C1318" s="16" t="s">
        <v>232</v>
      </c>
      <c r="D1318" s="15">
        <v>59</v>
      </c>
      <c r="E1318" s="15" t="s">
        <v>46</v>
      </c>
      <c r="F1318" s="16" t="s">
        <v>372</v>
      </c>
      <c r="G1318" s="15" t="s">
        <v>391</v>
      </c>
      <c r="H1318" s="89" t="s">
        <v>374</v>
      </c>
      <c r="I1318" s="61">
        <v>103468.41894753797</v>
      </c>
    </row>
    <row r="1319" spans="2:9" hidden="1" x14ac:dyDescent="0.3">
      <c r="B1319" s="16" t="s">
        <v>294</v>
      </c>
      <c r="C1319" s="16" t="s">
        <v>232</v>
      </c>
      <c r="D1319" s="15">
        <v>65</v>
      </c>
      <c r="E1319" s="15" t="s">
        <v>48</v>
      </c>
      <c r="F1319" s="16" t="s">
        <v>372</v>
      </c>
      <c r="G1319" s="15" t="s">
        <v>392</v>
      </c>
      <c r="H1319" s="89" t="s">
        <v>393</v>
      </c>
      <c r="I1319" s="61">
        <v>1053.7547363848566</v>
      </c>
    </row>
    <row r="1320" spans="2:9" hidden="1" x14ac:dyDescent="0.3">
      <c r="B1320" s="16" t="s">
        <v>294</v>
      </c>
      <c r="C1320" s="16" t="s">
        <v>232</v>
      </c>
      <c r="D1320" s="15">
        <v>84</v>
      </c>
      <c r="E1320" s="15" t="s">
        <v>50</v>
      </c>
      <c r="F1320" s="16" t="s">
        <v>372</v>
      </c>
      <c r="G1320" s="15" t="s">
        <v>394</v>
      </c>
      <c r="H1320" s="89" t="s">
        <v>393</v>
      </c>
      <c r="I1320" s="61">
        <v>12402.86144578313</v>
      </c>
    </row>
    <row r="1321" spans="2:9" hidden="1" x14ac:dyDescent="0.3">
      <c r="B1321" s="16" t="s">
        <v>294</v>
      </c>
      <c r="C1321" s="16" t="s">
        <v>232</v>
      </c>
      <c r="D1321" s="15">
        <v>90</v>
      </c>
      <c r="E1321" s="15" t="s">
        <v>52</v>
      </c>
      <c r="F1321" s="16" t="s">
        <v>372</v>
      </c>
      <c r="G1321" s="15" t="s">
        <v>395</v>
      </c>
      <c r="H1321" s="89" t="s">
        <v>384</v>
      </c>
      <c r="I1321" s="61">
        <v>255242.0094523</v>
      </c>
    </row>
    <row r="1322" spans="2:9" hidden="1" x14ac:dyDescent="0.3">
      <c r="B1322" s="16" t="s">
        <v>294</v>
      </c>
      <c r="C1322" s="16" t="s">
        <v>232</v>
      </c>
      <c r="D1322" s="15">
        <v>91</v>
      </c>
      <c r="E1322" s="15" t="s">
        <v>54</v>
      </c>
      <c r="F1322" s="16" t="s">
        <v>372</v>
      </c>
      <c r="G1322" s="15" t="s">
        <v>396</v>
      </c>
      <c r="H1322" s="89" t="s">
        <v>384</v>
      </c>
      <c r="I1322" s="61">
        <v>216955.70803445493</v>
      </c>
    </row>
    <row r="1323" spans="2:9" hidden="1" x14ac:dyDescent="0.3">
      <c r="B1323" s="16" t="s">
        <v>294</v>
      </c>
      <c r="C1323" s="16" t="s">
        <v>232</v>
      </c>
      <c r="D1323" s="15">
        <v>98</v>
      </c>
      <c r="E1323" s="15" t="s">
        <v>56</v>
      </c>
      <c r="F1323" s="16" t="s">
        <v>372</v>
      </c>
      <c r="G1323" s="15" t="s">
        <v>397</v>
      </c>
      <c r="H1323" s="89" t="s">
        <v>381</v>
      </c>
      <c r="I1323" s="61">
        <v>500112.45048125176</v>
      </c>
    </row>
    <row r="1324" spans="2:9" hidden="1" x14ac:dyDescent="0.3">
      <c r="B1324" s="16" t="s">
        <v>294</v>
      </c>
      <c r="C1324" s="16" t="s">
        <v>232</v>
      </c>
      <c r="D1324" s="15">
        <v>109</v>
      </c>
      <c r="E1324" s="15" t="s">
        <v>58</v>
      </c>
      <c r="F1324" s="16" t="s">
        <v>372</v>
      </c>
      <c r="G1324" s="15" t="s">
        <v>398</v>
      </c>
      <c r="H1324" s="89" t="s">
        <v>393</v>
      </c>
      <c r="I1324" s="61">
        <v>16982.28737351887</v>
      </c>
    </row>
    <row r="1325" spans="2:9" hidden="1" x14ac:dyDescent="0.3">
      <c r="B1325" s="16" t="s">
        <v>294</v>
      </c>
      <c r="C1325" s="16" t="s">
        <v>232</v>
      </c>
      <c r="D1325" s="15">
        <v>114</v>
      </c>
      <c r="E1325" s="15" t="s">
        <v>60</v>
      </c>
      <c r="F1325" s="16" t="s">
        <v>372</v>
      </c>
      <c r="G1325" s="15" t="s">
        <v>399</v>
      </c>
      <c r="H1325" s="89" t="s">
        <v>376</v>
      </c>
      <c r="I1325" s="61">
        <v>255242.0094523</v>
      </c>
    </row>
    <row r="1326" spans="2:9" hidden="1" x14ac:dyDescent="0.3">
      <c r="B1326" s="16" t="s">
        <v>294</v>
      </c>
      <c r="C1326" s="16" t="s">
        <v>232</v>
      </c>
      <c r="D1326" s="15">
        <v>125</v>
      </c>
      <c r="E1326" s="15" t="s">
        <v>62</v>
      </c>
      <c r="F1326" s="16" t="s">
        <v>372</v>
      </c>
      <c r="G1326" s="15" t="s">
        <v>400</v>
      </c>
      <c r="H1326" s="89" t="s">
        <v>381</v>
      </c>
      <c r="I1326" s="61">
        <v>161519.57132767697</v>
      </c>
    </row>
    <row r="1327" spans="2:9" hidden="1" x14ac:dyDescent="0.3">
      <c r="B1327" s="16" t="s">
        <v>294</v>
      </c>
      <c r="C1327" s="16" t="s">
        <v>232</v>
      </c>
      <c r="D1327" s="15">
        <v>127</v>
      </c>
      <c r="E1327" s="15" t="s">
        <v>64</v>
      </c>
      <c r="F1327" s="16" t="s">
        <v>372</v>
      </c>
      <c r="G1327" s="15" t="s">
        <v>401</v>
      </c>
      <c r="H1327" s="89" t="s">
        <v>393</v>
      </c>
      <c r="I1327" s="61">
        <v>3960.5776045357893</v>
      </c>
    </row>
    <row r="1328" spans="2:9" hidden="1" x14ac:dyDescent="0.3">
      <c r="B1328" s="16" t="s">
        <v>294</v>
      </c>
      <c r="C1328" s="16" t="s">
        <v>232</v>
      </c>
      <c r="D1328" s="15">
        <v>128</v>
      </c>
      <c r="E1328" s="15" t="s">
        <v>66</v>
      </c>
      <c r="F1328" s="16" t="s">
        <v>372</v>
      </c>
      <c r="G1328" s="15" t="s">
        <v>402</v>
      </c>
      <c r="H1328" s="89" t="s">
        <v>384</v>
      </c>
      <c r="I1328" s="61">
        <v>191431.50708922499</v>
      </c>
    </row>
    <row r="1329" spans="2:9" hidden="1" x14ac:dyDescent="0.3">
      <c r="B1329" s="16" t="s">
        <v>294</v>
      </c>
      <c r="C1329" s="16" t="s">
        <v>232</v>
      </c>
      <c r="D1329" s="19">
        <v>130</v>
      </c>
      <c r="E1329" s="19" t="s">
        <v>68</v>
      </c>
      <c r="F1329" s="20" t="s">
        <v>372</v>
      </c>
      <c r="G1329" s="19" t="s">
        <v>403</v>
      </c>
      <c r="H1329" s="90" t="s">
        <v>404</v>
      </c>
      <c r="I1329" s="62">
        <v>191431.50708922499</v>
      </c>
    </row>
    <row r="1330" spans="2:9" hidden="1" x14ac:dyDescent="0.3">
      <c r="B1330" s="16" t="s">
        <v>294</v>
      </c>
      <c r="C1330" s="20" t="s">
        <v>233</v>
      </c>
      <c r="D1330" s="15">
        <v>2</v>
      </c>
      <c r="E1330" s="15" t="s">
        <v>6</v>
      </c>
      <c r="F1330" s="16" t="s">
        <v>372</v>
      </c>
      <c r="G1330" s="15" t="s">
        <v>373</v>
      </c>
      <c r="H1330" s="89" t="s">
        <v>374</v>
      </c>
      <c r="I1330" s="61">
        <v>3775.3643584553347</v>
      </c>
    </row>
    <row r="1331" spans="2:9" hidden="1" x14ac:dyDescent="0.3">
      <c r="B1331" s="16" t="s">
        <v>294</v>
      </c>
      <c r="C1331" s="20" t="s">
        <v>233</v>
      </c>
      <c r="D1331" s="15">
        <v>11</v>
      </c>
      <c r="E1331" s="15" t="s">
        <v>10</v>
      </c>
      <c r="F1331" s="16" t="s">
        <v>372</v>
      </c>
      <c r="G1331" s="15" t="s">
        <v>375</v>
      </c>
      <c r="H1331" s="89" t="s">
        <v>376</v>
      </c>
      <c r="I1331" s="61">
        <v>382863.01417844999</v>
      </c>
    </row>
    <row r="1332" spans="2:9" hidden="1" x14ac:dyDescent="0.3">
      <c r="B1332" s="16" t="s">
        <v>294</v>
      </c>
      <c r="C1332" s="20" t="s">
        <v>233</v>
      </c>
      <c r="D1332" s="15">
        <v>23</v>
      </c>
      <c r="E1332" s="15" t="s">
        <v>323</v>
      </c>
      <c r="F1332" s="16" t="s">
        <v>372</v>
      </c>
      <c r="G1332" s="15" t="s">
        <v>377</v>
      </c>
      <c r="H1332" s="89" t="s">
        <v>376</v>
      </c>
      <c r="I1332" s="61">
        <v>191430.60305502455</v>
      </c>
    </row>
    <row r="1333" spans="2:9" hidden="1" x14ac:dyDescent="0.3">
      <c r="B1333" s="16" t="s">
        <v>294</v>
      </c>
      <c r="C1333" s="20" t="s">
        <v>233</v>
      </c>
      <c r="D1333" s="15">
        <v>24</v>
      </c>
      <c r="E1333" s="15" t="s">
        <v>14</v>
      </c>
      <c r="F1333" s="16" t="s">
        <v>372</v>
      </c>
      <c r="G1333" s="15" t="s">
        <v>378</v>
      </c>
      <c r="H1333" s="89" t="s">
        <v>376</v>
      </c>
      <c r="I1333" s="61">
        <v>216955.70803445493</v>
      </c>
    </row>
    <row r="1334" spans="2:9" hidden="1" x14ac:dyDescent="0.3">
      <c r="B1334" s="16" t="s">
        <v>294</v>
      </c>
      <c r="C1334" s="20" t="s">
        <v>233</v>
      </c>
      <c r="D1334" s="15">
        <v>25</v>
      </c>
      <c r="E1334" s="15" t="s">
        <v>18</v>
      </c>
      <c r="F1334" s="16" t="s">
        <v>372</v>
      </c>
      <c r="G1334" s="15" t="s">
        <v>379</v>
      </c>
      <c r="H1334" s="89" t="s">
        <v>374</v>
      </c>
      <c r="I1334" s="61">
        <v>85744.961606533965</v>
      </c>
    </row>
    <row r="1335" spans="2:9" hidden="1" x14ac:dyDescent="0.3">
      <c r="B1335" s="16" t="s">
        <v>294</v>
      </c>
      <c r="C1335" s="20" t="s">
        <v>233</v>
      </c>
      <c r="D1335" s="15">
        <v>26</v>
      </c>
      <c r="E1335" s="15" t="s">
        <v>22</v>
      </c>
      <c r="F1335" s="16" t="s">
        <v>372</v>
      </c>
      <c r="G1335" s="15" t="s">
        <v>380</v>
      </c>
      <c r="H1335" s="89" t="s">
        <v>381</v>
      </c>
      <c r="I1335" s="61">
        <v>106782.3832666309</v>
      </c>
    </row>
    <row r="1336" spans="2:9" hidden="1" x14ac:dyDescent="0.3">
      <c r="B1336" s="16" t="s">
        <v>294</v>
      </c>
      <c r="C1336" s="20" t="s">
        <v>233</v>
      </c>
      <c r="D1336" s="15">
        <v>27</v>
      </c>
      <c r="E1336" s="15" t="s">
        <v>26</v>
      </c>
      <c r="F1336" s="16" t="s">
        <v>372</v>
      </c>
      <c r="G1336" s="15" t="s">
        <v>382</v>
      </c>
      <c r="H1336" s="89" t="s">
        <v>374</v>
      </c>
      <c r="I1336" s="61">
        <v>2491.5889428880541</v>
      </c>
    </row>
    <row r="1337" spans="2:9" hidden="1" x14ac:dyDescent="0.3">
      <c r="B1337" s="16" t="s">
        <v>294</v>
      </c>
      <c r="C1337" s="20" t="s">
        <v>233</v>
      </c>
      <c r="D1337" s="15">
        <v>28</v>
      </c>
      <c r="E1337" s="15" t="s">
        <v>30</v>
      </c>
      <c r="F1337" s="16" t="s">
        <v>372</v>
      </c>
      <c r="G1337" s="15" t="s">
        <v>383</v>
      </c>
      <c r="H1337" s="89" t="s">
        <v>384</v>
      </c>
      <c r="I1337" s="61">
        <v>146647.80635283983</v>
      </c>
    </row>
    <row r="1338" spans="2:9" hidden="1" x14ac:dyDescent="0.3">
      <c r="B1338" s="16" t="s">
        <v>294</v>
      </c>
      <c r="C1338" s="20" t="s">
        <v>233</v>
      </c>
      <c r="D1338" s="15">
        <v>29</v>
      </c>
      <c r="E1338" s="15" t="s">
        <v>34</v>
      </c>
      <c r="F1338" s="16" t="s">
        <v>372</v>
      </c>
      <c r="G1338" s="15" t="s">
        <v>385</v>
      </c>
      <c r="H1338" s="89" t="s">
        <v>384</v>
      </c>
      <c r="I1338" s="61">
        <v>146647.80635283983</v>
      </c>
    </row>
    <row r="1339" spans="2:9" hidden="1" x14ac:dyDescent="0.3">
      <c r="B1339" s="16" t="s">
        <v>294</v>
      </c>
      <c r="C1339" s="20" t="s">
        <v>233</v>
      </c>
      <c r="D1339" s="15">
        <v>31</v>
      </c>
      <c r="E1339" s="15" t="s">
        <v>36</v>
      </c>
      <c r="F1339" s="16" t="s">
        <v>372</v>
      </c>
      <c r="G1339" s="15" t="s">
        <v>386</v>
      </c>
      <c r="H1339" s="89" t="s">
        <v>384</v>
      </c>
      <c r="I1339" s="61">
        <v>11797.365560948141</v>
      </c>
    </row>
    <row r="1340" spans="2:9" hidden="1" x14ac:dyDescent="0.3">
      <c r="B1340" s="16" t="s">
        <v>294</v>
      </c>
      <c r="C1340" s="20" t="s">
        <v>233</v>
      </c>
      <c r="D1340" s="15">
        <v>34</v>
      </c>
      <c r="E1340" s="15" t="s">
        <v>38</v>
      </c>
      <c r="F1340" s="16" t="s">
        <v>372</v>
      </c>
      <c r="G1340" s="15" t="s">
        <v>387</v>
      </c>
      <c r="H1340" s="89" t="s">
        <v>384</v>
      </c>
      <c r="I1340" s="61">
        <v>8700.7496751534036</v>
      </c>
    </row>
    <row r="1341" spans="2:9" hidden="1" x14ac:dyDescent="0.3">
      <c r="B1341" s="16" t="s">
        <v>294</v>
      </c>
      <c r="C1341" s="20" t="s">
        <v>233</v>
      </c>
      <c r="D1341" s="15">
        <v>35</v>
      </c>
      <c r="E1341" s="15" t="s">
        <v>40</v>
      </c>
      <c r="F1341" s="16" t="s">
        <v>372</v>
      </c>
      <c r="G1341" s="15" t="s">
        <v>388</v>
      </c>
      <c r="H1341" s="89" t="s">
        <v>384</v>
      </c>
      <c r="I1341" s="61">
        <v>149555.15863673796</v>
      </c>
    </row>
    <row r="1342" spans="2:9" hidden="1" x14ac:dyDescent="0.3">
      <c r="B1342" s="16" t="s">
        <v>294</v>
      </c>
      <c r="C1342" s="20" t="s">
        <v>233</v>
      </c>
      <c r="D1342" s="15">
        <v>38</v>
      </c>
      <c r="E1342" s="15" t="s">
        <v>42</v>
      </c>
      <c r="F1342" s="16" t="s">
        <v>372</v>
      </c>
      <c r="G1342" s="15" t="s">
        <v>389</v>
      </c>
      <c r="H1342" s="89" t="s">
        <v>374</v>
      </c>
      <c r="I1342" s="61">
        <v>54637.488610092492</v>
      </c>
    </row>
    <row r="1343" spans="2:9" hidden="1" x14ac:dyDescent="0.3">
      <c r="B1343" s="16" t="s">
        <v>294</v>
      </c>
      <c r="C1343" s="20" t="s">
        <v>233</v>
      </c>
      <c r="D1343" s="15">
        <v>42</v>
      </c>
      <c r="E1343" s="15" t="s">
        <v>44</v>
      </c>
      <c r="F1343" s="16" t="s">
        <v>372</v>
      </c>
      <c r="G1343" s="15" t="s">
        <v>390</v>
      </c>
      <c r="H1343" s="89" t="s">
        <v>374</v>
      </c>
      <c r="I1343" s="61">
        <v>11964.412690939032</v>
      </c>
    </row>
    <row r="1344" spans="2:9" hidden="1" x14ac:dyDescent="0.3">
      <c r="B1344" s="16" t="s">
        <v>294</v>
      </c>
      <c r="C1344" s="20" t="s">
        <v>233</v>
      </c>
      <c r="D1344" s="15">
        <v>59</v>
      </c>
      <c r="E1344" s="15" t="s">
        <v>46</v>
      </c>
      <c r="F1344" s="16" t="s">
        <v>372</v>
      </c>
      <c r="G1344" s="15" t="s">
        <v>391</v>
      </c>
      <c r="H1344" s="89" t="s">
        <v>374</v>
      </c>
      <c r="I1344" s="61">
        <v>103468.41894753797</v>
      </c>
    </row>
    <row r="1345" spans="2:9" hidden="1" x14ac:dyDescent="0.3">
      <c r="B1345" s="16" t="s">
        <v>294</v>
      </c>
      <c r="C1345" s="20" t="s">
        <v>233</v>
      </c>
      <c r="D1345" s="15">
        <v>65</v>
      </c>
      <c r="E1345" s="15" t="s">
        <v>48</v>
      </c>
      <c r="F1345" s="16" t="s">
        <v>372</v>
      </c>
      <c r="G1345" s="15" t="s">
        <v>392</v>
      </c>
      <c r="H1345" s="89" t="s">
        <v>393</v>
      </c>
      <c r="I1345" s="61">
        <v>1053.7547363848566</v>
      </c>
    </row>
    <row r="1346" spans="2:9" hidden="1" x14ac:dyDescent="0.3">
      <c r="B1346" s="16" t="s">
        <v>294</v>
      </c>
      <c r="C1346" s="20" t="s">
        <v>233</v>
      </c>
      <c r="D1346" s="15">
        <v>84</v>
      </c>
      <c r="E1346" s="15" t="s">
        <v>50</v>
      </c>
      <c r="F1346" s="16" t="s">
        <v>372</v>
      </c>
      <c r="G1346" s="15" t="s">
        <v>394</v>
      </c>
      <c r="H1346" s="89" t="s">
        <v>393</v>
      </c>
      <c r="I1346" s="61">
        <v>12402.86144578313</v>
      </c>
    </row>
    <row r="1347" spans="2:9" hidden="1" x14ac:dyDescent="0.3">
      <c r="B1347" s="16" t="s">
        <v>294</v>
      </c>
      <c r="C1347" s="20" t="s">
        <v>233</v>
      </c>
      <c r="D1347" s="15">
        <v>90</v>
      </c>
      <c r="E1347" s="15" t="s">
        <v>52</v>
      </c>
      <c r="F1347" s="16" t="s">
        <v>372</v>
      </c>
      <c r="G1347" s="15" t="s">
        <v>395</v>
      </c>
      <c r="H1347" s="89" t="s">
        <v>384</v>
      </c>
      <c r="I1347" s="61">
        <v>255242.0094523</v>
      </c>
    </row>
    <row r="1348" spans="2:9" hidden="1" x14ac:dyDescent="0.3">
      <c r="B1348" s="16" t="s">
        <v>294</v>
      </c>
      <c r="C1348" s="20" t="s">
        <v>233</v>
      </c>
      <c r="D1348" s="15">
        <v>91</v>
      </c>
      <c r="E1348" s="15" t="s">
        <v>54</v>
      </c>
      <c r="F1348" s="16" t="s">
        <v>372</v>
      </c>
      <c r="G1348" s="15" t="s">
        <v>396</v>
      </c>
      <c r="H1348" s="89" t="s">
        <v>384</v>
      </c>
      <c r="I1348" s="61">
        <v>216955.70803445493</v>
      </c>
    </row>
    <row r="1349" spans="2:9" hidden="1" x14ac:dyDescent="0.3">
      <c r="B1349" s="16" t="s">
        <v>294</v>
      </c>
      <c r="C1349" s="20" t="s">
        <v>233</v>
      </c>
      <c r="D1349" s="15">
        <v>98</v>
      </c>
      <c r="E1349" s="15" t="s">
        <v>56</v>
      </c>
      <c r="F1349" s="16" t="s">
        <v>372</v>
      </c>
      <c r="G1349" s="15" t="s">
        <v>397</v>
      </c>
      <c r="H1349" s="89" t="s">
        <v>381</v>
      </c>
      <c r="I1349" s="61">
        <v>500112.45048125176</v>
      </c>
    </row>
    <row r="1350" spans="2:9" hidden="1" x14ac:dyDescent="0.3">
      <c r="B1350" s="16" t="s">
        <v>294</v>
      </c>
      <c r="C1350" s="20" t="s">
        <v>233</v>
      </c>
      <c r="D1350" s="15">
        <v>109</v>
      </c>
      <c r="E1350" s="15" t="s">
        <v>58</v>
      </c>
      <c r="F1350" s="16" t="s">
        <v>372</v>
      </c>
      <c r="G1350" s="15" t="s">
        <v>398</v>
      </c>
      <c r="H1350" s="89" t="s">
        <v>393</v>
      </c>
      <c r="I1350" s="61">
        <v>16982.28737351887</v>
      </c>
    </row>
    <row r="1351" spans="2:9" hidden="1" x14ac:dyDescent="0.3">
      <c r="B1351" s="16" t="s">
        <v>294</v>
      </c>
      <c r="C1351" s="20" t="s">
        <v>233</v>
      </c>
      <c r="D1351" s="15">
        <v>114</v>
      </c>
      <c r="E1351" s="15" t="s">
        <v>60</v>
      </c>
      <c r="F1351" s="16" t="s">
        <v>372</v>
      </c>
      <c r="G1351" s="15" t="s">
        <v>399</v>
      </c>
      <c r="H1351" s="89" t="s">
        <v>376</v>
      </c>
      <c r="I1351" s="61">
        <v>255242.0094523</v>
      </c>
    </row>
    <row r="1352" spans="2:9" hidden="1" x14ac:dyDescent="0.3">
      <c r="B1352" s="16" t="s">
        <v>294</v>
      </c>
      <c r="C1352" s="20" t="s">
        <v>233</v>
      </c>
      <c r="D1352" s="15">
        <v>125</v>
      </c>
      <c r="E1352" s="15" t="s">
        <v>62</v>
      </c>
      <c r="F1352" s="16" t="s">
        <v>372</v>
      </c>
      <c r="G1352" s="15" t="s">
        <v>400</v>
      </c>
      <c r="H1352" s="89" t="s">
        <v>381</v>
      </c>
      <c r="I1352" s="61">
        <v>253654.31364808098</v>
      </c>
    </row>
    <row r="1353" spans="2:9" hidden="1" x14ac:dyDescent="0.3">
      <c r="B1353" s="16" t="s">
        <v>294</v>
      </c>
      <c r="C1353" s="20" t="s">
        <v>233</v>
      </c>
      <c r="D1353" s="15">
        <v>127</v>
      </c>
      <c r="E1353" s="15" t="s">
        <v>64</v>
      </c>
      <c r="F1353" s="16" t="s">
        <v>372</v>
      </c>
      <c r="G1353" s="15" t="s">
        <v>401</v>
      </c>
      <c r="H1353" s="89" t="s">
        <v>393</v>
      </c>
      <c r="I1353" s="61">
        <v>6005.6943400541177</v>
      </c>
    </row>
    <row r="1354" spans="2:9" hidden="1" x14ac:dyDescent="0.3">
      <c r="B1354" s="16" t="s">
        <v>294</v>
      </c>
      <c r="C1354" s="20" t="s">
        <v>233</v>
      </c>
      <c r="D1354" s="15">
        <v>128</v>
      </c>
      <c r="E1354" s="15" t="s">
        <v>66</v>
      </c>
      <c r="F1354" s="16" t="s">
        <v>372</v>
      </c>
      <c r="G1354" s="15" t="s">
        <v>402</v>
      </c>
      <c r="H1354" s="89" t="s">
        <v>384</v>
      </c>
      <c r="I1354" s="61">
        <v>191431.50708922499</v>
      </c>
    </row>
    <row r="1355" spans="2:9" hidden="1" x14ac:dyDescent="0.3">
      <c r="B1355" s="16" t="s">
        <v>294</v>
      </c>
      <c r="C1355" s="20" t="s">
        <v>233</v>
      </c>
      <c r="D1355" s="19">
        <v>130</v>
      </c>
      <c r="E1355" s="19" t="s">
        <v>68</v>
      </c>
      <c r="F1355" s="20" t="s">
        <v>372</v>
      </c>
      <c r="G1355" s="19" t="s">
        <v>403</v>
      </c>
      <c r="H1355" s="90" t="s">
        <v>404</v>
      </c>
      <c r="I1355" s="62">
        <v>191431.50708922499</v>
      </c>
    </row>
    <row r="1356" spans="2:9" hidden="1" x14ac:dyDescent="0.3">
      <c r="B1356" s="16" t="s">
        <v>294</v>
      </c>
      <c r="C1356" s="16" t="s">
        <v>201</v>
      </c>
      <c r="D1356" s="15">
        <v>2</v>
      </c>
      <c r="E1356" s="15" t="s">
        <v>6</v>
      </c>
      <c r="F1356" s="16" t="s">
        <v>372</v>
      </c>
      <c r="G1356" s="15" t="s">
        <v>373</v>
      </c>
      <c r="H1356" s="89" t="s">
        <v>374</v>
      </c>
      <c r="I1356" s="61">
        <v>3775.3643584553347</v>
      </c>
    </row>
    <row r="1357" spans="2:9" hidden="1" x14ac:dyDescent="0.3">
      <c r="B1357" s="16" t="s">
        <v>294</v>
      </c>
      <c r="C1357" s="16" t="s">
        <v>201</v>
      </c>
      <c r="D1357" s="15">
        <v>11</v>
      </c>
      <c r="E1357" s="15" t="s">
        <v>10</v>
      </c>
      <c r="F1357" s="16" t="s">
        <v>372</v>
      </c>
      <c r="G1357" s="15" t="s">
        <v>375</v>
      </c>
      <c r="H1357" s="89" t="s">
        <v>376</v>
      </c>
      <c r="I1357" s="61">
        <v>382863.01417844999</v>
      </c>
    </row>
    <row r="1358" spans="2:9" hidden="1" x14ac:dyDescent="0.3">
      <c r="B1358" s="16" t="s">
        <v>294</v>
      </c>
      <c r="C1358" s="16" t="s">
        <v>201</v>
      </c>
      <c r="D1358" s="15">
        <v>23</v>
      </c>
      <c r="E1358" s="15" t="s">
        <v>323</v>
      </c>
      <c r="F1358" s="16" t="s">
        <v>372</v>
      </c>
      <c r="G1358" s="15" t="s">
        <v>377</v>
      </c>
      <c r="H1358" s="89" t="s">
        <v>376</v>
      </c>
      <c r="I1358" s="61">
        <v>191430.60305502455</v>
      </c>
    </row>
    <row r="1359" spans="2:9" hidden="1" x14ac:dyDescent="0.3">
      <c r="B1359" s="16" t="s">
        <v>294</v>
      </c>
      <c r="C1359" s="16" t="s">
        <v>201</v>
      </c>
      <c r="D1359" s="15">
        <v>24</v>
      </c>
      <c r="E1359" s="15" t="s">
        <v>14</v>
      </c>
      <c r="F1359" s="16" t="s">
        <v>372</v>
      </c>
      <c r="G1359" s="15" t="s">
        <v>378</v>
      </c>
      <c r="H1359" s="89" t="s">
        <v>376</v>
      </c>
      <c r="I1359" s="61">
        <v>216955.70803445493</v>
      </c>
    </row>
    <row r="1360" spans="2:9" hidden="1" x14ac:dyDescent="0.3">
      <c r="B1360" s="16" t="s">
        <v>294</v>
      </c>
      <c r="C1360" s="16" t="s">
        <v>201</v>
      </c>
      <c r="D1360" s="15">
        <v>25</v>
      </c>
      <c r="E1360" s="15" t="s">
        <v>18</v>
      </c>
      <c r="F1360" s="16" t="s">
        <v>372</v>
      </c>
      <c r="G1360" s="15" t="s">
        <v>379</v>
      </c>
      <c r="H1360" s="89" t="s">
        <v>374</v>
      </c>
      <c r="I1360" s="61">
        <v>85744.961606533965</v>
      </c>
    </row>
    <row r="1361" spans="2:9" hidden="1" x14ac:dyDescent="0.3">
      <c r="B1361" s="16" t="s">
        <v>294</v>
      </c>
      <c r="C1361" s="16" t="s">
        <v>201</v>
      </c>
      <c r="D1361" s="15">
        <v>26</v>
      </c>
      <c r="E1361" s="15" t="s">
        <v>22</v>
      </c>
      <c r="F1361" s="16" t="s">
        <v>372</v>
      </c>
      <c r="G1361" s="15" t="s">
        <v>380</v>
      </c>
      <c r="H1361" s="89" t="s">
        <v>381</v>
      </c>
      <c r="I1361" s="61">
        <v>106782.3832666309</v>
      </c>
    </row>
    <row r="1362" spans="2:9" hidden="1" x14ac:dyDescent="0.3">
      <c r="B1362" s="16" t="s">
        <v>294</v>
      </c>
      <c r="C1362" s="16" t="s">
        <v>201</v>
      </c>
      <c r="D1362" s="15">
        <v>27</v>
      </c>
      <c r="E1362" s="15" t="s">
        <v>26</v>
      </c>
      <c r="F1362" s="16" t="s">
        <v>372</v>
      </c>
      <c r="G1362" s="15" t="s">
        <v>382</v>
      </c>
      <c r="H1362" s="89" t="s">
        <v>374</v>
      </c>
      <c r="I1362" s="61">
        <v>2491.5889428880541</v>
      </c>
    </row>
    <row r="1363" spans="2:9" hidden="1" x14ac:dyDescent="0.3">
      <c r="B1363" s="16" t="s">
        <v>294</v>
      </c>
      <c r="C1363" s="16" t="s">
        <v>201</v>
      </c>
      <c r="D1363" s="15">
        <v>28</v>
      </c>
      <c r="E1363" s="15" t="s">
        <v>30</v>
      </c>
      <c r="F1363" s="16" t="s">
        <v>372</v>
      </c>
      <c r="G1363" s="15" t="s">
        <v>383</v>
      </c>
      <c r="H1363" s="89" t="s">
        <v>384</v>
      </c>
      <c r="I1363" s="61">
        <v>146647.80635283983</v>
      </c>
    </row>
    <row r="1364" spans="2:9" hidden="1" x14ac:dyDescent="0.3">
      <c r="B1364" s="16" t="s">
        <v>294</v>
      </c>
      <c r="C1364" s="16" t="s">
        <v>201</v>
      </c>
      <c r="D1364" s="15">
        <v>29</v>
      </c>
      <c r="E1364" s="15" t="s">
        <v>34</v>
      </c>
      <c r="F1364" s="16" t="s">
        <v>372</v>
      </c>
      <c r="G1364" s="15" t="s">
        <v>385</v>
      </c>
      <c r="H1364" s="89" t="s">
        <v>384</v>
      </c>
      <c r="I1364" s="61">
        <v>146647.80635283983</v>
      </c>
    </row>
    <row r="1365" spans="2:9" hidden="1" x14ac:dyDescent="0.3">
      <c r="B1365" s="16" t="s">
        <v>294</v>
      </c>
      <c r="C1365" s="16" t="s">
        <v>201</v>
      </c>
      <c r="D1365" s="15">
        <v>31</v>
      </c>
      <c r="E1365" s="15" t="s">
        <v>36</v>
      </c>
      <c r="F1365" s="16" t="s">
        <v>372</v>
      </c>
      <c r="G1365" s="15" t="s">
        <v>386</v>
      </c>
      <c r="H1365" s="89" t="s">
        <v>384</v>
      </c>
      <c r="I1365" s="61">
        <v>7328.2027732001588</v>
      </c>
    </row>
    <row r="1366" spans="2:9" hidden="1" x14ac:dyDescent="0.3">
      <c r="B1366" s="16" t="s">
        <v>294</v>
      </c>
      <c r="C1366" s="16" t="s">
        <v>201</v>
      </c>
      <c r="D1366" s="15">
        <v>34</v>
      </c>
      <c r="E1366" s="15" t="s">
        <v>38</v>
      </c>
      <c r="F1366" s="16" t="s">
        <v>372</v>
      </c>
      <c r="G1366" s="15" t="s">
        <v>387</v>
      </c>
      <c r="H1366" s="89" t="s">
        <v>384</v>
      </c>
      <c r="I1366" s="61">
        <v>8700.7496751534036</v>
      </c>
    </row>
    <row r="1367" spans="2:9" hidden="1" x14ac:dyDescent="0.3">
      <c r="B1367" s="16" t="s">
        <v>294</v>
      </c>
      <c r="C1367" s="16" t="s">
        <v>201</v>
      </c>
      <c r="D1367" s="15">
        <v>35</v>
      </c>
      <c r="E1367" s="15" t="s">
        <v>40</v>
      </c>
      <c r="F1367" s="16" t="s">
        <v>372</v>
      </c>
      <c r="G1367" s="15" t="s">
        <v>388</v>
      </c>
      <c r="H1367" s="89" t="s">
        <v>384</v>
      </c>
      <c r="I1367" s="61">
        <v>149555.15863673796</v>
      </c>
    </row>
    <row r="1368" spans="2:9" hidden="1" x14ac:dyDescent="0.3">
      <c r="B1368" s="16" t="s">
        <v>294</v>
      </c>
      <c r="C1368" s="16" t="s">
        <v>201</v>
      </c>
      <c r="D1368" s="15">
        <v>38</v>
      </c>
      <c r="E1368" s="15" t="s">
        <v>42</v>
      </c>
      <c r="F1368" s="16" t="s">
        <v>372</v>
      </c>
      <c r="G1368" s="15" t="s">
        <v>389</v>
      </c>
      <c r="H1368" s="89" t="s">
        <v>374</v>
      </c>
      <c r="I1368" s="61">
        <v>54637.488610092492</v>
      </c>
    </row>
    <row r="1369" spans="2:9" hidden="1" x14ac:dyDescent="0.3">
      <c r="B1369" s="16" t="s">
        <v>294</v>
      </c>
      <c r="C1369" s="16" t="s">
        <v>201</v>
      </c>
      <c r="D1369" s="15">
        <v>42</v>
      </c>
      <c r="E1369" s="15" t="s">
        <v>44</v>
      </c>
      <c r="F1369" s="16" t="s">
        <v>372</v>
      </c>
      <c r="G1369" s="15" t="s">
        <v>390</v>
      </c>
      <c r="H1369" s="89" t="s">
        <v>374</v>
      </c>
      <c r="I1369" s="61">
        <v>11964.412690939032</v>
      </c>
    </row>
    <row r="1370" spans="2:9" hidden="1" x14ac:dyDescent="0.3">
      <c r="B1370" s="16" t="s">
        <v>294</v>
      </c>
      <c r="C1370" s="16" t="s">
        <v>201</v>
      </c>
      <c r="D1370" s="15">
        <v>59</v>
      </c>
      <c r="E1370" s="15" t="s">
        <v>46</v>
      </c>
      <c r="F1370" s="16" t="s">
        <v>372</v>
      </c>
      <c r="G1370" s="15" t="s">
        <v>391</v>
      </c>
      <c r="H1370" s="89" t="s">
        <v>374</v>
      </c>
      <c r="I1370" s="61">
        <v>103468.41894753797</v>
      </c>
    </row>
    <row r="1371" spans="2:9" hidden="1" x14ac:dyDescent="0.3">
      <c r="B1371" s="16" t="s">
        <v>294</v>
      </c>
      <c r="C1371" s="16" t="s">
        <v>201</v>
      </c>
      <c r="D1371" s="15">
        <v>65</v>
      </c>
      <c r="E1371" s="15" t="s">
        <v>48</v>
      </c>
      <c r="F1371" s="16" t="s">
        <v>372</v>
      </c>
      <c r="G1371" s="15" t="s">
        <v>392</v>
      </c>
      <c r="H1371" s="89" t="s">
        <v>393</v>
      </c>
      <c r="I1371" s="61">
        <v>1053.7547363848566</v>
      </c>
    </row>
    <row r="1372" spans="2:9" hidden="1" x14ac:dyDescent="0.3">
      <c r="B1372" s="16" t="s">
        <v>294</v>
      </c>
      <c r="C1372" s="16" t="s">
        <v>201</v>
      </c>
      <c r="D1372" s="15">
        <v>84</v>
      </c>
      <c r="E1372" s="15" t="s">
        <v>50</v>
      </c>
      <c r="F1372" s="16" t="s">
        <v>372</v>
      </c>
      <c r="G1372" s="15" t="s">
        <v>394</v>
      </c>
      <c r="H1372" s="89" t="s">
        <v>393</v>
      </c>
      <c r="I1372" s="61">
        <v>12402.86144578313</v>
      </c>
    </row>
    <row r="1373" spans="2:9" hidden="1" x14ac:dyDescent="0.3">
      <c r="B1373" s="16" t="s">
        <v>294</v>
      </c>
      <c r="C1373" s="16" t="s">
        <v>201</v>
      </c>
      <c r="D1373" s="15">
        <v>90</v>
      </c>
      <c r="E1373" s="15" t="s">
        <v>52</v>
      </c>
      <c r="F1373" s="16" t="s">
        <v>372</v>
      </c>
      <c r="G1373" s="15" t="s">
        <v>395</v>
      </c>
      <c r="H1373" s="89" t="s">
        <v>384</v>
      </c>
      <c r="I1373" s="61">
        <v>255242.0094523</v>
      </c>
    </row>
    <row r="1374" spans="2:9" hidden="1" x14ac:dyDescent="0.3">
      <c r="B1374" s="16" t="s">
        <v>294</v>
      </c>
      <c r="C1374" s="16" t="s">
        <v>201</v>
      </c>
      <c r="D1374" s="15">
        <v>91</v>
      </c>
      <c r="E1374" s="15" t="s">
        <v>54</v>
      </c>
      <c r="F1374" s="16" t="s">
        <v>372</v>
      </c>
      <c r="G1374" s="15" t="s">
        <v>396</v>
      </c>
      <c r="H1374" s="89" t="s">
        <v>384</v>
      </c>
      <c r="I1374" s="61">
        <v>216955.70803445493</v>
      </c>
    </row>
    <row r="1375" spans="2:9" hidden="1" x14ac:dyDescent="0.3">
      <c r="B1375" s="16" t="s">
        <v>294</v>
      </c>
      <c r="C1375" s="16" t="s">
        <v>201</v>
      </c>
      <c r="D1375" s="15">
        <v>98</v>
      </c>
      <c r="E1375" s="15" t="s">
        <v>56</v>
      </c>
      <c r="F1375" s="16" t="s">
        <v>372</v>
      </c>
      <c r="G1375" s="15" t="s">
        <v>397</v>
      </c>
      <c r="H1375" s="89" t="s">
        <v>381</v>
      </c>
      <c r="I1375" s="61">
        <v>500112.45048125176</v>
      </c>
    </row>
    <row r="1376" spans="2:9" hidden="1" x14ac:dyDescent="0.3">
      <c r="B1376" s="16" t="s">
        <v>294</v>
      </c>
      <c r="C1376" s="16" t="s">
        <v>201</v>
      </c>
      <c r="D1376" s="15">
        <v>109</v>
      </c>
      <c r="E1376" s="15" t="s">
        <v>58</v>
      </c>
      <c r="F1376" s="16" t="s">
        <v>372</v>
      </c>
      <c r="G1376" s="15" t="s">
        <v>398</v>
      </c>
      <c r="H1376" s="89" t="s">
        <v>393</v>
      </c>
      <c r="I1376" s="61">
        <v>17946.619036408556</v>
      </c>
    </row>
    <row r="1377" spans="2:9" hidden="1" x14ac:dyDescent="0.3">
      <c r="B1377" s="16" t="s">
        <v>294</v>
      </c>
      <c r="C1377" s="16" t="s">
        <v>201</v>
      </c>
      <c r="D1377" s="15">
        <v>114</v>
      </c>
      <c r="E1377" s="15" t="s">
        <v>60</v>
      </c>
      <c r="F1377" s="16" t="s">
        <v>372</v>
      </c>
      <c r="G1377" s="15" t="s">
        <v>399</v>
      </c>
      <c r="H1377" s="89" t="s">
        <v>376</v>
      </c>
      <c r="I1377" s="61">
        <v>255242.0094523</v>
      </c>
    </row>
    <row r="1378" spans="2:9" hidden="1" x14ac:dyDescent="0.3">
      <c r="B1378" s="16" t="s">
        <v>294</v>
      </c>
      <c r="C1378" s="16" t="s">
        <v>201</v>
      </c>
      <c r="D1378" s="15">
        <v>125</v>
      </c>
      <c r="E1378" s="15" t="s">
        <v>62</v>
      </c>
      <c r="F1378" s="16" t="s">
        <v>372</v>
      </c>
      <c r="G1378" s="15" t="s">
        <v>400</v>
      </c>
      <c r="H1378" s="89" t="s">
        <v>381</v>
      </c>
      <c r="I1378" s="61">
        <v>161519.57132767697</v>
      </c>
    </row>
    <row r="1379" spans="2:9" hidden="1" x14ac:dyDescent="0.3">
      <c r="B1379" s="16" t="s">
        <v>294</v>
      </c>
      <c r="C1379" s="16" t="s">
        <v>201</v>
      </c>
      <c r="D1379" s="15">
        <v>127</v>
      </c>
      <c r="E1379" s="15" t="s">
        <v>64</v>
      </c>
      <c r="F1379" s="16" t="s">
        <v>372</v>
      </c>
      <c r="G1379" s="15" t="s">
        <v>401</v>
      </c>
      <c r="H1379" s="89" t="s">
        <v>393</v>
      </c>
      <c r="I1379" s="61">
        <v>6005.6943400541177</v>
      </c>
    </row>
    <row r="1380" spans="2:9" hidden="1" x14ac:dyDescent="0.3">
      <c r="B1380" s="16" t="s">
        <v>294</v>
      </c>
      <c r="C1380" s="16" t="s">
        <v>201</v>
      </c>
      <c r="D1380" s="15">
        <v>128</v>
      </c>
      <c r="E1380" s="15" t="s">
        <v>66</v>
      </c>
      <c r="F1380" s="16" t="s">
        <v>372</v>
      </c>
      <c r="G1380" s="15" t="s">
        <v>402</v>
      </c>
      <c r="H1380" s="89" t="s">
        <v>384</v>
      </c>
      <c r="I1380" s="61">
        <v>191431.50708922499</v>
      </c>
    </row>
    <row r="1381" spans="2:9" hidden="1" x14ac:dyDescent="0.3">
      <c r="B1381" s="16" t="s">
        <v>294</v>
      </c>
      <c r="C1381" s="16" t="s">
        <v>201</v>
      </c>
      <c r="D1381" s="19">
        <v>130</v>
      </c>
      <c r="E1381" s="19" t="s">
        <v>68</v>
      </c>
      <c r="F1381" s="20" t="s">
        <v>372</v>
      </c>
      <c r="G1381" s="19" t="s">
        <v>403</v>
      </c>
      <c r="H1381" s="90" t="s">
        <v>404</v>
      </c>
      <c r="I1381" s="62">
        <v>191431.50708922499</v>
      </c>
    </row>
    <row r="1382" spans="2:9" hidden="1" x14ac:dyDescent="0.3">
      <c r="B1382" s="16" t="s">
        <v>294</v>
      </c>
      <c r="C1382" s="16" t="s">
        <v>208</v>
      </c>
      <c r="D1382" s="15">
        <v>2</v>
      </c>
      <c r="E1382" s="15" t="s">
        <v>6</v>
      </c>
      <c r="F1382" s="16" t="s">
        <v>372</v>
      </c>
      <c r="G1382" s="15" t="s">
        <v>373</v>
      </c>
      <c r="H1382" s="89" t="s">
        <v>374</v>
      </c>
      <c r="I1382" s="61">
        <v>3775.3643584553347</v>
      </c>
    </row>
    <row r="1383" spans="2:9" hidden="1" x14ac:dyDescent="0.3">
      <c r="B1383" s="16" t="s">
        <v>294</v>
      </c>
      <c r="C1383" s="16" t="s">
        <v>208</v>
      </c>
      <c r="D1383" s="15">
        <v>11</v>
      </c>
      <c r="E1383" s="15" t="s">
        <v>10</v>
      </c>
      <c r="F1383" s="16" t="s">
        <v>372</v>
      </c>
      <c r="G1383" s="15" t="s">
        <v>375</v>
      </c>
      <c r="H1383" s="89" t="s">
        <v>376</v>
      </c>
      <c r="I1383" s="61">
        <v>143572.95229126845</v>
      </c>
    </row>
    <row r="1384" spans="2:9" hidden="1" x14ac:dyDescent="0.3">
      <c r="B1384" s="16" t="s">
        <v>294</v>
      </c>
      <c r="C1384" s="16" t="s">
        <v>208</v>
      </c>
      <c r="D1384" s="15">
        <v>23</v>
      </c>
      <c r="E1384" s="15" t="s">
        <v>323</v>
      </c>
      <c r="F1384" s="16" t="s">
        <v>372</v>
      </c>
      <c r="G1384" s="15" t="s">
        <v>377</v>
      </c>
      <c r="H1384" s="89" t="s">
        <v>376</v>
      </c>
      <c r="I1384" s="61">
        <v>172209.89833383675</v>
      </c>
    </row>
    <row r="1385" spans="2:9" hidden="1" x14ac:dyDescent="0.3">
      <c r="B1385" s="16" t="s">
        <v>294</v>
      </c>
      <c r="C1385" s="16" t="s">
        <v>208</v>
      </c>
      <c r="D1385" s="15">
        <v>24</v>
      </c>
      <c r="E1385" s="15" t="s">
        <v>14</v>
      </c>
      <c r="F1385" s="16" t="s">
        <v>372</v>
      </c>
      <c r="G1385" s="15" t="s">
        <v>378</v>
      </c>
      <c r="H1385" s="89" t="s">
        <v>376</v>
      </c>
      <c r="I1385" s="61">
        <v>175204.62065321149</v>
      </c>
    </row>
    <row r="1386" spans="2:9" hidden="1" x14ac:dyDescent="0.3">
      <c r="B1386" s="16" t="s">
        <v>294</v>
      </c>
      <c r="C1386" s="16" t="s">
        <v>208</v>
      </c>
      <c r="D1386" s="15">
        <v>25</v>
      </c>
      <c r="E1386" s="15" t="s">
        <v>18</v>
      </c>
      <c r="F1386" s="16" t="s">
        <v>372</v>
      </c>
      <c r="G1386" s="15" t="s">
        <v>379</v>
      </c>
      <c r="H1386" s="89" t="s">
        <v>374</v>
      </c>
      <c r="I1386" s="61">
        <v>87512.528915060655</v>
      </c>
    </row>
    <row r="1387" spans="2:9" hidden="1" x14ac:dyDescent="0.3">
      <c r="B1387" s="16" t="s">
        <v>294</v>
      </c>
      <c r="C1387" s="16" t="s">
        <v>208</v>
      </c>
      <c r="D1387" s="15">
        <v>26</v>
      </c>
      <c r="E1387" s="15" t="s">
        <v>22</v>
      </c>
      <c r="F1387" s="16" t="s">
        <v>372</v>
      </c>
      <c r="G1387" s="15" t="s">
        <v>380</v>
      </c>
      <c r="H1387" s="89" t="s">
        <v>381</v>
      </c>
      <c r="I1387" s="61">
        <v>134599.64277306414</v>
      </c>
    </row>
    <row r="1388" spans="2:9" hidden="1" x14ac:dyDescent="0.3">
      <c r="B1388" s="16" t="s">
        <v>294</v>
      </c>
      <c r="C1388" s="16" t="s">
        <v>208</v>
      </c>
      <c r="D1388" s="15">
        <v>27</v>
      </c>
      <c r="E1388" s="15" t="s">
        <v>26</v>
      </c>
      <c r="F1388" s="16" t="s">
        <v>372</v>
      </c>
      <c r="G1388" s="15" t="s">
        <v>382</v>
      </c>
      <c r="H1388" s="89" t="s">
        <v>374</v>
      </c>
      <c r="I1388" s="61">
        <v>1952.5921511612512</v>
      </c>
    </row>
    <row r="1389" spans="2:9" hidden="1" x14ac:dyDescent="0.3">
      <c r="B1389" s="16" t="s">
        <v>294</v>
      </c>
      <c r="C1389" s="16" t="s">
        <v>208</v>
      </c>
      <c r="D1389" s="15">
        <v>28</v>
      </c>
      <c r="E1389" s="15" t="s">
        <v>30</v>
      </c>
      <c r="F1389" s="16" t="s">
        <v>372</v>
      </c>
      <c r="G1389" s="15" t="s">
        <v>383</v>
      </c>
      <c r="H1389" s="89" t="s">
        <v>384</v>
      </c>
      <c r="I1389" s="61">
        <v>95715.301527512274</v>
      </c>
    </row>
    <row r="1390" spans="2:9" hidden="1" x14ac:dyDescent="0.3">
      <c r="B1390" s="16" t="s">
        <v>294</v>
      </c>
      <c r="C1390" s="16" t="s">
        <v>208</v>
      </c>
      <c r="D1390" s="15">
        <v>29</v>
      </c>
      <c r="E1390" s="15" t="s">
        <v>34</v>
      </c>
      <c r="F1390" s="16" t="s">
        <v>372</v>
      </c>
      <c r="G1390" s="15" t="s">
        <v>385</v>
      </c>
      <c r="H1390" s="89" t="s">
        <v>384</v>
      </c>
      <c r="I1390" s="61">
        <v>107679.71421845132</v>
      </c>
    </row>
    <row r="1391" spans="2:9" hidden="1" x14ac:dyDescent="0.3">
      <c r="B1391" s="16" t="s">
        <v>294</v>
      </c>
      <c r="C1391" s="16" t="s">
        <v>208</v>
      </c>
      <c r="D1391" s="15">
        <v>31</v>
      </c>
      <c r="E1391" s="15" t="s">
        <v>36</v>
      </c>
      <c r="F1391" s="16" t="s">
        <v>372</v>
      </c>
      <c r="G1391" s="15" t="s">
        <v>386</v>
      </c>
      <c r="H1391" s="89" t="s">
        <v>384</v>
      </c>
      <c r="I1391" s="61">
        <v>11797.365560948141</v>
      </c>
    </row>
    <row r="1392" spans="2:9" hidden="1" x14ac:dyDescent="0.3">
      <c r="B1392" s="16" t="s">
        <v>294</v>
      </c>
      <c r="C1392" s="16" t="s">
        <v>208</v>
      </c>
      <c r="D1392" s="15">
        <v>34</v>
      </c>
      <c r="E1392" s="15" t="s">
        <v>38</v>
      </c>
      <c r="F1392" s="16" t="s">
        <v>372</v>
      </c>
      <c r="G1392" s="15" t="s">
        <v>387</v>
      </c>
      <c r="H1392" s="89" t="s">
        <v>384</v>
      </c>
      <c r="I1392" s="61">
        <v>10020.195628661444</v>
      </c>
    </row>
    <row r="1393" spans="2:9" hidden="1" x14ac:dyDescent="0.3">
      <c r="B1393" s="16" t="s">
        <v>294</v>
      </c>
      <c r="C1393" s="16" t="s">
        <v>208</v>
      </c>
      <c r="D1393" s="15">
        <v>35</v>
      </c>
      <c r="E1393" s="15" t="s">
        <v>40</v>
      </c>
      <c r="F1393" s="16" t="s">
        <v>372</v>
      </c>
      <c r="G1393" s="15" t="s">
        <v>388</v>
      </c>
      <c r="H1393" s="89" t="s">
        <v>384</v>
      </c>
      <c r="I1393" s="61">
        <v>143572.95229126845</v>
      </c>
    </row>
    <row r="1394" spans="2:9" hidden="1" x14ac:dyDescent="0.3">
      <c r="B1394" s="16" t="s">
        <v>294</v>
      </c>
      <c r="C1394" s="16" t="s">
        <v>208</v>
      </c>
      <c r="D1394" s="15">
        <v>38</v>
      </c>
      <c r="E1394" s="15" t="s">
        <v>42</v>
      </c>
      <c r="F1394" s="16" t="s">
        <v>372</v>
      </c>
      <c r="G1394" s="15" t="s">
        <v>389</v>
      </c>
      <c r="H1394" s="89" t="s">
        <v>374</v>
      </c>
      <c r="I1394" s="61">
        <v>54637.488610092492</v>
      </c>
    </row>
    <row r="1395" spans="2:9" hidden="1" x14ac:dyDescent="0.3">
      <c r="B1395" s="16" t="s">
        <v>294</v>
      </c>
      <c r="C1395" s="16" t="s">
        <v>208</v>
      </c>
      <c r="D1395" s="15">
        <v>42</v>
      </c>
      <c r="E1395" s="15" t="s">
        <v>44</v>
      </c>
      <c r="F1395" s="16" t="s">
        <v>372</v>
      </c>
      <c r="G1395" s="15" t="s">
        <v>390</v>
      </c>
      <c r="H1395" s="89" t="s">
        <v>374</v>
      </c>
      <c r="I1395" s="61">
        <v>11964.412690939032</v>
      </c>
    </row>
    <row r="1396" spans="2:9" hidden="1" x14ac:dyDescent="0.3">
      <c r="B1396" s="16" t="s">
        <v>294</v>
      </c>
      <c r="C1396" s="16" t="s">
        <v>208</v>
      </c>
      <c r="D1396" s="15">
        <v>59</v>
      </c>
      <c r="E1396" s="15" t="s">
        <v>46</v>
      </c>
      <c r="F1396" s="16" t="s">
        <v>372</v>
      </c>
      <c r="G1396" s="15" t="s">
        <v>391</v>
      </c>
      <c r="H1396" s="89" t="s">
        <v>374</v>
      </c>
      <c r="I1396" s="61">
        <v>103468.41894753797</v>
      </c>
    </row>
    <row r="1397" spans="2:9" hidden="1" x14ac:dyDescent="0.3">
      <c r="B1397" s="16" t="s">
        <v>294</v>
      </c>
      <c r="C1397" s="16" t="s">
        <v>208</v>
      </c>
      <c r="D1397" s="15">
        <v>65</v>
      </c>
      <c r="E1397" s="15" t="s">
        <v>48</v>
      </c>
      <c r="F1397" s="16" t="s">
        <v>372</v>
      </c>
      <c r="G1397" s="15" t="s">
        <v>392</v>
      </c>
      <c r="H1397" s="89" t="s">
        <v>393</v>
      </c>
      <c r="I1397" s="61">
        <v>1053.7547363848566</v>
      </c>
    </row>
    <row r="1398" spans="2:9" hidden="1" x14ac:dyDescent="0.3">
      <c r="B1398" s="16" t="s">
        <v>294</v>
      </c>
      <c r="C1398" s="16" t="s">
        <v>208</v>
      </c>
      <c r="D1398" s="15">
        <v>84</v>
      </c>
      <c r="E1398" s="15" t="s">
        <v>50</v>
      </c>
      <c r="F1398" s="16" t="s">
        <v>372</v>
      </c>
      <c r="G1398" s="15" t="s">
        <v>394</v>
      </c>
      <c r="H1398" s="89" t="s">
        <v>393</v>
      </c>
      <c r="I1398" s="61">
        <v>7477.7579318368971</v>
      </c>
    </row>
    <row r="1399" spans="2:9" hidden="1" x14ac:dyDescent="0.3">
      <c r="B1399" s="16" t="s">
        <v>294</v>
      </c>
      <c r="C1399" s="16" t="s">
        <v>208</v>
      </c>
      <c r="D1399" s="15">
        <v>90</v>
      </c>
      <c r="E1399" s="15" t="s">
        <v>52</v>
      </c>
      <c r="F1399" s="16" t="s">
        <v>372</v>
      </c>
      <c r="G1399" s="15" t="s">
        <v>395</v>
      </c>
      <c r="H1399" s="89" t="s">
        <v>384</v>
      </c>
      <c r="I1399" s="61">
        <v>209683.75948518759</v>
      </c>
    </row>
    <row r="1400" spans="2:9" hidden="1" x14ac:dyDescent="0.3">
      <c r="B1400" s="16" t="s">
        <v>294</v>
      </c>
      <c r="C1400" s="16" t="s">
        <v>208</v>
      </c>
      <c r="D1400" s="15">
        <v>91</v>
      </c>
      <c r="E1400" s="15" t="s">
        <v>54</v>
      </c>
      <c r="F1400" s="16" t="s">
        <v>372</v>
      </c>
      <c r="G1400" s="15" t="s">
        <v>396</v>
      </c>
      <c r="H1400" s="89" t="s">
        <v>384</v>
      </c>
      <c r="I1400" s="61">
        <v>186774.61997572478</v>
      </c>
    </row>
    <row r="1401" spans="2:9" hidden="1" x14ac:dyDescent="0.3">
      <c r="B1401" s="16" t="s">
        <v>294</v>
      </c>
      <c r="C1401" s="16" t="s">
        <v>208</v>
      </c>
      <c r="D1401" s="15">
        <v>98</v>
      </c>
      <c r="E1401" s="15" t="s">
        <v>56</v>
      </c>
      <c r="F1401" s="16" t="s">
        <v>372</v>
      </c>
      <c r="G1401" s="15" t="s">
        <v>397</v>
      </c>
      <c r="H1401" s="89" t="s">
        <v>381</v>
      </c>
      <c r="I1401" s="61">
        <v>675749.02943222411</v>
      </c>
    </row>
    <row r="1402" spans="2:9" hidden="1" x14ac:dyDescent="0.3">
      <c r="B1402" s="16" t="s">
        <v>294</v>
      </c>
      <c r="C1402" s="16" t="s">
        <v>208</v>
      </c>
      <c r="D1402" s="15">
        <v>109</v>
      </c>
      <c r="E1402" s="15" t="s">
        <v>58</v>
      </c>
      <c r="F1402" s="16" t="s">
        <v>372</v>
      </c>
      <c r="G1402" s="15" t="s">
        <v>398</v>
      </c>
      <c r="H1402" s="89" t="s">
        <v>393</v>
      </c>
      <c r="I1402" s="61">
        <v>9804.9919040198711</v>
      </c>
    </row>
    <row r="1403" spans="2:9" hidden="1" x14ac:dyDescent="0.3">
      <c r="B1403" s="16" t="s">
        <v>294</v>
      </c>
      <c r="C1403" s="16" t="s">
        <v>208</v>
      </c>
      <c r="D1403" s="15">
        <v>114</v>
      </c>
      <c r="E1403" s="15" t="s">
        <v>60</v>
      </c>
      <c r="F1403" s="16" t="s">
        <v>372</v>
      </c>
      <c r="G1403" s="15" t="s">
        <v>399</v>
      </c>
      <c r="H1403" s="89" t="s">
        <v>376</v>
      </c>
      <c r="I1403" s="61">
        <v>272862.95180722879</v>
      </c>
    </row>
    <row r="1404" spans="2:9" hidden="1" x14ac:dyDescent="0.3">
      <c r="B1404" s="16" t="s">
        <v>294</v>
      </c>
      <c r="C1404" s="16" t="s">
        <v>208</v>
      </c>
      <c r="D1404" s="15">
        <v>125</v>
      </c>
      <c r="E1404" s="15" t="s">
        <v>62</v>
      </c>
      <c r="F1404" s="16" t="s">
        <v>372</v>
      </c>
      <c r="G1404" s="15" t="s">
        <v>400</v>
      </c>
      <c r="H1404" s="89" t="s">
        <v>381</v>
      </c>
      <c r="I1404" s="61">
        <v>215359.42843690264</v>
      </c>
    </row>
    <row r="1405" spans="2:9" hidden="1" x14ac:dyDescent="0.3">
      <c r="B1405" s="16" t="s">
        <v>294</v>
      </c>
      <c r="C1405" s="16" t="s">
        <v>208</v>
      </c>
      <c r="D1405" s="15">
        <v>127</v>
      </c>
      <c r="E1405" s="15" t="s">
        <v>64</v>
      </c>
      <c r="F1405" s="16" t="s">
        <v>372</v>
      </c>
      <c r="G1405" s="15" t="s">
        <v>401</v>
      </c>
      <c r="H1405" s="89" t="s">
        <v>393</v>
      </c>
      <c r="I1405" s="61">
        <v>10468.861104571655</v>
      </c>
    </row>
    <row r="1406" spans="2:9" hidden="1" x14ac:dyDescent="0.3">
      <c r="B1406" s="16" t="s">
        <v>294</v>
      </c>
      <c r="C1406" s="16" t="s">
        <v>208</v>
      </c>
      <c r="D1406" s="15">
        <v>128</v>
      </c>
      <c r="E1406" s="15" t="s">
        <v>66</v>
      </c>
      <c r="F1406" s="16" t="s">
        <v>372</v>
      </c>
      <c r="G1406" s="15" t="s">
        <v>402</v>
      </c>
      <c r="H1406" s="89" t="s">
        <v>384</v>
      </c>
      <c r="I1406" s="61">
        <v>119644.12690939034</v>
      </c>
    </row>
    <row r="1407" spans="2:9" hidden="1" x14ac:dyDescent="0.3">
      <c r="B1407" s="16" t="s">
        <v>294</v>
      </c>
      <c r="C1407" s="16" t="s">
        <v>208</v>
      </c>
      <c r="D1407" s="19">
        <v>130</v>
      </c>
      <c r="E1407" s="19" t="s">
        <v>68</v>
      </c>
      <c r="F1407" s="20" t="s">
        <v>372</v>
      </c>
      <c r="G1407" s="19" t="s">
        <v>403</v>
      </c>
      <c r="H1407" s="90" t="s">
        <v>404</v>
      </c>
      <c r="I1407" s="62">
        <v>150000</v>
      </c>
    </row>
    <row r="1408" spans="2:9" hidden="1" x14ac:dyDescent="0.3">
      <c r="B1408" s="16" t="s">
        <v>296</v>
      </c>
      <c r="C1408" s="16" t="s">
        <v>239</v>
      </c>
      <c r="D1408" s="15">
        <v>2</v>
      </c>
      <c r="E1408" s="15" t="s">
        <v>6</v>
      </c>
      <c r="F1408" s="16" t="s">
        <v>372</v>
      </c>
      <c r="G1408" s="15" t="s">
        <v>373</v>
      </c>
      <c r="H1408" s="89" t="s">
        <v>374</v>
      </c>
      <c r="I1408" s="61">
        <v>3775.3643584553347</v>
      </c>
    </row>
    <row r="1409" spans="2:9" hidden="1" x14ac:dyDescent="0.3">
      <c r="B1409" s="16" t="s">
        <v>296</v>
      </c>
      <c r="C1409" s="16" t="s">
        <v>239</v>
      </c>
      <c r="D1409" s="15">
        <v>11</v>
      </c>
      <c r="E1409" s="15" t="s">
        <v>10</v>
      </c>
      <c r="F1409" s="16" t="s">
        <v>372</v>
      </c>
      <c r="G1409" s="15" t="s">
        <v>375</v>
      </c>
      <c r="H1409" s="89" t="s">
        <v>376</v>
      </c>
      <c r="I1409" s="61">
        <v>241237.73963501063</v>
      </c>
    </row>
    <row r="1410" spans="2:9" hidden="1" x14ac:dyDescent="0.3">
      <c r="B1410" s="16" t="s">
        <v>296</v>
      </c>
      <c r="C1410" s="16" t="s">
        <v>239</v>
      </c>
      <c r="D1410" s="15">
        <v>23</v>
      </c>
      <c r="E1410" s="15" t="s">
        <v>323</v>
      </c>
      <c r="F1410" s="16" t="s">
        <v>372</v>
      </c>
      <c r="G1410" s="15" t="s">
        <v>377</v>
      </c>
      <c r="H1410" s="89" t="s">
        <v>376</v>
      </c>
      <c r="I1410" s="61">
        <v>158429.87885364989</v>
      </c>
    </row>
    <row r="1411" spans="2:9" hidden="1" x14ac:dyDescent="0.3">
      <c r="B1411" s="16" t="s">
        <v>296</v>
      </c>
      <c r="C1411" s="16" t="s">
        <v>239</v>
      </c>
      <c r="D1411" s="15">
        <v>24</v>
      </c>
      <c r="E1411" s="15" t="s">
        <v>14</v>
      </c>
      <c r="F1411" s="16" t="s">
        <v>372</v>
      </c>
      <c r="G1411" s="15" t="s">
        <v>378</v>
      </c>
      <c r="H1411" s="89" t="s">
        <v>376</v>
      </c>
      <c r="I1411" s="61">
        <v>187629.23724309</v>
      </c>
    </row>
    <row r="1412" spans="2:9" hidden="1" x14ac:dyDescent="0.3">
      <c r="B1412" s="16" t="s">
        <v>296</v>
      </c>
      <c r="C1412" s="16" t="s">
        <v>239</v>
      </c>
      <c r="D1412" s="15">
        <v>25</v>
      </c>
      <c r="E1412" s="15" t="s">
        <v>18</v>
      </c>
      <c r="F1412" s="16" t="s">
        <v>372</v>
      </c>
      <c r="G1412" s="15" t="s">
        <v>379</v>
      </c>
      <c r="H1412" s="89" t="s">
        <v>374</v>
      </c>
      <c r="I1412" s="61">
        <v>93814.618621545</v>
      </c>
    </row>
    <row r="1413" spans="2:9" hidden="1" x14ac:dyDescent="0.3">
      <c r="B1413" s="16" t="s">
        <v>296</v>
      </c>
      <c r="C1413" s="16" t="s">
        <v>239</v>
      </c>
      <c r="D1413" s="15">
        <v>26</v>
      </c>
      <c r="E1413" s="15" t="s">
        <v>22</v>
      </c>
      <c r="F1413" s="16" t="s">
        <v>372</v>
      </c>
      <c r="G1413" s="15" t="s">
        <v>380</v>
      </c>
      <c r="H1413" s="89" t="s">
        <v>381</v>
      </c>
      <c r="I1413" s="61">
        <v>147423.1210134656</v>
      </c>
    </row>
    <row r="1414" spans="2:9" hidden="1" x14ac:dyDescent="0.3">
      <c r="B1414" s="16" t="s">
        <v>296</v>
      </c>
      <c r="C1414" s="16" t="s">
        <v>239</v>
      </c>
      <c r="D1414" s="15">
        <v>27</v>
      </c>
      <c r="E1414" s="15" t="s">
        <v>26</v>
      </c>
      <c r="F1414" s="16" t="s">
        <v>372</v>
      </c>
      <c r="G1414" s="15" t="s">
        <v>382</v>
      </c>
      <c r="H1414" s="89" t="s">
        <v>374</v>
      </c>
      <c r="I1414" s="61">
        <v>1952.5921511612512</v>
      </c>
    </row>
    <row r="1415" spans="2:9" hidden="1" x14ac:dyDescent="0.3">
      <c r="B1415" s="16" t="s">
        <v>296</v>
      </c>
      <c r="C1415" s="16" t="s">
        <v>239</v>
      </c>
      <c r="D1415" s="15">
        <v>28</v>
      </c>
      <c r="E1415" s="15" t="s">
        <v>30</v>
      </c>
      <c r="F1415" s="16" t="s">
        <v>372</v>
      </c>
      <c r="G1415" s="15" t="s">
        <v>383</v>
      </c>
      <c r="H1415" s="89" t="s">
        <v>384</v>
      </c>
      <c r="I1415" s="61">
        <v>105424.32228915661</v>
      </c>
    </row>
    <row r="1416" spans="2:9" hidden="1" x14ac:dyDescent="0.3">
      <c r="B1416" s="16" t="s">
        <v>296</v>
      </c>
      <c r="C1416" s="16" t="s">
        <v>239</v>
      </c>
      <c r="D1416" s="15">
        <v>29</v>
      </c>
      <c r="E1416" s="15" t="s">
        <v>34</v>
      </c>
      <c r="F1416" s="16" t="s">
        <v>372</v>
      </c>
      <c r="G1416" s="15" t="s">
        <v>385</v>
      </c>
      <c r="H1416" s="89" t="s">
        <v>384</v>
      </c>
      <c r="I1416" s="61">
        <v>139302.62379367984</v>
      </c>
    </row>
    <row r="1417" spans="2:9" hidden="1" x14ac:dyDescent="0.3">
      <c r="B1417" s="16" t="s">
        <v>296</v>
      </c>
      <c r="C1417" s="16" t="s">
        <v>239</v>
      </c>
      <c r="D1417" s="15">
        <v>31</v>
      </c>
      <c r="E1417" s="15" t="s">
        <v>36</v>
      </c>
      <c r="F1417" s="16" t="s">
        <v>372</v>
      </c>
      <c r="G1417" s="15" t="s">
        <v>386</v>
      </c>
      <c r="H1417" s="89" t="s">
        <v>384</v>
      </c>
      <c r="I1417" s="61">
        <v>10926.472683503669</v>
      </c>
    </row>
    <row r="1418" spans="2:9" hidden="1" x14ac:dyDescent="0.3">
      <c r="B1418" s="16" t="s">
        <v>296</v>
      </c>
      <c r="C1418" s="16" t="s">
        <v>239</v>
      </c>
      <c r="D1418" s="15">
        <v>34</v>
      </c>
      <c r="E1418" s="15" t="s">
        <v>38</v>
      </c>
      <c r="F1418" s="16" t="s">
        <v>372</v>
      </c>
      <c r="G1418" s="15" t="s">
        <v>387</v>
      </c>
      <c r="H1418" s="89" t="s">
        <v>384</v>
      </c>
      <c r="I1418" s="61">
        <v>10519.422662709663</v>
      </c>
    </row>
    <row r="1419" spans="2:9" hidden="1" x14ac:dyDescent="0.3">
      <c r="B1419" s="16" t="s">
        <v>296</v>
      </c>
      <c r="C1419" s="16" t="s">
        <v>239</v>
      </c>
      <c r="D1419" s="15">
        <v>35</v>
      </c>
      <c r="E1419" s="15" t="s">
        <v>40</v>
      </c>
      <c r="F1419" s="16" t="s">
        <v>372</v>
      </c>
      <c r="G1419" s="15" t="s">
        <v>388</v>
      </c>
      <c r="H1419" s="89" t="s">
        <v>384</v>
      </c>
      <c r="I1419" s="61">
        <v>159901.34250109541</v>
      </c>
    </row>
    <row r="1420" spans="2:9" hidden="1" x14ac:dyDescent="0.3">
      <c r="B1420" s="16" t="s">
        <v>296</v>
      </c>
      <c r="C1420" s="16" t="s">
        <v>239</v>
      </c>
      <c r="D1420" s="15">
        <v>38</v>
      </c>
      <c r="E1420" s="15" t="s">
        <v>42</v>
      </c>
      <c r="F1420" s="16" t="s">
        <v>372</v>
      </c>
      <c r="G1420" s="15" t="s">
        <v>389</v>
      </c>
      <c r="H1420" s="89" t="s">
        <v>374</v>
      </c>
      <c r="I1420" s="61">
        <v>82313.313793237132</v>
      </c>
    </row>
    <row r="1421" spans="2:9" hidden="1" x14ac:dyDescent="0.3">
      <c r="B1421" s="16" t="s">
        <v>296</v>
      </c>
      <c r="C1421" s="16" t="s">
        <v>239</v>
      </c>
      <c r="D1421" s="15">
        <v>42</v>
      </c>
      <c r="E1421" s="15" t="s">
        <v>44</v>
      </c>
      <c r="F1421" s="16" t="s">
        <v>372</v>
      </c>
      <c r="G1421" s="15" t="s">
        <v>390</v>
      </c>
      <c r="H1421" s="89" t="s">
        <v>374</v>
      </c>
      <c r="I1421" s="61">
        <v>30401.047141876323</v>
      </c>
    </row>
    <row r="1422" spans="2:9" hidden="1" x14ac:dyDescent="0.3">
      <c r="B1422" s="16" t="s">
        <v>296</v>
      </c>
      <c r="C1422" s="16" t="s">
        <v>239</v>
      </c>
      <c r="D1422" s="15">
        <v>59</v>
      </c>
      <c r="E1422" s="15" t="s">
        <v>46</v>
      </c>
      <c r="F1422" s="16" t="s">
        <v>372</v>
      </c>
      <c r="G1422" s="15" t="s">
        <v>391</v>
      </c>
      <c r="H1422" s="89" t="s">
        <v>374</v>
      </c>
      <c r="I1422" s="61">
        <v>103468.41894753797</v>
      </c>
    </row>
    <row r="1423" spans="2:9" hidden="1" x14ac:dyDescent="0.3">
      <c r="B1423" s="16" t="s">
        <v>296</v>
      </c>
      <c r="C1423" s="16" t="s">
        <v>239</v>
      </c>
      <c r="D1423" s="15">
        <v>65</v>
      </c>
      <c r="E1423" s="15" t="s">
        <v>48</v>
      </c>
      <c r="F1423" s="16" t="s">
        <v>372</v>
      </c>
      <c r="G1423" s="15" t="s">
        <v>392</v>
      </c>
      <c r="H1423" s="89" t="s">
        <v>393</v>
      </c>
      <c r="I1423" s="61">
        <v>1053.7547363848566</v>
      </c>
    </row>
    <row r="1424" spans="2:9" hidden="1" x14ac:dyDescent="0.3">
      <c r="B1424" s="16" t="s">
        <v>296</v>
      </c>
      <c r="C1424" s="16" t="s">
        <v>239</v>
      </c>
      <c r="D1424" s="15">
        <v>84</v>
      </c>
      <c r="E1424" s="15" t="s">
        <v>50</v>
      </c>
      <c r="F1424" s="16" t="s">
        <v>372</v>
      </c>
      <c r="G1424" s="15" t="s">
        <v>394</v>
      </c>
      <c r="H1424" s="89" t="s">
        <v>393</v>
      </c>
      <c r="I1424" s="61">
        <v>19274.512228325064</v>
      </c>
    </row>
    <row r="1425" spans="2:9" hidden="1" x14ac:dyDescent="0.3">
      <c r="B1425" s="16" t="s">
        <v>296</v>
      </c>
      <c r="C1425" s="16" t="s">
        <v>239</v>
      </c>
      <c r="D1425" s="15">
        <v>90</v>
      </c>
      <c r="E1425" s="15" t="s">
        <v>52</v>
      </c>
      <c r="F1425" s="16" t="s">
        <v>372</v>
      </c>
      <c r="G1425" s="15" t="s">
        <v>395</v>
      </c>
      <c r="H1425" s="89" t="s">
        <v>384</v>
      </c>
      <c r="I1425" s="61">
        <v>209683.75948518759</v>
      </c>
    </row>
    <row r="1426" spans="2:9" hidden="1" x14ac:dyDescent="0.3">
      <c r="B1426" s="16" t="s">
        <v>296</v>
      </c>
      <c r="C1426" s="16" t="s">
        <v>239</v>
      </c>
      <c r="D1426" s="15">
        <v>91</v>
      </c>
      <c r="E1426" s="15" t="s">
        <v>54</v>
      </c>
      <c r="F1426" s="16" t="s">
        <v>372</v>
      </c>
      <c r="G1426" s="15" t="s">
        <v>396</v>
      </c>
      <c r="H1426" s="89" t="s">
        <v>384</v>
      </c>
      <c r="I1426" s="61">
        <v>214434.00956768249</v>
      </c>
    </row>
    <row r="1427" spans="2:9" hidden="1" x14ac:dyDescent="0.3">
      <c r="B1427" s="16" t="s">
        <v>296</v>
      </c>
      <c r="C1427" s="16" t="s">
        <v>239</v>
      </c>
      <c r="D1427" s="15">
        <v>98</v>
      </c>
      <c r="E1427" s="15" t="s">
        <v>56</v>
      </c>
      <c r="F1427" s="16" t="s">
        <v>372</v>
      </c>
      <c r="G1427" s="15" t="s">
        <v>397</v>
      </c>
      <c r="H1427" s="89" t="s">
        <v>381</v>
      </c>
      <c r="I1427" s="61">
        <v>675749.02943222411</v>
      </c>
    </row>
    <row r="1428" spans="2:9" hidden="1" x14ac:dyDescent="0.3">
      <c r="B1428" s="16" t="s">
        <v>296</v>
      </c>
      <c r="C1428" s="16" t="s">
        <v>239</v>
      </c>
      <c r="D1428" s="15">
        <v>109</v>
      </c>
      <c r="E1428" s="15" t="s">
        <v>58</v>
      </c>
      <c r="F1428" s="16" t="s">
        <v>372</v>
      </c>
      <c r="G1428" s="15" t="s">
        <v>398</v>
      </c>
      <c r="H1428" s="89" t="s">
        <v>393</v>
      </c>
      <c r="I1428" s="61">
        <v>9804.9919040198711</v>
      </c>
    </row>
    <row r="1429" spans="2:9" hidden="1" x14ac:dyDescent="0.3">
      <c r="B1429" s="16" t="s">
        <v>296</v>
      </c>
      <c r="C1429" s="16" t="s">
        <v>239</v>
      </c>
      <c r="D1429" s="15">
        <v>114</v>
      </c>
      <c r="E1429" s="15" t="s">
        <v>60</v>
      </c>
      <c r="F1429" s="16" t="s">
        <v>372</v>
      </c>
      <c r="G1429" s="15" t="s">
        <v>399</v>
      </c>
      <c r="H1429" s="89" t="s">
        <v>376</v>
      </c>
      <c r="I1429" s="61">
        <v>173640.06024096382</v>
      </c>
    </row>
    <row r="1430" spans="2:9" hidden="1" x14ac:dyDescent="0.3">
      <c r="B1430" s="16" t="s">
        <v>296</v>
      </c>
      <c r="C1430" s="16" t="s">
        <v>239</v>
      </c>
      <c r="D1430" s="15">
        <v>125</v>
      </c>
      <c r="E1430" s="15" t="s">
        <v>62</v>
      </c>
      <c r="F1430" s="16" t="s">
        <v>372</v>
      </c>
      <c r="G1430" s="15" t="s">
        <v>400</v>
      </c>
      <c r="H1430" s="89" t="s">
        <v>381</v>
      </c>
      <c r="I1430" s="61">
        <v>253654.31364808098</v>
      </c>
    </row>
    <row r="1431" spans="2:9" hidden="1" x14ac:dyDescent="0.3">
      <c r="B1431" s="16" t="s">
        <v>296</v>
      </c>
      <c r="C1431" s="16" t="s">
        <v>239</v>
      </c>
      <c r="D1431" s="15">
        <v>127</v>
      </c>
      <c r="E1431" s="15" t="s">
        <v>64</v>
      </c>
      <c r="F1431" s="16" t="s">
        <v>372</v>
      </c>
      <c r="G1431" s="15" t="s">
        <v>401</v>
      </c>
      <c r="H1431" s="89" t="s">
        <v>393</v>
      </c>
      <c r="I1431" s="61">
        <v>16427.277307760454</v>
      </c>
    </row>
    <row r="1432" spans="2:9" hidden="1" x14ac:dyDescent="0.3">
      <c r="B1432" s="16" t="s">
        <v>296</v>
      </c>
      <c r="C1432" s="16" t="s">
        <v>239</v>
      </c>
      <c r="D1432" s="15">
        <v>128</v>
      </c>
      <c r="E1432" s="15" t="s">
        <v>66</v>
      </c>
      <c r="F1432" s="16" t="s">
        <v>372</v>
      </c>
      <c r="G1432" s="15" t="s">
        <v>402</v>
      </c>
      <c r="H1432" s="89" t="s">
        <v>384</v>
      </c>
      <c r="I1432" s="61">
        <v>174226.85108079374</v>
      </c>
    </row>
    <row r="1433" spans="2:9" hidden="1" x14ac:dyDescent="0.3">
      <c r="B1433" s="16" t="s">
        <v>296</v>
      </c>
      <c r="C1433" s="16" t="s">
        <v>239</v>
      </c>
      <c r="D1433" s="19">
        <v>130</v>
      </c>
      <c r="E1433" s="19" t="s">
        <v>68</v>
      </c>
      <c r="F1433" s="20" t="s">
        <v>372</v>
      </c>
      <c r="G1433" s="19" t="s">
        <v>403</v>
      </c>
      <c r="H1433" s="90" t="s">
        <v>404</v>
      </c>
      <c r="I1433" s="62">
        <v>143415.38046658371</v>
      </c>
    </row>
    <row r="1434" spans="2:9" hidden="1" x14ac:dyDescent="0.3">
      <c r="B1434" s="16" t="s">
        <v>296</v>
      </c>
      <c r="C1434" s="16" t="s">
        <v>240</v>
      </c>
      <c r="D1434" s="15">
        <v>2</v>
      </c>
      <c r="E1434" s="15" t="s">
        <v>6</v>
      </c>
      <c r="F1434" s="16" t="s">
        <v>372</v>
      </c>
      <c r="G1434" s="15" t="s">
        <v>373</v>
      </c>
      <c r="H1434" s="89" t="s">
        <v>374</v>
      </c>
      <c r="I1434" s="61">
        <v>3775.3643584553347</v>
      </c>
    </row>
    <row r="1435" spans="2:9" hidden="1" x14ac:dyDescent="0.3">
      <c r="B1435" s="16" t="s">
        <v>296</v>
      </c>
      <c r="C1435" s="16" t="s">
        <v>240</v>
      </c>
      <c r="D1435" s="15">
        <v>11</v>
      </c>
      <c r="E1435" s="15" t="s">
        <v>10</v>
      </c>
      <c r="F1435" s="16" t="s">
        <v>372</v>
      </c>
      <c r="G1435" s="15" t="s">
        <v>375</v>
      </c>
      <c r="H1435" s="89" t="s">
        <v>376</v>
      </c>
      <c r="I1435" s="61">
        <v>179466.19036408555</v>
      </c>
    </row>
    <row r="1436" spans="2:9" hidden="1" x14ac:dyDescent="0.3">
      <c r="B1436" s="16" t="s">
        <v>296</v>
      </c>
      <c r="C1436" s="16" t="s">
        <v>240</v>
      </c>
      <c r="D1436" s="15">
        <v>23</v>
      </c>
      <c r="E1436" s="15" t="s">
        <v>323</v>
      </c>
      <c r="F1436" s="16" t="s">
        <v>372</v>
      </c>
      <c r="G1436" s="15" t="s">
        <v>377</v>
      </c>
      <c r="H1436" s="89" t="s">
        <v>376</v>
      </c>
      <c r="I1436" s="61">
        <v>149555.15863673796</v>
      </c>
    </row>
    <row r="1437" spans="2:9" hidden="1" x14ac:dyDescent="0.3">
      <c r="B1437" s="16" t="s">
        <v>296</v>
      </c>
      <c r="C1437" s="16" t="s">
        <v>240</v>
      </c>
      <c r="D1437" s="15">
        <v>24</v>
      </c>
      <c r="E1437" s="15" t="s">
        <v>14</v>
      </c>
      <c r="F1437" s="16" t="s">
        <v>372</v>
      </c>
      <c r="G1437" s="15" t="s">
        <v>378</v>
      </c>
      <c r="H1437" s="89" t="s">
        <v>376</v>
      </c>
      <c r="I1437" s="61">
        <v>149555.15863673796</v>
      </c>
    </row>
    <row r="1438" spans="2:9" hidden="1" x14ac:dyDescent="0.3">
      <c r="B1438" s="16" t="s">
        <v>296</v>
      </c>
      <c r="C1438" s="16" t="s">
        <v>240</v>
      </c>
      <c r="D1438" s="15">
        <v>25</v>
      </c>
      <c r="E1438" s="15" t="s">
        <v>18</v>
      </c>
      <c r="F1438" s="16" t="s">
        <v>372</v>
      </c>
      <c r="G1438" s="15" t="s">
        <v>379</v>
      </c>
      <c r="H1438" s="89" t="s">
        <v>374</v>
      </c>
      <c r="I1438" s="61">
        <v>97210.853113879668</v>
      </c>
    </row>
    <row r="1439" spans="2:9" hidden="1" x14ac:dyDescent="0.3">
      <c r="B1439" s="16" t="s">
        <v>296</v>
      </c>
      <c r="C1439" s="16" t="s">
        <v>240</v>
      </c>
      <c r="D1439" s="15">
        <v>26</v>
      </c>
      <c r="E1439" s="15" t="s">
        <v>22</v>
      </c>
      <c r="F1439" s="16" t="s">
        <v>372</v>
      </c>
      <c r="G1439" s="15" t="s">
        <v>380</v>
      </c>
      <c r="H1439" s="89" t="s">
        <v>381</v>
      </c>
      <c r="I1439" s="61">
        <v>119584.30484593569</v>
      </c>
    </row>
    <row r="1440" spans="2:9" hidden="1" x14ac:dyDescent="0.3">
      <c r="B1440" s="16" t="s">
        <v>296</v>
      </c>
      <c r="C1440" s="16" t="s">
        <v>240</v>
      </c>
      <c r="D1440" s="15">
        <v>27</v>
      </c>
      <c r="E1440" s="15" t="s">
        <v>26</v>
      </c>
      <c r="F1440" s="16" t="s">
        <v>372</v>
      </c>
      <c r="G1440" s="15" t="s">
        <v>382</v>
      </c>
      <c r="H1440" s="89" t="s">
        <v>374</v>
      </c>
      <c r="I1440" s="61">
        <v>2786.5117157197028</v>
      </c>
    </row>
    <row r="1441" spans="2:9" hidden="1" x14ac:dyDescent="0.3">
      <c r="B1441" s="16" t="s">
        <v>296</v>
      </c>
      <c r="C1441" s="16" t="s">
        <v>240</v>
      </c>
      <c r="D1441" s="15">
        <v>28</v>
      </c>
      <c r="E1441" s="15" t="s">
        <v>30</v>
      </c>
      <c r="F1441" s="16" t="s">
        <v>372</v>
      </c>
      <c r="G1441" s="15" t="s">
        <v>383</v>
      </c>
      <c r="H1441" s="89" t="s">
        <v>384</v>
      </c>
      <c r="I1441" s="61">
        <v>155537.36498220748</v>
      </c>
    </row>
    <row r="1442" spans="2:9" hidden="1" x14ac:dyDescent="0.3">
      <c r="B1442" s="16" t="s">
        <v>296</v>
      </c>
      <c r="C1442" s="16" t="s">
        <v>240</v>
      </c>
      <c r="D1442" s="15">
        <v>29</v>
      </c>
      <c r="E1442" s="15" t="s">
        <v>34</v>
      </c>
      <c r="F1442" s="16" t="s">
        <v>372</v>
      </c>
      <c r="G1442" s="15" t="s">
        <v>385</v>
      </c>
      <c r="H1442" s="89" t="s">
        <v>384</v>
      </c>
      <c r="I1442" s="61">
        <v>155537.36498220748</v>
      </c>
    </row>
    <row r="1443" spans="2:9" hidden="1" x14ac:dyDescent="0.3">
      <c r="B1443" s="16" t="s">
        <v>296</v>
      </c>
      <c r="C1443" s="16" t="s">
        <v>240</v>
      </c>
      <c r="D1443" s="15">
        <v>31</v>
      </c>
      <c r="E1443" s="15" t="s">
        <v>36</v>
      </c>
      <c r="F1443" s="16" t="s">
        <v>372</v>
      </c>
      <c r="G1443" s="15" t="s">
        <v>386</v>
      </c>
      <c r="H1443" s="89" t="s">
        <v>384</v>
      </c>
      <c r="I1443" s="61">
        <v>15264.125924623877</v>
      </c>
    </row>
    <row r="1444" spans="2:9" hidden="1" x14ac:dyDescent="0.3">
      <c r="B1444" s="16" t="s">
        <v>296</v>
      </c>
      <c r="C1444" s="16" t="s">
        <v>240</v>
      </c>
      <c r="D1444" s="15">
        <v>34</v>
      </c>
      <c r="E1444" s="15" t="s">
        <v>38</v>
      </c>
      <c r="F1444" s="16" t="s">
        <v>372</v>
      </c>
      <c r="G1444" s="15" t="s">
        <v>387</v>
      </c>
      <c r="H1444" s="89" t="s">
        <v>384</v>
      </c>
      <c r="I1444" s="61">
        <v>8043.3406340010506</v>
      </c>
    </row>
    <row r="1445" spans="2:9" hidden="1" x14ac:dyDescent="0.3">
      <c r="B1445" s="16" t="s">
        <v>296</v>
      </c>
      <c r="C1445" s="16" t="s">
        <v>240</v>
      </c>
      <c r="D1445" s="15">
        <v>35</v>
      </c>
      <c r="E1445" s="15" t="s">
        <v>40</v>
      </c>
      <c r="F1445" s="16" t="s">
        <v>372</v>
      </c>
      <c r="G1445" s="15" t="s">
        <v>388</v>
      </c>
      <c r="H1445" s="89" t="s">
        <v>384</v>
      </c>
      <c r="I1445" s="61">
        <v>179466.19036408555</v>
      </c>
    </row>
    <row r="1446" spans="2:9" hidden="1" x14ac:dyDescent="0.3">
      <c r="B1446" s="16" t="s">
        <v>296</v>
      </c>
      <c r="C1446" s="16" t="s">
        <v>240</v>
      </c>
      <c r="D1446" s="15">
        <v>38</v>
      </c>
      <c r="E1446" s="15" t="s">
        <v>42</v>
      </c>
      <c r="F1446" s="16" t="s">
        <v>372</v>
      </c>
      <c r="G1446" s="15" t="s">
        <v>389</v>
      </c>
      <c r="H1446" s="89" t="s">
        <v>374</v>
      </c>
      <c r="I1446" s="61">
        <v>123346.50071916585</v>
      </c>
    </row>
    <row r="1447" spans="2:9" hidden="1" x14ac:dyDescent="0.3">
      <c r="B1447" s="16" t="s">
        <v>296</v>
      </c>
      <c r="C1447" s="16" t="s">
        <v>240</v>
      </c>
      <c r="D1447" s="15">
        <v>42</v>
      </c>
      <c r="E1447" s="15" t="s">
        <v>44</v>
      </c>
      <c r="F1447" s="16" t="s">
        <v>372</v>
      </c>
      <c r="G1447" s="15" t="s">
        <v>390</v>
      </c>
      <c r="H1447" s="89" t="s">
        <v>374</v>
      </c>
      <c r="I1447" s="61">
        <v>4792.298901488306</v>
      </c>
    </row>
    <row r="1448" spans="2:9" hidden="1" x14ac:dyDescent="0.3">
      <c r="B1448" s="16" t="s">
        <v>296</v>
      </c>
      <c r="C1448" s="16" t="s">
        <v>240</v>
      </c>
      <c r="D1448" s="15">
        <v>59</v>
      </c>
      <c r="E1448" s="15" t="s">
        <v>46</v>
      </c>
      <c r="F1448" s="16" t="s">
        <v>372</v>
      </c>
      <c r="G1448" s="15" t="s">
        <v>391</v>
      </c>
      <c r="H1448" s="89" t="s">
        <v>374</v>
      </c>
      <c r="I1448" s="61">
        <v>103468.41894753797</v>
      </c>
    </row>
    <row r="1449" spans="2:9" hidden="1" x14ac:dyDescent="0.3">
      <c r="B1449" s="16" t="s">
        <v>296</v>
      </c>
      <c r="C1449" s="16" t="s">
        <v>240</v>
      </c>
      <c r="D1449" s="15">
        <v>65</v>
      </c>
      <c r="E1449" s="15" t="s">
        <v>48</v>
      </c>
      <c r="F1449" s="16" t="s">
        <v>372</v>
      </c>
      <c r="G1449" s="15" t="s">
        <v>392</v>
      </c>
      <c r="H1449" s="89" t="s">
        <v>393</v>
      </c>
      <c r="I1449" s="61">
        <v>1053.7547363848566</v>
      </c>
    </row>
    <row r="1450" spans="2:9" hidden="1" x14ac:dyDescent="0.3">
      <c r="B1450" s="16" t="s">
        <v>296</v>
      </c>
      <c r="C1450" s="16" t="s">
        <v>240</v>
      </c>
      <c r="D1450" s="15">
        <v>84</v>
      </c>
      <c r="E1450" s="15" t="s">
        <v>50</v>
      </c>
      <c r="F1450" s="16" t="s">
        <v>372</v>
      </c>
      <c r="G1450" s="15" t="s">
        <v>394</v>
      </c>
      <c r="H1450" s="89" t="s">
        <v>393</v>
      </c>
      <c r="I1450" s="61">
        <v>8043.3406340010506</v>
      </c>
    </row>
    <row r="1451" spans="2:9" hidden="1" x14ac:dyDescent="0.3">
      <c r="B1451" s="16" t="s">
        <v>296</v>
      </c>
      <c r="C1451" s="16" t="s">
        <v>240</v>
      </c>
      <c r="D1451" s="15">
        <v>90</v>
      </c>
      <c r="E1451" s="15" t="s">
        <v>52</v>
      </c>
      <c r="F1451" s="16" t="s">
        <v>372</v>
      </c>
      <c r="G1451" s="15" t="s">
        <v>395</v>
      </c>
      <c r="H1451" s="89" t="s">
        <v>384</v>
      </c>
      <c r="I1451" s="61">
        <v>179466.19036408555</v>
      </c>
    </row>
    <row r="1452" spans="2:9" hidden="1" x14ac:dyDescent="0.3">
      <c r="B1452" s="16" t="s">
        <v>296</v>
      </c>
      <c r="C1452" s="16" t="s">
        <v>240</v>
      </c>
      <c r="D1452" s="15">
        <v>91</v>
      </c>
      <c r="E1452" s="15" t="s">
        <v>54</v>
      </c>
      <c r="F1452" s="16" t="s">
        <v>372</v>
      </c>
      <c r="G1452" s="15" t="s">
        <v>396</v>
      </c>
      <c r="H1452" s="89" t="s">
        <v>384</v>
      </c>
      <c r="I1452" s="61">
        <v>179466.19036408555</v>
      </c>
    </row>
    <row r="1453" spans="2:9" hidden="1" x14ac:dyDescent="0.3">
      <c r="B1453" s="16" t="s">
        <v>296</v>
      </c>
      <c r="C1453" s="16" t="s">
        <v>240</v>
      </c>
      <c r="D1453" s="15">
        <v>98</v>
      </c>
      <c r="E1453" s="15" t="s">
        <v>56</v>
      </c>
      <c r="F1453" s="16" t="s">
        <v>372</v>
      </c>
      <c r="G1453" s="15" t="s">
        <v>397</v>
      </c>
      <c r="H1453" s="89" t="s">
        <v>381</v>
      </c>
      <c r="I1453" s="61">
        <v>675749.02943222411</v>
      </c>
    </row>
    <row r="1454" spans="2:9" hidden="1" x14ac:dyDescent="0.3">
      <c r="B1454" s="16" t="s">
        <v>296</v>
      </c>
      <c r="C1454" s="16" t="s">
        <v>240</v>
      </c>
      <c r="D1454" s="15">
        <v>109</v>
      </c>
      <c r="E1454" s="15" t="s">
        <v>58</v>
      </c>
      <c r="F1454" s="16" t="s">
        <v>372</v>
      </c>
      <c r="G1454" s="15" t="s">
        <v>398</v>
      </c>
      <c r="H1454" s="89" t="s">
        <v>393</v>
      </c>
      <c r="I1454" s="61">
        <v>8043.3406340010506</v>
      </c>
    </row>
    <row r="1455" spans="2:9" hidden="1" x14ac:dyDescent="0.3">
      <c r="B1455" s="16" t="s">
        <v>296</v>
      </c>
      <c r="C1455" s="16" t="s">
        <v>240</v>
      </c>
      <c r="D1455" s="15">
        <v>114</v>
      </c>
      <c r="E1455" s="15" t="s">
        <v>60</v>
      </c>
      <c r="F1455" s="16" t="s">
        <v>372</v>
      </c>
      <c r="G1455" s="15" t="s">
        <v>399</v>
      </c>
      <c r="H1455" s="89" t="s">
        <v>376</v>
      </c>
      <c r="I1455" s="61">
        <v>173483.98401861603</v>
      </c>
    </row>
    <row r="1456" spans="2:9" hidden="1" x14ac:dyDescent="0.3">
      <c r="B1456" s="16" t="s">
        <v>296</v>
      </c>
      <c r="C1456" s="16" t="s">
        <v>240</v>
      </c>
      <c r="D1456" s="15">
        <v>125</v>
      </c>
      <c r="E1456" s="15" t="s">
        <v>62</v>
      </c>
      <c r="F1456" s="16" t="s">
        <v>372</v>
      </c>
      <c r="G1456" s="15" t="s">
        <v>400</v>
      </c>
      <c r="H1456" s="89" t="s">
        <v>381</v>
      </c>
      <c r="I1456" s="61">
        <v>380100.98900164943</v>
      </c>
    </row>
    <row r="1457" spans="2:9" hidden="1" x14ac:dyDescent="0.3">
      <c r="B1457" s="16" t="s">
        <v>296</v>
      </c>
      <c r="C1457" s="16" t="s">
        <v>240</v>
      </c>
      <c r="D1457" s="15">
        <v>127</v>
      </c>
      <c r="E1457" s="15" t="s">
        <v>64</v>
      </c>
      <c r="F1457" s="16" t="s">
        <v>372</v>
      </c>
      <c r="G1457" s="15" t="s">
        <v>401</v>
      </c>
      <c r="H1457" s="89" t="s">
        <v>393</v>
      </c>
      <c r="I1457" s="61">
        <v>8043.3406340010506</v>
      </c>
    </row>
    <row r="1458" spans="2:9" hidden="1" x14ac:dyDescent="0.3">
      <c r="B1458" s="16" t="s">
        <v>296</v>
      </c>
      <c r="C1458" s="16" t="s">
        <v>240</v>
      </c>
      <c r="D1458" s="15">
        <v>128</v>
      </c>
      <c r="E1458" s="15" t="s">
        <v>66</v>
      </c>
      <c r="F1458" s="16" t="s">
        <v>372</v>
      </c>
      <c r="G1458" s="15" t="s">
        <v>402</v>
      </c>
      <c r="H1458" s="89" t="s">
        <v>384</v>
      </c>
      <c r="I1458" s="61">
        <v>143572.95229126845</v>
      </c>
    </row>
    <row r="1459" spans="2:9" hidden="1" x14ac:dyDescent="0.3">
      <c r="B1459" s="16" t="s">
        <v>296</v>
      </c>
      <c r="C1459" s="16" t="s">
        <v>240</v>
      </c>
      <c r="D1459" s="19">
        <v>130</v>
      </c>
      <c r="E1459" s="19" t="s">
        <v>68</v>
      </c>
      <c r="F1459" s="20" t="s">
        <v>372</v>
      </c>
      <c r="G1459" s="19" t="s">
        <v>403</v>
      </c>
      <c r="H1459" s="90" t="s">
        <v>404</v>
      </c>
      <c r="I1459" s="62">
        <v>164510.6745004117</v>
      </c>
    </row>
    <row r="1460" spans="2:9" hidden="1" x14ac:dyDescent="0.3">
      <c r="B1460" s="16" t="s">
        <v>296</v>
      </c>
      <c r="C1460" s="16" t="s">
        <v>217</v>
      </c>
      <c r="D1460" s="15">
        <v>2</v>
      </c>
      <c r="E1460" s="15" t="s">
        <v>6</v>
      </c>
      <c r="F1460" s="16" t="s">
        <v>372</v>
      </c>
      <c r="G1460" s="15" t="s">
        <v>373</v>
      </c>
      <c r="H1460" s="89" t="s">
        <v>374</v>
      </c>
      <c r="I1460" s="61">
        <v>3775.3643584553347</v>
      </c>
    </row>
    <row r="1461" spans="2:9" hidden="1" x14ac:dyDescent="0.3">
      <c r="B1461" s="16" t="s">
        <v>296</v>
      </c>
      <c r="C1461" s="16" t="s">
        <v>217</v>
      </c>
      <c r="D1461" s="15">
        <v>11</v>
      </c>
      <c r="E1461" s="15" t="s">
        <v>10</v>
      </c>
      <c r="F1461" s="16" t="s">
        <v>372</v>
      </c>
      <c r="G1461" s="15" t="s">
        <v>375</v>
      </c>
      <c r="H1461" s="89" t="s">
        <v>376</v>
      </c>
      <c r="I1461" s="61">
        <v>241237.73963501063</v>
      </c>
    </row>
    <row r="1462" spans="2:9" hidden="1" x14ac:dyDescent="0.3">
      <c r="B1462" s="16" t="s">
        <v>296</v>
      </c>
      <c r="C1462" s="16" t="s">
        <v>217</v>
      </c>
      <c r="D1462" s="15">
        <v>23</v>
      </c>
      <c r="E1462" s="15" t="s">
        <v>323</v>
      </c>
      <c r="F1462" s="16" t="s">
        <v>372</v>
      </c>
      <c r="G1462" s="15" t="s">
        <v>377</v>
      </c>
      <c r="H1462" s="89" t="s">
        <v>376</v>
      </c>
      <c r="I1462" s="61">
        <v>158429.87885364989</v>
      </c>
    </row>
    <row r="1463" spans="2:9" hidden="1" x14ac:dyDescent="0.3">
      <c r="B1463" s="16" t="s">
        <v>296</v>
      </c>
      <c r="C1463" s="16" t="s">
        <v>217</v>
      </c>
      <c r="D1463" s="15">
        <v>24</v>
      </c>
      <c r="E1463" s="15" t="s">
        <v>14</v>
      </c>
      <c r="F1463" s="16" t="s">
        <v>372</v>
      </c>
      <c r="G1463" s="15" t="s">
        <v>378</v>
      </c>
      <c r="H1463" s="89" t="s">
        <v>376</v>
      </c>
      <c r="I1463" s="61">
        <v>187629.23724309</v>
      </c>
    </row>
    <row r="1464" spans="2:9" hidden="1" x14ac:dyDescent="0.3">
      <c r="B1464" s="16" t="s">
        <v>296</v>
      </c>
      <c r="C1464" s="16" t="s">
        <v>217</v>
      </c>
      <c r="D1464" s="15">
        <v>25</v>
      </c>
      <c r="E1464" s="15" t="s">
        <v>18</v>
      </c>
      <c r="F1464" s="16" t="s">
        <v>372</v>
      </c>
      <c r="G1464" s="15" t="s">
        <v>379</v>
      </c>
      <c r="H1464" s="89" t="s">
        <v>374</v>
      </c>
      <c r="I1464" s="61">
        <v>93814.618621545</v>
      </c>
    </row>
    <row r="1465" spans="2:9" hidden="1" x14ac:dyDescent="0.3">
      <c r="B1465" s="16" t="s">
        <v>296</v>
      </c>
      <c r="C1465" s="16" t="s">
        <v>217</v>
      </c>
      <c r="D1465" s="15">
        <v>26</v>
      </c>
      <c r="E1465" s="15" t="s">
        <v>22</v>
      </c>
      <c r="F1465" s="16" t="s">
        <v>372</v>
      </c>
      <c r="G1465" s="15" t="s">
        <v>380</v>
      </c>
      <c r="H1465" s="89" t="s">
        <v>381</v>
      </c>
      <c r="I1465" s="61">
        <v>147423.1210134656</v>
      </c>
    </row>
    <row r="1466" spans="2:9" hidden="1" x14ac:dyDescent="0.3">
      <c r="B1466" s="16" t="s">
        <v>296</v>
      </c>
      <c r="C1466" s="16" t="s">
        <v>217</v>
      </c>
      <c r="D1466" s="15">
        <v>27</v>
      </c>
      <c r="E1466" s="15" t="s">
        <v>26</v>
      </c>
      <c r="F1466" s="16" t="s">
        <v>372</v>
      </c>
      <c r="G1466" s="15" t="s">
        <v>382</v>
      </c>
      <c r="H1466" s="89" t="s">
        <v>374</v>
      </c>
      <c r="I1466" s="61">
        <v>2786.5117157197028</v>
      </c>
    </row>
    <row r="1467" spans="2:9" hidden="1" x14ac:dyDescent="0.3">
      <c r="B1467" s="16" t="s">
        <v>296</v>
      </c>
      <c r="C1467" s="16" t="s">
        <v>217</v>
      </c>
      <c r="D1467" s="15">
        <v>28</v>
      </c>
      <c r="E1467" s="15" t="s">
        <v>30</v>
      </c>
      <c r="F1467" s="16" t="s">
        <v>372</v>
      </c>
      <c r="G1467" s="15" t="s">
        <v>383</v>
      </c>
      <c r="H1467" s="89" t="s">
        <v>384</v>
      </c>
      <c r="I1467" s="61">
        <v>105424.32228915661</v>
      </c>
    </row>
    <row r="1468" spans="2:9" hidden="1" x14ac:dyDescent="0.3">
      <c r="B1468" s="16" t="s">
        <v>296</v>
      </c>
      <c r="C1468" s="16" t="s">
        <v>217</v>
      </c>
      <c r="D1468" s="15">
        <v>29</v>
      </c>
      <c r="E1468" s="15" t="s">
        <v>34</v>
      </c>
      <c r="F1468" s="16" t="s">
        <v>372</v>
      </c>
      <c r="G1468" s="15" t="s">
        <v>385</v>
      </c>
      <c r="H1468" s="89" t="s">
        <v>384</v>
      </c>
      <c r="I1468" s="61">
        <v>148956.93800219102</v>
      </c>
    </row>
    <row r="1469" spans="2:9" hidden="1" x14ac:dyDescent="0.3">
      <c r="B1469" s="16" t="s">
        <v>296</v>
      </c>
      <c r="C1469" s="16" t="s">
        <v>217</v>
      </c>
      <c r="D1469" s="15">
        <v>31</v>
      </c>
      <c r="E1469" s="15" t="s">
        <v>36</v>
      </c>
      <c r="F1469" s="16" t="s">
        <v>372</v>
      </c>
      <c r="G1469" s="15" t="s">
        <v>386</v>
      </c>
      <c r="H1469" s="89" t="s">
        <v>384</v>
      </c>
      <c r="I1469" s="61">
        <v>15264.125924623877</v>
      </c>
    </row>
    <row r="1470" spans="2:9" hidden="1" x14ac:dyDescent="0.3">
      <c r="B1470" s="16" t="s">
        <v>296</v>
      </c>
      <c r="C1470" s="16" t="s">
        <v>217</v>
      </c>
      <c r="D1470" s="15">
        <v>34</v>
      </c>
      <c r="E1470" s="15" t="s">
        <v>38</v>
      </c>
      <c r="F1470" s="16" t="s">
        <v>372</v>
      </c>
      <c r="G1470" s="15" t="s">
        <v>387</v>
      </c>
      <c r="H1470" s="89" t="s">
        <v>384</v>
      </c>
      <c r="I1470" s="61">
        <v>10519.422662709663</v>
      </c>
    </row>
    <row r="1471" spans="2:9" hidden="1" x14ac:dyDescent="0.3">
      <c r="B1471" s="16" t="s">
        <v>296</v>
      </c>
      <c r="C1471" s="16" t="s">
        <v>217</v>
      </c>
      <c r="D1471" s="15">
        <v>35</v>
      </c>
      <c r="E1471" s="15" t="s">
        <v>40</v>
      </c>
      <c r="F1471" s="16" t="s">
        <v>372</v>
      </c>
      <c r="G1471" s="15" t="s">
        <v>388</v>
      </c>
      <c r="H1471" s="89" t="s">
        <v>384</v>
      </c>
      <c r="I1471" s="61">
        <v>179466.19036408555</v>
      </c>
    </row>
    <row r="1472" spans="2:9" hidden="1" x14ac:dyDescent="0.3">
      <c r="B1472" s="16" t="s">
        <v>296</v>
      </c>
      <c r="C1472" s="16" t="s">
        <v>217</v>
      </c>
      <c r="D1472" s="15">
        <v>38</v>
      </c>
      <c r="E1472" s="15" t="s">
        <v>42</v>
      </c>
      <c r="F1472" s="16" t="s">
        <v>372</v>
      </c>
      <c r="G1472" s="15" t="s">
        <v>389</v>
      </c>
      <c r="H1472" s="89" t="s">
        <v>374</v>
      </c>
      <c r="I1472" s="61">
        <v>123346.50071916585</v>
      </c>
    </row>
    <row r="1473" spans="2:9" hidden="1" x14ac:dyDescent="0.3">
      <c r="B1473" s="16" t="s">
        <v>296</v>
      </c>
      <c r="C1473" s="16" t="s">
        <v>217</v>
      </c>
      <c r="D1473" s="15">
        <v>42</v>
      </c>
      <c r="E1473" s="15" t="s">
        <v>44</v>
      </c>
      <c r="F1473" s="16" t="s">
        <v>372</v>
      </c>
      <c r="G1473" s="15" t="s">
        <v>390</v>
      </c>
      <c r="H1473" s="89" t="s">
        <v>374</v>
      </c>
      <c r="I1473" s="61">
        <v>30401.047141876323</v>
      </c>
    </row>
    <row r="1474" spans="2:9" hidden="1" x14ac:dyDescent="0.3">
      <c r="B1474" s="16" t="s">
        <v>296</v>
      </c>
      <c r="C1474" s="16" t="s">
        <v>217</v>
      </c>
      <c r="D1474" s="15">
        <v>59</v>
      </c>
      <c r="E1474" s="15" t="s">
        <v>46</v>
      </c>
      <c r="F1474" s="16" t="s">
        <v>372</v>
      </c>
      <c r="G1474" s="15" t="s">
        <v>391</v>
      </c>
      <c r="H1474" s="89" t="s">
        <v>374</v>
      </c>
      <c r="I1474" s="61">
        <v>103468.41894753797</v>
      </c>
    </row>
    <row r="1475" spans="2:9" hidden="1" x14ac:dyDescent="0.3">
      <c r="B1475" s="16" t="s">
        <v>296</v>
      </c>
      <c r="C1475" s="16" t="s">
        <v>217</v>
      </c>
      <c r="D1475" s="15">
        <v>65</v>
      </c>
      <c r="E1475" s="15" t="s">
        <v>48</v>
      </c>
      <c r="F1475" s="16" t="s">
        <v>372</v>
      </c>
      <c r="G1475" s="15" t="s">
        <v>392</v>
      </c>
      <c r="H1475" s="89" t="s">
        <v>393</v>
      </c>
      <c r="I1475" s="61">
        <v>1053.7547363848566</v>
      </c>
    </row>
    <row r="1476" spans="2:9" hidden="1" x14ac:dyDescent="0.3">
      <c r="B1476" s="16" t="s">
        <v>296</v>
      </c>
      <c r="C1476" s="16" t="s">
        <v>217</v>
      </c>
      <c r="D1476" s="15">
        <v>84</v>
      </c>
      <c r="E1476" s="15" t="s">
        <v>50</v>
      </c>
      <c r="F1476" s="16" t="s">
        <v>372</v>
      </c>
      <c r="G1476" s="15" t="s">
        <v>394</v>
      </c>
      <c r="H1476" s="89" t="s">
        <v>393</v>
      </c>
      <c r="I1476" s="61">
        <v>6702.7838616675417</v>
      </c>
    </row>
    <row r="1477" spans="2:9" hidden="1" x14ac:dyDescent="0.3">
      <c r="B1477" s="16" t="s">
        <v>296</v>
      </c>
      <c r="C1477" s="16" t="s">
        <v>217</v>
      </c>
      <c r="D1477" s="15">
        <v>90</v>
      </c>
      <c r="E1477" s="15" t="s">
        <v>52</v>
      </c>
      <c r="F1477" s="16" t="s">
        <v>372</v>
      </c>
      <c r="G1477" s="15" t="s">
        <v>395</v>
      </c>
      <c r="H1477" s="89" t="s">
        <v>384</v>
      </c>
      <c r="I1477" s="61">
        <v>297668.67469879508</v>
      </c>
    </row>
    <row r="1478" spans="2:9" hidden="1" x14ac:dyDescent="0.3">
      <c r="B1478" s="16" t="s">
        <v>296</v>
      </c>
      <c r="C1478" s="16" t="s">
        <v>217</v>
      </c>
      <c r="D1478" s="15">
        <v>91</v>
      </c>
      <c r="E1478" s="15" t="s">
        <v>54</v>
      </c>
      <c r="F1478" s="16" t="s">
        <v>372</v>
      </c>
      <c r="G1478" s="15" t="s">
        <v>396</v>
      </c>
      <c r="H1478" s="89" t="s">
        <v>384</v>
      </c>
      <c r="I1478" s="61">
        <v>214434.00956768249</v>
      </c>
    </row>
    <row r="1479" spans="2:9" hidden="1" x14ac:dyDescent="0.3">
      <c r="B1479" s="16" t="s">
        <v>296</v>
      </c>
      <c r="C1479" s="16" t="s">
        <v>217</v>
      </c>
      <c r="D1479" s="15">
        <v>98</v>
      </c>
      <c r="E1479" s="15" t="s">
        <v>56</v>
      </c>
      <c r="F1479" s="16" t="s">
        <v>372</v>
      </c>
      <c r="G1479" s="15" t="s">
        <v>397</v>
      </c>
      <c r="H1479" s="89" t="s">
        <v>381</v>
      </c>
      <c r="I1479" s="61">
        <v>675749.02943222411</v>
      </c>
    </row>
    <row r="1480" spans="2:9" hidden="1" x14ac:dyDescent="0.3">
      <c r="B1480" s="16" t="s">
        <v>296</v>
      </c>
      <c r="C1480" s="16" t="s">
        <v>217</v>
      </c>
      <c r="D1480" s="15">
        <v>109</v>
      </c>
      <c r="E1480" s="15" t="s">
        <v>58</v>
      </c>
      <c r="F1480" s="16" t="s">
        <v>372</v>
      </c>
      <c r="G1480" s="15" t="s">
        <v>398</v>
      </c>
      <c r="H1480" s="89" t="s">
        <v>393</v>
      </c>
      <c r="I1480" s="61">
        <v>8552.5570171020227</v>
      </c>
    </row>
    <row r="1481" spans="2:9" hidden="1" x14ac:dyDescent="0.3">
      <c r="B1481" s="16" t="s">
        <v>296</v>
      </c>
      <c r="C1481" s="16" t="s">
        <v>217</v>
      </c>
      <c r="D1481" s="15">
        <v>114</v>
      </c>
      <c r="E1481" s="15" t="s">
        <v>60</v>
      </c>
      <c r="F1481" s="16" t="s">
        <v>372</v>
      </c>
      <c r="G1481" s="15" t="s">
        <v>399</v>
      </c>
      <c r="H1481" s="89" t="s">
        <v>376</v>
      </c>
      <c r="I1481" s="61">
        <v>173640.06024096382</v>
      </c>
    </row>
    <row r="1482" spans="2:9" hidden="1" x14ac:dyDescent="0.3">
      <c r="B1482" s="16" t="s">
        <v>296</v>
      </c>
      <c r="C1482" s="16" t="s">
        <v>217</v>
      </c>
      <c r="D1482" s="15">
        <v>125</v>
      </c>
      <c r="E1482" s="15" t="s">
        <v>62</v>
      </c>
      <c r="F1482" s="16" t="s">
        <v>372</v>
      </c>
      <c r="G1482" s="15" t="s">
        <v>400</v>
      </c>
      <c r="H1482" s="89" t="s">
        <v>381</v>
      </c>
      <c r="I1482" s="61">
        <v>380100.98900164943</v>
      </c>
    </row>
    <row r="1483" spans="2:9" hidden="1" x14ac:dyDescent="0.3">
      <c r="B1483" s="16" t="s">
        <v>296</v>
      </c>
      <c r="C1483" s="16" t="s">
        <v>217</v>
      </c>
      <c r="D1483" s="15">
        <v>127</v>
      </c>
      <c r="E1483" s="15" t="s">
        <v>64</v>
      </c>
      <c r="F1483" s="16" t="s">
        <v>372</v>
      </c>
      <c r="G1483" s="15" t="s">
        <v>401</v>
      </c>
      <c r="H1483" s="89" t="s">
        <v>393</v>
      </c>
      <c r="I1483" s="61">
        <v>16427.277307760454</v>
      </c>
    </row>
    <row r="1484" spans="2:9" hidden="1" x14ac:dyDescent="0.3">
      <c r="B1484" s="16" t="s">
        <v>296</v>
      </c>
      <c r="C1484" s="16" t="s">
        <v>217</v>
      </c>
      <c r="D1484" s="15">
        <v>128</v>
      </c>
      <c r="E1484" s="15" t="s">
        <v>66</v>
      </c>
      <c r="F1484" s="16" t="s">
        <v>372</v>
      </c>
      <c r="G1484" s="15" t="s">
        <v>402</v>
      </c>
      <c r="H1484" s="89" t="s">
        <v>384</v>
      </c>
      <c r="I1484" s="61">
        <v>174226.85108079374</v>
      </c>
    </row>
    <row r="1485" spans="2:9" hidden="1" x14ac:dyDescent="0.3">
      <c r="B1485" s="16" t="s">
        <v>296</v>
      </c>
      <c r="C1485" s="16" t="s">
        <v>217</v>
      </c>
      <c r="D1485" s="19">
        <v>130</v>
      </c>
      <c r="E1485" s="19" t="s">
        <v>68</v>
      </c>
      <c r="F1485" s="20" t="s">
        <v>372</v>
      </c>
      <c r="G1485" s="19" t="s">
        <v>403</v>
      </c>
      <c r="H1485" s="90" t="s">
        <v>404</v>
      </c>
      <c r="I1485" s="62">
        <v>248057.22891566259</v>
      </c>
    </row>
    <row r="1486" spans="2:9" hidden="1" x14ac:dyDescent="0.3">
      <c r="B1486" s="16" t="s">
        <v>296</v>
      </c>
      <c r="C1486" s="16" t="s">
        <v>241</v>
      </c>
      <c r="D1486" s="15">
        <v>2</v>
      </c>
      <c r="E1486" s="15" t="s">
        <v>6</v>
      </c>
      <c r="F1486" s="16" t="s">
        <v>372</v>
      </c>
      <c r="G1486" s="15" t="s">
        <v>373</v>
      </c>
      <c r="H1486" s="89" t="s">
        <v>374</v>
      </c>
      <c r="I1486" s="61">
        <v>3075.9096385542166</v>
      </c>
    </row>
    <row r="1487" spans="2:9" hidden="1" x14ac:dyDescent="0.3">
      <c r="B1487" s="16" t="s">
        <v>296</v>
      </c>
      <c r="C1487" s="16" t="s">
        <v>241</v>
      </c>
      <c r="D1487" s="15">
        <v>11</v>
      </c>
      <c r="E1487" s="15" t="s">
        <v>10</v>
      </c>
      <c r="F1487" s="16" t="s">
        <v>372</v>
      </c>
      <c r="G1487" s="15" t="s">
        <v>375</v>
      </c>
      <c r="H1487" s="89" t="s">
        <v>376</v>
      </c>
      <c r="I1487" s="61">
        <v>267901.80722891563</v>
      </c>
    </row>
    <row r="1488" spans="2:9" hidden="1" x14ac:dyDescent="0.3">
      <c r="B1488" s="16" t="s">
        <v>296</v>
      </c>
      <c r="C1488" s="16" t="s">
        <v>241</v>
      </c>
      <c r="D1488" s="15">
        <v>23</v>
      </c>
      <c r="E1488" s="15" t="s">
        <v>323</v>
      </c>
      <c r="F1488" s="16" t="s">
        <v>372</v>
      </c>
      <c r="G1488" s="15" t="s">
        <v>377</v>
      </c>
      <c r="H1488" s="89" t="s">
        <v>376</v>
      </c>
      <c r="I1488" s="61">
        <v>236894.65361445778</v>
      </c>
    </row>
    <row r="1489" spans="2:9" hidden="1" x14ac:dyDescent="0.3">
      <c r="B1489" s="16" t="s">
        <v>296</v>
      </c>
      <c r="C1489" s="16" t="s">
        <v>241</v>
      </c>
      <c r="D1489" s="15">
        <v>24</v>
      </c>
      <c r="E1489" s="15" t="s">
        <v>14</v>
      </c>
      <c r="F1489" s="16" t="s">
        <v>372</v>
      </c>
      <c r="G1489" s="15" t="s">
        <v>378</v>
      </c>
      <c r="H1489" s="89" t="s">
        <v>376</v>
      </c>
      <c r="I1489" s="61">
        <v>217050.07530120481</v>
      </c>
    </row>
    <row r="1490" spans="2:9" hidden="1" x14ac:dyDescent="0.3">
      <c r="B1490" s="16" t="s">
        <v>296</v>
      </c>
      <c r="C1490" s="16" t="s">
        <v>241</v>
      </c>
      <c r="D1490" s="15">
        <v>25</v>
      </c>
      <c r="E1490" s="15" t="s">
        <v>18</v>
      </c>
      <c r="F1490" s="16" t="s">
        <v>372</v>
      </c>
      <c r="G1490" s="15" t="s">
        <v>379</v>
      </c>
      <c r="H1490" s="89" t="s">
        <v>374</v>
      </c>
      <c r="I1490" s="61">
        <v>97982.605421686734</v>
      </c>
    </row>
    <row r="1491" spans="2:9" hidden="1" x14ac:dyDescent="0.3">
      <c r="B1491" s="16" t="s">
        <v>296</v>
      </c>
      <c r="C1491" s="16" t="s">
        <v>241</v>
      </c>
      <c r="D1491" s="15">
        <v>26</v>
      </c>
      <c r="E1491" s="15" t="s">
        <v>22</v>
      </c>
      <c r="F1491" s="16" t="s">
        <v>372</v>
      </c>
      <c r="G1491" s="15" t="s">
        <v>380</v>
      </c>
      <c r="H1491" s="89" t="s">
        <v>381</v>
      </c>
      <c r="I1491" s="61">
        <v>121548.04216867467</v>
      </c>
    </row>
    <row r="1492" spans="2:9" hidden="1" x14ac:dyDescent="0.3">
      <c r="B1492" s="16" t="s">
        <v>296</v>
      </c>
      <c r="C1492" s="16" t="s">
        <v>241</v>
      </c>
      <c r="D1492" s="15">
        <v>27</v>
      </c>
      <c r="E1492" s="15" t="s">
        <v>26</v>
      </c>
      <c r="F1492" s="16" t="s">
        <v>372</v>
      </c>
      <c r="G1492" s="15" t="s">
        <v>382</v>
      </c>
      <c r="H1492" s="89" t="s">
        <v>374</v>
      </c>
      <c r="I1492" s="61">
        <v>2728.6295180722882</v>
      </c>
    </row>
    <row r="1493" spans="2:9" hidden="1" x14ac:dyDescent="0.3">
      <c r="B1493" s="16" t="s">
        <v>296</v>
      </c>
      <c r="C1493" s="16" t="s">
        <v>241</v>
      </c>
      <c r="D1493" s="15">
        <v>28</v>
      </c>
      <c r="E1493" s="15" t="s">
        <v>30</v>
      </c>
      <c r="F1493" s="16" t="s">
        <v>372</v>
      </c>
      <c r="G1493" s="15" t="s">
        <v>383</v>
      </c>
      <c r="H1493" s="89" t="s">
        <v>384</v>
      </c>
      <c r="I1493" s="61">
        <v>146353.76506024096</v>
      </c>
    </row>
    <row r="1494" spans="2:9" hidden="1" x14ac:dyDescent="0.3">
      <c r="B1494" s="16" t="s">
        <v>296</v>
      </c>
      <c r="C1494" s="16" t="s">
        <v>241</v>
      </c>
      <c r="D1494" s="15">
        <v>29</v>
      </c>
      <c r="E1494" s="15" t="s">
        <v>34</v>
      </c>
      <c r="F1494" s="16" t="s">
        <v>372</v>
      </c>
      <c r="G1494" s="15" t="s">
        <v>385</v>
      </c>
      <c r="H1494" s="89" t="s">
        <v>384</v>
      </c>
      <c r="I1494" s="61">
        <v>146353.76506024096</v>
      </c>
    </row>
    <row r="1495" spans="2:9" hidden="1" x14ac:dyDescent="0.3">
      <c r="B1495" s="16" t="s">
        <v>296</v>
      </c>
      <c r="C1495" s="16" t="s">
        <v>241</v>
      </c>
      <c r="D1495" s="15">
        <v>31</v>
      </c>
      <c r="E1495" s="15" t="s">
        <v>36</v>
      </c>
      <c r="F1495" s="16" t="s">
        <v>372</v>
      </c>
      <c r="G1495" s="15" t="s">
        <v>386</v>
      </c>
      <c r="H1495" s="89" t="s">
        <v>384</v>
      </c>
      <c r="I1495" s="61">
        <v>10542.432228915659</v>
      </c>
    </row>
    <row r="1496" spans="2:9" hidden="1" x14ac:dyDescent="0.3">
      <c r="B1496" s="16" t="s">
        <v>296</v>
      </c>
      <c r="C1496" s="16" t="s">
        <v>241</v>
      </c>
      <c r="D1496" s="15">
        <v>34</v>
      </c>
      <c r="E1496" s="15" t="s">
        <v>38</v>
      </c>
      <c r="F1496" s="16" t="s">
        <v>372</v>
      </c>
      <c r="G1496" s="15" t="s">
        <v>387</v>
      </c>
      <c r="H1496" s="89" t="s">
        <v>384</v>
      </c>
      <c r="I1496" s="61">
        <v>10046.317771084334</v>
      </c>
    </row>
    <row r="1497" spans="2:9" hidden="1" x14ac:dyDescent="0.3">
      <c r="B1497" s="16" t="s">
        <v>296</v>
      </c>
      <c r="C1497" s="16" t="s">
        <v>241</v>
      </c>
      <c r="D1497" s="15">
        <v>35</v>
      </c>
      <c r="E1497" s="15" t="s">
        <v>40</v>
      </c>
      <c r="F1497" s="16" t="s">
        <v>372</v>
      </c>
      <c r="G1497" s="15" t="s">
        <v>388</v>
      </c>
      <c r="H1497" s="89" t="s">
        <v>384</v>
      </c>
      <c r="I1497" s="61">
        <v>167438.62951807232</v>
      </c>
    </row>
    <row r="1498" spans="2:9" hidden="1" x14ac:dyDescent="0.3">
      <c r="B1498" s="16" t="s">
        <v>296</v>
      </c>
      <c r="C1498" s="16" t="s">
        <v>241</v>
      </c>
      <c r="D1498" s="15">
        <v>38</v>
      </c>
      <c r="E1498" s="15" t="s">
        <v>42</v>
      </c>
      <c r="F1498" s="16" t="s">
        <v>372</v>
      </c>
      <c r="G1498" s="15" t="s">
        <v>389</v>
      </c>
      <c r="H1498" s="89" t="s">
        <v>374</v>
      </c>
      <c r="I1498" s="61">
        <v>93021.460843373468</v>
      </c>
    </row>
    <row r="1499" spans="2:9" hidden="1" x14ac:dyDescent="0.3">
      <c r="B1499" s="16" t="s">
        <v>296</v>
      </c>
      <c r="C1499" s="16" t="s">
        <v>241</v>
      </c>
      <c r="D1499" s="15">
        <v>42</v>
      </c>
      <c r="E1499" s="15" t="s">
        <v>44</v>
      </c>
      <c r="F1499" s="16" t="s">
        <v>372</v>
      </c>
      <c r="G1499" s="15" t="s">
        <v>390</v>
      </c>
      <c r="H1499" s="89" t="s">
        <v>374</v>
      </c>
      <c r="I1499" s="61">
        <v>25053.780120481926</v>
      </c>
    </row>
    <row r="1500" spans="2:9" hidden="1" x14ac:dyDescent="0.3">
      <c r="B1500" s="16" t="s">
        <v>296</v>
      </c>
      <c r="C1500" s="16" t="s">
        <v>241</v>
      </c>
      <c r="D1500" s="15">
        <v>59</v>
      </c>
      <c r="E1500" s="15" t="s">
        <v>46</v>
      </c>
      <c r="F1500" s="16" t="s">
        <v>372</v>
      </c>
      <c r="G1500" s="15" t="s">
        <v>391</v>
      </c>
      <c r="H1500" s="89" t="s">
        <v>374</v>
      </c>
      <c r="I1500" s="61">
        <v>103468.41894753797</v>
      </c>
    </row>
    <row r="1501" spans="2:9" hidden="1" x14ac:dyDescent="0.3">
      <c r="B1501" s="16" t="s">
        <v>296</v>
      </c>
      <c r="C1501" s="16" t="s">
        <v>241</v>
      </c>
      <c r="D1501" s="15">
        <v>65</v>
      </c>
      <c r="E1501" s="15" t="s">
        <v>48</v>
      </c>
      <c r="F1501" s="16" t="s">
        <v>372</v>
      </c>
      <c r="G1501" s="15" t="s">
        <v>392</v>
      </c>
      <c r="H1501" s="89" t="s">
        <v>393</v>
      </c>
      <c r="I1501" s="61">
        <v>1116.2575301204815</v>
      </c>
    </row>
    <row r="1502" spans="2:9" hidden="1" x14ac:dyDescent="0.3">
      <c r="B1502" s="16" t="s">
        <v>296</v>
      </c>
      <c r="C1502" s="16" t="s">
        <v>241</v>
      </c>
      <c r="D1502" s="15">
        <v>84</v>
      </c>
      <c r="E1502" s="15" t="s">
        <v>50</v>
      </c>
      <c r="F1502" s="16" t="s">
        <v>372</v>
      </c>
      <c r="G1502" s="15" t="s">
        <v>394</v>
      </c>
      <c r="H1502" s="89" t="s">
        <v>393</v>
      </c>
      <c r="I1502" s="61">
        <v>7689.7740963855413</v>
      </c>
    </row>
    <row r="1503" spans="2:9" hidden="1" x14ac:dyDescent="0.3">
      <c r="B1503" s="16" t="s">
        <v>296</v>
      </c>
      <c r="C1503" s="16" t="s">
        <v>241</v>
      </c>
      <c r="D1503" s="15">
        <v>90</v>
      </c>
      <c r="E1503" s="15" t="s">
        <v>52</v>
      </c>
      <c r="F1503" s="16" t="s">
        <v>372</v>
      </c>
      <c r="G1503" s="15" t="s">
        <v>395</v>
      </c>
      <c r="H1503" s="89" t="s">
        <v>384</v>
      </c>
      <c r="I1503" s="61">
        <v>310071.53614457825</v>
      </c>
    </row>
    <row r="1504" spans="2:9" hidden="1" x14ac:dyDescent="0.3">
      <c r="B1504" s="16" t="s">
        <v>296</v>
      </c>
      <c r="C1504" s="16" t="s">
        <v>241</v>
      </c>
      <c r="D1504" s="15">
        <v>91</v>
      </c>
      <c r="E1504" s="15" t="s">
        <v>54</v>
      </c>
      <c r="F1504" s="16" t="s">
        <v>372</v>
      </c>
      <c r="G1504" s="15" t="s">
        <v>396</v>
      </c>
      <c r="H1504" s="89" t="s">
        <v>384</v>
      </c>
      <c r="I1504" s="61">
        <v>235654.36746987945</v>
      </c>
    </row>
    <row r="1505" spans="2:9" hidden="1" x14ac:dyDescent="0.3">
      <c r="B1505" s="16" t="s">
        <v>296</v>
      </c>
      <c r="C1505" s="16" t="s">
        <v>241</v>
      </c>
      <c r="D1505" s="15">
        <v>98</v>
      </c>
      <c r="E1505" s="15" t="s">
        <v>56</v>
      </c>
      <c r="F1505" s="16" t="s">
        <v>372</v>
      </c>
      <c r="G1505" s="15" t="s">
        <v>397</v>
      </c>
      <c r="H1505" s="89" t="s">
        <v>381</v>
      </c>
      <c r="I1505" s="61">
        <v>675749.02943222411</v>
      </c>
    </row>
    <row r="1506" spans="2:9" hidden="1" x14ac:dyDescent="0.3">
      <c r="B1506" s="16" t="s">
        <v>296</v>
      </c>
      <c r="C1506" s="16" t="s">
        <v>241</v>
      </c>
      <c r="D1506" s="15">
        <v>109</v>
      </c>
      <c r="E1506" s="15" t="s">
        <v>58</v>
      </c>
      <c r="F1506" s="16" t="s">
        <v>372</v>
      </c>
      <c r="G1506" s="15" t="s">
        <v>398</v>
      </c>
      <c r="H1506" s="89" t="s">
        <v>393</v>
      </c>
      <c r="I1506" s="61">
        <v>11286.603915662648</v>
      </c>
    </row>
    <row r="1507" spans="2:9" hidden="1" x14ac:dyDescent="0.3">
      <c r="B1507" s="16" t="s">
        <v>296</v>
      </c>
      <c r="C1507" s="16" t="s">
        <v>241</v>
      </c>
      <c r="D1507" s="15">
        <v>114</v>
      </c>
      <c r="E1507" s="15" t="s">
        <v>60</v>
      </c>
      <c r="F1507" s="16" t="s">
        <v>372</v>
      </c>
      <c r="G1507" s="15" t="s">
        <v>399</v>
      </c>
      <c r="H1507" s="89" t="s">
        <v>376</v>
      </c>
      <c r="I1507" s="61">
        <v>317513.2530120482</v>
      </c>
    </row>
    <row r="1508" spans="2:9" hidden="1" x14ac:dyDescent="0.3">
      <c r="B1508" s="16" t="s">
        <v>296</v>
      </c>
      <c r="C1508" s="16" t="s">
        <v>241</v>
      </c>
      <c r="D1508" s="15">
        <v>125</v>
      </c>
      <c r="E1508" s="15" t="s">
        <v>62</v>
      </c>
      <c r="F1508" s="16" t="s">
        <v>372</v>
      </c>
      <c r="G1508" s="15" t="s">
        <v>400</v>
      </c>
      <c r="H1508" s="89" t="s">
        <v>381</v>
      </c>
      <c r="I1508" s="61">
        <v>303870.10542168678</v>
      </c>
    </row>
    <row r="1509" spans="2:9" hidden="1" x14ac:dyDescent="0.3">
      <c r="B1509" s="16" t="s">
        <v>296</v>
      </c>
      <c r="C1509" s="16" t="s">
        <v>241</v>
      </c>
      <c r="D1509" s="15">
        <v>127</v>
      </c>
      <c r="E1509" s="15" t="s">
        <v>64</v>
      </c>
      <c r="F1509" s="16" t="s">
        <v>372</v>
      </c>
      <c r="G1509" s="15" t="s">
        <v>401</v>
      </c>
      <c r="H1509" s="89" t="s">
        <v>393</v>
      </c>
      <c r="I1509" s="61">
        <v>8433.9457831325308</v>
      </c>
    </row>
    <row r="1510" spans="2:9" hidden="1" x14ac:dyDescent="0.3">
      <c r="B1510" s="16" t="s">
        <v>296</v>
      </c>
      <c r="C1510" s="16" t="s">
        <v>241</v>
      </c>
      <c r="D1510" s="15">
        <v>128</v>
      </c>
      <c r="E1510" s="15" t="s">
        <v>66</v>
      </c>
      <c r="F1510" s="16" t="s">
        <v>372</v>
      </c>
      <c r="G1510" s="15" t="s">
        <v>402</v>
      </c>
      <c r="H1510" s="89" t="s">
        <v>384</v>
      </c>
      <c r="I1510" s="61">
        <v>153795.48192771079</v>
      </c>
    </row>
    <row r="1511" spans="2:9" hidden="1" x14ac:dyDescent="0.3">
      <c r="B1511" s="16" t="s">
        <v>296</v>
      </c>
      <c r="C1511" s="16" t="s">
        <v>241</v>
      </c>
      <c r="D1511" s="19">
        <v>130</v>
      </c>
      <c r="E1511" s="19" t="s">
        <v>68</v>
      </c>
      <c r="F1511" s="20" t="s">
        <v>372</v>
      </c>
      <c r="G1511" s="19" t="s">
        <v>403</v>
      </c>
      <c r="H1511" s="90" t="s">
        <v>404</v>
      </c>
      <c r="I1511" s="62">
        <v>198445.78313253008</v>
      </c>
    </row>
    <row r="1512" spans="2:9" hidden="1" x14ac:dyDescent="0.3">
      <c r="B1512" s="16" t="s">
        <v>296</v>
      </c>
      <c r="C1512" s="16" t="s">
        <v>242</v>
      </c>
      <c r="D1512" s="15">
        <v>2</v>
      </c>
      <c r="E1512" s="15" t="s">
        <v>6</v>
      </c>
      <c r="F1512" s="16" t="s">
        <v>372</v>
      </c>
      <c r="G1512" s="15" t="s">
        <v>373</v>
      </c>
      <c r="H1512" s="89" t="s">
        <v>374</v>
      </c>
      <c r="I1512" s="61">
        <v>3775.3643584553347</v>
      </c>
    </row>
    <row r="1513" spans="2:9" hidden="1" x14ac:dyDescent="0.3">
      <c r="B1513" s="16" t="s">
        <v>296</v>
      </c>
      <c r="C1513" s="16" t="s">
        <v>242</v>
      </c>
      <c r="D1513" s="15">
        <v>11</v>
      </c>
      <c r="E1513" s="15" t="s">
        <v>10</v>
      </c>
      <c r="F1513" s="16" t="s">
        <v>372</v>
      </c>
      <c r="G1513" s="15" t="s">
        <v>375</v>
      </c>
      <c r="H1513" s="89" t="s">
        <v>376</v>
      </c>
      <c r="I1513" s="61">
        <v>287072.91016566264</v>
      </c>
    </row>
    <row r="1514" spans="2:9" hidden="1" x14ac:dyDescent="0.3">
      <c r="B1514" s="16" t="s">
        <v>296</v>
      </c>
      <c r="C1514" s="16" t="s">
        <v>242</v>
      </c>
      <c r="D1514" s="15">
        <v>23</v>
      </c>
      <c r="E1514" s="15" t="s">
        <v>323</v>
      </c>
      <c r="F1514" s="16" t="s">
        <v>372</v>
      </c>
      <c r="G1514" s="15" t="s">
        <v>377</v>
      </c>
      <c r="H1514" s="89" t="s">
        <v>376</v>
      </c>
      <c r="I1514" s="61">
        <v>239227.63185240957</v>
      </c>
    </row>
    <row r="1515" spans="2:9" hidden="1" x14ac:dyDescent="0.3">
      <c r="B1515" s="16" t="s">
        <v>296</v>
      </c>
      <c r="C1515" s="16" t="s">
        <v>242</v>
      </c>
      <c r="D1515" s="15">
        <v>24</v>
      </c>
      <c r="E1515" s="15" t="s">
        <v>14</v>
      </c>
      <c r="F1515" s="16" t="s">
        <v>372</v>
      </c>
      <c r="G1515" s="15" t="s">
        <v>378</v>
      </c>
      <c r="H1515" s="89" t="s">
        <v>376</v>
      </c>
      <c r="I1515" s="61">
        <v>287072.91016566264</v>
      </c>
    </row>
    <row r="1516" spans="2:9" hidden="1" x14ac:dyDescent="0.3">
      <c r="B1516" s="16" t="s">
        <v>296</v>
      </c>
      <c r="C1516" s="16" t="s">
        <v>242</v>
      </c>
      <c r="D1516" s="15">
        <v>25</v>
      </c>
      <c r="E1516" s="15" t="s">
        <v>18</v>
      </c>
      <c r="F1516" s="16" t="s">
        <v>372</v>
      </c>
      <c r="G1516" s="15" t="s">
        <v>379</v>
      </c>
      <c r="H1516" s="89" t="s">
        <v>374</v>
      </c>
      <c r="I1516" s="61">
        <v>111639.39615963852</v>
      </c>
    </row>
    <row r="1517" spans="2:9" hidden="1" x14ac:dyDescent="0.3">
      <c r="B1517" s="16" t="s">
        <v>296</v>
      </c>
      <c r="C1517" s="16" t="s">
        <v>242</v>
      </c>
      <c r="D1517" s="15">
        <v>26</v>
      </c>
      <c r="E1517" s="15" t="s">
        <v>22</v>
      </c>
      <c r="F1517" s="16" t="s">
        <v>372</v>
      </c>
      <c r="G1517" s="15" t="s">
        <v>380</v>
      </c>
      <c r="H1517" s="89" t="s">
        <v>381</v>
      </c>
      <c r="I1517" s="61">
        <v>175433.51400602405</v>
      </c>
    </row>
    <row r="1518" spans="2:9" hidden="1" x14ac:dyDescent="0.3">
      <c r="B1518" s="16" t="s">
        <v>296</v>
      </c>
      <c r="C1518" s="16" t="s">
        <v>242</v>
      </c>
      <c r="D1518" s="15">
        <v>27</v>
      </c>
      <c r="E1518" s="15" t="s">
        <v>26</v>
      </c>
      <c r="F1518" s="16" t="s">
        <v>372</v>
      </c>
      <c r="G1518" s="15" t="s">
        <v>382</v>
      </c>
      <c r="H1518" s="89" t="s">
        <v>374</v>
      </c>
      <c r="I1518" s="61">
        <v>2786.5117157197028</v>
      </c>
    </row>
    <row r="1519" spans="2:9" hidden="1" x14ac:dyDescent="0.3">
      <c r="B1519" s="16" t="s">
        <v>296</v>
      </c>
      <c r="C1519" s="16" t="s">
        <v>242</v>
      </c>
      <c r="D1519" s="15">
        <v>28</v>
      </c>
      <c r="E1519" s="15" t="s">
        <v>30</v>
      </c>
      <c r="F1519" s="16" t="s">
        <v>372</v>
      </c>
      <c r="G1519" s="15" t="s">
        <v>383</v>
      </c>
      <c r="H1519" s="89" t="s">
        <v>384</v>
      </c>
      <c r="I1519" s="61">
        <v>161237.19879518071</v>
      </c>
    </row>
    <row r="1520" spans="2:9" hidden="1" x14ac:dyDescent="0.3">
      <c r="B1520" s="16" t="s">
        <v>296</v>
      </c>
      <c r="C1520" s="16" t="s">
        <v>242</v>
      </c>
      <c r="D1520" s="15">
        <v>29</v>
      </c>
      <c r="E1520" s="15" t="s">
        <v>34</v>
      </c>
      <c r="F1520" s="16" t="s">
        <v>372</v>
      </c>
      <c r="G1520" s="15" t="s">
        <v>385</v>
      </c>
      <c r="H1520" s="89" t="s">
        <v>384</v>
      </c>
      <c r="I1520" s="61">
        <v>155537.36498220748</v>
      </c>
    </row>
    <row r="1521" spans="2:9" hidden="1" x14ac:dyDescent="0.3">
      <c r="B1521" s="16" t="s">
        <v>296</v>
      </c>
      <c r="C1521" s="16" t="s">
        <v>242</v>
      </c>
      <c r="D1521" s="15">
        <v>31</v>
      </c>
      <c r="E1521" s="15" t="s">
        <v>36</v>
      </c>
      <c r="F1521" s="16" t="s">
        <v>372</v>
      </c>
      <c r="G1521" s="15" t="s">
        <v>386</v>
      </c>
      <c r="H1521" s="89" t="s">
        <v>384</v>
      </c>
      <c r="I1521" s="61">
        <v>15264.125924623877</v>
      </c>
    </row>
    <row r="1522" spans="2:9" hidden="1" x14ac:dyDescent="0.3">
      <c r="B1522" s="16" t="s">
        <v>296</v>
      </c>
      <c r="C1522" s="16" t="s">
        <v>242</v>
      </c>
      <c r="D1522" s="15">
        <v>34</v>
      </c>
      <c r="E1522" s="15" t="s">
        <v>38</v>
      </c>
      <c r="F1522" s="16" t="s">
        <v>372</v>
      </c>
      <c r="G1522" s="15" t="s">
        <v>387</v>
      </c>
      <c r="H1522" s="89" t="s">
        <v>384</v>
      </c>
      <c r="I1522" s="61">
        <v>13882.405562322818</v>
      </c>
    </row>
    <row r="1523" spans="2:9" hidden="1" x14ac:dyDescent="0.3">
      <c r="B1523" s="16" t="s">
        <v>296</v>
      </c>
      <c r="C1523" s="16" t="s">
        <v>242</v>
      </c>
      <c r="D1523" s="15">
        <v>35</v>
      </c>
      <c r="E1523" s="15" t="s">
        <v>40</v>
      </c>
      <c r="F1523" s="16" t="s">
        <v>372</v>
      </c>
      <c r="G1523" s="15" t="s">
        <v>388</v>
      </c>
      <c r="H1523" s="89" t="s">
        <v>384</v>
      </c>
      <c r="I1523" s="61">
        <v>239227.63185240957</v>
      </c>
    </row>
    <row r="1524" spans="2:9" hidden="1" x14ac:dyDescent="0.3">
      <c r="B1524" s="16" t="s">
        <v>296</v>
      </c>
      <c r="C1524" s="16" t="s">
        <v>242</v>
      </c>
      <c r="D1524" s="15">
        <v>38</v>
      </c>
      <c r="E1524" s="15" t="s">
        <v>42</v>
      </c>
      <c r="F1524" s="16" t="s">
        <v>372</v>
      </c>
      <c r="G1524" s="15" t="s">
        <v>389</v>
      </c>
      <c r="H1524" s="89" t="s">
        <v>374</v>
      </c>
      <c r="I1524" s="61">
        <v>123346.50071916585</v>
      </c>
    </row>
    <row r="1525" spans="2:9" hidden="1" x14ac:dyDescent="0.3">
      <c r="B1525" s="16" t="s">
        <v>296</v>
      </c>
      <c r="C1525" s="16" t="s">
        <v>242</v>
      </c>
      <c r="D1525" s="15">
        <v>42</v>
      </c>
      <c r="E1525" s="15" t="s">
        <v>44</v>
      </c>
      <c r="F1525" s="16" t="s">
        <v>372</v>
      </c>
      <c r="G1525" s="15" t="s">
        <v>390</v>
      </c>
      <c r="H1525" s="89" t="s">
        <v>374</v>
      </c>
      <c r="I1525" s="61">
        <v>18913.707082742731</v>
      </c>
    </row>
    <row r="1526" spans="2:9" hidden="1" x14ac:dyDescent="0.3">
      <c r="B1526" s="16" t="s">
        <v>296</v>
      </c>
      <c r="C1526" s="16" t="s">
        <v>242</v>
      </c>
      <c r="D1526" s="15">
        <v>59</v>
      </c>
      <c r="E1526" s="15" t="s">
        <v>46</v>
      </c>
      <c r="F1526" s="16" t="s">
        <v>372</v>
      </c>
      <c r="G1526" s="15" t="s">
        <v>391</v>
      </c>
      <c r="H1526" s="89" t="s">
        <v>374</v>
      </c>
      <c r="I1526" s="61">
        <v>103468.41894753797</v>
      </c>
    </row>
    <row r="1527" spans="2:9" hidden="1" x14ac:dyDescent="0.3">
      <c r="B1527" s="16" t="s">
        <v>296</v>
      </c>
      <c r="C1527" s="16" t="s">
        <v>242</v>
      </c>
      <c r="D1527" s="15">
        <v>65</v>
      </c>
      <c r="E1527" s="15" t="s">
        <v>48</v>
      </c>
      <c r="F1527" s="16" t="s">
        <v>372</v>
      </c>
      <c r="G1527" s="15" t="s">
        <v>392</v>
      </c>
      <c r="H1527" s="89" t="s">
        <v>393</v>
      </c>
      <c r="I1527" s="61">
        <v>664.16801913536483</v>
      </c>
    </row>
    <row r="1528" spans="2:9" hidden="1" x14ac:dyDescent="0.3">
      <c r="B1528" s="16" t="s">
        <v>296</v>
      </c>
      <c r="C1528" s="16" t="s">
        <v>242</v>
      </c>
      <c r="D1528" s="15">
        <v>84</v>
      </c>
      <c r="E1528" s="15" t="s">
        <v>50</v>
      </c>
      <c r="F1528" s="16" t="s">
        <v>372</v>
      </c>
      <c r="G1528" s="15" t="s">
        <v>394</v>
      </c>
      <c r="H1528" s="89" t="s">
        <v>393</v>
      </c>
      <c r="I1528" s="61">
        <v>7877.7278230569327</v>
      </c>
    </row>
    <row r="1529" spans="2:9" hidden="1" x14ac:dyDescent="0.3">
      <c r="B1529" s="16" t="s">
        <v>296</v>
      </c>
      <c r="C1529" s="16" t="s">
        <v>242</v>
      </c>
      <c r="D1529" s="15">
        <v>90</v>
      </c>
      <c r="E1529" s="15" t="s">
        <v>52</v>
      </c>
      <c r="F1529" s="16" t="s">
        <v>372</v>
      </c>
      <c r="G1529" s="15" t="s">
        <v>395</v>
      </c>
      <c r="H1529" s="89" t="s">
        <v>384</v>
      </c>
      <c r="I1529" s="61">
        <v>229296.59815733519</v>
      </c>
    </row>
    <row r="1530" spans="2:9" hidden="1" x14ac:dyDescent="0.3">
      <c r="B1530" s="16" t="s">
        <v>296</v>
      </c>
      <c r="C1530" s="16" t="s">
        <v>242</v>
      </c>
      <c r="D1530" s="15">
        <v>91</v>
      </c>
      <c r="E1530" s="15" t="s">
        <v>54</v>
      </c>
      <c r="F1530" s="16" t="s">
        <v>372</v>
      </c>
      <c r="G1530" s="15" t="s">
        <v>396</v>
      </c>
      <c r="H1530" s="89" t="s">
        <v>384</v>
      </c>
      <c r="I1530" s="61">
        <v>276422.57304216869</v>
      </c>
    </row>
    <row r="1531" spans="2:9" hidden="1" x14ac:dyDescent="0.3">
      <c r="B1531" s="16" t="s">
        <v>296</v>
      </c>
      <c r="C1531" s="16" t="s">
        <v>242</v>
      </c>
      <c r="D1531" s="15">
        <v>98</v>
      </c>
      <c r="E1531" s="15" t="s">
        <v>56</v>
      </c>
      <c r="F1531" s="16" t="s">
        <v>372</v>
      </c>
      <c r="G1531" s="15" t="s">
        <v>397</v>
      </c>
      <c r="H1531" s="89" t="s">
        <v>381</v>
      </c>
      <c r="I1531" s="61">
        <v>675749.02943222411</v>
      </c>
    </row>
    <row r="1532" spans="2:9" hidden="1" x14ac:dyDescent="0.3">
      <c r="B1532" s="16" t="s">
        <v>296</v>
      </c>
      <c r="C1532" s="16" t="s">
        <v>242</v>
      </c>
      <c r="D1532" s="15">
        <v>109</v>
      </c>
      <c r="E1532" s="15" t="s">
        <v>58</v>
      </c>
      <c r="F1532" s="16" t="s">
        <v>372</v>
      </c>
      <c r="G1532" s="15" t="s">
        <v>398</v>
      </c>
      <c r="H1532" s="89" t="s">
        <v>393</v>
      </c>
      <c r="I1532" s="61">
        <v>11660.253144932671</v>
      </c>
    </row>
    <row r="1533" spans="2:9" hidden="1" x14ac:dyDescent="0.3">
      <c r="B1533" s="16" t="s">
        <v>296</v>
      </c>
      <c r="C1533" s="16" t="s">
        <v>242</v>
      </c>
      <c r="D1533" s="15">
        <v>114</v>
      </c>
      <c r="E1533" s="15" t="s">
        <v>60</v>
      </c>
      <c r="F1533" s="16" t="s">
        <v>372</v>
      </c>
      <c r="G1533" s="15" t="s">
        <v>399</v>
      </c>
      <c r="H1533" s="89" t="s">
        <v>376</v>
      </c>
      <c r="I1533" s="61">
        <v>272862.95180722879</v>
      </c>
    </row>
    <row r="1534" spans="2:9" hidden="1" x14ac:dyDescent="0.3">
      <c r="B1534" s="16" t="s">
        <v>296</v>
      </c>
      <c r="C1534" s="16" t="s">
        <v>242</v>
      </c>
      <c r="D1534" s="15">
        <v>125</v>
      </c>
      <c r="E1534" s="15" t="s">
        <v>62</v>
      </c>
      <c r="F1534" s="16" t="s">
        <v>372</v>
      </c>
      <c r="G1534" s="15" t="s">
        <v>400</v>
      </c>
      <c r="H1534" s="89" t="s">
        <v>381</v>
      </c>
      <c r="I1534" s="61">
        <v>380100.98900164943</v>
      </c>
    </row>
    <row r="1535" spans="2:9" hidden="1" x14ac:dyDescent="0.3">
      <c r="B1535" s="16" t="s">
        <v>296</v>
      </c>
      <c r="C1535" s="16" t="s">
        <v>242</v>
      </c>
      <c r="D1535" s="15">
        <v>127</v>
      </c>
      <c r="E1535" s="15" t="s">
        <v>64</v>
      </c>
      <c r="F1535" s="16" t="s">
        <v>372</v>
      </c>
      <c r="G1535" s="15" t="s">
        <v>401</v>
      </c>
      <c r="H1535" s="89" t="s">
        <v>393</v>
      </c>
      <c r="I1535" s="61">
        <v>7877.7278230569327</v>
      </c>
    </row>
    <row r="1536" spans="2:9" hidden="1" x14ac:dyDescent="0.3">
      <c r="B1536" s="16" t="s">
        <v>296</v>
      </c>
      <c r="C1536" s="16" t="s">
        <v>242</v>
      </c>
      <c r="D1536" s="15">
        <v>128</v>
      </c>
      <c r="E1536" s="15" t="s">
        <v>66</v>
      </c>
      <c r="F1536" s="16" t="s">
        <v>372</v>
      </c>
      <c r="G1536" s="15" t="s">
        <v>402</v>
      </c>
      <c r="H1536" s="89" t="s">
        <v>384</v>
      </c>
      <c r="I1536" s="61">
        <v>176288.77294619649</v>
      </c>
    </row>
    <row r="1537" spans="2:9" hidden="1" x14ac:dyDescent="0.3">
      <c r="B1537" s="16" t="s">
        <v>296</v>
      </c>
      <c r="C1537" s="16" t="s">
        <v>242</v>
      </c>
      <c r="D1537" s="19">
        <v>130</v>
      </c>
      <c r="E1537" s="19" t="s">
        <v>68</v>
      </c>
      <c r="F1537" s="20" t="s">
        <v>372</v>
      </c>
      <c r="G1537" s="19" t="s">
        <v>403</v>
      </c>
      <c r="H1537" s="90" t="s">
        <v>404</v>
      </c>
      <c r="I1537" s="62">
        <v>237228.38439050311</v>
      </c>
    </row>
    <row r="1538" spans="2:9" hidden="1" x14ac:dyDescent="0.3">
      <c r="B1538" s="16" t="s">
        <v>296</v>
      </c>
      <c r="C1538" s="16" t="s">
        <v>243</v>
      </c>
      <c r="D1538" s="15">
        <v>2</v>
      </c>
      <c r="E1538" s="15" t="s">
        <v>6</v>
      </c>
      <c r="F1538" s="16" t="s">
        <v>372</v>
      </c>
      <c r="G1538" s="15" t="s">
        <v>373</v>
      </c>
      <c r="H1538" s="89" t="s">
        <v>374</v>
      </c>
      <c r="I1538" s="61">
        <v>3775.3643584553347</v>
      </c>
    </row>
    <row r="1539" spans="2:9" hidden="1" x14ac:dyDescent="0.3">
      <c r="B1539" s="16" t="s">
        <v>296</v>
      </c>
      <c r="C1539" s="16" t="s">
        <v>243</v>
      </c>
      <c r="D1539" s="15">
        <v>11</v>
      </c>
      <c r="E1539" s="15" t="s">
        <v>10</v>
      </c>
      <c r="F1539" s="16" t="s">
        <v>372</v>
      </c>
      <c r="G1539" s="15" t="s">
        <v>375</v>
      </c>
      <c r="H1539" s="89" t="s">
        <v>376</v>
      </c>
      <c r="I1539" s="61">
        <v>287072.91016566264</v>
      </c>
    </row>
    <row r="1540" spans="2:9" hidden="1" x14ac:dyDescent="0.3">
      <c r="B1540" s="16" t="s">
        <v>296</v>
      </c>
      <c r="C1540" s="16" t="s">
        <v>243</v>
      </c>
      <c r="D1540" s="15">
        <v>23</v>
      </c>
      <c r="E1540" s="15" t="s">
        <v>323</v>
      </c>
      <c r="F1540" s="16" t="s">
        <v>372</v>
      </c>
      <c r="G1540" s="15" t="s">
        <v>377</v>
      </c>
      <c r="H1540" s="89" t="s">
        <v>376</v>
      </c>
      <c r="I1540" s="61">
        <v>239227.63185240957</v>
      </c>
    </row>
    <row r="1541" spans="2:9" hidden="1" x14ac:dyDescent="0.3">
      <c r="B1541" s="16" t="s">
        <v>296</v>
      </c>
      <c r="C1541" s="16" t="s">
        <v>243</v>
      </c>
      <c r="D1541" s="15">
        <v>24</v>
      </c>
      <c r="E1541" s="15" t="s">
        <v>14</v>
      </c>
      <c r="F1541" s="16" t="s">
        <v>372</v>
      </c>
      <c r="G1541" s="15" t="s">
        <v>378</v>
      </c>
      <c r="H1541" s="89" t="s">
        <v>376</v>
      </c>
      <c r="I1541" s="61">
        <v>287072.91016566264</v>
      </c>
    </row>
    <row r="1542" spans="2:9" hidden="1" x14ac:dyDescent="0.3">
      <c r="B1542" s="16" t="s">
        <v>296</v>
      </c>
      <c r="C1542" s="16" t="s">
        <v>243</v>
      </c>
      <c r="D1542" s="15">
        <v>25</v>
      </c>
      <c r="E1542" s="15" t="s">
        <v>18</v>
      </c>
      <c r="F1542" s="16" t="s">
        <v>372</v>
      </c>
      <c r="G1542" s="15" t="s">
        <v>379</v>
      </c>
      <c r="H1542" s="89" t="s">
        <v>374</v>
      </c>
      <c r="I1542" s="61">
        <v>111639.39615963852</v>
      </c>
    </row>
    <row r="1543" spans="2:9" hidden="1" x14ac:dyDescent="0.3">
      <c r="B1543" s="16" t="s">
        <v>296</v>
      </c>
      <c r="C1543" s="16" t="s">
        <v>243</v>
      </c>
      <c r="D1543" s="15">
        <v>26</v>
      </c>
      <c r="E1543" s="15" t="s">
        <v>22</v>
      </c>
      <c r="F1543" s="16" t="s">
        <v>372</v>
      </c>
      <c r="G1543" s="15" t="s">
        <v>380</v>
      </c>
      <c r="H1543" s="89" t="s">
        <v>381</v>
      </c>
      <c r="I1543" s="61">
        <v>175433.51400602405</v>
      </c>
    </row>
    <row r="1544" spans="2:9" hidden="1" x14ac:dyDescent="0.3">
      <c r="B1544" s="16" t="s">
        <v>296</v>
      </c>
      <c r="C1544" s="16" t="s">
        <v>243</v>
      </c>
      <c r="D1544" s="15">
        <v>27</v>
      </c>
      <c r="E1544" s="15" t="s">
        <v>26</v>
      </c>
      <c r="F1544" s="16" t="s">
        <v>372</v>
      </c>
      <c r="G1544" s="15" t="s">
        <v>382</v>
      </c>
      <c r="H1544" s="89" t="s">
        <v>374</v>
      </c>
      <c r="I1544" s="61">
        <v>4691.9487031672797</v>
      </c>
    </row>
    <row r="1545" spans="2:9" hidden="1" x14ac:dyDescent="0.3">
      <c r="B1545" s="16" t="s">
        <v>296</v>
      </c>
      <c r="C1545" s="16" t="s">
        <v>243</v>
      </c>
      <c r="D1545" s="15">
        <v>28</v>
      </c>
      <c r="E1545" s="15" t="s">
        <v>30</v>
      </c>
      <c r="F1545" s="16" t="s">
        <v>372</v>
      </c>
      <c r="G1545" s="15" t="s">
        <v>383</v>
      </c>
      <c r="H1545" s="89" t="s">
        <v>384</v>
      </c>
      <c r="I1545" s="61">
        <v>161237.19879518071</v>
      </c>
    </row>
    <row r="1546" spans="2:9" hidden="1" x14ac:dyDescent="0.3">
      <c r="B1546" s="16" t="s">
        <v>296</v>
      </c>
      <c r="C1546" s="16" t="s">
        <v>243</v>
      </c>
      <c r="D1546" s="15">
        <v>29</v>
      </c>
      <c r="E1546" s="15" t="s">
        <v>34</v>
      </c>
      <c r="F1546" s="16" t="s">
        <v>372</v>
      </c>
      <c r="G1546" s="15" t="s">
        <v>385</v>
      </c>
      <c r="H1546" s="89" t="s">
        <v>384</v>
      </c>
      <c r="I1546" s="61">
        <v>148956.93800219102</v>
      </c>
    </row>
    <row r="1547" spans="2:9" hidden="1" x14ac:dyDescent="0.3">
      <c r="B1547" s="16" t="s">
        <v>296</v>
      </c>
      <c r="C1547" s="16" t="s">
        <v>243</v>
      </c>
      <c r="D1547" s="15">
        <v>31</v>
      </c>
      <c r="E1547" s="15" t="s">
        <v>36</v>
      </c>
      <c r="F1547" s="16" t="s">
        <v>372</v>
      </c>
      <c r="G1547" s="15" t="s">
        <v>386</v>
      </c>
      <c r="H1547" s="89" t="s">
        <v>384</v>
      </c>
      <c r="I1547" s="61">
        <v>15264.125924623877</v>
      </c>
    </row>
    <row r="1548" spans="2:9" hidden="1" x14ac:dyDescent="0.3">
      <c r="B1548" s="16" t="s">
        <v>296</v>
      </c>
      <c r="C1548" s="16" t="s">
        <v>243</v>
      </c>
      <c r="D1548" s="15">
        <v>34</v>
      </c>
      <c r="E1548" s="15" t="s">
        <v>38</v>
      </c>
      <c r="F1548" s="16" t="s">
        <v>372</v>
      </c>
      <c r="G1548" s="15" t="s">
        <v>387</v>
      </c>
      <c r="H1548" s="89" t="s">
        <v>384</v>
      </c>
      <c r="I1548" s="61">
        <v>13882.405562322818</v>
      </c>
    </row>
    <row r="1549" spans="2:9" hidden="1" x14ac:dyDescent="0.3">
      <c r="B1549" s="16" t="s">
        <v>296</v>
      </c>
      <c r="C1549" s="16" t="s">
        <v>243</v>
      </c>
      <c r="D1549" s="15">
        <v>35</v>
      </c>
      <c r="E1549" s="15" t="s">
        <v>40</v>
      </c>
      <c r="F1549" s="16" t="s">
        <v>372</v>
      </c>
      <c r="G1549" s="15" t="s">
        <v>388</v>
      </c>
      <c r="H1549" s="89" t="s">
        <v>384</v>
      </c>
      <c r="I1549" s="61">
        <v>239227.63185240957</v>
      </c>
    </row>
    <row r="1550" spans="2:9" hidden="1" x14ac:dyDescent="0.3">
      <c r="B1550" s="16" t="s">
        <v>296</v>
      </c>
      <c r="C1550" s="16" t="s">
        <v>243</v>
      </c>
      <c r="D1550" s="15">
        <v>38</v>
      </c>
      <c r="E1550" s="15" t="s">
        <v>42</v>
      </c>
      <c r="F1550" s="16" t="s">
        <v>372</v>
      </c>
      <c r="G1550" s="15" t="s">
        <v>389</v>
      </c>
      <c r="H1550" s="89" t="s">
        <v>374</v>
      </c>
      <c r="I1550" s="61">
        <v>123346.50071916585</v>
      </c>
    </row>
    <row r="1551" spans="2:9" hidden="1" x14ac:dyDescent="0.3">
      <c r="B1551" s="16" t="s">
        <v>296</v>
      </c>
      <c r="C1551" s="16" t="s">
        <v>243</v>
      </c>
      <c r="D1551" s="15">
        <v>42</v>
      </c>
      <c r="E1551" s="15" t="s">
        <v>44</v>
      </c>
      <c r="F1551" s="16" t="s">
        <v>372</v>
      </c>
      <c r="G1551" s="15" t="s">
        <v>390</v>
      </c>
      <c r="H1551" s="89" t="s">
        <v>374</v>
      </c>
      <c r="I1551" s="61">
        <v>18913.707082742731</v>
      </c>
    </row>
    <row r="1552" spans="2:9" hidden="1" x14ac:dyDescent="0.3">
      <c r="B1552" s="16" t="s">
        <v>296</v>
      </c>
      <c r="C1552" s="16" t="s">
        <v>243</v>
      </c>
      <c r="D1552" s="15">
        <v>59</v>
      </c>
      <c r="E1552" s="15" t="s">
        <v>46</v>
      </c>
      <c r="F1552" s="16" t="s">
        <v>372</v>
      </c>
      <c r="G1552" s="15" t="s">
        <v>391</v>
      </c>
      <c r="H1552" s="89" t="s">
        <v>374</v>
      </c>
      <c r="I1552" s="61">
        <v>103468.41894753797</v>
      </c>
    </row>
    <row r="1553" spans="2:9" hidden="1" x14ac:dyDescent="0.3">
      <c r="B1553" s="16" t="s">
        <v>296</v>
      </c>
      <c r="C1553" s="16" t="s">
        <v>243</v>
      </c>
      <c r="D1553" s="15">
        <v>65</v>
      </c>
      <c r="E1553" s="15" t="s">
        <v>48</v>
      </c>
      <c r="F1553" s="16" t="s">
        <v>372</v>
      </c>
      <c r="G1553" s="15" t="s">
        <v>392</v>
      </c>
      <c r="H1553" s="89" t="s">
        <v>393</v>
      </c>
      <c r="I1553" s="61">
        <v>664.16801913536483</v>
      </c>
    </row>
    <row r="1554" spans="2:9" hidden="1" x14ac:dyDescent="0.3">
      <c r="B1554" s="16" t="s">
        <v>296</v>
      </c>
      <c r="C1554" s="16" t="s">
        <v>243</v>
      </c>
      <c r="D1554" s="15">
        <v>84</v>
      </c>
      <c r="E1554" s="15" t="s">
        <v>50</v>
      </c>
      <c r="F1554" s="16" t="s">
        <v>372</v>
      </c>
      <c r="G1554" s="15" t="s">
        <v>394</v>
      </c>
      <c r="H1554" s="89" t="s">
        <v>393</v>
      </c>
      <c r="I1554" s="61">
        <v>7877.7278230569327</v>
      </c>
    </row>
    <row r="1555" spans="2:9" hidden="1" x14ac:dyDescent="0.3">
      <c r="B1555" s="16" t="s">
        <v>296</v>
      </c>
      <c r="C1555" s="16" t="s">
        <v>243</v>
      </c>
      <c r="D1555" s="15">
        <v>90</v>
      </c>
      <c r="E1555" s="15" t="s">
        <v>52</v>
      </c>
      <c r="F1555" s="16" t="s">
        <v>372</v>
      </c>
      <c r="G1555" s="15" t="s">
        <v>395</v>
      </c>
      <c r="H1555" s="89" t="s">
        <v>384</v>
      </c>
      <c r="I1555" s="61">
        <v>229296.59815733519</v>
      </c>
    </row>
    <row r="1556" spans="2:9" hidden="1" x14ac:dyDescent="0.3">
      <c r="B1556" s="16" t="s">
        <v>296</v>
      </c>
      <c r="C1556" s="16" t="s">
        <v>243</v>
      </c>
      <c r="D1556" s="15">
        <v>91</v>
      </c>
      <c r="E1556" s="15" t="s">
        <v>54</v>
      </c>
      <c r="F1556" s="16" t="s">
        <v>372</v>
      </c>
      <c r="G1556" s="15" t="s">
        <v>396</v>
      </c>
      <c r="H1556" s="89" t="s">
        <v>384</v>
      </c>
      <c r="I1556" s="61">
        <v>276422.57304216869</v>
      </c>
    </row>
    <row r="1557" spans="2:9" hidden="1" x14ac:dyDescent="0.3">
      <c r="B1557" s="16" t="s">
        <v>296</v>
      </c>
      <c r="C1557" s="16" t="s">
        <v>243</v>
      </c>
      <c r="D1557" s="15">
        <v>98</v>
      </c>
      <c r="E1557" s="15" t="s">
        <v>56</v>
      </c>
      <c r="F1557" s="16" t="s">
        <v>372</v>
      </c>
      <c r="G1557" s="15" t="s">
        <v>397</v>
      </c>
      <c r="H1557" s="89" t="s">
        <v>381</v>
      </c>
      <c r="I1557" s="61">
        <v>675749.02943222411</v>
      </c>
    </row>
    <row r="1558" spans="2:9" hidden="1" x14ac:dyDescent="0.3">
      <c r="B1558" s="16" t="s">
        <v>296</v>
      </c>
      <c r="C1558" s="16" t="s">
        <v>243</v>
      </c>
      <c r="D1558" s="15">
        <v>109</v>
      </c>
      <c r="E1558" s="15" t="s">
        <v>58</v>
      </c>
      <c r="F1558" s="16" t="s">
        <v>372</v>
      </c>
      <c r="G1558" s="15" t="s">
        <v>398</v>
      </c>
      <c r="H1558" s="89" t="s">
        <v>393</v>
      </c>
      <c r="I1558" s="61">
        <v>11660.253144932671</v>
      </c>
    </row>
    <row r="1559" spans="2:9" hidden="1" x14ac:dyDescent="0.3">
      <c r="B1559" s="16" t="s">
        <v>296</v>
      </c>
      <c r="C1559" s="16" t="s">
        <v>243</v>
      </c>
      <c r="D1559" s="15">
        <v>114</v>
      </c>
      <c r="E1559" s="15" t="s">
        <v>60</v>
      </c>
      <c r="F1559" s="16" t="s">
        <v>372</v>
      </c>
      <c r="G1559" s="15" t="s">
        <v>399</v>
      </c>
      <c r="H1559" s="89" t="s">
        <v>376</v>
      </c>
      <c r="I1559" s="61">
        <v>272862.95180722879</v>
      </c>
    </row>
    <row r="1560" spans="2:9" hidden="1" x14ac:dyDescent="0.3">
      <c r="B1560" s="16" t="s">
        <v>296</v>
      </c>
      <c r="C1560" s="16" t="s">
        <v>243</v>
      </c>
      <c r="D1560" s="15">
        <v>125</v>
      </c>
      <c r="E1560" s="15" t="s">
        <v>62</v>
      </c>
      <c r="F1560" s="16" t="s">
        <v>372</v>
      </c>
      <c r="G1560" s="15" t="s">
        <v>400</v>
      </c>
      <c r="H1560" s="89" t="s">
        <v>381</v>
      </c>
      <c r="I1560" s="61">
        <v>380100.98900164943</v>
      </c>
    </row>
    <row r="1561" spans="2:9" hidden="1" x14ac:dyDescent="0.3">
      <c r="B1561" s="16" t="s">
        <v>296</v>
      </c>
      <c r="C1561" s="16" t="s">
        <v>243</v>
      </c>
      <c r="D1561" s="15">
        <v>127</v>
      </c>
      <c r="E1561" s="15" t="s">
        <v>64</v>
      </c>
      <c r="F1561" s="16" t="s">
        <v>372</v>
      </c>
      <c r="G1561" s="15" t="s">
        <v>401</v>
      </c>
      <c r="H1561" s="89" t="s">
        <v>393</v>
      </c>
      <c r="I1561" s="61">
        <v>7877.7278230569327</v>
      </c>
    </row>
    <row r="1562" spans="2:9" hidden="1" x14ac:dyDescent="0.3">
      <c r="B1562" s="16" t="s">
        <v>296</v>
      </c>
      <c r="C1562" s="16" t="s">
        <v>243</v>
      </c>
      <c r="D1562" s="15">
        <v>128</v>
      </c>
      <c r="E1562" s="15" t="s">
        <v>66</v>
      </c>
      <c r="F1562" s="16" t="s">
        <v>372</v>
      </c>
      <c r="G1562" s="15" t="s">
        <v>402</v>
      </c>
      <c r="H1562" s="89" t="s">
        <v>384</v>
      </c>
      <c r="I1562" s="61">
        <v>196686.43723644572</v>
      </c>
    </row>
    <row r="1563" spans="2:9" hidden="1" x14ac:dyDescent="0.3">
      <c r="B1563" s="16" t="s">
        <v>296</v>
      </c>
      <c r="C1563" s="16" t="s">
        <v>243</v>
      </c>
      <c r="D1563" s="19">
        <v>130</v>
      </c>
      <c r="E1563" s="19" t="s">
        <v>68</v>
      </c>
      <c r="F1563" s="20" t="s">
        <v>372</v>
      </c>
      <c r="G1563" s="19" t="s">
        <v>403</v>
      </c>
      <c r="H1563" s="90" t="s">
        <v>404</v>
      </c>
      <c r="I1563" s="62">
        <v>251616.85015060235</v>
      </c>
    </row>
    <row r="1564" spans="2:9" hidden="1" x14ac:dyDescent="0.3">
      <c r="B1564" s="16" t="s">
        <v>296</v>
      </c>
      <c r="C1564" s="16" t="s">
        <v>244</v>
      </c>
      <c r="D1564" s="15">
        <v>2</v>
      </c>
      <c r="E1564" s="15" t="s">
        <v>6</v>
      </c>
      <c r="F1564" s="16" t="s">
        <v>372</v>
      </c>
      <c r="G1564" s="15" t="s">
        <v>373</v>
      </c>
      <c r="H1564" s="89" t="s">
        <v>374</v>
      </c>
      <c r="I1564" s="61">
        <v>3775.3643584553347</v>
      </c>
    </row>
    <row r="1565" spans="2:9" hidden="1" x14ac:dyDescent="0.3">
      <c r="B1565" s="16" t="s">
        <v>296</v>
      </c>
      <c r="C1565" s="16" t="s">
        <v>244</v>
      </c>
      <c r="D1565" s="15">
        <v>11</v>
      </c>
      <c r="E1565" s="15" t="s">
        <v>10</v>
      </c>
      <c r="F1565" s="16" t="s">
        <v>372</v>
      </c>
      <c r="G1565" s="15" t="s">
        <v>375</v>
      </c>
      <c r="H1565" s="89" t="s">
        <v>376</v>
      </c>
      <c r="I1565" s="61">
        <v>241237.73963501063</v>
      </c>
    </row>
    <row r="1566" spans="2:9" hidden="1" x14ac:dyDescent="0.3">
      <c r="B1566" s="16" t="s">
        <v>296</v>
      </c>
      <c r="C1566" s="16" t="s">
        <v>244</v>
      </c>
      <c r="D1566" s="15">
        <v>23</v>
      </c>
      <c r="E1566" s="15" t="s">
        <v>323</v>
      </c>
      <c r="F1566" s="16" t="s">
        <v>372</v>
      </c>
      <c r="G1566" s="15" t="s">
        <v>377</v>
      </c>
      <c r="H1566" s="89" t="s">
        <v>376</v>
      </c>
      <c r="I1566" s="61">
        <v>174226.85108079374</v>
      </c>
    </row>
    <row r="1567" spans="2:9" hidden="1" x14ac:dyDescent="0.3">
      <c r="B1567" s="16" t="s">
        <v>296</v>
      </c>
      <c r="C1567" s="16" t="s">
        <v>244</v>
      </c>
      <c r="D1567" s="15">
        <v>24</v>
      </c>
      <c r="E1567" s="15" t="s">
        <v>14</v>
      </c>
      <c r="F1567" s="16" t="s">
        <v>372</v>
      </c>
      <c r="G1567" s="15" t="s">
        <v>378</v>
      </c>
      <c r="H1567" s="89" t="s">
        <v>376</v>
      </c>
      <c r="I1567" s="61">
        <v>187629.23724309</v>
      </c>
    </row>
    <row r="1568" spans="2:9" hidden="1" x14ac:dyDescent="0.3">
      <c r="B1568" s="16" t="s">
        <v>296</v>
      </c>
      <c r="C1568" s="16" t="s">
        <v>244</v>
      </c>
      <c r="D1568" s="15">
        <v>25</v>
      </c>
      <c r="E1568" s="15" t="s">
        <v>18</v>
      </c>
      <c r="F1568" s="16" t="s">
        <v>372</v>
      </c>
      <c r="G1568" s="15" t="s">
        <v>379</v>
      </c>
      <c r="H1568" s="89" t="s">
        <v>374</v>
      </c>
      <c r="I1568" s="61">
        <v>93814.618621545</v>
      </c>
    </row>
    <row r="1569" spans="2:9" hidden="1" x14ac:dyDescent="0.3">
      <c r="B1569" s="16" t="s">
        <v>296</v>
      </c>
      <c r="C1569" s="16" t="s">
        <v>244</v>
      </c>
      <c r="D1569" s="15">
        <v>26</v>
      </c>
      <c r="E1569" s="15" t="s">
        <v>22</v>
      </c>
      <c r="F1569" s="16" t="s">
        <v>372</v>
      </c>
      <c r="G1569" s="15" t="s">
        <v>380</v>
      </c>
      <c r="H1569" s="89" t="s">
        <v>381</v>
      </c>
      <c r="I1569" s="61">
        <v>147423.1210134656</v>
      </c>
    </row>
    <row r="1570" spans="2:9" hidden="1" x14ac:dyDescent="0.3">
      <c r="B1570" s="16" t="s">
        <v>296</v>
      </c>
      <c r="C1570" s="16" t="s">
        <v>244</v>
      </c>
      <c r="D1570" s="15">
        <v>27</v>
      </c>
      <c r="E1570" s="15" t="s">
        <v>26</v>
      </c>
      <c r="F1570" s="16" t="s">
        <v>372</v>
      </c>
      <c r="G1570" s="15" t="s">
        <v>382</v>
      </c>
      <c r="H1570" s="89" t="s">
        <v>374</v>
      </c>
      <c r="I1570" s="61">
        <v>2786.5117157197028</v>
      </c>
    </row>
    <row r="1571" spans="2:9" hidden="1" x14ac:dyDescent="0.3">
      <c r="B1571" s="16" t="s">
        <v>296</v>
      </c>
      <c r="C1571" s="16" t="s">
        <v>244</v>
      </c>
      <c r="D1571" s="15">
        <v>28</v>
      </c>
      <c r="E1571" s="15" t="s">
        <v>30</v>
      </c>
      <c r="F1571" s="16" t="s">
        <v>372</v>
      </c>
      <c r="G1571" s="15" t="s">
        <v>383</v>
      </c>
      <c r="H1571" s="89" t="s">
        <v>384</v>
      </c>
      <c r="I1571" s="61">
        <v>161237.19879518071</v>
      </c>
    </row>
    <row r="1572" spans="2:9" hidden="1" x14ac:dyDescent="0.3">
      <c r="B1572" s="16" t="s">
        <v>296</v>
      </c>
      <c r="C1572" s="16" t="s">
        <v>244</v>
      </c>
      <c r="D1572" s="15">
        <v>29</v>
      </c>
      <c r="E1572" s="15" t="s">
        <v>34</v>
      </c>
      <c r="F1572" s="16" t="s">
        <v>372</v>
      </c>
      <c r="G1572" s="15" t="s">
        <v>385</v>
      </c>
      <c r="H1572" s="89" t="s">
        <v>384</v>
      </c>
      <c r="I1572" s="61">
        <v>155537.36498220748</v>
      </c>
    </row>
    <row r="1573" spans="2:9" hidden="1" x14ac:dyDescent="0.3">
      <c r="B1573" s="16" t="s">
        <v>296</v>
      </c>
      <c r="C1573" s="16" t="s">
        <v>244</v>
      </c>
      <c r="D1573" s="15">
        <v>31</v>
      </c>
      <c r="E1573" s="15" t="s">
        <v>36</v>
      </c>
      <c r="F1573" s="16" t="s">
        <v>372</v>
      </c>
      <c r="G1573" s="15" t="s">
        <v>386</v>
      </c>
      <c r="H1573" s="89" t="s">
        <v>384</v>
      </c>
      <c r="I1573" s="61">
        <v>15264.125924623877</v>
      </c>
    </row>
    <row r="1574" spans="2:9" hidden="1" x14ac:dyDescent="0.3">
      <c r="B1574" s="16" t="s">
        <v>296</v>
      </c>
      <c r="C1574" s="16" t="s">
        <v>244</v>
      </c>
      <c r="D1574" s="15">
        <v>34</v>
      </c>
      <c r="E1574" s="15" t="s">
        <v>38</v>
      </c>
      <c r="F1574" s="16" t="s">
        <v>372</v>
      </c>
      <c r="G1574" s="15" t="s">
        <v>387</v>
      </c>
      <c r="H1574" s="89" t="s">
        <v>384</v>
      </c>
      <c r="I1574" s="61">
        <v>14693.62305324238</v>
      </c>
    </row>
    <row r="1575" spans="2:9" hidden="1" x14ac:dyDescent="0.3">
      <c r="B1575" s="16" t="s">
        <v>296</v>
      </c>
      <c r="C1575" s="16" t="s">
        <v>244</v>
      </c>
      <c r="D1575" s="15">
        <v>35</v>
      </c>
      <c r="E1575" s="15" t="s">
        <v>40</v>
      </c>
      <c r="F1575" s="16" t="s">
        <v>372</v>
      </c>
      <c r="G1575" s="15" t="s">
        <v>388</v>
      </c>
      <c r="H1575" s="89" t="s">
        <v>384</v>
      </c>
      <c r="I1575" s="61">
        <v>179466.19036408555</v>
      </c>
    </row>
    <row r="1576" spans="2:9" hidden="1" x14ac:dyDescent="0.3">
      <c r="B1576" s="16" t="s">
        <v>296</v>
      </c>
      <c r="C1576" s="16" t="s">
        <v>244</v>
      </c>
      <c r="D1576" s="15">
        <v>38</v>
      </c>
      <c r="E1576" s="15" t="s">
        <v>42</v>
      </c>
      <c r="F1576" s="16" t="s">
        <v>372</v>
      </c>
      <c r="G1576" s="15" t="s">
        <v>389</v>
      </c>
      <c r="H1576" s="89" t="s">
        <v>374</v>
      </c>
      <c r="I1576" s="61">
        <v>123346.50071916585</v>
      </c>
    </row>
    <row r="1577" spans="2:9" hidden="1" x14ac:dyDescent="0.3">
      <c r="B1577" s="16" t="s">
        <v>296</v>
      </c>
      <c r="C1577" s="16" t="s">
        <v>244</v>
      </c>
      <c r="D1577" s="15">
        <v>42</v>
      </c>
      <c r="E1577" s="15" t="s">
        <v>44</v>
      </c>
      <c r="F1577" s="16" t="s">
        <v>372</v>
      </c>
      <c r="G1577" s="15" t="s">
        <v>390</v>
      </c>
      <c r="H1577" s="89" t="s">
        <v>374</v>
      </c>
      <c r="I1577" s="61">
        <v>32524.54817210016</v>
      </c>
    </row>
    <row r="1578" spans="2:9" hidden="1" x14ac:dyDescent="0.3">
      <c r="B1578" s="16" t="s">
        <v>296</v>
      </c>
      <c r="C1578" s="16" t="s">
        <v>244</v>
      </c>
      <c r="D1578" s="15">
        <v>59</v>
      </c>
      <c r="E1578" s="15" t="s">
        <v>46</v>
      </c>
      <c r="F1578" s="16" t="s">
        <v>372</v>
      </c>
      <c r="G1578" s="15" t="s">
        <v>391</v>
      </c>
      <c r="H1578" s="89" t="s">
        <v>374</v>
      </c>
      <c r="I1578" s="61">
        <v>103468.41894753797</v>
      </c>
    </row>
    <row r="1579" spans="2:9" hidden="1" x14ac:dyDescent="0.3">
      <c r="B1579" s="16" t="s">
        <v>296</v>
      </c>
      <c r="C1579" s="16" t="s">
        <v>244</v>
      </c>
      <c r="D1579" s="15">
        <v>65</v>
      </c>
      <c r="E1579" s="15" t="s">
        <v>48</v>
      </c>
      <c r="F1579" s="16" t="s">
        <v>372</v>
      </c>
      <c r="G1579" s="15" t="s">
        <v>392</v>
      </c>
      <c r="H1579" s="89" t="s">
        <v>393</v>
      </c>
      <c r="I1579" s="61">
        <v>1053.7547363848566</v>
      </c>
    </row>
    <row r="1580" spans="2:9" hidden="1" x14ac:dyDescent="0.3">
      <c r="B1580" s="16" t="s">
        <v>296</v>
      </c>
      <c r="C1580" s="16" t="s">
        <v>244</v>
      </c>
      <c r="D1580" s="15">
        <v>84</v>
      </c>
      <c r="E1580" s="15" t="s">
        <v>50</v>
      </c>
      <c r="F1580" s="16" t="s">
        <v>372</v>
      </c>
      <c r="G1580" s="15" t="s">
        <v>394</v>
      </c>
      <c r="H1580" s="89" t="s">
        <v>393</v>
      </c>
      <c r="I1580" s="61">
        <v>8973.3095182042762</v>
      </c>
    </row>
    <row r="1581" spans="2:9" hidden="1" x14ac:dyDescent="0.3">
      <c r="B1581" s="16" t="s">
        <v>296</v>
      </c>
      <c r="C1581" s="16" t="s">
        <v>244</v>
      </c>
      <c r="D1581" s="15">
        <v>90</v>
      </c>
      <c r="E1581" s="15" t="s">
        <v>52</v>
      </c>
      <c r="F1581" s="16" t="s">
        <v>372</v>
      </c>
      <c r="G1581" s="15" t="s">
        <v>395</v>
      </c>
      <c r="H1581" s="89" t="s">
        <v>384</v>
      </c>
      <c r="I1581" s="61">
        <v>297668.67469879508</v>
      </c>
    </row>
    <row r="1582" spans="2:9" hidden="1" x14ac:dyDescent="0.3">
      <c r="B1582" s="16" t="s">
        <v>296</v>
      </c>
      <c r="C1582" s="16" t="s">
        <v>244</v>
      </c>
      <c r="D1582" s="15">
        <v>91</v>
      </c>
      <c r="E1582" s="15" t="s">
        <v>54</v>
      </c>
      <c r="F1582" s="16" t="s">
        <v>372</v>
      </c>
      <c r="G1582" s="15" t="s">
        <v>396</v>
      </c>
      <c r="H1582" s="89" t="s">
        <v>384</v>
      </c>
      <c r="I1582" s="61">
        <v>256051.34213323877</v>
      </c>
    </row>
    <row r="1583" spans="2:9" hidden="1" x14ac:dyDescent="0.3">
      <c r="B1583" s="16" t="s">
        <v>296</v>
      </c>
      <c r="C1583" s="16" t="s">
        <v>244</v>
      </c>
      <c r="D1583" s="15">
        <v>98</v>
      </c>
      <c r="E1583" s="15" t="s">
        <v>56</v>
      </c>
      <c r="F1583" s="16" t="s">
        <v>372</v>
      </c>
      <c r="G1583" s="15" t="s">
        <v>397</v>
      </c>
      <c r="H1583" s="89" t="s">
        <v>381</v>
      </c>
      <c r="I1583" s="61">
        <v>675749.02943222411</v>
      </c>
    </row>
    <row r="1584" spans="2:9" hidden="1" x14ac:dyDescent="0.3">
      <c r="B1584" s="16" t="s">
        <v>296</v>
      </c>
      <c r="C1584" s="16" t="s">
        <v>244</v>
      </c>
      <c r="D1584" s="15">
        <v>109</v>
      </c>
      <c r="E1584" s="15" t="s">
        <v>58</v>
      </c>
      <c r="F1584" s="16" t="s">
        <v>372</v>
      </c>
      <c r="G1584" s="15" t="s">
        <v>398</v>
      </c>
      <c r="H1584" s="89" t="s">
        <v>393</v>
      </c>
      <c r="I1584" s="61">
        <v>8001.200987065482</v>
      </c>
    </row>
    <row r="1585" spans="2:9" hidden="1" x14ac:dyDescent="0.3">
      <c r="B1585" s="16" t="s">
        <v>296</v>
      </c>
      <c r="C1585" s="16" t="s">
        <v>244</v>
      </c>
      <c r="D1585" s="15">
        <v>114</v>
      </c>
      <c r="E1585" s="15" t="s">
        <v>60</v>
      </c>
      <c r="F1585" s="16" t="s">
        <v>372</v>
      </c>
      <c r="G1585" s="15" t="s">
        <v>399</v>
      </c>
      <c r="H1585" s="89" t="s">
        <v>376</v>
      </c>
      <c r="I1585" s="61">
        <v>272862.95180722879</v>
      </c>
    </row>
    <row r="1586" spans="2:9" hidden="1" x14ac:dyDescent="0.3">
      <c r="B1586" s="16" t="s">
        <v>296</v>
      </c>
      <c r="C1586" s="16" t="s">
        <v>244</v>
      </c>
      <c r="D1586" s="15">
        <v>125</v>
      </c>
      <c r="E1586" s="15" t="s">
        <v>62</v>
      </c>
      <c r="F1586" s="16" t="s">
        <v>372</v>
      </c>
      <c r="G1586" s="15" t="s">
        <v>400</v>
      </c>
      <c r="H1586" s="89" t="s">
        <v>381</v>
      </c>
      <c r="I1586" s="61">
        <v>380100.98900164943</v>
      </c>
    </row>
    <row r="1587" spans="2:9" hidden="1" x14ac:dyDescent="0.3">
      <c r="B1587" s="16" t="s">
        <v>296</v>
      </c>
      <c r="C1587" s="16" t="s">
        <v>244</v>
      </c>
      <c r="D1587" s="15">
        <v>127</v>
      </c>
      <c r="E1587" s="15" t="s">
        <v>64</v>
      </c>
      <c r="F1587" s="16" t="s">
        <v>372</v>
      </c>
      <c r="G1587" s="15" t="s">
        <v>401</v>
      </c>
      <c r="H1587" s="89" t="s">
        <v>393</v>
      </c>
      <c r="I1587" s="61">
        <v>7253.4251938817897</v>
      </c>
    </row>
    <row r="1588" spans="2:9" hidden="1" x14ac:dyDescent="0.3">
      <c r="B1588" s="16" t="s">
        <v>296</v>
      </c>
      <c r="C1588" s="16" t="s">
        <v>244</v>
      </c>
      <c r="D1588" s="15">
        <v>128</v>
      </c>
      <c r="E1588" s="15" t="s">
        <v>66</v>
      </c>
      <c r="F1588" s="16" t="s">
        <v>372</v>
      </c>
      <c r="G1588" s="15" t="s">
        <v>402</v>
      </c>
      <c r="H1588" s="89" t="s">
        <v>384</v>
      </c>
      <c r="I1588" s="61">
        <v>174226.85108079374</v>
      </c>
    </row>
    <row r="1589" spans="2:9" hidden="1" x14ac:dyDescent="0.3">
      <c r="B1589" s="16" t="s">
        <v>296</v>
      </c>
      <c r="C1589" s="16" t="s">
        <v>244</v>
      </c>
      <c r="D1589" s="19">
        <v>130</v>
      </c>
      <c r="E1589" s="19" t="s">
        <v>68</v>
      </c>
      <c r="F1589" s="20" t="s">
        <v>372</v>
      </c>
      <c r="G1589" s="19" t="s">
        <v>403</v>
      </c>
      <c r="H1589" s="90" t="s">
        <v>404</v>
      </c>
      <c r="I1589" s="62">
        <v>248057.22891566259</v>
      </c>
    </row>
    <row r="1590" spans="2:9" hidden="1" x14ac:dyDescent="0.3">
      <c r="B1590" s="16" t="s">
        <v>297</v>
      </c>
      <c r="C1590" s="16" t="s">
        <v>245</v>
      </c>
      <c r="D1590" s="15">
        <v>2</v>
      </c>
      <c r="E1590" s="15" t="s">
        <v>6</v>
      </c>
      <c r="F1590" s="16" t="s">
        <v>372</v>
      </c>
      <c r="G1590" s="15" t="s">
        <v>373</v>
      </c>
      <c r="H1590" s="89" t="s">
        <v>374</v>
      </c>
      <c r="I1590" s="61">
        <v>3775.3643584553347</v>
      </c>
    </row>
    <row r="1591" spans="2:9" hidden="1" x14ac:dyDescent="0.3">
      <c r="B1591" s="16" t="s">
        <v>297</v>
      </c>
      <c r="C1591" s="16" t="s">
        <v>245</v>
      </c>
      <c r="D1591" s="15">
        <v>11</v>
      </c>
      <c r="E1591" s="15" t="s">
        <v>10</v>
      </c>
      <c r="F1591" s="16" t="s">
        <v>372</v>
      </c>
      <c r="G1591" s="15" t="s">
        <v>375</v>
      </c>
      <c r="H1591" s="89" t="s">
        <v>376</v>
      </c>
      <c r="I1591" s="61">
        <v>189037.72051683674</v>
      </c>
    </row>
    <row r="1592" spans="2:9" hidden="1" x14ac:dyDescent="0.3">
      <c r="B1592" s="16" t="s">
        <v>297</v>
      </c>
      <c r="C1592" s="16" t="s">
        <v>245</v>
      </c>
      <c r="D1592" s="15">
        <v>23</v>
      </c>
      <c r="E1592" s="15" t="s">
        <v>323</v>
      </c>
      <c r="F1592" s="16" t="s">
        <v>372</v>
      </c>
      <c r="G1592" s="15" t="s">
        <v>377</v>
      </c>
      <c r="H1592" s="89" t="s">
        <v>376</v>
      </c>
      <c r="I1592" s="61">
        <v>172209.89833383675</v>
      </c>
    </row>
    <row r="1593" spans="2:9" hidden="1" x14ac:dyDescent="0.3">
      <c r="B1593" s="16" t="s">
        <v>297</v>
      </c>
      <c r="C1593" s="16" t="s">
        <v>245</v>
      </c>
      <c r="D1593" s="15">
        <v>24</v>
      </c>
      <c r="E1593" s="15" t="s">
        <v>14</v>
      </c>
      <c r="F1593" s="16" t="s">
        <v>372</v>
      </c>
      <c r="G1593" s="15" t="s">
        <v>378</v>
      </c>
      <c r="H1593" s="89" t="s">
        <v>376</v>
      </c>
      <c r="I1593" s="61">
        <v>167501.77767314648</v>
      </c>
    </row>
    <row r="1594" spans="2:9" hidden="1" x14ac:dyDescent="0.3">
      <c r="B1594" s="16" t="s">
        <v>297</v>
      </c>
      <c r="C1594" s="16" t="s">
        <v>245</v>
      </c>
      <c r="D1594" s="15">
        <v>25</v>
      </c>
      <c r="E1594" s="15" t="s">
        <v>18</v>
      </c>
      <c r="F1594" s="16" t="s">
        <v>372</v>
      </c>
      <c r="G1594" s="15" t="s">
        <v>379</v>
      </c>
      <c r="H1594" s="89" t="s">
        <v>374</v>
      </c>
      <c r="I1594" s="61">
        <v>83750.888836573242</v>
      </c>
    </row>
    <row r="1595" spans="2:9" hidden="1" x14ac:dyDescent="0.3">
      <c r="B1595" s="16" t="s">
        <v>297</v>
      </c>
      <c r="C1595" s="16" t="s">
        <v>245</v>
      </c>
      <c r="D1595" s="15">
        <v>26</v>
      </c>
      <c r="E1595" s="15" t="s">
        <v>22</v>
      </c>
      <c r="F1595" s="16" t="s">
        <v>372</v>
      </c>
      <c r="G1595" s="15" t="s">
        <v>380</v>
      </c>
      <c r="H1595" s="89" t="s">
        <v>381</v>
      </c>
      <c r="I1595" s="61">
        <v>114858.3618330147</v>
      </c>
    </row>
    <row r="1596" spans="2:9" hidden="1" x14ac:dyDescent="0.3">
      <c r="B1596" s="16" t="s">
        <v>297</v>
      </c>
      <c r="C1596" s="16" t="s">
        <v>245</v>
      </c>
      <c r="D1596" s="15">
        <v>27</v>
      </c>
      <c r="E1596" s="15" t="s">
        <v>26</v>
      </c>
      <c r="F1596" s="16" t="s">
        <v>372</v>
      </c>
      <c r="G1596" s="15" t="s">
        <v>382</v>
      </c>
      <c r="H1596" s="89" t="s">
        <v>374</v>
      </c>
      <c r="I1596" s="61">
        <v>1952.5921511612512</v>
      </c>
    </row>
    <row r="1597" spans="2:9" hidden="1" x14ac:dyDescent="0.3">
      <c r="B1597" s="16" t="s">
        <v>297</v>
      </c>
      <c r="C1597" s="16" t="s">
        <v>245</v>
      </c>
      <c r="D1597" s="15">
        <v>28</v>
      </c>
      <c r="E1597" s="15" t="s">
        <v>30</v>
      </c>
      <c r="F1597" s="16" t="s">
        <v>372</v>
      </c>
      <c r="G1597" s="15" t="s">
        <v>383</v>
      </c>
      <c r="H1597" s="89" t="s">
        <v>384</v>
      </c>
      <c r="I1597" s="61">
        <v>143572.95229126845</v>
      </c>
    </row>
    <row r="1598" spans="2:9" hidden="1" x14ac:dyDescent="0.3">
      <c r="B1598" s="16" t="s">
        <v>297</v>
      </c>
      <c r="C1598" s="16" t="s">
        <v>245</v>
      </c>
      <c r="D1598" s="15">
        <v>29</v>
      </c>
      <c r="E1598" s="15" t="s">
        <v>34</v>
      </c>
      <c r="F1598" s="16" t="s">
        <v>372</v>
      </c>
      <c r="G1598" s="15" t="s">
        <v>385</v>
      </c>
      <c r="H1598" s="89" t="s">
        <v>384</v>
      </c>
      <c r="I1598" s="61">
        <v>149555.15863673796</v>
      </c>
    </row>
    <row r="1599" spans="2:9" hidden="1" x14ac:dyDescent="0.3">
      <c r="B1599" s="16" t="s">
        <v>297</v>
      </c>
      <c r="C1599" s="16" t="s">
        <v>245</v>
      </c>
      <c r="D1599" s="15">
        <v>31</v>
      </c>
      <c r="E1599" s="15" t="s">
        <v>36</v>
      </c>
      <c r="F1599" s="16" t="s">
        <v>372</v>
      </c>
      <c r="G1599" s="15" t="s">
        <v>386</v>
      </c>
      <c r="H1599" s="89" t="s">
        <v>384</v>
      </c>
      <c r="I1599" s="61">
        <v>11964.412690939032</v>
      </c>
    </row>
    <row r="1600" spans="2:9" hidden="1" x14ac:dyDescent="0.3">
      <c r="B1600" s="16" t="s">
        <v>297</v>
      </c>
      <c r="C1600" s="16" t="s">
        <v>245</v>
      </c>
      <c r="D1600" s="15">
        <v>34</v>
      </c>
      <c r="E1600" s="15" t="s">
        <v>38</v>
      </c>
      <c r="F1600" s="16" t="s">
        <v>372</v>
      </c>
      <c r="G1600" s="15" t="s">
        <v>387</v>
      </c>
      <c r="H1600" s="89" t="s">
        <v>384</v>
      </c>
      <c r="I1600" s="61">
        <v>5234.4305522858276</v>
      </c>
    </row>
    <row r="1601" spans="2:9" hidden="1" x14ac:dyDescent="0.3">
      <c r="B1601" s="16" t="s">
        <v>297</v>
      </c>
      <c r="C1601" s="16" t="s">
        <v>245</v>
      </c>
      <c r="D1601" s="15">
        <v>35</v>
      </c>
      <c r="E1601" s="15" t="s">
        <v>40</v>
      </c>
      <c r="F1601" s="16" t="s">
        <v>372</v>
      </c>
      <c r="G1601" s="15" t="s">
        <v>388</v>
      </c>
      <c r="H1601" s="89" t="s">
        <v>384</v>
      </c>
      <c r="I1601" s="61">
        <v>173483.98401861603</v>
      </c>
    </row>
    <row r="1602" spans="2:9" hidden="1" x14ac:dyDescent="0.3">
      <c r="B1602" s="16" t="s">
        <v>297</v>
      </c>
      <c r="C1602" s="16" t="s">
        <v>245</v>
      </c>
      <c r="D1602" s="15">
        <v>38</v>
      </c>
      <c r="E1602" s="15" t="s">
        <v>42</v>
      </c>
      <c r="F1602" s="16" t="s">
        <v>372</v>
      </c>
      <c r="G1602" s="15" t="s">
        <v>389</v>
      </c>
      <c r="H1602" s="89" t="s">
        <v>374</v>
      </c>
      <c r="I1602" s="61">
        <v>53839.857109225661</v>
      </c>
    </row>
    <row r="1603" spans="2:9" hidden="1" x14ac:dyDescent="0.3">
      <c r="B1603" s="16" t="s">
        <v>297</v>
      </c>
      <c r="C1603" s="16" t="s">
        <v>245</v>
      </c>
      <c r="D1603" s="15">
        <v>42</v>
      </c>
      <c r="E1603" s="15" t="s">
        <v>44</v>
      </c>
      <c r="F1603" s="16" t="s">
        <v>372</v>
      </c>
      <c r="G1603" s="15" t="s">
        <v>390</v>
      </c>
      <c r="H1603" s="89" t="s">
        <v>374</v>
      </c>
      <c r="I1603" s="61">
        <v>14332.941186854017</v>
      </c>
    </row>
    <row r="1604" spans="2:9" hidden="1" x14ac:dyDescent="0.3">
      <c r="B1604" s="16" t="s">
        <v>297</v>
      </c>
      <c r="C1604" s="16" t="s">
        <v>245</v>
      </c>
      <c r="D1604" s="15">
        <v>59</v>
      </c>
      <c r="E1604" s="15" t="s">
        <v>46</v>
      </c>
      <c r="F1604" s="16" t="s">
        <v>372</v>
      </c>
      <c r="G1604" s="15" t="s">
        <v>391</v>
      </c>
      <c r="H1604" s="89" t="s">
        <v>374</v>
      </c>
      <c r="I1604" s="61">
        <v>103468.41894753797</v>
      </c>
    </row>
    <row r="1605" spans="2:9" hidden="1" x14ac:dyDescent="0.3">
      <c r="B1605" s="16" t="s">
        <v>297</v>
      </c>
      <c r="C1605" s="16" t="s">
        <v>245</v>
      </c>
      <c r="D1605" s="15">
        <v>65</v>
      </c>
      <c r="E1605" s="15" t="s">
        <v>48</v>
      </c>
      <c r="F1605" s="16" t="s">
        <v>372</v>
      </c>
      <c r="G1605" s="15" t="s">
        <v>392</v>
      </c>
      <c r="H1605" s="89" t="s">
        <v>393</v>
      </c>
      <c r="I1605" s="61">
        <v>711.88255511087277</v>
      </c>
    </row>
    <row r="1606" spans="2:9" hidden="1" x14ac:dyDescent="0.3">
      <c r="B1606" s="16" t="s">
        <v>297</v>
      </c>
      <c r="C1606" s="16" t="s">
        <v>245</v>
      </c>
      <c r="D1606" s="15">
        <v>84</v>
      </c>
      <c r="E1606" s="15" t="s">
        <v>50</v>
      </c>
      <c r="F1606" s="16" t="s">
        <v>372</v>
      </c>
      <c r="G1606" s="15" t="s">
        <v>394</v>
      </c>
      <c r="H1606" s="89" t="s">
        <v>393</v>
      </c>
      <c r="I1606" s="61">
        <v>5234.4305522858276</v>
      </c>
    </row>
    <row r="1607" spans="2:9" hidden="1" x14ac:dyDescent="0.3">
      <c r="B1607" s="16" t="s">
        <v>297</v>
      </c>
      <c r="C1607" s="16" t="s">
        <v>245</v>
      </c>
      <c r="D1607" s="15">
        <v>90</v>
      </c>
      <c r="E1607" s="15" t="s">
        <v>52</v>
      </c>
      <c r="F1607" s="16" t="s">
        <v>372</v>
      </c>
      <c r="G1607" s="15" t="s">
        <v>395</v>
      </c>
      <c r="H1607" s="89" t="s">
        <v>384</v>
      </c>
      <c r="I1607" s="61">
        <v>227323.8411278417</v>
      </c>
    </row>
    <row r="1608" spans="2:9" hidden="1" x14ac:dyDescent="0.3">
      <c r="B1608" s="16" t="s">
        <v>297</v>
      </c>
      <c r="C1608" s="16" t="s">
        <v>245</v>
      </c>
      <c r="D1608" s="15">
        <v>91</v>
      </c>
      <c r="E1608" s="15" t="s">
        <v>54</v>
      </c>
      <c r="F1608" s="16" t="s">
        <v>372</v>
      </c>
      <c r="G1608" s="15" t="s">
        <v>396</v>
      </c>
      <c r="H1608" s="89" t="s">
        <v>384</v>
      </c>
      <c r="I1608" s="61">
        <v>197412.80940049415</v>
      </c>
    </row>
    <row r="1609" spans="2:9" hidden="1" x14ac:dyDescent="0.3">
      <c r="B1609" s="16" t="s">
        <v>297</v>
      </c>
      <c r="C1609" s="16" t="s">
        <v>245</v>
      </c>
      <c r="D1609" s="15">
        <v>98</v>
      </c>
      <c r="E1609" s="15" t="s">
        <v>56</v>
      </c>
      <c r="F1609" s="16" t="s">
        <v>372</v>
      </c>
      <c r="G1609" s="15" t="s">
        <v>397</v>
      </c>
      <c r="H1609" s="89" t="s">
        <v>381</v>
      </c>
      <c r="I1609" s="61">
        <v>675749.02943222411</v>
      </c>
    </row>
    <row r="1610" spans="2:9" hidden="1" x14ac:dyDescent="0.3">
      <c r="B1610" s="16" t="s">
        <v>297</v>
      </c>
      <c r="C1610" s="16" t="s">
        <v>245</v>
      </c>
      <c r="D1610" s="15">
        <v>109</v>
      </c>
      <c r="E1610" s="15" t="s">
        <v>58</v>
      </c>
      <c r="F1610" s="16" t="s">
        <v>372</v>
      </c>
      <c r="G1610" s="15" t="s">
        <v>398</v>
      </c>
      <c r="H1610" s="89" t="s">
        <v>393</v>
      </c>
      <c r="I1610" s="61">
        <v>9804.9919040198711</v>
      </c>
    </row>
    <row r="1611" spans="2:9" hidden="1" x14ac:dyDescent="0.3">
      <c r="B1611" s="16" t="s">
        <v>297</v>
      </c>
      <c r="C1611" s="16" t="s">
        <v>245</v>
      </c>
      <c r="D1611" s="15">
        <v>114</v>
      </c>
      <c r="E1611" s="15" t="s">
        <v>60</v>
      </c>
      <c r="F1611" s="16" t="s">
        <v>372</v>
      </c>
      <c r="G1611" s="15" t="s">
        <v>399</v>
      </c>
      <c r="H1611" s="89" t="s">
        <v>376</v>
      </c>
      <c r="I1611" s="61">
        <v>269199.28554612829</v>
      </c>
    </row>
    <row r="1612" spans="2:9" hidden="1" x14ac:dyDescent="0.3">
      <c r="B1612" s="16" t="s">
        <v>297</v>
      </c>
      <c r="C1612" s="16" t="s">
        <v>245</v>
      </c>
      <c r="D1612" s="15">
        <v>125</v>
      </c>
      <c r="E1612" s="15" t="s">
        <v>62</v>
      </c>
      <c r="F1612" s="16" t="s">
        <v>372</v>
      </c>
      <c r="G1612" s="15" t="s">
        <v>400</v>
      </c>
      <c r="H1612" s="89" t="s">
        <v>381</v>
      </c>
      <c r="I1612" s="61">
        <v>205787.89828415145</v>
      </c>
    </row>
    <row r="1613" spans="2:9" hidden="1" x14ac:dyDescent="0.3">
      <c r="B1613" s="16" t="s">
        <v>297</v>
      </c>
      <c r="C1613" s="16" t="s">
        <v>245</v>
      </c>
      <c r="D1613" s="15">
        <v>127</v>
      </c>
      <c r="E1613" s="15" t="s">
        <v>64</v>
      </c>
      <c r="F1613" s="16" t="s">
        <v>372</v>
      </c>
      <c r="G1613" s="15" t="s">
        <v>401</v>
      </c>
      <c r="H1613" s="89" t="s">
        <v>393</v>
      </c>
      <c r="I1613" s="61">
        <v>5234.4305522858276</v>
      </c>
    </row>
    <row r="1614" spans="2:9" hidden="1" x14ac:dyDescent="0.3">
      <c r="B1614" s="16" t="s">
        <v>297</v>
      </c>
      <c r="C1614" s="16" t="s">
        <v>245</v>
      </c>
      <c r="D1614" s="15">
        <v>128</v>
      </c>
      <c r="E1614" s="15" t="s">
        <v>66</v>
      </c>
      <c r="F1614" s="16" t="s">
        <v>372</v>
      </c>
      <c r="G1614" s="15" t="s">
        <v>402</v>
      </c>
      <c r="H1614" s="89" t="s">
        <v>384</v>
      </c>
      <c r="I1614" s="61">
        <v>113661.92056392087</v>
      </c>
    </row>
    <row r="1615" spans="2:9" hidden="1" x14ac:dyDescent="0.3">
      <c r="B1615" s="16" t="s">
        <v>297</v>
      </c>
      <c r="C1615" s="16" t="s">
        <v>245</v>
      </c>
      <c r="D1615" s="19">
        <v>130</v>
      </c>
      <c r="E1615" s="19" t="s">
        <v>68</v>
      </c>
      <c r="F1615" s="20" t="s">
        <v>372</v>
      </c>
      <c r="G1615" s="19" t="s">
        <v>403</v>
      </c>
      <c r="H1615" s="90" t="s">
        <v>404</v>
      </c>
      <c r="I1615" s="62">
        <v>184251.95544046123</v>
      </c>
    </row>
    <row r="1616" spans="2:9" hidden="1" x14ac:dyDescent="0.3">
      <c r="B1616" s="16" t="s">
        <v>297</v>
      </c>
      <c r="C1616" s="16" t="s">
        <v>246</v>
      </c>
      <c r="D1616" s="15">
        <v>2</v>
      </c>
      <c r="E1616" s="15" t="s">
        <v>6</v>
      </c>
      <c r="F1616" s="16" t="s">
        <v>372</v>
      </c>
      <c r="G1616" s="15" t="s">
        <v>373</v>
      </c>
      <c r="H1616" s="89" t="s">
        <v>374</v>
      </c>
      <c r="I1616" s="61">
        <v>3775.3643584553347</v>
      </c>
    </row>
    <row r="1617" spans="2:9" hidden="1" x14ac:dyDescent="0.3">
      <c r="B1617" s="16" t="s">
        <v>297</v>
      </c>
      <c r="C1617" s="16" t="s">
        <v>246</v>
      </c>
      <c r="D1617" s="15">
        <v>11</v>
      </c>
      <c r="E1617" s="15" t="s">
        <v>10</v>
      </c>
      <c r="F1617" s="16" t="s">
        <v>372</v>
      </c>
      <c r="G1617" s="15" t="s">
        <v>375</v>
      </c>
      <c r="H1617" s="89" t="s">
        <v>376</v>
      </c>
      <c r="I1617" s="61">
        <v>190038.08186434346</v>
      </c>
    </row>
    <row r="1618" spans="2:9" hidden="1" x14ac:dyDescent="0.3">
      <c r="B1618" s="16" t="s">
        <v>297</v>
      </c>
      <c r="C1618" s="16" t="s">
        <v>246</v>
      </c>
      <c r="D1618" s="15">
        <v>23</v>
      </c>
      <c r="E1618" s="15" t="s">
        <v>323</v>
      </c>
      <c r="F1618" s="16" t="s">
        <v>372</v>
      </c>
      <c r="G1618" s="15" t="s">
        <v>377</v>
      </c>
      <c r="H1618" s="89" t="s">
        <v>376</v>
      </c>
      <c r="I1618" s="61">
        <v>172209.89833383675</v>
      </c>
    </row>
    <row r="1619" spans="2:9" hidden="1" x14ac:dyDescent="0.3">
      <c r="B1619" s="16" t="s">
        <v>297</v>
      </c>
      <c r="C1619" s="16" t="s">
        <v>246</v>
      </c>
      <c r="D1619" s="15">
        <v>24</v>
      </c>
      <c r="E1619" s="15" t="s">
        <v>14</v>
      </c>
      <c r="F1619" s="16" t="s">
        <v>372</v>
      </c>
      <c r="G1619" s="15" t="s">
        <v>378</v>
      </c>
      <c r="H1619" s="89" t="s">
        <v>376</v>
      </c>
      <c r="I1619" s="61">
        <v>175204.62065321149</v>
      </c>
    </row>
    <row r="1620" spans="2:9" hidden="1" x14ac:dyDescent="0.3">
      <c r="B1620" s="16" t="s">
        <v>297</v>
      </c>
      <c r="C1620" s="16" t="s">
        <v>246</v>
      </c>
      <c r="D1620" s="15">
        <v>25</v>
      </c>
      <c r="E1620" s="15" t="s">
        <v>18</v>
      </c>
      <c r="F1620" s="16" t="s">
        <v>372</v>
      </c>
      <c r="G1620" s="15" t="s">
        <v>379</v>
      </c>
      <c r="H1620" s="89" t="s">
        <v>374</v>
      </c>
      <c r="I1620" s="61">
        <v>87512.528915060655</v>
      </c>
    </row>
    <row r="1621" spans="2:9" hidden="1" x14ac:dyDescent="0.3">
      <c r="B1621" s="16" t="s">
        <v>297</v>
      </c>
      <c r="C1621" s="16" t="s">
        <v>246</v>
      </c>
      <c r="D1621" s="15">
        <v>26</v>
      </c>
      <c r="E1621" s="15" t="s">
        <v>22</v>
      </c>
      <c r="F1621" s="16" t="s">
        <v>372</v>
      </c>
      <c r="G1621" s="15" t="s">
        <v>380</v>
      </c>
      <c r="H1621" s="89" t="s">
        <v>381</v>
      </c>
      <c r="I1621" s="61">
        <v>106734.73033608208</v>
      </c>
    </row>
    <row r="1622" spans="2:9" hidden="1" x14ac:dyDescent="0.3">
      <c r="B1622" s="16" t="s">
        <v>297</v>
      </c>
      <c r="C1622" s="16" t="s">
        <v>246</v>
      </c>
      <c r="D1622" s="15">
        <v>27</v>
      </c>
      <c r="E1622" s="15" t="s">
        <v>26</v>
      </c>
      <c r="F1622" s="16" t="s">
        <v>372</v>
      </c>
      <c r="G1622" s="15" t="s">
        <v>382</v>
      </c>
      <c r="H1622" s="89" t="s">
        <v>374</v>
      </c>
      <c r="I1622" s="61">
        <v>1952.5921511612512</v>
      </c>
    </row>
    <row r="1623" spans="2:9" hidden="1" x14ac:dyDescent="0.3">
      <c r="B1623" s="16" t="s">
        <v>297</v>
      </c>
      <c r="C1623" s="16" t="s">
        <v>246</v>
      </c>
      <c r="D1623" s="15">
        <v>28</v>
      </c>
      <c r="E1623" s="15" t="s">
        <v>30</v>
      </c>
      <c r="F1623" s="16" t="s">
        <v>372</v>
      </c>
      <c r="G1623" s="15" t="s">
        <v>383</v>
      </c>
      <c r="H1623" s="89" t="s">
        <v>384</v>
      </c>
      <c r="I1623" s="61">
        <v>149210.58458756848</v>
      </c>
    </row>
    <row r="1624" spans="2:9" hidden="1" x14ac:dyDescent="0.3">
      <c r="B1624" s="16" t="s">
        <v>297</v>
      </c>
      <c r="C1624" s="16" t="s">
        <v>246</v>
      </c>
      <c r="D1624" s="15">
        <v>29</v>
      </c>
      <c r="E1624" s="15" t="s">
        <v>34</v>
      </c>
      <c r="F1624" s="16" t="s">
        <v>372</v>
      </c>
      <c r="G1624" s="15" t="s">
        <v>385</v>
      </c>
      <c r="H1624" s="89" t="s">
        <v>384</v>
      </c>
      <c r="I1624" s="61">
        <v>139302.62379367984</v>
      </c>
    </row>
    <row r="1625" spans="2:9" hidden="1" x14ac:dyDescent="0.3">
      <c r="B1625" s="16" t="s">
        <v>297</v>
      </c>
      <c r="C1625" s="16" t="s">
        <v>246</v>
      </c>
      <c r="D1625" s="15">
        <v>31</v>
      </c>
      <c r="E1625" s="15" t="s">
        <v>36</v>
      </c>
      <c r="F1625" s="16" t="s">
        <v>372</v>
      </c>
      <c r="G1625" s="15" t="s">
        <v>386</v>
      </c>
      <c r="H1625" s="89" t="s">
        <v>384</v>
      </c>
      <c r="I1625" s="61">
        <v>10926.472683503669</v>
      </c>
    </row>
    <row r="1626" spans="2:9" hidden="1" x14ac:dyDescent="0.3">
      <c r="B1626" s="16" t="s">
        <v>297</v>
      </c>
      <c r="C1626" s="16" t="s">
        <v>246</v>
      </c>
      <c r="D1626" s="15">
        <v>34</v>
      </c>
      <c r="E1626" s="15" t="s">
        <v>38</v>
      </c>
      <c r="F1626" s="16" t="s">
        <v>372</v>
      </c>
      <c r="G1626" s="15" t="s">
        <v>387</v>
      </c>
      <c r="H1626" s="89" t="s">
        <v>384</v>
      </c>
      <c r="I1626" s="61">
        <v>9400.4390512707978</v>
      </c>
    </row>
    <row r="1627" spans="2:9" hidden="1" x14ac:dyDescent="0.3">
      <c r="B1627" s="16" t="s">
        <v>297</v>
      </c>
      <c r="C1627" s="16" t="s">
        <v>246</v>
      </c>
      <c r="D1627" s="15">
        <v>35</v>
      </c>
      <c r="E1627" s="15" t="s">
        <v>40</v>
      </c>
      <c r="F1627" s="16" t="s">
        <v>372</v>
      </c>
      <c r="G1627" s="15" t="s">
        <v>388</v>
      </c>
      <c r="H1627" s="89" t="s">
        <v>384</v>
      </c>
      <c r="I1627" s="61">
        <v>159901.34250109541</v>
      </c>
    </row>
    <row r="1628" spans="2:9" hidden="1" x14ac:dyDescent="0.3">
      <c r="B1628" s="16" t="s">
        <v>297</v>
      </c>
      <c r="C1628" s="16" t="s">
        <v>246</v>
      </c>
      <c r="D1628" s="15">
        <v>38</v>
      </c>
      <c r="E1628" s="15" t="s">
        <v>42</v>
      </c>
      <c r="F1628" s="16" t="s">
        <v>372</v>
      </c>
      <c r="G1628" s="15" t="s">
        <v>389</v>
      </c>
      <c r="H1628" s="89" t="s">
        <v>374</v>
      </c>
      <c r="I1628" s="61">
        <v>82313.313793237132</v>
      </c>
    </row>
    <row r="1629" spans="2:9" hidden="1" x14ac:dyDescent="0.3">
      <c r="B1629" s="16" t="s">
        <v>297</v>
      </c>
      <c r="C1629" s="16" t="s">
        <v>246</v>
      </c>
      <c r="D1629" s="15">
        <v>42</v>
      </c>
      <c r="E1629" s="15" t="s">
        <v>44</v>
      </c>
      <c r="F1629" s="16" t="s">
        <v>372</v>
      </c>
      <c r="G1629" s="15" t="s">
        <v>390</v>
      </c>
      <c r="H1629" s="89" t="s">
        <v>374</v>
      </c>
      <c r="I1629" s="61">
        <v>14332.941186854017</v>
      </c>
    </row>
    <row r="1630" spans="2:9" hidden="1" x14ac:dyDescent="0.3">
      <c r="B1630" s="16" t="s">
        <v>297</v>
      </c>
      <c r="C1630" s="16" t="s">
        <v>246</v>
      </c>
      <c r="D1630" s="15">
        <v>59</v>
      </c>
      <c r="E1630" s="15" t="s">
        <v>46</v>
      </c>
      <c r="F1630" s="16" t="s">
        <v>372</v>
      </c>
      <c r="G1630" s="15" t="s">
        <v>391</v>
      </c>
      <c r="H1630" s="89" t="s">
        <v>374</v>
      </c>
      <c r="I1630" s="61">
        <v>103468.41894753797</v>
      </c>
    </row>
    <row r="1631" spans="2:9" hidden="1" x14ac:dyDescent="0.3">
      <c r="B1631" s="16" t="s">
        <v>297</v>
      </c>
      <c r="C1631" s="16" t="s">
        <v>246</v>
      </c>
      <c r="D1631" s="15">
        <v>65</v>
      </c>
      <c r="E1631" s="15" t="s">
        <v>48</v>
      </c>
      <c r="F1631" s="16" t="s">
        <v>372</v>
      </c>
      <c r="G1631" s="15" t="s">
        <v>392</v>
      </c>
      <c r="H1631" s="89" t="s">
        <v>393</v>
      </c>
      <c r="I1631" s="61">
        <v>1053.7547363848566</v>
      </c>
    </row>
    <row r="1632" spans="2:9" hidden="1" x14ac:dyDescent="0.3">
      <c r="B1632" s="16" t="s">
        <v>297</v>
      </c>
      <c r="C1632" s="16" t="s">
        <v>246</v>
      </c>
      <c r="D1632" s="15">
        <v>84</v>
      </c>
      <c r="E1632" s="15" t="s">
        <v>50</v>
      </c>
      <c r="F1632" s="16" t="s">
        <v>372</v>
      </c>
      <c r="G1632" s="15" t="s">
        <v>394</v>
      </c>
      <c r="H1632" s="89" t="s">
        <v>393</v>
      </c>
      <c r="I1632" s="61">
        <v>8542.7035524558833</v>
      </c>
    </row>
    <row r="1633" spans="2:9" hidden="1" x14ac:dyDescent="0.3">
      <c r="B1633" s="16" t="s">
        <v>297</v>
      </c>
      <c r="C1633" s="16" t="s">
        <v>246</v>
      </c>
      <c r="D1633" s="15">
        <v>90</v>
      </c>
      <c r="E1633" s="15" t="s">
        <v>52</v>
      </c>
      <c r="F1633" s="16" t="s">
        <v>372</v>
      </c>
      <c r="G1633" s="15" t="s">
        <v>395</v>
      </c>
      <c r="H1633" s="89" t="s">
        <v>384</v>
      </c>
      <c r="I1633" s="61">
        <v>209683.75948518759</v>
      </c>
    </row>
    <row r="1634" spans="2:9" hidden="1" x14ac:dyDescent="0.3">
      <c r="B1634" s="16" t="s">
        <v>297</v>
      </c>
      <c r="C1634" s="16" t="s">
        <v>246</v>
      </c>
      <c r="D1634" s="15">
        <v>91</v>
      </c>
      <c r="E1634" s="15" t="s">
        <v>54</v>
      </c>
      <c r="F1634" s="16" t="s">
        <v>372</v>
      </c>
      <c r="G1634" s="15" t="s">
        <v>396</v>
      </c>
      <c r="H1634" s="89" t="s">
        <v>384</v>
      </c>
      <c r="I1634" s="61">
        <v>186774.61997572478</v>
      </c>
    </row>
    <row r="1635" spans="2:9" hidden="1" x14ac:dyDescent="0.3">
      <c r="B1635" s="16" t="s">
        <v>297</v>
      </c>
      <c r="C1635" s="16" t="s">
        <v>246</v>
      </c>
      <c r="D1635" s="15">
        <v>98</v>
      </c>
      <c r="E1635" s="15" t="s">
        <v>56</v>
      </c>
      <c r="F1635" s="16" t="s">
        <v>372</v>
      </c>
      <c r="G1635" s="15" t="s">
        <v>397</v>
      </c>
      <c r="H1635" s="89" t="s">
        <v>381</v>
      </c>
      <c r="I1635" s="61">
        <v>675749.02943222411</v>
      </c>
    </row>
    <row r="1636" spans="2:9" hidden="1" x14ac:dyDescent="0.3">
      <c r="B1636" s="16" t="s">
        <v>297</v>
      </c>
      <c r="C1636" s="16" t="s">
        <v>246</v>
      </c>
      <c r="D1636" s="15">
        <v>109</v>
      </c>
      <c r="E1636" s="15" t="s">
        <v>58</v>
      </c>
      <c r="F1636" s="16" t="s">
        <v>372</v>
      </c>
      <c r="G1636" s="15" t="s">
        <v>398</v>
      </c>
      <c r="H1636" s="89" t="s">
        <v>393</v>
      </c>
      <c r="I1636" s="61">
        <v>9804.9919040198711</v>
      </c>
    </row>
    <row r="1637" spans="2:9" hidden="1" x14ac:dyDescent="0.3">
      <c r="B1637" s="16" t="s">
        <v>297</v>
      </c>
      <c r="C1637" s="16" t="s">
        <v>246</v>
      </c>
      <c r="D1637" s="15">
        <v>114</v>
      </c>
      <c r="E1637" s="15" t="s">
        <v>60</v>
      </c>
      <c r="F1637" s="16" t="s">
        <v>372</v>
      </c>
      <c r="G1637" s="15" t="s">
        <v>399</v>
      </c>
      <c r="H1637" s="89" t="s">
        <v>376</v>
      </c>
      <c r="I1637" s="61">
        <v>222034.66257086216</v>
      </c>
    </row>
    <row r="1638" spans="2:9" hidden="1" x14ac:dyDescent="0.3">
      <c r="B1638" s="16" t="s">
        <v>297</v>
      </c>
      <c r="C1638" s="16" t="s">
        <v>246</v>
      </c>
      <c r="D1638" s="15">
        <v>125</v>
      </c>
      <c r="E1638" s="15" t="s">
        <v>62</v>
      </c>
      <c r="F1638" s="16" t="s">
        <v>372</v>
      </c>
      <c r="G1638" s="15" t="s">
        <v>400</v>
      </c>
      <c r="H1638" s="89" t="s">
        <v>381</v>
      </c>
      <c r="I1638" s="61">
        <v>253654.31364808098</v>
      </c>
    </row>
    <row r="1639" spans="2:9" hidden="1" x14ac:dyDescent="0.3">
      <c r="B1639" s="16" t="s">
        <v>297</v>
      </c>
      <c r="C1639" s="16" t="s">
        <v>246</v>
      </c>
      <c r="D1639" s="15">
        <v>127</v>
      </c>
      <c r="E1639" s="15" t="s">
        <v>64</v>
      </c>
      <c r="F1639" s="16" t="s">
        <v>372</v>
      </c>
      <c r="G1639" s="15" t="s">
        <v>401</v>
      </c>
      <c r="H1639" s="89" t="s">
        <v>393</v>
      </c>
      <c r="I1639" s="61">
        <v>7680.5735748379175</v>
      </c>
    </row>
    <row r="1640" spans="2:9" hidden="1" x14ac:dyDescent="0.3">
      <c r="B1640" s="16" t="s">
        <v>297</v>
      </c>
      <c r="C1640" s="16" t="s">
        <v>246</v>
      </c>
      <c r="D1640" s="15">
        <v>128</v>
      </c>
      <c r="E1640" s="15" t="s">
        <v>66</v>
      </c>
      <c r="F1640" s="16" t="s">
        <v>372</v>
      </c>
      <c r="G1640" s="15" t="s">
        <v>402</v>
      </c>
      <c r="H1640" s="89" t="s">
        <v>384</v>
      </c>
      <c r="I1640" s="61">
        <v>138362.31456564041</v>
      </c>
    </row>
    <row r="1641" spans="2:9" hidden="1" x14ac:dyDescent="0.3">
      <c r="B1641" s="16" t="s">
        <v>297</v>
      </c>
      <c r="C1641" s="16" t="s">
        <v>246</v>
      </c>
      <c r="D1641" s="19">
        <v>130</v>
      </c>
      <c r="E1641" s="19" t="s">
        <v>68</v>
      </c>
      <c r="F1641" s="20" t="s">
        <v>372</v>
      </c>
      <c r="G1641" s="19" t="s">
        <v>403</v>
      </c>
      <c r="H1641" s="90" t="s">
        <v>404</v>
      </c>
      <c r="I1641" s="62">
        <v>143415.38046658371</v>
      </c>
    </row>
    <row r="1642" spans="2:9" hidden="1" x14ac:dyDescent="0.3">
      <c r="B1642" s="16" t="s">
        <v>297</v>
      </c>
      <c r="C1642" s="16" t="s">
        <v>247</v>
      </c>
      <c r="D1642" s="15">
        <v>2</v>
      </c>
      <c r="E1642" s="15" t="s">
        <v>6</v>
      </c>
      <c r="F1642" s="16" t="s">
        <v>372</v>
      </c>
      <c r="G1642" s="15" t="s">
        <v>373</v>
      </c>
      <c r="H1642" s="89" t="s">
        <v>374</v>
      </c>
      <c r="I1642" s="61">
        <v>3775.3643584553347</v>
      </c>
    </row>
    <row r="1643" spans="2:9" hidden="1" x14ac:dyDescent="0.3">
      <c r="B1643" s="16" t="s">
        <v>297</v>
      </c>
      <c r="C1643" s="16" t="s">
        <v>247</v>
      </c>
      <c r="D1643" s="15">
        <v>11</v>
      </c>
      <c r="E1643" s="15" t="s">
        <v>10</v>
      </c>
      <c r="F1643" s="16" t="s">
        <v>372</v>
      </c>
      <c r="G1643" s="15" t="s">
        <v>375</v>
      </c>
      <c r="H1643" s="89" t="s">
        <v>376</v>
      </c>
      <c r="I1643" s="61">
        <v>248057.22891566259</v>
      </c>
    </row>
    <row r="1644" spans="2:9" hidden="1" x14ac:dyDescent="0.3">
      <c r="B1644" s="16" t="s">
        <v>297</v>
      </c>
      <c r="C1644" s="16" t="s">
        <v>247</v>
      </c>
      <c r="D1644" s="15">
        <v>23</v>
      </c>
      <c r="E1644" s="15" t="s">
        <v>323</v>
      </c>
      <c r="F1644" s="16" t="s">
        <v>372</v>
      </c>
      <c r="G1644" s="15" t="s">
        <v>377</v>
      </c>
      <c r="H1644" s="89" t="s">
        <v>376</v>
      </c>
      <c r="I1644" s="61">
        <v>215359.42843690264</v>
      </c>
    </row>
    <row r="1645" spans="2:9" hidden="1" x14ac:dyDescent="0.3">
      <c r="B1645" s="16" t="s">
        <v>297</v>
      </c>
      <c r="C1645" s="16" t="s">
        <v>247</v>
      </c>
      <c r="D1645" s="15">
        <v>24</v>
      </c>
      <c r="E1645" s="15" t="s">
        <v>14</v>
      </c>
      <c r="F1645" s="16" t="s">
        <v>372</v>
      </c>
      <c r="G1645" s="15" t="s">
        <v>378</v>
      </c>
      <c r="H1645" s="89" t="s">
        <v>376</v>
      </c>
      <c r="I1645" s="61">
        <v>167501.77767314648</v>
      </c>
    </row>
    <row r="1646" spans="2:9" hidden="1" x14ac:dyDescent="0.3">
      <c r="B1646" s="16" t="s">
        <v>297</v>
      </c>
      <c r="C1646" s="16" t="s">
        <v>247</v>
      </c>
      <c r="D1646" s="15">
        <v>25</v>
      </c>
      <c r="E1646" s="15" t="s">
        <v>18</v>
      </c>
      <c r="F1646" s="16" t="s">
        <v>372</v>
      </c>
      <c r="G1646" s="15" t="s">
        <v>379</v>
      </c>
      <c r="H1646" s="89" t="s">
        <v>374</v>
      </c>
      <c r="I1646" s="61">
        <v>83750.888836573242</v>
      </c>
    </row>
    <row r="1647" spans="2:9" hidden="1" x14ac:dyDescent="0.3">
      <c r="B1647" s="16" t="s">
        <v>297</v>
      </c>
      <c r="C1647" s="16" t="s">
        <v>247</v>
      </c>
      <c r="D1647" s="15">
        <v>26</v>
      </c>
      <c r="E1647" s="15" t="s">
        <v>22</v>
      </c>
      <c r="F1647" s="16" t="s">
        <v>372</v>
      </c>
      <c r="G1647" s="15" t="s">
        <v>380</v>
      </c>
      <c r="H1647" s="89" t="s">
        <v>381</v>
      </c>
      <c r="I1647" s="61">
        <v>114858.3618330147</v>
      </c>
    </row>
    <row r="1648" spans="2:9" hidden="1" x14ac:dyDescent="0.3">
      <c r="B1648" s="16" t="s">
        <v>297</v>
      </c>
      <c r="C1648" s="16" t="s">
        <v>247</v>
      </c>
      <c r="D1648" s="15">
        <v>27</v>
      </c>
      <c r="E1648" s="15" t="s">
        <v>26</v>
      </c>
      <c r="F1648" s="16" t="s">
        <v>372</v>
      </c>
      <c r="G1648" s="15" t="s">
        <v>382</v>
      </c>
      <c r="H1648" s="89" t="s">
        <v>374</v>
      </c>
      <c r="I1648" s="61">
        <v>1952.5921511612512</v>
      </c>
    </row>
    <row r="1649" spans="2:9" hidden="1" x14ac:dyDescent="0.3">
      <c r="B1649" s="16" t="s">
        <v>297</v>
      </c>
      <c r="C1649" s="16" t="s">
        <v>247</v>
      </c>
      <c r="D1649" s="15">
        <v>28</v>
      </c>
      <c r="E1649" s="15" t="s">
        <v>30</v>
      </c>
      <c r="F1649" s="16" t="s">
        <v>372</v>
      </c>
      <c r="G1649" s="15" t="s">
        <v>383</v>
      </c>
      <c r="H1649" s="89" t="s">
        <v>384</v>
      </c>
      <c r="I1649" s="61">
        <v>143572.95229126845</v>
      </c>
    </row>
    <row r="1650" spans="2:9" hidden="1" x14ac:dyDescent="0.3">
      <c r="B1650" s="16" t="s">
        <v>297</v>
      </c>
      <c r="C1650" s="16" t="s">
        <v>247</v>
      </c>
      <c r="D1650" s="15">
        <v>29</v>
      </c>
      <c r="E1650" s="15" t="s">
        <v>34</v>
      </c>
      <c r="F1650" s="16" t="s">
        <v>372</v>
      </c>
      <c r="G1650" s="15" t="s">
        <v>385</v>
      </c>
      <c r="H1650" s="89" t="s">
        <v>384</v>
      </c>
      <c r="I1650" s="61">
        <v>149555.15863673796</v>
      </c>
    </row>
    <row r="1651" spans="2:9" hidden="1" x14ac:dyDescent="0.3">
      <c r="B1651" s="16" t="s">
        <v>297</v>
      </c>
      <c r="C1651" s="16" t="s">
        <v>247</v>
      </c>
      <c r="D1651" s="15">
        <v>31</v>
      </c>
      <c r="E1651" s="15" t="s">
        <v>36</v>
      </c>
      <c r="F1651" s="16" t="s">
        <v>372</v>
      </c>
      <c r="G1651" s="15" t="s">
        <v>386</v>
      </c>
      <c r="H1651" s="89" t="s">
        <v>384</v>
      </c>
      <c r="I1651" s="61">
        <v>10926.472683503669</v>
      </c>
    </row>
    <row r="1652" spans="2:9" hidden="1" x14ac:dyDescent="0.3">
      <c r="B1652" s="16" t="s">
        <v>297</v>
      </c>
      <c r="C1652" s="16" t="s">
        <v>247</v>
      </c>
      <c r="D1652" s="15">
        <v>34</v>
      </c>
      <c r="E1652" s="15" t="s">
        <v>38</v>
      </c>
      <c r="F1652" s="16" t="s">
        <v>372</v>
      </c>
      <c r="G1652" s="15" t="s">
        <v>387</v>
      </c>
      <c r="H1652" s="89" t="s">
        <v>384</v>
      </c>
      <c r="I1652" s="61">
        <v>9400.4390512707978</v>
      </c>
    </row>
    <row r="1653" spans="2:9" hidden="1" x14ac:dyDescent="0.3">
      <c r="B1653" s="16" t="s">
        <v>297</v>
      </c>
      <c r="C1653" s="16" t="s">
        <v>247</v>
      </c>
      <c r="D1653" s="15">
        <v>35</v>
      </c>
      <c r="E1653" s="15" t="s">
        <v>40</v>
      </c>
      <c r="F1653" s="16" t="s">
        <v>372</v>
      </c>
      <c r="G1653" s="15" t="s">
        <v>388</v>
      </c>
      <c r="H1653" s="89" t="s">
        <v>384</v>
      </c>
      <c r="I1653" s="61">
        <v>173483.98401861603</v>
      </c>
    </row>
    <row r="1654" spans="2:9" hidden="1" x14ac:dyDescent="0.3">
      <c r="B1654" s="16" t="s">
        <v>297</v>
      </c>
      <c r="C1654" s="16" t="s">
        <v>247</v>
      </c>
      <c r="D1654" s="15">
        <v>38</v>
      </c>
      <c r="E1654" s="15" t="s">
        <v>42</v>
      </c>
      <c r="F1654" s="16" t="s">
        <v>372</v>
      </c>
      <c r="G1654" s="15" t="s">
        <v>389</v>
      </c>
      <c r="H1654" s="89" t="s">
        <v>374</v>
      </c>
      <c r="I1654" s="61">
        <v>82313.313793237132</v>
      </c>
    </row>
    <row r="1655" spans="2:9" hidden="1" x14ac:dyDescent="0.3">
      <c r="B1655" s="16" t="s">
        <v>297</v>
      </c>
      <c r="C1655" s="16" t="s">
        <v>247</v>
      </c>
      <c r="D1655" s="15">
        <v>42</v>
      </c>
      <c r="E1655" s="15" t="s">
        <v>44</v>
      </c>
      <c r="F1655" s="16" t="s">
        <v>372</v>
      </c>
      <c r="G1655" s="15" t="s">
        <v>390</v>
      </c>
      <c r="H1655" s="89" t="s">
        <v>374</v>
      </c>
      <c r="I1655" s="61">
        <v>14332.941186854017</v>
      </c>
    </row>
    <row r="1656" spans="2:9" hidden="1" x14ac:dyDescent="0.3">
      <c r="B1656" s="16" t="s">
        <v>297</v>
      </c>
      <c r="C1656" s="16" t="s">
        <v>247</v>
      </c>
      <c r="D1656" s="15">
        <v>59</v>
      </c>
      <c r="E1656" s="15" t="s">
        <v>46</v>
      </c>
      <c r="F1656" s="16" t="s">
        <v>372</v>
      </c>
      <c r="G1656" s="15" t="s">
        <v>391</v>
      </c>
      <c r="H1656" s="89" t="s">
        <v>374</v>
      </c>
      <c r="I1656" s="61">
        <v>103468.41894753797</v>
      </c>
    </row>
    <row r="1657" spans="2:9" hidden="1" x14ac:dyDescent="0.3">
      <c r="B1657" s="16" t="s">
        <v>297</v>
      </c>
      <c r="C1657" s="16" t="s">
        <v>247</v>
      </c>
      <c r="D1657" s="15">
        <v>65</v>
      </c>
      <c r="E1657" s="15" t="s">
        <v>48</v>
      </c>
      <c r="F1657" s="16" t="s">
        <v>372</v>
      </c>
      <c r="G1657" s="15" t="s">
        <v>392</v>
      </c>
      <c r="H1657" s="89" t="s">
        <v>393</v>
      </c>
      <c r="I1657" s="61">
        <v>1053.7547363848566</v>
      </c>
    </row>
    <row r="1658" spans="2:9" hidden="1" x14ac:dyDescent="0.3">
      <c r="B1658" s="16" t="s">
        <v>297</v>
      </c>
      <c r="C1658" s="16" t="s">
        <v>247</v>
      </c>
      <c r="D1658" s="15">
        <v>84</v>
      </c>
      <c r="E1658" s="15" t="s">
        <v>50</v>
      </c>
      <c r="F1658" s="16" t="s">
        <v>372</v>
      </c>
      <c r="G1658" s="15" t="s">
        <v>394</v>
      </c>
      <c r="H1658" s="89" t="s">
        <v>393</v>
      </c>
      <c r="I1658" s="61">
        <v>8375.0888836573231</v>
      </c>
    </row>
    <row r="1659" spans="2:9" hidden="1" x14ac:dyDescent="0.3">
      <c r="B1659" s="16" t="s">
        <v>297</v>
      </c>
      <c r="C1659" s="16" t="s">
        <v>247</v>
      </c>
      <c r="D1659" s="15">
        <v>90</v>
      </c>
      <c r="E1659" s="15" t="s">
        <v>52</v>
      </c>
      <c r="F1659" s="16" t="s">
        <v>372</v>
      </c>
      <c r="G1659" s="15" t="s">
        <v>395</v>
      </c>
      <c r="H1659" s="89" t="s">
        <v>384</v>
      </c>
      <c r="I1659" s="61">
        <v>227323.8411278417</v>
      </c>
    </row>
    <row r="1660" spans="2:9" hidden="1" x14ac:dyDescent="0.3">
      <c r="B1660" s="16" t="s">
        <v>297</v>
      </c>
      <c r="C1660" s="16" t="s">
        <v>247</v>
      </c>
      <c r="D1660" s="15">
        <v>91</v>
      </c>
      <c r="E1660" s="15" t="s">
        <v>54</v>
      </c>
      <c r="F1660" s="16" t="s">
        <v>372</v>
      </c>
      <c r="G1660" s="15" t="s">
        <v>396</v>
      </c>
      <c r="H1660" s="89" t="s">
        <v>384</v>
      </c>
      <c r="I1660" s="61">
        <v>186774.61997572478</v>
      </c>
    </row>
    <row r="1661" spans="2:9" hidden="1" x14ac:dyDescent="0.3">
      <c r="B1661" s="16" t="s">
        <v>297</v>
      </c>
      <c r="C1661" s="16" t="s">
        <v>247</v>
      </c>
      <c r="D1661" s="15">
        <v>98</v>
      </c>
      <c r="E1661" s="15" t="s">
        <v>56</v>
      </c>
      <c r="F1661" s="16" t="s">
        <v>372</v>
      </c>
      <c r="G1661" s="15" t="s">
        <v>397</v>
      </c>
      <c r="H1661" s="89" t="s">
        <v>381</v>
      </c>
      <c r="I1661" s="61">
        <v>675749.02943222411</v>
      </c>
    </row>
    <row r="1662" spans="2:9" hidden="1" x14ac:dyDescent="0.3">
      <c r="B1662" s="16" t="s">
        <v>297</v>
      </c>
      <c r="C1662" s="16" t="s">
        <v>247</v>
      </c>
      <c r="D1662" s="15">
        <v>109</v>
      </c>
      <c r="E1662" s="15" t="s">
        <v>58</v>
      </c>
      <c r="F1662" s="16" t="s">
        <v>372</v>
      </c>
      <c r="G1662" s="15" t="s">
        <v>398</v>
      </c>
      <c r="H1662" s="89" t="s">
        <v>393</v>
      </c>
      <c r="I1662" s="61">
        <v>9804.9919040198711</v>
      </c>
    </row>
    <row r="1663" spans="2:9" hidden="1" x14ac:dyDescent="0.3">
      <c r="B1663" s="16" t="s">
        <v>297</v>
      </c>
      <c r="C1663" s="16" t="s">
        <v>247</v>
      </c>
      <c r="D1663" s="15">
        <v>114</v>
      </c>
      <c r="E1663" s="15" t="s">
        <v>60</v>
      </c>
      <c r="F1663" s="16" t="s">
        <v>372</v>
      </c>
      <c r="G1663" s="15" t="s">
        <v>399</v>
      </c>
      <c r="H1663" s="89" t="s">
        <v>376</v>
      </c>
      <c r="I1663" s="61">
        <v>248057.22891566259</v>
      </c>
    </row>
    <row r="1664" spans="2:9" hidden="1" x14ac:dyDescent="0.3">
      <c r="B1664" s="16" t="s">
        <v>297</v>
      </c>
      <c r="C1664" s="16" t="s">
        <v>247</v>
      </c>
      <c r="D1664" s="15">
        <v>125</v>
      </c>
      <c r="E1664" s="15" t="s">
        <v>62</v>
      </c>
      <c r="F1664" s="16" t="s">
        <v>372</v>
      </c>
      <c r="G1664" s="15" t="s">
        <v>400</v>
      </c>
      <c r="H1664" s="89" t="s">
        <v>381</v>
      </c>
      <c r="I1664" s="61">
        <v>205787.89828415145</v>
      </c>
    </row>
    <row r="1665" spans="2:9" hidden="1" x14ac:dyDescent="0.3">
      <c r="B1665" s="16" t="s">
        <v>297</v>
      </c>
      <c r="C1665" s="16" t="s">
        <v>247</v>
      </c>
      <c r="D1665" s="15">
        <v>127</v>
      </c>
      <c r="E1665" s="15" t="s">
        <v>64</v>
      </c>
      <c r="F1665" s="16" t="s">
        <v>372</v>
      </c>
      <c r="G1665" s="15" t="s">
        <v>401</v>
      </c>
      <c r="H1665" s="89" t="s">
        <v>393</v>
      </c>
      <c r="I1665" s="61">
        <v>5234.4305522858276</v>
      </c>
    </row>
    <row r="1666" spans="2:9" hidden="1" x14ac:dyDescent="0.3">
      <c r="B1666" s="16" t="s">
        <v>297</v>
      </c>
      <c r="C1666" s="16" t="s">
        <v>247</v>
      </c>
      <c r="D1666" s="15">
        <v>128</v>
      </c>
      <c r="E1666" s="15" t="s">
        <v>66</v>
      </c>
      <c r="F1666" s="16" t="s">
        <v>372</v>
      </c>
      <c r="G1666" s="15" t="s">
        <v>402</v>
      </c>
      <c r="H1666" s="89" t="s">
        <v>384</v>
      </c>
      <c r="I1666" s="61">
        <v>223251.50602409636</v>
      </c>
    </row>
    <row r="1667" spans="2:9" hidden="1" x14ac:dyDescent="0.3">
      <c r="B1667" s="16" t="s">
        <v>297</v>
      </c>
      <c r="C1667" s="16" t="s">
        <v>247</v>
      </c>
      <c r="D1667" s="19">
        <v>130</v>
      </c>
      <c r="E1667" s="19" t="s">
        <v>68</v>
      </c>
      <c r="F1667" s="20" t="s">
        <v>372</v>
      </c>
      <c r="G1667" s="19" t="s">
        <v>403</v>
      </c>
      <c r="H1667" s="90" t="s">
        <v>404</v>
      </c>
      <c r="I1667" s="62">
        <v>248057.22891566259</v>
      </c>
    </row>
    <row r="1668" spans="2:9" hidden="1" x14ac:dyDescent="0.3">
      <c r="B1668" s="16" t="s">
        <v>297</v>
      </c>
      <c r="C1668" s="16" t="s">
        <v>248</v>
      </c>
      <c r="D1668" s="15">
        <v>2</v>
      </c>
      <c r="E1668" s="15" t="s">
        <v>6</v>
      </c>
      <c r="F1668" s="16" t="s">
        <v>372</v>
      </c>
      <c r="G1668" s="15" t="s">
        <v>373</v>
      </c>
      <c r="H1668" s="89" t="s">
        <v>374</v>
      </c>
      <c r="I1668" s="61">
        <v>3984.1494260826976</v>
      </c>
    </row>
    <row r="1669" spans="2:9" hidden="1" x14ac:dyDescent="0.3">
      <c r="B1669" s="16" t="s">
        <v>297</v>
      </c>
      <c r="C1669" s="16" t="s">
        <v>248</v>
      </c>
      <c r="D1669" s="15">
        <v>11</v>
      </c>
      <c r="E1669" s="15" t="s">
        <v>10</v>
      </c>
      <c r="F1669" s="16" t="s">
        <v>372</v>
      </c>
      <c r="G1669" s="15" t="s">
        <v>375</v>
      </c>
      <c r="H1669" s="89" t="s">
        <v>376</v>
      </c>
      <c r="I1669" s="61">
        <v>248057.22891566259</v>
      </c>
    </row>
    <row r="1670" spans="2:9" hidden="1" x14ac:dyDescent="0.3">
      <c r="B1670" s="16" t="s">
        <v>297</v>
      </c>
      <c r="C1670" s="16" t="s">
        <v>248</v>
      </c>
      <c r="D1670" s="15">
        <v>23</v>
      </c>
      <c r="E1670" s="15" t="s">
        <v>323</v>
      </c>
      <c r="F1670" s="16" t="s">
        <v>372</v>
      </c>
      <c r="G1670" s="15" t="s">
        <v>377</v>
      </c>
      <c r="H1670" s="89" t="s">
        <v>376</v>
      </c>
      <c r="I1670" s="61">
        <v>152893.22977751005</v>
      </c>
    </row>
    <row r="1671" spans="2:9" hidden="1" x14ac:dyDescent="0.3">
      <c r="B1671" s="16" t="s">
        <v>297</v>
      </c>
      <c r="C1671" s="16" t="s">
        <v>248</v>
      </c>
      <c r="D1671" s="15">
        <v>24</v>
      </c>
      <c r="E1671" s="15" t="s">
        <v>14</v>
      </c>
      <c r="F1671" s="16" t="s">
        <v>372</v>
      </c>
      <c r="G1671" s="15" t="s">
        <v>378</v>
      </c>
      <c r="H1671" s="89" t="s">
        <v>376</v>
      </c>
      <c r="I1671" s="61">
        <v>167501.77767314648</v>
      </c>
    </row>
    <row r="1672" spans="2:9" hidden="1" x14ac:dyDescent="0.3">
      <c r="B1672" s="16" t="s">
        <v>297</v>
      </c>
      <c r="C1672" s="16" t="s">
        <v>248</v>
      </c>
      <c r="D1672" s="15">
        <v>25</v>
      </c>
      <c r="E1672" s="15" t="s">
        <v>18</v>
      </c>
      <c r="F1672" s="16" t="s">
        <v>372</v>
      </c>
      <c r="G1672" s="15" t="s">
        <v>379</v>
      </c>
      <c r="H1672" s="89" t="s">
        <v>374</v>
      </c>
      <c r="I1672" s="61">
        <v>83750.888836573242</v>
      </c>
    </row>
    <row r="1673" spans="2:9" hidden="1" x14ac:dyDescent="0.3">
      <c r="B1673" s="16" t="s">
        <v>297</v>
      </c>
      <c r="C1673" s="16" t="s">
        <v>248</v>
      </c>
      <c r="D1673" s="15">
        <v>26</v>
      </c>
      <c r="E1673" s="15" t="s">
        <v>22</v>
      </c>
      <c r="F1673" s="16" t="s">
        <v>372</v>
      </c>
      <c r="G1673" s="15" t="s">
        <v>380</v>
      </c>
      <c r="H1673" s="89" t="s">
        <v>381</v>
      </c>
      <c r="I1673" s="61">
        <v>114858.3618330147</v>
      </c>
    </row>
    <row r="1674" spans="2:9" hidden="1" x14ac:dyDescent="0.3">
      <c r="B1674" s="16" t="s">
        <v>297</v>
      </c>
      <c r="C1674" s="16" t="s">
        <v>248</v>
      </c>
      <c r="D1674" s="15">
        <v>27</v>
      </c>
      <c r="E1674" s="15" t="s">
        <v>26</v>
      </c>
      <c r="F1674" s="16" t="s">
        <v>372</v>
      </c>
      <c r="G1674" s="15" t="s">
        <v>382</v>
      </c>
      <c r="H1674" s="89" t="s">
        <v>374</v>
      </c>
      <c r="I1674" s="61">
        <v>1952.5921511612512</v>
      </c>
    </row>
    <row r="1675" spans="2:9" hidden="1" x14ac:dyDescent="0.3">
      <c r="B1675" s="16" t="s">
        <v>297</v>
      </c>
      <c r="C1675" s="16" t="s">
        <v>248</v>
      </c>
      <c r="D1675" s="15">
        <v>28</v>
      </c>
      <c r="E1675" s="15" t="s">
        <v>30</v>
      </c>
      <c r="F1675" s="16" t="s">
        <v>372</v>
      </c>
      <c r="G1675" s="15" t="s">
        <v>383</v>
      </c>
      <c r="H1675" s="89" t="s">
        <v>384</v>
      </c>
      <c r="I1675" s="61">
        <v>143572.95229126845</v>
      </c>
    </row>
    <row r="1676" spans="2:9" hidden="1" x14ac:dyDescent="0.3">
      <c r="B1676" s="16" t="s">
        <v>297</v>
      </c>
      <c r="C1676" s="16" t="s">
        <v>248</v>
      </c>
      <c r="D1676" s="15">
        <v>29</v>
      </c>
      <c r="E1676" s="15" t="s">
        <v>34</v>
      </c>
      <c r="F1676" s="16" t="s">
        <v>372</v>
      </c>
      <c r="G1676" s="15" t="s">
        <v>385</v>
      </c>
      <c r="H1676" s="89" t="s">
        <v>384</v>
      </c>
      <c r="I1676" s="61">
        <v>149555.15863673796</v>
      </c>
    </row>
    <row r="1677" spans="2:9" hidden="1" x14ac:dyDescent="0.3">
      <c r="B1677" s="16" t="s">
        <v>297</v>
      </c>
      <c r="C1677" s="16" t="s">
        <v>248</v>
      </c>
      <c r="D1677" s="15">
        <v>31</v>
      </c>
      <c r="E1677" s="15" t="s">
        <v>36</v>
      </c>
      <c r="F1677" s="16" t="s">
        <v>372</v>
      </c>
      <c r="G1677" s="15" t="s">
        <v>386</v>
      </c>
      <c r="H1677" s="89" t="s">
        <v>384</v>
      </c>
      <c r="I1677" s="61">
        <v>12708.599160315443</v>
      </c>
    </row>
    <row r="1678" spans="2:9" hidden="1" x14ac:dyDescent="0.3">
      <c r="B1678" s="16" t="s">
        <v>297</v>
      </c>
      <c r="C1678" s="16" t="s">
        <v>248</v>
      </c>
      <c r="D1678" s="15">
        <v>34</v>
      </c>
      <c r="E1678" s="15" t="s">
        <v>38</v>
      </c>
      <c r="F1678" s="16" t="s">
        <v>372</v>
      </c>
      <c r="G1678" s="15" t="s">
        <v>387</v>
      </c>
      <c r="H1678" s="89" t="s">
        <v>384</v>
      </c>
      <c r="I1678" s="61">
        <v>5718.9892662688599</v>
      </c>
    </row>
    <row r="1679" spans="2:9" hidden="1" x14ac:dyDescent="0.3">
      <c r="B1679" s="16" t="s">
        <v>297</v>
      </c>
      <c r="C1679" s="16" t="s">
        <v>248</v>
      </c>
      <c r="D1679" s="15">
        <v>35</v>
      </c>
      <c r="E1679" s="15" t="s">
        <v>40</v>
      </c>
      <c r="F1679" s="16" t="s">
        <v>372</v>
      </c>
      <c r="G1679" s="15" t="s">
        <v>388</v>
      </c>
      <c r="H1679" s="89" t="s">
        <v>384</v>
      </c>
      <c r="I1679" s="61">
        <v>167608.65577171464</v>
      </c>
    </row>
    <row r="1680" spans="2:9" hidden="1" x14ac:dyDescent="0.3">
      <c r="B1680" s="16" t="s">
        <v>297</v>
      </c>
      <c r="C1680" s="16" t="s">
        <v>248</v>
      </c>
      <c r="D1680" s="15">
        <v>38</v>
      </c>
      <c r="E1680" s="15" t="s">
        <v>42</v>
      </c>
      <c r="F1680" s="16" t="s">
        <v>372</v>
      </c>
      <c r="G1680" s="15" t="s">
        <v>389</v>
      </c>
      <c r="H1680" s="89" t="s">
        <v>374</v>
      </c>
      <c r="I1680" s="61">
        <v>60610.518251028057</v>
      </c>
    </row>
    <row r="1681" spans="2:9" hidden="1" x14ac:dyDescent="0.3">
      <c r="B1681" s="16" t="s">
        <v>297</v>
      </c>
      <c r="C1681" s="16" t="s">
        <v>248</v>
      </c>
      <c r="D1681" s="15">
        <v>42</v>
      </c>
      <c r="E1681" s="15" t="s">
        <v>44</v>
      </c>
      <c r="F1681" s="16" t="s">
        <v>372</v>
      </c>
      <c r="G1681" s="15" t="s">
        <v>390</v>
      </c>
      <c r="H1681" s="89" t="s">
        <v>374</v>
      </c>
      <c r="I1681" s="61">
        <v>14332.941186854017</v>
      </c>
    </row>
    <row r="1682" spans="2:9" hidden="1" x14ac:dyDescent="0.3">
      <c r="B1682" s="16" t="s">
        <v>297</v>
      </c>
      <c r="C1682" s="16" t="s">
        <v>248</v>
      </c>
      <c r="D1682" s="15">
        <v>59</v>
      </c>
      <c r="E1682" s="15" t="s">
        <v>46</v>
      </c>
      <c r="F1682" s="16" t="s">
        <v>372</v>
      </c>
      <c r="G1682" s="15" t="s">
        <v>391</v>
      </c>
      <c r="H1682" s="89" t="s">
        <v>374</v>
      </c>
      <c r="I1682" s="61">
        <v>100999.98261310007</v>
      </c>
    </row>
    <row r="1683" spans="2:9" hidden="1" x14ac:dyDescent="0.3">
      <c r="B1683" s="16" t="s">
        <v>297</v>
      </c>
      <c r="C1683" s="16" t="s">
        <v>248</v>
      </c>
      <c r="D1683" s="15">
        <v>65</v>
      </c>
      <c r="E1683" s="15" t="s">
        <v>48</v>
      </c>
      <c r="F1683" s="16" t="s">
        <v>372</v>
      </c>
      <c r="G1683" s="15" t="s">
        <v>392</v>
      </c>
      <c r="H1683" s="89" t="s">
        <v>393</v>
      </c>
      <c r="I1683" s="61">
        <v>1053.7547363848566</v>
      </c>
    </row>
    <row r="1684" spans="2:9" hidden="1" x14ac:dyDescent="0.3">
      <c r="B1684" s="16" t="s">
        <v>297</v>
      </c>
      <c r="C1684" s="16" t="s">
        <v>248</v>
      </c>
      <c r="D1684" s="15">
        <v>84</v>
      </c>
      <c r="E1684" s="15" t="s">
        <v>50</v>
      </c>
      <c r="F1684" s="16" t="s">
        <v>372</v>
      </c>
      <c r="G1684" s="15" t="s">
        <v>394</v>
      </c>
      <c r="H1684" s="89" t="s">
        <v>393</v>
      </c>
      <c r="I1684" s="61">
        <v>9473.81679430433</v>
      </c>
    </row>
    <row r="1685" spans="2:9" hidden="1" x14ac:dyDescent="0.3">
      <c r="B1685" s="16" t="s">
        <v>297</v>
      </c>
      <c r="C1685" s="16" t="s">
        <v>248</v>
      </c>
      <c r="D1685" s="15">
        <v>90</v>
      </c>
      <c r="E1685" s="15" t="s">
        <v>52</v>
      </c>
      <c r="F1685" s="16" t="s">
        <v>372</v>
      </c>
      <c r="G1685" s="15" t="s">
        <v>395</v>
      </c>
      <c r="H1685" s="89" t="s">
        <v>384</v>
      </c>
      <c r="I1685" s="61">
        <v>227323.8411278417</v>
      </c>
    </row>
    <row r="1686" spans="2:9" hidden="1" x14ac:dyDescent="0.3">
      <c r="B1686" s="16" t="s">
        <v>297</v>
      </c>
      <c r="C1686" s="16" t="s">
        <v>248</v>
      </c>
      <c r="D1686" s="15">
        <v>91</v>
      </c>
      <c r="E1686" s="15" t="s">
        <v>54</v>
      </c>
      <c r="F1686" s="16" t="s">
        <v>372</v>
      </c>
      <c r="G1686" s="15" t="s">
        <v>396</v>
      </c>
      <c r="H1686" s="89" t="s">
        <v>384</v>
      </c>
      <c r="I1686" s="61">
        <v>157109.48880979684</v>
      </c>
    </row>
    <row r="1687" spans="2:9" hidden="1" x14ac:dyDescent="0.3">
      <c r="B1687" s="16" t="s">
        <v>297</v>
      </c>
      <c r="C1687" s="16" t="s">
        <v>248</v>
      </c>
      <c r="D1687" s="15">
        <v>98</v>
      </c>
      <c r="E1687" s="15" t="s">
        <v>56</v>
      </c>
      <c r="F1687" s="16" t="s">
        <v>372</v>
      </c>
      <c r="G1687" s="15" t="s">
        <v>397</v>
      </c>
      <c r="H1687" s="89" t="s">
        <v>381</v>
      </c>
      <c r="I1687" s="61">
        <v>700640.79294646659</v>
      </c>
    </row>
    <row r="1688" spans="2:9" hidden="1" x14ac:dyDescent="0.3">
      <c r="B1688" s="16" t="s">
        <v>297</v>
      </c>
      <c r="C1688" s="16" t="s">
        <v>248</v>
      </c>
      <c r="D1688" s="15">
        <v>109</v>
      </c>
      <c r="E1688" s="15" t="s">
        <v>58</v>
      </c>
      <c r="F1688" s="16" t="s">
        <v>372</v>
      </c>
      <c r="G1688" s="15" t="s">
        <v>398</v>
      </c>
      <c r="H1688" s="89" t="s">
        <v>393</v>
      </c>
      <c r="I1688" s="61">
        <v>9804.9919040198711</v>
      </c>
    </row>
    <row r="1689" spans="2:9" hidden="1" x14ac:dyDescent="0.3">
      <c r="B1689" s="16" t="s">
        <v>297</v>
      </c>
      <c r="C1689" s="16" t="s">
        <v>248</v>
      </c>
      <c r="D1689" s="15">
        <v>114</v>
      </c>
      <c r="E1689" s="15" t="s">
        <v>60</v>
      </c>
      <c r="F1689" s="16" t="s">
        <v>372</v>
      </c>
      <c r="G1689" s="15" t="s">
        <v>399</v>
      </c>
      <c r="H1689" s="89" t="s">
        <v>376</v>
      </c>
      <c r="I1689" s="61">
        <v>248057.22891566259</v>
      </c>
    </row>
    <row r="1690" spans="2:9" hidden="1" x14ac:dyDescent="0.3">
      <c r="B1690" s="16" t="s">
        <v>297</v>
      </c>
      <c r="C1690" s="16" t="s">
        <v>248</v>
      </c>
      <c r="D1690" s="15">
        <v>125</v>
      </c>
      <c r="E1690" s="15" t="s">
        <v>62</v>
      </c>
      <c r="F1690" s="16" t="s">
        <v>372</v>
      </c>
      <c r="G1690" s="15" t="s">
        <v>400</v>
      </c>
      <c r="H1690" s="89" t="s">
        <v>381</v>
      </c>
      <c r="I1690" s="61">
        <v>205787.89828415145</v>
      </c>
    </row>
    <row r="1691" spans="2:9" hidden="1" x14ac:dyDescent="0.3">
      <c r="B1691" s="16" t="s">
        <v>297</v>
      </c>
      <c r="C1691" s="16" t="s">
        <v>248</v>
      </c>
      <c r="D1691" s="15">
        <v>127</v>
      </c>
      <c r="E1691" s="15" t="s">
        <v>64</v>
      </c>
      <c r="F1691" s="16" t="s">
        <v>372</v>
      </c>
      <c r="G1691" s="15" t="s">
        <v>401</v>
      </c>
      <c r="H1691" s="89" t="s">
        <v>393</v>
      </c>
      <c r="I1691" s="61">
        <v>7680.5735748379175</v>
      </c>
    </row>
    <row r="1692" spans="2:9" hidden="1" x14ac:dyDescent="0.3">
      <c r="B1692" s="16" t="s">
        <v>297</v>
      </c>
      <c r="C1692" s="16" t="s">
        <v>248</v>
      </c>
      <c r="D1692" s="15">
        <v>128</v>
      </c>
      <c r="E1692" s="15" t="s">
        <v>66</v>
      </c>
      <c r="F1692" s="16" t="s">
        <v>372</v>
      </c>
      <c r="G1692" s="15" t="s">
        <v>402</v>
      </c>
      <c r="H1692" s="89" t="s">
        <v>384</v>
      </c>
      <c r="I1692" s="61">
        <v>223251.50602409636</v>
      </c>
    </row>
    <row r="1693" spans="2:9" hidden="1" x14ac:dyDescent="0.3">
      <c r="B1693" s="16" t="s">
        <v>297</v>
      </c>
      <c r="C1693" s="16" t="s">
        <v>248</v>
      </c>
      <c r="D1693" s="19">
        <v>130</v>
      </c>
      <c r="E1693" s="19" t="s">
        <v>68</v>
      </c>
      <c r="F1693" s="20" t="s">
        <v>372</v>
      </c>
      <c r="G1693" s="19" t="s">
        <v>403</v>
      </c>
      <c r="H1693" s="90" t="s">
        <v>404</v>
      </c>
      <c r="I1693" s="62">
        <v>248057.22891566259</v>
      </c>
    </row>
    <row r="1694" spans="2:9" hidden="1" x14ac:dyDescent="0.3">
      <c r="B1694" s="16" t="s">
        <v>297</v>
      </c>
      <c r="C1694" s="16" t="s">
        <v>249</v>
      </c>
      <c r="D1694" s="15">
        <v>2</v>
      </c>
      <c r="E1694" s="15" t="s">
        <v>6</v>
      </c>
      <c r="F1694" s="16" t="s">
        <v>372</v>
      </c>
      <c r="G1694" s="15" t="s">
        <v>373</v>
      </c>
      <c r="H1694" s="89" t="s">
        <v>374</v>
      </c>
      <c r="I1694" s="61">
        <v>3775.3643584553347</v>
      </c>
    </row>
    <row r="1695" spans="2:9" hidden="1" x14ac:dyDescent="0.3">
      <c r="B1695" s="16" t="s">
        <v>297</v>
      </c>
      <c r="C1695" s="16" t="s">
        <v>249</v>
      </c>
      <c r="D1695" s="15">
        <v>11</v>
      </c>
      <c r="E1695" s="15" t="s">
        <v>10</v>
      </c>
      <c r="F1695" s="16" t="s">
        <v>372</v>
      </c>
      <c r="G1695" s="15" t="s">
        <v>375</v>
      </c>
      <c r="H1695" s="89" t="s">
        <v>376</v>
      </c>
      <c r="I1695" s="61">
        <v>189037.72051683674</v>
      </c>
    </row>
    <row r="1696" spans="2:9" hidden="1" x14ac:dyDescent="0.3">
      <c r="B1696" s="16" t="s">
        <v>297</v>
      </c>
      <c r="C1696" s="16" t="s">
        <v>249</v>
      </c>
      <c r="D1696" s="15">
        <v>23</v>
      </c>
      <c r="E1696" s="15" t="s">
        <v>323</v>
      </c>
      <c r="F1696" s="16" t="s">
        <v>372</v>
      </c>
      <c r="G1696" s="15" t="s">
        <v>377</v>
      </c>
      <c r="H1696" s="89" t="s">
        <v>376</v>
      </c>
      <c r="I1696" s="61">
        <v>172209.89833383675</v>
      </c>
    </row>
    <row r="1697" spans="2:9" hidden="1" x14ac:dyDescent="0.3">
      <c r="B1697" s="16" t="s">
        <v>297</v>
      </c>
      <c r="C1697" s="16" t="s">
        <v>249</v>
      </c>
      <c r="D1697" s="15">
        <v>24</v>
      </c>
      <c r="E1697" s="15" t="s">
        <v>14</v>
      </c>
      <c r="F1697" s="16" t="s">
        <v>372</v>
      </c>
      <c r="G1697" s="15" t="s">
        <v>378</v>
      </c>
      <c r="H1697" s="89" t="s">
        <v>376</v>
      </c>
      <c r="I1697" s="61">
        <v>167501.77767314648</v>
      </c>
    </row>
    <row r="1698" spans="2:9" hidden="1" x14ac:dyDescent="0.3">
      <c r="B1698" s="16" t="s">
        <v>297</v>
      </c>
      <c r="C1698" s="16" t="s">
        <v>249</v>
      </c>
      <c r="D1698" s="15">
        <v>25</v>
      </c>
      <c r="E1698" s="15" t="s">
        <v>18</v>
      </c>
      <c r="F1698" s="16" t="s">
        <v>372</v>
      </c>
      <c r="G1698" s="15" t="s">
        <v>379</v>
      </c>
      <c r="H1698" s="89" t="s">
        <v>374</v>
      </c>
      <c r="I1698" s="61">
        <v>83750.888836573242</v>
      </c>
    </row>
    <row r="1699" spans="2:9" hidden="1" x14ac:dyDescent="0.3">
      <c r="B1699" s="16" t="s">
        <v>297</v>
      </c>
      <c r="C1699" s="16" t="s">
        <v>249</v>
      </c>
      <c r="D1699" s="15">
        <v>26</v>
      </c>
      <c r="E1699" s="15" t="s">
        <v>22</v>
      </c>
      <c r="F1699" s="16" t="s">
        <v>372</v>
      </c>
      <c r="G1699" s="15" t="s">
        <v>380</v>
      </c>
      <c r="H1699" s="89" t="s">
        <v>381</v>
      </c>
      <c r="I1699" s="61">
        <v>114858.3618330147</v>
      </c>
    </row>
    <row r="1700" spans="2:9" hidden="1" x14ac:dyDescent="0.3">
      <c r="B1700" s="16" t="s">
        <v>297</v>
      </c>
      <c r="C1700" s="16" t="s">
        <v>249</v>
      </c>
      <c r="D1700" s="15">
        <v>27</v>
      </c>
      <c r="E1700" s="15" t="s">
        <v>26</v>
      </c>
      <c r="F1700" s="16" t="s">
        <v>372</v>
      </c>
      <c r="G1700" s="15" t="s">
        <v>382</v>
      </c>
      <c r="H1700" s="89" t="s">
        <v>374</v>
      </c>
      <c r="I1700" s="61">
        <v>1952.5921511612512</v>
      </c>
    </row>
    <row r="1701" spans="2:9" hidden="1" x14ac:dyDescent="0.3">
      <c r="B1701" s="16" t="s">
        <v>297</v>
      </c>
      <c r="C1701" s="16" t="s">
        <v>249</v>
      </c>
      <c r="D1701" s="15">
        <v>28</v>
      </c>
      <c r="E1701" s="15" t="s">
        <v>30</v>
      </c>
      <c r="F1701" s="16" t="s">
        <v>372</v>
      </c>
      <c r="G1701" s="15" t="s">
        <v>383</v>
      </c>
      <c r="H1701" s="89" t="s">
        <v>384</v>
      </c>
      <c r="I1701" s="61">
        <v>143572.95229126845</v>
      </c>
    </row>
    <row r="1702" spans="2:9" hidden="1" x14ac:dyDescent="0.3">
      <c r="B1702" s="16" t="s">
        <v>297</v>
      </c>
      <c r="C1702" s="16" t="s">
        <v>249</v>
      </c>
      <c r="D1702" s="15">
        <v>29</v>
      </c>
      <c r="E1702" s="15" t="s">
        <v>34</v>
      </c>
      <c r="F1702" s="16" t="s">
        <v>372</v>
      </c>
      <c r="G1702" s="15" t="s">
        <v>385</v>
      </c>
      <c r="H1702" s="89" t="s">
        <v>384</v>
      </c>
      <c r="I1702" s="61">
        <v>149555.15863673796</v>
      </c>
    </row>
    <row r="1703" spans="2:9" hidden="1" x14ac:dyDescent="0.3">
      <c r="B1703" s="16" t="s">
        <v>297</v>
      </c>
      <c r="C1703" s="16" t="s">
        <v>249</v>
      </c>
      <c r="D1703" s="15">
        <v>31</v>
      </c>
      <c r="E1703" s="15" t="s">
        <v>36</v>
      </c>
      <c r="F1703" s="16" t="s">
        <v>372</v>
      </c>
      <c r="G1703" s="15" t="s">
        <v>386</v>
      </c>
      <c r="H1703" s="89" t="s">
        <v>384</v>
      </c>
      <c r="I1703" s="61">
        <v>10926.472683503669</v>
      </c>
    </row>
    <row r="1704" spans="2:9" hidden="1" x14ac:dyDescent="0.3">
      <c r="B1704" s="16" t="s">
        <v>297</v>
      </c>
      <c r="C1704" s="16" t="s">
        <v>249</v>
      </c>
      <c r="D1704" s="15">
        <v>34</v>
      </c>
      <c r="E1704" s="15" t="s">
        <v>38</v>
      </c>
      <c r="F1704" s="16" t="s">
        <v>372</v>
      </c>
      <c r="G1704" s="15" t="s">
        <v>387</v>
      </c>
      <c r="H1704" s="89" t="s">
        <v>384</v>
      </c>
      <c r="I1704" s="61">
        <v>5234.4305522858276</v>
      </c>
    </row>
    <row r="1705" spans="2:9" hidden="1" x14ac:dyDescent="0.3">
      <c r="B1705" s="16" t="s">
        <v>297</v>
      </c>
      <c r="C1705" s="16" t="s">
        <v>249</v>
      </c>
      <c r="D1705" s="15">
        <v>35</v>
      </c>
      <c r="E1705" s="15" t="s">
        <v>40</v>
      </c>
      <c r="F1705" s="16" t="s">
        <v>372</v>
      </c>
      <c r="G1705" s="15" t="s">
        <v>388</v>
      </c>
      <c r="H1705" s="89" t="s">
        <v>384</v>
      </c>
      <c r="I1705" s="61">
        <v>173483.98401861603</v>
      </c>
    </row>
    <row r="1706" spans="2:9" hidden="1" x14ac:dyDescent="0.3">
      <c r="B1706" s="16" t="s">
        <v>297</v>
      </c>
      <c r="C1706" s="16" t="s">
        <v>249</v>
      </c>
      <c r="D1706" s="15">
        <v>38</v>
      </c>
      <c r="E1706" s="15" t="s">
        <v>42</v>
      </c>
      <c r="F1706" s="16" t="s">
        <v>372</v>
      </c>
      <c r="G1706" s="15" t="s">
        <v>389</v>
      </c>
      <c r="H1706" s="89" t="s">
        <v>374</v>
      </c>
      <c r="I1706" s="61">
        <v>82313.313793237132</v>
      </c>
    </row>
    <row r="1707" spans="2:9" hidden="1" x14ac:dyDescent="0.3">
      <c r="B1707" s="16" t="s">
        <v>297</v>
      </c>
      <c r="C1707" s="16" t="s">
        <v>249</v>
      </c>
      <c r="D1707" s="15">
        <v>42</v>
      </c>
      <c r="E1707" s="15" t="s">
        <v>44</v>
      </c>
      <c r="F1707" s="16" t="s">
        <v>372</v>
      </c>
      <c r="G1707" s="15" t="s">
        <v>390</v>
      </c>
      <c r="H1707" s="89" t="s">
        <v>374</v>
      </c>
      <c r="I1707" s="61">
        <v>14332.941186854017</v>
      </c>
    </row>
    <row r="1708" spans="2:9" hidden="1" x14ac:dyDescent="0.3">
      <c r="B1708" s="16" t="s">
        <v>297</v>
      </c>
      <c r="C1708" s="16" t="s">
        <v>249</v>
      </c>
      <c r="D1708" s="15">
        <v>59</v>
      </c>
      <c r="E1708" s="15" t="s">
        <v>46</v>
      </c>
      <c r="F1708" s="16" t="s">
        <v>372</v>
      </c>
      <c r="G1708" s="15" t="s">
        <v>391</v>
      </c>
      <c r="H1708" s="89" t="s">
        <v>374</v>
      </c>
      <c r="I1708" s="61">
        <v>103468.41894753797</v>
      </c>
    </row>
    <row r="1709" spans="2:9" hidden="1" x14ac:dyDescent="0.3">
      <c r="B1709" s="16" t="s">
        <v>297</v>
      </c>
      <c r="C1709" s="16" t="s">
        <v>249</v>
      </c>
      <c r="D1709" s="15">
        <v>65</v>
      </c>
      <c r="E1709" s="15" t="s">
        <v>48</v>
      </c>
      <c r="F1709" s="16" t="s">
        <v>372</v>
      </c>
      <c r="G1709" s="15" t="s">
        <v>392</v>
      </c>
      <c r="H1709" s="89" t="s">
        <v>393</v>
      </c>
      <c r="I1709" s="61">
        <v>1053.7547363848566</v>
      </c>
    </row>
    <row r="1710" spans="2:9" hidden="1" x14ac:dyDescent="0.3">
      <c r="B1710" s="16" t="s">
        <v>297</v>
      </c>
      <c r="C1710" s="16" t="s">
        <v>249</v>
      </c>
      <c r="D1710" s="15">
        <v>84</v>
      </c>
      <c r="E1710" s="15" t="s">
        <v>50</v>
      </c>
      <c r="F1710" s="16" t="s">
        <v>372</v>
      </c>
      <c r="G1710" s="15" t="s">
        <v>394</v>
      </c>
      <c r="H1710" s="89" t="s">
        <v>393</v>
      </c>
      <c r="I1710" s="61">
        <v>5234.4305522858276</v>
      </c>
    </row>
    <row r="1711" spans="2:9" hidden="1" x14ac:dyDescent="0.3">
      <c r="B1711" s="16" t="s">
        <v>297</v>
      </c>
      <c r="C1711" s="16" t="s">
        <v>249</v>
      </c>
      <c r="D1711" s="15">
        <v>90</v>
      </c>
      <c r="E1711" s="15" t="s">
        <v>52</v>
      </c>
      <c r="F1711" s="16" t="s">
        <v>372</v>
      </c>
      <c r="G1711" s="15" t="s">
        <v>395</v>
      </c>
      <c r="H1711" s="89" t="s">
        <v>384</v>
      </c>
      <c r="I1711" s="61">
        <v>227323.8411278417</v>
      </c>
    </row>
    <row r="1712" spans="2:9" hidden="1" x14ac:dyDescent="0.3">
      <c r="B1712" s="16" t="s">
        <v>297</v>
      </c>
      <c r="C1712" s="16" t="s">
        <v>249</v>
      </c>
      <c r="D1712" s="15">
        <v>91</v>
      </c>
      <c r="E1712" s="15" t="s">
        <v>54</v>
      </c>
      <c r="F1712" s="16" t="s">
        <v>372</v>
      </c>
      <c r="G1712" s="15" t="s">
        <v>396</v>
      </c>
      <c r="H1712" s="89" t="s">
        <v>384</v>
      </c>
      <c r="I1712" s="61">
        <v>186774.61997572478</v>
      </c>
    </row>
    <row r="1713" spans="2:9" hidden="1" x14ac:dyDescent="0.3">
      <c r="B1713" s="16" t="s">
        <v>297</v>
      </c>
      <c r="C1713" s="16" t="s">
        <v>249</v>
      </c>
      <c r="D1713" s="15">
        <v>98</v>
      </c>
      <c r="E1713" s="15" t="s">
        <v>56</v>
      </c>
      <c r="F1713" s="16" t="s">
        <v>372</v>
      </c>
      <c r="G1713" s="15" t="s">
        <v>397</v>
      </c>
      <c r="H1713" s="89" t="s">
        <v>381</v>
      </c>
      <c r="I1713" s="61">
        <v>675749.02943222411</v>
      </c>
    </row>
    <row r="1714" spans="2:9" hidden="1" x14ac:dyDescent="0.3">
      <c r="B1714" s="16" t="s">
        <v>297</v>
      </c>
      <c r="C1714" s="16" t="s">
        <v>249</v>
      </c>
      <c r="D1714" s="15">
        <v>109</v>
      </c>
      <c r="E1714" s="15" t="s">
        <v>58</v>
      </c>
      <c r="F1714" s="16" t="s">
        <v>372</v>
      </c>
      <c r="G1714" s="15" t="s">
        <v>398</v>
      </c>
      <c r="H1714" s="89" t="s">
        <v>393</v>
      </c>
      <c r="I1714" s="61">
        <v>9804.9919040198711</v>
      </c>
    </row>
    <row r="1715" spans="2:9" hidden="1" x14ac:dyDescent="0.3">
      <c r="B1715" s="16" t="s">
        <v>297</v>
      </c>
      <c r="C1715" s="16" t="s">
        <v>249</v>
      </c>
      <c r="D1715" s="15">
        <v>114</v>
      </c>
      <c r="E1715" s="15" t="s">
        <v>60</v>
      </c>
      <c r="F1715" s="16" t="s">
        <v>372</v>
      </c>
      <c r="G1715" s="15" t="s">
        <v>399</v>
      </c>
      <c r="H1715" s="89" t="s">
        <v>376</v>
      </c>
      <c r="I1715" s="61">
        <v>269199.28554612829</v>
      </c>
    </row>
    <row r="1716" spans="2:9" hidden="1" x14ac:dyDescent="0.3">
      <c r="B1716" s="16" t="s">
        <v>297</v>
      </c>
      <c r="C1716" s="16" t="s">
        <v>249</v>
      </c>
      <c r="D1716" s="15">
        <v>125</v>
      </c>
      <c r="E1716" s="15" t="s">
        <v>62</v>
      </c>
      <c r="F1716" s="16" t="s">
        <v>372</v>
      </c>
      <c r="G1716" s="15" t="s">
        <v>400</v>
      </c>
      <c r="H1716" s="89" t="s">
        <v>381</v>
      </c>
      <c r="I1716" s="61">
        <v>205787.89828415145</v>
      </c>
    </row>
    <row r="1717" spans="2:9" hidden="1" x14ac:dyDescent="0.3">
      <c r="B1717" s="16" t="s">
        <v>297</v>
      </c>
      <c r="C1717" s="16" t="s">
        <v>249</v>
      </c>
      <c r="D1717" s="15">
        <v>127</v>
      </c>
      <c r="E1717" s="15" t="s">
        <v>64</v>
      </c>
      <c r="F1717" s="16" t="s">
        <v>372</v>
      </c>
      <c r="G1717" s="15" t="s">
        <v>401</v>
      </c>
      <c r="H1717" s="89" t="s">
        <v>393</v>
      </c>
      <c r="I1717" s="61">
        <v>5234.4305522858276</v>
      </c>
    </row>
    <row r="1718" spans="2:9" hidden="1" x14ac:dyDescent="0.3">
      <c r="B1718" s="16" t="s">
        <v>297</v>
      </c>
      <c r="C1718" s="16" t="s">
        <v>249</v>
      </c>
      <c r="D1718" s="15">
        <v>128</v>
      </c>
      <c r="E1718" s="15" t="s">
        <v>66</v>
      </c>
      <c r="F1718" s="16" t="s">
        <v>372</v>
      </c>
      <c r="G1718" s="15" t="s">
        <v>402</v>
      </c>
      <c r="H1718" s="89" t="s">
        <v>384</v>
      </c>
      <c r="I1718" s="61">
        <v>113661.92056392087</v>
      </c>
    </row>
    <row r="1719" spans="2:9" hidden="1" x14ac:dyDescent="0.3">
      <c r="B1719" s="16" t="s">
        <v>297</v>
      </c>
      <c r="C1719" s="16" t="s">
        <v>249</v>
      </c>
      <c r="D1719" s="19">
        <v>130</v>
      </c>
      <c r="E1719" s="19" t="s">
        <v>68</v>
      </c>
      <c r="F1719" s="20" t="s">
        <v>372</v>
      </c>
      <c r="G1719" s="19" t="s">
        <v>403</v>
      </c>
      <c r="H1719" s="90" t="s">
        <v>404</v>
      </c>
      <c r="I1719" s="62">
        <v>184251.95544046123</v>
      </c>
    </row>
    <row r="1720" spans="2:9" hidden="1" x14ac:dyDescent="0.3">
      <c r="B1720" s="16" t="s">
        <v>297</v>
      </c>
      <c r="C1720" s="16" t="s">
        <v>250</v>
      </c>
      <c r="D1720" s="15">
        <v>2</v>
      </c>
      <c r="E1720" s="15" t="s">
        <v>6</v>
      </c>
      <c r="F1720" s="16" t="s">
        <v>372</v>
      </c>
      <c r="G1720" s="15" t="s">
        <v>373</v>
      </c>
      <c r="H1720" s="89" t="s">
        <v>374</v>
      </c>
      <c r="I1720" s="61">
        <v>3775.3643584553347</v>
      </c>
    </row>
    <row r="1721" spans="2:9" hidden="1" x14ac:dyDescent="0.3">
      <c r="B1721" s="16" t="s">
        <v>297</v>
      </c>
      <c r="C1721" s="16" t="s">
        <v>250</v>
      </c>
      <c r="D1721" s="15">
        <v>11</v>
      </c>
      <c r="E1721" s="15" t="s">
        <v>10</v>
      </c>
      <c r="F1721" s="16" t="s">
        <v>372</v>
      </c>
      <c r="G1721" s="15" t="s">
        <v>375</v>
      </c>
      <c r="H1721" s="89" t="s">
        <v>376</v>
      </c>
      <c r="I1721" s="61">
        <v>190038.08186434346</v>
      </c>
    </row>
    <row r="1722" spans="2:9" hidden="1" x14ac:dyDescent="0.3">
      <c r="B1722" s="16" t="s">
        <v>297</v>
      </c>
      <c r="C1722" s="16" t="s">
        <v>250</v>
      </c>
      <c r="D1722" s="15">
        <v>23</v>
      </c>
      <c r="E1722" s="15" t="s">
        <v>323</v>
      </c>
      <c r="F1722" s="16" t="s">
        <v>372</v>
      </c>
      <c r="G1722" s="15" t="s">
        <v>377</v>
      </c>
      <c r="H1722" s="89" t="s">
        <v>376</v>
      </c>
      <c r="I1722" s="61">
        <v>172209.89833383675</v>
      </c>
    </row>
    <row r="1723" spans="2:9" hidden="1" x14ac:dyDescent="0.3">
      <c r="B1723" s="16" t="s">
        <v>297</v>
      </c>
      <c r="C1723" s="16" t="s">
        <v>250</v>
      </c>
      <c r="D1723" s="15">
        <v>24</v>
      </c>
      <c r="E1723" s="15" t="s">
        <v>14</v>
      </c>
      <c r="F1723" s="16" t="s">
        <v>372</v>
      </c>
      <c r="G1723" s="15" t="s">
        <v>378</v>
      </c>
      <c r="H1723" s="89" t="s">
        <v>376</v>
      </c>
      <c r="I1723" s="61">
        <v>175204.62065321149</v>
      </c>
    </row>
    <row r="1724" spans="2:9" hidden="1" x14ac:dyDescent="0.3">
      <c r="B1724" s="16" t="s">
        <v>297</v>
      </c>
      <c r="C1724" s="16" t="s">
        <v>250</v>
      </c>
      <c r="D1724" s="15">
        <v>25</v>
      </c>
      <c r="E1724" s="15" t="s">
        <v>18</v>
      </c>
      <c r="F1724" s="16" t="s">
        <v>372</v>
      </c>
      <c r="G1724" s="15" t="s">
        <v>379</v>
      </c>
      <c r="H1724" s="89" t="s">
        <v>374</v>
      </c>
      <c r="I1724" s="61">
        <v>87512.528915060655</v>
      </c>
    </row>
    <row r="1725" spans="2:9" hidden="1" x14ac:dyDescent="0.3">
      <c r="B1725" s="16" t="s">
        <v>297</v>
      </c>
      <c r="C1725" s="16" t="s">
        <v>250</v>
      </c>
      <c r="D1725" s="15">
        <v>26</v>
      </c>
      <c r="E1725" s="15" t="s">
        <v>22</v>
      </c>
      <c r="F1725" s="16" t="s">
        <v>372</v>
      </c>
      <c r="G1725" s="15" t="s">
        <v>380</v>
      </c>
      <c r="H1725" s="89" t="s">
        <v>381</v>
      </c>
      <c r="I1725" s="61">
        <v>106734.73033608208</v>
      </c>
    </row>
    <row r="1726" spans="2:9" hidden="1" x14ac:dyDescent="0.3">
      <c r="B1726" s="16" t="s">
        <v>297</v>
      </c>
      <c r="C1726" s="16" t="s">
        <v>250</v>
      </c>
      <c r="D1726" s="15">
        <v>27</v>
      </c>
      <c r="E1726" s="15" t="s">
        <v>26</v>
      </c>
      <c r="F1726" s="16" t="s">
        <v>372</v>
      </c>
      <c r="G1726" s="15" t="s">
        <v>382</v>
      </c>
      <c r="H1726" s="89" t="s">
        <v>374</v>
      </c>
      <c r="I1726" s="61">
        <v>1952.5921511612512</v>
      </c>
    </row>
    <row r="1727" spans="2:9" hidden="1" x14ac:dyDescent="0.3">
      <c r="B1727" s="16" t="s">
        <v>297</v>
      </c>
      <c r="C1727" s="16" t="s">
        <v>250</v>
      </c>
      <c r="D1727" s="15">
        <v>28</v>
      </c>
      <c r="E1727" s="15" t="s">
        <v>30</v>
      </c>
      <c r="F1727" s="16" t="s">
        <v>372</v>
      </c>
      <c r="G1727" s="15" t="s">
        <v>383</v>
      </c>
      <c r="H1727" s="89" t="s">
        <v>384</v>
      </c>
      <c r="I1727" s="61">
        <v>149210.58458756848</v>
      </c>
    </row>
    <row r="1728" spans="2:9" hidden="1" x14ac:dyDescent="0.3">
      <c r="B1728" s="16" t="s">
        <v>297</v>
      </c>
      <c r="C1728" s="16" t="s">
        <v>250</v>
      </c>
      <c r="D1728" s="15">
        <v>29</v>
      </c>
      <c r="E1728" s="15" t="s">
        <v>34</v>
      </c>
      <c r="F1728" s="16" t="s">
        <v>372</v>
      </c>
      <c r="G1728" s="15" t="s">
        <v>385</v>
      </c>
      <c r="H1728" s="89" t="s">
        <v>384</v>
      </c>
      <c r="I1728" s="61">
        <v>139302.62379367984</v>
      </c>
    </row>
    <row r="1729" spans="2:9" hidden="1" x14ac:dyDescent="0.3">
      <c r="B1729" s="16" t="s">
        <v>297</v>
      </c>
      <c r="C1729" s="16" t="s">
        <v>250</v>
      </c>
      <c r="D1729" s="15">
        <v>31</v>
      </c>
      <c r="E1729" s="15" t="s">
        <v>36</v>
      </c>
      <c r="F1729" s="16" t="s">
        <v>372</v>
      </c>
      <c r="G1729" s="15" t="s">
        <v>386</v>
      </c>
      <c r="H1729" s="89" t="s">
        <v>384</v>
      </c>
      <c r="I1729" s="61">
        <v>10926.472683503669</v>
      </c>
    </row>
    <row r="1730" spans="2:9" hidden="1" x14ac:dyDescent="0.3">
      <c r="B1730" s="16" t="s">
        <v>297</v>
      </c>
      <c r="C1730" s="16" t="s">
        <v>250</v>
      </c>
      <c r="D1730" s="15">
        <v>34</v>
      </c>
      <c r="E1730" s="15" t="s">
        <v>38</v>
      </c>
      <c r="F1730" s="16" t="s">
        <v>372</v>
      </c>
      <c r="G1730" s="15" t="s">
        <v>387</v>
      </c>
      <c r="H1730" s="89" t="s">
        <v>384</v>
      </c>
      <c r="I1730" s="61">
        <v>9400.4390512707978</v>
      </c>
    </row>
    <row r="1731" spans="2:9" hidden="1" x14ac:dyDescent="0.3">
      <c r="B1731" s="16" t="s">
        <v>297</v>
      </c>
      <c r="C1731" s="16" t="s">
        <v>250</v>
      </c>
      <c r="D1731" s="15">
        <v>35</v>
      </c>
      <c r="E1731" s="15" t="s">
        <v>40</v>
      </c>
      <c r="F1731" s="16" t="s">
        <v>372</v>
      </c>
      <c r="G1731" s="15" t="s">
        <v>388</v>
      </c>
      <c r="H1731" s="89" t="s">
        <v>384</v>
      </c>
      <c r="I1731" s="61">
        <v>159901.34250109541</v>
      </c>
    </row>
    <row r="1732" spans="2:9" hidden="1" x14ac:dyDescent="0.3">
      <c r="B1732" s="16" t="s">
        <v>297</v>
      </c>
      <c r="C1732" s="16" t="s">
        <v>250</v>
      </c>
      <c r="D1732" s="15">
        <v>38</v>
      </c>
      <c r="E1732" s="15" t="s">
        <v>42</v>
      </c>
      <c r="F1732" s="16" t="s">
        <v>372</v>
      </c>
      <c r="G1732" s="15" t="s">
        <v>389</v>
      </c>
      <c r="H1732" s="89" t="s">
        <v>374</v>
      </c>
      <c r="I1732" s="61">
        <v>82313.313793237132</v>
      </c>
    </row>
    <row r="1733" spans="2:9" hidden="1" x14ac:dyDescent="0.3">
      <c r="B1733" s="16" t="s">
        <v>297</v>
      </c>
      <c r="C1733" s="16" t="s">
        <v>250</v>
      </c>
      <c r="D1733" s="15">
        <v>42</v>
      </c>
      <c r="E1733" s="15" t="s">
        <v>44</v>
      </c>
      <c r="F1733" s="16" t="s">
        <v>372</v>
      </c>
      <c r="G1733" s="15" t="s">
        <v>390</v>
      </c>
      <c r="H1733" s="89" t="s">
        <v>374</v>
      </c>
      <c r="I1733" s="61">
        <v>14332.941186854017</v>
      </c>
    </row>
    <row r="1734" spans="2:9" hidden="1" x14ac:dyDescent="0.3">
      <c r="B1734" s="16" t="s">
        <v>297</v>
      </c>
      <c r="C1734" s="16" t="s">
        <v>250</v>
      </c>
      <c r="D1734" s="15">
        <v>59</v>
      </c>
      <c r="E1734" s="15" t="s">
        <v>46</v>
      </c>
      <c r="F1734" s="16" t="s">
        <v>372</v>
      </c>
      <c r="G1734" s="15" t="s">
        <v>391</v>
      </c>
      <c r="H1734" s="89" t="s">
        <v>374</v>
      </c>
      <c r="I1734" s="61">
        <v>103468.41894753797</v>
      </c>
    </row>
    <row r="1735" spans="2:9" hidden="1" x14ac:dyDescent="0.3">
      <c r="B1735" s="16" t="s">
        <v>297</v>
      </c>
      <c r="C1735" s="16" t="s">
        <v>250</v>
      </c>
      <c r="D1735" s="15">
        <v>65</v>
      </c>
      <c r="E1735" s="15" t="s">
        <v>48</v>
      </c>
      <c r="F1735" s="16" t="s">
        <v>372</v>
      </c>
      <c r="G1735" s="15" t="s">
        <v>392</v>
      </c>
      <c r="H1735" s="89" t="s">
        <v>393</v>
      </c>
      <c r="I1735" s="61">
        <v>1053.7547363848566</v>
      </c>
    </row>
    <row r="1736" spans="2:9" hidden="1" x14ac:dyDescent="0.3">
      <c r="B1736" s="16" t="s">
        <v>297</v>
      </c>
      <c r="C1736" s="16" t="s">
        <v>250</v>
      </c>
      <c r="D1736" s="15">
        <v>84</v>
      </c>
      <c r="E1736" s="15" t="s">
        <v>50</v>
      </c>
      <c r="F1736" s="16" t="s">
        <v>372</v>
      </c>
      <c r="G1736" s="15" t="s">
        <v>394</v>
      </c>
      <c r="H1736" s="89" t="s">
        <v>393</v>
      </c>
      <c r="I1736" s="61">
        <v>8542.7035524558833</v>
      </c>
    </row>
    <row r="1737" spans="2:9" hidden="1" x14ac:dyDescent="0.3">
      <c r="B1737" s="16" t="s">
        <v>297</v>
      </c>
      <c r="C1737" s="16" t="s">
        <v>250</v>
      </c>
      <c r="D1737" s="15">
        <v>90</v>
      </c>
      <c r="E1737" s="15" t="s">
        <v>52</v>
      </c>
      <c r="F1737" s="16" t="s">
        <v>372</v>
      </c>
      <c r="G1737" s="15" t="s">
        <v>395</v>
      </c>
      <c r="H1737" s="89" t="s">
        <v>384</v>
      </c>
      <c r="I1737" s="61">
        <v>209683.75948518759</v>
      </c>
    </row>
    <row r="1738" spans="2:9" hidden="1" x14ac:dyDescent="0.3">
      <c r="B1738" s="16" t="s">
        <v>297</v>
      </c>
      <c r="C1738" s="16" t="s">
        <v>250</v>
      </c>
      <c r="D1738" s="15">
        <v>91</v>
      </c>
      <c r="E1738" s="15" t="s">
        <v>54</v>
      </c>
      <c r="F1738" s="16" t="s">
        <v>372</v>
      </c>
      <c r="G1738" s="15" t="s">
        <v>396</v>
      </c>
      <c r="H1738" s="89" t="s">
        <v>384</v>
      </c>
      <c r="I1738" s="61">
        <v>186774.61997572478</v>
      </c>
    </row>
    <row r="1739" spans="2:9" hidden="1" x14ac:dyDescent="0.3">
      <c r="B1739" s="16" t="s">
        <v>297</v>
      </c>
      <c r="C1739" s="16" t="s">
        <v>250</v>
      </c>
      <c r="D1739" s="15">
        <v>98</v>
      </c>
      <c r="E1739" s="15" t="s">
        <v>56</v>
      </c>
      <c r="F1739" s="16" t="s">
        <v>372</v>
      </c>
      <c r="G1739" s="15" t="s">
        <v>397</v>
      </c>
      <c r="H1739" s="89" t="s">
        <v>381</v>
      </c>
      <c r="I1739" s="61">
        <v>675749.02943222411</v>
      </c>
    </row>
    <row r="1740" spans="2:9" hidden="1" x14ac:dyDescent="0.3">
      <c r="B1740" s="16" t="s">
        <v>297</v>
      </c>
      <c r="C1740" s="16" t="s">
        <v>250</v>
      </c>
      <c r="D1740" s="15">
        <v>109</v>
      </c>
      <c r="E1740" s="15" t="s">
        <v>58</v>
      </c>
      <c r="F1740" s="16" t="s">
        <v>372</v>
      </c>
      <c r="G1740" s="15" t="s">
        <v>398</v>
      </c>
      <c r="H1740" s="89" t="s">
        <v>393</v>
      </c>
      <c r="I1740" s="61">
        <v>9804.9919040198711</v>
      </c>
    </row>
    <row r="1741" spans="2:9" hidden="1" x14ac:dyDescent="0.3">
      <c r="B1741" s="16" t="s">
        <v>297</v>
      </c>
      <c r="C1741" s="16" t="s">
        <v>250</v>
      </c>
      <c r="D1741" s="15">
        <v>114</v>
      </c>
      <c r="E1741" s="15" t="s">
        <v>60</v>
      </c>
      <c r="F1741" s="16" t="s">
        <v>372</v>
      </c>
      <c r="G1741" s="15" t="s">
        <v>399</v>
      </c>
      <c r="H1741" s="89" t="s">
        <v>376</v>
      </c>
      <c r="I1741" s="61">
        <v>222034.66257086216</v>
      </c>
    </row>
    <row r="1742" spans="2:9" hidden="1" x14ac:dyDescent="0.3">
      <c r="B1742" s="16" t="s">
        <v>297</v>
      </c>
      <c r="C1742" s="16" t="s">
        <v>250</v>
      </c>
      <c r="D1742" s="15">
        <v>125</v>
      </c>
      <c r="E1742" s="15" t="s">
        <v>62</v>
      </c>
      <c r="F1742" s="16" t="s">
        <v>372</v>
      </c>
      <c r="G1742" s="15" t="s">
        <v>400</v>
      </c>
      <c r="H1742" s="89" t="s">
        <v>381</v>
      </c>
      <c r="I1742" s="61">
        <v>253654.31364808098</v>
      </c>
    </row>
    <row r="1743" spans="2:9" hidden="1" x14ac:dyDescent="0.3">
      <c r="B1743" s="16" t="s">
        <v>297</v>
      </c>
      <c r="C1743" s="16" t="s">
        <v>250</v>
      </c>
      <c r="D1743" s="15">
        <v>127</v>
      </c>
      <c r="E1743" s="15" t="s">
        <v>64</v>
      </c>
      <c r="F1743" s="16" t="s">
        <v>372</v>
      </c>
      <c r="G1743" s="15" t="s">
        <v>401</v>
      </c>
      <c r="H1743" s="89" t="s">
        <v>393</v>
      </c>
      <c r="I1743" s="61">
        <v>7680.5735748379175</v>
      </c>
    </row>
    <row r="1744" spans="2:9" hidden="1" x14ac:dyDescent="0.3">
      <c r="B1744" s="16" t="s">
        <v>297</v>
      </c>
      <c r="C1744" s="16" t="s">
        <v>250</v>
      </c>
      <c r="D1744" s="15">
        <v>128</v>
      </c>
      <c r="E1744" s="15" t="s">
        <v>66</v>
      </c>
      <c r="F1744" s="16" t="s">
        <v>372</v>
      </c>
      <c r="G1744" s="15" t="s">
        <v>402</v>
      </c>
      <c r="H1744" s="89" t="s">
        <v>384</v>
      </c>
      <c r="I1744" s="61">
        <v>138362.31456564041</v>
      </c>
    </row>
    <row r="1745" spans="2:9" hidden="1" x14ac:dyDescent="0.3">
      <c r="B1745" s="16" t="s">
        <v>297</v>
      </c>
      <c r="C1745" s="16" t="s">
        <v>250</v>
      </c>
      <c r="D1745" s="19">
        <v>130</v>
      </c>
      <c r="E1745" s="19" t="s">
        <v>68</v>
      </c>
      <c r="F1745" s="20" t="s">
        <v>372</v>
      </c>
      <c r="G1745" s="19" t="s">
        <v>403</v>
      </c>
      <c r="H1745" s="90" t="s">
        <v>404</v>
      </c>
      <c r="I1745" s="62">
        <v>143415.38046658371</v>
      </c>
    </row>
    <row r="1746" spans="2:9" hidden="1" x14ac:dyDescent="0.3">
      <c r="B1746" s="16" t="s">
        <v>297</v>
      </c>
      <c r="C1746" s="16" t="s">
        <v>251</v>
      </c>
      <c r="D1746" s="15">
        <v>2</v>
      </c>
      <c r="E1746" s="15" t="s">
        <v>6</v>
      </c>
      <c r="F1746" s="16" t="s">
        <v>372</v>
      </c>
      <c r="G1746" s="15" t="s">
        <v>373</v>
      </c>
      <c r="H1746" s="89" t="s">
        <v>374</v>
      </c>
      <c r="I1746" s="61">
        <v>3775.3643584553347</v>
      </c>
    </row>
    <row r="1747" spans="2:9" hidden="1" x14ac:dyDescent="0.3">
      <c r="B1747" s="16" t="s">
        <v>297</v>
      </c>
      <c r="C1747" s="16" t="s">
        <v>251</v>
      </c>
      <c r="D1747" s="15">
        <v>11</v>
      </c>
      <c r="E1747" s="15" t="s">
        <v>10</v>
      </c>
      <c r="F1747" s="16" t="s">
        <v>372</v>
      </c>
      <c r="G1747" s="15" t="s">
        <v>375</v>
      </c>
      <c r="H1747" s="89" t="s">
        <v>376</v>
      </c>
      <c r="I1747" s="61">
        <v>190038.08186434346</v>
      </c>
    </row>
    <row r="1748" spans="2:9" hidden="1" x14ac:dyDescent="0.3">
      <c r="B1748" s="16" t="s">
        <v>297</v>
      </c>
      <c r="C1748" s="16" t="s">
        <v>251</v>
      </c>
      <c r="D1748" s="15">
        <v>23</v>
      </c>
      <c r="E1748" s="15" t="s">
        <v>323</v>
      </c>
      <c r="F1748" s="16" t="s">
        <v>372</v>
      </c>
      <c r="G1748" s="15" t="s">
        <v>377</v>
      </c>
      <c r="H1748" s="89" t="s">
        <v>376</v>
      </c>
      <c r="I1748" s="61">
        <v>172209.89833383675</v>
      </c>
    </row>
    <row r="1749" spans="2:9" hidden="1" x14ac:dyDescent="0.3">
      <c r="B1749" s="16" t="s">
        <v>297</v>
      </c>
      <c r="C1749" s="16" t="s">
        <v>251</v>
      </c>
      <c r="D1749" s="15">
        <v>24</v>
      </c>
      <c r="E1749" s="15" t="s">
        <v>14</v>
      </c>
      <c r="F1749" s="16" t="s">
        <v>372</v>
      </c>
      <c r="G1749" s="15" t="s">
        <v>378</v>
      </c>
      <c r="H1749" s="89" t="s">
        <v>376</v>
      </c>
      <c r="I1749" s="61">
        <v>175204.62065321149</v>
      </c>
    </row>
    <row r="1750" spans="2:9" hidden="1" x14ac:dyDescent="0.3">
      <c r="B1750" s="16" t="s">
        <v>297</v>
      </c>
      <c r="C1750" s="16" t="s">
        <v>251</v>
      </c>
      <c r="D1750" s="15">
        <v>25</v>
      </c>
      <c r="E1750" s="15" t="s">
        <v>18</v>
      </c>
      <c r="F1750" s="16" t="s">
        <v>372</v>
      </c>
      <c r="G1750" s="15" t="s">
        <v>379</v>
      </c>
      <c r="H1750" s="89" t="s">
        <v>374</v>
      </c>
      <c r="I1750" s="61">
        <v>87512.528915060655</v>
      </c>
    </row>
    <row r="1751" spans="2:9" hidden="1" x14ac:dyDescent="0.3">
      <c r="B1751" s="16" t="s">
        <v>297</v>
      </c>
      <c r="C1751" s="16" t="s">
        <v>251</v>
      </c>
      <c r="D1751" s="15">
        <v>26</v>
      </c>
      <c r="E1751" s="15" t="s">
        <v>22</v>
      </c>
      <c r="F1751" s="16" t="s">
        <v>372</v>
      </c>
      <c r="G1751" s="15" t="s">
        <v>380</v>
      </c>
      <c r="H1751" s="89" t="s">
        <v>381</v>
      </c>
      <c r="I1751" s="61">
        <v>106734.73033608208</v>
      </c>
    </row>
    <row r="1752" spans="2:9" hidden="1" x14ac:dyDescent="0.3">
      <c r="B1752" s="16" t="s">
        <v>297</v>
      </c>
      <c r="C1752" s="16" t="s">
        <v>251</v>
      </c>
      <c r="D1752" s="15">
        <v>27</v>
      </c>
      <c r="E1752" s="15" t="s">
        <v>26</v>
      </c>
      <c r="F1752" s="16" t="s">
        <v>372</v>
      </c>
      <c r="G1752" s="15" t="s">
        <v>382</v>
      </c>
      <c r="H1752" s="89" t="s">
        <v>374</v>
      </c>
      <c r="I1752" s="61">
        <v>1952.5921511612512</v>
      </c>
    </row>
    <row r="1753" spans="2:9" hidden="1" x14ac:dyDescent="0.3">
      <c r="B1753" s="16" t="s">
        <v>297</v>
      </c>
      <c r="C1753" s="16" t="s">
        <v>251</v>
      </c>
      <c r="D1753" s="15">
        <v>28</v>
      </c>
      <c r="E1753" s="15" t="s">
        <v>30</v>
      </c>
      <c r="F1753" s="16" t="s">
        <v>372</v>
      </c>
      <c r="G1753" s="15" t="s">
        <v>383</v>
      </c>
      <c r="H1753" s="89" t="s">
        <v>384</v>
      </c>
      <c r="I1753" s="61">
        <v>149210.58458756848</v>
      </c>
    </row>
    <row r="1754" spans="2:9" hidden="1" x14ac:dyDescent="0.3">
      <c r="B1754" s="16" t="s">
        <v>297</v>
      </c>
      <c r="C1754" s="16" t="s">
        <v>251</v>
      </c>
      <c r="D1754" s="15">
        <v>29</v>
      </c>
      <c r="E1754" s="15" t="s">
        <v>34</v>
      </c>
      <c r="F1754" s="16" t="s">
        <v>372</v>
      </c>
      <c r="G1754" s="15" t="s">
        <v>385</v>
      </c>
      <c r="H1754" s="89" t="s">
        <v>384</v>
      </c>
      <c r="I1754" s="61">
        <v>139302.62379367984</v>
      </c>
    </row>
    <row r="1755" spans="2:9" hidden="1" x14ac:dyDescent="0.3">
      <c r="B1755" s="16" t="s">
        <v>297</v>
      </c>
      <c r="C1755" s="16" t="s">
        <v>251</v>
      </c>
      <c r="D1755" s="15">
        <v>31</v>
      </c>
      <c r="E1755" s="15" t="s">
        <v>36</v>
      </c>
      <c r="F1755" s="16" t="s">
        <v>372</v>
      </c>
      <c r="G1755" s="15" t="s">
        <v>386</v>
      </c>
      <c r="H1755" s="89" t="s">
        <v>384</v>
      </c>
      <c r="I1755" s="61">
        <v>10926.472683503669</v>
      </c>
    </row>
    <row r="1756" spans="2:9" hidden="1" x14ac:dyDescent="0.3">
      <c r="B1756" s="16" t="s">
        <v>297</v>
      </c>
      <c r="C1756" s="16" t="s">
        <v>251</v>
      </c>
      <c r="D1756" s="15">
        <v>34</v>
      </c>
      <c r="E1756" s="15" t="s">
        <v>38</v>
      </c>
      <c r="F1756" s="16" t="s">
        <v>372</v>
      </c>
      <c r="G1756" s="15" t="s">
        <v>387</v>
      </c>
      <c r="H1756" s="89" t="s">
        <v>384</v>
      </c>
      <c r="I1756" s="61">
        <v>9400.4390512707978</v>
      </c>
    </row>
    <row r="1757" spans="2:9" hidden="1" x14ac:dyDescent="0.3">
      <c r="B1757" s="16" t="s">
        <v>297</v>
      </c>
      <c r="C1757" s="16" t="s">
        <v>251</v>
      </c>
      <c r="D1757" s="15">
        <v>35</v>
      </c>
      <c r="E1757" s="15" t="s">
        <v>40</v>
      </c>
      <c r="F1757" s="16" t="s">
        <v>372</v>
      </c>
      <c r="G1757" s="15" t="s">
        <v>388</v>
      </c>
      <c r="H1757" s="89" t="s">
        <v>384</v>
      </c>
      <c r="I1757" s="61">
        <v>159901.34250109541</v>
      </c>
    </row>
    <row r="1758" spans="2:9" hidden="1" x14ac:dyDescent="0.3">
      <c r="B1758" s="16" t="s">
        <v>297</v>
      </c>
      <c r="C1758" s="16" t="s">
        <v>251</v>
      </c>
      <c r="D1758" s="15">
        <v>38</v>
      </c>
      <c r="E1758" s="15" t="s">
        <v>42</v>
      </c>
      <c r="F1758" s="16" t="s">
        <v>372</v>
      </c>
      <c r="G1758" s="15" t="s">
        <v>389</v>
      </c>
      <c r="H1758" s="89" t="s">
        <v>374</v>
      </c>
      <c r="I1758" s="61">
        <v>82313.313793237132</v>
      </c>
    </row>
    <row r="1759" spans="2:9" hidden="1" x14ac:dyDescent="0.3">
      <c r="B1759" s="16" t="s">
        <v>297</v>
      </c>
      <c r="C1759" s="16" t="s">
        <v>251</v>
      </c>
      <c r="D1759" s="15">
        <v>42</v>
      </c>
      <c r="E1759" s="15" t="s">
        <v>44</v>
      </c>
      <c r="F1759" s="16" t="s">
        <v>372</v>
      </c>
      <c r="G1759" s="15" t="s">
        <v>390</v>
      </c>
      <c r="H1759" s="89" t="s">
        <v>374</v>
      </c>
      <c r="I1759" s="61">
        <v>14332.941186854017</v>
      </c>
    </row>
    <row r="1760" spans="2:9" hidden="1" x14ac:dyDescent="0.3">
      <c r="B1760" s="16" t="s">
        <v>297</v>
      </c>
      <c r="C1760" s="16" t="s">
        <v>251</v>
      </c>
      <c r="D1760" s="15">
        <v>59</v>
      </c>
      <c r="E1760" s="15" t="s">
        <v>46</v>
      </c>
      <c r="F1760" s="16" t="s">
        <v>372</v>
      </c>
      <c r="G1760" s="15" t="s">
        <v>391</v>
      </c>
      <c r="H1760" s="89" t="s">
        <v>374</v>
      </c>
      <c r="I1760" s="61">
        <v>103468.41894753797</v>
      </c>
    </row>
    <row r="1761" spans="2:9" hidden="1" x14ac:dyDescent="0.3">
      <c r="B1761" s="16" t="s">
        <v>297</v>
      </c>
      <c r="C1761" s="16" t="s">
        <v>251</v>
      </c>
      <c r="D1761" s="15">
        <v>65</v>
      </c>
      <c r="E1761" s="15" t="s">
        <v>48</v>
      </c>
      <c r="F1761" s="16" t="s">
        <v>372</v>
      </c>
      <c r="G1761" s="15" t="s">
        <v>392</v>
      </c>
      <c r="H1761" s="89" t="s">
        <v>393</v>
      </c>
      <c r="I1761" s="61">
        <v>1053.7547363848566</v>
      </c>
    </row>
    <row r="1762" spans="2:9" hidden="1" x14ac:dyDescent="0.3">
      <c r="B1762" s="16" t="s">
        <v>297</v>
      </c>
      <c r="C1762" s="16" t="s">
        <v>251</v>
      </c>
      <c r="D1762" s="15">
        <v>84</v>
      </c>
      <c r="E1762" s="15" t="s">
        <v>50</v>
      </c>
      <c r="F1762" s="16" t="s">
        <v>372</v>
      </c>
      <c r="G1762" s="15" t="s">
        <v>394</v>
      </c>
      <c r="H1762" s="89" t="s">
        <v>393</v>
      </c>
      <c r="I1762" s="61">
        <v>8542.7035524558833</v>
      </c>
    </row>
    <row r="1763" spans="2:9" hidden="1" x14ac:dyDescent="0.3">
      <c r="B1763" s="16" t="s">
        <v>297</v>
      </c>
      <c r="C1763" s="16" t="s">
        <v>251</v>
      </c>
      <c r="D1763" s="15">
        <v>90</v>
      </c>
      <c r="E1763" s="15" t="s">
        <v>52</v>
      </c>
      <c r="F1763" s="16" t="s">
        <v>372</v>
      </c>
      <c r="G1763" s="15" t="s">
        <v>395</v>
      </c>
      <c r="H1763" s="89" t="s">
        <v>384</v>
      </c>
      <c r="I1763" s="61">
        <v>209683.75948518759</v>
      </c>
    </row>
    <row r="1764" spans="2:9" hidden="1" x14ac:dyDescent="0.3">
      <c r="B1764" s="16" t="s">
        <v>297</v>
      </c>
      <c r="C1764" s="16" t="s">
        <v>251</v>
      </c>
      <c r="D1764" s="15">
        <v>91</v>
      </c>
      <c r="E1764" s="15" t="s">
        <v>54</v>
      </c>
      <c r="F1764" s="16" t="s">
        <v>372</v>
      </c>
      <c r="G1764" s="15" t="s">
        <v>396</v>
      </c>
      <c r="H1764" s="89" t="s">
        <v>384</v>
      </c>
      <c r="I1764" s="61">
        <v>186774.61997572478</v>
      </c>
    </row>
    <row r="1765" spans="2:9" hidden="1" x14ac:dyDescent="0.3">
      <c r="B1765" s="16" t="s">
        <v>297</v>
      </c>
      <c r="C1765" s="16" t="s">
        <v>251</v>
      </c>
      <c r="D1765" s="15">
        <v>98</v>
      </c>
      <c r="E1765" s="15" t="s">
        <v>56</v>
      </c>
      <c r="F1765" s="16" t="s">
        <v>372</v>
      </c>
      <c r="G1765" s="15" t="s">
        <v>397</v>
      </c>
      <c r="H1765" s="89" t="s">
        <v>381</v>
      </c>
      <c r="I1765" s="61">
        <v>675749.02943222411</v>
      </c>
    </row>
    <row r="1766" spans="2:9" hidden="1" x14ac:dyDescent="0.3">
      <c r="B1766" s="16" t="s">
        <v>297</v>
      </c>
      <c r="C1766" s="16" t="s">
        <v>251</v>
      </c>
      <c r="D1766" s="15">
        <v>109</v>
      </c>
      <c r="E1766" s="15" t="s">
        <v>58</v>
      </c>
      <c r="F1766" s="16" t="s">
        <v>372</v>
      </c>
      <c r="G1766" s="15" t="s">
        <v>398</v>
      </c>
      <c r="H1766" s="89" t="s">
        <v>393</v>
      </c>
      <c r="I1766" s="61">
        <v>9804.9919040198711</v>
      </c>
    </row>
    <row r="1767" spans="2:9" hidden="1" x14ac:dyDescent="0.3">
      <c r="B1767" s="16" t="s">
        <v>297</v>
      </c>
      <c r="C1767" s="16" t="s">
        <v>251</v>
      </c>
      <c r="D1767" s="15">
        <v>114</v>
      </c>
      <c r="E1767" s="15" t="s">
        <v>60</v>
      </c>
      <c r="F1767" s="16" t="s">
        <v>372</v>
      </c>
      <c r="G1767" s="15" t="s">
        <v>399</v>
      </c>
      <c r="H1767" s="89" t="s">
        <v>376</v>
      </c>
      <c r="I1767" s="61">
        <v>222034.66257086216</v>
      </c>
    </row>
    <row r="1768" spans="2:9" hidden="1" x14ac:dyDescent="0.3">
      <c r="B1768" s="16" t="s">
        <v>297</v>
      </c>
      <c r="C1768" s="16" t="s">
        <v>251</v>
      </c>
      <c r="D1768" s="15">
        <v>125</v>
      </c>
      <c r="E1768" s="15" t="s">
        <v>62</v>
      </c>
      <c r="F1768" s="16" t="s">
        <v>372</v>
      </c>
      <c r="G1768" s="15" t="s">
        <v>400</v>
      </c>
      <c r="H1768" s="89" t="s">
        <v>381</v>
      </c>
      <c r="I1768" s="61">
        <v>253654.31364808098</v>
      </c>
    </row>
    <row r="1769" spans="2:9" hidden="1" x14ac:dyDescent="0.3">
      <c r="B1769" s="16" t="s">
        <v>297</v>
      </c>
      <c r="C1769" s="16" t="s">
        <v>251</v>
      </c>
      <c r="D1769" s="15">
        <v>127</v>
      </c>
      <c r="E1769" s="15" t="s">
        <v>64</v>
      </c>
      <c r="F1769" s="16" t="s">
        <v>372</v>
      </c>
      <c r="G1769" s="15" t="s">
        <v>401</v>
      </c>
      <c r="H1769" s="89" t="s">
        <v>393</v>
      </c>
      <c r="I1769" s="61">
        <v>7680.5735748379175</v>
      </c>
    </row>
    <row r="1770" spans="2:9" hidden="1" x14ac:dyDescent="0.3">
      <c r="B1770" s="16" t="s">
        <v>297</v>
      </c>
      <c r="C1770" s="16" t="s">
        <v>251</v>
      </c>
      <c r="D1770" s="15">
        <v>128</v>
      </c>
      <c r="E1770" s="15" t="s">
        <v>66</v>
      </c>
      <c r="F1770" s="16" t="s">
        <v>372</v>
      </c>
      <c r="G1770" s="15" t="s">
        <v>402</v>
      </c>
      <c r="H1770" s="89" t="s">
        <v>384</v>
      </c>
      <c r="I1770" s="61">
        <v>138362.31456564041</v>
      </c>
    </row>
    <row r="1771" spans="2:9" hidden="1" x14ac:dyDescent="0.3">
      <c r="B1771" s="16" t="s">
        <v>297</v>
      </c>
      <c r="C1771" s="16" t="s">
        <v>251</v>
      </c>
      <c r="D1771" s="19">
        <v>130</v>
      </c>
      <c r="E1771" s="19" t="s">
        <v>68</v>
      </c>
      <c r="F1771" s="20" t="s">
        <v>372</v>
      </c>
      <c r="G1771" s="19" t="s">
        <v>403</v>
      </c>
      <c r="H1771" s="90" t="s">
        <v>404</v>
      </c>
      <c r="I1771" s="62">
        <v>143415.38046658371</v>
      </c>
    </row>
    <row r="1772" spans="2:9" hidden="1" x14ac:dyDescent="0.3">
      <c r="B1772" s="16" t="s">
        <v>297</v>
      </c>
      <c r="C1772" s="16" t="s">
        <v>203</v>
      </c>
      <c r="D1772" s="15">
        <v>2</v>
      </c>
      <c r="E1772" s="15" t="s">
        <v>6</v>
      </c>
      <c r="F1772" s="16" t="s">
        <v>372</v>
      </c>
      <c r="G1772" s="15" t="s">
        <v>373</v>
      </c>
      <c r="H1772" s="89" t="s">
        <v>374</v>
      </c>
      <c r="I1772" s="61">
        <v>3775.3643584553347</v>
      </c>
    </row>
    <row r="1773" spans="2:9" hidden="1" x14ac:dyDescent="0.3">
      <c r="B1773" s="16" t="s">
        <v>297</v>
      </c>
      <c r="C1773" s="16" t="s">
        <v>203</v>
      </c>
      <c r="D1773" s="15">
        <v>11</v>
      </c>
      <c r="E1773" s="15" t="s">
        <v>10</v>
      </c>
      <c r="F1773" s="16" t="s">
        <v>372</v>
      </c>
      <c r="G1773" s="15" t="s">
        <v>375</v>
      </c>
      <c r="H1773" s="89" t="s">
        <v>376</v>
      </c>
      <c r="I1773" s="61">
        <v>189037.72051683674</v>
      </c>
    </row>
    <row r="1774" spans="2:9" hidden="1" x14ac:dyDescent="0.3">
      <c r="B1774" s="16" t="s">
        <v>297</v>
      </c>
      <c r="C1774" s="16" t="s">
        <v>203</v>
      </c>
      <c r="D1774" s="15">
        <v>23</v>
      </c>
      <c r="E1774" s="15" t="s">
        <v>323</v>
      </c>
      <c r="F1774" s="16" t="s">
        <v>372</v>
      </c>
      <c r="G1774" s="15" t="s">
        <v>377</v>
      </c>
      <c r="H1774" s="89" t="s">
        <v>376</v>
      </c>
      <c r="I1774" s="61">
        <v>172209.89833383675</v>
      </c>
    </row>
    <row r="1775" spans="2:9" hidden="1" x14ac:dyDescent="0.3">
      <c r="B1775" s="16" t="s">
        <v>297</v>
      </c>
      <c r="C1775" s="16" t="s">
        <v>203</v>
      </c>
      <c r="D1775" s="15">
        <v>24</v>
      </c>
      <c r="E1775" s="15" t="s">
        <v>14</v>
      </c>
      <c r="F1775" s="16" t="s">
        <v>372</v>
      </c>
      <c r="G1775" s="15" t="s">
        <v>378</v>
      </c>
      <c r="H1775" s="89" t="s">
        <v>376</v>
      </c>
      <c r="I1775" s="61">
        <v>167501.77767314648</v>
      </c>
    </row>
    <row r="1776" spans="2:9" hidden="1" x14ac:dyDescent="0.3">
      <c r="B1776" s="16" t="s">
        <v>297</v>
      </c>
      <c r="C1776" s="16" t="s">
        <v>203</v>
      </c>
      <c r="D1776" s="15">
        <v>25</v>
      </c>
      <c r="E1776" s="15" t="s">
        <v>18</v>
      </c>
      <c r="F1776" s="16" t="s">
        <v>372</v>
      </c>
      <c r="G1776" s="15" t="s">
        <v>379</v>
      </c>
      <c r="H1776" s="89" t="s">
        <v>374</v>
      </c>
      <c r="I1776" s="61">
        <v>83750.888836573242</v>
      </c>
    </row>
    <row r="1777" spans="2:9" hidden="1" x14ac:dyDescent="0.3">
      <c r="B1777" s="16" t="s">
        <v>297</v>
      </c>
      <c r="C1777" s="16" t="s">
        <v>203</v>
      </c>
      <c r="D1777" s="15">
        <v>26</v>
      </c>
      <c r="E1777" s="15" t="s">
        <v>22</v>
      </c>
      <c r="F1777" s="16" t="s">
        <v>372</v>
      </c>
      <c r="G1777" s="15" t="s">
        <v>380</v>
      </c>
      <c r="H1777" s="89" t="s">
        <v>381</v>
      </c>
      <c r="I1777" s="61">
        <v>114858.3618330147</v>
      </c>
    </row>
    <row r="1778" spans="2:9" hidden="1" x14ac:dyDescent="0.3">
      <c r="B1778" s="16" t="s">
        <v>297</v>
      </c>
      <c r="C1778" s="16" t="s">
        <v>203</v>
      </c>
      <c r="D1778" s="15">
        <v>27</v>
      </c>
      <c r="E1778" s="15" t="s">
        <v>26</v>
      </c>
      <c r="F1778" s="16" t="s">
        <v>372</v>
      </c>
      <c r="G1778" s="15" t="s">
        <v>382</v>
      </c>
      <c r="H1778" s="89" t="s">
        <v>374</v>
      </c>
      <c r="I1778" s="61">
        <v>1952.5921511612512</v>
      </c>
    </row>
    <row r="1779" spans="2:9" hidden="1" x14ac:dyDescent="0.3">
      <c r="B1779" s="16" t="s">
        <v>297</v>
      </c>
      <c r="C1779" s="16" t="s">
        <v>203</v>
      </c>
      <c r="D1779" s="15">
        <v>28</v>
      </c>
      <c r="E1779" s="15" t="s">
        <v>30</v>
      </c>
      <c r="F1779" s="16" t="s">
        <v>372</v>
      </c>
      <c r="G1779" s="15" t="s">
        <v>383</v>
      </c>
      <c r="H1779" s="89" t="s">
        <v>384</v>
      </c>
      <c r="I1779" s="61">
        <v>143572.95229126845</v>
      </c>
    </row>
    <row r="1780" spans="2:9" hidden="1" x14ac:dyDescent="0.3">
      <c r="B1780" s="16" t="s">
        <v>297</v>
      </c>
      <c r="C1780" s="16" t="s">
        <v>203</v>
      </c>
      <c r="D1780" s="15">
        <v>29</v>
      </c>
      <c r="E1780" s="15" t="s">
        <v>34</v>
      </c>
      <c r="F1780" s="16" t="s">
        <v>372</v>
      </c>
      <c r="G1780" s="15" t="s">
        <v>385</v>
      </c>
      <c r="H1780" s="89" t="s">
        <v>384</v>
      </c>
      <c r="I1780" s="61">
        <v>149555.15863673796</v>
      </c>
    </row>
    <row r="1781" spans="2:9" hidden="1" x14ac:dyDescent="0.3">
      <c r="B1781" s="16" t="s">
        <v>297</v>
      </c>
      <c r="C1781" s="16" t="s">
        <v>203</v>
      </c>
      <c r="D1781" s="15">
        <v>31</v>
      </c>
      <c r="E1781" s="15" t="s">
        <v>36</v>
      </c>
      <c r="F1781" s="16" t="s">
        <v>372</v>
      </c>
      <c r="G1781" s="15" t="s">
        <v>386</v>
      </c>
      <c r="H1781" s="89" t="s">
        <v>384</v>
      </c>
      <c r="I1781" s="61">
        <v>10926.472683503669</v>
      </c>
    </row>
    <row r="1782" spans="2:9" hidden="1" x14ac:dyDescent="0.3">
      <c r="B1782" s="16" t="s">
        <v>297</v>
      </c>
      <c r="C1782" s="16" t="s">
        <v>203</v>
      </c>
      <c r="D1782" s="15">
        <v>34</v>
      </c>
      <c r="E1782" s="15" t="s">
        <v>38</v>
      </c>
      <c r="F1782" s="16" t="s">
        <v>372</v>
      </c>
      <c r="G1782" s="15" t="s">
        <v>387</v>
      </c>
      <c r="H1782" s="89" t="s">
        <v>384</v>
      </c>
      <c r="I1782" s="61">
        <v>5234.4305522858276</v>
      </c>
    </row>
    <row r="1783" spans="2:9" hidden="1" x14ac:dyDescent="0.3">
      <c r="B1783" s="16" t="s">
        <v>297</v>
      </c>
      <c r="C1783" s="16" t="s">
        <v>203</v>
      </c>
      <c r="D1783" s="15">
        <v>35</v>
      </c>
      <c r="E1783" s="15" t="s">
        <v>40</v>
      </c>
      <c r="F1783" s="16" t="s">
        <v>372</v>
      </c>
      <c r="G1783" s="15" t="s">
        <v>388</v>
      </c>
      <c r="H1783" s="89" t="s">
        <v>384</v>
      </c>
      <c r="I1783" s="61">
        <v>173483.98401861603</v>
      </c>
    </row>
    <row r="1784" spans="2:9" hidden="1" x14ac:dyDescent="0.3">
      <c r="B1784" s="16" t="s">
        <v>297</v>
      </c>
      <c r="C1784" s="16" t="s">
        <v>203</v>
      </c>
      <c r="D1784" s="15">
        <v>38</v>
      </c>
      <c r="E1784" s="15" t="s">
        <v>42</v>
      </c>
      <c r="F1784" s="16" t="s">
        <v>372</v>
      </c>
      <c r="G1784" s="15" t="s">
        <v>389</v>
      </c>
      <c r="H1784" s="89" t="s">
        <v>374</v>
      </c>
      <c r="I1784" s="61">
        <v>82313.313793237132</v>
      </c>
    </row>
    <row r="1785" spans="2:9" hidden="1" x14ac:dyDescent="0.3">
      <c r="B1785" s="16" t="s">
        <v>297</v>
      </c>
      <c r="C1785" s="16" t="s">
        <v>203</v>
      </c>
      <c r="D1785" s="15">
        <v>42</v>
      </c>
      <c r="E1785" s="15" t="s">
        <v>44</v>
      </c>
      <c r="F1785" s="16" t="s">
        <v>372</v>
      </c>
      <c r="G1785" s="15" t="s">
        <v>390</v>
      </c>
      <c r="H1785" s="89" t="s">
        <v>374</v>
      </c>
      <c r="I1785" s="61">
        <v>14332.941186854017</v>
      </c>
    </row>
    <row r="1786" spans="2:9" hidden="1" x14ac:dyDescent="0.3">
      <c r="B1786" s="16" t="s">
        <v>297</v>
      </c>
      <c r="C1786" s="16" t="s">
        <v>203</v>
      </c>
      <c r="D1786" s="15">
        <v>59</v>
      </c>
      <c r="E1786" s="15" t="s">
        <v>46</v>
      </c>
      <c r="F1786" s="16" t="s">
        <v>372</v>
      </c>
      <c r="G1786" s="15" t="s">
        <v>391</v>
      </c>
      <c r="H1786" s="89" t="s">
        <v>374</v>
      </c>
      <c r="I1786" s="61">
        <v>103468.41894753797</v>
      </c>
    </row>
    <row r="1787" spans="2:9" hidden="1" x14ac:dyDescent="0.3">
      <c r="B1787" s="16" t="s">
        <v>297</v>
      </c>
      <c r="C1787" s="16" t="s">
        <v>203</v>
      </c>
      <c r="D1787" s="15">
        <v>65</v>
      </c>
      <c r="E1787" s="15" t="s">
        <v>48</v>
      </c>
      <c r="F1787" s="16" t="s">
        <v>372</v>
      </c>
      <c r="G1787" s="15" t="s">
        <v>392</v>
      </c>
      <c r="H1787" s="89" t="s">
        <v>393</v>
      </c>
      <c r="I1787" s="61">
        <v>1053.7547363848566</v>
      </c>
    </row>
    <row r="1788" spans="2:9" hidden="1" x14ac:dyDescent="0.3">
      <c r="B1788" s="16" t="s">
        <v>297</v>
      </c>
      <c r="C1788" s="16" t="s">
        <v>203</v>
      </c>
      <c r="D1788" s="15">
        <v>84</v>
      </c>
      <c r="E1788" s="15" t="s">
        <v>50</v>
      </c>
      <c r="F1788" s="16" t="s">
        <v>372</v>
      </c>
      <c r="G1788" s="15" t="s">
        <v>394</v>
      </c>
      <c r="H1788" s="89" t="s">
        <v>393</v>
      </c>
      <c r="I1788" s="61">
        <v>5234.4305522858276</v>
      </c>
    </row>
    <row r="1789" spans="2:9" hidden="1" x14ac:dyDescent="0.3">
      <c r="B1789" s="16" t="s">
        <v>297</v>
      </c>
      <c r="C1789" s="16" t="s">
        <v>203</v>
      </c>
      <c r="D1789" s="15">
        <v>90</v>
      </c>
      <c r="E1789" s="15" t="s">
        <v>52</v>
      </c>
      <c r="F1789" s="16" t="s">
        <v>372</v>
      </c>
      <c r="G1789" s="15" t="s">
        <v>395</v>
      </c>
      <c r="H1789" s="89" t="s">
        <v>384</v>
      </c>
      <c r="I1789" s="61">
        <v>227323.8411278417</v>
      </c>
    </row>
    <row r="1790" spans="2:9" hidden="1" x14ac:dyDescent="0.3">
      <c r="B1790" s="16" t="s">
        <v>297</v>
      </c>
      <c r="C1790" s="16" t="s">
        <v>203</v>
      </c>
      <c r="D1790" s="15">
        <v>91</v>
      </c>
      <c r="E1790" s="15" t="s">
        <v>54</v>
      </c>
      <c r="F1790" s="16" t="s">
        <v>372</v>
      </c>
      <c r="G1790" s="15" t="s">
        <v>396</v>
      </c>
      <c r="H1790" s="89" t="s">
        <v>384</v>
      </c>
      <c r="I1790" s="61">
        <v>186774.61997572478</v>
      </c>
    </row>
    <row r="1791" spans="2:9" hidden="1" x14ac:dyDescent="0.3">
      <c r="B1791" s="16" t="s">
        <v>297</v>
      </c>
      <c r="C1791" s="16" t="s">
        <v>203</v>
      </c>
      <c r="D1791" s="15">
        <v>98</v>
      </c>
      <c r="E1791" s="15" t="s">
        <v>56</v>
      </c>
      <c r="F1791" s="16" t="s">
        <v>372</v>
      </c>
      <c r="G1791" s="15" t="s">
        <v>397</v>
      </c>
      <c r="H1791" s="89" t="s">
        <v>381</v>
      </c>
      <c r="I1791" s="61">
        <v>675749.02943222411</v>
      </c>
    </row>
    <row r="1792" spans="2:9" hidden="1" x14ac:dyDescent="0.3">
      <c r="B1792" s="16" t="s">
        <v>297</v>
      </c>
      <c r="C1792" s="16" t="s">
        <v>203</v>
      </c>
      <c r="D1792" s="15">
        <v>109</v>
      </c>
      <c r="E1792" s="15" t="s">
        <v>58</v>
      </c>
      <c r="F1792" s="16" t="s">
        <v>372</v>
      </c>
      <c r="G1792" s="15" t="s">
        <v>398</v>
      </c>
      <c r="H1792" s="89" t="s">
        <v>393</v>
      </c>
      <c r="I1792" s="61">
        <v>9804.9919040198711</v>
      </c>
    </row>
    <row r="1793" spans="2:9" hidden="1" x14ac:dyDescent="0.3">
      <c r="B1793" s="16" t="s">
        <v>297</v>
      </c>
      <c r="C1793" s="16" t="s">
        <v>203</v>
      </c>
      <c r="D1793" s="15">
        <v>114</v>
      </c>
      <c r="E1793" s="15" t="s">
        <v>60</v>
      </c>
      <c r="F1793" s="16" t="s">
        <v>372</v>
      </c>
      <c r="G1793" s="15" t="s">
        <v>399</v>
      </c>
      <c r="H1793" s="89" t="s">
        <v>376</v>
      </c>
      <c r="I1793" s="61">
        <v>269199.28554612829</v>
      </c>
    </row>
    <row r="1794" spans="2:9" hidden="1" x14ac:dyDescent="0.3">
      <c r="B1794" s="16" t="s">
        <v>297</v>
      </c>
      <c r="C1794" s="16" t="s">
        <v>203</v>
      </c>
      <c r="D1794" s="15">
        <v>125</v>
      </c>
      <c r="E1794" s="15" t="s">
        <v>62</v>
      </c>
      <c r="F1794" s="16" t="s">
        <v>372</v>
      </c>
      <c r="G1794" s="15" t="s">
        <v>400</v>
      </c>
      <c r="H1794" s="89" t="s">
        <v>381</v>
      </c>
      <c r="I1794" s="61">
        <v>205787.89828415145</v>
      </c>
    </row>
    <row r="1795" spans="2:9" hidden="1" x14ac:dyDescent="0.3">
      <c r="B1795" s="16" t="s">
        <v>297</v>
      </c>
      <c r="C1795" s="16" t="s">
        <v>203</v>
      </c>
      <c r="D1795" s="15">
        <v>127</v>
      </c>
      <c r="E1795" s="15" t="s">
        <v>64</v>
      </c>
      <c r="F1795" s="16" t="s">
        <v>372</v>
      </c>
      <c r="G1795" s="15" t="s">
        <v>401</v>
      </c>
      <c r="H1795" s="89" t="s">
        <v>393</v>
      </c>
      <c r="I1795" s="61">
        <v>5234.4305522858276</v>
      </c>
    </row>
    <row r="1796" spans="2:9" hidden="1" x14ac:dyDescent="0.3">
      <c r="B1796" s="16" t="s">
        <v>297</v>
      </c>
      <c r="C1796" s="16" t="s">
        <v>203</v>
      </c>
      <c r="D1796" s="15">
        <v>128</v>
      </c>
      <c r="E1796" s="15" t="s">
        <v>66</v>
      </c>
      <c r="F1796" s="16" t="s">
        <v>372</v>
      </c>
      <c r="G1796" s="15" t="s">
        <v>402</v>
      </c>
      <c r="H1796" s="89" t="s">
        <v>384</v>
      </c>
      <c r="I1796" s="61">
        <v>113661.92056392087</v>
      </c>
    </row>
    <row r="1797" spans="2:9" hidden="1" x14ac:dyDescent="0.3">
      <c r="B1797" s="16" t="s">
        <v>297</v>
      </c>
      <c r="C1797" s="16" t="s">
        <v>203</v>
      </c>
      <c r="D1797" s="19">
        <v>130</v>
      </c>
      <c r="E1797" s="19" t="s">
        <v>68</v>
      </c>
      <c r="F1797" s="20" t="s">
        <v>372</v>
      </c>
      <c r="G1797" s="19" t="s">
        <v>403</v>
      </c>
      <c r="H1797" s="90" t="s">
        <v>404</v>
      </c>
      <c r="I1797" s="62">
        <v>184251.95544046123</v>
      </c>
    </row>
    <row r="1798" spans="2:9" hidden="1" x14ac:dyDescent="0.3">
      <c r="B1798" s="16" t="s">
        <v>297</v>
      </c>
      <c r="C1798" s="16" t="s">
        <v>252</v>
      </c>
      <c r="D1798" s="15">
        <v>2</v>
      </c>
      <c r="E1798" s="15" t="s">
        <v>6</v>
      </c>
      <c r="F1798" s="16" t="s">
        <v>372</v>
      </c>
      <c r="G1798" s="15" t="s">
        <v>373</v>
      </c>
      <c r="H1798" s="89" t="s">
        <v>374</v>
      </c>
      <c r="I1798" s="61">
        <v>3775.3643584553347</v>
      </c>
    </row>
    <row r="1799" spans="2:9" hidden="1" x14ac:dyDescent="0.3">
      <c r="B1799" s="16" t="s">
        <v>297</v>
      </c>
      <c r="C1799" s="16" t="s">
        <v>252</v>
      </c>
      <c r="D1799" s="15">
        <v>11</v>
      </c>
      <c r="E1799" s="15" t="s">
        <v>10</v>
      </c>
      <c r="F1799" s="16" t="s">
        <v>372</v>
      </c>
      <c r="G1799" s="15" t="s">
        <v>375</v>
      </c>
      <c r="H1799" s="89" t="s">
        <v>376</v>
      </c>
      <c r="I1799" s="61">
        <v>215359.42843690264</v>
      </c>
    </row>
    <row r="1800" spans="2:9" hidden="1" x14ac:dyDescent="0.3">
      <c r="B1800" s="16" t="s">
        <v>297</v>
      </c>
      <c r="C1800" s="16" t="s">
        <v>252</v>
      </c>
      <c r="D1800" s="15">
        <v>23</v>
      </c>
      <c r="E1800" s="15" t="s">
        <v>323</v>
      </c>
      <c r="F1800" s="16" t="s">
        <v>372</v>
      </c>
      <c r="G1800" s="15" t="s">
        <v>377</v>
      </c>
      <c r="H1800" s="89" t="s">
        <v>376</v>
      </c>
      <c r="I1800" s="61">
        <v>215359.42843690264</v>
      </c>
    </row>
    <row r="1801" spans="2:9" hidden="1" x14ac:dyDescent="0.3">
      <c r="B1801" s="16" t="s">
        <v>297</v>
      </c>
      <c r="C1801" s="16" t="s">
        <v>252</v>
      </c>
      <c r="D1801" s="15">
        <v>24</v>
      </c>
      <c r="E1801" s="15" t="s">
        <v>14</v>
      </c>
      <c r="F1801" s="16" t="s">
        <v>372</v>
      </c>
      <c r="G1801" s="15" t="s">
        <v>378</v>
      </c>
      <c r="H1801" s="89" t="s">
        <v>376</v>
      </c>
      <c r="I1801" s="61">
        <v>167501.77767314648</v>
      </c>
    </row>
    <row r="1802" spans="2:9" hidden="1" x14ac:dyDescent="0.3">
      <c r="B1802" s="16" t="s">
        <v>297</v>
      </c>
      <c r="C1802" s="16" t="s">
        <v>252</v>
      </c>
      <c r="D1802" s="15">
        <v>25</v>
      </c>
      <c r="E1802" s="15" t="s">
        <v>18</v>
      </c>
      <c r="F1802" s="16" t="s">
        <v>372</v>
      </c>
      <c r="G1802" s="15" t="s">
        <v>379</v>
      </c>
      <c r="H1802" s="89" t="s">
        <v>374</v>
      </c>
      <c r="I1802" s="61">
        <v>71786.476145634224</v>
      </c>
    </row>
    <row r="1803" spans="2:9" hidden="1" x14ac:dyDescent="0.3">
      <c r="B1803" s="16" t="s">
        <v>297</v>
      </c>
      <c r="C1803" s="16" t="s">
        <v>252</v>
      </c>
      <c r="D1803" s="15">
        <v>26</v>
      </c>
      <c r="E1803" s="15" t="s">
        <v>22</v>
      </c>
      <c r="F1803" s="16" t="s">
        <v>372</v>
      </c>
      <c r="G1803" s="15" t="s">
        <v>380</v>
      </c>
      <c r="H1803" s="89" t="s">
        <v>381</v>
      </c>
      <c r="I1803" s="61">
        <v>114858.3618330147</v>
      </c>
    </row>
    <row r="1804" spans="2:9" hidden="1" x14ac:dyDescent="0.3">
      <c r="B1804" s="16" t="s">
        <v>297</v>
      </c>
      <c r="C1804" s="16" t="s">
        <v>252</v>
      </c>
      <c r="D1804" s="15">
        <v>27</v>
      </c>
      <c r="E1804" s="15" t="s">
        <v>26</v>
      </c>
      <c r="F1804" s="16" t="s">
        <v>372</v>
      </c>
      <c r="G1804" s="15" t="s">
        <v>382</v>
      </c>
      <c r="H1804" s="89" t="s">
        <v>374</v>
      </c>
      <c r="I1804" s="61">
        <v>1952.5921511612512</v>
      </c>
    </row>
    <row r="1805" spans="2:9" hidden="1" x14ac:dyDescent="0.3">
      <c r="B1805" s="16" t="s">
        <v>297</v>
      </c>
      <c r="C1805" s="16" t="s">
        <v>252</v>
      </c>
      <c r="D1805" s="15">
        <v>28</v>
      </c>
      <c r="E1805" s="15" t="s">
        <v>30</v>
      </c>
      <c r="F1805" s="16" t="s">
        <v>372</v>
      </c>
      <c r="G1805" s="15" t="s">
        <v>383</v>
      </c>
      <c r="H1805" s="89" t="s">
        <v>384</v>
      </c>
      <c r="I1805" s="61">
        <v>143572.95229126845</v>
      </c>
    </row>
    <row r="1806" spans="2:9" hidden="1" x14ac:dyDescent="0.3">
      <c r="B1806" s="16" t="s">
        <v>297</v>
      </c>
      <c r="C1806" s="16" t="s">
        <v>252</v>
      </c>
      <c r="D1806" s="15">
        <v>29</v>
      </c>
      <c r="E1806" s="15" t="s">
        <v>34</v>
      </c>
      <c r="F1806" s="16" t="s">
        <v>372</v>
      </c>
      <c r="G1806" s="15" t="s">
        <v>385</v>
      </c>
      <c r="H1806" s="89" t="s">
        <v>384</v>
      </c>
      <c r="I1806" s="61">
        <v>149555.15863673796</v>
      </c>
    </row>
    <row r="1807" spans="2:9" hidden="1" x14ac:dyDescent="0.3">
      <c r="B1807" s="16" t="s">
        <v>297</v>
      </c>
      <c r="C1807" s="16" t="s">
        <v>252</v>
      </c>
      <c r="D1807" s="15">
        <v>31</v>
      </c>
      <c r="E1807" s="15" t="s">
        <v>36</v>
      </c>
      <c r="F1807" s="16" t="s">
        <v>372</v>
      </c>
      <c r="G1807" s="15" t="s">
        <v>386</v>
      </c>
      <c r="H1807" s="89" t="s">
        <v>384</v>
      </c>
      <c r="I1807" s="61">
        <v>12708.599160315443</v>
      </c>
    </row>
    <row r="1808" spans="2:9" hidden="1" x14ac:dyDescent="0.3">
      <c r="B1808" s="16" t="s">
        <v>297</v>
      </c>
      <c r="C1808" s="16" t="s">
        <v>252</v>
      </c>
      <c r="D1808" s="15">
        <v>34</v>
      </c>
      <c r="E1808" s="15" t="s">
        <v>38</v>
      </c>
      <c r="F1808" s="16" t="s">
        <v>372</v>
      </c>
      <c r="G1808" s="15" t="s">
        <v>387</v>
      </c>
      <c r="H1808" s="89" t="s">
        <v>384</v>
      </c>
      <c r="I1808" s="61">
        <v>9400.4390512707978</v>
      </c>
    </row>
    <row r="1809" spans="2:9" hidden="1" x14ac:dyDescent="0.3">
      <c r="B1809" s="16" t="s">
        <v>297</v>
      </c>
      <c r="C1809" s="16" t="s">
        <v>252</v>
      </c>
      <c r="D1809" s="15">
        <v>35</v>
      </c>
      <c r="E1809" s="15" t="s">
        <v>40</v>
      </c>
      <c r="F1809" s="16" t="s">
        <v>372</v>
      </c>
      <c r="G1809" s="15" t="s">
        <v>388</v>
      </c>
      <c r="H1809" s="89" t="s">
        <v>384</v>
      </c>
      <c r="I1809" s="61">
        <v>173483.98401861603</v>
      </c>
    </row>
    <row r="1810" spans="2:9" hidden="1" x14ac:dyDescent="0.3">
      <c r="B1810" s="16" t="s">
        <v>297</v>
      </c>
      <c r="C1810" s="16" t="s">
        <v>252</v>
      </c>
      <c r="D1810" s="15">
        <v>38</v>
      </c>
      <c r="E1810" s="15" t="s">
        <v>42</v>
      </c>
      <c r="F1810" s="16" t="s">
        <v>372</v>
      </c>
      <c r="G1810" s="15" t="s">
        <v>389</v>
      </c>
      <c r="H1810" s="89" t="s">
        <v>374</v>
      </c>
      <c r="I1810" s="61">
        <v>82313.313793237132</v>
      </c>
    </row>
    <row r="1811" spans="2:9" hidden="1" x14ac:dyDescent="0.3">
      <c r="B1811" s="16" t="s">
        <v>297</v>
      </c>
      <c r="C1811" s="16" t="s">
        <v>252</v>
      </c>
      <c r="D1811" s="15">
        <v>42</v>
      </c>
      <c r="E1811" s="15" t="s">
        <v>44</v>
      </c>
      <c r="F1811" s="16" t="s">
        <v>372</v>
      </c>
      <c r="G1811" s="15" t="s">
        <v>390</v>
      </c>
      <c r="H1811" s="89" t="s">
        <v>374</v>
      </c>
      <c r="I1811" s="61">
        <v>14332.941186854017</v>
      </c>
    </row>
    <row r="1812" spans="2:9" hidden="1" x14ac:dyDescent="0.3">
      <c r="B1812" s="16" t="s">
        <v>297</v>
      </c>
      <c r="C1812" s="16" t="s">
        <v>252</v>
      </c>
      <c r="D1812" s="15">
        <v>59</v>
      </c>
      <c r="E1812" s="15" t="s">
        <v>46</v>
      </c>
      <c r="F1812" s="16" t="s">
        <v>372</v>
      </c>
      <c r="G1812" s="15" t="s">
        <v>391</v>
      </c>
      <c r="H1812" s="89" t="s">
        <v>374</v>
      </c>
      <c r="I1812" s="61">
        <v>100562.08510861167</v>
      </c>
    </row>
    <row r="1813" spans="2:9" hidden="1" x14ac:dyDescent="0.3">
      <c r="B1813" s="16" t="s">
        <v>297</v>
      </c>
      <c r="C1813" s="16" t="s">
        <v>252</v>
      </c>
      <c r="D1813" s="15">
        <v>65</v>
      </c>
      <c r="E1813" s="15" t="s">
        <v>48</v>
      </c>
      <c r="F1813" s="16" t="s">
        <v>372</v>
      </c>
      <c r="G1813" s="15" t="s">
        <v>392</v>
      </c>
      <c r="H1813" s="89" t="s">
        <v>393</v>
      </c>
      <c r="I1813" s="61">
        <v>1053.7547363848566</v>
      </c>
    </row>
    <row r="1814" spans="2:9" hidden="1" x14ac:dyDescent="0.3">
      <c r="B1814" s="16" t="s">
        <v>297</v>
      </c>
      <c r="C1814" s="16" t="s">
        <v>252</v>
      </c>
      <c r="D1814" s="15">
        <v>84</v>
      </c>
      <c r="E1814" s="15" t="s">
        <v>50</v>
      </c>
      <c r="F1814" s="16" t="s">
        <v>372</v>
      </c>
      <c r="G1814" s="15" t="s">
        <v>394</v>
      </c>
      <c r="H1814" s="89" t="s">
        <v>393</v>
      </c>
      <c r="I1814" s="61">
        <v>8375.0888836573231</v>
      </c>
    </row>
    <row r="1815" spans="2:9" hidden="1" x14ac:dyDescent="0.3">
      <c r="B1815" s="16" t="s">
        <v>297</v>
      </c>
      <c r="C1815" s="16" t="s">
        <v>252</v>
      </c>
      <c r="D1815" s="15">
        <v>90</v>
      </c>
      <c r="E1815" s="15" t="s">
        <v>52</v>
      </c>
      <c r="F1815" s="16" t="s">
        <v>372</v>
      </c>
      <c r="G1815" s="15" t="s">
        <v>395</v>
      </c>
      <c r="H1815" s="89" t="s">
        <v>384</v>
      </c>
      <c r="I1815" s="61">
        <v>203395.01574596361</v>
      </c>
    </row>
    <row r="1816" spans="2:9" hidden="1" x14ac:dyDescent="0.3">
      <c r="B1816" s="16" t="s">
        <v>297</v>
      </c>
      <c r="C1816" s="16" t="s">
        <v>252</v>
      </c>
      <c r="D1816" s="15">
        <v>91</v>
      </c>
      <c r="E1816" s="15" t="s">
        <v>54</v>
      </c>
      <c r="F1816" s="16" t="s">
        <v>372</v>
      </c>
      <c r="G1816" s="15" t="s">
        <v>396</v>
      </c>
      <c r="H1816" s="89" t="s">
        <v>384</v>
      </c>
      <c r="I1816" s="61">
        <v>124171.4606716417</v>
      </c>
    </row>
    <row r="1817" spans="2:9" hidden="1" x14ac:dyDescent="0.3">
      <c r="B1817" s="16" t="s">
        <v>297</v>
      </c>
      <c r="C1817" s="16" t="s">
        <v>252</v>
      </c>
      <c r="D1817" s="15">
        <v>98</v>
      </c>
      <c r="E1817" s="15" t="s">
        <v>56</v>
      </c>
      <c r="F1817" s="16" t="s">
        <v>372</v>
      </c>
      <c r="G1817" s="15" t="s">
        <v>397</v>
      </c>
      <c r="H1817" s="89" t="s">
        <v>381</v>
      </c>
      <c r="I1817" s="61">
        <v>700640.79294646659</v>
      </c>
    </row>
    <row r="1818" spans="2:9" hidden="1" x14ac:dyDescent="0.3">
      <c r="B1818" s="16" t="s">
        <v>297</v>
      </c>
      <c r="C1818" s="16" t="s">
        <v>252</v>
      </c>
      <c r="D1818" s="15">
        <v>109</v>
      </c>
      <c r="E1818" s="15" t="s">
        <v>58</v>
      </c>
      <c r="F1818" s="16" t="s">
        <v>372</v>
      </c>
      <c r="G1818" s="15" t="s">
        <v>398</v>
      </c>
      <c r="H1818" s="89" t="s">
        <v>393</v>
      </c>
      <c r="I1818" s="61">
        <v>9804.9919040198711</v>
      </c>
    </row>
    <row r="1819" spans="2:9" hidden="1" x14ac:dyDescent="0.3">
      <c r="B1819" s="16" t="s">
        <v>297</v>
      </c>
      <c r="C1819" s="16" t="s">
        <v>252</v>
      </c>
      <c r="D1819" s="15">
        <v>114</v>
      </c>
      <c r="E1819" s="15" t="s">
        <v>60</v>
      </c>
      <c r="F1819" s="16" t="s">
        <v>372</v>
      </c>
      <c r="G1819" s="15" t="s">
        <v>399</v>
      </c>
      <c r="H1819" s="89" t="s">
        <v>376</v>
      </c>
      <c r="I1819" s="61">
        <v>312677.17930545704</v>
      </c>
    </row>
    <row r="1820" spans="2:9" hidden="1" x14ac:dyDescent="0.3">
      <c r="B1820" s="16" t="s">
        <v>297</v>
      </c>
      <c r="C1820" s="16" t="s">
        <v>252</v>
      </c>
      <c r="D1820" s="15">
        <v>125</v>
      </c>
      <c r="E1820" s="15" t="s">
        <v>62</v>
      </c>
      <c r="F1820" s="16" t="s">
        <v>372</v>
      </c>
      <c r="G1820" s="15" t="s">
        <v>400</v>
      </c>
      <c r="H1820" s="89" t="s">
        <v>381</v>
      </c>
      <c r="I1820" s="61">
        <v>205787.89828415145</v>
      </c>
    </row>
    <row r="1821" spans="2:9" hidden="1" x14ac:dyDescent="0.3">
      <c r="B1821" s="16" t="s">
        <v>297</v>
      </c>
      <c r="C1821" s="16" t="s">
        <v>252</v>
      </c>
      <c r="D1821" s="15">
        <v>127</v>
      </c>
      <c r="E1821" s="15" t="s">
        <v>64</v>
      </c>
      <c r="F1821" s="16" t="s">
        <v>372</v>
      </c>
      <c r="G1821" s="15" t="s">
        <v>401</v>
      </c>
      <c r="H1821" s="89" t="s">
        <v>393</v>
      </c>
      <c r="I1821" s="61">
        <v>5234.4305522858276</v>
      </c>
    </row>
    <row r="1822" spans="2:9" hidden="1" x14ac:dyDescent="0.3">
      <c r="B1822" s="16" t="s">
        <v>297</v>
      </c>
      <c r="C1822" s="16" t="s">
        <v>252</v>
      </c>
      <c r="D1822" s="15">
        <v>128</v>
      </c>
      <c r="E1822" s="15" t="s">
        <v>66</v>
      </c>
      <c r="F1822" s="16" t="s">
        <v>372</v>
      </c>
      <c r="G1822" s="15" t="s">
        <v>402</v>
      </c>
      <c r="H1822" s="89" t="s">
        <v>384</v>
      </c>
      <c r="I1822" s="61">
        <v>155537.36498220748</v>
      </c>
    </row>
    <row r="1823" spans="2:9" hidden="1" x14ac:dyDescent="0.3">
      <c r="B1823" s="16" t="s">
        <v>297</v>
      </c>
      <c r="C1823" s="16" t="s">
        <v>252</v>
      </c>
      <c r="D1823" s="19">
        <v>130</v>
      </c>
      <c r="E1823" s="19" t="s">
        <v>68</v>
      </c>
      <c r="F1823" s="20" t="s">
        <v>372</v>
      </c>
      <c r="G1823" s="19" t="s">
        <v>403</v>
      </c>
      <c r="H1823" s="90" t="s">
        <v>404</v>
      </c>
      <c r="I1823" s="62">
        <v>145916.01700921333</v>
      </c>
    </row>
    <row r="1824" spans="2:9" hidden="1" x14ac:dyDescent="0.3">
      <c r="B1824" s="16" t="s">
        <v>297</v>
      </c>
      <c r="C1824" s="16" t="s">
        <v>253</v>
      </c>
      <c r="D1824" s="15">
        <v>2</v>
      </c>
      <c r="E1824" s="15" t="s">
        <v>6</v>
      </c>
      <c r="F1824" s="16" t="s">
        <v>372</v>
      </c>
      <c r="G1824" s="15" t="s">
        <v>373</v>
      </c>
      <c r="H1824" s="89" t="s">
        <v>374</v>
      </c>
      <c r="I1824" s="61">
        <v>3775.3643584553347</v>
      </c>
    </row>
    <row r="1825" spans="2:9" hidden="1" x14ac:dyDescent="0.3">
      <c r="B1825" s="16" t="s">
        <v>297</v>
      </c>
      <c r="C1825" s="16" t="s">
        <v>253</v>
      </c>
      <c r="D1825" s="15">
        <v>11</v>
      </c>
      <c r="E1825" s="15" t="s">
        <v>10</v>
      </c>
      <c r="F1825" s="16" t="s">
        <v>372</v>
      </c>
      <c r="G1825" s="15" t="s">
        <v>375</v>
      </c>
      <c r="H1825" s="89" t="s">
        <v>376</v>
      </c>
      <c r="I1825" s="61">
        <v>189037.72051683674</v>
      </c>
    </row>
    <row r="1826" spans="2:9" hidden="1" x14ac:dyDescent="0.3">
      <c r="B1826" s="16" t="s">
        <v>297</v>
      </c>
      <c r="C1826" s="16" t="s">
        <v>253</v>
      </c>
      <c r="D1826" s="15">
        <v>23</v>
      </c>
      <c r="E1826" s="15" t="s">
        <v>323</v>
      </c>
      <c r="F1826" s="16" t="s">
        <v>372</v>
      </c>
      <c r="G1826" s="15" t="s">
        <v>377</v>
      </c>
      <c r="H1826" s="89" t="s">
        <v>376</v>
      </c>
      <c r="I1826" s="61">
        <v>172209.89833383675</v>
      </c>
    </row>
    <row r="1827" spans="2:9" hidden="1" x14ac:dyDescent="0.3">
      <c r="B1827" s="16" t="s">
        <v>297</v>
      </c>
      <c r="C1827" s="16" t="s">
        <v>253</v>
      </c>
      <c r="D1827" s="15">
        <v>24</v>
      </c>
      <c r="E1827" s="15" t="s">
        <v>14</v>
      </c>
      <c r="F1827" s="16" t="s">
        <v>372</v>
      </c>
      <c r="G1827" s="15" t="s">
        <v>378</v>
      </c>
      <c r="H1827" s="89" t="s">
        <v>376</v>
      </c>
      <c r="I1827" s="61">
        <v>167501.77767314648</v>
      </c>
    </row>
    <row r="1828" spans="2:9" hidden="1" x14ac:dyDescent="0.3">
      <c r="B1828" s="16" t="s">
        <v>297</v>
      </c>
      <c r="C1828" s="16" t="s">
        <v>253</v>
      </c>
      <c r="D1828" s="15">
        <v>25</v>
      </c>
      <c r="E1828" s="15" t="s">
        <v>18</v>
      </c>
      <c r="F1828" s="16" t="s">
        <v>372</v>
      </c>
      <c r="G1828" s="15" t="s">
        <v>379</v>
      </c>
      <c r="H1828" s="89" t="s">
        <v>374</v>
      </c>
      <c r="I1828" s="61">
        <v>83750.888836573242</v>
      </c>
    </row>
    <row r="1829" spans="2:9" hidden="1" x14ac:dyDescent="0.3">
      <c r="B1829" s="16" t="s">
        <v>297</v>
      </c>
      <c r="C1829" s="16" t="s">
        <v>253</v>
      </c>
      <c r="D1829" s="15">
        <v>26</v>
      </c>
      <c r="E1829" s="15" t="s">
        <v>22</v>
      </c>
      <c r="F1829" s="16" t="s">
        <v>372</v>
      </c>
      <c r="G1829" s="15" t="s">
        <v>380</v>
      </c>
      <c r="H1829" s="89" t="s">
        <v>381</v>
      </c>
      <c r="I1829" s="61">
        <v>114858.3618330147</v>
      </c>
    </row>
    <row r="1830" spans="2:9" hidden="1" x14ac:dyDescent="0.3">
      <c r="B1830" s="16" t="s">
        <v>297</v>
      </c>
      <c r="C1830" s="16" t="s">
        <v>253</v>
      </c>
      <c r="D1830" s="15">
        <v>27</v>
      </c>
      <c r="E1830" s="15" t="s">
        <v>26</v>
      </c>
      <c r="F1830" s="16" t="s">
        <v>372</v>
      </c>
      <c r="G1830" s="15" t="s">
        <v>382</v>
      </c>
      <c r="H1830" s="89" t="s">
        <v>374</v>
      </c>
      <c r="I1830" s="61">
        <v>1952.5921511612512</v>
      </c>
    </row>
    <row r="1831" spans="2:9" hidden="1" x14ac:dyDescent="0.3">
      <c r="B1831" s="16" t="s">
        <v>297</v>
      </c>
      <c r="C1831" s="16" t="s">
        <v>253</v>
      </c>
      <c r="D1831" s="15">
        <v>28</v>
      </c>
      <c r="E1831" s="15" t="s">
        <v>30</v>
      </c>
      <c r="F1831" s="16" t="s">
        <v>372</v>
      </c>
      <c r="G1831" s="15" t="s">
        <v>383</v>
      </c>
      <c r="H1831" s="89" t="s">
        <v>384</v>
      </c>
      <c r="I1831" s="61">
        <v>143572.95229126845</v>
      </c>
    </row>
    <row r="1832" spans="2:9" hidden="1" x14ac:dyDescent="0.3">
      <c r="B1832" s="16" t="s">
        <v>297</v>
      </c>
      <c r="C1832" s="16" t="s">
        <v>253</v>
      </c>
      <c r="D1832" s="15">
        <v>29</v>
      </c>
      <c r="E1832" s="15" t="s">
        <v>34</v>
      </c>
      <c r="F1832" s="16" t="s">
        <v>372</v>
      </c>
      <c r="G1832" s="15" t="s">
        <v>385</v>
      </c>
      <c r="H1832" s="89" t="s">
        <v>384</v>
      </c>
      <c r="I1832" s="61">
        <v>149555.15863673796</v>
      </c>
    </row>
    <row r="1833" spans="2:9" hidden="1" x14ac:dyDescent="0.3">
      <c r="B1833" s="16" t="s">
        <v>297</v>
      </c>
      <c r="C1833" s="16" t="s">
        <v>253</v>
      </c>
      <c r="D1833" s="15">
        <v>31</v>
      </c>
      <c r="E1833" s="15" t="s">
        <v>36</v>
      </c>
      <c r="F1833" s="16" t="s">
        <v>372</v>
      </c>
      <c r="G1833" s="15" t="s">
        <v>386</v>
      </c>
      <c r="H1833" s="89" t="s">
        <v>384</v>
      </c>
      <c r="I1833" s="61">
        <v>10926.472683503669</v>
      </c>
    </row>
    <row r="1834" spans="2:9" hidden="1" x14ac:dyDescent="0.3">
      <c r="B1834" s="16" t="s">
        <v>297</v>
      </c>
      <c r="C1834" s="16" t="s">
        <v>253</v>
      </c>
      <c r="D1834" s="15">
        <v>34</v>
      </c>
      <c r="E1834" s="15" t="s">
        <v>38</v>
      </c>
      <c r="F1834" s="16" t="s">
        <v>372</v>
      </c>
      <c r="G1834" s="15" t="s">
        <v>387</v>
      </c>
      <c r="H1834" s="89" t="s">
        <v>384</v>
      </c>
      <c r="I1834" s="61">
        <v>5234.4305522858276</v>
      </c>
    </row>
    <row r="1835" spans="2:9" hidden="1" x14ac:dyDescent="0.3">
      <c r="B1835" s="16" t="s">
        <v>297</v>
      </c>
      <c r="C1835" s="16" t="s">
        <v>253</v>
      </c>
      <c r="D1835" s="15">
        <v>35</v>
      </c>
      <c r="E1835" s="15" t="s">
        <v>40</v>
      </c>
      <c r="F1835" s="16" t="s">
        <v>372</v>
      </c>
      <c r="G1835" s="15" t="s">
        <v>388</v>
      </c>
      <c r="H1835" s="89" t="s">
        <v>384</v>
      </c>
      <c r="I1835" s="61">
        <v>173483.98401861603</v>
      </c>
    </row>
    <row r="1836" spans="2:9" hidden="1" x14ac:dyDescent="0.3">
      <c r="B1836" s="16" t="s">
        <v>297</v>
      </c>
      <c r="C1836" s="16" t="s">
        <v>253</v>
      </c>
      <c r="D1836" s="15">
        <v>38</v>
      </c>
      <c r="E1836" s="15" t="s">
        <v>42</v>
      </c>
      <c r="F1836" s="16" t="s">
        <v>372</v>
      </c>
      <c r="G1836" s="15" t="s">
        <v>389</v>
      </c>
      <c r="H1836" s="89" t="s">
        <v>374</v>
      </c>
      <c r="I1836" s="61">
        <v>82313.313793237132</v>
      </c>
    </row>
    <row r="1837" spans="2:9" hidden="1" x14ac:dyDescent="0.3">
      <c r="B1837" s="16" t="s">
        <v>297</v>
      </c>
      <c r="C1837" s="16" t="s">
        <v>253</v>
      </c>
      <c r="D1837" s="15">
        <v>42</v>
      </c>
      <c r="E1837" s="15" t="s">
        <v>44</v>
      </c>
      <c r="F1837" s="16" t="s">
        <v>372</v>
      </c>
      <c r="G1837" s="15" t="s">
        <v>390</v>
      </c>
      <c r="H1837" s="89" t="s">
        <v>374</v>
      </c>
      <c r="I1837" s="61">
        <v>14332.941186854017</v>
      </c>
    </row>
    <row r="1838" spans="2:9" hidden="1" x14ac:dyDescent="0.3">
      <c r="B1838" s="16" t="s">
        <v>297</v>
      </c>
      <c r="C1838" s="16" t="s">
        <v>253</v>
      </c>
      <c r="D1838" s="15">
        <v>59</v>
      </c>
      <c r="E1838" s="15" t="s">
        <v>46</v>
      </c>
      <c r="F1838" s="16" t="s">
        <v>372</v>
      </c>
      <c r="G1838" s="15" t="s">
        <v>391</v>
      </c>
      <c r="H1838" s="89" t="s">
        <v>374</v>
      </c>
      <c r="I1838" s="61">
        <v>103468.41894753797</v>
      </c>
    </row>
    <row r="1839" spans="2:9" hidden="1" x14ac:dyDescent="0.3">
      <c r="B1839" s="16" t="s">
        <v>297</v>
      </c>
      <c r="C1839" s="16" t="s">
        <v>253</v>
      </c>
      <c r="D1839" s="15">
        <v>65</v>
      </c>
      <c r="E1839" s="15" t="s">
        <v>48</v>
      </c>
      <c r="F1839" s="16" t="s">
        <v>372</v>
      </c>
      <c r="G1839" s="15" t="s">
        <v>392</v>
      </c>
      <c r="H1839" s="89" t="s">
        <v>393</v>
      </c>
      <c r="I1839" s="61">
        <v>1053.7547363848566</v>
      </c>
    </row>
    <row r="1840" spans="2:9" hidden="1" x14ac:dyDescent="0.3">
      <c r="B1840" s="16" t="s">
        <v>297</v>
      </c>
      <c r="C1840" s="16" t="s">
        <v>253</v>
      </c>
      <c r="D1840" s="15">
        <v>84</v>
      </c>
      <c r="E1840" s="15" t="s">
        <v>50</v>
      </c>
      <c r="F1840" s="16" t="s">
        <v>372</v>
      </c>
      <c r="G1840" s="15" t="s">
        <v>394</v>
      </c>
      <c r="H1840" s="89" t="s">
        <v>393</v>
      </c>
      <c r="I1840" s="61">
        <v>5234.4305522858276</v>
      </c>
    </row>
    <row r="1841" spans="2:9" hidden="1" x14ac:dyDescent="0.3">
      <c r="B1841" s="16" t="s">
        <v>297</v>
      </c>
      <c r="C1841" s="16" t="s">
        <v>253</v>
      </c>
      <c r="D1841" s="15">
        <v>90</v>
      </c>
      <c r="E1841" s="15" t="s">
        <v>52</v>
      </c>
      <c r="F1841" s="16" t="s">
        <v>372</v>
      </c>
      <c r="G1841" s="15" t="s">
        <v>395</v>
      </c>
      <c r="H1841" s="89" t="s">
        <v>384</v>
      </c>
      <c r="I1841" s="61">
        <v>227323.8411278417</v>
      </c>
    </row>
    <row r="1842" spans="2:9" hidden="1" x14ac:dyDescent="0.3">
      <c r="B1842" s="16" t="s">
        <v>297</v>
      </c>
      <c r="C1842" s="16" t="s">
        <v>253</v>
      </c>
      <c r="D1842" s="15">
        <v>91</v>
      </c>
      <c r="E1842" s="15" t="s">
        <v>54</v>
      </c>
      <c r="F1842" s="16" t="s">
        <v>372</v>
      </c>
      <c r="G1842" s="15" t="s">
        <v>396</v>
      </c>
      <c r="H1842" s="89" t="s">
        <v>384</v>
      </c>
      <c r="I1842" s="61">
        <v>186774.61997572478</v>
      </c>
    </row>
    <row r="1843" spans="2:9" hidden="1" x14ac:dyDescent="0.3">
      <c r="B1843" s="16" t="s">
        <v>297</v>
      </c>
      <c r="C1843" s="16" t="s">
        <v>253</v>
      </c>
      <c r="D1843" s="15">
        <v>98</v>
      </c>
      <c r="E1843" s="15" t="s">
        <v>56</v>
      </c>
      <c r="F1843" s="16" t="s">
        <v>372</v>
      </c>
      <c r="G1843" s="15" t="s">
        <v>397</v>
      </c>
      <c r="H1843" s="89" t="s">
        <v>381</v>
      </c>
      <c r="I1843" s="61">
        <v>675749.02943222411</v>
      </c>
    </row>
    <row r="1844" spans="2:9" hidden="1" x14ac:dyDescent="0.3">
      <c r="B1844" s="16" t="s">
        <v>297</v>
      </c>
      <c r="C1844" s="16" t="s">
        <v>253</v>
      </c>
      <c r="D1844" s="15">
        <v>109</v>
      </c>
      <c r="E1844" s="15" t="s">
        <v>58</v>
      </c>
      <c r="F1844" s="16" t="s">
        <v>372</v>
      </c>
      <c r="G1844" s="15" t="s">
        <v>398</v>
      </c>
      <c r="H1844" s="89" t="s">
        <v>393</v>
      </c>
      <c r="I1844" s="61">
        <v>9804.9919040198711</v>
      </c>
    </row>
    <row r="1845" spans="2:9" hidden="1" x14ac:dyDescent="0.3">
      <c r="B1845" s="16" t="s">
        <v>297</v>
      </c>
      <c r="C1845" s="16" t="s">
        <v>253</v>
      </c>
      <c r="D1845" s="15">
        <v>114</v>
      </c>
      <c r="E1845" s="15" t="s">
        <v>60</v>
      </c>
      <c r="F1845" s="16" t="s">
        <v>372</v>
      </c>
      <c r="G1845" s="15" t="s">
        <v>399</v>
      </c>
      <c r="H1845" s="89" t="s">
        <v>376</v>
      </c>
      <c r="I1845" s="61">
        <v>269199.28554612829</v>
      </c>
    </row>
    <row r="1846" spans="2:9" hidden="1" x14ac:dyDescent="0.3">
      <c r="B1846" s="16" t="s">
        <v>297</v>
      </c>
      <c r="C1846" s="16" t="s">
        <v>253</v>
      </c>
      <c r="D1846" s="15">
        <v>125</v>
      </c>
      <c r="E1846" s="15" t="s">
        <v>62</v>
      </c>
      <c r="F1846" s="16" t="s">
        <v>372</v>
      </c>
      <c r="G1846" s="15" t="s">
        <v>400</v>
      </c>
      <c r="H1846" s="89" t="s">
        <v>381</v>
      </c>
      <c r="I1846" s="61">
        <v>205787.89828415145</v>
      </c>
    </row>
    <row r="1847" spans="2:9" hidden="1" x14ac:dyDescent="0.3">
      <c r="B1847" s="16" t="s">
        <v>297</v>
      </c>
      <c r="C1847" s="16" t="s">
        <v>253</v>
      </c>
      <c r="D1847" s="15">
        <v>127</v>
      </c>
      <c r="E1847" s="15" t="s">
        <v>64</v>
      </c>
      <c r="F1847" s="16" t="s">
        <v>372</v>
      </c>
      <c r="G1847" s="15" t="s">
        <v>401</v>
      </c>
      <c r="H1847" s="89" t="s">
        <v>393</v>
      </c>
      <c r="I1847" s="61">
        <v>5234.4305522858276</v>
      </c>
    </row>
    <row r="1848" spans="2:9" hidden="1" x14ac:dyDescent="0.3">
      <c r="B1848" s="16" t="s">
        <v>297</v>
      </c>
      <c r="C1848" s="16" t="s">
        <v>253</v>
      </c>
      <c r="D1848" s="15">
        <v>128</v>
      </c>
      <c r="E1848" s="15" t="s">
        <v>66</v>
      </c>
      <c r="F1848" s="16" t="s">
        <v>372</v>
      </c>
      <c r="G1848" s="15" t="s">
        <v>402</v>
      </c>
      <c r="H1848" s="89" t="s">
        <v>384</v>
      </c>
      <c r="I1848" s="61">
        <v>113661.92056392087</v>
      </c>
    </row>
    <row r="1849" spans="2:9" hidden="1" x14ac:dyDescent="0.3">
      <c r="B1849" s="16" t="s">
        <v>297</v>
      </c>
      <c r="C1849" s="16" t="s">
        <v>253</v>
      </c>
      <c r="D1849" s="19">
        <v>130</v>
      </c>
      <c r="E1849" s="19" t="s">
        <v>68</v>
      </c>
      <c r="F1849" s="20" t="s">
        <v>372</v>
      </c>
      <c r="G1849" s="19" t="s">
        <v>403</v>
      </c>
      <c r="H1849" s="90" t="s">
        <v>404</v>
      </c>
      <c r="I1849" s="62">
        <v>184251.95544046123</v>
      </c>
    </row>
    <row r="1850" spans="2:9" hidden="1" x14ac:dyDescent="0.3">
      <c r="B1850" s="16" t="s">
        <v>297</v>
      </c>
      <c r="C1850" s="16" t="s">
        <v>254</v>
      </c>
      <c r="D1850" s="15">
        <v>2</v>
      </c>
      <c r="E1850" s="15" t="s">
        <v>6</v>
      </c>
      <c r="F1850" s="16" t="s">
        <v>372</v>
      </c>
      <c r="G1850" s="15" t="s">
        <v>373</v>
      </c>
      <c r="H1850" s="89" t="s">
        <v>374</v>
      </c>
      <c r="I1850" s="61">
        <v>3775.3643584553347</v>
      </c>
    </row>
    <row r="1851" spans="2:9" hidden="1" x14ac:dyDescent="0.3">
      <c r="B1851" s="16" t="s">
        <v>297</v>
      </c>
      <c r="C1851" s="16" t="s">
        <v>254</v>
      </c>
      <c r="D1851" s="15">
        <v>11</v>
      </c>
      <c r="E1851" s="15" t="s">
        <v>10</v>
      </c>
      <c r="F1851" s="16" t="s">
        <v>372</v>
      </c>
      <c r="G1851" s="15" t="s">
        <v>375</v>
      </c>
      <c r="H1851" s="89" t="s">
        <v>376</v>
      </c>
      <c r="I1851" s="61">
        <v>189037.72051683674</v>
      </c>
    </row>
    <row r="1852" spans="2:9" hidden="1" x14ac:dyDescent="0.3">
      <c r="B1852" s="16" t="s">
        <v>297</v>
      </c>
      <c r="C1852" s="16" t="s">
        <v>254</v>
      </c>
      <c r="D1852" s="15">
        <v>23</v>
      </c>
      <c r="E1852" s="15" t="s">
        <v>323</v>
      </c>
      <c r="F1852" s="16" t="s">
        <v>372</v>
      </c>
      <c r="G1852" s="15" t="s">
        <v>377</v>
      </c>
      <c r="H1852" s="89" t="s">
        <v>376</v>
      </c>
      <c r="I1852" s="61">
        <v>172209.89833383675</v>
      </c>
    </row>
    <row r="1853" spans="2:9" hidden="1" x14ac:dyDescent="0.3">
      <c r="B1853" s="16" t="s">
        <v>297</v>
      </c>
      <c r="C1853" s="16" t="s">
        <v>254</v>
      </c>
      <c r="D1853" s="15">
        <v>24</v>
      </c>
      <c r="E1853" s="15" t="s">
        <v>14</v>
      </c>
      <c r="F1853" s="16" t="s">
        <v>372</v>
      </c>
      <c r="G1853" s="15" t="s">
        <v>378</v>
      </c>
      <c r="H1853" s="89" t="s">
        <v>376</v>
      </c>
      <c r="I1853" s="61">
        <v>167501.77767314648</v>
      </c>
    </row>
    <row r="1854" spans="2:9" hidden="1" x14ac:dyDescent="0.3">
      <c r="B1854" s="16" t="s">
        <v>297</v>
      </c>
      <c r="C1854" s="16" t="s">
        <v>254</v>
      </c>
      <c r="D1854" s="15">
        <v>25</v>
      </c>
      <c r="E1854" s="15" t="s">
        <v>18</v>
      </c>
      <c r="F1854" s="16" t="s">
        <v>372</v>
      </c>
      <c r="G1854" s="15" t="s">
        <v>379</v>
      </c>
      <c r="H1854" s="89" t="s">
        <v>374</v>
      </c>
      <c r="I1854" s="61">
        <v>83750.888836573242</v>
      </c>
    </row>
    <row r="1855" spans="2:9" hidden="1" x14ac:dyDescent="0.3">
      <c r="B1855" s="16" t="s">
        <v>297</v>
      </c>
      <c r="C1855" s="16" t="s">
        <v>254</v>
      </c>
      <c r="D1855" s="15">
        <v>26</v>
      </c>
      <c r="E1855" s="15" t="s">
        <v>22</v>
      </c>
      <c r="F1855" s="16" t="s">
        <v>372</v>
      </c>
      <c r="G1855" s="15" t="s">
        <v>380</v>
      </c>
      <c r="H1855" s="89" t="s">
        <v>381</v>
      </c>
      <c r="I1855" s="61">
        <v>114858.3618330147</v>
      </c>
    </row>
    <row r="1856" spans="2:9" hidden="1" x14ac:dyDescent="0.3">
      <c r="B1856" s="16" t="s">
        <v>297</v>
      </c>
      <c r="C1856" s="16" t="s">
        <v>254</v>
      </c>
      <c r="D1856" s="15">
        <v>27</v>
      </c>
      <c r="E1856" s="15" t="s">
        <v>26</v>
      </c>
      <c r="F1856" s="16" t="s">
        <v>372</v>
      </c>
      <c r="G1856" s="15" t="s">
        <v>382</v>
      </c>
      <c r="H1856" s="89" t="s">
        <v>374</v>
      </c>
      <c r="I1856" s="61">
        <v>1952.5921511612512</v>
      </c>
    </row>
    <row r="1857" spans="2:9" hidden="1" x14ac:dyDescent="0.3">
      <c r="B1857" s="16" t="s">
        <v>297</v>
      </c>
      <c r="C1857" s="16" t="s">
        <v>254</v>
      </c>
      <c r="D1857" s="15">
        <v>28</v>
      </c>
      <c r="E1857" s="15" t="s">
        <v>30</v>
      </c>
      <c r="F1857" s="16" t="s">
        <v>372</v>
      </c>
      <c r="G1857" s="15" t="s">
        <v>383</v>
      </c>
      <c r="H1857" s="89" t="s">
        <v>384</v>
      </c>
      <c r="I1857" s="61">
        <v>143572.95229126845</v>
      </c>
    </row>
    <row r="1858" spans="2:9" hidden="1" x14ac:dyDescent="0.3">
      <c r="B1858" s="16" t="s">
        <v>297</v>
      </c>
      <c r="C1858" s="16" t="s">
        <v>254</v>
      </c>
      <c r="D1858" s="15">
        <v>29</v>
      </c>
      <c r="E1858" s="15" t="s">
        <v>34</v>
      </c>
      <c r="F1858" s="16" t="s">
        <v>372</v>
      </c>
      <c r="G1858" s="15" t="s">
        <v>385</v>
      </c>
      <c r="H1858" s="89" t="s">
        <v>384</v>
      </c>
      <c r="I1858" s="61">
        <v>149555.15863673796</v>
      </c>
    </row>
    <row r="1859" spans="2:9" hidden="1" x14ac:dyDescent="0.3">
      <c r="B1859" s="16" t="s">
        <v>297</v>
      </c>
      <c r="C1859" s="16" t="s">
        <v>254</v>
      </c>
      <c r="D1859" s="15">
        <v>31</v>
      </c>
      <c r="E1859" s="15" t="s">
        <v>36</v>
      </c>
      <c r="F1859" s="16" t="s">
        <v>372</v>
      </c>
      <c r="G1859" s="15" t="s">
        <v>386</v>
      </c>
      <c r="H1859" s="89" t="s">
        <v>384</v>
      </c>
      <c r="I1859" s="61">
        <v>10926.472683503669</v>
      </c>
    </row>
    <row r="1860" spans="2:9" hidden="1" x14ac:dyDescent="0.3">
      <c r="B1860" s="16" t="s">
        <v>297</v>
      </c>
      <c r="C1860" s="16" t="s">
        <v>254</v>
      </c>
      <c r="D1860" s="15">
        <v>34</v>
      </c>
      <c r="E1860" s="15" t="s">
        <v>38</v>
      </c>
      <c r="F1860" s="16" t="s">
        <v>372</v>
      </c>
      <c r="G1860" s="15" t="s">
        <v>387</v>
      </c>
      <c r="H1860" s="89" t="s">
        <v>384</v>
      </c>
      <c r="I1860" s="61">
        <v>5234.4305522858276</v>
      </c>
    </row>
    <row r="1861" spans="2:9" hidden="1" x14ac:dyDescent="0.3">
      <c r="B1861" s="16" t="s">
        <v>297</v>
      </c>
      <c r="C1861" s="16" t="s">
        <v>254</v>
      </c>
      <c r="D1861" s="15">
        <v>35</v>
      </c>
      <c r="E1861" s="15" t="s">
        <v>40</v>
      </c>
      <c r="F1861" s="16" t="s">
        <v>372</v>
      </c>
      <c r="G1861" s="15" t="s">
        <v>388</v>
      </c>
      <c r="H1861" s="89" t="s">
        <v>384</v>
      </c>
      <c r="I1861" s="61">
        <v>173483.98401861603</v>
      </c>
    </row>
    <row r="1862" spans="2:9" hidden="1" x14ac:dyDescent="0.3">
      <c r="B1862" s="16" t="s">
        <v>297</v>
      </c>
      <c r="C1862" s="16" t="s">
        <v>254</v>
      </c>
      <c r="D1862" s="15">
        <v>38</v>
      </c>
      <c r="E1862" s="15" t="s">
        <v>42</v>
      </c>
      <c r="F1862" s="16" t="s">
        <v>372</v>
      </c>
      <c r="G1862" s="15" t="s">
        <v>389</v>
      </c>
      <c r="H1862" s="89" t="s">
        <v>374</v>
      </c>
      <c r="I1862" s="61">
        <v>82313.313793237132</v>
      </c>
    </row>
    <row r="1863" spans="2:9" hidden="1" x14ac:dyDescent="0.3">
      <c r="B1863" s="16" t="s">
        <v>297</v>
      </c>
      <c r="C1863" s="16" t="s">
        <v>254</v>
      </c>
      <c r="D1863" s="15">
        <v>42</v>
      </c>
      <c r="E1863" s="15" t="s">
        <v>44</v>
      </c>
      <c r="F1863" s="16" t="s">
        <v>372</v>
      </c>
      <c r="G1863" s="15" t="s">
        <v>390</v>
      </c>
      <c r="H1863" s="89" t="s">
        <v>374</v>
      </c>
      <c r="I1863" s="61">
        <v>14332.941186854017</v>
      </c>
    </row>
    <row r="1864" spans="2:9" hidden="1" x14ac:dyDescent="0.3">
      <c r="B1864" s="16" t="s">
        <v>297</v>
      </c>
      <c r="C1864" s="16" t="s">
        <v>254</v>
      </c>
      <c r="D1864" s="15">
        <v>59</v>
      </c>
      <c r="E1864" s="15" t="s">
        <v>46</v>
      </c>
      <c r="F1864" s="16" t="s">
        <v>372</v>
      </c>
      <c r="G1864" s="15" t="s">
        <v>391</v>
      </c>
      <c r="H1864" s="89" t="s">
        <v>374</v>
      </c>
      <c r="I1864" s="61">
        <v>103468.41894753797</v>
      </c>
    </row>
    <row r="1865" spans="2:9" hidden="1" x14ac:dyDescent="0.3">
      <c r="B1865" s="16" t="s">
        <v>297</v>
      </c>
      <c r="C1865" s="16" t="s">
        <v>254</v>
      </c>
      <c r="D1865" s="15">
        <v>65</v>
      </c>
      <c r="E1865" s="15" t="s">
        <v>48</v>
      </c>
      <c r="F1865" s="16" t="s">
        <v>372</v>
      </c>
      <c r="G1865" s="15" t="s">
        <v>392</v>
      </c>
      <c r="H1865" s="89" t="s">
        <v>393</v>
      </c>
      <c r="I1865" s="61">
        <v>1053.7547363848566</v>
      </c>
    </row>
    <row r="1866" spans="2:9" hidden="1" x14ac:dyDescent="0.3">
      <c r="B1866" s="16" t="s">
        <v>297</v>
      </c>
      <c r="C1866" s="16" t="s">
        <v>254</v>
      </c>
      <c r="D1866" s="15">
        <v>84</v>
      </c>
      <c r="E1866" s="15" t="s">
        <v>50</v>
      </c>
      <c r="F1866" s="16" t="s">
        <v>372</v>
      </c>
      <c r="G1866" s="15" t="s">
        <v>394</v>
      </c>
      <c r="H1866" s="89" t="s">
        <v>393</v>
      </c>
      <c r="I1866" s="61">
        <v>5234.4305522858276</v>
      </c>
    </row>
    <row r="1867" spans="2:9" hidden="1" x14ac:dyDescent="0.3">
      <c r="B1867" s="16" t="s">
        <v>297</v>
      </c>
      <c r="C1867" s="16" t="s">
        <v>254</v>
      </c>
      <c r="D1867" s="15">
        <v>90</v>
      </c>
      <c r="E1867" s="15" t="s">
        <v>52</v>
      </c>
      <c r="F1867" s="16" t="s">
        <v>372</v>
      </c>
      <c r="G1867" s="15" t="s">
        <v>395</v>
      </c>
      <c r="H1867" s="89" t="s">
        <v>384</v>
      </c>
      <c r="I1867" s="61">
        <v>227323.8411278417</v>
      </c>
    </row>
    <row r="1868" spans="2:9" hidden="1" x14ac:dyDescent="0.3">
      <c r="B1868" s="16" t="s">
        <v>297</v>
      </c>
      <c r="C1868" s="16" t="s">
        <v>254</v>
      </c>
      <c r="D1868" s="15">
        <v>91</v>
      </c>
      <c r="E1868" s="15" t="s">
        <v>54</v>
      </c>
      <c r="F1868" s="16" t="s">
        <v>372</v>
      </c>
      <c r="G1868" s="15" t="s">
        <v>396</v>
      </c>
      <c r="H1868" s="89" t="s">
        <v>384</v>
      </c>
      <c r="I1868" s="61">
        <v>186774.61997572478</v>
      </c>
    </row>
    <row r="1869" spans="2:9" hidden="1" x14ac:dyDescent="0.3">
      <c r="B1869" s="16" t="s">
        <v>297</v>
      </c>
      <c r="C1869" s="16" t="s">
        <v>254</v>
      </c>
      <c r="D1869" s="15">
        <v>98</v>
      </c>
      <c r="E1869" s="15" t="s">
        <v>56</v>
      </c>
      <c r="F1869" s="16" t="s">
        <v>372</v>
      </c>
      <c r="G1869" s="15" t="s">
        <v>397</v>
      </c>
      <c r="H1869" s="89" t="s">
        <v>381</v>
      </c>
      <c r="I1869" s="61">
        <v>675749.02943222411</v>
      </c>
    </row>
    <row r="1870" spans="2:9" hidden="1" x14ac:dyDescent="0.3">
      <c r="B1870" s="16" t="s">
        <v>297</v>
      </c>
      <c r="C1870" s="16" t="s">
        <v>254</v>
      </c>
      <c r="D1870" s="15">
        <v>109</v>
      </c>
      <c r="E1870" s="15" t="s">
        <v>58</v>
      </c>
      <c r="F1870" s="16" t="s">
        <v>372</v>
      </c>
      <c r="G1870" s="15" t="s">
        <v>398</v>
      </c>
      <c r="H1870" s="89" t="s">
        <v>393</v>
      </c>
      <c r="I1870" s="61">
        <v>9804.9919040198711</v>
      </c>
    </row>
    <row r="1871" spans="2:9" hidden="1" x14ac:dyDescent="0.3">
      <c r="B1871" s="16" t="s">
        <v>297</v>
      </c>
      <c r="C1871" s="16" t="s">
        <v>254</v>
      </c>
      <c r="D1871" s="15">
        <v>114</v>
      </c>
      <c r="E1871" s="15" t="s">
        <v>60</v>
      </c>
      <c r="F1871" s="16" t="s">
        <v>372</v>
      </c>
      <c r="G1871" s="15" t="s">
        <v>399</v>
      </c>
      <c r="H1871" s="89" t="s">
        <v>376</v>
      </c>
      <c r="I1871" s="61">
        <v>269199.28554612829</v>
      </c>
    </row>
    <row r="1872" spans="2:9" hidden="1" x14ac:dyDescent="0.3">
      <c r="B1872" s="16" t="s">
        <v>297</v>
      </c>
      <c r="C1872" s="16" t="s">
        <v>254</v>
      </c>
      <c r="D1872" s="15">
        <v>125</v>
      </c>
      <c r="E1872" s="15" t="s">
        <v>62</v>
      </c>
      <c r="F1872" s="16" t="s">
        <v>372</v>
      </c>
      <c r="G1872" s="15" t="s">
        <v>400</v>
      </c>
      <c r="H1872" s="89" t="s">
        <v>381</v>
      </c>
      <c r="I1872" s="61">
        <v>205787.89828415145</v>
      </c>
    </row>
    <row r="1873" spans="2:9" hidden="1" x14ac:dyDescent="0.3">
      <c r="B1873" s="16" t="s">
        <v>297</v>
      </c>
      <c r="C1873" s="16" t="s">
        <v>254</v>
      </c>
      <c r="D1873" s="15">
        <v>127</v>
      </c>
      <c r="E1873" s="15" t="s">
        <v>64</v>
      </c>
      <c r="F1873" s="16" t="s">
        <v>372</v>
      </c>
      <c r="G1873" s="15" t="s">
        <v>401</v>
      </c>
      <c r="H1873" s="89" t="s">
        <v>393</v>
      </c>
      <c r="I1873" s="61">
        <v>5234.4305522858276</v>
      </c>
    </row>
    <row r="1874" spans="2:9" hidden="1" x14ac:dyDescent="0.3">
      <c r="B1874" s="16" t="s">
        <v>297</v>
      </c>
      <c r="C1874" s="16" t="s">
        <v>254</v>
      </c>
      <c r="D1874" s="15">
        <v>128</v>
      </c>
      <c r="E1874" s="15" t="s">
        <v>66</v>
      </c>
      <c r="F1874" s="16" t="s">
        <v>372</v>
      </c>
      <c r="G1874" s="15" t="s">
        <v>402</v>
      </c>
      <c r="H1874" s="89" t="s">
        <v>384</v>
      </c>
      <c r="I1874" s="61">
        <v>113661.92056392087</v>
      </c>
    </row>
    <row r="1875" spans="2:9" hidden="1" x14ac:dyDescent="0.3">
      <c r="B1875" s="16" t="s">
        <v>297</v>
      </c>
      <c r="C1875" s="16" t="s">
        <v>254</v>
      </c>
      <c r="D1875" s="19">
        <v>130</v>
      </c>
      <c r="E1875" s="19" t="s">
        <v>68</v>
      </c>
      <c r="F1875" s="20" t="s">
        <v>372</v>
      </c>
      <c r="G1875" s="19" t="s">
        <v>403</v>
      </c>
      <c r="H1875" s="90" t="s">
        <v>404</v>
      </c>
      <c r="I1875" s="62">
        <v>184251.95544046123</v>
      </c>
    </row>
    <row r="1876" spans="2:9" hidden="1" x14ac:dyDescent="0.3">
      <c r="B1876" s="16" t="s">
        <v>297</v>
      </c>
      <c r="C1876" s="16" t="s">
        <v>255</v>
      </c>
      <c r="D1876" s="15">
        <v>2</v>
      </c>
      <c r="E1876" s="15" t="s">
        <v>6</v>
      </c>
      <c r="F1876" s="16" t="s">
        <v>372</v>
      </c>
      <c r="G1876" s="15" t="s">
        <v>373</v>
      </c>
      <c r="H1876" s="89" t="s">
        <v>374</v>
      </c>
      <c r="I1876" s="61">
        <v>3775.3643584553347</v>
      </c>
    </row>
    <row r="1877" spans="2:9" hidden="1" x14ac:dyDescent="0.3">
      <c r="B1877" s="16" t="s">
        <v>297</v>
      </c>
      <c r="C1877" s="16" t="s">
        <v>255</v>
      </c>
      <c r="D1877" s="15">
        <v>11</v>
      </c>
      <c r="E1877" s="15" t="s">
        <v>10</v>
      </c>
      <c r="F1877" s="16" t="s">
        <v>372</v>
      </c>
      <c r="G1877" s="15" t="s">
        <v>375</v>
      </c>
      <c r="H1877" s="89" t="s">
        <v>376</v>
      </c>
      <c r="I1877" s="61">
        <v>189037.72051683674</v>
      </c>
    </row>
    <row r="1878" spans="2:9" hidden="1" x14ac:dyDescent="0.3">
      <c r="B1878" s="16" t="s">
        <v>297</v>
      </c>
      <c r="C1878" s="16" t="s">
        <v>255</v>
      </c>
      <c r="D1878" s="15">
        <v>23</v>
      </c>
      <c r="E1878" s="15" t="s">
        <v>323</v>
      </c>
      <c r="F1878" s="16" t="s">
        <v>372</v>
      </c>
      <c r="G1878" s="15" t="s">
        <v>377</v>
      </c>
      <c r="H1878" s="89" t="s">
        <v>376</v>
      </c>
      <c r="I1878" s="61">
        <v>172209.89833383675</v>
      </c>
    </row>
    <row r="1879" spans="2:9" hidden="1" x14ac:dyDescent="0.3">
      <c r="B1879" s="16" t="s">
        <v>297</v>
      </c>
      <c r="C1879" s="16" t="s">
        <v>255</v>
      </c>
      <c r="D1879" s="15">
        <v>24</v>
      </c>
      <c r="E1879" s="15" t="s">
        <v>14</v>
      </c>
      <c r="F1879" s="16" t="s">
        <v>372</v>
      </c>
      <c r="G1879" s="15" t="s">
        <v>378</v>
      </c>
      <c r="H1879" s="89" t="s">
        <v>376</v>
      </c>
      <c r="I1879" s="61">
        <v>167501.77767314648</v>
      </c>
    </row>
    <row r="1880" spans="2:9" hidden="1" x14ac:dyDescent="0.3">
      <c r="B1880" s="16" t="s">
        <v>297</v>
      </c>
      <c r="C1880" s="16" t="s">
        <v>255</v>
      </c>
      <c r="D1880" s="15">
        <v>25</v>
      </c>
      <c r="E1880" s="15" t="s">
        <v>18</v>
      </c>
      <c r="F1880" s="16" t="s">
        <v>372</v>
      </c>
      <c r="G1880" s="15" t="s">
        <v>379</v>
      </c>
      <c r="H1880" s="89" t="s">
        <v>374</v>
      </c>
      <c r="I1880" s="61">
        <v>83750.888836573242</v>
      </c>
    </row>
    <row r="1881" spans="2:9" hidden="1" x14ac:dyDescent="0.3">
      <c r="B1881" s="16" t="s">
        <v>297</v>
      </c>
      <c r="C1881" s="16" t="s">
        <v>255</v>
      </c>
      <c r="D1881" s="15">
        <v>26</v>
      </c>
      <c r="E1881" s="15" t="s">
        <v>22</v>
      </c>
      <c r="F1881" s="16" t="s">
        <v>372</v>
      </c>
      <c r="G1881" s="15" t="s">
        <v>380</v>
      </c>
      <c r="H1881" s="89" t="s">
        <v>381</v>
      </c>
      <c r="I1881" s="61">
        <v>114858.3618330147</v>
      </c>
    </row>
    <row r="1882" spans="2:9" hidden="1" x14ac:dyDescent="0.3">
      <c r="B1882" s="16" t="s">
        <v>297</v>
      </c>
      <c r="C1882" s="16" t="s">
        <v>255</v>
      </c>
      <c r="D1882" s="15">
        <v>27</v>
      </c>
      <c r="E1882" s="15" t="s">
        <v>26</v>
      </c>
      <c r="F1882" s="16" t="s">
        <v>372</v>
      </c>
      <c r="G1882" s="15" t="s">
        <v>382</v>
      </c>
      <c r="H1882" s="89" t="s">
        <v>374</v>
      </c>
      <c r="I1882" s="61">
        <v>1952.5921511612512</v>
      </c>
    </row>
    <row r="1883" spans="2:9" hidden="1" x14ac:dyDescent="0.3">
      <c r="B1883" s="16" t="s">
        <v>297</v>
      </c>
      <c r="C1883" s="16" t="s">
        <v>255</v>
      </c>
      <c r="D1883" s="15">
        <v>28</v>
      </c>
      <c r="E1883" s="15" t="s">
        <v>30</v>
      </c>
      <c r="F1883" s="16" t="s">
        <v>372</v>
      </c>
      <c r="G1883" s="15" t="s">
        <v>383</v>
      </c>
      <c r="H1883" s="89" t="s">
        <v>384</v>
      </c>
      <c r="I1883" s="61">
        <v>143572.95229126845</v>
      </c>
    </row>
    <row r="1884" spans="2:9" hidden="1" x14ac:dyDescent="0.3">
      <c r="B1884" s="16" t="s">
        <v>297</v>
      </c>
      <c r="C1884" s="16" t="s">
        <v>255</v>
      </c>
      <c r="D1884" s="15">
        <v>29</v>
      </c>
      <c r="E1884" s="15" t="s">
        <v>34</v>
      </c>
      <c r="F1884" s="16" t="s">
        <v>372</v>
      </c>
      <c r="G1884" s="15" t="s">
        <v>385</v>
      </c>
      <c r="H1884" s="89" t="s">
        <v>384</v>
      </c>
      <c r="I1884" s="61">
        <v>149555.15863673796</v>
      </c>
    </row>
    <row r="1885" spans="2:9" hidden="1" x14ac:dyDescent="0.3">
      <c r="B1885" s="16" t="s">
        <v>297</v>
      </c>
      <c r="C1885" s="16" t="s">
        <v>255</v>
      </c>
      <c r="D1885" s="15">
        <v>31</v>
      </c>
      <c r="E1885" s="15" t="s">
        <v>36</v>
      </c>
      <c r="F1885" s="16" t="s">
        <v>372</v>
      </c>
      <c r="G1885" s="15" t="s">
        <v>386</v>
      </c>
      <c r="H1885" s="89" t="s">
        <v>384</v>
      </c>
      <c r="I1885" s="61">
        <v>10926.472683503669</v>
      </c>
    </row>
    <row r="1886" spans="2:9" hidden="1" x14ac:dyDescent="0.3">
      <c r="B1886" s="16" t="s">
        <v>297</v>
      </c>
      <c r="C1886" s="16" t="s">
        <v>255</v>
      </c>
      <c r="D1886" s="15">
        <v>34</v>
      </c>
      <c r="E1886" s="15" t="s">
        <v>38</v>
      </c>
      <c r="F1886" s="16" t="s">
        <v>372</v>
      </c>
      <c r="G1886" s="15" t="s">
        <v>387</v>
      </c>
      <c r="H1886" s="89" t="s">
        <v>384</v>
      </c>
      <c r="I1886" s="61">
        <v>5234.4305522858276</v>
      </c>
    </row>
    <row r="1887" spans="2:9" hidden="1" x14ac:dyDescent="0.3">
      <c r="B1887" s="16" t="s">
        <v>297</v>
      </c>
      <c r="C1887" s="16" t="s">
        <v>255</v>
      </c>
      <c r="D1887" s="15">
        <v>35</v>
      </c>
      <c r="E1887" s="15" t="s">
        <v>40</v>
      </c>
      <c r="F1887" s="16" t="s">
        <v>372</v>
      </c>
      <c r="G1887" s="15" t="s">
        <v>388</v>
      </c>
      <c r="H1887" s="89" t="s">
        <v>384</v>
      </c>
      <c r="I1887" s="61">
        <v>173483.98401861603</v>
      </c>
    </row>
    <row r="1888" spans="2:9" hidden="1" x14ac:dyDescent="0.3">
      <c r="B1888" s="16" t="s">
        <v>297</v>
      </c>
      <c r="C1888" s="16" t="s">
        <v>255</v>
      </c>
      <c r="D1888" s="15">
        <v>38</v>
      </c>
      <c r="E1888" s="15" t="s">
        <v>42</v>
      </c>
      <c r="F1888" s="16" t="s">
        <v>372</v>
      </c>
      <c r="G1888" s="15" t="s">
        <v>389</v>
      </c>
      <c r="H1888" s="89" t="s">
        <v>374</v>
      </c>
      <c r="I1888" s="61">
        <v>82313.313793237132</v>
      </c>
    </row>
    <row r="1889" spans="2:9" hidden="1" x14ac:dyDescent="0.3">
      <c r="B1889" s="16" t="s">
        <v>297</v>
      </c>
      <c r="C1889" s="16" t="s">
        <v>255</v>
      </c>
      <c r="D1889" s="15">
        <v>42</v>
      </c>
      <c r="E1889" s="15" t="s">
        <v>44</v>
      </c>
      <c r="F1889" s="16" t="s">
        <v>372</v>
      </c>
      <c r="G1889" s="15" t="s">
        <v>390</v>
      </c>
      <c r="H1889" s="89" t="s">
        <v>374</v>
      </c>
      <c r="I1889" s="61">
        <v>14332.941186854017</v>
      </c>
    </row>
    <row r="1890" spans="2:9" hidden="1" x14ac:dyDescent="0.3">
      <c r="B1890" s="16" t="s">
        <v>297</v>
      </c>
      <c r="C1890" s="16" t="s">
        <v>255</v>
      </c>
      <c r="D1890" s="15">
        <v>59</v>
      </c>
      <c r="E1890" s="15" t="s">
        <v>46</v>
      </c>
      <c r="F1890" s="16" t="s">
        <v>372</v>
      </c>
      <c r="G1890" s="15" t="s">
        <v>391</v>
      </c>
      <c r="H1890" s="89" t="s">
        <v>374</v>
      </c>
      <c r="I1890" s="61">
        <v>103468.41894753797</v>
      </c>
    </row>
    <row r="1891" spans="2:9" hidden="1" x14ac:dyDescent="0.3">
      <c r="B1891" s="16" t="s">
        <v>297</v>
      </c>
      <c r="C1891" s="16" t="s">
        <v>255</v>
      </c>
      <c r="D1891" s="15">
        <v>65</v>
      </c>
      <c r="E1891" s="15" t="s">
        <v>48</v>
      </c>
      <c r="F1891" s="16" t="s">
        <v>372</v>
      </c>
      <c r="G1891" s="15" t="s">
        <v>392</v>
      </c>
      <c r="H1891" s="89" t="s">
        <v>393</v>
      </c>
      <c r="I1891" s="61">
        <v>1053.7547363848566</v>
      </c>
    </row>
    <row r="1892" spans="2:9" hidden="1" x14ac:dyDescent="0.3">
      <c r="B1892" s="16" t="s">
        <v>297</v>
      </c>
      <c r="C1892" s="16" t="s">
        <v>255</v>
      </c>
      <c r="D1892" s="15">
        <v>84</v>
      </c>
      <c r="E1892" s="15" t="s">
        <v>50</v>
      </c>
      <c r="F1892" s="16" t="s">
        <v>372</v>
      </c>
      <c r="G1892" s="15" t="s">
        <v>394</v>
      </c>
      <c r="H1892" s="89" t="s">
        <v>393</v>
      </c>
      <c r="I1892" s="61">
        <v>5234.4305522858276</v>
      </c>
    </row>
    <row r="1893" spans="2:9" hidden="1" x14ac:dyDescent="0.3">
      <c r="B1893" s="16" t="s">
        <v>297</v>
      </c>
      <c r="C1893" s="16" t="s">
        <v>255</v>
      </c>
      <c r="D1893" s="15">
        <v>90</v>
      </c>
      <c r="E1893" s="15" t="s">
        <v>52</v>
      </c>
      <c r="F1893" s="16" t="s">
        <v>372</v>
      </c>
      <c r="G1893" s="15" t="s">
        <v>395</v>
      </c>
      <c r="H1893" s="89" t="s">
        <v>384</v>
      </c>
      <c r="I1893" s="61">
        <v>227323.8411278417</v>
      </c>
    </row>
    <row r="1894" spans="2:9" hidden="1" x14ac:dyDescent="0.3">
      <c r="B1894" s="16" t="s">
        <v>297</v>
      </c>
      <c r="C1894" s="16" t="s">
        <v>255</v>
      </c>
      <c r="D1894" s="15">
        <v>91</v>
      </c>
      <c r="E1894" s="15" t="s">
        <v>54</v>
      </c>
      <c r="F1894" s="16" t="s">
        <v>372</v>
      </c>
      <c r="G1894" s="15" t="s">
        <v>396</v>
      </c>
      <c r="H1894" s="89" t="s">
        <v>384</v>
      </c>
      <c r="I1894" s="61">
        <v>186774.61997572478</v>
      </c>
    </row>
    <row r="1895" spans="2:9" hidden="1" x14ac:dyDescent="0.3">
      <c r="B1895" s="16" t="s">
        <v>297</v>
      </c>
      <c r="C1895" s="16" t="s">
        <v>255</v>
      </c>
      <c r="D1895" s="15">
        <v>98</v>
      </c>
      <c r="E1895" s="15" t="s">
        <v>56</v>
      </c>
      <c r="F1895" s="16" t="s">
        <v>372</v>
      </c>
      <c r="G1895" s="15" t="s">
        <v>397</v>
      </c>
      <c r="H1895" s="89" t="s">
        <v>381</v>
      </c>
      <c r="I1895" s="61">
        <v>675749.02943222411</v>
      </c>
    </row>
    <row r="1896" spans="2:9" hidden="1" x14ac:dyDescent="0.3">
      <c r="B1896" s="16" t="s">
        <v>297</v>
      </c>
      <c r="C1896" s="16" t="s">
        <v>255</v>
      </c>
      <c r="D1896" s="15">
        <v>109</v>
      </c>
      <c r="E1896" s="15" t="s">
        <v>58</v>
      </c>
      <c r="F1896" s="16" t="s">
        <v>372</v>
      </c>
      <c r="G1896" s="15" t="s">
        <v>398</v>
      </c>
      <c r="H1896" s="89" t="s">
        <v>393</v>
      </c>
      <c r="I1896" s="61">
        <v>9804.9919040198711</v>
      </c>
    </row>
    <row r="1897" spans="2:9" hidden="1" x14ac:dyDescent="0.3">
      <c r="B1897" s="16" t="s">
        <v>297</v>
      </c>
      <c r="C1897" s="16" t="s">
        <v>255</v>
      </c>
      <c r="D1897" s="15">
        <v>114</v>
      </c>
      <c r="E1897" s="15" t="s">
        <v>60</v>
      </c>
      <c r="F1897" s="16" t="s">
        <v>372</v>
      </c>
      <c r="G1897" s="15" t="s">
        <v>399</v>
      </c>
      <c r="H1897" s="89" t="s">
        <v>376</v>
      </c>
      <c r="I1897" s="61">
        <v>269199.28554612829</v>
      </c>
    </row>
    <row r="1898" spans="2:9" hidden="1" x14ac:dyDescent="0.3">
      <c r="B1898" s="16" t="s">
        <v>297</v>
      </c>
      <c r="C1898" s="16" t="s">
        <v>255</v>
      </c>
      <c r="D1898" s="15">
        <v>125</v>
      </c>
      <c r="E1898" s="15" t="s">
        <v>62</v>
      </c>
      <c r="F1898" s="16" t="s">
        <v>372</v>
      </c>
      <c r="G1898" s="15" t="s">
        <v>400</v>
      </c>
      <c r="H1898" s="89" t="s">
        <v>381</v>
      </c>
      <c r="I1898" s="61">
        <v>205787.89828415145</v>
      </c>
    </row>
    <row r="1899" spans="2:9" hidden="1" x14ac:dyDescent="0.3">
      <c r="B1899" s="16" t="s">
        <v>297</v>
      </c>
      <c r="C1899" s="16" t="s">
        <v>255</v>
      </c>
      <c r="D1899" s="15">
        <v>127</v>
      </c>
      <c r="E1899" s="15" t="s">
        <v>64</v>
      </c>
      <c r="F1899" s="16" t="s">
        <v>372</v>
      </c>
      <c r="G1899" s="15" t="s">
        <v>401</v>
      </c>
      <c r="H1899" s="89" t="s">
        <v>393</v>
      </c>
      <c r="I1899" s="61">
        <v>5234.4305522858276</v>
      </c>
    </row>
    <row r="1900" spans="2:9" hidden="1" x14ac:dyDescent="0.3">
      <c r="B1900" s="16" t="s">
        <v>297</v>
      </c>
      <c r="C1900" s="16" t="s">
        <v>255</v>
      </c>
      <c r="D1900" s="15">
        <v>128</v>
      </c>
      <c r="E1900" s="15" t="s">
        <v>66</v>
      </c>
      <c r="F1900" s="16" t="s">
        <v>372</v>
      </c>
      <c r="G1900" s="15" t="s">
        <v>402</v>
      </c>
      <c r="H1900" s="89" t="s">
        <v>384</v>
      </c>
      <c r="I1900" s="61">
        <v>113661.92056392087</v>
      </c>
    </row>
    <row r="1901" spans="2:9" hidden="1" x14ac:dyDescent="0.3">
      <c r="B1901" s="16" t="s">
        <v>297</v>
      </c>
      <c r="C1901" s="16" t="s">
        <v>255</v>
      </c>
      <c r="D1901" s="19">
        <v>130</v>
      </c>
      <c r="E1901" s="19" t="s">
        <v>68</v>
      </c>
      <c r="F1901" s="20" t="s">
        <v>372</v>
      </c>
      <c r="G1901" s="19" t="s">
        <v>403</v>
      </c>
      <c r="H1901" s="90" t="s">
        <v>404</v>
      </c>
      <c r="I1901" s="62">
        <v>184251.95544046123</v>
      </c>
    </row>
    <row r="1902" spans="2:9" hidden="1" x14ac:dyDescent="0.3">
      <c r="B1902" s="16" t="s">
        <v>297</v>
      </c>
      <c r="C1902" s="16" t="s">
        <v>256</v>
      </c>
      <c r="D1902" s="15">
        <v>2</v>
      </c>
      <c r="E1902" s="15" t="s">
        <v>6</v>
      </c>
      <c r="F1902" s="16" t="s">
        <v>372</v>
      </c>
      <c r="G1902" s="15" t="s">
        <v>373</v>
      </c>
      <c r="H1902" s="89" t="s">
        <v>374</v>
      </c>
      <c r="I1902" s="61">
        <v>3775.3643584553347</v>
      </c>
    </row>
    <row r="1903" spans="2:9" hidden="1" x14ac:dyDescent="0.3">
      <c r="B1903" s="16" t="s">
        <v>297</v>
      </c>
      <c r="C1903" s="16" t="s">
        <v>256</v>
      </c>
      <c r="D1903" s="15">
        <v>11</v>
      </c>
      <c r="E1903" s="15" t="s">
        <v>10</v>
      </c>
      <c r="F1903" s="16" t="s">
        <v>372</v>
      </c>
      <c r="G1903" s="15" t="s">
        <v>375</v>
      </c>
      <c r="H1903" s="89" t="s">
        <v>376</v>
      </c>
      <c r="I1903" s="61">
        <v>190038.08186434346</v>
      </c>
    </row>
    <row r="1904" spans="2:9" hidden="1" x14ac:dyDescent="0.3">
      <c r="B1904" s="16" t="s">
        <v>297</v>
      </c>
      <c r="C1904" s="16" t="s">
        <v>256</v>
      </c>
      <c r="D1904" s="15">
        <v>23</v>
      </c>
      <c r="E1904" s="15" t="s">
        <v>323</v>
      </c>
      <c r="F1904" s="16" t="s">
        <v>372</v>
      </c>
      <c r="G1904" s="15" t="s">
        <v>377</v>
      </c>
      <c r="H1904" s="89" t="s">
        <v>376</v>
      </c>
      <c r="I1904" s="61">
        <v>172209.89833383675</v>
      </c>
    </row>
    <row r="1905" spans="2:9" hidden="1" x14ac:dyDescent="0.3">
      <c r="B1905" s="16" t="s">
        <v>297</v>
      </c>
      <c r="C1905" s="16" t="s">
        <v>256</v>
      </c>
      <c r="D1905" s="15">
        <v>24</v>
      </c>
      <c r="E1905" s="15" t="s">
        <v>14</v>
      </c>
      <c r="F1905" s="16" t="s">
        <v>372</v>
      </c>
      <c r="G1905" s="15" t="s">
        <v>378</v>
      </c>
      <c r="H1905" s="89" t="s">
        <v>376</v>
      </c>
      <c r="I1905" s="61">
        <v>175204.62065321149</v>
      </c>
    </row>
    <row r="1906" spans="2:9" hidden="1" x14ac:dyDescent="0.3">
      <c r="B1906" s="16" t="s">
        <v>297</v>
      </c>
      <c r="C1906" s="16" t="s">
        <v>256</v>
      </c>
      <c r="D1906" s="15">
        <v>25</v>
      </c>
      <c r="E1906" s="15" t="s">
        <v>18</v>
      </c>
      <c r="F1906" s="16" t="s">
        <v>372</v>
      </c>
      <c r="G1906" s="15" t="s">
        <v>379</v>
      </c>
      <c r="H1906" s="89" t="s">
        <v>374</v>
      </c>
      <c r="I1906" s="61">
        <v>87512.528915060655</v>
      </c>
    </row>
    <row r="1907" spans="2:9" hidden="1" x14ac:dyDescent="0.3">
      <c r="B1907" s="16" t="s">
        <v>297</v>
      </c>
      <c r="C1907" s="16" t="s">
        <v>256</v>
      </c>
      <c r="D1907" s="15">
        <v>26</v>
      </c>
      <c r="E1907" s="15" t="s">
        <v>22</v>
      </c>
      <c r="F1907" s="16" t="s">
        <v>372</v>
      </c>
      <c r="G1907" s="15" t="s">
        <v>380</v>
      </c>
      <c r="H1907" s="89" t="s">
        <v>381</v>
      </c>
      <c r="I1907" s="61">
        <v>106734.73033608208</v>
      </c>
    </row>
    <row r="1908" spans="2:9" hidden="1" x14ac:dyDescent="0.3">
      <c r="B1908" s="16" t="s">
        <v>297</v>
      </c>
      <c r="C1908" s="16" t="s">
        <v>256</v>
      </c>
      <c r="D1908" s="15">
        <v>27</v>
      </c>
      <c r="E1908" s="15" t="s">
        <v>26</v>
      </c>
      <c r="F1908" s="16" t="s">
        <v>372</v>
      </c>
      <c r="G1908" s="15" t="s">
        <v>382</v>
      </c>
      <c r="H1908" s="89" t="s">
        <v>374</v>
      </c>
      <c r="I1908" s="61">
        <v>1952.5921511612512</v>
      </c>
    </row>
    <row r="1909" spans="2:9" hidden="1" x14ac:dyDescent="0.3">
      <c r="B1909" s="16" t="s">
        <v>297</v>
      </c>
      <c r="C1909" s="16" t="s">
        <v>256</v>
      </c>
      <c r="D1909" s="15">
        <v>28</v>
      </c>
      <c r="E1909" s="15" t="s">
        <v>30</v>
      </c>
      <c r="F1909" s="16" t="s">
        <v>372</v>
      </c>
      <c r="G1909" s="15" t="s">
        <v>383</v>
      </c>
      <c r="H1909" s="89" t="s">
        <v>384</v>
      </c>
      <c r="I1909" s="61">
        <v>149210.58458756848</v>
      </c>
    </row>
    <row r="1910" spans="2:9" hidden="1" x14ac:dyDescent="0.3">
      <c r="B1910" s="16" t="s">
        <v>297</v>
      </c>
      <c r="C1910" s="16" t="s">
        <v>256</v>
      </c>
      <c r="D1910" s="15">
        <v>29</v>
      </c>
      <c r="E1910" s="15" t="s">
        <v>34</v>
      </c>
      <c r="F1910" s="16" t="s">
        <v>372</v>
      </c>
      <c r="G1910" s="15" t="s">
        <v>385</v>
      </c>
      <c r="H1910" s="89" t="s">
        <v>384</v>
      </c>
      <c r="I1910" s="61">
        <v>139302.62379367984</v>
      </c>
    </row>
    <row r="1911" spans="2:9" hidden="1" x14ac:dyDescent="0.3">
      <c r="B1911" s="16" t="s">
        <v>297</v>
      </c>
      <c r="C1911" s="16" t="s">
        <v>256</v>
      </c>
      <c r="D1911" s="15">
        <v>31</v>
      </c>
      <c r="E1911" s="15" t="s">
        <v>36</v>
      </c>
      <c r="F1911" s="16" t="s">
        <v>372</v>
      </c>
      <c r="G1911" s="15" t="s">
        <v>386</v>
      </c>
      <c r="H1911" s="89" t="s">
        <v>384</v>
      </c>
      <c r="I1911" s="61">
        <v>10926.472683503669</v>
      </c>
    </row>
    <row r="1912" spans="2:9" hidden="1" x14ac:dyDescent="0.3">
      <c r="B1912" s="16" t="s">
        <v>297</v>
      </c>
      <c r="C1912" s="16" t="s">
        <v>256</v>
      </c>
      <c r="D1912" s="15">
        <v>34</v>
      </c>
      <c r="E1912" s="15" t="s">
        <v>38</v>
      </c>
      <c r="F1912" s="16" t="s">
        <v>372</v>
      </c>
      <c r="G1912" s="15" t="s">
        <v>387</v>
      </c>
      <c r="H1912" s="89" t="s">
        <v>384</v>
      </c>
      <c r="I1912" s="61">
        <v>9400.4390512707978</v>
      </c>
    </row>
    <row r="1913" spans="2:9" hidden="1" x14ac:dyDescent="0.3">
      <c r="B1913" s="16" t="s">
        <v>297</v>
      </c>
      <c r="C1913" s="16" t="s">
        <v>256</v>
      </c>
      <c r="D1913" s="15">
        <v>35</v>
      </c>
      <c r="E1913" s="15" t="s">
        <v>40</v>
      </c>
      <c r="F1913" s="16" t="s">
        <v>372</v>
      </c>
      <c r="G1913" s="15" t="s">
        <v>388</v>
      </c>
      <c r="H1913" s="89" t="s">
        <v>384</v>
      </c>
      <c r="I1913" s="61">
        <v>159901.34250109541</v>
      </c>
    </row>
    <row r="1914" spans="2:9" hidden="1" x14ac:dyDescent="0.3">
      <c r="B1914" s="16" t="s">
        <v>297</v>
      </c>
      <c r="C1914" s="16" t="s">
        <v>256</v>
      </c>
      <c r="D1914" s="15">
        <v>38</v>
      </c>
      <c r="E1914" s="15" t="s">
        <v>42</v>
      </c>
      <c r="F1914" s="16" t="s">
        <v>372</v>
      </c>
      <c r="G1914" s="15" t="s">
        <v>389</v>
      </c>
      <c r="H1914" s="89" t="s">
        <v>374</v>
      </c>
      <c r="I1914" s="61">
        <v>82313.313793237132</v>
      </c>
    </row>
    <row r="1915" spans="2:9" hidden="1" x14ac:dyDescent="0.3">
      <c r="B1915" s="16" t="s">
        <v>297</v>
      </c>
      <c r="C1915" s="16" t="s">
        <v>256</v>
      </c>
      <c r="D1915" s="15">
        <v>42</v>
      </c>
      <c r="E1915" s="15" t="s">
        <v>44</v>
      </c>
      <c r="F1915" s="16" t="s">
        <v>372</v>
      </c>
      <c r="G1915" s="15" t="s">
        <v>390</v>
      </c>
      <c r="H1915" s="89" t="s">
        <v>374</v>
      </c>
      <c r="I1915" s="61">
        <v>14332.941186854017</v>
      </c>
    </row>
    <row r="1916" spans="2:9" hidden="1" x14ac:dyDescent="0.3">
      <c r="B1916" s="16" t="s">
        <v>297</v>
      </c>
      <c r="C1916" s="16" t="s">
        <v>256</v>
      </c>
      <c r="D1916" s="15">
        <v>59</v>
      </c>
      <c r="E1916" s="15" t="s">
        <v>46</v>
      </c>
      <c r="F1916" s="16" t="s">
        <v>372</v>
      </c>
      <c r="G1916" s="15" t="s">
        <v>391</v>
      </c>
      <c r="H1916" s="89" t="s">
        <v>374</v>
      </c>
      <c r="I1916" s="61">
        <v>103468.41894753797</v>
      </c>
    </row>
    <row r="1917" spans="2:9" hidden="1" x14ac:dyDescent="0.3">
      <c r="B1917" s="16" t="s">
        <v>297</v>
      </c>
      <c r="C1917" s="16" t="s">
        <v>256</v>
      </c>
      <c r="D1917" s="15">
        <v>65</v>
      </c>
      <c r="E1917" s="15" t="s">
        <v>48</v>
      </c>
      <c r="F1917" s="16" t="s">
        <v>372</v>
      </c>
      <c r="G1917" s="15" t="s">
        <v>392</v>
      </c>
      <c r="H1917" s="89" t="s">
        <v>393</v>
      </c>
      <c r="I1917" s="61">
        <v>1053.7547363848566</v>
      </c>
    </row>
    <row r="1918" spans="2:9" hidden="1" x14ac:dyDescent="0.3">
      <c r="B1918" s="16" t="s">
        <v>297</v>
      </c>
      <c r="C1918" s="16" t="s">
        <v>256</v>
      </c>
      <c r="D1918" s="15">
        <v>84</v>
      </c>
      <c r="E1918" s="15" t="s">
        <v>50</v>
      </c>
      <c r="F1918" s="16" t="s">
        <v>372</v>
      </c>
      <c r="G1918" s="15" t="s">
        <v>394</v>
      </c>
      <c r="H1918" s="89" t="s">
        <v>393</v>
      </c>
      <c r="I1918" s="61">
        <v>8542.7035524558833</v>
      </c>
    </row>
    <row r="1919" spans="2:9" hidden="1" x14ac:dyDescent="0.3">
      <c r="B1919" s="16" t="s">
        <v>297</v>
      </c>
      <c r="C1919" s="16" t="s">
        <v>256</v>
      </c>
      <c r="D1919" s="15">
        <v>90</v>
      </c>
      <c r="E1919" s="15" t="s">
        <v>52</v>
      </c>
      <c r="F1919" s="16" t="s">
        <v>372</v>
      </c>
      <c r="G1919" s="15" t="s">
        <v>395</v>
      </c>
      <c r="H1919" s="89" t="s">
        <v>384</v>
      </c>
      <c r="I1919" s="61">
        <v>209683.75948518759</v>
      </c>
    </row>
    <row r="1920" spans="2:9" hidden="1" x14ac:dyDescent="0.3">
      <c r="B1920" s="16" t="s">
        <v>297</v>
      </c>
      <c r="C1920" s="16" t="s">
        <v>256</v>
      </c>
      <c r="D1920" s="15">
        <v>91</v>
      </c>
      <c r="E1920" s="15" t="s">
        <v>54</v>
      </c>
      <c r="F1920" s="16" t="s">
        <v>372</v>
      </c>
      <c r="G1920" s="15" t="s">
        <v>396</v>
      </c>
      <c r="H1920" s="89" t="s">
        <v>384</v>
      </c>
      <c r="I1920" s="61">
        <v>186774.61997572478</v>
      </c>
    </row>
    <row r="1921" spans="2:9" hidden="1" x14ac:dyDescent="0.3">
      <c r="B1921" s="16" t="s">
        <v>297</v>
      </c>
      <c r="C1921" s="16" t="s">
        <v>256</v>
      </c>
      <c r="D1921" s="15">
        <v>98</v>
      </c>
      <c r="E1921" s="15" t="s">
        <v>56</v>
      </c>
      <c r="F1921" s="16" t="s">
        <v>372</v>
      </c>
      <c r="G1921" s="15" t="s">
        <v>397</v>
      </c>
      <c r="H1921" s="89" t="s">
        <v>381</v>
      </c>
      <c r="I1921" s="61">
        <v>675749.02943222411</v>
      </c>
    </row>
    <row r="1922" spans="2:9" hidden="1" x14ac:dyDescent="0.3">
      <c r="B1922" s="16" t="s">
        <v>297</v>
      </c>
      <c r="C1922" s="16" t="s">
        <v>256</v>
      </c>
      <c r="D1922" s="15">
        <v>109</v>
      </c>
      <c r="E1922" s="15" t="s">
        <v>58</v>
      </c>
      <c r="F1922" s="16" t="s">
        <v>372</v>
      </c>
      <c r="G1922" s="15" t="s">
        <v>398</v>
      </c>
      <c r="H1922" s="89" t="s">
        <v>393</v>
      </c>
      <c r="I1922" s="61">
        <v>9804.9919040198711</v>
      </c>
    </row>
    <row r="1923" spans="2:9" hidden="1" x14ac:dyDescent="0.3">
      <c r="B1923" s="16" t="s">
        <v>297</v>
      </c>
      <c r="C1923" s="16" t="s">
        <v>256</v>
      </c>
      <c r="D1923" s="15">
        <v>114</v>
      </c>
      <c r="E1923" s="15" t="s">
        <v>60</v>
      </c>
      <c r="F1923" s="16" t="s">
        <v>372</v>
      </c>
      <c r="G1923" s="15" t="s">
        <v>399</v>
      </c>
      <c r="H1923" s="89" t="s">
        <v>376</v>
      </c>
      <c r="I1923" s="61">
        <v>222034.66257086216</v>
      </c>
    </row>
    <row r="1924" spans="2:9" hidden="1" x14ac:dyDescent="0.3">
      <c r="B1924" s="16" t="s">
        <v>297</v>
      </c>
      <c r="C1924" s="16" t="s">
        <v>256</v>
      </c>
      <c r="D1924" s="15">
        <v>125</v>
      </c>
      <c r="E1924" s="15" t="s">
        <v>62</v>
      </c>
      <c r="F1924" s="16" t="s">
        <v>372</v>
      </c>
      <c r="G1924" s="15" t="s">
        <v>400</v>
      </c>
      <c r="H1924" s="89" t="s">
        <v>381</v>
      </c>
      <c r="I1924" s="61">
        <v>253654.31364808098</v>
      </c>
    </row>
    <row r="1925" spans="2:9" hidden="1" x14ac:dyDescent="0.3">
      <c r="B1925" s="16" t="s">
        <v>297</v>
      </c>
      <c r="C1925" s="16" t="s">
        <v>256</v>
      </c>
      <c r="D1925" s="15">
        <v>127</v>
      </c>
      <c r="E1925" s="15" t="s">
        <v>64</v>
      </c>
      <c r="F1925" s="16" t="s">
        <v>372</v>
      </c>
      <c r="G1925" s="15" t="s">
        <v>401</v>
      </c>
      <c r="H1925" s="89" t="s">
        <v>393</v>
      </c>
      <c r="I1925" s="61">
        <v>7680.5735748379175</v>
      </c>
    </row>
    <row r="1926" spans="2:9" hidden="1" x14ac:dyDescent="0.3">
      <c r="B1926" s="16" t="s">
        <v>297</v>
      </c>
      <c r="C1926" s="16" t="s">
        <v>256</v>
      </c>
      <c r="D1926" s="15">
        <v>128</v>
      </c>
      <c r="E1926" s="15" t="s">
        <v>66</v>
      </c>
      <c r="F1926" s="16" t="s">
        <v>372</v>
      </c>
      <c r="G1926" s="15" t="s">
        <v>402</v>
      </c>
      <c r="H1926" s="89" t="s">
        <v>384</v>
      </c>
      <c r="I1926" s="61">
        <v>138362.31456564041</v>
      </c>
    </row>
    <row r="1927" spans="2:9" hidden="1" x14ac:dyDescent="0.3">
      <c r="B1927" s="16" t="s">
        <v>297</v>
      </c>
      <c r="C1927" s="16" t="s">
        <v>256</v>
      </c>
      <c r="D1927" s="19">
        <v>130</v>
      </c>
      <c r="E1927" s="19" t="s">
        <v>68</v>
      </c>
      <c r="F1927" s="20" t="s">
        <v>372</v>
      </c>
      <c r="G1927" s="19" t="s">
        <v>403</v>
      </c>
      <c r="H1927" s="90" t="s">
        <v>404</v>
      </c>
      <c r="I1927" s="62">
        <v>143415.38046658371</v>
      </c>
    </row>
    <row r="1928" spans="2:9" hidden="1" x14ac:dyDescent="0.3">
      <c r="B1928" s="16" t="s">
        <v>297</v>
      </c>
      <c r="C1928" s="16" t="s">
        <v>257</v>
      </c>
      <c r="D1928" s="15">
        <v>2</v>
      </c>
      <c r="E1928" s="15" t="s">
        <v>6</v>
      </c>
      <c r="F1928" s="16" t="s">
        <v>372</v>
      </c>
      <c r="G1928" s="15" t="s">
        <v>373</v>
      </c>
      <c r="H1928" s="89" t="s">
        <v>374</v>
      </c>
      <c r="I1928" s="61">
        <v>3775.3643584553347</v>
      </c>
    </row>
    <row r="1929" spans="2:9" hidden="1" x14ac:dyDescent="0.3">
      <c r="B1929" s="16" t="s">
        <v>297</v>
      </c>
      <c r="C1929" s="16" t="s">
        <v>257</v>
      </c>
      <c r="D1929" s="15">
        <v>11</v>
      </c>
      <c r="E1929" s="15" t="s">
        <v>10</v>
      </c>
      <c r="F1929" s="16" t="s">
        <v>372</v>
      </c>
      <c r="G1929" s="15" t="s">
        <v>375</v>
      </c>
      <c r="H1929" s="89" t="s">
        <v>376</v>
      </c>
      <c r="I1929" s="61">
        <v>190038.08186434346</v>
      </c>
    </row>
    <row r="1930" spans="2:9" hidden="1" x14ac:dyDescent="0.3">
      <c r="B1930" s="16" t="s">
        <v>297</v>
      </c>
      <c r="C1930" s="16" t="s">
        <v>257</v>
      </c>
      <c r="D1930" s="15">
        <v>23</v>
      </c>
      <c r="E1930" s="15" t="s">
        <v>323</v>
      </c>
      <c r="F1930" s="16" t="s">
        <v>372</v>
      </c>
      <c r="G1930" s="15" t="s">
        <v>377</v>
      </c>
      <c r="H1930" s="89" t="s">
        <v>376</v>
      </c>
      <c r="I1930" s="61">
        <v>172209.89833383675</v>
      </c>
    </row>
    <row r="1931" spans="2:9" hidden="1" x14ac:dyDescent="0.3">
      <c r="B1931" s="16" t="s">
        <v>297</v>
      </c>
      <c r="C1931" s="16" t="s">
        <v>257</v>
      </c>
      <c r="D1931" s="15">
        <v>24</v>
      </c>
      <c r="E1931" s="15" t="s">
        <v>14</v>
      </c>
      <c r="F1931" s="16" t="s">
        <v>372</v>
      </c>
      <c r="G1931" s="15" t="s">
        <v>378</v>
      </c>
      <c r="H1931" s="89" t="s">
        <v>376</v>
      </c>
      <c r="I1931" s="61">
        <v>175204.62065321149</v>
      </c>
    </row>
    <row r="1932" spans="2:9" hidden="1" x14ac:dyDescent="0.3">
      <c r="B1932" s="16" t="s">
        <v>297</v>
      </c>
      <c r="C1932" s="16" t="s">
        <v>257</v>
      </c>
      <c r="D1932" s="15">
        <v>25</v>
      </c>
      <c r="E1932" s="15" t="s">
        <v>18</v>
      </c>
      <c r="F1932" s="16" t="s">
        <v>372</v>
      </c>
      <c r="G1932" s="15" t="s">
        <v>379</v>
      </c>
      <c r="H1932" s="89" t="s">
        <v>374</v>
      </c>
      <c r="I1932" s="61">
        <v>87512.528915060655</v>
      </c>
    </row>
    <row r="1933" spans="2:9" hidden="1" x14ac:dyDescent="0.3">
      <c r="B1933" s="16" t="s">
        <v>297</v>
      </c>
      <c r="C1933" s="16" t="s">
        <v>257</v>
      </c>
      <c r="D1933" s="15">
        <v>26</v>
      </c>
      <c r="E1933" s="15" t="s">
        <v>22</v>
      </c>
      <c r="F1933" s="16" t="s">
        <v>372</v>
      </c>
      <c r="G1933" s="15" t="s">
        <v>380</v>
      </c>
      <c r="H1933" s="89" t="s">
        <v>381</v>
      </c>
      <c r="I1933" s="61">
        <v>106734.73033608208</v>
      </c>
    </row>
    <row r="1934" spans="2:9" hidden="1" x14ac:dyDescent="0.3">
      <c r="B1934" s="16" t="s">
        <v>297</v>
      </c>
      <c r="C1934" s="16" t="s">
        <v>257</v>
      </c>
      <c r="D1934" s="15">
        <v>27</v>
      </c>
      <c r="E1934" s="15" t="s">
        <v>26</v>
      </c>
      <c r="F1934" s="16" t="s">
        <v>372</v>
      </c>
      <c r="G1934" s="15" t="s">
        <v>382</v>
      </c>
      <c r="H1934" s="89" t="s">
        <v>374</v>
      </c>
      <c r="I1934" s="61">
        <v>1952.5921511612512</v>
      </c>
    </row>
    <row r="1935" spans="2:9" hidden="1" x14ac:dyDescent="0.3">
      <c r="B1935" s="16" t="s">
        <v>297</v>
      </c>
      <c r="C1935" s="16" t="s">
        <v>257</v>
      </c>
      <c r="D1935" s="15">
        <v>28</v>
      </c>
      <c r="E1935" s="15" t="s">
        <v>30</v>
      </c>
      <c r="F1935" s="16" t="s">
        <v>372</v>
      </c>
      <c r="G1935" s="15" t="s">
        <v>383</v>
      </c>
      <c r="H1935" s="89" t="s">
        <v>384</v>
      </c>
      <c r="I1935" s="61">
        <v>149210.58458756848</v>
      </c>
    </row>
    <row r="1936" spans="2:9" hidden="1" x14ac:dyDescent="0.3">
      <c r="B1936" s="16" t="s">
        <v>297</v>
      </c>
      <c r="C1936" s="16" t="s">
        <v>257</v>
      </c>
      <c r="D1936" s="15">
        <v>29</v>
      </c>
      <c r="E1936" s="15" t="s">
        <v>34</v>
      </c>
      <c r="F1936" s="16" t="s">
        <v>372</v>
      </c>
      <c r="G1936" s="15" t="s">
        <v>385</v>
      </c>
      <c r="H1936" s="89" t="s">
        <v>384</v>
      </c>
      <c r="I1936" s="61">
        <v>139302.62379367984</v>
      </c>
    </row>
    <row r="1937" spans="2:9" hidden="1" x14ac:dyDescent="0.3">
      <c r="B1937" s="16" t="s">
        <v>297</v>
      </c>
      <c r="C1937" s="16" t="s">
        <v>257</v>
      </c>
      <c r="D1937" s="15">
        <v>31</v>
      </c>
      <c r="E1937" s="15" t="s">
        <v>36</v>
      </c>
      <c r="F1937" s="16" t="s">
        <v>372</v>
      </c>
      <c r="G1937" s="15" t="s">
        <v>386</v>
      </c>
      <c r="H1937" s="89" t="s">
        <v>384</v>
      </c>
      <c r="I1937" s="61">
        <v>10926.472683503669</v>
      </c>
    </row>
    <row r="1938" spans="2:9" hidden="1" x14ac:dyDescent="0.3">
      <c r="B1938" s="16" t="s">
        <v>297</v>
      </c>
      <c r="C1938" s="16" t="s">
        <v>257</v>
      </c>
      <c r="D1938" s="15">
        <v>34</v>
      </c>
      <c r="E1938" s="15" t="s">
        <v>38</v>
      </c>
      <c r="F1938" s="16" t="s">
        <v>372</v>
      </c>
      <c r="G1938" s="15" t="s">
        <v>387</v>
      </c>
      <c r="H1938" s="89" t="s">
        <v>384</v>
      </c>
      <c r="I1938" s="61">
        <v>9400.4390512707978</v>
      </c>
    </row>
    <row r="1939" spans="2:9" hidden="1" x14ac:dyDescent="0.3">
      <c r="B1939" s="16" t="s">
        <v>297</v>
      </c>
      <c r="C1939" s="16" t="s">
        <v>257</v>
      </c>
      <c r="D1939" s="15">
        <v>35</v>
      </c>
      <c r="E1939" s="15" t="s">
        <v>40</v>
      </c>
      <c r="F1939" s="16" t="s">
        <v>372</v>
      </c>
      <c r="G1939" s="15" t="s">
        <v>388</v>
      </c>
      <c r="H1939" s="89" t="s">
        <v>384</v>
      </c>
      <c r="I1939" s="61">
        <v>159901.34250109541</v>
      </c>
    </row>
    <row r="1940" spans="2:9" hidden="1" x14ac:dyDescent="0.3">
      <c r="B1940" s="16" t="s">
        <v>297</v>
      </c>
      <c r="C1940" s="16" t="s">
        <v>257</v>
      </c>
      <c r="D1940" s="15">
        <v>38</v>
      </c>
      <c r="E1940" s="15" t="s">
        <v>42</v>
      </c>
      <c r="F1940" s="16" t="s">
        <v>372</v>
      </c>
      <c r="G1940" s="15" t="s">
        <v>389</v>
      </c>
      <c r="H1940" s="89" t="s">
        <v>374</v>
      </c>
      <c r="I1940" s="61">
        <v>82313.313793237132</v>
      </c>
    </row>
    <row r="1941" spans="2:9" hidden="1" x14ac:dyDescent="0.3">
      <c r="B1941" s="16" t="s">
        <v>297</v>
      </c>
      <c r="C1941" s="16" t="s">
        <v>257</v>
      </c>
      <c r="D1941" s="15">
        <v>42</v>
      </c>
      <c r="E1941" s="15" t="s">
        <v>44</v>
      </c>
      <c r="F1941" s="16" t="s">
        <v>372</v>
      </c>
      <c r="G1941" s="15" t="s">
        <v>390</v>
      </c>
      <c r="H1941" s="89" t="s">
        <v>374</v>
      </c>
      <c r="I1941" s="61">
        <v>14332.941186854017</v>
      </c>
    </row>
    <row r="1942" spans="2:9" hidden="1" x14ac:dyDescent="0.3">
      <c r="B1942" s="16" t="s">
        <v>297</v>
      </c>
      <c r="C1942" s="16" t="s">
        <v>257</v>
      </c>
      <c r="D1942" s="15">
        <v>59</v>
      </c>
      <c r="E1942" s="15" t="s">
        <v>46</v>
      </c>
      <c r="F1942" s="16" t="s">
        <v>372</v>
      </c>
      <c r="G1942" s="15" t="s">
        <v>391</v>
      </c>
      <c r="H1942" s="89" t="s">
        <v>374</v>
      </c>
      <c r="I1942" s="61">
        <v>103468.41894753797</v>
      </c>
    </row>
    <row r="1943" spans="2:9" hidden="1" x14ac:dyDescent="0.3">
      <c r="B1943" s="16" t="s">
        <v>297</v>
      </c>
      <c r="C1943" s="16" t="s">
        <v>257</v>
      </c>
      <c r="D1943" s="15">
        <v>65</v>
      </c>
      <c r="E1943" s="15" t="s">
        <v>48</v>
      </c>
      <c r="F1943" s="16" t="s">
        <v>372</v>
      </c>
      <c r="G1943" s="15" t="s">
        <v>392</v>
      </c>
      <c r="H1943" s="89" t="s">
        <v>393</v>
      </c>
      <c r="I1943" s="61">
        <v>1053.7547363848566</v>
      </c>
    </row>
    <row r="1944" spans="2:9" hidden="1" x14ac:dyDescent="0.3">
      <c r="B1944" s="16" t="s">
        <v>297</v>
      </c>
      <c r="C1944" s="16" t="s">
        <v>257</v>
      </c>
      <c r="D1944" s="15">
        <v>84</v>
      </c>
      <c r="E1944" s="15" t="s">
        <v>50</v>
      </c>
      <c r="F1944" s="16" t="s">
        <v>372</v>
      </c>
      <c r="G1944" s="15" t="s">
        <v>394</v>
      </c>
      <c r="H1944" s="89" t="s">
        <v>393</v>
      </c>
      <c r="I1944" s="61">
        <v>8542.7035524558833</v>
      </c>
    </row>
    <row r="1945" spans="2:9" hidden="1" x14ac:dyDescent="0.3">
      <c r="B1945" s="16" t="s">
        <v>297</v>
      </c>
      <c r="C1945" s="16" t="s">
        <v>257</v>
      </c>
      <c r="D1945" s="15">
        <v>90</v>
      </c>
      <c r="E1945" s="15" t="s">
        <v>52</v>
      </c>
      <c r="F1945" s="16" t="s">
        <v>372</v>
      </c>
      <c r="G1945" s="15" t="s">
        <v>395</v>
      </c>
      <c r="H1945" s="89" t="s">
        <v>384</v>
      </c>
      <c r="I1945" s="61">
        <v>209683.75948518759</v>
      </c>
    </row>
    <row r="1946" spans="2:9" hidden="1" x14ac:dyDescent="0.3">
      <c r="B1946" s="16" t="s">
        <v>297</v>
      </c>
      <c r="C1946" s="16" t="s">
        <v>257</v>
      </c>
      <c r="D1946" s="15">
        <v>91</v>
      </c>
      <c r="E1946" s="15" t="s">
        <v>54</v>
      </c>
      <c r="F1946" s="16" t="s">
        <v>372</v>
      </c>
      <c r="G1946" s="15" t="s">
        <v>396</v>
      </c>
      <c r="H1946" s="89" t="s">
        <v>384</v>
      </c>
      <c r="I1946" s="61">
        <v>186774.61997572478</v>
      </c>
    </row>
    <row r="1947" spans="2:9" hidden="1" x14ac:dyDescent="0.3">
      <c r="B1947" s="16" t="s">
        <v>297</v>
      </c>
      <c r="C1947" s="16" t="s">
        <v>257</v>
      </c>
      <c r="D1947" s="15">
        <v>98</v>
      </c>
      <c r="E1947" s="15" t="s">
        <v>56</v>
      </c>
      <c r="F1947" s="16" t="s">
        <v>372</v>
      </c>
      <c r="G1947" s="15" t="s">
        <v>397</v>
      </c>
      <c r="H1947" s="89" t="s">
        <v>381</v>
      </c>
      <c r="I1947" s="61">
        <v>675749.02943222411</v>
      </c>
    </row>
    <row r="1948" spans="2:9" hidden="1" x14ac:dyDescent="0.3">
      <c r="B1948" s="16" t="s">
        <v>297</v>
      </c>
      <c r="C1948" s="16" t="s">
        <v>257</v>
      </c>
      <c r="D1948" s="15">
        <v>109</v>
      </c>
      <c r="E1948" s="15" t="s">
        <v>58</v>
      </c>
      <c r="F1948" s="16" t="s">
        <v>372</v>
      </c>
      <c r="G1948" s="15" t="s">
        <v>398</v>
      </c>
      <c r="H1948" s="89" t="s">
        <v>393</v>
      </c>
      <c r="I1948" s="61">
        <v>9804.9919040198711</v>
      </c>
    </row>
    <row r="1949" spans="2:9" hidden="1" x14ac:dyDescent="0.3">
      <c r="B1949" s="16" t="s">
        <v>297</v>
      </c>
      <c r="C1949" s="16" t="s">
        <v>257</v>
      </c>
      <c r="D1949" s="15">
        <v>114</v>
      </c>
      <c r="E1949" s="15" t="s">
        <v>60</v>
      </c>
      <c r="F1949" s="16" t="s">
        <v>372</v>
      </c>
      <c r="G1949" s="15" t="s">
        <v>399</v>
      </c>
      <c r="H1949" s="89" t="s">
        <v>376</v>
      </c>
      <c r="I1949" s="61">
        <v>222034.66257086216</v>
      </c>
    </row>
    <row r="1950" spans="2:9" hidden="1" x14ac:dyDescent="0.3">
      <c r="B1950" s="16" t="s">
        <v>297</v>
      </c>
      <c r="C1950" s="16" t="s">
        <v>257</v>
      </c>
      <c r="D1950" s="15">
        <v>125</v>
      </c>
      <c r="E1950" s="15" t="s">
        <v>62</v>
      </c>
      <c r="F1950" s="16" t="s">
        <v>372</v>
      </c>
      <c r="G1950" s="15" t="s">
        <v>400</v>
      </c>
      <c r="H1950" s="89" t="s">
        <v>381</v>
      </c>
      <c r="I1950" s="61">
        <v>253654.31364808098</v>
      </c>
    </row>
    <row r="1951" spans="2:9" hidden="1" x14ac:dyDescent="0.3">
      <c r="B1951" s="16" t="s">
        <v>297</v>
      </c>
      <c r="C1951" s="16" t="s">
        <v>257</v>
      </c>
      <c r="D1951" s="15">
        <v>127</v>
      </c>
      <c r="E1951" s="15" t="s">
        <v>64</v>
      </c>
      <c r="F1951" s="16" t="s">
        <v>372</v>
      </c>
      <c r="G1951" s="15" t="s">
        <v>401</v>
      </c>
      <c r="H1951" s="89" t="s">
        <v>393</v>
      </c>
      <c r="I1951" s="61">
        <v>7680.5735748379175</v>
      </c>
    </row>
    <row r="1952" spans="2:9" hidden="1" x14ac:dyDescent="0.3">
      <c r="B1952" s="16" t="s">
        <v>297</v>
      </c>
      <c r="C1952" s="16" t="s">
        <v>257</v>
      </c>
      <c r="D1952" s="15">
        <v>128</v>
      </c>
      <c r="E1952" s="15" t="s">
        <v>66</v>
      </c>
      <c r="F1952" s="16" t="s">
        <v>372</v>
      </c>
      <c r="G1952" s="15" t="s">
        <v>402</v>
      </c>
      <c r="H1952" s="89" t="s">
        <v>384</v>
      </c>
      <c r="I1952" s="61">
        <v>138362.31456564041</v>
      </c>
    </row>
    <row r="1953" spans="2:9" hidden="1" x14ac:dyDescent="0.3">
      <c r="B1953" s="16" t="s">
        <v>297</v>
      </c>
      <c r="C1953" s="16" t="s">
        <v>257</v>
      </c>
      <c r="D1953" s="19">
        <v>130</v>
      </c>
      <c r="E1953" s="19" t="s">
        <v>68</v>
      </c>
      <c r="F1953" s="20" t="s">
        <v>372</v>
      </c>
      <c r="G1953" s="19" t="s">
        <v>403</v>
      </c>
      <c r="H1953" s="90" t="s">
        <v>404</v>
      </c>
      <c r="I1953" s="62">
        <v>143415.38046658371</v>
      </c>
    </row>
    <row r="1954" spans="2:9" hidden="1" x14ac:dyDescent="0.3">
      <c r="B1954" s="16" t="s">
        <v>297</v>
      </c>
      <c r="C1954" s="16" t="s">
        <v>258</v>
      </c>
      <c r="D1954" s="15">
        <v>2</v>
      </c>
      <c r="E1954" s="15" t="s">
        <v>6</v>
      </c>
      <c r="F1954" s="16" t="s">
        <v>372</v>
      </c>
      <c r="G1954" s="15" t="s">
        <v>373</v>
      </c>
      <c r="H1954" s="89" t="s">
        <v>374</v>
      </c>
      <c r="I1954" s="61">
        <v>3775.3643584553347</v>
      </c>
    </row>
    <row r="1955" spans="2:9" hidden="1" x14ac:dyDescent="0.3">
      <c r="B1955" s="16" t="s">
        <v>297</v>
      </c>
      <c r="C1955" s="16" t="s">
        <v>258</v>
      </c>
      <c r="D1955" s="15">
        <v>11</v>
      </c>
      <c r="E1955" s="15" t="s">
        <v>10</v>
      </c>
      <c r="F1955" s="16" t="s">
        <v>372</v>
      </c>
      <c r="G1955" s="15" t="s">
        <v>375</v>
      </c>
      <c r="H1955" s="89" t="s">
        <v>376</v>
      </c>
      <c r="I1955" s="61">
        <v>190038.08186434346</v>
      </c>
    </row>
    <row r="1956" spans="2:9" hidden="1" x14ac:dyDescent="0.3">
      <c r="B1956" s="16" t="s">
        <v>297</v>
      </c>
      <c r="C1956" s="16" t="s">
        <v>258</v>
      </c>
      <c r="D1956" s="15">
        <v>23</v>
      </c>
      <c r="E1956" s="15" t="s">
        <v>323</v>
      </c>
      <c r="F1956" s="16" t="s">
        <v>372</v>
      </c>
      <c r="G1956" s="15" t="s">
        <v>377</v>
      </c>
      <c r="H1956" s="89" t="s">
        <v>376</v>
      </c>
      <c r="I1956" s="61">
        <v>172209.89833383675</v>
      </c>
    </row>
    <row r="1957" spans="2:9" hidden="1" x14ac:dyDescent="0.3">
      <c r="B1957" s="16" t="s">
        <v>297</v>
      </c>
      <c r="C1957" s="16" t="s">
        <v>258</v>
      </c>
      <c r="D1957" s="15">
        <v>24</v>
      </c>
      <c r="E1957" s="15" t="s">
        <v>14</v>
      </c>
      <c r="F1957" s="16" t="s">
        <v>372</v>
      </c>
      <c r="G1957" s="15" t="s">
        <v>378</v>
      </c>
      <c r="H1957" s="89" t="s">
        <v>376</v>
      </c>
      <c r="I1957" s="61">
        <v>175204.62065321149</v>
      </c>
    </row>
    <row r="1958" spans="2:9" hidden="1" x14ac:dyDescent="0.3">
      <c r="B1958" s="16" t="s">
        <v>297</v>
      </c>
      <c r="C1958" s="16" t="s">
        <v>258</v>
      </c>
      <c r="D1958" s="15">
        <v>25</v>
      </c>
      <c r="E1958" s="15" t="s">
        <v>18</v>
      </c>
      <c r="F1958" s="16" t="s">
        <v>372</v>
      </c>
      <c r="G1958" s="15" t="s">
        <v>379</v>
      </c>
      <c r="H1958" s="89" t="s">
        <v>374</v>
      </c>
      <c r="I1958" s="61">
        <v>87512.528915060655</v>
      </c>
    </row>
    <row r="1959" spans="2:9" hidden="1" x14ac:dyDescent="0.3">
      <c r="B1959" s="16" t="s">
        <v>297</v>
      </c>
      <c r="C1959" s="16" t="s">
        <v>258</v>
      </c>
      <c r="D1959" s="15">
        <v>26</v>
      </c>
      <c r="E1959" s="15" t="s">
        <v>22</v>
      </c>
      <c r="F1959" s="16" t="s">
        <v>372</v>
      </c>
      <c r="G1959" s="15" t="s">
        <v>380</v>
      </c>
      <c r="H1959" s="89" t="s">
        <v>381</v>
      </c>
      <c r="I1959" s="61">
        <v>106734.73033608208</v>
      </c>
    </row>
    <row r="1960" spans="2:9" hidden="1" x14ac:dyDescent="0.3">
      <c r="B1960" s="16" t="s">
        <v>297</v>
      </c>
      <c r="C1960" s="16" t="s">
        <v>258</v>
      </c>
      <c r="D1960" s="15">
        <v>27</v>
      </c>
      <c r="E1960" s="15" t="s">
        <v>26</v>
      </c>
      <c r="F1960" s="16" t="s">
        <v>372</v>
      </c>
      <c r="G1960" s="15" t="s">
        <v>382</v>
      </c>
      <c r="H1960" s="89" t="s">
        <v>374</v>
      </c>
      <c r="I1960" s="61">
        <v>1952.5921511612512</v>
      </c>
    </row>
    <row r="1961" spans="2:9" hidden="1" x14ac:dyDescent="0.3">
      <c r="B1961" s="16" t="s">
        <v>297</v>
      </c>
      <c r="C1961" s="16" t="s">
        <v>258</v>
      </c>
      <c r="D1961" s="15">
        <v>28</v>
      </c>
      <c r="E1961" s="15" t="s">
        <v>30</v>
      </c>
      <c r="F1961" s="16" t="s">
        <v>372</v>
      </c>
      <c r="G1961" s="15" t="s">
        <v>383</v>
      </c>
      <c r="H1961" s="89" t="s">
        <v>384</v>
      </c>
      <c r="I1961" s="61">
        <v>149210.58458756848</v>
      </c>
    </row>
    <row r="1962" spans="2:9" hidden="1" x14ac:dyDescent="0.3">
      <c r="B1962" s="16" t="s">
        <v>297</v>
      </c>
      <c r="C1962" s="16" t="s">
        <v>258</v>
      </c>
      <c r="D1962" s="15">
        <v>29</v>
      </c>
      <c r="E1962" s="15" t="s">
        <v>34</v>
      </c>
      <c r="F1962" s="16" t="s">
        <v>372</v>
      </c>
      <c r="G1962" s="15" t="s">
        <v>385</v>
      </c>
      <c r="H1962" s="89" t="s">
        <v>384</v>
      </c>
      <c r="I1962" s="61">
        <v>139302.62379367984</v>
      </c>
    </row>
    <row r="1963" spans="2:9" hidden="1" x14ac:dyDescent="0.3">
      <c r="B1963" s="16" t="s">
        <v>297</v>
      </c>
      <c r="C1963" s="16" t="s">
        <v>258</v>
      </c>
      <c r="D1963" s="15">
        <v>31</v>
      </c>
      <c r="E1963" s="15" t="s">
        <v>36</v>
      </c>
      <c r="F1963" s="16" t="s">
        <v>372</v>
      </c>
      <c r="G1963" s="15" t="s">
        <v>386</v>
      </c>
      <c r="H1963" s="89" t="s">
        <v>384</v>
      </c>
      <c r="I1963" s="61">
        <v>10926.472683503669</v>
      </c>
    </row>
    <row r="1964" spans="2:9" hidden="1" x14ac:dyDescent="0.3">
      <c r="B1964" s="16" t="s">
        <v>297</v>
      </c>
      <c r="C1964" s="16" t="s">
        <v>258</v>
      </c>
      <c r="D1964" s="15">
        <v>34</v>
      </c>
      <c r="E1964" s="15" t="s">
        <v>38</v>
      </c>
      <c r="F1964" s="16" t="s">
        <v>372</v>
      </c>
      <c r="G1964" s="15" t="s">
        <v>387</v>
      </c>
      <c r="H1964" s="89" t="s">
        <v>384</v>
      </c>
      <c r="I1964" s="61">
        <v>9400.4390512707978</v>
      </c>
    </row>
    <row r="1965" spans="2:9" hidden="1" x14ac:dyDescent="0.3">
      <c r="B1965" s="16" t="s">
        <v>297</v>
      </c>
      <c r="C1965" s="16" t="s">
        <v>258</v>
      </c>
      <c r="D1965" s="15">
        <v>35</v>
      </c>
      <c r="E1965" s="15" t="s">
        <v>40</v>
      </c>
      <c r="F1965" s="16" t="s">
        <v>372</v>
      </c>
      <c r="G1965" s="15" t="s">
        <v>388</v>
      </c>
      <c r="H1965" s="89" t="s">
        <v>384</v>
      </c>
      <c r="I1965" s="61">
        <v>159901.34250109541</v>
      </c>
    </row>
    <row r="1966" spans="2:9" hidden="1" x14ac:dyDescent="0.3">
      <c r="B1966" s="16" t="s">
        <v>297</v>
      </c>
      <c r="C1966" s="16" t="s">
        <v>258</v>
      </c>
      <c r="D1966" s="15">
        <v>38</v>
      </c>
      <c r="E1966" s="15" t="s">
        <v>42</v>
      </c>
      <c r="F1966" s="16" t="s">
        <v>372</v>
      </c>
      <c r="G1966" s="15" t="s">
        <v>389</v>
      </c>
      <c r="H1966" s="89" t="s">
        <v>374</v>
      </c>
      <c r="I1966" s="61">
        <v>82313.313793237132</v>
      </c>
    </row>
    <row r="1967" spans="2:9" hidden="1" x14ac:dyDescent="0.3">
      <c r="B1967" s="16" t="s">
        <v>297</v>
      </c>
      <c r="C1967" s="16" t="s">
        <v>258</v>
      </c>
      <c r="D1967" s="15">
        <v>42</v>
      </c>
      <c r="E1967" s="15" t="s">
        <v>44</v>
      </c>
      <c r="F1967" s="16" t="s">
        <v>372</v>
      </c>
      <c r="G1967" s="15" t="s">
        <v>390</v>
      </c>
      <c r="H1967" s="89" t="s">
        <v>374</v>
      </c>
      <c r="I1967" s="61">
        <v>14332.941186854017</v>
      </c>
    </row>
    <row r="1968" spans="2:9" hidden="1" x14ac:dyDescent="0.3">
      <c r="B1968" s="16" t="s">
        <v>297</v>
      </c>
      <c r="C1968" s="16" t="s">
        <v>258</v>
      </c>
      <c r="D1968" s="15">
        <v>59</v>
      </c>
      <c r="E1968" s="15" t="s">
        <v>46</v>
      </c>
      <c r="F1968" s="16" t="s">
        <v>372</v>
      </c>
      <c r="G1968" s="15" t="s">
        <v>391</v>
      </c>
      <c r="H1968" s="89" t="s">
        <v>374</v>
      </c>
      <c r="I1968" s="61">
        <v>103468.41894753797</v>
      </c>
    </row>
    <row r="1969" spans="2:9" hidden="1" x14ac:dyDescent="0.3">
      <c r="B1969" s="16" t="s">
        <v>297</v>
      </c>
      <c r="C1969" s="16" t="s">
        <v>258</v>
      </c>
      <c r="D1969" s="15">
        <v>65</v>
      </c>
      <c r="E1969" s="15" t="s">
        <v>48</v>
      </c>
      <c r="F1969" s="16" t="s">
        <v>372</v>
      </c>
      <c r="G1969" s="15" t="s">
        <v>392</v>
      </c>
      <c r="H1969" s="89" t="s">
        <v>393</v>
      </c>
      <c r="I1969" s="61">
        <v>1053.7547363848566</v>
      </c>
    </row>
    <row r="1970" spans="2:9" hidden="1" x14ac:dyDescent="0.3">
      <c r="B1970" s="16" t="s">
        <v>297</v>
      </c>
      <c r="C1970" s="16" t="s">
        <v>258</v>
      </c>
      <c r="D1970" s="15">
        <v>84</v>
      </c>
      <c r="E1970" s="15" t="s">
        <v>50</v>
      </c>
      <c r="F1970" s="16" t="s">
        <v>372</v>
      </c>
      <c r="G1970" s="15" t="s">
        <v>394</v>
      </c>
      <c r="H1970" s="89" t="s">
        <v>393</v>
      </c>
      <c r="I1970" s="61">
        <v>8542.7035524558833</v>
      </c>
    </row>
    <row r="1971" spans="2:9" hidden="1" x14ac:dyDescent="0.3">
      <c r="B1971" s="16" t="s">
        <v>297</v>
      </c>
      <c r="C1971" s="16" t="s">
        <v>258</v>
      </c>
      <c r="D1971" s="15">
        <v>90</v>
      </c>
      <c r="E1971" s="15" t="s">
        <v>52</v>
      </c>
      <c r="F1971" s="16" t="s">
        <v>372</v>
      </c>
      <c r="G1971" s="15" t="s">
        <v>395</v>
      </c>
      <c r="H1971" s="89" t="s">
        <v>384</v>
      </c>
      <c r="I1971" s="61">
        <v>209683.75948518759</v>
      </c>
    </row>
    <row r="1972" spans="2:9" hidden="1" x14ac:dyDescent="0.3">
      <c r="B1972" s="16" t="s">
        <v>297</v>
      </c>
      <c r="C1972" s="16" t="s">
        <v>258</v>
      </c>
      <c r="D1972" s="15">
        <v>91</v>
      </c>
      <c r="E1972" s="15" t="s">
        <v>54</v>
      </c>
      <c r="F1972" s="16" t="s">
        <v>372</v>
      </c>
      <c r="G1972" s="15" t="s">
        <v>396</v>
      </c>
      <c r="H1972" s="89" t="s">
        <v>384</v>
      </c>
      <c r="I1972" s="61">
        <v>186774.61997572478</v>
      </c>
    </row>
    <row r="1973" spans="2:9" hidden="1" x14ac:dyDescent="0.3">
      <c r="B1973" s="16" t="s">
        <v>297</v>
      </c>
      <c r="C1973" s="16" t="s">
        <v>258</v>
      </c>
      <c r="D1973" s="15">
        <v>98</v>
      </c>
      <c r="E1973" s="15" t="s">
        <v>56</v>
      </c>
      <c r="F1973" s="16" t="s">
        <v>372</v>
      </c>
      <c r="G1973" s="15" t="s">
        <v>397</v>
      </c>
      <c r="H1973" s="89" t="s">
        <v>381</v>
      </c>
      <c r="I1973" s="61">
        <v>675749.02943222411</v>
      </c>
    </row>
    <row r="1974" spans="2:9" hidden="1" x14ac:dyDescent="0.3">
      <c r="B1974" s="16" t="s">
        <v>297</v>
      </c>
      <c r="C1974" s="16" t="s">
        <v>258</v>
      </c>
      <c r="D1974" s="15">
        <v>109</v>
      </c>
      <c r="E1974" s="15" t="s">
        <v>58</v>
      </c>
      <c r="F1974" s="16" t="s">
        <v>372</v>
      </c>
      <c r="G1974" s="15" t="s">
        <v>398</v>
      </c>
      <c r="H1974" s="89" t="s">
        <v>393</v>
      </c>
      <c r="I1974" s="61">
        <v>9804.9919040198711</v>
      </c>
    </row>
    <row r="1975" spans="2:9" hidden="1" x14ac:dyDescent="0.3">
      <c r="B1975" s="16" t="s">
        <v>297</v>
      </c>
      <c r="C1975" s="16" t="s">
        <v>258</v>
      </c>
      <c r="D1975" s="15">
        <v>114</v>
      </c>
      <c r="E1975" s="15" t="s">
        <v>60</v>
      </c>
      <c r="F1975" s="16" t="s">
        <v>372</v>
      </c>
      <c r="G1975" s="15" t="s">
        <v>399</v>
      </c>
      <c r="H1975" s="89" t="s">
        <v>376</v>
      </c>
      <c r="I1975" s="61">
        <v>222034.66257086216</v>
      </c>
    </row>
    <row r="1976" spans="2:9" hidden="1" x14ac:dyDescent="0.3">
      <c r="B1976" s="16" t="s">
        <v>297</v>
      </c>
      <c r="C1976" s="16" t="s">
        <v>258</v>
      </c>
      <c r="D1976" s="15">
        <v>125</v>
      </c>
      <c r="E1976" s="15" t="s">
        <v>62</v>
      </c>
      <c r="F1976" s="16" t="s">
        <v>372</v>
      </c>
      <c r="G1976" s="15" t="s">
        <v>400</v>
      </c>
      <c r="H1976" s="89" t="s">
        <v>381</v>
      </c>
      <c r="I1976" s="61">
        <v>253654.31364808098</v>
      </c>
    </row>
    <row r="1977" spans="2:9" hidden="1" x14ac:dyDescent="0.3">
      <c r="B1977" s="16" t="s">
        <v>297</v>
      </c>
      <c r="C1977" s="16" t="s">
        <v>258</v>
      </c>
      <c r="D1977" s="15">
        <v>127</v>
      </c>
      <c r="E1977" s="15" t="s">
        <v>64</v>
      </c>
      <c r="F1977" s="16" t="s">
        <v>372</v>
      </c>
      <c r="G1977" s="15" t="s">
        <v>401</v>
      </c>
      <c r="H1977" s="89" t="s">
        <v>393</v>
      </c>
      <c r="I1977" s="61">
        <v>7680.5735748379175</v>
      </c>
    </row>
    <row r="1978" spans="2:9" hidden="1" x14ac:dyDescent="0.3">
      <c r="B1978" s="16" t="s">
        <v>297</v>
      </c>
      <c r="C1978" s="16" t="s">
        <v>258</v>
      </c>
      <c r="D1978" s="15">
        <v>128</v>
      </c>
      <c r="E1978" s="15" t="s">
        <v>66</v>
      </c>
      <c r="F1978" s="16" t="s">
        <v>372</v>
      </c>
      <c r="G1978" s="15" t="s">
        <v>402</v>
      </c>
      <c r="H1978" s="89" t="s">
        <v>384</v>
      </c>
      <c r="I1978" s="61">
        <v>138362.31456564041</v>
      </c>
    </row>
    <row r="1979" spans="2:9" hidden="1" x14ac:dyDescent="0.3">
      <c r="B1979" s="16" t="s">
        <v>297</v>
      </c>
      <c r="C1979" s="16" t="s">
        <v>258</v>
      </c>
      <c r="D1979" s="19">
        <v>130</v>
      </c>
      <c r="E1979" s="19" t="s">
        <v>68</v>
      </c>
      <c r="F1979" s="20" t="s">
        <v>372</v>
      </c>
      <c r="G1979" s="19" t="s">
        <v>403</v>
      </c>
      <c r="H1979" s="90" t="s">
        <v>404</v>
      </c>
      <c r="I1979" s="62">
        <v>143415.38046658371</v>
      </c>
    </row>
    <row r="1980" spans="2:9" hidden="1" x14ac:dyDescent="0.3">
      <c r="B1980" s="16" t="s">
        <v>295</v>
      </c>
      <c r="C1980" s="16" t="s">
        <v>234</v>
      </c>
      <c r="D1980" s="15">
        <v>2</v>
      </c>
      <c r="E1980" s="15" t="s">
        <v>6</v>
      </c>
      <c r="F1980" s="16" t="s">
        <v>372</v>
      </c>
      <c r="G1980" s="15" t="s">
        <v>373</v>
      </c>
      <c r="H1980" s="89" t="s">
        <v>374</v>
      </c>
      <c r="I1980" s="61">
        <v>2636.9565570829645</v>
      </c>
    </row>
    <row r="1981" spans="2:9" hidden="1" x14ac:dyDescent="0.3">
      <c r="B1981" s="16" t="s">
        <v>295</v>
      </c>
      <c r="C1981" s="16" t="s">
        <v>234</v>
      </c>
      <c r="D1981" s="15">
        <v>11</v>
      </c>
      <c r="E1981" s="15" t="s">
        <v>10</v>
      </c>
      <c r="F1981" s="16" t="s">
        <v>372</v>
      </c>
      <c r="G1981" s="15" t="s">
        <v>375</v>
      </c>
      <c r="H1981" s="89" t="s">
        <v>376</v>
      </c>
      <c r="I1981" s="61">
        <v>203395.01574596361</v>
      </c>
    </row>
    <row r="1982" spans="2:9" hidden="1" x14ac:dyDescent="0.3">
      <c r="B1982" s="16" t="s">
        <v>295</v>
      </c>
      <c r="C1982" s="16" t="s">
        <v>234</v>
      </c>
      <c r="D1982" s="15">
        <v>23</v>
      </c>
      <c r="E1982" s="15" t="s">
        <v>323</v>
      </c>
      <c r="F1982" s="16" t="s">
        <v>372</v>
      </c>
      <c r="G1982" s="15" t="s">
        <v>377</v>
      </c>
      <c r="H1982" s="89" t="s">
        <v>376</v>
      </c>
      <c r="I1982" s="61">
        <v>143572.95229126845</v>
      </c>
    </row>
    <row r="1983" spans="2:9" hidden="1" x14ac:dyDescent="0.3">
      <c r="B1983" s="16" t="s">
        <v>295</v>
      </c>
      <c r="C1983" s="16" t="s">
        <v>234</v>
      </c>
      <c r="D1983" s="15">
        <v>24</v>
      </c>
      <c r="E1983" s="15" t="s">
        <v>14</v>
      </c>
      <c r="F1983" s="16" t="s">
        <v>372</v>
      </c>
      <c r="G1983" s="15" t="s">
        <v>378</v>
      </c>
      <c r="H1983" s="89" t="s">
        <v>376</v>
      </c>
      <c r="I1983" s="61">
        <v>170313.4146555172</v>
      </c>
    </row>
    <row r="1984" spans="2:9" hidden="1" x14ac:dyDescent="0.3">
      <c r="B1984" s="16" t="s">
        <v>295</v>
      </c>
      <c r="C1984" s="16" t="s">
        <v>234</v>
      </c>
      <c r="D1984" s="15">
        <v>25</v>
      </c>
      <c r="E1984" s="15" t="s">
        <v>18</v>
      </c>
      <c r="F1984" s="16" t="s">
        <v>372</v>
      </c>
      <c r="G1984" s="15" t="s">
        <v>379</v>
      </c>
      <c r="H1984" s="89" t="s">
        <v>374</v>
      </c>
      <c r="I1984" s="61">
        <v>87512.528915060655</v>
      </c>
    </row>
    <row r="1985" spans="2:9" hidden="1" x14ac:dyDescent="0.3">
      <c r="B1985" s="16" t="s">
        <v>295</v>
      </c>
      <c r="C1985" s="16" t="s">
        <v>234</v>
      </c>
      <c r="D1985" s="15">
        <v>26</v>
      </c>
      <c r="E1985" s="15" t="s">
        <v>22</v>
      </c>
      <c r="F1985" s="16" t="s">
        <v>372</v>
      </c>
      <c r="G1985" s="15" t="s">
        <v>380</v>
      </c>
      <c r="H1985" s="89" t="s">
        <v>381</v>
      </c>
      <c r="I1985" s="61">
        <v>106734.73033608208</v>
      </c>
    </row>
    <row r="1986" spans="2:9" hidden="1" x14ac:dyDescent="0.3">
      <c r="B1986" s="16" t="s">
        <v>295</v>
      </c>
      <c r="C1986" s="16" t="s">
        <v>234</v>
      </c>
      <c r="D1986" s="15">
        <v>27</v>
      </c>
      <c r="E1986" s="15" t="s">
        <v>26</v>
      </c>
      <c r="F1986" s="16" t="s">
        <v>372</v>
      </c>
      <c r="G1986" s="15" t="s">
        <v>382</v>
      </c>
      <c r="H1986" s="89" t="s">
        <v>374</v>
      </c>
      <c r="I1986" s="61">
        <v>1952.5921511612512</v>
      </c>
    </row>
    <row r="1987" spans="2:9" hidden="1" x14ac:dyDescent="0.3">
      <c r="B1987" s="16" t="s">
        <v>295</v>
      </c>
      <c r="C1987" s="16" t="s">
        <v>234</v>
      </c>
      <c r="D1987" s="15">
        <v>28</v>
      </c>
      <c r="E1987" s="15" t="s">
        <v>30</v>
      </c>
      <c r="F1987" s="16" t="s">
        <v>372</v>
      </c>
      <c r="G1987" s="15" t="s">
        <v>383</v>
      </c>
      <c r="H1987" s="89" t="s">
        <v>384</v>
      </c>
      <c r="I1987" s="61">
        <v>107679.71421845132</v>
      </c>
    </row>
    <row r="1988" spans="2:9" hidden="1" x14ac:dyDescent="0.3">
      <c r="B1988" s="16" t="s">
        <v>295</v>
      </c>
      <c r="C1988" s="16" t="s">
        <v>234</v>
      </c>
      <c r="D1988" s="15">
        <v>29</v>
      </c>
      <c r="E1988" s="15" t="s">
        <v>34</v>
      </c>
      <c r="F1988" s="16" t="s">
        <v>372</v>
      </c>
      <c r="G1988" s="15" t="s">
        <v>385</v>
      </c>
      <c r="H1988" s="89" t="s">
        <v>384</v>
      </c>
      <c r="I1988" s="61">
        <v>167501.77767314648</v>
      </c>
    </row>
    <row r="1989" spans="2:9" hidden="1" x14ac:dyDescent="0.3">
      <c r="B1989" s="16" t="s">
        <v>295</v>
      </c>
      <c r="C1989" s="16" t="s">
        <v>234</v>
      </c>
      <c r="D1989" s="15">
        <v>31</v>
      </c>
      <c r="E1989" s="15" t="s">
        <v>36</v>
      </c>
      <c r="F1989" s="16" t="s">
        <v>372</v>
      </c>
      <c r="G1989" s="15" t="s">
        <v>386</v>
      </c>
      <c r="H1989" s="89" t="s">
        <v>384</v>
      </c>
      <c r="I1989" s="61">
        <v>10926.472683503669</v>
      </c>
    </row>
    <row r="1990" spans="2:9" hidden="1" x14ac:dyDescent="0.3">
      <c r="B1990" s="16" t="s">
        <v>295</v>
      </c>
      <c r="C1990" s="16" t="s">
        <v>234</v>
      </c>
      <c r="D1990" s="15">
        <v>34</v>
      </c>
      <c r="E1990" s="15" t="s">
        <v>38</v>
      </c>
      <c r="F1990" s="16" t="s">
        <v>372</v>
      </c>
      <c r="G1990" s="15" t="s">
        <v>387</v>
      </c>
      <c r="H1990" s="89" t="s">
        <v>384</v>
      </c>
      <c r="I1990" s="61">
        <v>9400.4390512707978</v>
      </c>
    </row>
    <row r="1991" spans="2:9" hidden="1" x14ac:dyDescent="0.3">
      <c r="B1991" s="16" t="s">
        <v>295</v>
      </c>
      <c r="C1991" s="16" t="s">
        <v>234</v>
      </c>
      <c r="D1991" s="15">
        <v>35</v>
      </c>
      <c r="E1991" s="15" t="s">
        <v>40</v>
      </c>
      <c r="F1991" s="16" t="s">
        <v>372</v>
      </c>
      <c r="G1991" s="15" t="s">
        <v>388</v>
      </c>
      <c r="H1991" s="89" t="s">
        <v>384</v>
      </c>
      <c r="I1991" s="61">
        <v>179466.19036408555</v>
      </c>
    </row>
    <row r="1992" spans="2:9" hidden="1" x14ac:dyDescent="0.3">
      <c r="B1992" s="16" t="s">
        <v>295</v>
      </c>
      <c r="C1992" s="16" t="s">
        <v>234</v>
      </c>
      <c r="D1992" s="15">
        <v>38</v>
      </c>
      <c r="E1992" s="15" t="s">
        <v>42</v>
      </c>
      <c r="F1992" s="16" t="s">
        <v>372</v>
      </c>
      <c r="G1992" s="15" t="s">
        <v>389</v>
      </c>
      <c r="H1992" s="89" t="s">
        <v>374</v>
      </c>
      <c r="I1992" s="61">
        <v>82313.313793237132</v>
      </c>
    </row>
    <row r="1993" spans="2:9" hidden="1" x14ac:dyDescent="0.3">
      <c r="B1993" s="16" t="s">
        <v>295</v>
      </c>
      <c r="C1993" s="16" t="s">
        <v>234</v>
      </c>
      <c r="D1993" s="15">
        <v>42</v>
      </c>
      <c r="E1993" s="15" t="s">
        <v>44</v>
      </c>
      <c r="F1993" s="16" t="s">
        <v>372</v>
      </c>
      <c r="G1993" s="15" t="s">
        <v>390</v>
      </c>
      <c r="H1993" s="89" t="s">
        <v>374</v>
      </c>
      <c r="I1993" s="61">
        <v>14332.941186854017</v>
      </c>
    </row>
    <row r="1994" spans="2:9" hidden="1" x14ac:dyDescent="0.3">
      <c r="B1994" s="16" t="s">
        <v>295</v>
      </c>
      <c r="C1994" s="16" t="s">
        <v>234</v>
      </c>
      <c r="D1994" s="15">
        <v>59</v>
      </c>
      <c r="E1994" s="15" t="s">
        <v>46</v>
      </c>
      <c r="F1994" s="16" t="s">
        <v>372</v>
      </c>
      <c r="G1994" s="15" t="s">
        <v>391</v>
      </c>
      <c r="H1994" s="89" t="s">
        <v>374</v>
      </c>
      <c r="I1994" s="61">
        <v>103468.41894753797</v>
      </c>
    </row>
    <row r="1995" spans="2:9" hidden="1" x14ac:dyDescent="0.3">
      <c r="B1995" s="16" t="s">
        <v>295</v>
      </c>
      <c r="C1995" s="16" t="s">
        <v>234</v>
      </c>
      <c r="D1995" s="15">
        <v>65</v>
      </c>
      <c r="E1995" s="15" t="s">
        <v>48</v>
      </c>
      <c r="F1995" s="16" t="s">
        <v>372</v>
      </c>
      <c r="G1995" s="15" t="s">
        <v>392</v>
      </c>
      <c r="H1995" s="89" t="s">
        <v>393</v>
      </c>
      <c r="I1995" s="61">
        <v>926.07980446385795</v>
      </c>
    </row>
    <row r="1996" spans="2:9" hidden="1" x14ac:dyDescent="0.3">
      <c r="B1996" s="16" t="s">
        <v>295</v>
      </c>
      <c r="C1996" s="16" t="s">
        <v>234</v>
      </c>
      <c r="D1996" s="15">
        <v>84</v>
      </c>
      <c r="E1996" s="15" t="s">
        <v>50</v>
      </c>
      <c r="F1996" s="16" t="s">
        <v>372</v>
      </c>
      <c r="G1996" s="15" t="s">
        <v>394</v>
      </c>
      <c r="H1996" s="89" t="s">
        <v>393</v>
      </c>
      <c r="I1996" s="61">
        <v>7408.3643382294513</v>
      </c>
    </row>
    <row r="1997" spans="2:9" hidden="1" x14ac:dyDescent="0.3">
      <c r="B1997" s="16" t="s">
        <v>295</v>
      </c>
      <c r="C1997" s="16" t="s">
        <v>234</v>
      </c>
      <c r="D1997" s="15">
        <v>90</v>
      </c>
      <c r="E1997" s="15" t="s">
        <v>52</v>
      </c>
      <c r="F1997" s="16" t="s">
        <v>372</v>
      </c>
      <c r="G1997" s="15" t="s">
        <v>395</v>
      </c>
      <c r="H1997" s="89" t="s">
        <v>384</v>
      </c>
      <c r="I1997" s="61">
        <v>179466.19036408555</v>
      </c>
    </row>
    <row r="1998" spans="2:9" hidden="1" x14ac:dyDescent="0.3">
      <c r="B1998" s="16" t="s">
        <v>295</v>
      </c>
      <c r="C1998" s="16" t="s">
        <v>234</v>
      </c>
      <c r="D1998" s="15">
        <v>91</v>
      </c>
      <c r="E1998" s="15" t="s">
        <v>54</v>
      </c>
      <c r="F1998" s="16" t="s">
        <v>372</v>
      </c>
      <c r="G1998" s="15" t="s">
        <v>396</v>
      </c>
      <c r="H1998" s="89" t="s">
        <v>384</v>
      </c>
      <c r="I1998" s="61">
        <v>191430.60305502455</v>
      </c>
    </row>
    <row r="1999" spans="2:9" hidden="1" x14ac:dyDescent="0.3">
      <c r="B1999" s="16" t="s">
        <v>295</v>
      </c>
      <c r="C1999" s="16" t="s">
        <v>234</v>
      </c>
      <c r="D1999" s="15">
        <v>98</v>
      </c>
      <c r="E1999" s="15" t="s">
        <v>56</v>
      </c>
      <c r="F1999" s="16" t="s">
        <v>372</v>
      </c>
      <c r="G1999" s="15" t="s">
        <v>397</v>
      </c>
      <c r="H1999" s="89" t="s">
        <v>381</v>
      </c>
      <c r="I1999" s="61">
        <v>776648.8517381791</v>
      </c>
    </row>
    <row r="2000" spans="2:9" hidden="1" x14ac:dyDescent="0.3">
      <c r="B2000" s="16" t="s">
        <v>295</v>
      </c>
      <c r="C2000" s="16" t="s">
        <v>234</v>
      </c>
      <c r="D2000" s="15">
        <v>109</v>
      </c>
      <c r="E2000" s="15" t="s">
        <v>58</v>
      </c>
      <c r="F2000" s="16" t="s">
        <v>372</v>
      </c>
      <c r="G2000" s="15" t="s">
        <v>398</v>
      </c>
      <c r="H2000" s="89" t="s">
        <v>393</v>
      </c>
      <c r="I2000" s="61">
        <v>13423.232593080835</v>
      </c>
    </row>
    <row r="2001" spans="2:9" hidden="1" x14ac:dyDescent="0.3">
      <c r="B2001" s="16" t="s">
        <v>295</v>
      </c>
      <c r="C2001" s="16" t="s">
        <v>234</v>
      </c>
      <c r="D2001" s="15">
        <v>114</v>
      </c>
      <c r="E2001" s="15" t="s">
        <v>60</v>
      </c>
      <c r="F2001" s="16" t="s">
        <v>372</v>
      </c>
      <c r="G2001" s="15" t="s">
        <v>399</v>
      </c>
      <c r="H2001" s="89" t="s">
        <v>376</v>
      </c>
      <c r="I2001" s="61">
        <v>287145.9045825369</v>
      </c>
    </row>
    <row r="2002" spans="2:9" hidden="1" x14ac:dyDescent="0.3">
      <c r="B2002" s="16" t="s">
        <v>295</v>
      </c>
      <c r="C2002" s="16" t="s">
        <v>234</v>
      </c>
      <c r="D2002" s="15">
        <v>125</v>
      </c>
      <c r="E2002" s="15" t="s">
        <v>62</v>
      </c>
      <c r="F2002" s="16" t="s">
        <v>372</v>
      </c>
      <c r="G2002" s="15" t="s">
        <v>400</v>
      </c>
      <c r="H2002" s="89" t="s">
        <v>381</v>
      </c>
      <c r="I2002" s="61">
        <v>310545.74606132787</v>
      </c>
    </row>
    <row r="2003" spans="2:9" hidden="1" x14ac:dyDescent="0.3">
      <c r="B2003" s="16" t="s">
        <v>295</v>
      </c>
      <c r="C2003" s="16" t="s">
        <v>234</v>
      </c>
      <c r="D2003" s="15">
        <v>127</v>
      </c>
      <c r="E2003" s="15" t="s">
        <v>64</v>
      </c>
      <c r="F2003" s="16" t="s">
        <v>372</v>
      </c>
      <c r="G2003" s="15" t="s">
        <v>401</v>
      </c>
      <c r="H2003" s="89" t="s">
        <v>393</v>
      </c>
      <c r="I2003" s="61">
        <v>7477.7579318368971</v>
      </c>
    </row>
    <row r="2004" spans="2:9" hidden="1" x14ac:dyDescent="0.3">
      <c r="B2004" s="16" t="s">
        <v>295</v>
      </c>
      <c r="C2004" s="16" t="s">
        <v>234</v>
      </c>
      <c r="D2004" s="15">
        <v>128</v>
      </c>
      <c r="E2004" s="15" t="s">
        <v>66</v>
      </c>
      <c r="F2004" s="16" t="s">
        <v>372</v>
      </c>
      <c r="G2004" s="15" t="s">
        <v>402</v>
      </c>
      <c r="H2004" s="89" t="s">
        <v>384</v>
      </c>
      <c r="I2004" s="61">
        <v>179466.19036408555</v>
      </c>
    </row>
    <row r="2005" spans="2:9" hidden="1" x14ac:dyDescent="0.3">
      <c r="B2005" s="16" t="s">
        <v>295</v>
      </c>
      <c r="C2005" s="16" t="s">
        <v>234</v>
      </c>
      <c r="D2005" s="19">
        <v>130</v>
      </c>
      <c r="E2005" s="19" t="s">
        <v>68</v>
      </c>
      <c r="F2005" s="20" t="s">
        <v>372</v>
      </c>
      <c r="G2005" s="19" t="s">
        <v>403</v>
      </c>
      <c r="H2005" s="90" t="s">
        <v>404</v>
      </c>
      <c r="I2005" s="62">
        <v>150000</v>
      </c>
    </row>
    <row r="2006" spans="2:9" hidden="1" x14ac:dyDescent="0.3">
      <c r="B2006" s="16" t="s">
        <v>295</v>
      </c>
      <c r="C2006" s="16" t="s">
        <v>235</v>
      </c>
      <c r="D2006" s="15">
        <v>2</v>
      </c>
      <c r="E2006" s="15" t="s">
        <v>6</v>
      </c>
      <c r="F2006" s="16" t="s">
        <v>372</v>
      </c>
      <c r="G2006" s="15" t="s">
        <v>373</v>
      </c>
      <c r="H2006" s="89" t="s">
        <v>374</v>
      </c>
      <c r="I2006" s="61">
        <v>5657.3834911453187</v>
      </c>
    </row>
    <row r="2007" spans="2:9" hidden="1" x14ac:dyDescent="0.3">
      <c r="B2007" s="16" t="s">
        <v>295</v>
      </c>
      <c r="C2007" s="16" t="s">
        <v>235</v>
      </c>
      <c r="D2007" s="15">
        <v>11</v>
      </c>
      <c r="E2007" s="15" t="s">
        <v>10</v>
      </c>
      <c r="F2007" s="16" t="s">
        <v>372</v>
      </c>
      <c r="G2007" s="15" t="s">
        <v>375</v>
      </c>
      <c r="H2007" s="89" t="s">
        <v>376</v>
      </c>
      <c r="I2007" s="61">
        <v>284772.06567371858</v>
      </c>
    </row>
    <row r="2008" spans="2:9" hidden="1" x14ac:dyDescent="0.3">
      <c r="B2008" s="16" t="s">
        <v>295</v>
      </c>
      <c r="C2008" s="16" t="s">
        <v>235</v>
      </c>
      <c r="D2008" s="15">
        <v>23</v>
      </c>
      <c r="E2008" s="15" t="s">
        <v>323</v>
      </c>
      <c r="F2008" s="16" t="s">
        <v>372</v>
      </c>
      <c r="G2008" s="15" t="s">
        <v>377</v>
      </c>
      <c r="H2008" s="89" t="s">
        <v>376</v>
      </c>
      <c r="I2008" s="61">
        <v>258056.5326532544</v>
      </c>
    </row>
    <row r="2009" spans="2:9" hidden="1" x14ac:dyDescent="0.3">
      <c r="B2009" s="16" t="s">
        <v>295</v>
      </c>
      <c r="C2009" s="16" t="s">
        <v>235</v>
      </c>
      <c r="D2009" s="15">
        <v>24</v>
      </c>
      <c r="E2009" s="15" t="s">
        <v>14</v>
      </c>
      <c r="F2009" s="16" t="s">
        <v>372</v>
      </c>
      <c r="G2009" s="15" t="s">
        <v>378</v>
      </c>
      <c r="H2009" s="89" t="s">
        <v>376</v>
      </c>
      <c r="I2009" s="61">
        <v>262544.1240488374</v>
      </c>
    </row>
    <row r="2010" spans="2:9" hidden="1" x14ac:dyDescent="0.3">
      <c r="B2010" s="16" t="s">
        <v>295</v>
      </c>
      <c r="C2010" s="16" t="s">
        <v>235</v>
      </c>
      <c r="D2010" s="15">
        <v>25</v>
      </c>
      <c r="E2010" s="15" t="s">
        <v>18</v>
      </c>
      <c r="F2010" s="16" t="s">
        <v>372</v>
      </c>
      <c r="G2010" s="15" t="s">
        <v>379</v>
      </c>
      <c r="H2010" s="89" t="s">
        <v>374</v>
      </c>
      <c r="I2010" s="61">
        <v>131137.52457921836</v>
      </c>
    </row>
    <row r="2011" spans="2:9" hidden="1" x14ac:dyDescent="0.3">
      <c r="B2011" s="16" t="s">
        <v>295</v>
      </c>
      <c r="C2011" s="16" t="s">
        <v>235</v>
      </c>
      <c r="D2011" s="15">
        <v>26</v>
      </c>
      <c r="E2011" s="15" t="s">
        <v>22</v>
      </c>
      <c r="F2011" s="16" t="s">
        <v>372</v>
      </c>
      <c r="G2011" s="15" t="s">
        <v>380</v>
      </c>
      <c r="H2011" s="89" t="s">
        <v>381</v>
      </c>
      <c r="I2011" s="61">
        <v>159941.99340861905</v>
      </c>
    </row>
    <row r="2012" spans="2:9" hidden="1" x14ac:dyDescent="0.3">
      <c r="B2012" s="16" t="s">
        <v>295</v>
      </c>
      <c r="C2012" s="16" t="s">
        <v>235</v>
      </c>
      <c r="D2012" s="15">
        <v>27</v>
      </c>
      <c r="E2012" s="15" t="s">
        <v>26</v>
      </c>
      <c r="F2012" s="16" t="s">
        <v>372</v>
      </c>
      <c r="G2012" s="15" t="s">
        <v>382</v>
      </c>
      <c r="H2012" s="89" t="s">
        <v>374</v>
      </c>
      <c r="I2012" s="61">
        <v>2925.9593385151343</v>
      </c>
    </row>
    <row r="2013" spans="2:9" hidden="1" x14ac:dyDescent="0.3">
      <c r="B2013" s="16" t="s">
        <v>295</v>
      </c>
      <c r="C2013" s="16" t="s">
        <v>235</v>
      </c>
      <c r="D2013" s="15">
        <v>28</v>
      </c>
      <c r="E2013" s="15" t="s">
        <v>30</v>
      </c>
      <c r="F2013" s="16" t="s">
        <v>372</v>
      </c>
      <c r="G2013" s="15" t="s">
        <v>383</v>
      </c>
      <c r="H2013" s="89" t="s">
        <v>384</v>
      </c>
      <c r="I2013" s="61">
        <v>195685.7253569384</v>
      </c>
    </row>
    <row r="2014" spans="2:9" hidden="1" x14ac:dyDescent="0.3">
      <c r="B2014" s="16" t="s">
        <v>295</v>
      </c>
      <c r="C2014" s="16" t="s">
        <v>235</v>
      </c>
      <c r="D2014" s="15">
        <v>29</v>
      </c>
      <c r="E2014" s="15" t="s">
        <v>34</v>
      </c>
      <c r="F2014" s="16" t="s">
        <v>372</v>
      </c>
      <c r="G2014" s="15" t="s">
        <v>385</v>
      </c>
      <c r="H2014" s="89" t="s">
        <v>384</v>
      </c>
      <c r="I2014" s="61">
        <v>208744.98175482923</v>
      </c>
    </row>
    <row r="2015" spans="2:9" hidden="1" x14ac:dyDescent="0.3">
      <c r="B2015" s="16" t="s">
        <v>295</v>
      </c>
      <c r="C2015" s="16" t="s">
        <v>235</v>
      </c>
      <c r="D2015" s="15">
        <v>31</v>
      </c>
      <c r="E2015" s="15" t="s">
        <v>36</v>
      </c>
      <c r="F2015" s="16" t="s">
        <v>372</v>
      </c>
      <c r="G2015" s="15" t="s">
        <v>386</v>
      </c>
      <c r="H2015" s="89" t="s">
        <v>384</v>
      </c>
      <c r="I2015" s="61">
        <v>16373.319316230236</v>
      </c>
    </row>
    <row r="2016" spans="2:9" hidden="1" x14ac:dyDescent="0.3">
      <c r="B2016" s="16" t="s">
        <v>295</v>
      </c>
      <c r="C2016" s="16" t="s">
        <v>235</v>
      </c>
      <c r="D2016" s="15">
        <v>34</v>
      </c>
      <c r="E2016" s="15" t="s">
        <v>38</v>
      </c>
      <c r="F2016" s="16" t="s">
        <v>372</v>
      </c>
      <c r="G2016" s="15" t="s">
        <v>387</v>
      </c>
      <c r="H2016" s="89" t="s">
        <v>384</v>
      </c>
      <c r="I2016" s="61">
        <v>32743.554216867466</v>
      </c>
    </row>
    <row r="2017" spans="2:9" hidden="1" x14ac:dyDescent="0.3">
      <c r="B2017" s="16" t="s">
        <v>295</v>
      </c>
      <c r="C2017" s="16" t="s">
        <v>235</v>
      </c>
      <c r="D2017" s="15">
        <v>35</v>
      </c>
      <c r="E2017" s="15" t="s">
        <v>40</v>
      </c>
      <c r="F2017" s="16" t="s">
        <v>372</v>
      </c>
      <c r="G2017" s="15" t="s">
        <v>388</v>
      </c>
      <c r="H2017" s="89" t="s">
        <v>384</v>
      </c>
      <c r="I2017" s="61">
        <v>239612.16173789141</v>
      </c>
    </row>
    <row r="2018" spans="2:9" hidden="1" x14ac:dyDescent="0.3">
      <c r="B2018" s="16" t="s">
        <v>295</v>
      </c>
      <c r="C2018" s="16" t="s">
        <v>235</v>
      </c>
      <c r="D2018" s="15">
        <v>38</v>
      </c>
      <c r="E2018" s="15" t="s">
        <v>42</v>
      </c>
      <c r="F2018" s="16" t="s">
        <v>372</v>
      </c>
      <c r="G2018" s="15" t="s">
        <v>389</v>
      </c>
      <c r="H2018" s="89" t="s">
        <v>374</v>
      </c>
      <c r="I2018" s="61">
        <v>123346.50071916585</v>
      </c>
    </row>
    <row r="2019" spans="2:9" hidden="1" x14ac:dyDescent="0.3">
      <c r="B2019" s="16" t="s">
        <v>295</v>
      </c>
      <c r="C2019" s="16" t="s">
        <v>235</v>
      </c>
      <c r="D2019" s="15">
        <v>42</v>
      </c>
      <c r="E2019" s="15" t="s">
        <v>44</v>
      </c>
      <c r="F2019" s="16" t="s">
        <v>372</v>
      </c>
      <c r="G2019" s="15" t="s">
        <v>390</v>
      </c>
      <c r="H2019" s="89" t="s">
        <v>374</v>
      </c>
      <c r="I2019" s="61">
        <v>21477.91236850074</v>
      </c>
    </row>
    <row r="2020" spans="2:9" hidden="1" x14ac:dyDescent="0.3">
      <c r="B2020" s="16" t="s">
        <v>295</v>
      </c>
      <c r="C2020" s="16" t="s">
        <v>235</v>
      </c>
      <c r="D2020" s="15">
        <v>59</v>
      </c>
      <c r="E2020" s="15" t="s">
        <v>46</v>
      </c>
      <c r="F2020" s="16" t="s">
        <v>372</v>
      </c>
      <c r="G2020" s="15" t="s">
        <v>391</v>
      </c>
      <c r="H2020" s="89" t="s">
        <v>374</v>
      </c>
      <c r="I2020" s="61">
        <v>155047.42579288571</v>
      </c>
    </row>
    <row r="2021" spans="2:9" hidden="1" x14ac:dyDescent="0.3">
      <c r="B2021" s="16" t="s">
        <v>295</v>
      </c>
      <c r="C2021" s="16" t="s">
        <v>235</v>
      </c>
      <c r="D2021" s="15">
        <v>65</v>
      </c>
      <c r="E2021" s="15" t="s">
        <v>48</v>
      </c>
      <c r="F2021" s="16" t="s">
        <v>372</v>
      </c>
      <c r="G2021" s="15" t="s">
        <v>392</v>
      </c>
      <c r="H2021" s="89" t="s">
        <v>393</v>
      </c>
      <c r="I2021" s="61">
        <v>1579.0514724727077</v>
      </c>
    </row>
    <row r="2022" spans="2:9" hidden="1" x14ac:dyDescent="0.3">
      <c r="B2022" s="16" t="s">
        <v>295</v>
      </c>
      <c r="C2022" s="16" t="s">
        <v>235</v>
      </c>
      <c r="D2022" s="15">
        <v>84</v>
      </c>
      <c r="E2022" s="15" t="s">
        <v>50</v>
      </c>
      <c r="F2022" s="16" t="s">
        <v>372</v>
      </c>
      <c r="G2022" s="15" t="s">
        <v>394</v>
      </c>
      <c r="H2022" s="89" t="s">
        <v>393</v>
      </c>
      <c r="I2022" s="61">
        <v>12801.241273355139</v>
      </c>
    </row>
    <row r="2023" spans="2:9" hidden="1" x14ac:dyDescent="0.3">
      <c r="B2023" s="16" t="s">
        <v>295</v>
      </c>
      <c r="C2023" s="16" t="s">
        <v>235</v>
      </c>
      <c r="D2023" s="15">
        <v>90</v>
      </c>
      <c r="E2023" s="15" t="s">
        <v>52</v>
      </c>
      <c r="F2023" s="16" t="s">
        <v>372</v>
      </c>
      <c r="G2023" s="15" t="s">
        <v>395</v>
      </c>
      <c r="H2023" s="89" t="s">
        <v>384</v>
      </c>
      <c r="I2023" s="61">
        <v>314211.11358855368</v>
      </c>
    </row>
    <row r="2024" spans="2:9" hidden="1" x14ac:dyDescent="0.3">
      <c r="B2024" s="16" t="s">
        <v>295</v>
      </c>
      <c r="C2024" s="16" t="s">
        <v>235</v>
      </c>
      <c r="D2024" s="15">
        <v>91</v>
      </c>
      <c r="E2024" s="15" t="s">
        <v>54</v>
      </c>
      <c r="F2024" s="16" t="s">
        <v>372</v>
      </c>
      <c r="G2024" s="15" t="s">
        <v>396</v>
      </c>
      <c r="H2024" s="89" t="s">
        <v>384</v>
      </c>
      <c r="I2024" s="61">
        <v>279881.76803362364</v>
      </c>
    </row>
    <row r="2025" spans="2:9" hidden="1" x14ac:dyDescent="0.3">
      <c r="B2025" s="16" t="s">
        <v>295</v>
      </c>
      <c r="C2025" s="16" t="s">
        <v>235</v>
      </c>
      <c r="D2025" s="15">
        <v>98</v>
      </c>
      <c r="E2025" s="15" t="s">
        <v>56</v>
      </c>
      <c r="F2025" s="16" t="s">
        <v>372</v>
      </c>
      <c r="G2025" s="15" t="s">
        <v>397</v>
      </c>
      <c r="H2025" s="89" t="s">
        <v>381</v>
      </c>
      <c r="I2025" s="61">
        <v>1012609.9206041878</v>
      </c>
    </row>
    <row r="2026" spans="2:9" hidden="1" x14ac:dyDescent="0.3">
      <c r="B2026" s="16" t="s">
        <v>295</v>
      </c>
      <c r="C2026" s="16" t="s">
        <v>235</v>
      </c>
      <c r="D2026" s="15">
        <v>109</v>
      </c>
      <c r="E2026" s="15" t="s">
        <v>58</v>
      </c>
      <c r="F2026" s="16" t="s">
        <v>372</v>
      </c>
      <c r="G2026" s="15" t="s">
        <v>398</v>
      </c>
      <c r="H2026" s="89" t="s">
        <v>393</v>
      </c>
      <c r="I2026" s="61">
        <v>14692.780368173777</v>
      </c>
    </row>
    <row r="2027" spans="2:9" hidden="1" x14ac:dyDescent="0.3">
      <c r="B2027" s="16" t="s">
        <v>295</v>
      </c>
      <c r="C2027" s="16" t="s">
        <v>235</v>
      </c>
      <c r="D2027" s="15">
        <v>114</v>
      </c>
      <c r="E2027" s="15" t="s">
        <v>60</v>
      </c>
      <c r="F2027" s="16" t="s">
        <v>372</v>
      </c>
      <c r="G2027" s="15" t="s">
        <v>399</v>
      </c>
      <c r="H2027" s="89" t="s">
        <v>376</v>
      </c>
      <c r="I2027" s="61">
        <v>332718.94186243671</v>
      </c>
    </row>
    <row r="2028" spans="2:9" hidden="1" x14ac:dyDescent="0.3">
      <c r="B2028" s="16" t="s">
        <v>295</v>
      </c>
      <c r="C2028" s="16" t="s">
        <v>235</v>
      </c>
      <c r="D2028" s="15">
        <v>125</v>
      </c>
      <c r="E2028" s="15" t="s">
        <v>62</v>
      </c>
      <c r="F2028" s="16" t="s">
        <v>372</v>
      </c>
      <c r="G2028" s="15" t="s">
        <v>400</v>
      </c>
      <c r="H2028" s="89" t="s">
        <v>381</v>
      </c>
      <c r="I2028" s="61">
        <v>380100.98900164943</v>
      </c>
    </row>
    <row r="2029" spans="2:9" hidden="1" x14ac:dyDescent="0.3">
      <c r="B2029" s="16" t="s">
        <v>295</v>
      </c>
      <c r="C2029" s="16" t="s">
        <v>235</v>
      </c>
      <c r="D2029" s="15">
        <v>127</v>
      </c>
      <c r="E2029" s="15" t="s">
        <v>64</v>
      </c>
      <c r="F2029" s="16" t="s">
        <v>372</v>
      </c>
      <c r="G2029" s="15" t="s">
        <v>401</v>
      </c>
      <c r="H2029" s="89" t="s">
        <v>393</v>
      </c>
      <c r="I2029" s="61">
        <v>11509.339501894614</v>
      </c>
    </row>
    <row r="2030" spans="2:9" hidden="1" x14ac:dyDescent="0.3">
      <c r="B2030" s="16" t="s">
        <v>295</v>
      </c>
      <c r="C2030" s="16" t="s">
        <v>235</v>
      </c>
      <c r="D2030" s="15">
        <v>128</v>
      </c>
      <c r="E2030" s="15" t="s">
        <v>66</v>
      </c>
      <c r="F2030" s="16" t="s">
        <v>372</v>
      </c>
      <c r="G2030" s="15" t="s">
        <v>402</v>
      </c>
      <c r="H2030" s="89" t="s">
        <v>384</v>
      </c>
      <c r="I2030" s="61">
        <v>207335.92837661217</v>
      </c>
    </row>
    <row r="2031" spans="2:9" hidden="1" x14ac:dyDescent="0.3">
      <c r="B2031" s="16" t="s">
        <v>295</v>
      </c>
      <c r="C2031" s="16" t="s">
        <v>235</v>
      </c>
      <c r="D2031" s="19">
        <v>130</v>
      </c>
      <c r="E2031" s="19" t="s">
        <v>68</v>
      </c>
      <c r="F2031" s="20" t="s">
        <v>372</v>
      </c>
      <c r="G2031" s="19" t="s">
        <v>403</v>
      </c>
      <c r="H2031" s="90" t="s">
        <v>404</v>
      </c>
      <c r="I2031" s="62">
        <v>214907.94762917567</v>
      </c>
    </row>
    <row r="2032" spans="2:9" hidden="1" x14ac:dyDescent="0.3">
      <c r="B2032" s="16" t="s">
        <v>295</v>
      </c>
      <c r="C2032" s="16" t="s">
        <v>236</v>
      </c>
      <c r="D2032" s="15">
        <v>2</v>
      </c>
      <c r="E2032" s="15" t="s">
        <v>6</v>
      </c>
      <c r="F2032" s="16" t="s">
        <v>372</v>
      </c>
      <c r="G2032" s="15" t="s">
        <v>373</v>
      </c>
      <c r="H2032" s="89" t="s">
        <v>374</v>
      </c>
      <c r="I2032" s="61">
        <v>5657.3834911453187</v>
      </c>
    </row>
    <row r="2033" spans="2:9" hidden="1" x14ac:dyDescent="0.3">
      <c r="B2033" s="16" t="s">
        <v>295</v>
      </c>
      <c r="C2033" s="16" t="s">
        <v>236</v>
      </c>
      <c r="D2033" s="15">
        <v>11</v>
      </c>
      <c r="E2033" s="15" t="s">
        <v>10</v>
      </c>
      <c r="F2033" s="16" t="s">
        <v>372</v>
      </c>
      <c r="G2033" s="15" t="s">
        <v>375</v>
      </c>
      <c r="H2033" s="89" t="s">
        <v>376</v>
      </c>
      <c r="I2033" s="61">
        <v>284772.06567371858</v>
      </c>
    </row>
    <row r="2034" spans="2:9" hidden="1" x14ac:dyDescent="0.3">
      <c r="B2034" s="16" t="s">
        <v>295</v>
      </c>
      <c r="C2034" s="16" t="s">
        <v>236</v>
      </c>
      <c r="D2034" s="15">
        <v>23</v>
      </c>
      <c r="E2034" s="15" t="s">
        <v>323</v>
      </c>
      <c r="F2034" s="16" t="s">
        <v>372</v>
      </c>
      <c r="G2034" s="15" t="s">
        <v>377</v>
      </c>
      <c r="H2034" s="89" t="s">
        <v>376</v>
      </c>
      <c r="I2034" s="61">
        <v>258056.5326532544</v>
      </c>
    </row>
    <row r="2035" spans="2:9" hidden="1" x14ac:dyDescent="0.3">
      <c r="B2035" s="16" t="s">
        <v>295</v>
      </c>
      <c r="C2035" s="16" t="s">
        <v>236</v>
      </c>
      <c r="D2035" s="15">
        <v>24</v>
      </c>
      <c r="E2035" s="15" t="s">
        <v>14</v>
      </c>
      <c r="F2035" s="16" t="s">
        <v>372</v>
      </c>
      <c r="G2035" s="15" t="s">
        <v>378</v>
      </c>
      <c r="H2035" s="89" t="s">
        <v>376</v>
      </c>
      <c r="I2035" s="61">
        <v>262544.1240488374</v>
      </c>
    </row>
    <row r="2036" spans="2:9" hidden="1" x14ac:dyDescent="0.3">
      <c r="B2036" s="16" t="s">
        <v>295</v>
      </c>
      <c r="C2036" s="16" t="s">
        <v>236</v>
      </c>
      <c r="D2036" s="15">
        <v>25</v>
      </c>
      <c r="E2036" s="15" t="s">
        <v>18</v>
      </c>
      <c r="F2036" s="16" t="s">
        <v>372</v>
      </c>
      <c r="G2036" s="15" t="s">
        <v>379</v>
      </c>
      <c r="H2036" s="89" t="s">
        <v>374</v>
      </c>
      <c r="I2036" s="61">
        <v>131137.52457921836</v>
      </c>
    </row>
    <row r="2037" spans="2:9" hidden="1" x14ac:dyDescent="0.3">
      <c r="B2037" s="16" t="s">
        <v>295</v>
      </c>
      <c r="C2037" s="16" t="s">
        <v>236</v>
      </c>
      <c r="D2037" s="15">
        <v>26</v>
      </c>
      <c r="E2037" s="15" t="s">
        <v>22</v>
      </c>
      <c r="F2037" s="16" t="s">
        <v>372</v>
      </c>
      <c r="G2037" s="15" t="s">
        <v>380</v>
      </c>
      <c r="H2037" s="89" t="s">
        <v>381</v>
      </c>
      <c r="I2037" s="61">
        <v>159941.99340861905</v>
      </c>
    </row>
    <row r="2038" spans="2:9" hidden="1" x14ac:dyDescent="0.3">
      <c r="B2038" s="16" t="s">
        <v>295</v>
      </c>
      <c r="C2038" s="16" t="s">
        <v>236</v>
      </c>
      <c r="D2038" s="15">
        <v>27</v>
      </c>
      <c r="E2038" s="15" t="s">
        <v>26</v>
      </c>
      <c r="F2038" s="16" t="s">
        <v>372</v>
      </c>
      <c r="G2038" s="15" t="s">
        <v>382</v>
      </c>
      <c r="H2038" s="89" t="s">
        <v>374</v>
      </c>
      <c r="I2038" s="61">
        <v>2925.9593385151343</v>
      </c>
    </row>
    <row r="2039" spans="2:9" hidden="1" x14ac:dyDescent="0.3">
      <c r="B2039" s="16" t="s">
        <v>295</v>
      </c>
      <c r="C2039" s="16" t="s">
        <v>236</v>
      </c>
      <c r="D2039" s="15">
        <v>28</v>
      </c>
      <c r="E2039" s="15" t="s">
        <v>30</v>
      </c>
      <c r="F2039" s="16" t="s">
        <v>372</v>
      </c>
      <c r="G2039" s="15" t="s">
        <v>383</v>
      </c>
      <c r="H2039" s="89" t="s">
        <v>384</v>
      </c>
      <c r="I2039" s="61">
        <v>195685.7253569384</v>
      </c>
    </row>
    <row r="2040" spans="2:9" hidden="1" x14ac:dyDescent="0.3">
      <c r="B2040" s="16" t="s">
        <v>295</v>
      </c>
      <c r="C2040" s="16" t="s">
        <v>236</v>
      </c>
      <c r="D2040" s="15">
        <v>29</v>
      </c>
      <c r="E2040" s="15" t="s">
        <v>34</v>
      </c>
      <c r="F2040" s="16" t="s">
        <v>372</v>
      </c>
      <c r="G2040" s="15" t="s">
        <v>385</v>
      </c>
      <c r="H2040" s="89" t="s">
        <v>384</v>
      </c>
      <c r="I2040" s="61">
        <v>208744.98175482923</v>
      </c>
    </row>
    <row r="2041" spans="2:9" hidden="1" x14ac:dyDescent="0.3">
      <c r="B2041" s="16" t="s">
        <v>295</v>
      </c>
      <c r="C2041" s="16" t="s">
        <v>236</v>
      </c>
      <c r="D2041" s="15">
        <v>31</v>
      </c>
      <c r="E2041" s="15" t="s">
        <v>36</v>
      </c>
      <c r="F2041" s="16" t="s">
        <v>372</v>
      </c>
      <c r="G2041" s="15" t="s">
        <v>386</v>
      </c>
      <c r="H2041" s="89" t="s">
        <v>384</v>
      </c>
      <c r="I2041" s="61">
        <v>16373.319316230236</v>
      </c>
    </row>
    <row r="2042" spans="2:9" hidden="1" x14ac:dyDescent="0.3">
      <c r="B2042" s="16" t="s">
        <v>295</v>
      </c>
      <c r="C2042" s="16" t="s">
        <v>236</v>
      </c>
      <c r="D2042" s="15">
        <v>34</v>
      </c>
      <c r="E2042" s="15" t="s">
        <v>38</v>
      </c>
      <c r="F2042" s="16" t="s">
        <v>372</v>
      </c>
      <c r="G2042" s="15" t="s">
        <v>387</v>
      </c>
      <c r="H2042" s="89" t="s">
        <v>384</v>
      </c>
      <c r="I2042" s="61">
        <v>14086.55791832929</v>
      </c>
    </row>
    <row r="2043" spans="2:9" hidden="1" x14ac:dyDescent="0.3">
      <c r="B2043" s="16" t="s">
        <v>295</v>
      </c>
      <c r="C2043" s="16" t="s">
        <v>236</v>
      </c>
      <c r="D2043" s="15">
        <v>35</v>
      </c>
      <c r="E2043" s="15" t="s">
        <v>40</v>
      </c>
      <c r="F2043" s="16" t="s">
        <v>372</v>
      </c>
      <c r="G2043" s="15" t="s">
        <v>388</v>
      </c>
      <c r="H2043" s="89" t="s">
        <v>384</v>
      </c>
      <c r="I2043" s="61">
        <v>239612.16173789141</v>
      </c>
    </row>
    <row r="2044" spans="2:9" hidden="1" x14ac:dyDescent="0.3">
      <c r="B2044" s="16" t="s">
        <v>295</v>
      </c>
      <c r="C2044" s="16" t="s">
        <v>236</v>
      </c>
      <c r="D2044" s="15">
        <v>38</v>
      </c>
      <c r="E2044" s="15" t="s">
        <v>42</v>
      </c>
      <c r="F2044" s="16" t="s">
        <v>372</v>
      </c>
      <c r="G2044" s="15" t="s">
        <v>389</v>
      </c>
      <c r="H2044" s="89" t="s">
        <v>374</v>
      </c>
      <c r="I2044" s="61">
        <v>123346.50071916585</v>
      </c>
    </row>
    <row r="2045" spans="2:9" hidden="1" x14ac:dyDescent="0.3">
      <c r="B2045" s="16" t="s">
        <v>295</v>
      </c>
      <c r="C2045" s="16" t="s">
        <v>236</v>
      </c>
      <c r="D2045" s="15">
        <v>42</v>
      </c>
      <c r="E2045" s="15" t="s">
        <v>44</v>
      </c>
      <c r="F2045" s="16" t="s">
        <v>372</v>
      </c>
      <c r="G2045" s="15" t="s">
        <v>390</v>
      </c>
      <c r="H2045" s="89" t="s">
        <v>374</v>
      </c>
      <c r="I2045" s="61">
        <v>21477.91236850074</v>
      </c>
    </row>
    <row r="2046" spans="2:9" hidden="1" x14ac:dyDescent="0.3">
      <c r="B2046" s="16" t="s">
        <v>295</v>
      </c>
      <c r="C2046" s="16" t="s">
        <v>236</v>
      </c>
      <c r="D2046" s="15">
        <v>59</v>
      </c>
      <c r="E2046" s="15" t="s">
        <v>46</v>
      </c>
      <c r="F2046" s="16" t="s">
        <v>372</v>
      </c>
      <c r="G2046" s="15" t="s">
        <v>391</v>
      </c>
      <c r="H2046" s="89" t="s">
        <v>374</v>
      </c>
      <c r="I2046" s="61">
        <v>155047.42579288571</v>
      </c>
    </row>
    <row r="2047" spans="2:9" hidden="1" x14ac:dyDescent="0.3">
      <c r="B2047" s="16" t="s">
        <v>295</v>
      </c>
      <c r="C2047" s="16" t="s">
        <v>236</v>
      </c>
      <c r="D2047" s="15">
        <v>65</v>
      </c>
      <c r="E2047" s="15" t="s">
        <v>48</v>
      </c>
      <c r="F2047" s="16" t="s">
        <v>372</v>
      </c>
      <c r="G2047" s="15" t="s">
        <v>392</v>
      </c>
      <c r="H2047" s="89" t="s">
        <v>393</v>
      </c>
      <c r="I2047" s="61">
        <v>1579.0514724727077</v>
      </c>
    </row>
    <row r="2048" spans="2:9" hidden="1" x14ac:dyDescent="0.3">
      <c r="B2048" s="16" t="s">
        <v>295</v>
      </c>
      <c r="C2048" s="16" t="s">
        <v>236</v>
      </c>
      <c r="D2048" s="15">
        <v>84</v>
      </c>
      <c r="E2048" s="15" t="s">
        <v>50</v>
      </c>
      <c r="F2048" s="16" t="s">
        <v>372</v>
      </c>
      <c r="G2048" s="15" t="s">
        <v>394</v>
      </c>
      <c r="H2048" s="89" t="s">
        <v>393</v>
      </c>
      <c r="I2048" s="61">
        <v>12801.241273355139</v>
      </c>
    </row>
    <row r="2049" spans="2:9" hidden="1" x14ac:dyDescent="0.3">
      <c r="B2049" s="16" t="s">
        <v>295</v>
      </c>
      <c r="C2049" s="16" t="s">
        <v>236</v>
      </c>
      <c r="D2049" s="15">
        <v>90</v>
      </c>
      <c r="E2049" s="15" t="s">
        <v>52</v>
      </c>
      <c r="F2049" s="16" t="s">
        <v>372</v>
      </c>
      <c r="G2049" s="15" t="s">
        <v>395</v>
      </c>
      <c r="H2049" s="89" t="s">
        <v>384</v>
      </c>
      <c r="I2049" s="61">
        <v>314211.11358855368</v>
      </c>
    </row>
    <row r="2050" spans="2:9" hidden="1" x14ac:dyDescent="0.3">
      <c r="B2050" s="16" t="s">
        <v>295</v>
      </c>
      <c r="C2050" s="16" t="s">
        <v>236</v>
      </c>
      <c r="D2050" s="15">
        <v>91</v>
      </c>
      <c r="E2050" s="15" t="s">
        <v>54</v>
      </c>
      <c r="F2050" s="16" t="s">
        <v>372</v>
      </c>
      <c r="G2050" s="15" t="s">
        <v>396</v>
      </c>
      <c r="H2050" s="89" t="s">
        <v>384</v>
      </c>
      <c r="I2050" s="61">
        <v>279881.76803362364</v>
      </c>
    </row>
    <row r="2051" spans="2:9" hidden="1" x14ac:dyDescent="0.3">
      <c r="B2051" s="16" t="s">
        <v>295</v>
      </c>
      <c r="C2051" s="16" t="s">
        <v>236</v>
      </c>
      <c r="D2051" s="15">
        <v>98</v>
      </c>
      <c r="E2051" s="15" t="s">
        <v>56</v>
      </c>
      <c r="F2051" s="16" t="s">
        <v>372</v>
      </c>
      <c r="G2051" s="15" t="s">
        <v>397</v>
      </c>
      <c r="H2051" s="89" t="s">
        <v>381</v>
      </c>
      <c r="I2051" s="61">
        <v>1012609.9206041878</v>
      </c>
    </row>
    <row r="2052" spans="2:9" hidden="1" x14ac:dyDescent="0.3">
      <c r="B2052" s="16" t="s">
        <v>295</v>
      </c>
      <c r="C2052" s="16" t="s">
        <v>236</v>
      </c>
      <c r="D2052" s="15">
        <v>109</v>
      </c>
      <c r="E2052" s="15" t="s">
        <v>58</v>
      </c>
      <c r="F2052" s="16" t="s">
        <v>372</v>
      </c>
      <c r="G2052" s="15" t="s">
        <v>398</v>
      </c>
      <c r="H2052" s="89" t="s">
        <v>393</v>
      </c>
      <c r="I2052" s="61">
        <v>14692.780368173777</v>
      </c>
    </row>
    <row r="2053" spans="2:9" hidden="1" x14ac:dyDescent="0.3">
      <c r="B2053" s="16" t="s">
        <v>295</v>
      </c>
      <c r="C2053" s="16" t="s">
        <v>236</v>
      </c>
      <c r="D2053" s="15">
        <v>114</v>
      </c>
      <c r="E2053" s="15" t="s">
        <v>60</v>
      </c>
      <c r="F2053" s="16" t="s">
        <v>372</v>
      </c>
      <c r="G2053" s="15" t="s">
        <v>399</v>
      </c>
      <c r="H2053" s="89" t="s">
        <v>376</v>
      </c>
      <c r="I2053" s="61">
        <v>332718.94186243671</v>
      </c>
    </row>
    <row r="2054" spans="2:9" hidden="1" x14ac:dyDescent="0.3">
      <c r="B2054" s="16" t="s">
        <v>295</v>
      </c>
      <c r="C2054" s="16" t="s">
        <v>236</v>
      </c>
      <c r="D2054" s="15">
        <v>125</v>
      </c>
      <c r="E2054" s="15" t="s">
        <v>62</v>
      </c>
      <c r="F2054" s="16" t="s">
        <v>372</v>
      </c>
      <c r="G2054" s="15" t="s">
        <v>400</v>
      </c>
      <c r="H2054" s="89" t="s">
        <v>381</v>
      </c>
      <c r="I2054" s="61">
        <v>380100.98900164943</v>
      </c>
    </row>
    <row r="2055" spans="2:9" hidden="1" x14ac:dyDescent="0.3">
      <c r="B2055" s="16" t="s">
        <v>295</v>
      </c>
      <c r="C2055" s="16" t="s">
        <v>236</v>
      </c>
      <c r="D2055" s="15">
        <v>127</v>
      </c>
      <c r="E2055" s="15" t="s">
        <v>64</v>
      </c>
      <c r="F2055" s="16" t="s">
        <v>372</v>
      </c>
      <c r="G2055" s="15" t="s">
        <v>401</v>
      </c>
      <c r="H2055" s="89" t="s">
        <v>393</v>
      </c>
      <c r="I2055" s="61">
        <v>11509.339501894614</v>
      </c>
    </row>
    <row r="2056" spans="2:9" hidden="1" x14ac:dyDescent="0.3">
      <c r="B2056" s="16" t="s">
        <v>295</v>
      </c>
      <c r="C2056" s="16" t="s">
        <v>236</v>
      </c>
      <c r="D2056" s="15">
        <v>128</v>
      </c>
      <c r="E2056" s="15" t="s">
        <v>66</v>
      </c>
      <c r="F2056" s="16" t="s">
        <v>372</v>
      </c>
      <c r="G2056" s="15" t="s">
        <v>402</v>
      </c>
      <c r="H2056" s="89" t="s">
        <v>384</v>
      </c>
      <c r="I2056" s="61">
        <v>207335.92837661217</v>
      </c>
    </row>
    <row r="2057" spans="2:9" hidden="1" x14ac:dyDescent="0.3">
      <c r="B2057" s="16" t="s">
        <v>295</v>
      </c>
      <c r="C2057" s="16" t="s">
        <v>236</v>
      </c>
      <c r="D2057" s="19">
        <v>130</v>
      </c>
      <c r="E2057" s="19" t="s">
        <v>68</v>
      </c>
      <c r="F2057" s="20" t="s">
        <v>372</v>
      </c>
      <c r="G2057" s="19" t="s">
        <v>403</v>
      </c>
      <c r="H2057" s="90" t="s">
        <v>404</v>
      </c>
      <c r="I2057" s="62">
        <v>214907.94762917567</v>
      </c>
    </row>
    <row r="2058" spans="2:9" hidden="1" x14ac:dyDescent="0.3">
      <c r="B2058" s="16" t="s">
        <v>295</v>
      </c>
      <c r="C2058" s="16" t="s">
        <v>237</v>
      </c>
      <c r="D2058" s="15">
        <v>2</v>
      </c>
      <c r="E2058" s="15" t="s">
        <v>6</v>
      </c>
      <c r="F2058" s="16" t="s">
        <v>372</v>
      </c>
      <c r="G2058" s="15" t="s">
        <v>373</v>
      </c>
      <c r="H2058" s="89" t="s">
        <v>374</v>
      </c>
      <c r="I2058" s="61">
        <v>5657.3834911453187</v>
      </c>
    </row>
    <row r="2059" spans="2:9" hidden="1" x14ac:dyDescent="0.3">
      <c r="B2059" s="16" t="s">
        <v>295</v>
      </c>
      <c r="C2059" s="16" t="s">
        <v>237</v>
      </c>
      <c r="D2059" s="15">
        <v>11</v>
      </c>
      <c r="E2059" s="15" t="s">
        <v>10</v>
      </c>
      <c r="F2059" s="16" t="s">
        <v>372</v>
      </c>
      <c r="G2059" s="15" t="s">
        <v>375</v>
      </c>
      <c r="H2059" s="89" t="s">
        <v>376</v>
      </c>
      <c r="I2059" s="61">
        <v>284772.06567371858</v>
      </c>
    </row>
    <row r="2060" spans="2:9" hidden="1" x14ac:dyDescent="0.3">
      <c r="B2060" s="16" t="s">
        <v>295</v>
      </c>
      <c r="C2060" s="16" t="s">
        <v>237</v>
      </c>
      <c r="D2060" s="15">
        <v>23</v>
      </c>
      <c r="E2060" s="15" t="s">
        <v>323</v>
      </c>
      <c r="F2060" s="16" t="s">
        <v>372</v>
      </c>
      <c r="G2060" s="15" t="s">
        <v>377</v>
      </c>
      <c r="H2060" s="89" t="s">
        <v>376</v>
      </c>
      <c r="I2060" s="61">
        <v>258056.5326532544</v>
      </c>
    </row>
    <row r="2061" spans="2:9" hidden="1" x14ac:dyDescent="0.3">
      <c r="B2061" s="16" t="s">
        <v>295</v>
      </c>
      <c r="C2061" s="16" t="s">
        <v>237</v>
      </c>
      <c r="D2061" s="15">
        <v>24</v>
      </c>
      <c r="E2061" s="15" t="s">
        <v>14</v>
      </c>
      <c r="F2061" s="16" t="s">
        <v>372</v>
      </c>
      <c r="G2061" s="15" t="s">
        <v>378</v>
      </c>
      <c r="H2061" s="89" t="s">
        <v>376</v>
      </c>
      <c r="I2061" s="61">
        <v>262544.1240488374</v>
      </c>
    </row>
    <row r="2062" spans="2:9" hidden="1" x14ac:dyDescent="0.3">
      <c r="B2062" s="16" t="s">
        <v>295</v>
      </c>
      <c r="C2062" s="16" t="s">
        <v>237</v>
      </c>
      <c r="D2062" s="15">
        <v>25</v>
      </c>
      <c r="E2062" s="15" t="s">
        <v>18</v>
      </c>
      <c r="F2062" s="16" t="s">
        <v>372</v>
      </c>
      <c r="G2062" s="15" t="s">
        <v>379</v>
      </c>
      <c r="H2062" s="89" t="s">
        <v>374</v>
      </c>
      <c r="I2062" s="61">
        <v>131137.52457921836</v>
      </c>
    </row>
    <row r="2063" spans="2:9" hidden="1" x14ac:dyDescent="0.3">
      <c r="B2063" s="16" t="s">
        <v>295</v>
      </c>
      <c r="C2063" s="16" t="s">
        <v>237</v>
      </c>
      <c r="D2063" s="15">
        <v>26</v>
      </c>
      <c r="E2063" s="15" t="s">
        <v>22</v>
      </c>
      <c r="F2063" s="16" t="s">
        <v>372</v>
      </c>
      <c r="G2063" s="15" t="s">
        <v>380</v>
      </c>
      <c r="H2063" s="89" t="s">
        <v>381</v>
      </c>
      <c r="I2063" s="61">
        <v>159941.99340861905</v>
      </c>
    </row>
    <row r="2064" spans="2:9" hidden="1" x14ac:dyDescent="0.3">
      <c r="B2064" s="16" t="s">
        <v>295</v>
      </c>
      <c r="C2064" s="16" t="s">
        <v>237</v>
      </c>
      <c r="D2064" s="15">
        <v>27</v>
      </c>
      <c r="E2064" s="15" t="s">
        <v>26</v>
      </c>
      <c r="F2064" s="16" t="s">
        <v>372</v>
      </c>
      <c r="G2064" s="15" t="s">
        <v>382</v>
      </c>
      <c r="H2064" s="89" t="s">
        <v>374</v>
      </c>
      <c r="I2064" s="61">
        <v>2925.9593385151343</v>
      </c>
    </row>
    <row r="2065" spans="2:9" hidden="1" x14ac:dyDescent="0.3">
      <c r="B2065" s="16" t="s">
        <v>295</v>
      </c>
      <c r="C2065" s="16" t="s">
        <v>237</v>
      </c>
      <c r="D2065" s="15">
        <v>28</v>
      </c>
      <c r="E2065" s="15" t="s">
        <v>30</v>
      </c>
      <c r="F2065" s="16" t="s">
        <v>372</v>
      </c>
      <c r="G2065" s="15" t="s">
        <v>383</v>
      </c>
      <c r="H2065" s="89" t="s">
        <v>384</v>
      </c>
      <c r="I2065" s="61">
        <v>195685.7253569384</v>
      </c>
    </row>
    <row r="2066" spans="2:9" hidden="1" x14ac:dyDescent="0.3">
      <c r="B2066" s="16" t="s">
        <v>295</v>
      </c>
      <c r="C2066" s="16" t="s">
        <v>237</v>
      </c>
      <c r="D2066" s="15">
        <v>29</v>
      </c>
      <c r="E2066" s="15" t="s">
        <v>34</v>
      </c>
      <c r="F2066" s="16" t="s">
        <v>372</v>
      </c>
      <c r="G2066" s="15" t="s">
        <v>385</v>
      </c>
      <c r="H2066" s="89" t="s">
        <v>384</v>
      </c>
      <c r="I2066" s="61">
        <v>208744.98175482923</v>
      </c>
    </row>
    <row r="2067" spans="2:9" hidden="1" x14ac:dyDescent="0.3">
      <c r="B2067" s="16" t="s">
        <v>295</v>
      </c>
      <c r="C2067" s="16" t="s">
        <v>237</v>
      </c>
      <c r="D2067" s="15">
        <v>31</v>
      </c>
      <c r="E2067" s="15" t="s">
        <v>36</v>
      </c>
      <c r="F2067" s="16" t="s">
        <v>372</v>
      </c>
      <c r="G2067" s="15" t="s">
        <v>386</v>
      </c>
      <c r="H2067" s="89" t="s">
        <v>384</v>
      </c>
      <c r="I2067" s="61">
        <v>16373.319316230236</v>
      </c>
    </row>
    <row r="2068" spans="2:9" hidden="1" x14ac:dyDescent="0.3">
      <c r="B2068" s="16" t="s">
        <v>295</v>
      </c>
      <c r="C2068" s="16" t="s">
        <v>237</v>
      </c>
      <c r="D2068" s="15">
        <v>34</v>
      </c>
      <c r="E2068" s="15" t="s">
        <v>38</v>
      </c>
      <c r="F2068" s="16" t="s">
        <v>372</v>
      </c>
      <c r="G2068" s="15" t="s">
        <v>387</v>
      </c>
      <c r="H2068" s="89" t="s">
        <v>384</v>
      </c>
      <c r="I2068" s="61">
        <v>14086.55791832929</v>
      </c>
    </row>
    <row r="2069" spans="2:9" hidden="1" x14ac:dyDescent="0.3">
      <c r="B2069" s="16" t="s">
        <v>295</v>
      </c>
      <c r="C2069" s="16" t="s">
        <v>237</v>
      </c>
      <c r="D2069" s="15">
        <v>35</v>
      </c>
      <c r="E2069" s="15" t="s">
        <v>40</v>
      </c>
      <c r="F2069" s="16" t="s">
        <v>372</v>
      </c>
      <c r="G2069" s="15" t="s">
        <v>388</v>
      </c>
      <c r="H2069" s="89" t="s">
        <v>384</v>
      </c>
      <c r="I2069" s="61">
        <v>239612.16173789141</v>
      </c>
    </row>
    <row r="2070" spans="2:9" hidden="1" x14ac:dyDescent="0.3">
      <c r="B2070" s="16" t="s">
        <v>295</v>
      </c>
      <c r="C2070" s="16" t="s">
        <v>237</v>
      </c>
      <c r="D2070" s="15">
        <v>38</v>
      </c>
      <c r="E2070" s="15" t="s">
        <v>42</v>
      </c>
      <c r="F2070" s="16" t="s">
        <v>372</v>
      </c>
      <c r="G2070" s="15" t="s">
        <v>389</v>
      </c>
      <c r="H2070" s="89" t="s">
        <v>374</v>
      </c>
      <c r="I2070" s="61">
        <v>123346.50071916585</v>
      </c>
    </row>
    <row r="2071" spans="2:9" hidden="1" x14ac:dyDescent="0.3">
      <c r="B2071" s="16" t="s">
        <v>295</v>
      </c>
      <c r="C2071" s="16" t="s">
        <v>237</v>
      </c>
      <c r="D2071" s="15">
        <v>42</v>
      </c>
      <c r="E2071" s="15" t="s">
        <v>44</v>
      </c>
      <c r="F2071" s="16" t="s">
        <v>372</v>
      </c>
      <c r="G2071" s="15" t="s">
        <v>390</v>
      </c>
      <c r="H2071" s="89" t="s">
        <v>374</v>
      </c>
      <c r="I2071" s="61">
        <v>21477.91236850074</v>
      </c>
    </row>
    <row r="2072" spans="2:9" hidden="1" x14ac:dyDescent="0.3">
      <c r="B2072" s="16" t="s">
        <v>295</v>
      </c>
      <c r="C2072" s="16" t="s">
        <v>237</v>
      </c>
      <c r="D2072" s="15">
        <v>59</v>
      </c>
      <c r="E2072" s="15" t="s">
        <v>46</v>
      </c>
      <c r="F2072" s="16" t="s">
        <v>372</v>
      </c>
      <c r="G2072" s="15" t="s">
        <v>391</v>
      </c>
      <c r="H2072" s="89" t="s">
        <v>374</v>
      </c>
      <c r="I2072" s="61">
        <v>155047.42579288571</v>
      </c>
    </row>
    <row r="2073" spans="2:9" hidden="1" x14ac:dyDescent="0.3">
      <c r="B2073" s="16" t="s">
        <v>295</v>
      </c>
      <c r="C2073" s="16" t="s">
        <v>237</v>
      </c>
      <c r="D2073" s="15">
        <v>65</v>
      </c>
      <c r="E2073" s="15" t="s">
        <v>48</v>
      </c>
      <c r="F2073" s="16" t="s">
        <v>372</v>
      </c>
      <c r="G2073" s="15" t="s">
        <v>392</v>
      </c>
      <c r="H2073" s="89" t="s">
        <v>393</v>
      </c>
      <c r="I2073" s="61">
        <v>1579.0514724727077</v>
      </c>
    </row>
    <row r="2074" spans="2:9" hidden="1" x14ac:dyDescent="0.3">
      <c r="B2074" s="16" t="s">
        <v>295</v>
      </c>
      <c r="C2074" s="16" t="s">
        <v>237</v>
      </c>
      <c r="D2074" s="15">
        <v>84</v>
      </c>
      <c r="E2074" s="15" t="s">
        <v>50</v>
      </c>
      <c r="F2074" s="16" t="s">
        <v>372</v>
      </c>
      <c r="G2074" s="15" t="s">
        <v>394</v>
      </c>
      <c r="H2074" s="89" t="s">
        <v>393</v>
      </c>
      <c r="I2074" s="61">
        <v>12801.241273355139</v>
      </c>
    </row>
    <row r="2075" spans="2:9" hidden="1" x14ac:dyDescent="0.3">
      <c r="B2075" s="16" t="s">
        <v>295</v>
      </c>
      <c r="C2075" s="16" t="s">
        <v>237</v>
      </c>
      <c r="D2075" s="15">
        <v>90</v>
      </c>
      <c r="E2075" s="15" t="s">
        <v>52</v>
      </c>
      <c r="F2075" s="16" t="s">
        <v>372</v>
      </c>
      <c r="G2075" s="15" t="s">
        <v>395</v>
      </c>
      <c r="H2075" s="89" t="s">
        <v>384</v>
      </c>
      <c r="I2075" s="61">
        <v>314211.11358855368</v>
      </c>
    </row>
    <row r="2076" spans="2:9" hidden="1" x14ac:dyDescent="0.3">
      <c r="B2076" s="16" t="s">
        <v>295</v>
      </c>
      <c r="C2076" s="16" t="s">
        <v>237</v>
      </c>
      <c r="D2076" s="15">
        <v>91</v>
      </c>
      <c r="E2076" s="15" t="s">
        <v>54</v>
      </c>
      <c r="F2076" s="16" t="s">
        <v>372</v>
      </c>
      <c r="G2076" s="15" t="s">
        <v>396</v>
      </c>
      <c r="H2076" s="89" t="s">
        <v>384</v>
      </c>
      <c r="I2076" s="61">
        <v>279881.76803362364</v>
      </c>
    </row>
    <row r="2077" spans="2:9" hidden="1" x14ac:dyDescent="0.3">
      <c r="B2077" s="16" t="s">
        <v>295</v>
      </c>
      <c r="C2077" s="16" t="s">
        <v>237</v>
      </c>
      <c r="D2077" s="15">
        <v>98</v>
      </c>
      <c r="E2077" s="15" t="s">
        <v>56</v>
      </c>
      <c r="F2077" s="16" t="s">
        <v>372</v>
      </c>
      <c r="G2077" s="15" t="s">
        <v>397</v>
      </c>
      <c r="H2077" s="89" t="s">
        <v>381</v>
      </c>
      <c r="I2077" s="61">
        <v>1012609.9206041878</v>
      </c>
    </row>
    <row r="2078" spans="2:9" hidden="1" x14ac:dyDescent="0.3">
      <c r="B2078" s="16" t="s">
        <v>295</v>
      </c>
      <c r="C2078" s="16" t="s">
        <v>237</v>
      </c>
      <c r="D2078" s="15">
        <v>109</v>
      </c>
      <c r="E2078" s="15" t="s">
        <v>58</v>
      </c>
      <c r="F2078" s="16" t="s">
        <v>372</v>
      </c>
      <c r="G2078" s="15" t="s">
        <v>398</v>
      </c>
      <c r="H2078" s="89" t="s">
        <v>393</v>
      </c>
      <c r="I2078" s="61">
        <v>14692.780368173777</v>
      </c>
    </row>
    <row r="2079" spans="2:9" hidden="1" x14ac:dyDescent="0.3">
      <c r="B2079" s="16" t="s">
        <v>295</v>
      </c>
      <c r="C2079" s="16" t="s">
        <v>237</v>
      </c>
      <c r="D2079" s="15">
        <v>114</v>
      </c>
      <c r="E2079" s="15" t="s">
        <v>60</v>
      </c>
      <c r="F2079" s="16" t="s">
        <v>372</v>
      </c>
      <c r="G2079" s="15" t="s">
        <v>399</v>
      </c>
      <c r="H2079" s="89" t="s">
        <v>376</v>
      </c>
      <c r="I2079" s="61">
        <v>332718.94186243671</v>
      </c>
    </row>
    <row r="2080" spans="2:9" hidden="1" x14ac:dyDescent="0.3">
      <c r="B2080" s="16" t="s">
        <v>295</v>
      </c>
      <c r="C2080" s="16" t="s">
        <v>237</v>
      </c>
      <c r="D2080" s="15">
        <v>125</v>
      </c>
      <c r="E2080" s="15" t="s">
        <v>62</v>
      </c>
      <c r="F2080" s="16" t="s">
        <v>372</v>
      </c>
      <c r="G2080" s="15" t="s">
        <v>400</v>
      </c>
      <c r="H2080" s="89" t="s">
        <v>381</v>
      </c>
      <c r="I2080" s="61">
        <v>380100.98900164943</v>
      </c>
    </row>
    <row r="2081" spans="2:9" hidden="1" x14ac:dyDescent="0.3">
      <c r="B2081" s="16" t="s">
        <v>295</v>
      </c>
      <c r="C2081" s="16" t="s">
        <v>237</v>
      </c>
      <c r="D2081" s="15">
        <v>127</v>
      </c>
      <c r="E2081" s="15" t="s">
        <v>64</v>
      </c>
      <c r="F2081" s="16" t="s">
        <v>372</v>
      </c>
      <c r="G2081" s="15" t="s">
        <v>401</v>
      </c>
      <c r="H2081" s="89" t="s">
        <v>393</v>
      </c>
      <c r="I2081" s="61">
        <v>11509.339501894614</v>
      </c>
    </row>
    <row r="2082" spans="2:9" hidden="1" x14ac:dyDescent="0.3">
      <c r="B2082" s="16" t="s">
        <v>295</v>
      </c>
      <c r="C2082" s="16" t="s">
        <v>237</v>
      </c>
      <c r="D2082" s="15">
        <v>128</v>
      </c>
      <c r="E2082" s="15" t="s">
        <v>66</v>
      </c>
      <c r="F2082" s="16" t="s">
        <v>372</v>
      </c>
      <c r="G2082" s="15" t="s">
        <v>402</v>
      </c>
      <c r="H2082" s="89" t="s">
        <v>384</v>
      </c>
      <c r="I2082" s="61">
        <v>207335.92837661217</v>
      </c>
    </row>
    <row r="2083" spans="2:9" hidden="1" x14ac:dyDescent="0.3">
      <c r="B2083" s="16" t="s">
        <v>295</v>
      </c>
      <c r="C2083" s="16" t="s">
        <v>237</v>
      </c>
      <c r="D2083" s="19">
        <v>130</v>
      </c>
      <c r="E2083" s="19" t="s">
        <v>68</v>
      </c>
      <c r="F2083" s="20" t="s">
        <v>372</v>
      </c>
      <c r="G2083" s="19" t="s">
        <v>403</v>
      </c>
      <c r="H2083" s="90" t="s">
        <v>404</v>
      </c>
      <c r="I2083" s="62">
        <v>214907.94762917567</v>
      </c>
    </row>
    <row r="2084" spans="2:9" hidden="1" x14ac:dyDescent="0.3">
      <c r="B2084" s="16" t="s">
        <v>295</v>
      </c>
      <c r="C2084" s="38" t="s">
        <v>238</v>
      </c>
      <c r="D2084" s="15">
        <v>2</v>
      </c>
      <c r="E2084" s="15" t="s">
        <v>6</v>
      </c>
      <c r="F2084" s="16" t="s">
        <v>372</v>
      </c>
      <c r="G2084" s="15" t="s">
        <v>373</v>
      </c>
      <c r="H2084" s="89" t="s">
        <v>374</v>
      </c>
      <c r="I2084" s="61">
        <v>3775.3643584553347</v>
      </c>
    </row>
    <row r="2085" spans="2:9" hidden="1" x14ac:dyDescent="0.3">
      <c r="B2085" s="16" t="s">
        <v>295</v>
      </c>
      <c r="C2085" s="38" t="s">
        <v>238</v>
      </c>
      <c r="D2085" s="15">
        <v>11</v>
      </c>
      <c r="E2085" s="15" t="s">
        <v>10</v>
      </c>
      <c r="F2085" s="16" t="s">
        <v>372</v>
      </c>
      <c r="G2085" s="15" t="s">
        <v>375</v>
      </c>
      <c r="H2085" s="89" t="s">
        <v>376</v>
      </c>
      <c r="I2085" s="61">
        <v>203395.01574596361</v>
      </c>
    </row>
    <row r="2086" spans="2:9" hidden="1" x14ac:dyDescent="0.3">
      <c r="B2086" s="16" t="s">
        <v>295</v>
      </c>
      <c r="C2086" s="38" t="s">
        <v>238</v>
      </c>
      <c r="D2086" s="15">
        <v>23</v>
      </c>
      <c r="E2086" s="15" t="s">
        <v>323</v>
      </c>
      <c r="F2086" s="16" t="s">
        <v>372</v>
      </c>
      <c r="G2086" s="15" t="s">
        <v>377</v>
      </c>
      <c r="H2086" s="89" t="s">
        <v>376</v>
      </c>
      <c r="I2086" s="61">
        <v>157212.38275893894</v>
      </c>
    </row>
    <row r="2087" spans="2:9" hidden="1" x14ac:dyDescent="0.3">
      <c r="B2087" s="16" t="s">
        <v>295</v>
      </c>
      <c r="C2087" s="38" t="s">
        <v>238</v>
      </c>
      <c r="D2087" s="15">
        <v>24</v>
      </c>
      <c r="E2087" s="15" t="s">
        <v>14</v>
      </c>
      <c r="F2087" s="16" t="s">
        <v>372</v>
      </c>
      <c r="G2087" s="15" t="s">
        <v>378</v>
      </c>
      <c r="H2087" s="89" t="s">
        <v>376</v>
      </c>
      <c r="I2087" s="61">
        <v>170313.4146555172</v>
      </c>
    </row>
    <row r="2088" spans="2:9" hidden="1" x14ac:dyDescent="0.3">
      <c r="B2088" s="16" t="s">
        <v>295</v>
      </c>
      <c r="C2088" s="38" t="s">
        <v>238</v>
      </c>
      <c r="D2088" s="15">
        <v>25</v>
      </c>
      <c r="E2088" s="15" t="s">
        <v>18</v>
      </c>
      <c r="F2088" s="16" t="s">
        <v>372</v>
      </c>
      <c r="G2088" s="15" t="s">
        <v>379</v>
      </c>
      <c r="H2088" s="89" t="s">
        <v>374</v>
      </c>
      <c r="I2088" s="61">
        <v>56830.960281960426</v>
      </c>
    </row>
    <row r="2089" spans="2:9" hidden="1" x14ac:dyDescent="0.3">
      <c r="B2089" s="16" t="s">
        <v>295</v>
      </c>
      <c r="C2089" s="38" t="s">
        <v>238</v>
      </c>
      <c r="D2089" s="15">
        <v>26</v>
      </c>
      <c r="E2089" s="15" t="s">
        <v>22</v>
      </c>
      <c r="F2089" s="16" t="s">
        <v>372</v>
      </c>
      <c r="G2089" s="15" t="s">
        <v>380</v>
      </c>
      <c r="H2089" s="89" t="s">
        <v>381</v>
      </c>
      <c r="I2089" s="61">
        <v>106734.73033608208</v>
      </c>
    </row>
    <row r="2090" spans="2:9" hidden="1" x14ac:dyDescent="0.3">
      <c r="B2090" s="16" t="s">
        <v>295</v>
      </c>
      <c r="C2090" s="38" t="s">
        <v>238</v>
      </c>
      <c r="D2090" s="15">
        <v>27</v>
      </c>
      <c r="E2090" s="15" t="s">
        <v>26</v>
      </c>
      <c r="F2090" s="16" t="s">
        <v>372</v>
      </c>
      <c r="G2090" s="15" t="s">
        <v>382</v>
      </c>
      <c r="H2090" s="89" t="s">
        <v>374</v>
      </c>
      <c r="I2090" s="61">
        <v>1952.5921511612512</v>
      </c>
    </row>
    <row r="2091" spans="2:9" hidden="1" x14ac:dyDescent="0.3">
      <c r="B2091" s="16" t="s">
        <v>295</v>
      </c>
      <c r="C2091" s="38" t="s">
        <v>238</v>
      </c>
      <c r="D2091" s="15">
        <v>28</v>
      </c>
      <c r="E2091" s="15" t="s">
        <v>30</v>
      </c>
      <c r="F2091" s="16" t="s">
        <v>372</v>
      </c>
      <c r="G2091" s="15" t="s">
        <v>383</v>
      </c>
      <c r="H2091" s="89" t="s">
        <v>384</v>
      </c>
      <c r="I2091" s="61">
        <v>107679.71421845132</v>
      </c>
    </row>
    <row r="2092" spans="2:9" hidden="1" x14ac:dyDescent="0.3">
      <c r="B2092" s="16" t="s">
        <v>295</v>
      </c>
      <c r="C2092" s="38" t="s">
        <v>238</v>
      </c>
      <c r="D2092" s="15">
        <v>29</v>
      </c>
      <c r="E2092" s="15" t="s">
        <v>34</v>
      </c>
      <c r="F2092" s="16" t="s">
        <v>372</v>
      </c>
      <c r="G2092" s="15" t="s">
        <v>385</v>
      </c>
      <c r="H2092" s="89" t="s">
        <v>384</v>
      </c>
      <c r="I2092" s="61">
        <v>199327.11543104431</v>
      </c>
    </row>
    <row r="2093" spans="2:9" hidden="1" x14ac:dyDescent="0.3">
      <c r="B2093" s="16" t="s">
        <v>295</v>
      </c>
      <c r="C2093" s="38" t="s">
        <v>238</v>
      </c>
      <c r="D2093" s="15">
        <v>31</v>
      </c>
      <c r="E2093" s="15" t="s">
        <v>36</v>
      </c>
      <c r="F2093" s="16" t="s">
        <v>372</v>
      </c>
      <c r="G2093" s="15" t="s">
        <v>386</v>
      </c>
      <c r="H2093" s="89" t="s">
        <v>384</v>
      </c>
      <c r="I2093" s="61">
        <v>10926.472683503669</v>
      </c>
    </row>
    <row r="2094" spans="2:9" hidden="1" x14ac:dyDescent="0.3">
      <c r="B2094" s="16" t="s">
        <v>295</v>
      </c>
      <c r="C2094" s="38" t="s">
        <v>238</v>
      </c>
      <c r="D2094" s="15">
        <v>34</v>
      </c>
      <c r="E2094" s="15" t="s">
        <v>38</v>
      </c>
      <c r="F2094" s="16" t="s">
        <v>372</v>
      </c>
      <c r="G2094" s="15" t="s">
        <v>387</v>
      </c>
      <c r="H2094" s="89" t="s">
        <v>384</v>
      </c>
      <c r="I2094" s="61">
        <v>9400.4390512707978</v>
      </c>
    </row>
    <row r="2095" spans="2:9" hidden="1" x14ac:dyDescent="0.3">
      <c r="B2095" s="16" t="s">
        <v>295</v>
      </c>
      <c r="C2095" s="38" t="s">
        <v>238</v>
      </c>
      <c r="D2095" s="15">
        <v>35</v>
      </c>
      <c r="E2095" s="15" t="s">
        <v>40</v>
      </c>
      <c r="F2095" s="16" t="s">
        <v>372</v>
      </c>
      <c r="G2095" s="15" t="s">
        <v>388</v>
      </c>
      <c r="H2095" s="89" t="s">
        <v>384</v>
      </c>
      <c r="I2095" s="61">
        <v>179466.19036408555</v>
      </c>
    </row>
    <row r="2096" spans="2:9" hidden="1" x14ac:dyDescent="0.3">
      <c r="B2096" s="16" t="s">
        <v>295</v>
      </c>
      <c r="C2096" s="38" t="s">
        <v>238</v>
      </c>
      <c r="D2096" s="15">
        <v>38</v>
      </c>
      <c r="E2096" s="15" t="s">
        <v>42</v>
      </c>
      <c r="F2096" s="16" t="s">
        <v>372</v>
      </c>
      <c r="G2096" s="15" t="s">
        <v>389</v>
      </c>
      <c r="H2096" s="89" t="s">
        <v>374</v>
      </c>
      <c r="I2096" s="61">
        <v>82313.313793237132</v>
      </c>
    </row>
    <row r="2097" spans="2:9" hidden="1" x14ac:dyDescent="0.3">
      <c r="B2097" s="16" t="s">
        <v>295</v>
      </c>
      <c r="C2097" s="38" t="s">
        <v>238</v>
      </c>
      <c r="D2097" s="15">
        <v>42</v>
      </c>
      <c r="E2097" s="15" t="s">
        <v>44</v>
      </c>
      <c r="F2097" s="16" t="s">
        <v>372</v>
      </c>
      <c r="G2097" s="15" t="s">
        <v>390</v>
      </c>
      <c r="H2097" s="89" t="s">
        <v>374</v>
      </c>
      <c r="I2097" s="61">
        <v>14332.941186854017</v>
      </c>
    </row>
    <row r="2098" spans="2:9" hidden="1" x14ac:dyDescent="0.3">
      <c r="B2098" s="16" t="s">
        <v>295</v>
      </c>
      <c r="C2098" s="38" t="s">
        <v>238</v>
      </c>
      <c r="D2098" s="15">
        <v>59</v>
      </c>
      <c r="E2098" s="15" t="s">
        <v>46</v>
      </c>
      <c r="F2098" s="16" t="s">
        <v>372</v>
      </c>
      <c r="G2098" s="15" t="s">
        <v>391</v>
      </c>
      <c r="H2098" s="89" t="s">
        <v>374</v>
      </c>
      <c r="I2098" s="61">
        <v>120522.31480090531</v>
      </c>
    </row>
    <row r="2099" spans="2:9" hidden="1" x14ac:dyDescent="0.3">
      <c r="B2099" s="16" t="s">
        <v>295</v>
      </c>
      <c r="C2099" s="38" t="s">
        <v>238</v>
      </c>
      <c r="D2099" s="15">
        <v>65</v>
      </c>
      <c r="E2099" s="15" t="s">
        <v>48</v>
      </c>
      <c r="F2099" s="16" t="s">
        <v>372</v>
      </c>
      <c r="G2099" s="15" t="s">
        <v>392</v>
      </c>
      <c r="H2099" s="89" t="s">
        <v>393</v>
      </c>
      <c r="I2099" s="61">
        <v>1053.7547363848566</v>
      </c>
    </row>
    <row r="2100" spans="2:9" hidden="1" x14ac:dyDescent="0.3">
      <c r="B2100" s="16" t="s">
        <v>295</v>
      </c>
      <c r="C2100" s="38" t="s">
        <v>238</v>
      </c>
      <c r="D2100" s="15">
        <v>84</v>
      </c>
      <c r="E2100" s="15" t="s">
        <v>50</v>
      </c>
      <c r="F2100" s="16" t="s">
        <v>372</v>
      </c>
      <c r="G2100" s="15" t="s">
        <v>394</v>
      </c>
      <c r="H2100" s="89" t="s">
        <v>393</v>
      </c>
      <c r="I2100" s="61">
        <v>7408.3643382294513</v>
      </c>
    </row>
    <row r="2101" spans="2:9" hidden="1" x14ac:dyDescent="0.3">
      <c r="B2101" s="16" t="s">
        <v>295</v>
      </c>
      <c r="C2101" s="38" t="s">
        <v>238</v>
      </c>
      <c r="D2101" s="15">
        <v>90</v>
      </c>
      <c r="E2101" s="15" t="s">
        <v>52</v>
      </c>
      <c r="F2101" s="16" t="s">
        <v>372</v>
      </c>
      <c r="G2101" s="15" t="s">
        <v>395</v>
      </c>
      <c r="H2101" s="89" t="s">
        <v>384</v>
      </c>
      <c r="I2101" s="61">
        <v>179466.19036408555</v>
      </c>
    </row>
    <row r="2102" spans="2:9" hidden="1" x14ac:dyDescent="0.3">
      <c r="B2102" s="16" t="s">
        <v>295</v>
      </c>
      <c r="C2102" s="38" t="s">
        <v>238</v>
      </c>
      <c r="D2102" s="15">
        <v>91</v>
      </c>
      <c r="E2102" s="15" t="s">
        <v>54</v>
      </c>
      <c r="F2102" s="16" t="s">
        <v>372</v>
      </c>
      <c r="G2102" s="15" t="s">
        <v>396</v>
      </c>
      <c r="H2102" s="89" t="s">
        <v>384</v>
      </c>
      <c r="I2102" s="61">
        <v>191430.60305502455</v>
      </c>
    </row>
    <row r="2103" spans="2:9" hidden="1" x14ac:dyDescent="0.3">
      <c r="B2103" s="16" t="s">
        <v>295</v>
      </c>
      <c r="C2103" s="38" t="s">
        <v>238</v>
      </c>
      <c r="D2103" s="15">
        <v>98</v>
      </c>
      <c r="E2103" s="15" t="s">
        <v>56</v>
      </c>
      <c r="F2103" s="16" t="s">
        <v>372</v>
      </c>
      <c r="G2103" s="15" t="s">
        <v>397</v>
      </c>
      <c r="H2103" s="89" t="s">
        <v>381</v>
      </c>
      <c r="I2103" s="61">
        <v>675749.02943222411</v>
      </c>
    </row>
    <row r="2104" spans="2:9" hidden="1" x14ac:dyDescent="0.3">
      <c r="B2104" s="16" t="s">
        <v>295</v>
      </c>
      <c r="C2104" s="38" t="s">
        <v>238</v>
      </c>
      <c r="D2104" s="15">
        <v>109</v>
      </c>
      <c r="E2104" s="15" t="s">
        <v>58</v>
      </c>
      <c r="F2104" s="16" t="s">
        <v>372</v>
      </c>
      <c r="G2104" s="15" t="s">
        <v>398</v>
      </c>
      <c r="H2104" s="89" t="s">
        <v>393</v>
      </c>
      <c r="I2104" s="61">
        <v>8524.6440422940614</v>
      </c>
    </row>
    <row r="2105" spans="2:9" hidden="1" x14ac:dyDescent="0.3">
      <c r="B2105" s="16" t="s">
        <v>295</v>
      </c>
      <c r="C2105" s="38" t="s">
        <v>238</v>
      </c>
      <c r="D2105" s="15">
        <v>114</v>
      </c>
      <c r="E2105" s="15" t="s">
        <v>60</v>
      </c>
      <c r="F2105" s="16" t="s">
        <v>372</v>
      </c>
      <c r="G2105" s="15" t="s">
        <v>399</v>
      </c>
      <c r="H2105" s="89" t="s">
        <v>376</v>
      </c>
      <c r="I2105" s="61">
        <v>287145.9045825369</v>
      </c>
    </row>
    <row r="2106" spans="2:9" hidden="1" x14ac:dyDescent="0.3">
      <c r="B2106" s="16" t="s">
        <v>295</v>
      </c>
      <c r="C2106" s="38" t="s">
        <v>238</v>
      </c>
      <c r="D2106" s="15">
        <v>125</v>
      </c>
      <c r="E2106" s="15" t="s">
        <v>62</v>
      </c>
      <c r="F2106" s="16" t="s">
        <v>372</v>
      </c>
      <c r="G2106" s="15" t="s">
        <v>400</v>
      </c>
      <c r="H2106" s="89" t="s">
        <v>381</v>
      </c>
      <c r="I2106" s="61">
        <v>253654.31364808098</v>
      </c>
    </row>
    <row r="2107" spans="2:9" hidden="1" x14ac:dyDescent="0.3">
      <c r="B2107" s="16" t="s">
        <v>295</v>
      </c>
      <c r="C2107" s="38" t="s">
        <v>238</v>
      </c>
      <c r="D2107" s="15">
        <v>127</v>
      </c>
      <c r="E2107" s="15" t="s">
        <v>64</v>
      </c>
      <c r="F2107" s="16" t="s">
        <v>372</v>
      </c>
      <c r="G2107" s="15" t="s">
        <v>401</v>
      </c>
      <c r="H2107" s="89" t="s">
        <v>393</v>
      </c>
      <c r="I2107" s="61">
        <v>7477.7579318368971</v>
      </c>
    </row>
    <row r="2108" spans="2:9" hidden="1" x14ac:dyDescent="0.3">
      <c r="B2108" s="16" t="s">
        <v>295</v>
      </c>
      <c r="C2108" s="38" t="s">
        <v>238</v>
      </c>
      <c r="D2108" s="15">
        <v>128</v>
      </c>
      <c r="E2108" s="15" t="s">
        <v>66</v>
      </c>
      <c r="F2108" s="16" t="s">
        <v>372</v>
      </c>
      <c r="G2108" s="15" t="s">
        <v>402</v>
      </c>
      <c r="H2108" s="89" t="s">
        <v>384</v>
      </c>
      <c r="I2108" s="61">
        <v>179466.19036408555</v>
      </c>
    </row>
    <row r="2109" spans="2:9" hidden="1" x14ac:dyDescent="0.3">
      <c r="B2109" s="16" t="s">
        <v>295</v>
      </c>
      <c r="C2109" s="38" t="s">
        <v>238</v>
      </c>
      <c r="D2109" s="19">
        <v>130</v>
      </c>
      <c r="E2109" s="19" t="s">
        <v>68</v>
      </c>
      <c r="F2109" s="20" t="s">
        <v>372</v>
      </c>
      <c r="G2109" s="19" t="s">
        <v>403</v>
      </c>
      <c r="H2109" s="90" t="s">
        <v>404</v>
      </c>
      <c r="I2109" s="62">
        <v>150000</v>
      </c>
    </row>
    <row r="2110" spans="2:9" hidden="1" x14ac:dyDescent="0.3">
      <c r="B2110" s="16" t="s">
        <v>300</v>
      </c>
      <c r="C2110" s="16" t="s">
        <v>217</v>
      </c>
      <c r="D2110" s="15">
        <v>2</v>
      </c>
      <c r="E2110" s="15" t="s">
        <v>6</v>
      </c>
      <c r="F2110" s="16" t="s">
        <v>372</v>
      </c>
      <c r="G2110" s="15" t="s">
        <v>373</v>
      </c>
      <c r="H2110" s="89" t="s">
        <v>374</v>
      </c>
      <c r="I2110" s="61">
        <v>4785.7650763756137</v>
      </c>
    </row>
    <row r="2111" spans="2:9" hidden="1" x14ac:dyDescent="0.3">
      <c r="B2111" s="16" t="s">
        <v>300</v>
      </c>
      <c r="C2111" s="16" t="s">
        <v>217</v>
      </c>
      <c r="D2111" s="15">
        <v>11</v>
      </c>
      <c r="E2111" s="15" t="s">
        <v>10</v>
      </c>
      <c r="F2111" s="16" t="s">
        <v>372</v>
      </c>
      <c r="G2111" s="15" t="s">
        <v>375</v>
      </c>
      <c r="H2111" s="89" t="s">
        <v>376</v>
      </c>
      <c r="I2111" s="61">
        <v>208451.4528703047</v>
      </c>
    </row>
    <row r="2112" spans="2:9" hidden="1" x14ac:dyDescent="0.3">
      <c r="B2112" s="16" t="s">
        <v>300</v>
      </c>
      <c r="C2112" s="16" t="s">
        <v>217</v>
      </c>
      <c r="D2112" s="15">
        <v>23</v>
      </c>
      <c r="E2112" s="15" t="s">
        <v>323</v>
      </c>
      <c r="F2112" s="16" t="s">
        <v>372</v>
      </c>
      <c r="G2112" s="15" t="s">
        <v>377</v>
      </c>
      <c r="H2112" s="89" t="s">
        <v>376</v>
      </c>
      <c r="I2112" s="61">
        <v>208451.4528703047</v>
      </c>
    </row>
    <row r="2113" spans="2:9" hidden="1" x14ac:dyDescent="0.3">
      <c r="B2113" s="16" t="s">
        <v>300</v>
      </c>
      <c r="C2113" s="16" t="s">
        <v>217</v>
      </c>
      <c r="D2113" s="15">
        <v>24</v>
      </c>
      <c r="E2113" s="15" t="s">
        <v>14</v>
      </c>
      <c r="F2113" s="16" t="s">
        <v>372</v>
      </c>
      <c r="G2113" s="15" t="s">
        <v>378</v>
      </c>
      <c r="H2113" s="89" t="s">
        <v>376</v>
      </c>
      <c r="I2113" s="61">
        <v>208451.4528703047</v>
      </c>
    </row>
    <row r="2114" spans="2:9" hidden="1" x14ac:dyDescent="0.3">
      <c r="B2114" s="16" t="s">
        <v>300</v>
      </c>
      <c r="C2114" s="16" t="s">
        <v>217</v>
      </c>
      <c r="D2114" s="15">
        <v>25</v>
      </c>
      <c r="E2114" s="15" t="s">
        <v>18</v>
      </c>
      <c r="F2114" s="16" t="s">
        <v>372</v>
      </c>
      <c r="G2114" s="15" t="s">
        <v>379</v>
      </c>
      <c r="H2114" s="89" t="s">
        <v>374</v>
      </c>
      <c r="I2114" s="61">
        <v>91197.510630758305</v>
      </c>
    </row>
    <row r="2115" spans="2:9" hidden="1" x14ac:dyDescent="0.3">
      <c r="B2115" s="16" t="s">
        <v>300</v>
      </c>
      <c r="C2115" s="16" t="s">
        <v>217</v>
      </c>
      <c r="D2115" s="15">
        <v>26</v>
      </c>
      <c r="E2115" s="15" t="s">
        <v>22</v>
      </c>
      <c r="F2115" s="16" t="s">
        <v>372</v>
      </c>
      <c r="G2115" s="15" t="s">
        <v>380</v>
      </c>
      <c r="H2115" s="89" t="s">
        <v>381</v>
      </c>
      <c r="I2115" s="61">
        <v>97210.350608546651</v>
      </c>
    </row>
    <row r="2116" spans="2:9" hidden="1" x14ac:dyDescent="0.3">
      <c r="B2116" s="16" t="s">
        <v>300</v>
      </c>
      <c r="C2116" s="16" t="s">
        <v>217</v>
      </c>
      <c r="D2116" s="15">
        <v>27</v>
      </c>
      <c r="E2116" s="15" t="s">
        <v>26</v>
      </c>
      <c r="F2116" s="16" t="s">
        <v>372</v>
      </c>
      <c r="G2116" s="15" t="s">
        <v>382</v>
      </c>
      <c r="H2116" s="89" t="s">
        <v>374</v>
      </c>
      <c r="I2116" s="61">
        <v>1952.5921511612512</v>
      </c>
    </row>
    <row r="2117" spans="2:9" hidden="1" x14ac:dyDescent="0.3">
      <c r="B2117" s="16" t="s">
        <v>300</v>
      </c>
      <c r="C2117" s="16" t="s">
        <v>217</v>
      </c>
      <c r="D2117" s="15">
        <v>28</v>
      </c>
      <c r="E2117" s="15" t="s">
        <v>30</v>
      </c>
      <c r="F2117" s="16" t="s">
        <v>372</v>
      </c>
      <c r="G2117" s="15" t="s">
        <v>383</v>
      </c>
      <c r="H2117" s="89" t="s">
        <v>384</v>
      </c>
      <c r="I2117" s="61">
        <v>93942.121426883983</v>
      </c>
    </row>
    <row r="2118" spans="2:9" hidden="1" x14ac:dyDescent="0.3">
      <c r="B2118" s="16" t="s">
        <v>300</v>
      </c>
      <c r="C2118" s="16" t="s">
        <v>217</v>
      </c>
      <c r="D2118" s="15">
        <v>29</v>
      </c>
      <c r="E2118" s="15" t="s">
        <v>34</v>
      </c>
      <c r="F2118" s="16" t="s">
        <v>372</v>
      </c>
      <c r="G2118" s="15" t="s">
        <v>385</v>
      </c>
      <c r="H2118" s="89" t="s">
        <v>384</v>
      </c>
      <c r="I2118" s="61">
        <v>135493.44436569806</v>
      </c>
    </row>
    <row r="2119" spans="2:9" hidden="1" x14ac:dyDescent="0.3">
      <c r="B2119" s="16" t="s">
        <v>300</v>
      </c>
      <c r="C2119" s="16" t="s">
        <v>217</v>
      </c>
      <c r="D2119" s="15">
        <v>31</v>
      </c>
      <c r="E2119" s="15" t="s">
        <v>36</v>
      </c>
      <c r="F2119" s="16" t="s">
        <v>372</v>
      </c>
      <c r="G2119" s="15" t="s">
        <v>386</v>
      </c>
      <c r="H2119" s="89" t="s">
        <v>384</v>
      </c>
      <c r="I2119" s="61">
        <v>11627.422041105596</v>
      </c>
    </row>
    <row r="2120" spans="2:9" hidden="1" x14ac:dyDescent="0.3">
      <c r="B2120" s="16" t="s">
        <v>300</v>
      </c>
      <c r="C2120" s="16" t="s">
        <v>217</v>
      </c>
      <c r="D2120" s="15">
        <v>34</v>
      </c>
      <c r="E2120" s="15" t="s">
        <v>38</v>
      </c>
      <c r="F2120" s="16" t="s">
        <v>372</v>
      </c>
      <c r="G2120" s="15" t="s">
        <v>387</v>
      </c>
      <c r="H2120" s="89" t="s">
        <v>384</v>
      </c>
      <c r="I2120" s="61">
        <v>12328.340051381996</v>
      </c>
    </row>
    <row r="2121" spans="2:9" hidden="1" x14ac:dyDescent="0.3">
      <c r="B2121" s="16" t="s">
        <v>300</v>
      </c>
      <c r="C2121" s="16" t="s">
        <v>217</v>
      </c>
      <c r="D2121" s="15">
        <v>35</v>
      </c>
      <c r="E2121" s="15" t="s">
        <v>40</v>
      </c>
      <c r="F2121" s="16" t="s">
        <v>372</v>
      </c>
      <c r="G2121" s="15" t="s">
        <v>388</v>
      </c>
      <c r="H2121" s="89" t="s">
        <v>384</v>
      </c>
      <c r="I2121" s="61">
        <v>156338.58965272852</v>
      </c>
    </row>
    <row r="2122" spans="2:9" hidden="1" x14ac:dyDescent="0.3">
      <c r="B2122" s="16" t="s">
        <v>300</v>
      </c>
      <c r="C2122" s="16" t="s">
        <v>217</v>
      </c>
      <c r="D2122" s="15">
        <v>38</v>
      </c>
      <c r="E2122" s="15" t="s">
        <v>42</v>
      </c>
      <c r="F2122" s="16" t="s">
        <v>372</v>
      </c>
      <c r="G2122" s="15" t="s">
        <v>389</v>
      </c>
      <c r="H2122" s="89" t="s">
        <v>374</v>
      </c>
      <c r="I2122" s="61">
        <v>71922.525912473415</v>
      </c>
    </row>
    <row r="2123" spans="2:9" hidden="1" x14ac:dyDescent="0.3">
      <c r="B2123" s="16" t="s">
        <v>300</v>
      </c>
      <c r="C2123" s="16" t="s">
        <v>217</v>
      </c>
      <c r="D2123" s="15">
        <v>42</v>
      </c>
      <c r="E2123" s="15" t="s">
        <v>44</v>
      </c>
      <c r="F2123" s="16" t="s">
        <v>372</v>
      </c>
      <c r="G2123" s="15" t="s">
        <v>390</v>
      </c>
      <c r="H2123" s="89" t="s">
        <v>374</v>
      </c>
      <c r="I2123" s="61">
        <v>13958.481512643586</v>
      </c>
    </row>
    <row r="2124" spans="2:9" hidden="1" x14ac:dyDescent="0.3">
      <c r="B2124" s="16" t="s">
        <v>300</v>
      </c>
      <c r="C2124" s="16" t="s">
        <v>217</v>
      </c>
      <c r="D2124" s="15">
        <v>59</v>
      </c>
      <c r="E2124" s="15" t="s">
        <v>46</v>
      </c>
      <c r="F2124" s="16" t="s">
        <v>372</v>
      </c>
      <c r="G2124" s="15" t="s">
        <v>391</v>
      </c>
      <c r="H2124" s="89" t="s">
        <v>374</v>
      </c>
      <c r="I2124" s="61">
        <v>103468.41894753797</v>
      </c>
    </row>
    <row r="2125" spans="2:9" hidden="1" x14ac:dyDescent="0.3">
      <c r="B2125" s="16" t="s">
        <v>300</v>
      </c>
      <c r="C2125" s="16" t="s">
        <v>217</v>
      </c>
      <c r="D2125" s="15">
        <v>65</v>
      </c>
      <c r="E2125" s="15" t="s">
        <v>48</v>
      </c>
      <c r="F2125" s="16" t="s">
        <v>372</v>
      </c>
      <c r="G2125" s="15" t="s">
        <v>392</v>
      </c>
      <c r="H2125" s="89" t="s">
        <v>393</v>
      </c>
      <c r="I2125" s="61">
        <v>1053.7547363848566</v>
      </c>
    </row>
    <row r="2126" spans="2:9" hidden="1" x14ac:dyDescent="0.3">
      <c r="B2126" s="16" t="s">
        <v>300</v>
      </c>
      <c r="C2126" s="16" t="s">
        <v>217</v>
      </c>
      <c r="D2126" s="15">
        <v>84</v>
      </c>
      <c r="E2126" s="15" t="s">
        <v>50</v>
      </c>
      <c r="F2126" s="16" t="s">
        <v>372</v>
      </c>
      <c r="G2126" s="15" t="s">
        <v>394</v>
      </c>
      <c r="H2126" s="89" t="s">
        <v>393</v>
      </c>
      <c r="I2126" s="61">
        <v>13102.737198795177</v>
      </c>
    </row>
    <row r="2127" spans="2:9" hidden="1" x14ac:dyDescent="0.3">
      <c r="B2127" s="16" t="s">
        <v>300</v>
      </c>
      <c r="C2127" s="16" t="s">
        <v>217</v>
      </c>
      <c r="D2127" s="15">
        <v>90</v>
      </c>
      <c r="E2127" s="15" t="s">
        <v>52</v>
      </c>
      <c r="F2127" s="16" t="s">
        <v>372</v>
      </c>
      <c r="G2127" s="15" t="s">
        <v>395</v>
      </c>
      <c r="H2127" s="89" t="s">
        <v>384</v>
      </c>
      <c r="I2127" s="61">
        <v>208451.4528703047</v>
      </c>
    </row>
    <row r="2128" spans="2:9" hidden="1" x14ac:dyDescent="0.3">
      <c r="B2128" s="16" t="s">
        <v>300</v>
      </c>
      <c r="C2128" s="16" t="s">
        <v>217</v>
      </c>
      <c r="D2128" s="15">
        <v>91</v>
      </c>
      <c r="E2128" s="15" t="s">
        <v>54</v>
      </c>
      <c r="F2128" s="16" t="s">
        <v>372</v>
      </c>
      <c r="G2128" s="15" t="s">
        <v>396</v>
      </c>
      <c r="H2128" s="89" t="s">
        <v>384</v>
      </c>
      <c r="I2128" s="61">
        <v>171972.44861800136</v>
      </c>
    </row>
    <row r="2129" spans="2:9" hidden="1" x14ac:dyDescent="0.3">
      <c r="B2129" s="16" t="s">
        <v>300</v>
      </c>
      <c r="C2129" s="16" t="s">
        <v>217</v>
      </c>
      <c r="D2129" s="15">
        <v>98</v>
      </c>
      <c r="E2129" s="15" t="s">
        <v>56</v>
      </c>
      <c r="F2129" s="16" t="s">
        <v>372</v>
      </c>
      <c r="G2129" s="15" t="s">
        <v>397</v>
      </c>
      <c r="H2129" s="89" t="s">
        <v>381</v>
      </c>
      <c r="I2129" s="61">
        <v>1112690.3802573299</v>
      </c>
    </row>
    <row r="2130" spans="2:9" hidden="1" x14ac:dyDescent="0.3">
      <c r="B2130" s="16" t="s">
        <v>300</v>
      </c>
      <c r="C2130" s="16" t="s">
        <v>217</v>
      </c>
      <c r="D2130" s="15">
        <v>109</v>
      </c>
      <c r="E2130" s="15" t="s">
        <v>58</v>
      </c>
      <c r="F2130" s="16" t="s">
        <v>372</v>
      </c>
      <c r="G2130" s="15" t="s">
        <v>398</v>
      </c>
      <c r="H2130" s="89" t="s">
        <v>393</v>
      </c>
      <c r="I2130" s="61">
        <v>8210.5782091569108</v>
      </c>
    </row>
    <row r="2131" spans="2:9" hidden="1" x14ac:dyDescent="0.3">
      <c r="B2131" s="16" t="s">
        <v>300</v>
      </c>
      <c r="C2131" s="16" t="s">
        <v>217</v>
      </c>
      <c r="D2131" s="15">
        <v>114</v>
      </c>
      <c r="E2131" s="15" t="s">
        <v>60</v>
      </c>
      <c r="F2131" s="16" t="s">
        <v>372</v>
      </c>
      <c r="G2131" s="15" t="s">
        <v>399</v>
      </c>
      <c r="H2131" s="89" t="s">
        <v>376</v>
      </c>
      <c r="I2131" s="61">
        <v>203240.1665485471</v>
      </c>
    </row>
    <row r="2132" spans="2:9" hidden="1" x14ac:dyDescent="0.3">
      <c r="B2132" s="16" t="s">
        <v>300</v>
      </c>
      <c r="C2132" s="16" t="s">
        <v>217</v>
      </c>
      <c r="D2132" s="15">
        <v>125</v>
      </c>
      <c r="E2132" s="15" t="s">
        <v>62</v>
      </c>
      <c r="F2132" s="16" t="s">
        <v>372</v>
      </c>
      <c r="G2132" s="15" t="s">
        <v>400</v>
      </c>
      <c r="H2132" s="89" t="s">
        <v>381</v>
      </c>
      <c r="I2132" s="61">
        <v>364790.04252303322</v>
      </c>
    </row>
    <row r="2133" spans="2:9" hidden="1" x14ac:dyDescent="0.3">
      <c r="B2133" s="16" t="s">
        <v>300</v>
      </c>
      <c r="C2133" s="16" t="s">
        <v>217</v>
      </c>
      <c r="D2133" s="15">
        <v>127</v>
      </c>
      <c r="E2133" s="15" t="s">
        <v>64</v>
      </c>
      <c r="F2133" s="16" t="s">
        <v>372</v>
      </c>
      <c r="G2133" s="15" t="s">
        <v>401</v>
      </c>
      <c r="H2133" s="89" t="s">
        <v>393</v>
      </c>
      <c r="I2133" s="61">
        <v>11627.422041105596</v>
      </c>
    </row>
    <row r="2134" spans="2:9" hidden="1" x14ac:dyDescent="0.3">
      <c r="B2134" s="16" t="s">
        <v>300</v>
      </c>
      <c r="C2134" s="16" t="s">
        <v>217</v>
      </c>
      <c r="D2134" s="15">
        <v>128</v>
      </c>
      <c r="E2134" s="15" t="s">
        <v>66</v>
      </c>
      <c r="F2134" s="16" t="s">
        <v>372</v>
      </c>
      <c r="G2134" s="15" t="s">
        <v>402</v>
      </c>
      <c r="H2134" s="89" t="s">
        <v>384</v>
      </c>
      <c r="I2134" s="61">
        <v>156338.58965272852</v>
      </c>
    </row>
    <row r="2135" spans="2:9" hidden="1" x14ac:dyDescent="0.3">
      <c r="B2135" s="16" t="s">
        <v>300</v>
      </c>
      <c r="C2135" s="16" t="s">
        <v>217</v>
      </c>
      <c r="D2135" s="19">
        <v>130</v>
      </c>
      <c r="E2135" s="19" t="s">
        <v>68</v>
      </c>
      <c r="F2135" s="20" t="s">
        <v>372</v>
      </c>
      <c r="G2135" s="19" t="s">
        <v>403</v>
      </c>
      <c r="H2135" s="90" t="s">
        <v>404</v>
      </c>
      <c r="I2135" s="62">
        <v>148869.0792582093</v>
      </c>
    </row>
    <row r="2136" spans="2:9" hidden="1" x14ac:dyDescent="0.3">
      <c r="B2136" s="16" t="s">
        <v>300</v>
      </c>
      <c r="C2136" s="16" t="s">
        <v>201</v>
      </c>
      <c r="D2136" s="15">
        <v>2</v>
      </c>
      <c r="E2136" s="15" t="s">
        <v>6</v>
      </c>
      <c r="F2136" s="16" t="s">
        <v>372</v>
      </c>
      <c r="G2136" s="15" t="s">
        <v>373</v>
      </c>
      <c r="H2136" s="89" t="s">
        <v>374</v>
      </c>
      <c r="I2136" s="61">
        <v>3775.3643584553347</v>
      </c>
    </row>
    <row r="2137" spans="2:9" hidden="1" x14ac:dyDescent="0.3">
      <c r="B2137" s="16" t="s">
        <v>300</v>
      </c>
      <c r="C2137" s="16" t="s">
        <v>201</v>
      </c>
      <c r="D2137" s="15">
        <v>11</v>
      </c>
      <c r="E2137" s="15" t="s">
        <v>10</v>
      </c>
      <c r="F2137" s="16" t="s">
        <v>372</v>
      </c>
      <c r="G2137" s="15" t="s">
        <v>375</v>
      </c>
      <c r="H2137" s="89" t="s">
        <v>376</v>
      </c>
      <c r="I2137" s="61">
        <v>208451.4528703047</v>
      </c>
    </row>
    <row r="2138" spans="2:9" hidden="1" x14ac:dyDescent="0.3">
      <c r="B2138" s="16" t="s">
        <v>300</v>
      </c>
      <c r="C2138" s="16" t="s">
        <v>201</v>
      </c>
      <c r="D2138" s="15">
        <v>23</v>
      </c>
      <c r="E2138" s="15" t="s">
        <v>323</v>
      </c>
      <c r="F2138" s="16" t="s">
        <v>372</v>
      </c>
      <c r="G2138" s="15" t="s">
        <v>377</v>
      </c>
      <c r="H2138" s="89" t="s">
        <v>376</v>
      </c>
      <c r="I2138" s="61">
        <v>208451.4528703047</v>
      </c>
    </row>
    <row r="2139" spans="2:9" hidden="1" x14ac:dyDescent="0.3">
      <c r="B2139" s="16" t="s">
        <v>300</v>
      </c>
      <c r="C2139" s="16" t="s">
        <v>201</v>
      </c>
      <c r="D2139" s="15">
        <v>24</v>
      </c>
      <c r="E2139" s="15" t="s">
        <v>14</v>
      </c>
      <c r="F2139" s="16" t="s">
        <v>372</v>
      </c>
      <c r="G2139" s="15" t="s">
        <v>378</v>
      </c>
      <c r="H2139" s="89" t="s">
        <v>376</v>
      </c>
      <c r="I2139" s="61">
        <v>208451.4528703047</v>
      </c>
    </row>
    <row r="2140" spans="2:9" hidden="1" x14ac:dyDescent="0.3">
      <c r="B2140" s="16" t="s">
        <v>300</v>
      </c>
      <c r="C2140" s="16" t="s">
        <v>201</v>
      </c>
      <c r="D2140" s="15">
        <v>25</v>
      </c>
      <c r="E2140" s="15" t="s">
        <v>18</v>
      </c>
      <c r="F2140" s="16" t="s">
        <v>372</v>
      </c>
      <c r="G2140" s="15" t="s">
        <v>379</v>
      </c>
      <c r="H2140" s="89" t="s">
        <v>374</v>
      </c>
      <c r="I2140" s="61">
        <v>91197.510630758305</v>
      </c>
    </row>
    <row r="2141" spans="2:9" hidden="1" x14ac:dyDescent="0.3">
      <c r="B2141" s="16" t="s">
        <v>300</v>
      </c>
      <c r="C2141" s="16" t="s">
        <v>201</v>
      </c>
      <c r="D2141" s="15">
        <v>26</v>
      </c>
      <c r="E2141" s="15" t="s">
        <v>22</v>
      </c>
      <c r="F2141" s="16" t="s">
        <v>372</v>
      </c>
      <c r="G2141" s="15" t="s">
        <v>380</v>
      </c>
      <c r="H2141" s="89" t="s">
        <v>381</v>
      </c>
      <c r="I2141" s="61">
        <v>81203.65137630947</v>
      </c>
    </row>
    <row r="2142" spans="2:9" hidden="1" x14ac:dyDescent="0.3">
      <c r="B2142" s="16" t="s">
        <v>300</v>
      </c>
      <c r="C2142" s="16" t="s">
        <v>201</v>
      </c>
      <c r="D2142" s="15">
        <v>27</v>
      </c>
      <c r="E2142" s="15" t="s">
        <v>26</v>
      </c>
      <c r="F2142" s="16" t="s">
        <v>372</v>
      </c>
      <c r="G2142" s="15" t="s">
        <v>382</v>
      </c>
      <c r="H2142" s="89" t="s">
        <v>374</v>
      </c>
      <c r="I2142" s="61">
        <v>3008.1524608193472</v>
      </c>
    </row>
    <row r="2143" spans="2:9" hidden="1" x14ac:dyDescent="0.3">
      <c r="B2143" s="16" t="s">
        <v>300</v>
      </c>
      <c r="C2143" s="16" t="s">
        <v>201</v>
      </c>
      <c r="D2143" s="15">
        <v>28</v>
      </c>
      <c r="E2143" s="15" t="s">
        <v>30</v>
      </c>
      <c r="F2143" s="16" t="s">
        <v>372</v>
      </c>
      <c r="G2143" s="15" t="s">
        <v>383</v>
      </c>
      <c r="H2143" s="89" t="s">
        <v>384</v>
      </c>
      <c r="I2143" s="61">
        <v>93942.121426883983</v>
      </c>
    </row>
    <row r="2144" spans="2:9" hidden="1" x14ac:dyDescent="0.3">
      <c r="B2144" s="16" t="s">
        <v>300</v>
      </c>
      <c r="C2144" s="16" t="s">
        <v>201</v>
      </c>
      <c r="D2144" s="15">
        <v>29</v>
      </c>
      <c r="E2144" s="15" t="s">
        <v>34</v>
      </c>
      <c r="F2144" s="16" t="s">
        <v>372</v>
      </c>
      <c r="G2144" s="15" t="s">
        <v>385</v>
      </c>
      <c r="H2144" s="89" t="s">
        <v>384</v>
      </c>
      <c r="I2144" s="61">
        <v>135493.44436569806</v>
      </c>
    </row>
    <row r="2145" spans="2:9" hidden="1" x14ac:dyDescent="0.3">
      <c r="B2145" s="16" t="s">
        <v>300</v>
      </c>
      <c r="C2145" s="16" t="s">
        <v>201</v>
      </c>
      <c r="D2145" s="15">
        <v>31</v>
      </c>
      <c r="E2145" s="15" t="s">
        <v>36</v>
      </c>
      <c r="F2145" s="16" t="s">
        <v>372</v>
      </c>
      <c r="G2145" s="15" t="s">
        <v>386</v>
      </c>
      <c r="H2145" s="89" t="s">
        <v>384</v>
      </c>
      <c r="I2145" s="61">
        <v>11627.422041105596</v>
      </c>
    </row>
    <row r="2146" spans="2:9" hidden="1" x14ac:dyDescent="0.3">
      <c r="B2146" s="16" t="s">
        <v>300</v>
      </c>
      <c r="C2146" s="16" t="s">
        <v>201</v>
      </c>
      <c r="D2146" s="15">
        <v>34</v>
      </c>
      <c r="E2146" s="15" t="s">
        <v>38</v>
      </c>
      <c r="F2146" s="16" t="s">
        <v>372</v>
      </c>
      <c r="G2146" s="15" t="s">
        <v>387</v>
      </c>
      <c r="H2146" s="89" t="s">
        <v>384</v>
      </c>
      <c r="I2146" s="61">
        <v>12328.340051381996</v>
      </c>
    </row>
    <row r="2147" spans="2:9" hidden="1" x14ac:dyDescent="0.3">
      <c r="B2147" s="16" t="s">
        <v>300</v>
      </c>
      <c r="C2147" s="16" t="s">
        <v>201</v>
      </c>
      <c r="D2147" s="15">
        <v>35</v>
      </c>
      <c r="E2147" s="15" t="s">
        <v>40</v>
      </c>
      <c r="F2147" s="16" t="s">
        <v>372</v>
      </c>
      <c r="G2147" s="15" t="s">
        <v>388</v>
      </c>
      <c r="H2147" s="89" t="s">
        <v>384</v>
      </c>
      <c r="I2147" s="61">
        <v>156338.58965272852</v>
      </c>
    </row>
    <row r="2148" spans="2:9" hidden="1" x14ac:dyDescent="0.3">
      <c r="B2148" s="16" t="s">
        <v>300</v>
      </c>
      <c r="C2148" s="16" t="s">
        <v>201</v>
      </c>
      <c r="D2148" s="15">
        <v>38</v>
      </c>
      <c r="E2148" s="15" t="s">
        <v>42</v>
      </c>
      <c r="F2148" s="16" t="s">
        <v>372</v>
      </c>
      <c r="G2148" s="15" t="s">
        <v>389</v>
      </c>
      <c r="H2148" s="89" t="s">
        <v>374</v>
      </c>
      <c r="I2148" s="61">
        <v>71922.525912473415</v>
      </c>
    </row>
    <row r="2149" spans="2:9" hidden="1" x14ac:dyDescent="0.3">
      <c r="B2149" s="16" t="s">
        <v>300</v>
      </c>
      <c r="C2149" s="16" t="s">
        <v>201</v>
      </c>
      <c r="D2149" s="15">
        <v>42</v>
      </c>
      <c r="E2149" s="15" t="s">
        <v>44</v>
      </c>
      <c r="F2149" s="16" t="s">
        <v>372</v>
      </c>
      <c r="G2149" s="15" t="s">
        <v>390</v>
      </c>
      <c r="H2149" s="89" t="s">
        <v>374</v>
      </c>
      <c r="I2149" s="61">
        <v>34854.476080671207</v>
      </c>
    </row>
    <row r="2150" spans="2:9" hidden="1" x14ac:dyDescent="0.3">
      <c r="B2150" s="16" t="s">
        <v>300</v>
      </c>
      <c r="C2150" s="16" t="s">
        <v>201</v>
      </c>
      <c r="D2150" s="15">
        <v>59</v>
      </c>
      <c r="E2150" s="15" t="s">
        <v>46</v>
      </c>
      <c r="F2150" s="16" t="s">
        <v>372</v>
      </c>
      <c r="G2150" s="15" t="s">
        <v>391</v>
      </c>
      <c r="H2150" s="89" t="s">
        <v>374</v>
      </c>
      <c r="I2150" s="61">
        <v>103468.41894753797</v>
      </c>
    </row>
    <row r="2151" spans="2:9" hidden="1" x14ac:dyDescent="0.3">
      <c r="B2151" s="16" t="s">
        <v>300</v>
      </c>
      <c r="C2151" s="16" t="s">
        <v>201</v>
      </c>
      <c r="D2151" s="15">
        <v>65</v>
      </c>
      <c r="E2151" s="15" t="s">
        <v>48</v>
      </c>
      <c r="F2151" s="16" t="s">
        <v>372</v>
      </c>
      <c r="G2151" s="15" t="s">
        <v>392</v>
      </c>
      <c r="H2151" s="89" t="s">
        <v>393</v>
      </c>
      <c r="I2151" s="61">
        <v>1053.7547363848566</v>
      </c>
    </row>
    <row r="2152" spans="2:9" hidden="1" x14ac:dyDescent="0.3">
      <c r="B2152" s="16" t="s">
        <v>300</v>
      </c>
      <c r="C2152" s="16" t="s">
        <v>201</v>
      </c>
      <c r="D2152" s="15">
        <v>84</v>
      </c>
      <c r="E2152" s="15" t="s">
        <v>50</v>
      </c>
      <c r="F2152" s="16" t="s">
        <v>372</v>
      </c>
      <c r="G2152" s="15" t="s">
        <v>394</v>
      </c>
      <c r="H2152" s="89" t="s">
        <v>393</v>
      </c>
      <c r="I2152" s="61">
        <v>13102.737198795177</v>
      </c>
    </row>
    <row r="2153" spans="2:9" hidden="1" x14ac:dyDescent="0.3">
      <c r="B2153" s="16" t="s">
        <v>300</v>
      </c>
      <c r="C2153" s="16" t="s">
        <v>201</v>
      </c>
      <c r="D2153" s="15">
        <v>90</v>
      </c>
      <c r="E2153" s="15" t="s">
        <v>52</v>
      </c>
      <c r="F2153" s="16" t="s">
        <v>372</v>
      </c>
      <c r="G2153" s="15" t="s">
        <v>395</v>
      </c>
      <c r="H2153" s="89" t="s">
        <v>384</v>
      </c>
      <c r="I2153" s="61">
        <v>208451.4528703047</v>
      </c>
    </row>
    <row r="2154" spans="2:9" hidden="1" x14ac:dyDescent="0.3">
      <c r="B2154" s="16" t="s">
        <v>300</v>
      </c>
      <c r="C2154" s="16" t="s">
        <v>201</v>
      </c>
      <c r="D2154" s="15">
        <v>91</v>
      </c>
      <c r="E2154" s="15" t="s">
        <v>54</v>
      </c>
      <c r="F2154" s="16" t="s">
        <v>372</v>
      </c>
      <c r="G2154" s="15" t="s">
        <v>396</v>
      </c>
      <c r="H2154" s="89" t="s">
        <v>384</v>
      </c>
      <c r="I2154" s="61">
        <v>171972.44861800136</v>
      </c>
    </row>
    <row r="2155" spans="2:9" hidden="1" x14ac:dyDescent="0.3">
      <c r="B2155" s="16" t="s">
        <v>300</v>
      </c>
      <c r="C2155" s="16" t="s">
        <v>201</v>
      </c>
      <c r="D2155" s="15">
        <v>98</v>
      </c>
      <c r="E2155" s="15" t="s">
        <v>56</v>
      </c>
      <c r="F2155" s="16" t="s">
        <v>372</v>
      </c>
      <c r="G2155" s="15" t="s">
        <v>397</v>
      </c>
      <c r="H2155" s="89" t="s">
        <v>381</v>
      </c>
      <c r="I2155" s="61">
        <v>1112690.3802573299</v>
      </c>
    </row>
    <row r="2156" spans="2:9" hidden="1" x14ac:dyDescent="0.3">
      <c r="B2156" s="16" t="s">
        <v>300</v>
      </c>
      <c r="C2156" s="16" t="s">
        <v>201</v>
      </c>
      <c r="D2156" s="15">
        <v>109</v>
      </c>
      <c r="E2156" s="15" t="s">
        <v>58</v>
      </c>
      <c r="F2156" s="16" t="s">
        <v>372</v>
      </c>
      <c r="G2156" s="15" t="s">
        <v>398</v>
      </c>
      <c r="H2156" s="89" t="s">
        <v>393</v>
      </c>
      <c r="I2156" s="61">
        <v>8210.5782091569108</v>
      </c>
    </row>
    <row r="2157" spans="2:9" hidden="1" x14ac:dyDescent="0.3">
      <c r="B2157" s="16" t="s">
        <v>300</v>
      </c>
      <c r="C2157" s="16" t="s">
        <v>201</v>
      </c>
      <c r="D2157" s="15">
        <v>114</v>
      </c>
      <c r="E2157" s="15" t="s">
        <v>60</v>
      </c>
      <c r="F2157" s="16" t="s">
        <v>372</v>
      </c>
      <c r="G2157" s="15" t="s">
        <v>399</v>
      </c>
      <c r="H2157" s="89" t="s">
        <v>376</v>
      </c>
      <c r="I2157" s="61">
        <v>203240.1665485471</v>
      </c>
    </row>
    <row r="2158" spans="2:9" hidden="1" x14ac:dyDescent="0.3">
      <c r="B2158" s="16" t="s">
        <v>300</v>
      </c>
      <c r="C2158" s="16" t="s">
        <v>201</v>
      </c>
      <c r="D2158" s="15">
        <v>125</v>
      </c>
      <c r="E2158" s="15" t="s">
        <v>62</v>
      </c>
      <c r="F2158" s="16" t="s">
        <v>372</v>
      </c>
      <c r="G2158" s="15" t="s">
        <v>400</v>
      </c>
      <c r="H2158" s="89" t="s">
        <v>381</v>
      </c>
      <c r="I2158" s="61">
        <v>364790.04252303322</v>
      </c>
    </row>
    <row r="2159" spans="2:9" hidden="1" x14ac:dyDescent="0.3">
      <c r="B2159" s="16" t="s">
        <v>300</v>
      </c>
      <c r="C2159" s="16" t="s">
        <v>201</v>
      </c>
      <c r="D2159" s="15">
        <v>127</v>
      </c>
      <c r="E2159" s="15" t="s">
        <v>64</v>
      </c>
      <c r="F2159" s="16" t="s">
        <v>372</v>
      </c>
      <c r="G2159" s="15" t="s">
        <v>401</v>
      </c>
      <c r="H2159" s="89" t="s">
        <v>393</v>
      </c>
      <c r="I2159" s="61">
        <v>11627.422041105596</v>
      </c>
    </row>
    <row r="2160" spans="2:9" hidden="1" x14ac:dyDescent="0.3">
      <c r="B2160" s="16" t="s">
        <v>300</v>
      </c>
      <c r="C2160" s="16" t="s">
        <v>201</v>
      </c>
      <c r="D2160" s="15">
        <v>128</v>
      </c>
      <c r="E2160" s="15" t="s">
        <v>66</v>
      </c>
      <c r="F2160" s="16" t="s">
        <v>372</v>
      </c>
      <c r="G2160" s="15" t="s">
        <v>402</v>
      </c>
      <c r="H2160" s="89" t="s">
        <v>384</v>
      </c>
      <c r="I2160" s="61">
        <v>156338.58965272852</v>
      </c>
    </row>
    <row r="2161" spans="2:9" hidden="1" x14ac:dyDescent="0.3">
      <c r="B2161" s="16" t="s">
        <v>300</v>
      </c>
      <c r="C2161" s="16" t="s">
        <v>201</v>
      </c>
      <c r="D2161" s="19">
        <v>130</v>
      </c>
      <c r="E2161" s="19" t="s">
        <v>68</v>
      </c>
      <c r="F2161" s="20" t="s">
        <v>372</v>
      </c>
      <c r="G2161" s="19" t="s">
        <v>403</v>
      </c>
      <c r="H2161" s="90" t="s">
        <v>404</v>
      </c>
      <c r="I2161" s="62">
        <v>148869.0792582093</v>
      </c>
    </row>
    <row r="2162" spans="2:9" hidden="1" x14ac:dyDescent="0.3">
      <c r="B2162" s="16" t="s">
        <v>300</v>
      </c>
      <c r="C2162" s="16" t="s">
        <v>202</v>
      </c>
      <c r="D2162" s="15">
        <v>2</v>
      </c>
      <c r="E2162" s="15" t="s">
        <v>6</v>
      </c>
      <c r="F2162" s="16" t="s">
        <v>372</v>
      </c>
      <c r="G2162" s="15" t="s">
        <v>373</v>
      </c>
      <c r="H2162" s="89" t="s">
        <v>374</v>
      </c>
      <c r="I2162" s="61">
        <v>3775.3643584553347</v>
      </c>
    </row>
    <row r="2163" spans="2:9" hidden="1" x14ac:dyDescent="0.3">
      <c r="B2163" s="16" t="s">
        <v>300</v>
      </c>
      <c r="C2163" s="16" t="s">
        <v>202</v>
      </c>
      <c r="D2163" s="15">
        <v>11</v>
      </c>
      <c r="E2163" s="15" t="s">
        <v>10</v>
      </c>
      <c r="F2163" s="16" t="s">
        <v>372</v>
      </c>
      <c r="G2163" s="15" t="s">
        <v>375</v>
      </c>
      <c r="H2163" s="89" t="s">
        <v>376</v>
      </c>
      <c r="I2163" s="61">
        <v>230197.10843373489</v>
      </c>
    </row>
    <row r="2164" spans="2:9" hidden="1" x14ac:dyDescent="0.3">
      <c r="B2164" s="16" t="s">
        <v>300</v>
      </c>
      <c r="C2164" s="16" t="s">
        <v>202</v>
      </c>
      <c r="D2164" s="15">
        <v>23</v>
      </c>
      <c r="E2164" s="15" t="s">
        <v>323</v>
      </c>
      <c r="F2164" s="16" t="s">
        <v>372</v>
      </c>
      <c r="G2164" s="15" t="s">
        <v>377</v>
      </c>
      <c r="H2164" s="89" t="s">
        <v>376</v>
      </c>
      <c r="I2164" s="61">
        <v>148834.33734939754</v>
      </c>
    </row>
    <row r="2165" spans="2:9" hidden="1" x14ac:dyDescent="0.3">
      <c r="B2165" s="16" t="s">
        <v>300</v>
      </c>
      <c r="C2165" s="16" t="s">
        <v>202</v>
      </c>
      <c r="D2165" s="15">
        <v>24</v>
      </c>
      <c r="E2165" s="15" t="s">
        <v>14</v>
      </c>
      <c r="F2165" s="16" t="s">
        <v>372</v>
      </c>
      <c r="G2165" s="15" t="s">
        <v>378</v>
      </c>
      <c r="H2165" s="89" t="s">
        <v>376</v>
      </c>
      <c r="I2165" s="61">
        <v>208451.4528703047</v>
      </c>
    </row>
    <row r="2166" spans="2:9" hidden="1" x14ac:dyDescent="0.3">
      <c r="B2166" s="16" t="s">
        <v>300</v>
      </c>
      <c r="C2166" s="16" t="s">
        <v>202</v>
      </c>
      <c r="D2166" s="15">
        <v>25</v>
      </c>
      <c r="E2166" s="15" t="s">
        <v>18</v>
      </c>
      <c r="F2166" s="16" t="s">
        <v>372</v>
      </c>
      <c r="G2166" s="15" t="s">
        <v>379</v>
      </c>
      <c r="H2166" s="89" t="s">
        <v>374</v>
      </c>
      <c r="I2166" s="61">
        <v>91197.510630758305</v>
      </c>
    </row>
    <row r="2167" spans="2:9" hidden="1" x14ac:dyDescent="0.3">
      <c r="B2167" s="16" t="s">
        <v>300</v>
      </c>
      <c r="C2167" s="16" t="s">
        <v>202</v>
      </c>
      <c r="D2167" s="15">
        <v>26</v>
      </c>
      <c r="E2167" s="15" t="s">
        <v>22</v>
      </c>
      <c r="F2167" s="16" t="s">
        <v>372</v>
      </c>
      <c r="G2167" s="15" t="s">
        <v>380</v>
      </c>
      <c r="H2167" s="89" t="s">
        <v>381</v>
      </c>
      <c r="I2167" s="61">
        <v>145965.83482945629</v>
      </c>
    </row>
    <row r="2168" spans="2:9" hidden="1" x14ac:dyDescent="0.3">
      <c r="B2168" s="16" t="s">
        <v>300</v>
      </c>
      <c r="C2168" s="16" t="s">
        <v>202</v>
      </c>
      <c r="D2168" s="15">
        <v>27</v>
      </c>
      <c r="E2168" s="15" t="s">
        <v>26</v>
      </c>
      <c r="F2168" s="16" t="s">
        <v>372</v>
      </c>
      <c r="G2168" s="15" t="s">
        <v>382</v>
      </c>
      <c r="H2168" s="89" t="s">
        <v>374</v>
      </c>
      <c r="I2168" s="61">
        <v>1736.4006024096384</v>
      </c>
    </row>
    <row r="2169" spans="2:9" hidden="1" x14ac:dyDescent="0.3">
      <c r="B2169" s="16" t="s">
        <v>300</v>
      </c>
      <c r="C2169" s="16" t="s">
        <v>202</v>
      </c>
      <c r="D2169" s="15">
        <v>28</v>
      </c>
      <c r="E2169" s="15" t="s">
        <v>30</v>
      </c>
      <c r="F2169" s="16" t="s">
        <v>372</v>
      </c>
      <c r="G2169" s="15" t="s">
        <v>383</v>
      </c>
      <c r="H2169" s="89" t="s">
        <v>384</v>
      </c>
      <c r="I2169" s="61">
        <v>93942.121426883983</v>
      </c>
    </row>
    <row r="2170" spans="2:9" hidden="1" x14ac:dyDescent="0.3">
      <c r="B2170" s="16" t="s">
        <v>300</v>
      </c>
      <c r="C2170" s="16" t="s">
        <v>202</v>
      </c>
      <c r="D2170" s="15">
        <v>29</v>
      </c>
      <c r="E2170" s="15" t="s">
        <v>34</v>
      </c>
      <c r="F2170" s="16" t="s">
        <v>372</v>
      </c>
      <c r="G2170" s="15" t="s">
        <v>385</v>
      </c>
      <c r="H2170" s="89" t="s">
        <v>384</v>
      </c>
      <c r="I2170" s="61">
        <v>135493.44436569806</v>
      </c>
    </row>
    <row r="2171" spans="2:9" hidden="1" x14ac:dyDescent="0.3">
      <c r="B2171" s="16" t="s">
        <v>300</v>
      </c>
      <c r="C2171" s="16" t="s">
        <v>202</v>
      </c>
      <c r="D2171" s="15">
        <v>31</v>
      </c>
      <c r="E2171" s="15" t="s">
        <v>36</v>
      </c>
      <c r="F2171" s="16" t="s">
        <v>372</v>
      </c>
      <c r="G2171" s="15" t="s">
        <v>386</v>
      </c>
      <c r="H2171" s="89" t="s">
        <v>384</v>
      </c>
      <c r="I2171" s="61">
        <v>10418.403614457829</v>
      </c>
    </row>
    <row r="2172" spans="2:9" hidden="1" x14ac:dyDescent="0.3">
      <c r="B2172" s="16" t="s">
        <v>300</v>
      </c>
      <c r="C2172" s="16" t="s">
        <v>202</v>
      </c>
      <c r="D2172" s="15">
        <v>34</v>
      </c>
      <c r="E2172" s="15" t="s">
        <v>38</v>
      </c>
      <c r="F2172" s="16" t="s">
        <v>372</v>
      </c>
      <c r="G2172" s="15" t="s">
        <v>387</v>
      </c>
      <c r="H2172" s="89" t="s">
        <v>384</v>
      </c>
      <c r="I2172" s="61">
        <v>6945.6024096385536</v>
      </c>
    </row>
    <row r="2173" spans="2:9" hidden="1" x14ac:dyDescent="0.3">
      <c r="B2173" s="16" t="s">
        <v>300</v>
      </c>
      <c r="C2173" s="16" t="s">
        <v>202</v>
      </c>
      <c r="D2173" s="15">
        <v>35</v>
      </c>
      <c r="E2173" s="15" t="s">
        <v>40</v>
      </c>
      <c r="F2173" s="16" t="s">
        <v>372</v>
      </c>
      <c r="G2173" s="15" t="s">
        <v>388</v>
      </c>
      <c r="H2173" s="89" t="s">
        <v>384</v>
      </c>
      <c r="I2173" s="61">
        <v>155035.76807228912</v>
      </c>
    </row>
    <row r="2174" spans="2:9" hidden="1" x14ac:dyDescent="0.3">
      <c r="B2174" s="16" t="s">
        <v>300</v>
      </c>
      <c r="C2174" s="16" t="s">
        <v>202</v>
      </c>
      <c r="D2174" s="15">
        <v>38</v>
      </c>
      <c r="E2174" s="15" t="s">
        <v>42</v>
      </c>
      <c r="F2174" s="16" t="s">
        <v>372</v>
      </c>
      <c r="G2174" s="15" t="s">
        <v>389</v>
      </c>
      <c r="H2174" s="89" t="s">
        <v>374</v>
      </c>
      <c r="I2174" s="61">
        <v>38448.870481927697</v>
      </c>
    </row>
    <row r="2175" spans="2:9" hidden="1" x14ac:dyDescent="0.3">
      <c r="B2175" s="16" t="s">
        <v>300</v>
      </c>
      <c r="C2175" s="16" t="s">
        <v>202</v>
      </c>
      <c r="D2175" s="15">
        <v>42</v>
      </c>
      <c r="E2175" s="15" t="s">
        <v>44</v>
      </c>
      <c r="F2175" s="16" t="s">
        <v>372</v>
      </c>
      <c r="G2175" s="15" t="s">
        <v>390</v>
      </c>
      <c r="H2175" s="89" t="s">
        <v>374</v>
      </c>
      <c r="I2175" s="61">
        <v>24805.72289156626</v>
      </c>
    </row>
    <row r="2176" spans="2:9" hidden="1" x14ac:dyDescent="0.3">
      <c r="B2176" s="16" t="s">
        <v>300</v>
      </c>
      <c r="C2176" s="16" t="s">
        <v>202</v>
      </c>
      <c r="D2176" s="15">
        <v>59</v>
      </c>
      <c r="E2176" s="15" t="s">
        <v>46</v>
      </c>
      <c r="F2176" s="16" t="s">
        <v>372</v>
      </c>
      <c r="G2176" s="15" t="s">
        <v>391</v>
      </c>
      <c r="H2176" s="89" t="s">
        <v>374</v>
      </c>
      <c r="I2176" s="61">
        <v>103468.41894753797</v>
      </c>
    </row>
    <row r="2177" spans="2:9" hidden="1" x14ac:dyDescent="0.3">
      <c r="B2177" s="16" t="s">
        <v>300</v>
      </c>
      <c r="C2177" s="16" t="s">
        <v>202</v>
      </c>
      <c r="D2177" s="15">
        <v>65</v>
      </c>
      <c r="E2177" s="15" t="s">
        <v>48</v>
      </c>
      <c r="F2177" s="16" t="s">
        <v>372</v>
      </c>
      <c r="G2177" s="15" t="s">
        <v>392</v>
      </c>
      <c r="H2177" s="89" t="s">
        <v>393</v>
      </c>
      <c r="I2177" s="61">
        <v>1891.4363704819273</v>
      </c>
    </row>
    <row r="2178" spans="2:9" hidden="1" x14ac:dyDescent="0.3">
      <c r="B2178" s="16" t="s">
        <v>300</v>
      </c>
      <c r="C2178" s="16" t="s">
        <v>202</v>
      </c>
      <c r="D2178" s="15">
        <v>84</v>
      </c>
      <c r="E2178" s="15" t="s">
        <v>50</v>
      </c>
      <c r="F2178" s="16" t="s">
        <v>372</v>
      </c>
      <c r="G2178" s="15" t="s">
        <v>394</v>
      </c>
      <c r="H2178" s="89" t="s">
        <v>393</v>
      </c>
      <c r="I2178" s="61">
        <v>5818.2938916036555</v>
      </c>
    </row>
    <row r="2179" spans="2:9" hidden="1" x14ac:dyDescent="0.3">
      <c r="B2179" s="16" t="s">
        <v>300</v>
      </c>
      <c r="C2179" s="16" t="s">
        <v>202</v>
      </c>
      <c r="D2179" s="15">
        <v>90</v>
      </c>
      <c r="E2179" s="15" t="s">
        <v>52</v>
      </c>
      <c r="F2179" s="16" t="s">
        <v>372</v>
      </c>
      <c r="G2179" s="15" t="s">
        <v>395</v>
      </c>
      <c r="H2179" s="89" t="s">
        <v>384</v>
      </c>
      <c r="I2179" s="61">
        <v>208451.4528703047</v>
      </c>
    </row>
    <row r="2180" spans="2:9" hidden="1" x14ac:dyDescent="0.3">
      <c r="B2180" s="16" t="s">
        <v>300</v>
      </c>
      <c r="C2180" s="16" t="s">
        <v>202</v>
      </c>
      <c r="D2180" s="15">
        <v>91</v>
      </c>
      <c r="E2180" s="15" t="s">
        <v>54</v>
      </c>
      <c r="F2180" s="16" t="s">
        <v>372</v>
      </c>
      <c r="G2180" s="15" t="s">
        <v>396</v>
      </c>
      <c r="H2180" s="89" t="s">
        <v>384</v>
      </c>
      <c r="I2180" s="61">
        <v>186042.92168674694</v>
      </c>
    </row>
    <row r="2181" spans="2:9" hidden="1" x14ac:dyDescent="0.3">
      <c r="B2181" s="16" t="s">
        <v>300</v>
      </c>
      <c r="C2181" s="16" t="s">
        <v>202</v>
      </c>
      <c r="D2181" s="15">
        <v>98</v>
      </c>
      <c r="E2181" s="15" t="s">
        <v>56</v>
      </c>
      <c r="F2181" s="16" t="s">
        <v>372</v>
      </c>
      <c r="G2181" s="15" t="s">
        <v>397</v>
      </c>
      <c r="H2181" s="89" t="s">
        <v>381</v>
      </c>
      <c r="I2181" s="61">
        <v>1112690.3802573299</v>
      </c>
    </row>
    <row r="2182" spans="2:9" hidden="1" x14ac:dyDescent="0.3">
      <c r="B2182" s="16" t="s">
        <v>300</v>
      </c>
      <c r="C2182" s="16" t="s">
        <v>202</v>
      </c>
      <c r="D2182" s="15">
        <v>109</v>
      </c>
      <c r="E2182" s="15" t="s">
        <v>58</v>
      </c>
      <c r="F2182" s="16" t="s">
        <v>372</v>
      </c>
      <c r="G2182" s="15" t="s">
        <v>398</v>
      </c>
      <c r="H2182" s="89" t="s">
        <v>393</v>
      </c>
      <c r="I2182" s="61">
        <v>9804.9919040198711</v>
      </c>
    </row>
    <row r="2183" spans="2:9" hidden="1" x14ac:dyDescent="0.3">
      <c r="B2183" s="16" t="s">
        <v>300</v>
      </c>
      <c r="C2183" s="16" t="s">
        <v>202</v>
      </c>
      <c r="D2183" s="15">
        <v>114</v>
      </c>
      <c r="E2183" s="15" t="s">
        <v>60</v>
      </c>
      <c r="F2183" s="16" t="s">
        <v>372</v>
      </c>
      <c r="G2183" s="15" t="s">
        <v>399</v>
      </c>
      <c r="H2183" s="89" t="s">
        <v>376</v>
      </c>
      <c r="I2183" s="61">
        <v>248057.22891566259</v>
      </c>
    </row>
    <row r="2184" spans="2:9" hidden="1" x14ac:dyDescent="0.3">
      <c r="B2184" s="16" t="s">
        <v>300</v>
      </c>
      <c r="C2184" s="16" t="s">
        <v>202</v>
      </c>
      <c r="D2184" s="15">
        <v>125</v>
      </c>
      <c r="E2184" s="15" t="s">
        <v>62</v>
      </c>
      <c r="F2184" s="16" t="s">
        <v>372</v>
      </c>
      <c r="G2184" s="15" t="s">
        <v>400</v>
      </c>
      <c r="H2184" s="89" t="s">
        <v>381</v>
      </c>
      <c r="I2184" s="61">
        <v>364790.04252303322</v>
      </c>
    </row>
    <row r="2185" spans="2:9" hidden="1" x14ac:dyDescent="0.3">
      <c r="B2185" s="16" t="s">
        <v>300</v>
      </c>
      <c r="C2185" s="16" t="s">
        <v>202</v>
      </c>
      <c r="D2185" s="15">
        <v>127</v>
      </c>
      <c r="E2185" s="15" t="s">
        <v>64</v>
      </c>
      <c r="F2185" s="16" t="s">
        <v>372</v>
      </c>
      <c r="G2185" s="15" t="s">
        <v>401</v>
      </c>
      <c r="H2185" s="89" t="s">
        <v>393</v>
      </c>
      <c r="I2185" s="61">
        <v>7680.5735748379175</v>
      </c>
    </row>
    <row r="2186" spans="2:9" hidden="1" x14ac:dyDescent="0.3">
      <c r="B2186" s="16" t="s">
        <v>300</v>
      </c>
      <c r="C2186" s="16" t="s">
        <v>202</v>
      </c>
      <c r="D2186" s="15">
        <v>128</v>
      </c>
      <c r="E2186" s="15" t="s">
        <v>66</v>
      </c>
      <c r="F2186" s="16" t="s">
        <v>372</v>
      </c>
      <c r="G2186" s="15" t="s">
        <v>402</v>
      </c>
      <c r="H2186" s="89" t="s">
        <v>384</v>
      </c>
      <c r="I2186" s="61">
        <v>148834.33734939754</v>
      </c>
    </row>
    <row r="2187" spans="2:9" hidden="1" x14ac:dyDescent="0.3">
      <c r="B2187" s="16" t="s">
        <v>300</v>
      </c>
      <c r="C2187" s="16" t="s">
        <v>202</v>
      </c>
      <c r="D2187" s="19">
        <v>130</v>
      </c>
      <c r="E2187" s="19" t="s">
        <v>68</v>
      </c>
      <c r="F2187" s="20" t="s">
        <v>372</v>
      </c>
      <c r="G2187" s="19" t="s">
        <v>403</v>
      </c>
      <c r="H2187" s="90" t="s">
        <v>404</v>
      </c>
      <c r="I2187" s="62">
        <v>186042.92168674694</v>
      </c>
    </row>
    <row r="2188" spans="2:9" hidden="1" x14ac:dyDescent="0.3">
      <c r="B2188" s="16" t="s">
        <v>300</v>
      </c>
      <c r="C2188" s="16" t="s">
        <v>208</v>
      </c>
      <c r="D2188" s="15">
        <v>2</v>
      </c>
      <c r="E2188" s="15" t="s">
        <v>6</v>
      </c>
      <c r="F2188" s="16" t="s">
        <v>372</v>
      </c>
      <c r="G2188" s="15" t="s">
        <v>373</v>
      </c>
      <c r="H2188" s="89" t="s">
        <v>374</v>
      </c>
      <c r="I2188" s="61">
        <v>3691.1541017009208</v>
      </c>
    </row>
    <row r="2189" spans="2:9" hidden="1" x14ac:dyDescent="0.3">
      <c r="B2189" s="16" t="s">
        <v>300</v>
      </c>
      <c r="C2189" s="16" t="s">
        <v>208</v>
      </c>
      <c r="D2189" s="15">
        <v>11</v>
      </c>
      <c r="E2189" s="15" t="s">
        <v>10</v>
      </c>
      <c r="F2189" s="16" t="s">
        <v>372</v>
      </c>
      <c r="G2189" s="15" t="s">
        <v>375</v>
      </c>
      <c r="H2189" s="89" t="s">
        <v>376</v>
      </c>
      <c r="I2189" s="61">
        <v>210848.64457831322</v>
      </c>
    </row>
    <row r="2190" spans="2:9" hidden="1" x14ac:dyDescent="0.3">
      <c r="B2190" s="16" t="s">
        <v>300</v>
      </c>
      <c r="C2190" s="16" t="s">
        <v>208</v>
      </c>
      <c r="D2190" s="15">
        <v>23</v>
      </c>
      <c r="E2190" s="15" t="s">
        <v>323</v>
      </c>
      <c r="F2190" s="16" t="s">
        <v>372</v>
      </c>
      <c r="G2190" s="15" t="s">
        <v>377</v>
      </c>
      <c r="H2190" s="89" t="s">
        <v>376</v>
      </c>
      <c r="I2190" s="61">
        <v>208451.4528703047</v>
      </c>
    </row>
    <row r="2191" spans="2:9" hidden="1" x14ac:dyDescent="0.3">
      <c r="B2191" s="16" t="s">
        <v>300</v>
      </c>
      <c r="C2191" s="16" t="s">
        <v>208</v>
      </c>
      <c r="D2191" s="15">
        <v>24</v>
      </c>
      <c r="E2191" s="15" t="s">
        <v>14</v>
      </c>
      <c r="F2191" s="16" t="s">
        <v>372</v>
      </c>
      <c r="G2191" s="15" t="s">
        <v>378</v>
      </c>
      <c r="H2191" s="89" t="s">
        <v>376</v>
      </c>
      <c r="I2191" s="61">
        <v>208451.4528703047</v>
      </c>
    </row>
    <row r="2192" spans="2:9" hidden="1" x14ac:dyDescent="0.3">
      <c r="B2192" s="16" t="s">
        <v>300</v>
      </c>
      <c r="C2192" s="16" t="s">
        <v>208</v>
      </c>
      <c r="D2192" s="15">
        <v>25</v>
      </c>
      <c r="E2192" s="15" t="s">
        <v>18</v>
      </c>
      <c r="F2192" s="16" t="s">
        <v>372</v>
      </c>
      <c r="G2192" s="15" t="s">
        <v>379</v>
      </c>
      <c r="H2192" s="89" t="s">
        <v>374</v>
      </c>
      <c r="I2192" s="61">
        <v>91197.510630758305</v>
      </c>
    </row>
    <row r="2193" spans="2:9" hidden="1" x14ac:dyDescent="0.3">
      <c r="B2193" s="16" t="s">
        <v>300</v>
      </c>
      <c r="C2193" s="16" t="s">
        <v>208</v>
      </c>
      <c r="D2193" s="15">
        <v>26</v>
      </c>
      <c r="E2193" s="15" t="s">
        <v>22</v>
      </c>
      <c r="F2193" s="16" t="s">
        <v>372</v>
      </c>
      <c r="G2193" s="15" t="s">
        <v>380</v>
      </c>
      <c r="H2193" s="89" t="s">
        <v>381</v>
      </c>
      <c r="I2193" s="61">
        <v>97210.350608546651</v>
      </c>
    </row>
    <row r="2194" spans="2:9" hidden="1" x14ac:dyDescent="0.3">
      <c r="B2194" s="16" t="s">
        <v>300</v>
      </c>
      <c r="C2194" s="16" t="s">
        <v>208</v>
      </c>
      <c r="D2194" s="15">
        <v>27</v>
      </c>
      <c r="E2194" s="15" t="s">
        <v>26</v>
      </c>
      <c r="F2194" s="16" t="s">
        <v>372</v>
      </c>
      <c r="G2194" s="15" t="s">
        <v>382</v>
      </c>
      <c r="H2194" s="89" t="s">
        <v>374</v>
      </c>
      <c r="I2194" s="61">
        <v>1952.5921511612512</v>
      </c>
    </row>
    <row r="2195" spans="2:9" hidden="1" x14ac:dyDescent="0.3">
      <c r="B2195" s="16" t="s">
        <v>300</v>
      </c>
      <c r="C2195" s="16" t="s">
        <v>208</v>
      </c>
      <c r="D2195" s="15">
        <v>28</v>
      </c>
      <c r="E2195" s="15" t="s">
        <v>30</v>
      </c>
      <c r="F2195" s="16" t="s">
        <v>372</v>
      </c>
      <c r="G2195" s="15" t="s">
        <v>383</v>
      </c>
      <c r="H2195" s="89" t="s">
        <v>384</v>
      </c>
      <c r="I2195" s="61">
        <v>93942.121426883983</v>
      </c>
    </row>
    <row r="2196" spans="2:9" hidden="1" x14ac:dyDescent="0.3">
      <c r="B2196" s="16" t="s">
        <v>300</v>
      </c>
      <c r="C2196" s="16" t="s">
        <v>208</v>
      </c>
      <c r="D2196" s="15">
        <v>29</v>
      </c>
      <c r="E2196" s="15" t="s">
        <v>34</v>
      </c>
      <c r="F2196" s="16" t="s">
        <v>372</v>
      </c>
      <c r="G2196" s="15" t="s">
        <v>385</v>
      </c>
      <c r="H2196" s="89" t="s">
        <v>384</v>
      </c>
      <c r="I2196" s="61">
        <v>124028.6144578313</v>
      </c>
    </row>
    <row r="2197" spans="2:9" hidden="1" x14ac:dyDescent="0.3">
      <c r="B2197" s="16" t="s">
        <v>300</v>
      </c>
      <c r="C2197" s="16" t="s">
        <v>208</v>
      </c>
      <c r="D2197" s="15">
        <v>31</v>
      </c>
      <c r="E2197" s="15" t="s">
        <v>36</v>
      </c>
      <c r="F2197" s="16" t="s">
        <v>372</v>
      </c>
      <c r="G2197" s="15" t="s">
        <v>386</v>
      </c>
      <c r="H2197" s="89" t="s">
        <v>384</v>
      </c>
      <c r="I2197" s="61">
        <v>11627.422041105596</v>
      </c>
    </row>
    <row r="2198" spans="2:9" hidden="1" x14ac:dyDescent="0.3">
      <c r="B2198" s="16" t="s">
        <v>300</v>
      </c>
      <c r="C2198" s="16" t="s">
        <v>208</v>
      </c>
      <c r="D2198" s="15">
        <v>34</v>
      </c>
      <c r="E2198" s="15" t="s">
        <v>38</v>
      </c>
      <c r="F2198" s="16" t="s">
        <v>372</v>
      </c>
      <c r="G2198" s="15" t="s">
        <v>387</v>
      </c>
      <c r="H2198" s="89" t="s">
        <v>384</v>
      </c>
      <c r="I2198" s="61">
        <v>12328.340051381996</v>
      </c>
    </row>
    <row r="2199" spans="2:9" hidden="1" x14ac:dyDescent="0.3">
      <c r="B2199" s="16" t="s">
        <v>300</v>
      </c>
      <c r="C2199" s="16" t="s">
        <v>208</v>
      </c>
      <c r="D2199" s="15">
        <v>35</v>
      </c>
      <c r="E2199" s="15" t="s">
        <v>40</v>
      </c>
      <c r="F2199" s="16" t="s">
        <v>372</v>
      </c>
      <c r="G2199" s="15" t="s">
        <v>388</v>
      </c>
      <c r="H2199" s="89" t="s">
        <v>384</v>
      </c>
      <c r="I2199" s="61">
        <v>156338.58965272852</v>
      </c>
    </row>
    <row r="2200" spans="2:9" hidden="1" x14ac:dyDescent="0.3">
      <c r="B2200" s="16" t="s">
        <v>300</v>
      </c>
      <c r="C2200" s="16" t="s">
        <v>208</v>
      </c>
      <c r="D2200" s="15">
        <v>38</v>
      </c>
      <c r="E2200" s="15" t="s">
        <v>42</v>
      </c>
      <c r="F2200" s="16" t="s">
        <v>372</v>
      </c>
      <c r="G2200" s="15" t="s">
        <v>389</v>
      </c>
      <c r="H2200" s="89" t="s">
        <v>374</v>
      </c>
      <c r="I2200" s="61">
        <v>71922.525912473415</v>
      </c>
    </row>
    <row r="2201" spans="2:9" hidden="1" x14ac:dyDescent="0.3">
      <c r="B2201" s="16" t="s">
        <v>300</v>
      </c>
      <c r="C2201" s="16" t="s">
        <v>208</v>
      </c>
      <c r="D2201" s="15">
        <v>42</v>
      </c>
      <c r="E2201" s="15" t="s">
        <v>44</v>
      </c>
      <c r="F2201" s="16" t="s">
        <v>372</v>
      </c>
      <c r="G2201" s="15" t="s">
        <v>390</v>
      </c>
      <c r="H2201" s="89" t="s">
        <v>374</v>
      </c>
      <c r="I2201" s="61">
        <v>13958.481476750349</v>
      </c>
    </row>
    <row r="2202" spans="2:9" hidden="1" x14ac:dyDescent="0.3">
      <c r="B2202" s="16" t="s">
        <v>300</v>
      </c>
      <c r="C2202" s="16" t="s">
        <v>208</v>
      </c>
      <c r="D2202" s="15">
        <v>59</v>
      </c>
      <c r="E2202" s="15" t="s">
        <v>46</v>
      </c>
      <c r="F2202" s="16" t="s">
        <v>372</v>
      </c>
      <c r="G2202" s="15" t="s">
        <v>391</v>
      </c>
      <c r="H2202" s="89" t="s">
        <v>374</v>
      </c>
      <c r="I2202" s="61">
        <v>103468.41894753797</v>
      </c>
    </row>
    <row r="2203" spans="2:9" hidden="1" x14ac:dyDescent="0.3">
      <c r="B2203" s="16" t="s">
        <v>300</v>
      </c>
      <c r="C2203" s="16" t="s">
        <v>208</v>
      </c>
      <c r="D2203" s="15">
        <v>65</v>
      </c>
      <c r="E2203" s="15" t="s">
        <v>48</v>
      </c>
      <c r="F2203" s="16" t="s">
        <v>372</v>
      </c>
      <c r="G2203" s="15" t="s">
        <v>392</v>
      </c>
      <c r="H2203" s="89" t="s">
        <v>393</v>
      </c>
      <c r="I2203" s="61">
        <v>1053.7547363848566</v>
      </c>
    </row>
    <row r="2204" spans="2:9" hidden="1" x14ac:dyDescent="0.3">
      <c r="B2204" s="16" t="s">
        <v>300</v>
      </c>
      <c r="C2204" s="16" t="s">
        <v>208</v>
      </c>
      <c r="D2204" s="15">
        <v>84</v>
      </c>
      <c r="E2204" s="15" t="s">
        <v>50</v>
      </c>
      <c r="F2204" s="16" t="s">
        <v>372</v>
      </c>
      <c r="G2204" s="15" t="s">
        <v>394</v>
      </c>
      <c r="H2204" s="89" t="s">
        <v>393</v>
      </c>
      <c r="I2204" s="61">
        <v>13102.737198795177</v>
      </c>
    </row>
    <row r="2205" spans="2:9" hidden="1" x14ac:dyDescent="0.3">
      <c r="B2205" s="16" t="s">
        <v>300</v>
      </c>
      <c r="C2205" s="16" t="s">
        <v>208</v>
      </c>
      <c r="D2205" s="15">
        <v>90</v>
      </c>
      <c r="E2205" s="15" t="s">
        <v>52</v>
      </c>
      <c r="F2205" s="16" t="s">
        <v>372</v>
      </c>
      <c r="G2205" s="15" t="s">
        <v>395</v>
      </c>
      <c r="H2205" s="89" t="s">
        <v>384</v>
      </c>
      <c r="I2205" s="61">
        <v>208451.4528703047</v>
      </c>
    </row>
    <row r="2206" spans="2:9" hidden="1" x14ac:dyDescent="0.3">
      <c r="B2206" s="16" t="s">
        <v>300</v>
      </c>
      <c r="C2206" s="16" t="s">
        <v>208</v>
      </c>
      <c r="D2206" s="15">
        <v>91</v>
      </c>
      <c r="E2206" s="15" t="s">
        <v>54</v>
      </c>
      <c r="F2206" s="16" t="s">
        <v>372</v>
      </c>
      <c r="G2206" s="15" t="s">
        <v>396</v>
      </c>
      <c r="H2206" s="89" t="s">
        <v>384</v>
      </c>
      <c r="I2206" s="61">
        <v>198445.78313253008</v>
      </c>
    </row>
    <row r="2207" spans="2:9" hidden="1" x14ac:dyDescent="0.3">
      <c r="B2207" s="16" t="s">
        <v>300</v>
      </c>
      <c r="C2207" s="16" t="s">
        <v>208</v>
      </c>
      <c r="D2207" s="15">
        <v>98</v>
      </c>
      <c r="E2207" s="15" t="s">
        <v>56</v>
      </c>
      <c r="F2207" s="16" t="s">
        <v>372</v>
      </c>
      <c r="G2207" s="15" t="s">
        <v>397</v>
      </c>
      <c r="H2207" s="89" t="s">
        <v>381</v>
      </c>
      <c r="I2207" s="61">
        <v>1112690.3802573299</v>
      </c>
    </row>
    <row r="2208" spans="2:9" hidden="1" x14ac:dyDescent="0.3">
      <c r="B2208" s="16" t="s">
        <v>300</v>
      </c>
      <c r="C2208" s="16" t="s">
        <v>208</v>
      </c>
      <c r="D2208" s="15">
        <v>109</v>
      </c>
      <c r="E2208" s="15" t="s">
        <v>58</v>
      </c>
      <c r="F2208" s="16" t="s">
        <v>372</v>
      </c>
      <c r="G2208" s="15" t="s">
        <v>398</v>
      </c>
      <c r="H2208" s="89" t="s">
        <v>393</v>
      </c>
      <c r="I2208" s="61">
        <v>8210.5782091569108</v>
      </c>
    </row>
    <row r="2209" spans="2:9" hidden="1" x14ac:dyDescent="0.3">
      <c r="B2209" s="16" t="s">
        <v>300</v>
      </c>
      <c r="C2209" s="16" t="s">
        <v>208</v>
      </c>
      <c r="D2209" s="15">
        <v>114</v>
      </c>
      <c r="E2209" s="15" t="s">
        <v>60</v>
      </c>
      <c r="F2209" s="16" t="s">
        <v>372</v>
      </c>
      <c r="G2209" s="15" t="s">
        <v>399</v>
      </c>
      <c r="H2209" s="89" t="s">
        <v>376</v>
      </c>
      <c r="I2209" s="61">
        <v>198445.78313253008</v>
      </c>
    </row>
    <row r="2210" spans="2:9" hidden="1" x14ac:dyDescent="0.3">
      <c r="B2210" s="16" t="s">
        <v>300</v>
      </c>
      <c r="C2210" s="16" t="s">
        <v>208</v>
      </c>
      <c r="D2210" s="15">
        <v>125</v>
      </c>
      <c r="E2210" s="15" t="s">
        <v>62</v>
      </c>
      <c r="F2210" s="16" t="s">
        <v>372</v>
      </c>
      <c r="G2210" s="15" t="s">
        <v>400</v>
      </c>
      <c r="H2210" s="89" t="s">
        <v>381</v>
      </c>
      <c r="I2210" s="61">
        <v>364790.04252303322</v>
      </c>
    </row>
    <row r="2211" spans="2:9" hidden="1" x14ac:dyDescent="0.3">
      <c r="B2211" s="16" t="s">
        <v>300</v>
      </c>
      <c r="C2211" s="16" t="s">
        <v>208</v>
      </c>
      <c r="D2211" s="15">
        <v>127</v>
      </c>
      <c r="E2211" s="15" t="s">
        <v>64</v>
      </c>
      <c r="F2211" s="16" t="s">
        <v>372</v>
      </c>
      <c r="G2211" s="15" t="s">
        <v>401</v>
      </c>
      <c r="H2211" s="89" t="s">
        <v>393</v>
      </c>
      <c r="I2211" s="61">
        <v>11627.422041105596</v>
      </c>
    </row>
    <row r="2212" spans="2:9" hidden="1" x14ac:dyDescent="0.3">
      <c r="B2212" s="16" t="s">
        <v>300</v>
      </c>
      <c r="C2212" s="16" t="s">
        <v>208</v>
      </c>
      <c r="D2212" s="15">
        <v>128</v>
      </c>
      <c r="E2212" s="15" t="s">
        <v>66</v>
      </c>
      <c r="F2212" s="16" t="s">
        <v>372</v>
      </c>
      <c r="G2212" s="15" t="s">
        <v>402</v>
      </c>
      <c r="H2212" s="89" t="s">
        <v>384</v>
      </c>
      <c r="I2212" s="61">
        <v>156338.58965272852</v>
      </c>
    </row>
    <row r="2213" spans="2:9" hidden="1" x14ac:dyDescent="0.3">
      <c r="B2213" s="16" t="s">
        <v>300</v>
      </c>
      <c r="C2213" s="16" t="s">
        <v>208</v>
      </c>
      <c r="D2213" s="19">
        <v>130</v>
      </c>
      <c r="E2213" s="19" t="s">
        <v>68</v>
      </c>
      <c r="F2213" s="20" t="s">
        <v>372</v>
      </c>
      <c r="G2213" s="19" t="s">
        <v>403</v>
      </c>
      <c r="H2213" s="90" t="s">
        <v>404</v>
      </c>
      <c r="I2213" s="62">
        <v>143572.95229126845</v>
      </c>
    </row>
    <row r="2214" spans="2:9" hidden="1" x14ac:dyDescent="0.3">
      <c r="B2214" s="16" t="s">
        <v>300</v>
      </c>
      <c r="C2214" s="16" t="s">
        <v>201</v>
      </c>
      <c r="D2214" s="15">
        <v>2</v>
      </c>
      <c r="E2214" s="15" t="s">
        <v>6</v>
      </c>
      <c r="F2214" s="16" t="s">
        <v>372</v>
      </c>
      <c r="G2214" s="15" t="s">
        <v>373</v>
      </c>
      <c r="H2214" s="89" t="s">
        <v>374</v>
      </c>
      <c r="I2214" s="61">
        <v>5657.3834911453187</v>
      </c>
    </row>
    <row r="2215" spans="2:9" x14ac:dyDescent="0.3">
      <c r="B2215" s="23" t="s">
        <v>840</v>
      </c>
      <c r="C2215" s="16" t="s">
        <v>201</v>
      </c>
      <c r="D2215" s="15">
        <v>2</v>
      </c>
      <c r="E2215" s="15" t="s">
        <v>6</v>
      </c>
      <c r="F2215" s="16" t="s">
        <v>372</v>
      </c>
      <c r="G2215" s="15" t="s">
        <v>373</v>
      </c>
      <c r="H2215" s="89" t="s">
        <v>374</v>
      </c>
      <c r="I2215" s="61">
        <v>4845.5871398303088</v>
      </c>
    </row>
    <row r="2216" spans="2:9" x14ac:dyDescent="0.3">
      <c r="B2216" s="16" t="s">
        <v>840</v>
      </c>
      <c r="C2216" s="16" t="s">
        <v>201</v>
      </c>
      <c r="D2216" s="15">
        <v>11</v>
      </c>
      <c r="E2216" s="15" t="s">
        <v>10</v>
      </c>
      <c r="F2216" s="16" t="s">
        <v>372</v>
      </c>
      <c r="G2216" s="15" t="s">
        <v>375</v>
      </c>
      <c r="H2216" s="89" t="s">
        <v>376</v>
      </c>
      <c r="I2216" s="61">
        <v>284772.06567371858</v>
      </c>
    </row>
    <row r="2217" spans="2:9" x14ac:dyDescent="0.3">
      <c r="B2217" s="16" t="s">
        <v>840</v>
      </c>
      <c r="C2217" s="16" t="s">
        <v>201</v>
      </c>
      <c r="D2217" s="15">
        <v>23</v>
      </c>
      <c r="E2217" s="15" t="s">
        <v>323</v>
      </c>
      <c r="F2217" s="16" t="s">
        <v>372</v>
      </c>
      <c r="G2217" s="15" t="s">
        <v>377</v>
      </c>
      <c r="H2217" s="89" t="s">
        <v>376</v>
      </c>
      <c r="I2217" s="61">
        <v>258056.5326532544</v>
      </c>
    </row>
    <row r="2218" spans="2:9" x14ac:dyDescent="0.3">
      <c r="B2218" s="16" t="s">
        <v>840</v>
      </c>
      <c r="C2218" s="16" t="s">
        <v>201</v>
      </c>
      <c r="D2218" s="15">
        <v>24</v>
      </c>
      <c r="E2218" s="15" t="s">
        <v>14</v>
      </c>
      <c r="F2218" s="16" t="s">
        <v>372</v>
      </c>
      <c r="G2218" s="15" t="s">
        <v>378</v>
      </c>
      <c r="H2218" s="89" t="s">
        <v>376</v>
      </c>
      <c r="I2218" s="61">
        <v>262544.1240488374</v>
      </c>
    </row>
    <row r="2219" spans="2:9" x14ac:dyDescent="0.3">
      <c r="B2219" s="16" t="s">
        <v>840</v>
      </c>
      <c r="C2219" s="16" t="s">
        <v>201</v>
      </c>
      <c r="D2219" s="15">
        <v>25</v>
      </c>
      <c r="E2219" s="15" t="s">
        <v>18</v>
      </c>
      <c r="F2219" s="16" t="s">
        <v>372</v>
      </c>
      <c r="G2219" s="15" t="s">
        <v>379</v>
      </c>
      <c r="H2219" s="89" t="s">
        <v>374</v>
      </c>
      <c r="I2219" s="61">
        <v>131137.52457921836</v>
      </c>
    </row>
    <row r="2220" spans="2:9" x14ac:dyDescent="0.3">
      <c r="B2220" s="16" t="s">
        <v>840</v>
      </c>
      <c r="C2220" s="16" t="s">
        <v>201</v>
      </c>
      <c r="D2220" s="15">
        <v>26</v>
      </c>
      <c r="E2220" s="15" t="s">
        <v>22</v>
      </c>
      <c r="F2220" s="16" t="s">
        <v>372</v>
      </c>
      <c r="G2220" s="15" t="s">
        <v>380</v>
      </c>
      <c r="H2220" s="89" t="s">
        <v>381</v>
      </c>
      <c r="I2220" s="61">
        <v>159941.99340861905</v>
      </c>
    </row>
    <row r="2221" spans="2:9" x14ac:dyDescent="0.3">
      <c r="B2221" s="16" t="s">
        <v>840</v>
      </c>
      <c r="C2221" s="16" t="s">
        <v>201</v>
      </c>
      <c r="D2221" s="15">
        <v>27</v>
      </c>
      <c r="E2221" s="15" t="s">
        <v>26</v>
      </c>
      <c r="F2221" s="16" t="s">
        <v>372</v>
      </c>
      <c r="G2221" s="15" t="s">
        <v>382</v>
      </c>
      <c r="H2221" s="89" t="s">
        <v>374</v>
      </c>
      <c r="I2221" s="61">
        <v>2925.9593385151343</v>
      </c>
    </row>
    <row r="2222" spans="2:9" x14ac:dyDescent="0.3">
      <c r="B2222" s="16" t="s">
        <v>840</v>
      </c>
      <c r="C2222" s="16" t="s">
        <v>201</v>
      </c>
      <c r="D2222" s="15">
        <v>28</v>
      </c>
      <c r="E2222" s="15" t="s">
        <v>30</v>
      </c>
      <c r="F2222" s="16" t="s">
        <v>372</v>
      </c>
      <c r="G2222" s="15" t="s">
        <v>383</v>
      </c>
      <c r="H2222" s="89" t="s">
        <v>384</v>
      </c>
      <c r="I2222" s="61">
        <v>195685.7253569384</v>
      </c>
    </row>
    <row r="2223" spans="2:9" x14ac:dyDescent="0.3">
      <c r="B2223" s="16" t="s">
        <v>840</v>
      </c>
      <c r="C2223" s="16" t="s">
        <v>201</v>
      </c>
      <c r="D2223" s="15">
        <v>29</v>
      </c>
      <c r="E2223" s="15" t="s">
        <v>34</v>
      </c>
      <c r="F2223" s="16" t="s">
        <v>372</v>
      </c>
      <c r="G2223" s="15" t="s">
        <v>385</v>
      </c>
      <c r="H2223" s="89" t="s">
        <v>384</v>
      </c>
      <c r="I2223" s="61">
        <v>208744.98175482923</v>
      </c>
    </row>
    <row r="2224" spans="2:9" x14ac:dyDescent="0.3">
      <c r="B2224" s="16" t="s">
        <v>840</v>
      </c>
      <c r="C2224" s="16" t="s">
        <v>201</v>
      </c>
      <c r="D2224" s="15">
        <v>31</v>
      </c>
      <c r="E2224" s="15" t="s">
        <v>36</v>
      </c>
      <c r="F2224" s="16" t="s">
        <v>372</v>
      </c>
      <c r="G2224" s="15" t="s">
        <v>386</v>
      </c>
      <c r="H2224" s="89" t="s">
        <v>384</v>
      </c>
      <c r="I2224" s="61">
        <v>16373.319316230236</v>
      </c>
    </row>
    <row r="2225" spans="2:9" x14ac:dyDescent="0.3">
      <c r="B2225" s="16" t="s">
        <v>840</v>
      </c>
      <c r="C2225" s="16" t="s">
        <v>201</v>
      </c>
      <c r="D2225" s="15">
        <v>34</v>
      </c>
      <c r="E2225" s="15" t="s">
        <v>38</v>
      </c>
      <c r="F2225" s="16" t="s">
        <v>372</v>
      </c>
      <c r="G2225" s="15" t="s">
        <v>387</v>
      </c>
      <c r="H2225" s="89" t="s">
        <v>384</v>
      </c>
      <c r="I2225" s="61">
        <v>14086.55791832929</v>
      </c>
    </row>
    <row r="2226" spans="2:9" x14ac:dyDescent="0.3">
      <c r="B2226" s="16" t="s">
        <v>840</v>
      </c>
      <c r="C2226" s="16" t="s">
        <v>201</v>
      </c>
      <c r="D2226" s="15">
        <v>35</v>
      </c>
      <c r="E2226" s="15" t="s">
        <v>40</v>
      </c>
      <c r="F2226" s="16" t="s">
        <v>372</v>
      </c>
      <c r="G2226" s="15" t="s">
        <v>388</v>
      </c>
      <c r="H2226" s="89" t="s">
        <v>384</v>
      </c>
      <c r="I2226" s="61">
        <v>239612.16173789141</v>
      </c>
    </row>
    <row r="2227" spans="2:9" x14ac:dyDescent="0.3">
      <c r="B2227" s="16" t="s">
        <v>840</v>
      </c>
      <c r="C2227" s="16" t="s">
        <v>201</v>
      </c>
      <c r="D2227" s="15">
        <v>38</v>
      </c>
      <c r="E2227" s="15" t="s">
        <v>42</v>
      </c>
      <c r="F2227" s="16" t="s">
        <v>372</v>
      </c>
      <c r="G2227" s="15" t="s">
        <v>389</v>
      </c>
      <c r="H2227" s="89" t="s">
        <v>374</v>
      </c>
      <c r="I2227" s="61">
        <v>123346.50071916585</v>
      </c>
    </row>
    <row r="2228" spans="2:9" x14ac:dyDescent="0.3">
      <c r="B2228" s="16" t="s">
        <v>840</v>
      </c>
      <c r="C2228" s="16" t="s">
        <v>201</v>
      </c>
      <c r="D2228" s="15">
        <v>42</v>
      </c>
      <c r="E2228" s="15" t="s">
        <v>44</v>
      </c>
      <c r="F2228" s="16" t="s">
        <v>372</v>
      </c>
      <c r="G2228" s="15" t="s">
        <v>390</v>
      </c>
      <c r="H2228" s="89" t="s">
        <v>374</v>
      </c>
      <c r="I2228" s="61">
        <v>21477.91236850074</v>
      </c>
    </row>
    <row r="2229" spans="2:9" x14ac:dyDescent="0.3">
      <c r="B2229" s="16" t="s">
        <v>840</v>
      </c>
      <c r="C2229" s="16" t="s">
        <v>201</v>
      </c>
      <c r="D2229" s="15">
        <v>59</v>
      </c>
      <c r="E2229" s="15" t="s">
        <v>46</v>
      </c>
      <c r="F2229" s="16" t="s">
        <v>372</v>
      </c>
      <c r="G2229" s="15" t="s">
        <v>391</v>
      </c>
      <c r="H2229" s="89" t="s">
        <v>374</v>
      </c>
      <c r="I2229" s="61">
        <v>155047.42579288571</v>
      </c>
    </row>
    <row r="2230" spans="2:9" x14ac:dyDescent="0.3">
      <c r="B2230" s="16" t="s">
        <v>840</v>
      </c>
      <c r="C2230" s="16" t="s">
        <v>201</v>
      </c>
      <c r="D2230" s="15">
        <v>65</v>
      </c>
      <c r="E2230" s="15" t="s">
        <v>48</v>
      </c>
      <c r="F2230" s="16" t="s">
        <v>372</v>
      </c>
      <c r="G2230" s="15" t="s">
        <v>392</v>
      </c>
      <c r="H2230" s="89" t="s">
        <v>393</v>
      </c>
      <c r="I2230" s="61">
        <v>1579.0514724727077</v>
      </c>
    </row>
    <row r="2231" spans="2:9" x14ac:dyDescent="0.3">
      <c r="B2231" s="16" t="s">
        <v>840</v>
      </c>
      <c r="C2231" s="16" t="s">
        <v>201</v>
      </c>
      <c r="D2231" s="15">
        <v>84</v>
      </c>
      <c r="E2231" s="15" t="s">
        <v>50</v>
      </c>
      <c r="F2231" s="16" t="s">
        <v>372</v>
      </c>
      <c r="G2231" s="15" t="s">
        <v>394</v>
      </c>
      <c r="H2231" s="89" t="s">
        <v>393</v>
      </c>
      <c r="I2231" s="61">
        <v>12801.241273355139</v>
      </c>
    </row>
    <row r="2232" spans="2:9" x14ac:dyDescent="0.3">
      <c r="B2232" s="16" t="s">
        <v>840</v>
      </c>
      <c r="C2232" s="16" t="s">
        <v>201</v>
      </c>
      <c r="D2232" s="15">
        <v>90</v>
      </c>
      <c r="E2232" s="15" t="s">
        <v>52</v>
      </c>
      <c r="F2232" s="16" t="s">
        <v>372</v>
      </c>
      <c r="G2232" s="15" t="s">
        <v>395</v>
      </c>
      <c r="H2232" s="89" t="s">
        <v>384</v>
      </c>
      <c r="I2232" s="61">
        <v>314211.11358855368</v>
      </c>
    </row>
    <row r="2233" spans="2:9" x14ac:dyDescent="0.3">
      <c r="B2233" s="16" t="s">
        <v>840</v>
      </c>
      <c r="C2233" s="16" t="s">
        <v>201</v>
      </c>
      <c r="D2233" s="15">
        <v>91</v>
      </c>
      <c r="E2233" s="15" t="s">
        <v>54</v>
      </c>
      <c r="F2233" s="16" t="s">
        <v>372</v>
      </c>
      <c r="G2233" s="15" t="s">
        <v>396</v>
      </c>
      <c r="H2233" s="89" t="s">
        <v>384</v>
      </c>
      <c r="I2233" s="61">
        <v>279881.76803362364</v>
      </c>
    </row>
    <row r="2234" spans="2:9" x14ac:dyDescent="0.3">
      <c r="B2234" s="16" t="s">
        <v>840</v>
      </c>
      <c r="C2234" s="16" t="s">
        <v>201</v>
      </c>
      <c r="D2234" s="15">
        <v>98</v>
      </c>
      <c r="E2234" s="15" t="s">
        <v>56</v>
      </c>
      <c r="F2234" s="16" t="s">
        <v>372</v>
      </c>
      <c r="G2234" s="15" t="s">
        <v>397</v>
      </c>
      <c r="H2234" s="89" t="s">
        <v>381</v>
      </c>
      <c r="I2234" s="61">
        <v>1012609.9206041878</v>
      </c>
    </row>
    <row r="2235" spans="2:9" x14ac:dyDescent="0.3">
      <c r="B2235" s="16" t="s">
        <v>840</v>
      </c>
      <c r="C2235" s="16" t="s">
        <v>201</v>
      </c>
      <c r="D2235" s="15">
        <v>109</v>
      </c>
      <c r="E2235" s="15" t="s">
        <v>58</v>
      </c>
      <c r="F2235" s="16" t="s">
        <v>372</v>
      </c>
      <c r="G2235" s="15" t="s">
        <v>398</v>
      </c>
      <c r="H2235" s="89" t="s">
        <v>393</v>
      </c>
      <c r="I2235" s="61">
        <v>14692.780368173777</v>
      </c>
    </row>
    <row r="2236" spans="2:9" x14ac:dyDescent="0.3">
      <c r="B2236" s="16" t="s">
        <v>840</v>
      </c>
      <c r="C2236" s="16" t="s">
        <v>201</v>
      </c>
      <c r="D2236" s="15">
        <v>114</v>
      </c>
      <c r="E2236" s="15" t="s">
        <v>60</v>
      </c>
      <c r="F2236" s="16" t="s">
        <v>372</v>
      </c>
      <c r="G2236" s="15" t="s">
        <v>399</v>
      </c>
      <c r="H2236" s="89" t="s">
        <v>376</v>
      </c>
      <c r="I2236" s="61">
        <v>332718.94186243671</v>
      </c>
    </row>
    <row r="2237" spans="2:9" x14ac:dyDescent="0.3">
      <c r="B2237" s="16" t="s">
        <v>840</v>
      </c>
      <c r="C2237" s="16" t="s">
        <v>201</v>
      </c>
      <c r="D2237" s="15">
        <v>125</v>
      </c>
      <c r="E2237" s="15" t="s">
        <v>62</v>
      </c>
      <c r="F2237" s="16" t="s">
        <v>372</v>
      </c>
      <c r="G2237" s="15" t="s">
        <v>400</v>
      </c>
      <c r="H2237" s="89" t="s">
        <v>381</v>
      </c>
      <c r="I2237" s="61">
        <v>380100.98900164943</v>
      </c>
    </row>
    <row r="2238" spans="2:9" x14ac:dyDescent="0.3">
      <c r="B2238" s="16" t="s">
        <v>840</v>
      </c>
      <c r="C2238" s="16" t="s">
        <v>201</v>
      </c>
      <c r="D2238" s="15">
        <v>127</v>
      </c>
      <c r="E2238" s="15" t="s">
        <v>64</v>
      </c>
      <c r="F2238" s="16" t="s">
        <v>372</v>
      </c>
      <c r="G2238" s="15" t="s">
        <v>401</v>
      </c>
      <c r="H2238" s="89" t="s">
        <v>393</v>
      </c>
      <c r="I2238" s="61">
        <v>11509.339501894614</v>
      </c>
    </row>
    <row r="2239" spans="2:9" x14ac:dyDescent="0.3">
      <c r="B2239" s="16" t="s">
        <v>840</v>
      </c>
      <c r="C2239" s="16" t="s">
        <v>201</v>
      </c>
      <c r="D2239" s="15">
        <v>128</v>
      </c>
      <c r="E2239" s="15" t="s">
        <v>66</v>
      </c>
      <c r="F2239" s="16" t="s">
        <v>372</v>
      </c>
      <c r="G2239" s="15" t="s">
        <v>402</v>
      </c>
      <c r="H2239" s="89" t="s">
        <v>384</v>
      </c>
      <c r="I2239" s="61">
        <v>207335.92837661217</v>
      </c>
    </row>
    <row r="2240" spans="2:9" x14ac:dyDescent="0.3">
      <c r="B2240" s="16" t="s">
        <v>840</v>
      </c>
      <c r="C2240" s="16" t="s">
        <v>201</v>
      </c>
      <c r="D2240" s="19">
        <v>130</v>
      </c>
      <c r="E2240" s="19" t="s">
        <v>68</v>
      </c>
      <c r="F2240" s="20" t="s">
        <v>372</v>
      </c>
      <c r="G2240" s="19" t="s">
        <v>403</v>
      </c>
      <c r="H2240" s="90" t="s">
        <v>404</v>
      </c>
      <c r="I2240" s="62">
        <v>214907.94762917567</v>
      </c>
    </row>
    <row r="2241" spans="2:9" x14ac:dyDescent="0.3">
      <c r="B2241" s="16" t="s">
        <v>840</v>
      </c>
      <c r="C2241" s="16" t="s">
        <v>208</v>
      </c>
      <c r="D2241" s="15">
        <v>2</v>
      </c>
      <c r="E2241" s="15" t="s">
        <v>6</v>
      </c>
      <c r="F2241" s="16" t="s">
        <v>372</v>
      </c>
      <c r="G2241" s="15" t="s">
        <v>373</v>
      </c>
      <c r="H2241" s="89" t="s">
        <v>374</v>
      </c>
      <c r="I2241" s="61">
        <v>4845.5871398303088</v>
      </c>
    </row>
    <row r="2242" spans="2:9" x14ac:dyDescent="0.3">
      <c r="B2242" s="16" t="s">
        <v>840</v>
      </c>
      <c r="C2242" s="16" t="s">
        <v>208</v>
      </c>
      <c r="D2242" s="15">
        <v>11</v>
      </c>
      <c r="E2242" s="15" t="s">
        <v>10</v>
      </c>
      <c r="F2242" s="16" t="s">
        <v>372</v>
      </c>
      <c r="G2242" s="15" t="s">
        <v>375</v>
      </c>
      <c r="H2242" s="89" t="s">
        <v>376</v>
      </c>
      <c r="I2242" s="61">
        <v>167501.77767314648</v>
      </c>
    </row>
    <row r="2243" spans="2:9" x14ac:dyDescent="0.3">
      <c r="B2243" s="16" t="s">
        <v>840</v>
      </c>
      <c r="C2243" s="16" t="s">
        <v>208</v>
      </c>
      <c r="D2243" s="15">
        <v>23</v>
      </c>
      <c r="E2243" s="15" t="s">
        <v>323</v>
      </c>
      <c r="F2243" s="16" t="s">
        <v>372</v>
      </c>
      <c r="G2243" s="15" t="s">
        <v>377</v>
      </c>
      <c r="H2243" s="89" t="s">
        <v>376</v>
      </c>
      <c r="I2243" s="61">
        <v>170851.81322660943</v>
      </c>
    </row>
    <row r="2244" spans="2:9" x14ac:dyDescent="0.3">
      <c r="B2244" s="16" t="s">
        <v>840</v>
      </c>
      <c r="C2244" s="16" t="s">
        <v>208</v>
      </c>
      <c r="D2244" s="15">
        <v>24</v>
      </c>
      <c r="E2244" s="15" t="s">
        <v>14</v>
      </c>
      <c r="F2244" s="16" t="s">
        <v>372</v>
      </c>
      <c r="G2244" s="15" t="s">
        <v>378</v>
      </c>
      <c r="H2244" s="89" t="s">
        <v>376</v>
      </c>
      <c r="I2244" s="61">
        <v>167501.77767314648</v>
      </c>
    </row>
    <row r="2245" spans="2:9" x14ac:dyDescent="0.3">
      <c r="B2245" s="16" t="s">
        <v>840</v>
      </c>
      <c r="C2245" s="16" t="s">
        <v>208</v>
      </c>
      <c r="D2245" s="15">
        <v>25</v>
      </c>
      <c r="E2245" s="15" t="s">
        <v>18</v>
      </c>
      <c r="F2245" s="16" t="s">
        <v>372</v>
      </c>
      <c r="G2245" s="15" t="s">
        <v>379</v>
      </c>
      <c r="H2245" s="89" t="s">
        <v>374</v>
      </c>
      <c r="I2245" s="61">
        <v>71786.476145634224</v>
      </c>
    </row>
    <row r="2246" spans="2:9" x14ac:dyDescent="0.3">
      <c r="B2246" s="16" t="s">
        <v>840</v>
      </c>
      <c r="C2246" s="16" t="s">
        <v>208</v>
      </c>
      <c r="D2246" s="15">
        <v>26</v>
      </c>
      <c r="E2246" s="15" t="s">
        <v>22</v>
      </c>
      <c r="F2246" s="16" t="s">
        <v>372</v>
      </c>
      <c r="G2246" s="15" t="s">
        <v>380</v>
      </c>
      <c r="H2246" s="89" t="s">
        <v>381</v>
      </c>
      <c r="I2246" s="61">
        <v>119584.30484593569</v>
      </c>
    </row>
    <row r="2247" spans="2:9" x14ac:dyDescent="0.3">
      <c r="B2247" s="16" t="s">
        <v>840</v>
      </c>
      <c r="C2247" s="16" t="s">
        <v>208</v>
      </c>
      <c r="D2247" s="15">
        <v>27</v>
      </c>
      <c r="E2247" s="15" t="s">
        <v>26</v>
      </c>
      <c r="F2247" s="16" t="s">
        <v>372</v>
      </c>
      <c r="G2247" s="15" t="s">
        <v>382</v>
      </c>
      <c r="H2247" s="89" t="s">
        <v>374</v>
      </c>
      <c r="I2247" s="61">
        <v>1952.5921511612512</v>
      </c>
    </row>
    <row r="2248" spans="2:9" x14ac:dyDescent="0.3">
      <c r="B2248" s="16" t="s">
        <v>840</v>
      </c>
      <c r="C2248" s="16" t="s">
        <v>208</v>
      </c>
      <c r="D2248" s="15">
        <v>28</v>
      </c>
      <c r="E2248" s="15" t="s">
        <v>30</v>
      </c>
      <c r="F2248" s="16" t="s">
        <v>372</v>
      </c>
      <c r="G2248" s="15" t="s">
        <v>383</v>
      </c>
      <c r="H2248" s="89" t="s">
        <v>384</v>
      </c>
      <c r="I2248" s="61">
        <v>153623.05895165721</v>
      </c>
    </row>
    <row r="2249" spans="2:9" x14ac:dyDescent="0.3">
      <c r="B2249" s="16" t="s">
        <v>840</v>
      </c>
      <c r="C2249" s="16" t="s">
        <v>208</v>
      </c>
      <c r="D2249" s="15">
        <v>29</v>
      </c>
      <c r="E2249" s="15" t="s">
        <v>34</v>
      </c>
      <c r="F2249" s="16" t="s">
        <v>372</v>
      </c>
      <c r="G2249" s="15" t="s">
        <v>385</v>
      </c>
      <c r="H2249" s="89" t="s">
        <v>384</v>
      </c>
      <c r="I2249" s="61">
        <v>154161.45752274946</v>
      </c>
    </row>
    <row r="2250" spans="2:9" x14ac:dyDescent="0.3">
      <c r="B2250" s="16" t="s">
        <v>840</v>
      </c>
      <c r="C2250" s="16" t="s">
        <v>208</v>
      </c>
      <c r="D2250" s="15">
        <v>31</v>
      </c>
      <c r="E2250" s="15" t="s">
        <v>36</v>
      </c>
      <c r="F2250" s="16" t="s">
        <v>372</v>
      </c>
      <c r="G2250" s="15" t="s">
        <v>386</v>
      </c>
      <c r="H2250" s="89" t="s">
        <v>384</v>
      </c>
      <c r="I2250" s="61">
        <v>10926.472683503669</v>
      </c>
    </row>
    <row r="2251" spans="2:9" x14ac:dyDescent="0.3">
      <c r="B2251" s="16" t="s">
        <v>840</v>
      </c>
      <c r="C2251" s="16" t="s">
        <v>208</v>
      </c>
      <c r="D2251" s="15">
        <v>34</v>
      </c>
      <c r="E2251" s="15" t="s">
        <v>38</v>
      </c>
      <c r="F2251" s="16" t="s">
        <v>372</v>
      </c>
      <c r="G2251" s="15" t="s">
        <v>387</v>
      </c>
      <c r="H2251" s="89" t="s">
        <v>384</v>
      </c>
      <c r="I2251" s="61">
        <v>9883.8013239847405</v>
      </c>
    </row>
    <row r="2252" spans="2:9" x14ac:dyDescent="0.3">
      <c r="B2252" s="16" t="s">
        <v>840</v>
      </c>
      <c r="C2252" s="16" t="s">
        <v>208</v>
      </c>
      <c r="D2252" s="15">
        <v>35</v>
      </c>
      <c r="E2252" s="15" t="s">
        <v>40</v>
      </c>
      <c r="F2252" s="16" t="s">
        <v>372</v>
      </c>
      <c r="G2252" s="15" t="s">
        <v>388</v>
      </c>
      <c r="H2252" s="89" t="s">
        <v>384</v>
      </c>
      <c r="I2252" s="61">
        <v>186824.30416901308</v>
      </c>
    </row>
    <row r="2253" spans="2:9" x14ac:dyDescent="0.3">
      <c r="B2253" s="16" t="s">
        <v>840</v>
      </c>
      <c r="C2253" s="16" t="s">
        <v>208</v>
      </c>
      <c r="D2253" s="15">
        <v>38</v>
      </c>
      <c r="E2253" s="15" t="s">
        <v>42</v>
      </c>
      <c r="F2253" s="16" t="s">
        <v>372</v>
      </c>
      <c r="G2253" s="15" t="s">
        <v>389</v>
      </c>
      <c r="H2253" s="89" t="s">
        <v>374</v>
      </c>
      <c r="I2253" s="61">
        <v>82313.313793237132</v>
      </c>
    </row>
    <row r="2254" spans="2:9" x14ac:dyDescent="0.3">
      <c r="B2254" s="16" t="s">
        <v>840</v>
      </c>
      <c r="C2254" s="16" t="s">
        <v>208</v>
      </c>
      <c r="D2254" s="15">
        <v>42</v>
      </c>
      <c r="E2254" s="15" t="s">
        <v>44</v>
      </c>
      <c r="F2254" s="16" t="s">
        <v>372</v>
      </c>
      <c r="G2254" s="15" t="s">
        <v>390</v>
      </c>
      <c r="H2254" s="89" t="s">
        <v>374</v>
      </c>
      <c r="I2254" s="61">
        <v>14332.941186854017</v>
      </c>
    </row>
    <row r="2255" spans="2:9" x14ac:dyDescent="0.3">
      <c r="B2255" s="16" t="s">
        <v>840</v>
      </c>
      <c r="C2255" s="16" t="s">
        <v>208</v>
      </c>
      <c r="D2255" s="15">
        <v>59</v>
      </c>
      <c r="E2255" s="15" t="s">
        <v>46</v>
      </c>
      <c r="F2255" s="16" t="s">
        <v>372</v>
      </c>
      <c r="G2255" s="15" t="s">
        <v>391</v>
      </c>
      <c r="H2255" s="89" t="s">
        <v>374</v>
      </c>
      <c r="I2255" s="61">
        <v>103468.41894753797</v>
      </c>
    </row>
    <row r="2256" spans="2:9" x14ac:dyDescent="0.3">
      <c r="B2256" s="16" t="s">
        <v>840</v>
      </c>
      <c r="C2256" s="16" t="s">
        <v>208</v>
      </c>
      <c r="D2256" s="15">
        <v>65</v>
      </c>
      <c r="E2256" s="15" t="s">
        <v>48</v>
      </c>
      <c r="F2256" s="16" t="s">
        <v>372</v>
      </c>
      <c r="G2256" s="15" t="s">
        <v>392</v>
      </c>
      <c r="H2256" s="89" t="s">
        <v>393</v>
      </c>
      <c r="I2256" s="61">
        <v>1053.7547363848566</v>
      </c>
    </row>
    <row r="2257" spans="2:9" x14ac:dyDescent="0.3">
      <c r="B2257" s="16" t="s">
        <v>840</v>
      </c>
      <c r="C2257" s="16" t="s">
        <v>208</v>
      </c>
      <c r="D2257" s="15">
        <v>84</v>
      </c>
      <c r="E2257" s="15" t="s">
        <v>50</v>
      </c>
      <c r="F2257" s="16" t="s">
        <v>372</v>
      </c>
      <c r="G2257" s="15" t="s">
        <v>394</v>
      </c>
      <c r="H2257" s="89" t="s">
        <v>393</v>
      </c>
      <c r="I2257" s="61">
        <v>12402.86144578313</v>
      </c>
    </row>
    <row r="2258" spans="2:9" x14ac:dyDescent="0.3">
      <c r="B2258" s="16" t="s">
        <v>840</v>
      </c>
      <c r="C2258" s="16" t="s">
        <v>208</v>
      </c>
      <c r="D2258" s="15">
        <v>90</v>
      </c>
      <c r="E2258" s="15" t="s">
        <v>52</v>
      </c>
      <c r="F2258" s="16" t="s">
        <v>372</v>
      </c>
      <c r="G2258" s="15" t="s">
        <v>395</v>
      </c>
      <c r="H2258" s="89" t="s">
        <v>384</v>
      </c>
      <c r="I2258" s="61">
        <v>252269.64158844957</v>
      </c>
    </row>
    <row r="2259" spans="2:9" x14ac:dyDescent="0.3">
      <c r="B2259" s="16" t="s">
        <v>840</v>
      </c>
      <c r="C2259" s="16" t="s">
        <v>208</v>
      </c>
      <c r="D2259" s="15">
        <v>91</v>
      </c>
      <c r="E2259" s="15" t="s">
        <v>54</v>
      </c>
      <c r="F2259" s="16" t="s">
        <v>372</v>
      </c>
      <c r="G2259" s="15" t="s">
        <v>396</v>
      </c>
      <c r="H2259" s="89" t="s">
        <v>384</v>
      </c>
      <c r="I2259" s="61">
        <v>191430.60305502455</v>
      </c>
    </row>
    <row r="2260" spans="2:9" x14ac:dyDescent="0.3">
      <c r="B2260" s="16" t="s">
        <v>840</v>
      </c>
      <c r="C2260" s="16" t="s">
        <v>208</v>
      </c>
      <c r="D2260" s="15">
        <v>98</v>
      </c>
      <c r="E2260" s="15" t="s">
        <v>56</v>
      </c>
      <c r="F2260" s="16" t="s">
        <v>372</v>
      </c>
      <c r="G2260" s="15" t="s">
        <v>397</v>
      </c>
      <c r="H2260" s="89" t="s">
        <v>381</v>
      </c>
      <c r="I2260" s="61">
        <v>740357.85731530748</v>
      </c>
    </row>
    <row r="2261" spans="2:9" x14ac:dyDescent="0.3">
      <c r="B2261" s="16" t="s">
        <v>840</v>
      </c>
      <c r="C2261" s="16" t="s">
        <v>208</v>
      </c>
      <c r="D2261" s="15">
        <v>109</v>
      </c>
      <c r="E2261" s="15" t="s">
        <v>58</v>
      </c>
      <c r="F2261" s="16" t="s">
        <v>372</v>
      </c>
      <c r="G2261" s="15" t="s">
        <v>398</v>
      </c>
      <c r="H2261" s="89" t="s">
        <v>393</v>
      </c>
      <c r="I2261" s="61">
        <v>14237.651102217451</v>
      </c>
    </row>
    <row r="2262" spans="2:9" x14ac:dyDescent="0.3">
      <c r="B2262" s="16" t="s">
        <v>840</v>
      </c>
      <c r="C2262" s="16" t="s">
        <v>208</v>
      </c>
      <c r="D2262" s="15">
        <v>114</v>
      </c>
      <c r="E2262" s="15" t="s">
        <v>60</v>
      </c>
      <c r="F2262" s="16" t="s">
        <v>372</v>
      </c>
      <c r="G2262" s="15" t="s">
        <v>399</v>
      </c>
      <c r="H2262" s="89" t="s">
        <v>376</v>
      </c>
      <c r="I2262" s="61">
        <v>202497.68479414316</v>
      </c>
    </row>
    <row r="2263" spans="2:9" x14ac:dyDescent="0.3">
      <c r="B2263" s="16" t="s">
        <v>840</v>
      </c>
      <c r="C2263" s="16" t="s">
        <v>208</v>
      </c>
      <c r="D2263" s="15">
        <v>125</v>
      </c>
      <c r="E2263" s="15" t="s">
        <v>62</v>
      </c>
      <c r="F2263" s="16" t="s">
        <v>372</v>
      </c>
      <c r="G2263" s="15" t="s">
        <v>400</v>
      </c>
      <c r="H2263" s="89" t="s">
        <v>381</v>
      </c>
      <c r="I2263" s="61">
        <v>262678.68062956654</v>
      </c>
    </row>
    <row r="2264" spans="2:9" x14ac:dyDescent="0.3">
      <c r="B2264" s="16" t="s">
        <v>840</v>
      </c>
      <c r="C2264" s="16" t="s">
        <v>208</v>
      </c>
      <c r="D2264" s="15">
        <v>127</v>
      </c>
      <c r="E2264" s="15" t="s">
        <v>64</v>
      </c>
      <c r="F2264" s="16" t="s">
        <v>372</v>
      </c>
      <c r="G2264" s="15" t="s">
        <v>401</v>
      </c>
      <c r="H2264" s="89" t="s">
        <v>393</v>
      </c>
      <c r="I2264" s="61">
        <v>7680.5735748379175</v>
      </c>
    </row>
    <row r="2265" spans="2:9" x14ac:dyDescent="0.3">
      <c r="B2265" s="16" t="s">
        <v>840</v>
      </c>
      <c r="C2265" s="16" t="s">
        <v>208</v>
      </c>
      <c r="D2265" s="15">
        <v>128</v>
      </c>
      <c r="E2265" s="15" t="s">
        <v>66</v>
      </c>
      <c r="F2265" s="16" t="s">
        <v>372</v>
      </c>
      <c r="G2265" s="15" t="s">
        <v>402</v>
      </c>
      <c r="H2265" s="89" t="s">
        <v>384</v>
      </c>
      <c r="I2265" s="61">
        <v>142376.51102217447</v>
      </c>
    </row>
    <row r="2266" spans="2:9" x14ac:dyDescent="0.3">
      <c r="B2266" s="16" t="s">
        <v>840</v>
      </c>
      <c r="C2266" s="16" t="s">
        <v>208</v>
      </c>
      <c r="D2266" s="19">
        <v>130</v>
      </c>
      <c r="E2266" s="19" t="s">
        <v>68</v>
      </c>
      <c r="F2266" s="20" t="s">
        <v>372</v>
      </c>
      <c r="G2266" s="19" t="s">
        <v>403</v>
      </c>
      <c r="H2266" s="90" t="s">
        <v>404</v>
      </c>
      <c r="I2266" s="62">
        <v>166972.95063220701</v>
      </c>
    </row>
    <row r="2267" spans="2:9" hidden="1" x14ac:dyDescent="0.3">
      <c r="B2267" s="16" t="s">
        <v>301</v>
      </c>
      <c r="C2267" s="16" t="s">
        <v>260</v>
      </c>
      <c r="D2267" s="15">
        <v>2</v>
      </c>
      <c r="E2267" s="15" t="s">
        <v>6</v>
      </c>
      <c r="F2267" s="16" t="s">
        <v>372</v>
      </c>
      <c r="G2267" s="15" t="s">
        <v>373</v>
      </c>
      <c r="H2267" s="89" t="s">
        <v>374</v>
      </c>
      <c r="I2267" s="61">
        <v>5362.2270893340328</v>
      </c>
    </row>
    <row r="2268" spans="2:9" hidden="1" x14ac:dyDescent="0.3">
      <c r="B2268" s="16" t="s">
        <v>301</v>
      </c>
      <c r="C2268" s="16" t="s">
        <v>260</v>
      </c>
      <c r="D2268" s="15">
        <v>11</v>
      </c>
      <c r="E2268" s="15" t="s">
        <v>10</v>
      </c>
      <c r="F2268" s="16" t="s">
        <v>372</v>
      </c>
      <c r="G2268" s="15" t="s">
        <v>375</v>
      </c>
      <c r="H2268" s="89" t="s">
        <v>376</v>
      </c>
      <c r="I2268" s="61">
        <v>203155.7274921448</v>
      </c>
    </row>
    <row r="2269" spans="2:9" hidden="1" x14ac:dyDescent="0.3">
      <c r="B2269" s="16" t="s">
        <v>301</v>
      </c>
      <c r="C2269" s="16" t="s">
        <v>260</v>
      </c>
      <c r="D2269" s="15">
        <v>23</v>
      </c>
      <c r="E2269" s="15" t="s">
        <v>323</v>
      </c>
      <c r="F2269" s="16" t="s">
        <v>372</v>
      </c>
      <c r="G2269" s="15" t="s">
        <v>377</v>
      </c>
      <c r="H2269" s="89" t="s">
        <v>376</v>
      </c>
      <c r="I2269" s="61">
        <v>217273.73446745286</v>
      </c>
    </row>
    <row r="2270" spans="2:9" hidden="1" x14ac:dyDescent="0.3">
      <c r="B2270" s="16" t="s">
        <v>301</v>
      </c>
      <c r="C2270" s="16" t="s">
        <v>260</v>
      </c>
      <c r="D2270" s="15">
        <v>24</v>
      </c>
      <c r="E2270" s="15" t="s">
        <v>14</v>
      </c>
      <c r="F2270" s="16" t="s">
        <v>372</v>
      </c>
      <c r="G2270" s="15" t="s">
        <v>378</v>
      </c>
      <c r="H2270" s="89" t="s">
        <v>376</v>
      </c>
      <c r="I2270" s="61">
        <v>233425.69160022054</v>
      </c>
    </row>
    <row r="2271" spans="2:9" hidden="1" x14ac:dyDescent="0.3">
      <c r="B2271" s="16" t="s">
        <v>301</v>
      </c>
      <c r="C2271" s="16" t="s">
        <v>260</v>
      </c>
      <c r="D2271" s="15">
        <v>25</v>
      </c>
      <c r="E2271" s="15" t="s">
        <v>18</v>
      </c>
      <c r="F2271" s="16" t="s">
        <v>372</v>
      </c>
      <c r="G2271" s="15" t="s">
        <v>379</v>
      </c>
      <c r="H2271" s="89" t="s">
        <v>374</v>
      </c>
      <c r="I2271" s="61">
        <v>93142.952798960396</v>
      </c>
    </row>
    <row r="2272" spans="2:9" hidden="1" x14ac:dyDescent="0.3">
      <c r="B2272" s="16" t="s">
        <v>301</v>
      </c>
      <c r="C2272" s="16" t="s">
        <v>260</v>
      </c>
      <c r="D2272" s="15">
        <v>26</v>
      </c>
      <c r="E2272" s="15" t="s">
        <v>22</v>
      </c>
      <c r="F2272" s="16" t="s">
        <v>372</v>
      </c>
      <c r="G2272" s="15" t="s">
        <v>380</v>
      </c>
      <c r="H2272" s="89" t="s">
        <v>381</v>
      </c>
      <c r="I2272" s="61">
        <v>119584.30484593569</v>
      </c>
    </row>
    <row r="2273" spans="2:9" hidden="1" x14ac:dyDescent="0.3">
      <c r="B2273" s="16" t="s">
        <v>301</v>
      </c>
      <c r="C2273" s="16" t="s">
        <v>260</v>
      </c>
      <c r="D2273" s="15">
        <v>27</v>
      </c>
      <c r="E2273" s="15" t="s">
        <v>26</v>
      </c>
      <c r="F2273" s="16" t="s">
        <v>372</v>
      </c>
      <c r="G2273" s="15" t="s">
        <v>382</v>
      </c>
      <c r="H2273" s="89" t="s">
        <v>374</v>
      </c>
      <c r="I2273" s="61">
        <v>1914.3060305502465</v>
      </c>
    </row>
    <row r="2274" spans="2:9" hidden="1" x14ac:dyDescent="0.3">
      <c r="B2274" s="16" t="s">
        <v>301</v>
      </c>
      <c r="C2274" s="16" t="s">
        <v>260</v>
      </c>
      <c r="D2274" s="15">
        <v>28</v>
      </c>
      <c r="E2274" s="15" t="s">
        <v>30</v>
      </c>
      <c r="F2274" s="16" t="s">
        <v>372</v>
      </c>
      <c r="G2274" s="15" t="s">
        <v>383</v>
      </c>
      <c r="H2274" s="89" t="s">
        <v>384</v>
      </c>
      <c r="I2274" s="61">
        <v>153623.05895165721</v>
      </c>
    </row>
    <row r="2275" spans="2:9" hidden="1" x14ac:dyDescent="0.3">
      <c r="B2275" s="16" t="s">
        <v>301</v>
      </c>
      <c r="C2275" s="16" t="s">
        <v>260</v>
      </c>
      <c r="D2275" s="15">
        <v>29</v>
      </c>
      <c r="E2275" s="15" t="s">
        <v>34</v>
      </c>
      <c r="F2275" s="16" t="s">
        <v>372</v>
      </c>
      <c r="G2275" s="15" t="s">
        <v>385</v>
      </c>
      <c r="H2275" s="89" t="s">
        <v>384</v>
      </c>
      <c r="I2275" s="61">
        <v>154161.45752274946</v>
      </c>
    </row>
    <row r="2276" spans="2:9" hidden="1" x14ac:dyDescent="0.3">
      <c r="B2276" s="16" t="s">
        <v>301</v>
      </c>
      <c r="C2276" s="16" t="s">
        <v>260</v>
      </c>
      <c r="D2276" s="15">
        <v>31</v>
      </c>
      <c r="E2276" s="15" t="s">
        <v>36</v>
      </c>
      <c r="F2276" s="16" t="s">
        <v>372</v>
      </c>
      <c r="G2276" s="15" t="s">
        <v>386</v>
      </c>
      <c r="H2276" s="89" t="s">
        <v>384</v>
      </c>
      <c r="I2276" s="61">
        <v>10926.472683503669</v>
      </c>
    </row>
    <row r="2277" spans="2:9" hidden="1" x14ac:dyDescent="0.3">
      <c r="B2277" s="16" t="s">
        <v>301</v>
      </c>
      <c r="C2277" s="16" t="s">
        <v>260</v>
      </c>
      <c r="D2277" s="15">
        <v>34</v>
      </c>
      <c r="E2277" s="15" t="s">
        <v>38</v>
      </c>
      <c r="F2277" s="16" t="s">
        <v>372</v>
      </c>
      <c r="G2277" s="15" t="s">
        <v>387</v>
      </c>
      <c r="H2277" s="89" t="s">
        <v>384</v>
      </c>
      <c r="I2277" s="61">
        <v>7373.0622478342948</v>
      </c>
    </row>
    <row r="2278" spans="2:9" hidden="1" x14ac:dyDescent="0.3">
      <c r="B2278" s="16" t="s">
        <v>301</v>
      </c>
      <c r="C2278" s="16" t="s">
        <v>260</v>
      </c>
      <c r="D2278" s="15">
        <v>35</v>
      </c>
      <c r="E2278" s="15" t="s">
        <v>40</v>
      </c>
      <c r="F2278" s="16" t="s">
        <v>372</v>
      </c>
      <c r="G2278" s="15" t="s">
        <v>388</v>
      </c>
      <c r="H2278" s="89" t="s">
        <v>384</v>
      </c>
      <c r="I2278" s="61">
        <v>186824.30416901308</v>
      </c>
    </row>
    <row r="2279" spans="2:9" hidden="1" x14ac:dyDescent="0.3">
      <c r="B2279" s="16" t="s">
        <v>301</v>
      </c>
      <c r="C2279" s="16" t="s">
        <v>260</v>
      </c>
      <c r="D2279" s="15">
        <v>38</v>
      </c>
      <c r="E2279" s="15" t="s">
        <v>42</v>
      </c>
      <c r="F2279" s="16" t="s">
        <v>372</v>
      </c>
      <c r="G2279" s="15" t="s">
        <v>389</v>
      </c>
      <c r="H2279" s="89" t="s">
        <v>374</v>
      </c>
      <c r="I2279" s="61">
        <v>78486.547252560093</v>
      </c>
    </row>
    <row r="2280" spans="2:9" hidden="1" x14ac:dyDescent="0.3">
      <c r="B2280" s="16" t="s">
        <v>301</v>
      </c>
      <c r="C2280" s="16" t="s">
        <v>260</v>
      </c>
      <c r="D2280" s="15">
        <v>42</v>
      </c>
      <c r="E2280" s="15" t="s">
        <v>44</v>
      </c>
      <c r="F2280" s="16" t="s">
        <v>372</v>
      </c>
      <c r="G2280" s="15" t="s">
        <v>390</v>
      </c>
      <c r="H2280" s="89" t="s">
        <v>374</v>
      </c>
      <c r="I2280" s="61">
        <v>14332.941186854017</v>
      </c>
    </row>
    <row r="2281" spans="2:9" hidden="1" x14ac:dyDescent="0.3">
      <c r="B2281" s="16" t="s">
        <v>301</v>
      </c>
      <c r="C2281" s="16" t="s">
        <v>260</v>
      </c>
      <c r="D2281" s="15">
        <v>59</v>
      </c>
      <c r="E2281" s="15" t="s">
        <v>46</v>
      </c>
      <c r="F2281" s="16" t="s">
        <v>372</v>
      </c>
      <c r="G2281" s="15" t="s">
        <v>391</v>
      </c>
      <c r="H2281" s="89" t="s">
        <v>374</v>
      </c>
      <c r="I2281" s="61">
        <v>103468.41894753797</v>
      </c>
    </row>
    <row r="2282" spans="2:9" hidden="1" x14ac:dyDescent="0.3">
      <c r="B2282" s="16" t="s">
        <v>301</v>
      </c>
      <c r="C2282" s="16" t="s">
        <v>260</v>
      </c>
      <c r="D2282" s="15">
        <v>65</v>
      </c>
      <c r="E2282" s="15" t="s">
        <v>48</v>
      </c>
      <c r="F2282" s="16" t="s">
        <v>372</v>
      </c>
      <c r="G2282" s="15" t="s">
        <v>392</v>
      </c>
      <c r="H2282" s="89" t="s">
        <v>393</v>
      </c>
      <c r="I2282" s="61">
        <v>1053.7547363848566</v>
      </c>
    </row>
    <row r="2283" spans="2:9" hidden="1" x14ac:dyDescent="0.3">
      <c r="B2283" s="16" t="s">
        <v>301</v>
      </c>
      <c r="C2283" s="16" t="s">
        <v>260</v>
      </c>
      <c r="D2283" s="15">
        <v>84</v>
      </c>
      <c r="E2283" s="15" t="s">
        <v>50</v>
      </c>
      <c r="F2283" s="16" t="s">
        <v>372</v>
      </c>
      <c r="G2283" s="15" t="s">
        <v>394</v>
      </c>
      <c r="H2283" s="89" t="s">
        <v>393</v>
      </c>
      <c r="I2283" s="61">
        <v>10724.454178668066</v>
      </c>
    </row>
    <row r="2284" spans="2:9" hidden="1" x14ac:dyDescent="0.3">
      <c r="B2284" s="16" t="s">
        <v>301</v>
      </c>
      <c r="C2284" s="16" t="s">
        <v>260</v>
      </c>
      <c r="D2284" s="15">
        <v>90</v>
      </c>
      <c r="E2284" s="15" t="s">
        <v>52</v>
      </c>
      <c r="F2284" s="16" t="s">
        <v>372</v>
      </c>
      <c r="G2284" s="15" t="s">
        <v>395</v>
      </c>
      <c r="H2284" s="89" t="s">
        <v>384</v>
      </c>
      <c r="I2284" s="61">
        <v>252269.64158844957</v>
      </c>
    </row>
    <row r="2285" spans="2:9" hidden="1" x14ac:dyDescent="0.3">
      <c r="B2285" s="16" t="s">
        <v>301</v>
      </c>
      <c r="C2285" s="16" t="s">
        <v>260</v>
      </c>
      <c r="D2285" s="15">
        <v>91</v>
      </c>
      <c r="E2285" s="15" t="s">
        <v>54</v>
      </c>
      <c r="F2285" s="16" t="s">
        <v>372</v>
      </c>
      <c r="G2285" s="15" t="s">
        <v>396</v>
      </c>
      <c r="H2285" s="89" t="s">
        <v>384</v>
      </c>
      <c r="I2285" s="61">
        <v>159784.73148749082</v>
      </c>
    </row>
    <row r="2286" spans="2:9" hidden="1" x14ac:dyDescent="0.3">
      <c r="B2286" s="16" t="s">
        <v>301</v>
      </c>
      <c r="C2286" s="16" t="s">
        <v>260</v>
      </c>
      <c r="D2286" s="15">
        <v>98</v>
      </c>
      <c r="E2286" s="15" t="s">
        <v>56</v>
      </c>
      <c r="F2286" s="16" t="s">
        <v>372</v>
      </c>
      <c r="G2286" s="15" t="s">
        <v>397</v>
      </c>
      <c r="H2286" s="89" t="s">
        <v>381</v>
      </c>
      <c r="I2286" s="61">
        <v>740357.85731530748</v>
      </c>
    </row>
    <row r="2287" spans="2:9" hidden="1" x14ac:dyDescent="0.3">
      <c r="B2287" s="16" t="s">
        <v>301</v>
      </c>
      <c r="C2287" s="16" t="s">
        <v>260</v>
      </c>
      <c r="D2287" s="15">
        <v>109</v>
      </c>
      <c r="E2287" s="15" t="s">
        <v>58</v>
      </c>
      <c r="F2287" s="16" t="s">
        <v>372</v>
      </c>
      <c r="G2287" s="15" t="s">
        <v>398</v>
      </c>
      <c r="H2287" s="89" t="s">
        <v>393</v>
      </c>
      <c r="I2287" s="61">
        <v>14237.651102217451</v>
      </c>
    </row>
    <row r="2288" spans="2:9" hidden="1" x14ac:dyDescent="0.3">
      <c r="B2288" s="16" t="s">
        <v>301</v>
      </c>
      <c r="C2288" s="16" t="s">
        <v>260</v>
      </c>
      <c r="D2288" s="15">
        <v>114</v>
      </c>
      <c r="E2288" s="15" t="s">
        <v>60</v>
      </c>
      <c r="F2288" s="16" t="s">
        <v>372</v>
      </c>
      <c r="G2288" s="15" t="s">
        <v>399</v>
      </c>
      <c r="H2288" s="89" t="s">
        <v>376</v>
      </c>
      <c r="I2288" s="61">
        <v>274822.55951086961</v>
      </c>
    </row>
    <row r="2289" spans="2:9" hidden="1" x14ac:dyDescent="0.3">
      <c r="B2289" s="16" t="s">
        <v>301</v>
      </c>
      <c r="C2289" s="16" t="s">
        <v>260</v>
      </c>
      <c r="D2289" s="15">
        <v>125</v>
      </c>
      <c r="E2289" s="15" t="s">
        <v>62</v>
      </c>
      <c r="F2289" s="16" t="s">
        <v>372</v>
      </c>
      <c r="G2289" s="15" t="s">
        <v>400</v>
      </c>
      <c r="H2289" s="89" t="s">
        <v>381</v>
      </c>
      <c r="I2289" s="61">
        <v>262678.68062956654</v>
      </c>
    </row>
    <row r="2290" spans="2:9" hidden="1" x14ac:dyDescent="0.3">
      <c r="B2290" s="16" t="s">
        <v>301</v>
      </c>
      <c r="C2290" s="16" t="s">
        <v>260</v>
      </c>
      <c r="D2290" s="15">
        <v>127</v>
      </c>
      <c r="E2290" s="15" t="s">
        <v>64</v>
      </c>
      <c r="F2290" s="16" t="s">
        <v>372</v>
      </c>
      <c r="G2290" s="15" t="s">
        <v>401</v>
      </c>
      <c r="H2290" s="89" t="s">
        <v>393</v>
      </c>
      <c r="I2290" s="61">
        <v>7680.5735748379175</v>
      </c>
    </row>
    <row r="2291" spans="2:9" hidden="1" x14ac:dyDescent="0.3">
      <c r="B2291" s="16" t="s">
        <v>301</v>
      </c>
      <c r="C2291" s="16" t="s">
        <v>260</v>
      </c>
      <c r="D2291" s="15">
        <v>128</v>
      </c>
      <c r="E2291" s="15" t="s">
        <v>66</v>
      </c>
      <c r="F2291" s="16" t="s">
        <v>372</v>
      </c>
      <c r="G2291" s="15" t="s">
        <v>402</v>
      </c>
      <c r="H2291" s="89" t="s">
        <v>384</v>
      </c>
      <c r="I2291" s="61">
        <v>168817.86306914978</v>
      </c>
    </row>
    <row r="2292" spans="2:9" hidden="1" x14ac:dyDescent="0.3">
      <c r="B2292" s="16" t="s">
        <v>301</v>
      </c>
      <c r="C2292" s="16" t="s">
        <v>260</v>
      </c>
      <c r="D2292" s="19">
        <v>130</v>
      </c>
      <c r="E2292" s="19" t="s">
        <v>68</v>
      </c>
      <c r="F2292" s="20" t="s">
        <v>372</v>
      </c>
      <c r="G2292" s="19" t="s">
        <v>403</v>
      </c>
      <c r="H2292" s="90" t="s">
        <v>404</v>
      </c>
      <c r="I2292" s="62">
        <v>143415.38046658371</v>
      </c>
    </row>
    <row r="2293" spans="2:9" hidden="1" x14ac:dyDescent="0.3">
      <c r="B2293" s="16" t="s">
        <v>301</v>
      </c>
      <c r="C2293" s="16" t="s">
        <v>217</v>
      </c>
      <c r="D2293" s="15">
        <v>2</v>
      </c>
      <c r="E2293" s="15" t="s">
        <v>6</v>
      </c>
      <c r="F2293" s="16" t="s">
        <v>372</v>
      </c>
      <c r="G2293" s="15" t="s">
        <v>373</v>
      </c>
      <c r="H2293" s="89" t="s">
        <v>374</v>
      </c>
      <c r="I2293" s="61">
        <v>4845.5871398303088</v>
      </c>
    </row>
    <row r="2294" spans="2:9" hidden="1" x14ac:dyDescent="0.3">
      <c r="B2294" s="16" t="s">
        <v>301</v>
      </c>
      <c r="C2294" s="16" t="s">
        <v>217</v>
      </c>
      <c r="D2294" s="15">
        <v>11</v>
      </c>
      <c r="E2294" s="15" t="s">
        <v>10</v>
      </c>
      <c r="F2294" s="16" t="s">
        <v>372</v>
      </c>
      <c r="G2294" s="15" t="s">
        <v>375</v>
      </c>
      <c r="H2294" s="89" t="s">
        <v>376</v>
      </c>
      <c r="I2294" s="61">
        <v>203155.7274921448</v>
      </c>
    </row>
    <row r="2295" spans="2:9" hidden="1" x14ac:dyDescent="0.3">
      <c r="B2295" s="16" t="s">
        <v>301</v>
      </c>
      <c r="C2295" s="16" t="s">
        <v>217</v>
      </c>
      <c r="D2295" s="15">
        <v>23</v>
      </c>
      <c r="E2295" s="15" t="s">
        <v>323</v>
      </c>
      <c r="F2295" s="16" t="s">
        <v>372</v>
      </c>
      <c r="G2295" s="15" t="s">
        <v>377</v>
      </c>
      <c r="H2295" s="89" t="s">
        <v>376</v>
      </c>
      <c r="I2295" s="61">
        <v>217273.73446745286</v>
      </c>
    </row>
    <row r="2296" spans="2:9" hidden="1" x14ac:dyDescent="0.3">
      <c r="B2296" s="16" t="s">
        <v>301</v>
      </c>
      <c r="C2296" s="16" t="s">
        <v>217</v>
      </c>
      <c r="D2296" s="15">
        <v>24</v>
      </c>
      <c r="E2296" s="15" t="s">
        <v>14</v>
      </c>
      <c r="F2296" s="16" t="s">
        <v>372</v>
      </c>
      <c r="G2296" s="15" t="s">
        <v>378</v>
      </c>
      <c r="H2296" s="89" t="s">
        <v>376</v>
      </c>
      <c r="I2296" s="61">
        <v>233425.69160022054</v>
      </c>
    </row>
    <row r="2297" spans="2:9" hidden="1" x14ac:dyDescent="0.3">
      <c r="B2297" s="16" t="s">
        <v>301</v>
      </c>
      <c r="C2297" s="16" t="s">
        <v>217</v>
      </c>
      <c r="D2297" s="15">
        <v>25</v>
      </c>
      <c r="E2297" s="15" t="s">
        <v>18</v>
      </c>
      <c r="F2297" s="16" t="s">
        <v>372</v>
      </c>
      <c r="G2297" s="15" t="s">
        <v>379</v>
      </c>
      <c r="H2297" s="89" t="s">
        <v>374</v>
      </c>
      <c r="I2297" s="61">
        <v>93142.952798960396</v>
      </c>
    </row>
    <row r="2298" spans="2:9" hidden="1" x14ac:dyDescent="0.3">
      <c r="B2298" s="16" t="s">
        <v>301</v>
      </c>
      <c r="C2298" s="16" t="s">
        <v>217</v>
      </c>
      <c r="D2298" s="15">
        <v>26</v>
      </c>
      <c r="E2298" s="15" t="s">
        <v>22</v>
      </c>
      <c r="F2298" s="16" t="s">
        <v>372</v>
      </c>
      <c r="G2298" s="15" t="s">
        <v>380</v>
      </c>
      <c r="H2298" s="89" t="s">
        <v>381</v>
      </c>
      <c r="I2298" s="61">
        <v>119584.30484593569</v>
      </c>
    </row>
    <row r="2299" spans="2:9" hidden="1" x14ac:dyDescent="0.3">
      <c r="B2299" s="16" t="s">
        <v>301</v>
      </c>
      <c r="C2299" s="16" t="s">
        <v>217</v>
      </c>
      <c r="D2299" s="15">
        <v>27</v>
      </c>
      <c r="E2299" s="15" t="s">
        <v>26</v>
      </c>
      <c r="F2299" s="16" t="s">
        <v>372</v>
      </c>
      <c r="G2299" s="15" t="s">
        <v>382</v>
      </c>
      <c r="H2299" s="89" t="s">
        <v>374</v>
      </c>
      <c r="I2299" s="61">
        <v>1914.3060305502465</v>
      </c>
    </row>
    <row r="2300" spans="2:9" hidden="1" x14ac:dyDescent="0.3">
      <c r="B2300" s="16" t="s">
        <v>301</v>
      </c>
      <c r="C2300" s="16" t="s">
        <v>217</v>
      </c>
      <c r="D2300" s="15">
        <v>28</v>
      </c>
      <c r="E2300" s="15" t="s">
        <v>30</v>
      </c>
      <c r="F2300" s="16" t="s">
        <v>372</v>
      </c>
      <c r="G2300" s="15" t="s">
        <v>383</v>
      </c>
      <c r="H2300" s="89" t="s">
        <v>384</v>
      </c>
      <c r="I2300" s="61">
        <v>153623.05895165721</v>
      </c>
    </row>
    <row r="2301" spans="2:9" hidden="1" x14ac:dyDescent="0.3">
      <c r="B2301" s="16" t="s">
        <v>301</v>
      </c>
      <c r="C2301" s="16" t="s">
        <v>217</v>
      </c>
      <c r="D2301" s="15">
        <v>29</v>
      </c>
      <c r="E2301" s="15" t="s">
        <v>34</v>
      </c>
      <c r="F2301" s="16" t="s">
        <v>372</v>
      </c>
      <c r="G2301" s="15" t="s">
        <v>385</v>
      </c>
      <c r="H2301" s="89" t="s">
        <v>384</v>
      </c>
      <c r="I2301" s="61">
        <v>154161.45752274946</v>
      </c>
    </row>
    <row r="2302" spans="2:9" hidden="1" x14ac:dyDescent="0.3">
      <c r="B2302" s="16" t="s">
        <v>301</v>
      </c>
      <c r="C2302" s="16" t="s">
        <v>217</v>
      </c>
      <c r="D2302" s="15">
        <v>31</v>
      </c>
      <c r="E2302" s="15" t="s">
        <v>36</v>
      </c>
      <c r="F2302" s="16" t="s">
        <v>372</v>
      </c>
      <c r="G2302" s="15" t="s">
        <v>386</v>
      </c>
      <c r="H2302" s="89" t="s">
        <v>384</v>
      </c>
      <c r="I2302" s="61">
        <v>10926.472683503669</v>
      </c>
    </row>
    <row r="2303" spans="2:9" hidden="1" x14ac:dyDescent="0.3">
      <c r="B2303" s="16" t="s">
        <v>301</v>
      </c>
      <c r="C2303" s="16" t="s">
        <v>217</v>
      </c>
      <c r="D2303" s="15">
        <v>34</v>
      </c>
      <c r="E2303" s="15" t="s">
        <v>38</v>
      </c>
      <c r="F2303" s="16" t="s">
        <v>372</v>
      </c>
      <c r="G2303" s="15" t="s">
        <v>387</v>
      </c>
      <c r="H2303" s="89" t="s">
        <v>384</v>
      </c>
      <c r="I2303" s="61">
        <v>9400.4390512707978</v>
      </c>
    </row>
    <row r="2304" spans="2:9" hidden="1" x14ac:dyDescent="0.3">
      <c r="B2304" s="16" t="s">
        <v>301</v>
      </c>
      <c r="C2304" s="16" t="s">
        <v>217</v>
      </c>
      <c r="D2304" s="15">
        <v>35</v>
      </c>
      <c r="E2304" s="15" t="s">
        <v>40</v>
      </c>
      <c r="F2304" s="16" t="s">
        <v>372</v>
      </c>
      <c r="G2304" s="15" t="s">
        <v>388</v>
      </c>
      <c r="H2304" s="89" t="s">
        <v>384</v>
      </c>
      <c r="I2304" s="61">
        <v>186824.30416901308</v>
      </c>
    </row>
    <row r="2305" spans="2:9" hidden="1" x14ac:dyDescent="0.3">
      <c r="B2305" s="16" t="s">
        <v>301</v>
      </c>
      <c r="C2305" s="16" t="s">
        <v>217</v>
      </c>
      <c r="D2305" s="15">
        <v>38</v>
      </c>
      <c r="E2305" s="15" t="s">
        <v>42</v>
      </c>
      <c r="F2305" s="16" t="s">
        <v>372</v>
      </c>
      <c r="G2305" s="15" t="s">
        <v>389</v>
      </c>
      <c r="H2305" s="89" t="s">
        <v>374</v>
      </c>
      <c r="I2305" s="61">
        <v>78486.547252560093</v>
      </c>
    </row>
    <row r="2306" spans="2:9" hidden="1" x14ac:dyDescent="0.3">
      <c r="B2306" s="16" t="s">
        <v>301</v>
      </c>
      <c r="C2306" s="16" t="s">
        <v>217</v>
      </c>
      <c r="D2306" s="15">
        <v>42</v>
      </c>
      <c r="E2306" s="15" t="s">
        <v>44</v>
      </c>
      <c r="F2306" s="16" t="s">
        <v>372</v>
      </c>
      <c r="G2306" s="15" t="s">
        <v>390</v>
      </c>
      <c r="H2306" s="89" t="s">
        <v>374</v>
      </c>
      <c r="I2306" s="61">
        <v>14332.941186854017</v>
      </c>
    </row>
    <row r="2307" spans="2:9" hidden="1" x14ac:dyDescent="0.3">
      <c r="B2307" s="16" t="s">
        <v>301</v>
      </c>
      <c r="C2307" s="16" t="s">
        <v>217</v>
      </c>
      <c r="D2307" s="15">
        <v>59</v>
      </c>
      <c r="E2307" s="15" t="s">
        <v>46</v>
      </c>
      <c r="F2307" s="16" t="s">
        <v>372</v>
      </c>
      <c r="G2307" s="15" t="s">
        <v>391</v>
      </c>
      <c r="H2307" s="89" t="s">
        <v>374</v>
      </c>
      <c r="I2307" s="61">
        <v>103468.41894753797</v>
      </c>
    </row>
    <row r="2308" spans="2:9" hidden="1" x14ac:dyDescent="0.3">
      <c r="B2308" s="16" t="s">
        <v>301</v>
      </c>
      <c r="C2308" s="16" t="s">
        <v>217</v>
      </c>
      <c r="D2308" s="15">
        <v>65</v>
      </c>
      <c r="E2308" s="15" t="s">
        <v>48</v>
      </c>
      <c r="F2308" s="16" t="s">
        <v>372</v>
      </c>
      <c r="G2308" s="15" t="s">
        <v>392</v>
      </c>
      <c r="H2308" s="89" t="s">
        <v>393</v>
      </c>
      <c r="I2308" s="61">
        <v>1053.7547363848566</v>
      </c>
    </row>
    <row r="2309" spans="2:9" hidden="1" x14ac:dyDescent="0.3">
      <c r="B2309" s="16" t="s">
        <v>301</v>
      </c>
      <c r="C2309" s="16" t="s">
        <v>217</v>
      </c>
      <c r="D2309" s="15">
        <v>84</v>
      </c>
      <c r="E2309" s="15" t="s">
        <v>50</v>
      </c>
      <c r="F2309" s="16" t="s">
        <v>372</v>
      </c>
      <c r="G2309" s="15" t="s">
        <v>394</v>
      </c>
      <c r="H2309" s="89" t="s">
        <v>393</v>
      </c>
      <c r="I2309" s="61">
        <v>5818.2938916036555</v>
      </c>
    </row>
    <row r="2310" spans="2:9" hidden="1" x14ac:dyDescent="0.3">
      <c r="B2310" s="16" t="s">
        <v>301</v>
      </c>
      <c r="C2310" s="16" t="s">
        <v>217</v>
      </c>
      <c r="D2310" s="15">
        <v>90</v>
      </c>
      <c r="E2310" s="15" t="s">
        <v>52</v>
      </c>
      <c r="F2310" s="16" t="s">
        <v>372</v>
      </c>
      <c r="G2310" s="15" t="s">
        <v>395</v>
      </c>
      <c r="H2310" s="89" t="s">
        <v>384</v>
      </c>
      <c r="I2310" s="61">
        <v>252269.64158844957</v>
      </c>
    </row>
    <row r="2311" spans="2:9" hidden="1" x14ac:dyDescent="0.3">
      <c r="B2311" s="16" t="s">
        <v>301</v>
      </c>
      <c r="C2311" s="16" t="s">
        <v>217</v>
      </c>
      <c r="D2311" s="15">
        <v>91</v>
      </c>
      <c r="E2311" s="15" t="s">
        <v>54</v>
      </c>
      <c r="F2311" s="16" t="s">
        <v>372</v>
      </c>
      <c r="G2311" s="15" t="s">
        <v>396</v>
      </c>
      <c r="H2311" s="89" t="s">
        <v>384</v>
      </c>
      <c r="I2311" s="61">
        <v>159784.73148749082</v>
      </c>
    </row>
    <row r="2312" spans="2:9" hidden="1" x14ac:dyDescent="0.3">
      <c r="B2312" s="16" t="s">
        <v>301</v>
      </c>
      <c r="C2312" s="16" t="s">
        <v>217</v>
      </c>
      <c r="D2312" s="15">
        <v>98</v>
      </c>
      <c r="E2312" s="15" t="s">
        <v>56</v>
      </c>
      <c r="F2312" s="16" t="s">
        <v>372</v>
      </c>
      <c r="G2312" s="15" t="s">
        <v>397</v>
      </c>
      <c r="H2312" s="89" t="s">
        <v>381</v>
      </c>
      <c r="I2312" s="61">
        <v>740357.85731530748</v>
      </c>
    </row>
    <row r="2313" spans="2:9" hidden="1" x14ac:dyDescent="0.3">
      <c r="B2313" s="16" t="s">
        <v>301</v>
      </c>
      <c r="C2313" s="16" t="s">
        <v>217</v>
      </c>
      <c r="D2313" s="15">
        <v>109</v>
      </c>
      <c r="E2313" s="15" t="s">
        <v>58</v>
      </c>
      <c r="F2313" s="16" t="s">
        <v>372</v>
      </c>
      <c r="G2313" s="15" t="s">
        <v>398</v>
      </c>
      <c r="H2313" s="89" t="s">
        <v>393</v>
      </c>
      <c r="I2313" s="61">
        <v>14237.651102217451</v>
      </c>
    </row>
    <row r="2314" spans="2:9" hidden="1" x14ac:dyDescent="0.3">
      <c r="B2314" s="16" t="s">
        <v>301</v>
      </c>
      <c r="C2314" s="16" t="s">
        <v>217</v>
      </c>
      <c r="D2314" s="15">
        <v>114</v>
      </c>
      <c r="E2314" s="15" t="s">
        <v>60</v>
      </c>
      <c r="F2314" s="16" t="s">
        <v>372</v>
      </c>
      <c r="G2314" s="15" t="s">
        <v>399</v>
      </c>
      <c r="H2314" s="89" t="s">
        <v>376</v>
      </c>
      <c r="I2314" s="61">
        <v>274822.55951086961</v>
      </c>
    </row>
    <row r="2315" spans="2:9" hidden="1" x14ac:dyDescent="0.3">
      <c r="B2315" s="16" t="s">
        <v>301</v>
      </c>
      <c r="C2315" s="16" t="s">
        <v>217</v>
      </c>
      <c r="D2315" s="15">
        <v>125</v>
      </c>
      <c r="E2315" s="15" t="s">
        <v>62</v>
      </c>
      <c r="F2315" s="16" t="s">
        <v>372</v>
      </c>
      <c r="G2315" s="15" t="s">
        <v>400</v>
      </c>
      <c r="H2315" s="89" t="s">
        <v>381</v>
      </c>
      <c r="I2315" s="61">
        <v>262678.68062956654</v>
      </c>
    </row>
    <row r="2316" spans="2:9" hidden="1" x14ac:dyDescent="0.3">
      <c r="B2316" s="16" t="s">
        <v>301</v>
      </c>
      <c r="C2316" s="16" t="s">
        <v>217</v>
      </c>
      <c r="D2316" s="15">
        <v>127</v>
      </c>
      <c r="E2316" s="15" t="s">
        <v>64</v>
      </c>
      <c r="F2316" s="16" t="s">
        <v>372</v>
      </c>
      <c r="G2316" s="15" t="s">
        <v>401</v>
      </c>
      <c r="H2316" s="89" t="s">
        <v>393</v>
      </c>
      <c r="I2316" s="61">
        <v>7680.5735748379175</v>
      </c>
    </row>
    <row r="2317" spans="2:9" hidden="1" x14ac:dyDescent="0.3">
      <c r="B2317" s="16" t="s">
        <v>301</v>
      </c>
      <c r="C2317" s="16" t="s">
        <v>217</v>
      </c>
      <c r="D2317" s="15">
        <v>128</v>
      </c>
      <c r="E2317" s="15" t="s">
        <v>66</v>
      </c>
      <c r="F2317" s="16" t="s">
        <v>372</v>
      </c>
      <c r="G2317" s="15" t="s">
        <v>402</v>
      </c>
      <c r="H2317" s="89" t="s">
        <v>384</v>
      </c>
      <c r="I2317" s="61">
        <v>168817.86306914978</v>
      </c>
    </row>
    <row r="2318" spans="2:9" hidden="1" x14ac:dyDescent="0.3">
      <c r="B2318" s="16" t="s">
        <v>301</v>
      </c>
      <c r="C2318" s="16" t="s">
        <v>217</v>
      </c>
      <c r="D2318" s="19">
        <v>130</v>
      </c>
      <c r="E2318" s="19" t="s">
        <v>68</v>
      </c>
      <c r="F2318" s="20" t="s">
        <v>372</v>
      </c>
      <c r="G2318" s="19" t="s">
        <v>403</v>
      </c>
      <c r="H2318" s="90" t="s">
        <v>404</v>
      </c>
      <c r="I2318" s="62">
        <v>143415.38046658371</v>
      </c>
    </row>
    <row r="2319" spans="2:9" hidden="1" x14ac:dyDescent="0.3">
      <c r="B2319" s="16" t="s">
        <v>301</v>
      </c>
      <c r="C2319" s="16" t="s">
        <v>201</v>
      </c>
      <c r="D2319" s="15">
        <v>2</v>
      </c>
      <c r="E2319" s="15" t="s">
        <v>6</v>
      </c>
      <c r="F2319" s="16" t="s">
        <v>372</v>
      </c>
      <c r="G2319" s="15" t="s">
        <v>373</v>
      </c>
      <c r="H2319" s="89" t="s">
        <v>374</v>
      </c>
      <c r="I2319" s="61">
        <v>4845.5871398303088</v>
      </c>
    </row>
    <row r="2320" spans="2:9" hidden="1" x14ac:dyDescent="0.3">
      <c r="B2320" s="16" t="s">
        <v>301</v>
      </c>
      <c r="C2320" s="16" t="s">
        <v>201</v>
      </c>
      <c r="D2320" s="15">
        <v>11</v>
      </c>
      <c r="E2320" s="15" t="s">
        <v>10</v>
      </c>
      <c r="F2320" s="16" t="s">
        <v>372</v>
      </c>
      <c r="G2320" s="15" t="s">
        <v>375</v>
      </c>
      <c r="H2320" s="89" t="s">
        <v>376</v>
      </c>
      <c r="I2320" s="61">
        <v>203155.7274921448</v>
      </c>
    </row>
    <row r="2321" spans="2:9" hidden="1" x14ac:dyDescent="0.3">
      <c r="B2321" s="16" t="s">
        <v>301</v>
      </c>
      <c r="C2321" s="16" t="s">
        <v>201</v>
      </c>
      <c r="D2321" s="15">
        <v>23</v>
      </c>
      <c r="E2321" s="15" t="s">
        <v>323</v>
      </c>
      <c r="F2321" s="16" t="s">
        <v>372</v>
      </c>
      <c r="G2321" s="15" t="s">
        <v>377</v>
      </c>
      <c r="H2321" s="89" t="s">
        <v>376</v>
      </c>
      <c r="I2321" s="61">
        <v>217273.73446745286</v>
      </c>
    </row>
    <row r="2322" spans="2:9" hidden="1" x14ac:dyDescent="0.3">
      <c r="B2322" s="16" t="s">
        <v>301</v>
      </c>
      <c r="C2322" s="16" t="s">
        <v>201</v>
      </c>
      <c r="D2322" s="15">
        <v>24</v>
      </c>
      <c r="E2322" s="15" t="s">
        <v>14</v>
      </c>
      <c r="F2322" s="16" t="s">
        <v>372</v>
      </c>
      <c r="G2322" s="15" t="s">
        <v>378</v>
      </c>
      <c r="H2322" s="89" t="s">
        <v>376</v>
      </c>
      <c r="I2322" s="61">
        <v>233425.69160022054</v>
      </c>
    </row>
    <row r="2323" spans="2:9" hidden="1" x14ac:dyDescent="0.3">
      <c r="B2323" s="16" t="s">
        <v>301</v>
      </c>
      <c r="C2323" s="16" t="s">
        <v>201</v>
      </c>
      <c r="D2323" s="15">
        <v>25</v>
      </c>
      <c r="E2323" s="15" t="s">
        <v>18</v>
      </c>
      <c r="F2323" s="16" t="s">
        <v>372</v>
      </c>
      <c r="G2323" s="15" t="s">
        <v>379</v>
      </c>
      <c r="H2323" s="89" t="s">
        <v>374</v>
      </c>
      <c r="I2323" s="61">
        <v>93142.952798960396</v>
      </c>
    </row>
    <row r="2324" spans="2:9" hidden="1" x14ac:dyDescent="0.3">
      <c r="B2324" s="16" t="s">
        <v>301</v>
      </c>
      <c r="C2324" s="16" t="s">
        <v>201</v>
      </c>
      <c r="D2324" s="15">
        <v>26</v>
      </c>
      <c r="E2324" s="15" t="s">
        <v>22</v>
      </c>
      <c r="F2324" s="16" t="s">
        <v>372</v>
      </c>
      <c r="G2324" s="15" t="s">
        <v>380</v>
      </c>
      <c r="H2324" s="89" t="s">
        <v>381</v>
      </c>
      <c r="I2324" s="61">
        <v>119584.30484593569</v>
      </c>
    </row>
    <row r="2325" spans="2:9" hidden="1" x14ac:dyDescent="0.3">
      <c r="B2325" s="16" t="s">
        <v>301</v>
      </c>
      <c r="C2325" s="16" t="s">
        <v>201</v>
      </c>
      <c r="D2325" s="15">
        <v>27</v>
      </c>
      <c r="E2325" s="15" t="s">
        <v>26</v>
      </c>
      <c r="F2325" s="16" t="s">
        <v>372</v>
      </c>
      <c r="G2325" s="15" t="s">
        <v>382</v>
      </c>
      <c r="H2325" s="89" t="s">
        <v>374</v>
      </c>
      <c r="I2325" s="61">
        <v>1914.3060305502465</v>
      </c>
    </row>
    <row r="2326" spans="2:9" hidden="1" x14ac:dyDescent="0.3">
      <c r="B2326" s="16" t="s">
        <v>301</v>
      </c>
      <c r="C2326" s="16" t="s">
        <v>201</v>
      </c>
      <c r="D2326" s="15">
        <v>28</v>
      </c>
      <c r="E2326" s="15" t="s">
        <v>30</v>
      </c>
      <c r="F2326" s="16" t="s">
        <v>372</v>
      </c>
      <c r="G2326" s="15" t="s">
        <v>383</v>
      </c>
      <c r="H2326" s="89" t="s">
        <v>384</v>
      </c>
      <c r="I2326" s="61">
        <v>153623.05895165721</v>
      </c>
    </row>
    <row r="2327" spans="2:9" hidden="1" x14ac:dyDescent="0.3">
      <c r="B2327" s="16" t="s">
        <v>301</v>
      </c>
      <c r="C2327" s="16" t="s">
        <v>201</v>
      </c>
      <c r="D2327" s="15">
        <v>29</v>
      </c>
      <c r="E2327" s="15" t="s">
        <v>34</v>
      </c>
      <c r="F2327" s="16" t="s">
        <v>372</v>
      </c>
      <c r="G2327" s="15" t="s">
        <v>385</v>
      </c>
      <c r="H2327" s="89" t="s">
        <v>384</v>
      </c>
      <c r="I2327" s="61">
        <v>154161.45752274946</v>
      </c>
    </row>
    <row r="2328" spans="2:9" hidden="1" x14ac:dyDescent="0.3">
      <c r="B2328" s="16" t="s">
        <v>301</v>
      </c>
      <c r="C2328" s="16" t="s">
        <v>201</v>
      </c>
      <c r="D2328" s="15">
        <v>31</v>
      </c>
      <c r="E2328" s="15" t="s">
        <v>36</v>
      </c>
      <c r="F2328" s="16" t="s">
        <v>372</v>
      </c>
      <c r="G2328" s="15" t="s">
        <v>386</v>
      </c>
      <c r="H2328" s="89" t="s">
        <v>384</v>
      </c>
      <c r="I2328" s="61">
        <v>10926.472683503669</v>
      </c>
    </row>
    <row r="2329" spans="2:9" hidden="1" x14ac:dyDescent="0.3">
      <c r="B2329" s="16" t="s">
        <v>301</v>
      </c>
      <c r="C2329" s="16" t="s">
        <v>201</v>
      </c>
      <c r="D2329" s="15">
        <v>34</v>
      </c>
      <c r="E2329" s="15" t="s">
        <v>38</v>
      </c>
      <c r="F2329" s="16" t="s">
        <v>372</v>
      </c>
      <c r="G2329" s="15" t="s">
        <v>387</v>
      </c>
      <c r="H2329" s="89" t="s">
        <v>384</v>
      </c>
      <c r="I2329" s="61">
        <v>9400.4390512707978</v>
      </c>
    </row>
    <row r="2330" spans="2:9" hidden="1" x14ac:dyDescent="0.3">
      <c r="B2330" s="16" t="s">
        <v>301</v>
      </c>
      <c r="C2330" s="16" t="s">
        <v>201</v>
      </c>
      <c r="D2330" s="15">
        <v>35</v>
      </c>
      <c r="E2330" s="15" t="s">
        <v>40</v>
      </c>
      <c r="F2330" s="16" t="s">
        <v>372</v>
      </c>
      <c r="G2330" s="15" t="s">
        <v>388</v>
      </c>
      <c r="H2330" s="89" t="s">
        <v>384</v>
      </c>
      <c r="I2330" s="61">
        <v>186824.30416901308</v>
      </c>
    </row>
    <row r="2331" spans="2:9" hidden="1" x14ac:dyDescent="0.3">
      <c r="B2331" s="16" t="s">
        <v>301</v>
      </c>
      <c r="C2331" s="16" t="s">
        <v>201</v>
      </c>
      <c r="D2331" s="15">
        <v>38</v>
      </c>
      <c r="E2331" s="15" t="s">
        <v>42</v>
      </c>
      <c r="F2331" s="16" t="s">
        <v>372</v>
      </c>
      <c r="G2331" s="15" t="s">
        <v>389</v>
      </c>
      <c r="H2331" s="89" t="s">
        <v>374</v>
      </c>
      <c r="I2331" s="61">
        <v>78486.547252560093</v>
      </c>
    </row>
    <row r="2332" spans="2:9" hidden="1" x14ac:dyDescent="0.3">
      <c r="B2332" s="16" t="s">
        <v>301</v>
      </c>
      <c r="C2332" s="16" t="s">
        <v>201</v>
      </c>
      <c r="D2332" s="15">
        <v>42</v>
      </c>
      <c r="E2332" s="15" t="s">
        <v>44</v>
      </c>
      <c r="F2332" s="16" t="s">
        <v>372</v>
      </c>
      <c r="G2332" s="15" t="s">
        <v>390</v>
      </c>
      <c r="H2332" s="89" t="s">
        <v>374</v>
      </c>
      <c r="I2332" s="61">
        <v>14332.941186854017</v>
      </c>
    </row>
    <row r="2333" spans="2:9" hidden="1" x14ac:dyDescent="0.3">
      <c r="B2333" s="16" t="s">
        <v>301</v>
      </c>
      <c r="C2333" s="16" t="s">
        <v>201</v>
      </c>
      <c r="D2333" s="15">
        <v>59</v>
      </c>
      <c r="E2333" s="15" t="s">
        <v>46</v>
      </c>
      <c r="F2333" s="16" t="s">
        <v>372</v>
      </c>
      <c r="G2333" s="15" t="s">
        <v>391</v>
      </c>
      <c r="H2333" s="89" t="s">
        <v>374</v>
      </c>
      <c r="I2333" s="61">
        <v>103468.41894753797</v>
      </c>
    </row>
    <row r="2334" spans="2:9" hidden="1" x14ac:dyDescent="0.3">
      <c r="B2334" s="16" t="s">
        <v>301</v>
      </c>
      <c r="C2334" s="16" t="s">
        <v>201</v>
      </c>
      <c r="D2334" s="15">
        <v>65</v>
      </c>
      <c r="E2334" s="15" t="s">
        <v>48</v>
      </c>
      <c r="F2334" s="16" t="s">
        <v>372</v>
      </c>
      <c r="G2334" s="15" t="s">
        <v>392</v>
      </c>
      <c r="H2334" s="89" t="s">
        <v>393</v>
      </c>
      <c r="I2334" s="61">
        <v>1053.7547363848566</v>
      </c>
    </row>
    <row r="2335" spans="2:9" hidden="1" x14ac:dyDescent="0.3">
      <c r="B2335" s="16" t="s">
        <v>301</v>
      </c>
      <c r="C2335" s="16" t="s">
        <v>201</v>
      </c>
      <c r="D2335" s="15">
        <v>84</v>
      </c>
      <c r="E2335" s="15" t="s">
        <v>50</v>
      </c>
      <c r="F2335" s="16" t="s">
        <v>372</v>
      </c>
      <c r="G2335" s="15" t="s">
        <v>394</v>
      </c>
      <c r="H2335" s="89" t="s">
        <v>393</v>
      </c>
      <c r="I2335" s="61">
        <v>5818.2938916036555</v>
      </c>
    </row>
    <row r="2336" spans="2:9" hidden="1" x14ac:dyDescent="0.3">
      <c r="B2336" s="16" t="s">
        <v>301</v>
      </c>
      <c r="C2336" s="16" t="s">
        <v>201</v>
      </c>
      <c r="D2336" s="15">
        <v>90</v>
      </c>
      <c r="E2336" s="15" t="s">
        <v>52</v>
      </c>
      <c r="F2336" s="16" t="s">
        <v>372</v>
      </c>
      <c r="G2336" s="15" t="s">
        <v>395</v>
      </c>
      <c r="H2336" s="89" t="s">
        <v>384</v>
      </c>
      <c r="I2336" s="61">
        <v>252269.64158844957</v>
      </c>
    </row>
    <row r="2337" spans="2:9" hidden="1" x14ac:dyDescent="0.3">
      <c r="B2337" s="16" t="s">
        <v>301</v>
      </c>
      <c r="C2337" s="16" t="s">
        <v>201</v>
      </c>
      <c r="D2337" s="15">
        <v>91</v>
      </c>
      <c r="E2337" s="15" t="s">
        <v>54</v>
      </c>
      <c r="F2337" s="16" t="s">
        <v>372</v>
      </c>
      <c r="G2337" s="15" t="s">
        <v>396</v>
      </c>
      <c r="H2337" s="89" t="s">
        <v>384</v>
      </c>
      <c r="I2337" s="61">
        <v>159784.73148749082</v>
      </c>
    </row>
    <row r="2338" spans="2:9" hidden="1" x14ac:dyDescent="0.3">
      <c r="B2338" s="16" t="s">
        <v>301</v>
      </c>
      <c r="C2338" s="16" t="s">
        <v>201</v>
      </c>
      <c r="D2338" s="15">
        <v>98</v>
      </c>
      <c r="E2338" s="15" t="s">
        <v>56</v>
      </c>
      <c r="F2338" s="16" t="s">
        <v>372</v>
      </c>
      <c r="G2338" s="15" t="s">
        <v>397</v>
      </c>
      <c r="H2338" s="89" t="s">
        <v>381</v>
      </c>
      <c r="I2338" s="61">
        <v>740357.85731530748</v>
      </c>
    </row>
    <row r="2339" spans="2:9" hidden="1" x14ac:dyDescent="0.3">
      <c r="B2339" s="16" t="s">
        <v>301</v>
      </c>
      <c r="C2339" s="16" t="s">
        <v>201</v>
      </c>
      <c r="D2339" s="15">
        <v>109</v>
      </c>
      <c r="E2339" s="15" t="s">
        <v>58</v>
      </c>
      <c r="F2339" s="16" t="s">
        <v>372</v>
      </c>
      <c r="G2339" s="15" t="s">
        <v>398</v>
      </c>
      <c r="H2339" s="89" t="s">
        <v>393</v>
      </c>
      <c r="I2339" s="61">
        <v>14237.651102217451</v>
      </c>
    </row>
    <row r="2340" spans="2:9" hidden="1" x14ac:dyDescent="0.3">
      <c r="B2340" s="16" t="s">
        <v>301</v>
      </c>
      <c r="C2340" s="16" t="s">
        <v>201</v>
      </c>
      <c r="D2340" s="15">
        <v>114</v>
      </c>
      <c r="E2340" s="15" t="s">
        <v>60</v>
      </c>
      <c r="F2340" s="16" t="s">
        <v>372</v>
      </c>
      <c r="G2340" s="15" t="s">
        <v>399</v>
      </c>
      <c r="H2340" s="89" t="s">
        <v>376</v>
      </c>
      <c r="I2340" s="61">
        <v>274822.55951086961</v>
      </c>
    </row>
    <row r="2341" spans="2:9" hidden="1" x14ac:dyDescent="0.3">
      <c r="B2341" s="16" t="s">
        <v>301</v>
      </c>
      <c r="C2341" s="16" t="s">
        <v>201</v>
      </c>
      <c r="D2341" s="15">
        <v>125</v>
      </c>
      <c r="E2341" s="15" t="s">
        <v>62</v>
      </c>
      <c r="F2341" s="16" t="s">
        <v>372</v>
      </c>
      <c r="G2341" s="15" t="s">
        <v>400</v>
      </c>
      <c r="H2341" s="89" t="s">
        <v>381</v>
      </c>
      <c r="I2341" s="61">
        <v>262678.68062956654</v>
      </c>
    </row>
    <row r="2342" spans="2:9" hidden="1" x14ac:dyDescent="0.3">
      <c r="B2342" s="16" t="s">
        <v>301</v>
      </c>
      <c r="C2342" s="16" t="s">
        <v>201</v>
      </c>
      <c r="D2342" s="15">
        <v>127</v>
      </c>
      <c r="E2342" s="15" t="s">
        <v>64</v>
      </c>
      <c r="F2342" s="16" t="s">
        <v>372</v>
      </c>
      <c r="G2342" s="15" t="s">
        <v>401</v>
      </c>
      <c r="H2342" s="89" t="s">
        <v>393</v>
      </c>
      <c r="I2342" s="61">
        <v>7680.5735748379175</v>
      </c>
    </row>
    <row r="2343" spans="2:9" hidden="1" x14ac:dyDescent="0.3">
      <c r="B2343" s="16" t="s">
        <v>301</v>
      </c>
      <c r="C2343" s="16" t="s">
        <v>201</v>
      </c>
      <c r="D2343" s="15">
        <v>128</v>
      </c>
      <c r="E2343" s="15" t="s">
        <v>66</v>
      </c>
      <c r="F2343" s="16" t="s">
        <v>372</v>
      </c>
      <c r="G2343" s="15" t="s">
        <v>402</v>
      </c>
      <c r="H2343" s="89" t="s">
        <v>384</v>
      </c>
      <c r="I2343" s="61">
        <v>168817.86306914978</v>
      </c>
    </row>
    <row r="2344" spans="2:9" hidden="1" x14ac:dyDescent="0.3">
      <c r="B2344" s="16" t="s">
        <v>301</v>
      </c>
      <c r="C2344" s="16" t="s">
        <v>201</v>
      </c>
      <c r="D2344" s="19">
        <v>130</v>
      </c>
      <c r="E2344" s="19" t="s">
        <v>68</v>
      </c>
      <c r="F2344" s="20" t="s">
        <v>372</v>
      </c>
      <c r="G2344" s="19" t="s">
        <v>403</v>
      </c>
      <c r="H2344" s="90" t="s">
        <v>404</v>
      </c>
      <c r="I2344" s="62">
        <v>143415.38046658371</v>
      </c>
    </row>
    <row r="2345" spans="2:9" hidden="1" x14ac:dyDescent="0.3">
      <c r="B2345" s="16" t="s">
        <v>301</v>
      </c>
      <c r="C2345" s="16" t="s">
        <v>259</v>
      </c>
      <c r="D2345" s="15">
        <v>2</v>
      </c>
      <c r="E2345" s="15" t="s">
        <v>6</v>
      </c>
      <c r="F2345" s="16" t="s">
        <v>372</v>
      </c>
      <c r="G2345" s="15" t="s">
        <v>373</v>
      </c>
      <c r="H2345" s="89" t="s">
        <v>374</v>
      </c>
      <c r="I2345" s="61">
        <v>5211.2863217576187</v>
      </c>
    </row>
    <row r="2346" spans="2:9" hidden="1" x14ac:dyDescent="0.3">
      <c r="B2346" s="16" t="s">
        <v>301</v>
      </c>
      <c r="C2346" s="16" t="s">
        <v>259</v>
      </c>
      <c r="D2346" s="15">
        <v>11</v>
      </c>
      <c r="E2346" s="15" t="s">
        <v>10</v>
      </c>
      <c r="F2346" s="16" t="s">
        <v>372</v>
      </c>
      <c r="G2346" s="15" t="s">
        <v>375</v>
      </c>
      <c r="H2346" s="89" t="s">
        <v>376</v>
      </c>
      <c r="I2346" s="61">
        <v>145965.83482945629</v>
      </c>
    </row>
    <row r="2347" spans="2:9" hidden="1" x14ac:dyDescent="0.3">
      <c r="B2347" s="16" t="s">
        <v>301</v>
      </c>
      <c r="C2347" s="16" t="s">
        <v>259</v>
      </c>
      <c r="D2347" s="15">
        <v>23</v>
      </c>
      <c r="E2347" s="15" t="s">
        <v>323</v>
      </c>
      <c r="F2347" s="16" t="s">
        <v>372</v>
      </c>
      <c r="G2347" s="15" t="s">
        <v>377</v>
      </c>
      <c r="H2347" s="89" t="s">
        <v>376</v>
      </c>
      <c r="I2347" s="61">
        <v>136633.59293052385</v>
      </c>
    </row>
    <row r="2348" spans="2:9" hidden="1" x14ac:dyDescent="0.3">
      <c r="B2348" s="16" t="s">
        <v>301</v>
      </c>
      <c r="C2348" s="16" t="s">
        <v>259</v>
      </c>
      <c r="D2348" s="15">
        <v>24</v>
      </c>
      <c r="E2348" s="15" t="s">
        <v>14</v>
      </c>
      <c r="F2348" s="16" t="s">
        <v>372</v>
      </c>
      <c r="G2348" s="15" t="s">
        <v>378</v>
      </c>
      <c r="H2348" s="89" t="s">
        <v>376</v>
      </c>
      <c r="I2348" s="61">
        <v>136633.59293052385</v>
      </c>
    </row>
    <row r="2349" spans="2:9" hidden="1" x14ac:dyDescent="0.3">
      <c r="B2349" s="16" t="s">
        <v>301</v>
      </c>
      <c r="C2349" s="16" t="s">
        <v>259</v>
      </c>
      <c r="D2349" s="15">
        <v>25</v>
      </c>
      <c r="E2349" s="15" t="s">
        <v>18</v>
      </c>
      <c r="F2349" s="16" t="s">
        <v>372</v>
      </c>
      <c r="G2349" s="15" t="s">
        <v>379</v>
      </c>
      <c r="H2349" s="89" t="s">
        <v>374</v>
      </c>
      <c r="I2349" s="61">
        <v>107679.71421845132</v>
      </c>
    </row>
    <row r="2350" spans="2:9" hidden="1" x14ac:dyDescent="0.3">
      <c r="B2350" s="16" t="s">
        <v>301</v>
      </c>
      <c r="C2350" s="16" t="s">
        <v>259</v>
      </c>
      <c r="D2350" s="15">
        <v>26</v>
      </c>
      <c r="E2350" s="15" t="s">
        <v>22</v>
      </c>
      <c r="F2350" s="16" t="s">
        <v>372</v>
      </c>
      <c r="G2350" s="15" t="s">
        <v>380</v>
      </c>
      <c r="H2350" s="89" t="s">
        <v>381</v>
      </c>
      <c r="I2350" s="61">
        <v>106734.73033608208</v>
      </c>
    </row>
    <row r="2351" spans="2:9" hidden="1" x14ac:dyDescent="0.3">
      <c r="B2351" s="16" t="s">
        <v>301</v>
      </c>
      <c r="C2351" s="16" t="s">
        <v>259</v>
      </c>
      <c r="D2351" s="15">
        <v>27</v>
      </c>
      <c r="E2351" s="15" t="s">
        <v>26</v>
      </c>
      <c r="F2351" s="16" t="s">
        <v>372</v>
      </c>
      <c r="G2351" s="15" t="s">
        <v>382</v>
      </c>
      <c r="H2351" s="89" t="s">
        <v>374</v>
      </c>
      <c r="I2351" s="61">
        <v>2786.5117157197028</v>
      </c>
    </row>
    <row r="2352" spans="2:9" hidden="1" x14ac:dyDescent="0.3">
      <c r="B2352" s="16" t="s">
        <v>301</v>
      </c>
      <c r="C2352" s="16" t="s">
        <v>259</v>
      </c>
      <c r="D2352" s="15">
        <v>28</v>
      </c>
      <c r="E2352" s="15" t="s">
        <v>30</v>
      </c>
      <c r="F2352" s="16" t="s">
        <v>372</v>
      </c>
      <c r="G2352" s="15" t="s">
        <v>383</v>
      </c>
      <c r="H2352" s="89" t="s">
        <v>384</v>
      </c>
      <c r="I2352" s="61">
        <v>78965.123760197617</v>
      </c>
    </row>
    <row r="2353" spans="2:9" hidden="1" x14ac:dyDescent="0.3">
      <c r="B2353" s="16" t="s">
        <v>301</v>
      </c>
      <c r="C2353" s="16" t="s">
        <v>259</v>
      </c>
      <c r="D2353" s="15">
        <v>29</v>
      </c>
      <c r="E2353" s="15" t="s">
        <v>34</v>
      </c>
      <c r="F2353" s="16" t="s">
        <v>372</v>
      </c>
      <c r="G2353" s="15" t="s">
        <v>385</v>
      </c>
      <c r="H2353" s="89" t="s">
        <v>384</v>
      </c>
      <c r="I2353" s="61">
        <v>78965.123760197617</v>
      </c>
    </row>
    <row r="2354" spans="2:9" hidden="1" x14ac:dyDescent="0.3">
      <c r="B2354" s="16" t="s">
        <v>301</v>
      </c>
      <c r="C2354" s="16" t="s">
        <v>259</v>
      </c>
      <c r="D2354" s="15">
        <v>31</v>
      </c>
      <c r="E2354" s="15" t="s">
        <v>36</v>
      </c>
      <c r="F2354" s="16" t="s">
        <v>372</v>
      </c>
      <c r="G2354" s="15" t="s">
        <v>386</v>
      </c>
      <c r="H2354" s="89" t="s">
        <v>384</v>
      </c>
      <c r="I2354" s="61">
        <v>13669.341499397844</v>
      </c>
    </row>
    <row r="2355" spans="2:9" hidden="1" x14ac:dyDescent="0.3">
      <c r="B2355" s="16" t="s">
        <v>301</v>
      </c>
      <c r="C2355" s="16" t="s">
        <v>259</v>
      </c>
      <c r="D2355" s="15">
        <v>34</v>
      </c>
      <c r="E2355" s="15" t="s">
        <v>38</v>
      </c>
      <c r="F2355" s="16" t="s">
        <v>372</v>
      </c>
      <c r="G2355" s="15" t="s">
        <v>387</v>
      </c>
      <c r="H2355" s="89" t="s">
        <v>384</v>
      </c>
      <c r="I2355" s="61">
        <v>7165.5186924167247</v>
      </c>
    </row>
    <row r="2356" spans="2:9" hidden="1" x14ac:dyDescent="0.3">
      <c r="B2356" s="16" t="s">
        <v>301</v>
      </c>
      <c r="C2356" s="16" t="s">
        <v>259</v>
      </c>
      <c r="D2356" s="15">
        <v>35</v>
      </c>
      <c r="E2356" s="15" t="s">
        <v>40</v>
      </c>
      <c r="F2356" s="16" t="s">
        <v>372</v>
      </c>
      <c r="G2356" s="15" t="s">
        <v>388</v>
      </c>
      <c r="H2356" s="89" t="s">
        <v>384</v>
      </c>
      <c r="I2356" s="61">
        <v>84947.330105667163</v>
      </c>
    </row>
    <row r="2357" spans="2:9" hidden="1" x14ac:dyDescent="0.3">
      <c r="B2357" s="16" t="s">
        <v>301</v>
      </c>
      <c r="C2357" s="16" t="s">
        <v>259</v>
      </c>
      <c r="D2357" s="15">
        <v>38</v>
      </c>
      <c r="E2357" s="15" t="s">
        <v>42</v>
      </c>
      <c r="F2357" s="16" t="s">
        <v>372</v>
      </c>
      <c r="G2357" s="15" t="s">
        <v>389</v>
      </c>
      <c r="H2357" s="89" t="s">
        <v>374</v>
      </c>
      <c r="I2357" s="61">
        <v>53181.814411224026</v>
      </c>
    </row>
    <row r="2358" spans="2:9" hidden="1" x14ac:dyDescent="0.3">
      <c r="B2358" s="16" t="s">
        <v>301</v>
      </c>
      <c r="C2358" s="16" t="s">
        <v>259</v>
      </c>
      <c r="D2358" s="15">
        <v>42</v>
      </c>
      <c r="E2358" s="15" t="s">
        <v>44</v>
      </c>
      <c r="F2358" s="16" t="s">
        <v>372</v>
      </c>
      <c r="G2358" s="15" t="s">
        <v>390</v>
      </c>
      <c r="H2358" s="89" t="s">
        <v>374</v>
      </c>
      <c r="I2358" s="61">
        <v>13459.964277306415</v>
      </c>
    </row>
    <row r="2359" spans="2:9" hidden="1" x14ac:dyDescent="0.3">
      <c r="B2359" s="16" t="s">
        <v>301</v>
      </c>
      <c r="C2359" s="16" t="s">
        <v>259</v>
      </c>
      <c r="D2359" s="15">
        <v>59</v>
      </c>
      <c r="E2359" s="15" t="s">
        <v>46</v>
      </c>
      <c r="F2359" s="16" t="s">
        <v>372</v>
      </c>
      <c r="G2359" s="15" t="s">
        <v>391</v>
      </c>
      <c r="H2359" s="89" t="s">
        <v>374</v>
      </c>
      <c r="I2359" s="61">
        <v>103468.41894753797</v>
      </c>
    </row>
    <row r="2360" spans="2:9" hidden="1" x14ac:dyDescent="0.3">
      <c r="B2360" s="16" t="s">
        <v>301</v>
      </c>
      <c r="C2360" s="16" t="s">
        <v>259</v>
      </c>
      <c r="D2360" s="15">
        <v>65</v>
      </c>
      <c r="E2360" s="15" t="s">
        <v>48</v>
      </c>
      <c r="F2360" s="16" t="s">
        <v>372</v>
      </c>
      <c r="G2360" s="15" t="s">
        <v>392</v>
      </c>
      <c r="H2360" s="89" t="s">
        <v>393</v>
      </c>
      <c r="I2360" s="61">
        <v>1434.533081643591</v>
      </c>
    </row>
    <row r="2361" spans="2:9" hidden="1" x14ac:dyDescent="0.3">
      <c r="B2361" s="16" t="s">
        <v>301</v>
      </c>
      <c r="C2361" s="16" t="s">
        <v>259</v>
      </c>
      <c r="D2361" s="15">
        <v>84</v>
      </c>
      <c r="E2361" s="15" t="s">
        <v>50</v>
      </c>
      <c r="F2361" s="16" t="s">
        <v>372</v>
      </c>
      <c r="G2361" s="15" t="s">
        <v>394</v>
      </c>
      <c r="H2361" s="89" t="s">
        <v>393</v>
      </c>
      <c r="I2361" s="61">
        <v>10422.572643515237</v>
      </c>
    </row>
    <row r="2362" spans="2:9" hidden="1" x14ac:dyDescent="0.3">
      <c r="B2362" s="16" t="s">
        <v>301</v>
      </c>
      <c r="C2362" s="16" t="s">
        <v>259</v>
      </c>
      <c r="D2362" s="15">
        <v>90</v>
      </c>
      <c r="E2362" s="15" t="s">
        <v>52</v>
      </c>
      <c r="F2362" s="16" t="s">
        <v>372</v>
      </c>
      <c r="G2362" s="15" t="s">
        <v>395</v>
      </c>
      <c r="H2362" s="89" t="s">
        <v>384</v>
      </c>
      <c r="I2362" s="61">
        <v>181859.07290227336</v>
      </c>
    </row>
    <row r="2363" spans="2:9" hidden="1" x14ac:dyDescent="0.3">
      <c r="B2363" s="16" t="s">
        <v>301</v>
      </c>
      <c r="C2363" s="16" t="s">
        <v>259</v>
      </c>
      <c r="D2363" s="15">
        <v>91</v>
      </c>
      <c r="E2363" s="15" t="s">
        <v>54</v>
      </c>
      <c r="F2363" s="16" t="s">
        <v>372</v>
      </c>
      <c r="G2363" s="15" t="s">
        <v>396</v>
      </c>
      <c r="H2363" s="89" t="s">
        <v>384</v>
      </c>
      <c r="I2363" s="61">
        <v>181859.07290227336</v>
      </c>
    </row>
    <row r="2364" spans="2:9" hidden="1" x14ac:dyDescent="0.3">
      <c r="B2364" s="16" t="s">
        <v>301</v>
      </c>
      <c r="C2364" s="16" t="s">
        <v>259</v>
      </c>
      <c r="D2364" s="15">
        <v>98</v>
      </c>
      <c r="E2364" s="15" t="s">
        <v>56</v>
      </c>
      <c r="F2364" s="16" t="s">
        <v>372</v>
      </c>
      <c r="G2364" s="15" t="s">
        <v>397</v>
      </c>
      <c r="H2364" s="89" t="s">
        <v>381</v>
      </c>
      <c r="I2364" s="61">
        <v>500112.45048125176</v>
      </c>
    </row>
    <row r="2365" spans="2:9" hidden="1" x14ac:dyDescent="0.3">
      <c r="B2365" s="16" t="s">
        <v>301</v>
      </c>
      <c r="C2365" s="16" t="s">
        <v>259</v>
      </c>
      <c r="D2365" s="15">
        <v>109</v>
      </c>
      <c r="E2365" s="15" t="s">
        <v>58</v>
      </c>
      <c r="F2365" s="16" t="s">
        <v>372</v>
      </c>
      <c r="G2365" s="15" t="s">
        <v>398</v>
      </c>
      <c r="H2365" s="89" t="s">
        <v>393</v>
      </c>
      <c r="I2365" s="61">
        <v>8210.5782091569108</v>
      </c>
    </row>
    <row r="2366" spans="2:9" hidden="1" x14ac:dyDescent="0.3">
      <c r="B2366" s="16" t="s">
        <v>301</v>
      </c>
      <c r="C2366" s="16" t="s">
        <v>259</v>
      </c>
      <c r="D2366" s="15">
        <v>114</v>
      </c>
      <c r="E2366" s="15" t="s">
        <v>60</v>
      </c>
      <c r="F2366" s="16" t="s">
        <v>372</v>
      </c>
      <c r="G2366" s="15" t="s">
        <v>399</v>
      </c>
      <c r="H2366" s="89" t="s">
        <v>376</v>
      </c>
      <c r="I2366" s="61">
        <v>145965.83482945629</v>
      </c>
    </row>
    <row r="2367" spans="2:9" hidden="1" x14ac:dyDescent="0.3">
      <c r="B2367" s="16" t="s">
        <v>301</v>
      </c>
      <c r="C2367" s="16" t="s">
        <v>259</v>
      </c>
      <c r="D2367" s="15">
        <v>125</v>
      </c>
      <c r="E2367" s="15" t="s">
        <v>62</v>
      </c>
      <c r="F2367" s="16" t="s">
        <v>372</v>
      </c>
      <c r="G2367" s="15" t="s">
        <v>400</v>
      </c>
      <c r="H2367" s="89" t="s">
        <v>381</v>
      </c>
      <c r="I2367" s="61">
        <v>253654.31364808098</v>
      </c>
    </row>
    <row r="2368" spans="2:9" hidden="1" x14ac:dyDescent="0.3">
      <c r="B2368" s="16" t="s">
        <v>301</v>
      </c>
      <c r="C2368" s="16" t="s">
        <v>259</v>
      </c>
      <c r="D2368" s="15">
        <v>127</v>
      </c>
      <c r="E2368" s="15" t="s">
        <v>64</v>
      </c>
      <c r="F2368" s="16" t="s">
        <v>372</v>
      </c>
      <c r="G2368" s="15" t="s">
        <v>401</v>
      </c>
      <c r="H2368" s="89" t="s">
        <v>393</v>
      </c>
      <c r="I2368" s="61">
        <v>3960.5776045357893</v>
      </c>
    </row>
    <row r="2369" spans="2:9" hidden="1" x14ac:dyDescent="0.3">
      <c r="B2369" s="16" t="s">
        <v>301</v>
      </c>
      <c r="C2369" s="16" t="s">
        <v>259</v>
      </c>
      <c r="D2369" s="15">
        <v>128</v>
      </c>
      <c r="E2369" s="15" t="s">
        <v>66</v>
      </c>
      <c r="F2369" s="16" t="s">
        <v>372</v>
      </c>
      <c r="G2369" s="15" t="s">
        <v>402</v>
      </c>
      <c r="H2369" s="89" t="s">
        <v>384</v>
      </c>
      <c r="I2369" s="61">
        <v>84947.330105667163</v>
      </c>
    </row>
    <row r="2370" spans="2:9" hidden="1" x14ac:dyDescent="0.3">
      <c r="B2370" s="16" t="s">
        <v>301</v>
      </c>
      <c r="C2370" s="16" t="s">
        <v>259</v>
      </c>
      <c r="D2370" s="19">
        <v>130</v>
      </c>
      <c r="E2370" s="19" t="s">
        <v>68</v>
      </c>
      <c r="F2370" s="20" t="s">
        <v>372</v>
      </c>
      <c r="G2370" s="19" t="s">
        <v>403</v>
      </c>
      <c r="H2370" s="90" t="s">
        <v>404</v>
      </c>
      <c r="I2370" s="62">
        <v>150000</v>
      </c>
    </row>
    <row r="2371" spans="2:9" hidden="1" x14ac:dyDescent="0.3">
      <c r="B2371" s="16" t="s">
        <v>301</v>
      </c>
      <c r="C2371" s="16" t="s">
        <v>208</v>
      </c>
      <c r="D2371" s="15">
        <v>2</v>
      </c>
      <c r="E2371" s="15" t="s">
        <v>6</v>
      </c>
      <c r="F2371" s="16" t="s">
        <v>372</v>
      </c>
      <c r="G2371" s="15" t="s">
        <v>373</v>
      </c>
      <c r="H2371" s="89" t="s">
        <v>374</v>
      </c>
      <c r="I2371" s="61">
        <v>5211.2863217576187</v>
      </c>
    </row>
    <row r="2372" spans="2:9" hidden="1" x14ac:dyDescent="0.3">
      <c r="B2372" s="16" t="s">
        <v>301</v>
      </c>
      <c r="C2372" s="16" t="s">
        <v>208</v>
      </c>
      <c r="D2372" s="15">
        <v>11</v>
      </c>
      <c r="E2372" s="15" t="s">
        <v>10</v>
      </c>
      <c r="F2372" s="16" t="s">
        <v>372</v>
      </c>
      <c r="G2372" s="15" t="s">
        <v>375</v>
      </c>
      <c r="H2372" s="89" t="s">
        <v>376</v>
      </c>
      <c r="I2372" s="61">
        <v>203155.7274921448</v>
      </c>
    </row>
    <row r="2373" spans="2:9" hidden="1" x14ac:dyDescent="0.3">
      <c r="B2373" s="16" t="s">
        <v>301</v>
      </c>
      <c r="C2373" s="16" t="s">
        <v>208</v>
      </c>
      <c r="D2373" s="15">
        <v>23</v>
      </c>
      <c r="E2373" s="15" t="s">
        <v>323</v>
      </c>
      <c r="F2373" s="16" t="s">
        <v>372</v>
      </c>
      <c r="G2373" s="15" t="s">
        <v>377</v>
      </c>
      <c r="H2373" s="89" t="s">
        <v>376</v>
      </c>
      <c r="I2373" s="61">
        <v>217273.73446745286</v>
      </c>
    </row>
    <row r="2374" spans="2:9" hidden="1" x14ac:dyDescent="0.3">
      <c r="B2374" s="16" t="s">
        <v>301</v>
      </c>
      <c r="C2374" s="16" t="s">
        <v>208</v>
      </c>
      <c r="D2374" s="15">
        <v>24</v>
      </c>
      <c r="E2374" s="15" t="s">
        <v>14</v>
      </c>
      <c r="F2374" s="16" t="s">
        <v>372</v>
      </c>
      <c r="G2374" s="15" t="s">
        <v>378</v>
      </c>
      <c r="H2374" s="89" t="s">
        <v>376</v>
      </c>
      <c r="I2374" s="61">
        <v>233425.69160022054</v>
      </c>
    </row>
    <row r="2375" spans="2:9" hidden="1" x14ac:dyDescent="0.3">
      <c r="B2375" s="16" t="s">
        <v>301</v>
      </c>
      <c r="C2375" s="16" t="s">
        <v>208</v>
      </c>
      <c r="D2375" s="15">
        <v>25</v>
      </c>
      <c r="E2375" s="15" t="s">
        <v>18</v>
      </c>
      <c r="F2375" s="16" t="s">
        <v>372</v>
      </c>
      <c r="G2375" s="15" t="s">
        <v>379</v>
      </c>
      <c r="H2375" s="89" t="s">
        <v>374</v>
      </c>
      <c r="I2375" s="61">
        <v>93142.952798960396</v>
      </c>
    </row>
    <row r="2376" spans="2:9" hidden="1" x14ac:dyDescent="0.3">
      <c r="B2376" s="16" t="s">
        <v>301</v>
      </c>
      <c r="C2376" s="16" t="s">
        <v>208</v>
      </c>
      <c r="D2376" s="15">
        <v>26</v>
      </c>
      <c r="E2376" s="15" t="s">
        <v>22</v>
      </c>
      <c r="F2376" s="16" t="s">
        <v>372</v>
      </c>
      <c r="G2376" s="15" t="s">
        <v>380</v>
      </c>
      <c r="H2376" s="89" t="s">
        <v>381</v>
      </c>
      <c r="I2376" s="61">
        <v>119584.30484593569</v>
      </c>
    </row>
    <row r="2377" spans="2:9" hidden="1" x14ac:dyDescent="0.3">
      <c r="B2377" s="16" t="s">
        <v>301</v>
      </c>
      <c r="C2377" s="16" t="s">
        <v>208</v>
      </c>
      <c r="D2377" s="15">
        <v>27</v>
      </c>
      <c r="E2377" s="15" t="s">
        <v>26</v>
      </c>
      <c r="F2377" s="16" t="s">
        <v>372</v>
      </c>
      <c r="G2377" s="15" t="s">
        <v>382</v>
      </c>
      <c r="H2377" s="89" t="s">
        <v>374</v>
      </c>
      <c r="I2377" s="61">
        <v>1914.3060305502465</v>
      </c>
    </row>
    <row r="2378" spans="2:9" hidden="1" x14ac:dyDescent="0.3">
      <c r="B2378" s="16" t="s">
        <v>301</v>
      </c>
      <c r="C2378" s="16" t="s">
        <v>208</v>
      </c>
      <c r="D2378" s="15">
        <v>28</v>
      </c>
      <c r="E2378" s="15" t="s">
        <v>30</v>
      </c>
      <c r="F2378" s="16" t="s">
        <v>372</v>
      </c>
      <c r="G2378" s="15" t="s">
        <v>383</v>
      </c>
      <c r="H2378" s="89" t="s">
        <v>384</v>
      </c>
      <c r="I2378" s="61">
        <v>153623.05895165721</v>
      </c>
    </row>
    <row r="2379" spans="2:9" hidden="1" x14ac:dyDescent="0.3">
      <c r="B2379" s="16" t="s">
        <v>301</v>
      </c>
      <c r="C2379" s="16" t="s">
        <v>208</v>
      </c>
      <c r="D2379" s="15">
        <v>29</v>
      </c>
      <c r="E2379" s="15" t="s">
        <v>34</v>
      </c>
      <c r="F2379" s="16" t="s">
        <v>372</v>
      </c>
      <c r="G2379" s="15" t="s">
        <v>385</v>
      </c>
      <c r="H2379" s="89" t="s">
        <v>384</v>
      </c>
      <c r="I2379" s="61">
        <v>154161.45752274946</v>
      </c>
    </row>
    <row r="2380" spans="2:9" hidden="1" x14ac:dyDescent="0.3">
      <c r="B2380" s="16" t="s">
        <v>301</v>
      </c>
      <c r="C2380" s="16" t="s">
        <v>208</v>
      </c>
      <c r="D2380" s="15">
        <v>31</v>
      </c>
      <c r="E2380" s="15" t="s">
        <v>36</v>
      </c>
      <c r="F2380" s="16" t="s">
        <v>372</v>
      </c>
      <c r="G2380" s="15" t="s">
        <v>386</v>
      </c>
      <c r="H2380" s="89" t="s">
        <v>384</v>
      </c>
      <c r="I2380" s="61">
        <v>10926.472683503669</v>
      </c>
    </row>
    <row r="2381" spans="2:9" hidden="1" x14ac:dyDescent="0.3">
      <c r="B2381" s="16" t="s">
        <v>301</v>
      </c>
      <c r="C2381" s="16" t="s">
        <v>208</v>
      </c>
      <c r="D2381" s="15">
        <v>34</v>
      </c>
      <c r="E2381" s="15" t="s">
        <v>38</v>
      </c>
      <c r="F2381" s="16" t="s">
        <v>372</v>
      </c>
      <c r="G2381" s="15" t="s">
        <v>387</v>
      </c>
      <c r="H2381" s="89" t="s">
        <v>384</v>
      </c>
      <c r="I2381" s="61">
        <v>7165.5186924167247</v>
      </c>
    </row>
    <row r="2382" spans="2:9" hidden="1" x14ac:dyDescent="0.3">
      <c r="B2382" s="16" t="s">
        <v>301</v>
      </c>
      <c r="C2382" s="16" t="s">
        <v>208</v>
      </c>
      <c r="D2382" s="15">
        <v>35</v>
      </c>
      <c r="E2382" s="15" t="s">
        <v>40</v>
      </c>
      <c r="F2382" s="16" t="s">
        <v>372</v>
      </c>
      <c r="G2382" s="15" t="s">
        <v>388</v>
      </c>
      <c r="H2382" s="89" t="s">
        <v>384</v>
      </c>
      <c r="I2382" s="61">
        <v>186824.30416901308</v>
      </c>
    </row>
    <row r="2383" spans="2:9" hidden="1" x14ac:dyDescent="0.3">
      <c r="B2383" s="16" t="s">
        <v>301</v>
      </c>
      <c r="C2383" s="16" t="s">
        <v>208</v>
      </c>
      <c r="D2383" s="15">
        <v>38</v>
      </c>
      <c r="E2383" s="15" t="s">
        <v>42</v>
      </c>
      <c r="F2383" s="16" t="s">
        <v>372</v>
      </c>
      <c r="G2383" s="15" t="s">
        <v>389</v>
      </c>
      <c r="H2383" s="89" t="s">
        <v>374</v>
      </c>
      <c r="I2383" s="61">
        <v>78486.547252560093</v>
      </c>
    </row>
    <row r="2384" spans="2:9" hidden="1" x14ac:dyDescent="0.3">
      <c r="B2384" s="16" t="s">
        <v>301</v>
      </c>
      <c r="C2384" s="16" t="s">
        <v>208</v>
      </c>
      <c r="D2384" s="15">
        <v>42</v>
      </c>
      <c r="E2384" s="15" t="s">
        <v>44</v>
      </c>
      <c r="F2384" s="16" t="s">
        <v>372</v>
      </c>
      <c r="G2384" s="15" t="s">
        <v>390</v>
      </c>
      <c r="H2384" s="89" t="s">
        <v>374</v>
      </c>
      <c r="I2384" s="61">
        <v>34394.48972360028</v>
      </c>
    </row>
    <row r="2385" spans="2:9" hidden="1" x14ac:dyDescent="0.3">
      <c r="B2385" s="16" t="s">
        <v>301</v>
      </c>
      <c r="C2385" s="16" t="s">
        <v>208</v>
      </c>
      <c r="D2385" s="15">
        <v>59</v>
      </c>
      <c r="E2385" s="15" t="s">
        <v>46</v>
      </c>
      <c r="F2385" s="16" t="s">
        <v>372</v>
      </c>
      <c r="G2385" s="15" t="s">
        <v>391</v>
      </c>
      <c r="H2385" s="89" t="s">
        <v>374</v>
      </c>
      <c r="I2385" s="61">
        <v>103468.41894753797</v>
      </c>
    </row>
    <row r="2386" spans="2:9" hidden="1" x14ac:dyDescent="0.3">
      <c r="B2386" s="16" t="s">
        <v>301</v>
      </c>
      <c r="C2386" s="16" t="s">
        <v>208</v>
      </c>
      <c r="D2386" s="15">
        <v>65</v>
      </c>
      <c r="E2386" s="15" t="s">
        <v>48</v>
      </c>
      <c r="F2386" s="16" t="s">
        <v>372</v>
      </c>
      <c r="G2386" s="15" t="s">
        <v>392</v>
      </c>
      <c r="H2386" s="89" t="s">
        <v>393</v>
      </c>
      <c r="I2386" s="61">
        <v>1053.7547363848566</v>
      </c>
    </row>
    <row r="2387" spans="2:9" hidden="1" x14ac:dyDescent="0.3">
      <c r="B2387" s="16" t="s">
        <v>301</v>
      </c>
      <c r="C2387" s="16" t="s">
        <v>208</v>
      </c>
      <c r="D2387" s="15">
        <v>84</v>
      </c>
      <c r="E2387" s="15" t="s">
        <v>50</v>
      </c>
      <c r="F2387" s="16" t="s">
        <v>372</v>
      </c>
      <c r="G2387" s="15" t="s">
        <v>394</v>
      </c>
      <c r="H2387" s="89" t="s">
        <v>393</v>
      </c>
      <c r="I2387" s="61">
        <v>10422.572643515237</v>
      </c>
    </row>
    <row r="2388" spans="2:9" hidden="1" x14ac:dyDescent="0.3">
      <c r="B2388" s="16" t="s">
        <v>301</v>
      </c>
      <c r="C2388" s="16" t="s">
        <v>208</v>
      </c>
      <c r="D2388" s="15">
        <v>90</v>
      </c>
      <c r="E2388" s="15" t="s">
        <v>52</v>
      </c>
      <c r="F2388" s="16" t="s">
        <v>372</v>
      </c>
      <c r="G2388" s="15" t="s">
        <v>395</v>
      </c>
      <c r="H2388" s="89" t="s">
        <v>384</v>
      </c>
      <c r="I2388" s="61">
        <v>252269.64158844957</v>
      </c>
    </row>
    <row r="2389" spans="2:9" hidden="1" x14ac:dyDescent="0.3">
      <c r="B2389" s="16" t="s">
        <v>301</v>
      </c>
      <c r="C2389" s="16" t="s">
        <v>208</v>
      </c>
      <c r="D2389" s="15">
        <v>91</v>
      </c>
      <c r="E2389" s="15" t="s">
        <v>54</v>
      </c>
      <c r="F2389" s="16" t="s">
        <v>372</v>
      </c>
      <c r="G2389" s="15" t="s">
        <v>396</v>
      </c>
      <c r="H2389" s="89" t="s">
        <v>384</v>
      </c>
      <c r="I2389" s="61">
        <v>159784.73148749082</v>
      </c>
    </row>
    <row r="2390" spans="2:9" hidden="1" x14ac:dyDescent="0.3">
      <c r="B2390" s="16" t="s">
        <v>301</v>
      </c>
      <c r="C2390" s="16" t="s">
        <v>208</v>
      </c>
      <c r="D2390" s="15">
        <v>98</v>
      </c>
      <c r="E2390" s="15" t="s">
        <v>56</v>
      </c>
      <c r="F2390" s="16" t="s">
        <v>372</v>
      </c>
      <c r="G2390" s="15" t="s">
        <v>397</v>
      </c>
      <c r="H2390" s="89" t="s">
        <v>381</v>
      </c>
      <c r="I2390" s="61">
        <v>740357.85731530748</v>
      </c>
    </row>
    <row r="2391" spans="2:9" hidden="1" x14ac:dyDescent="0.3">
      <c r="B2391" s="16" t="s">
        <v>301</v>
      </c>
      <c r="C2391" s="16" t="s">
        <v>208</v>
      </c>
      <c r="D2391" s="15">
        <v>109</v>
      </c>
      <c r="E2391" s="15" t="s">
        <v>58</v>
      </c>
      <c r="F2391" s="16" t="s">
        <v>372</v>
      </c>
      <c r="G2391" s="15" t="s">
        <v>398</v>
      </c>
      <c r="H2391" s="89" t="s">
        <v>393</v>
      </c>
      <c r="I2391" s="61">
        <v>14237.651102217451</v>
      </c>
    </row>
    <row r="2392" spans="2:9" hidden="1" x14ac:dyDescent="0.3">
      <c r="B2392" s="16" t="s">
        <v>301</v>
      </c>
      <c r="C2392" s="16" t="s">
        <v>208</v>
      </c>
      <c r="D2392" s="15">
        <v>114</v>
      </c>
      <c r="E2392" s="15" t="s">
        <v>60</v>
      </c>
      <c r="F2392" s="16" t="s">
        <v>372</v>
      </c>
      <c r="G2392" s="15" t="s">
        <v>399</v>
      </c>
      <c r="H2392" s="89" t="s">
        <v>376</v>
      </c>
      <c r="I2392" s="61">
        <v>274822.55951086961</v>
      </c>
    </row>
    <row r="2393" spans="2:9" hidden="1" x14ac:dyDescent="0.3">
      <c r="B2393" s="16" t="s">
        <v>301</v>
      </c>
      <c r="C2393" s="16" t="s">
        <v>208</v>
      </c>
      <c r="D2393" s="15">
        <v>125</v>
      </c>
      <c r="E2393" s="15" t="s">
        <v>62</v>
      </c>
      <c r="F2393" s="16" t="s">
        <v>372</v>
      </c>
      <c r="G2393" s="15" t="s">
        <v>400</v>
      </c>
      <c r="H2393" s="89" t="s">
        <v>381</v>
      </c>
      <c r="I2393" s="61">
        <v>262678.68062956654</v>
      </c>
    </row>
    <row r="2394" spans="2:9" hidden="1" x14ac:dyDescent="0.3">
      <c r="B2394" s="16" t="s">
        <v>301</v>
      </c>
      <c r="C2394" s="16" t="s">
        <v>208</v>
      </c>
      <c r="D2394" s="15">
        <v>127</v>
      </c>
      <c r="E2394" s="15" t="s">
        <v>64</v>
      </c>
      <c r="F2394" s="16" t="s">
        <v>372</v>
      </c>
      <c r="G2394" s="15" t="s">
        <v>401</v>
      </c>
      <c r="H2394" s="89" t="s">
        <v>393</v>
      </c>
      <c r="I2394" s="61">
        <v>3960.5776045357893</v>
      </c>
    </row>
    <row r="2395" spans="2:9" hidden="1" x14ac:dyDescent="0.3">
      <c r="B2395" s="16" t="s">
        <v>301</v>
      </c>
      <c r="C2395" s="16" t="s">
        <v>208</v>
      </c>
      <c r="D2395" s="15">
        <v>128</v>
      </c>
      <c r="E2395" s="15" t="s">
        <v>66</v>
      </c>
      <c r="F2395" s="16" t="s">
        <v>372</v>
      </c>
      <c r="G2395" s="15" t="s">
        <v>402</v>
      </c>
      <c r="H2395" s="89" t="s">
        <v>384</v>
      </c>
      <c r="I2395" s="61">
        <v>168817.86306914978</v>
      </c>
    </row>
    <row r="2396" spans="2:9" hidden="1" x14ac:dyDescent="0.3">
      <c r="B2396" s="16" t="s">
        <v>301</v>
      </c>
      <c r="C2396" s="16" t="s">
        <v>208</v>
      </c>
      <c r="D2396" s="19">
        <v>130</v>
      </c>
      <c r="E2396" s="19" t="s">
        <v>68</v>
      </c>
      <c r="F2396" s="20" t="s">
        <v>372</v>
      </c>
      <c r="G2396" s="19" t="s">
        <v>403</v>
      </c>
      <c r="H2396" s="90" t="s">
        <v>404</v>
      </c>
      <c r="I2396" s="62">
        <v>143415.38046658371</v>
      </c>
    </row>
    <row r="2397" spans="2:9" hidden="1" x14ac:dyDescent="0.3">
      <c r="B2397" s="16" t="s">
        <v>302</v>
      </c>
      <c r="C2397" s="16" t="s">
        <v>261</v>
      </c>
      <c r="D2397" s="15">
        <v>2</v>
      </c>
      <c r="E2397" s="15" t="s">
        <v>6</v>
      </c>
      <c r="F2397" s="16" t="s">
        <v>372</v>
      </c>
      <c r="G2397" s="15" t="s">
        <v>373</v>
      </c>
      <c r="H2397" s="89" t="s">
        <v>374</v>
      </c>
      <c r="I2397" s="61">
        <v>3708.9679341911024</v>
      </c>
    </row>
    <row r="2398" spans="2:9" hidden="1" x14ac:dyDescent="0.3">
      <c r="B2398" s="16" t="s">
        <v>302</v>
      </c>
      <c r="C2398" s="16" t="s">
        <v>261</v>
      </c>
      <c r="D2398" s="15">
        <v>11</v>
      </c>
      <c r="E2398" s="15" t="s">
        <v>10</v>
      </c>
      <c r="F2398" s="16" t="s">
        <v>372</v>
      </c>
      <c r="G2398" s="15" t="s">
        <v>375</v>
      </c>
      <c r="H2398" s="89" t="s">
        <v>376</v>
      </c>
      <c r="I2398" s="61">
        <v>270166.63226435147</v>
      </c>
    </row>
    <row r="2399" spans="2:9" hidden="1" x14ac:dyDescent="0.3">
      <c r="B2399" s="16" t="s">
        <v>302</v>
      </c>
      <c r="C2399" s="16" t="s">
        <v>261</v>
      </c>
      <c r="D2399" s="15">
        <v>23</v>
      </c>
      <c r="E2399" s="15" t="s">
        <v>323</v>
      </c>
      <c r="F2399" s="16" t="s">
        <v>372</v>
      </c>
      <c r="G2399" s="15" t="s">
        <v>377</v>
      </c>
      <c r="H2399" s="89" t="s">
        <v>376</v>
      </c>
      <c r="I2399" s="61">
        <v>262231.92771084333</v>
      </c>
    </row>
    <row r="2400" spans="2:9" hidden="1" x14ac:dyDescent="0.3">
      <c r="B2400" s="16" t="s">
        <v>302</v>
      </c>
      <c r="C2400" s="16" t="s">
        <v>261</v>
      </c>
      <c r="D2400" s="15">
        <v>24</v>
      </c>
      <c r="E2400" s="15" t="s">
        <v>14</v>
      </c>
      <c r="F2400" s="16" t="s">
        <v>372</v>
      </c>
      <c r="G2400" s="15" t="s">
        <v>378</v>
      </c>
      <c r="H2400" s="89" t="s">
        <v>376</v>
      </c>
      <c r="I2400" s="61">
        <v>301903.36596385541</v>
      </c>
    </row>
    <row r="2401" spans="2:9" hidden="1" x14ac:dyDescent="0.3">
      <c r="B2401" s="16" t="s">
        <v>302</v>
      </c>
      <c r="C2401" s="16" t="s">
        <v>261</v>
      </c>
      <c r="D2401" s="15">
        <v>25</v>
      </c>
      <c r="E2401" s="15" t="s">
        <v>18</v>
      </c>
      <c r="F2401" s="16" t="s">
        <v>372</v>
      </c>
      <c r="G2401" s="15" t="s">
        <v>379</v>
      </c>
      <c r="H2401" s="89" t="s">
        <v>374</v>
      </c>
      <c r="I2401" s="61">
        <v>203566.39307228912</v>
      </c>
    </row>
    <row r="2402" spans="2:9" hidden="1" x14ac:dyDescent="0.3">
      <c r="B2402" s="16" t="s">
        <v>302</v>
      </c>
      <c r="C2402" s="16" t="s">
        <v>261</v>
      </c>
      <c r="D2402" s="15">
        <v>26</v>
      </c>
      <c r="E2402" s="15" t="s">
        <v>22</v>
      </c>
      <c r="F2402" s="16" t="s">
        <v>372</v>
      </c>
      <c r="G2402" s="15" t="s">
        <v>380</v>
      </c>
      <c r="H2402" s="89" t="s">
        <v>381</v>
      </c>
      <c r="I2402" s="61">
        <v>106734.73033608208</v>
      </c>
    </row>
    <row r="2403" spans="2:9" hidden="1" x14ac:dyDescent="0.3">
      <c r="B2403" s="16" t="s">
        <v>302</v>
      </c>
      <c r="C2403" s="16" t="s">
        <v>261</v>
      </c>
      <c r="D2403" s="15">
        <v>27</v>
      </c>
      <c r="E2403" s="15" t="s">
        <v>26</v>
      </c>
      <c r="F2403" s="16" t="s">
        <v>372</v>
      </c>
      <c r="G2403" s="15" t="s">
        <v>382</v>
      </c>
      <c r="H2403" s="89" t="s">
        <v>374</v>
      </c>
      <c r="I2403" s="61">
        <v>1952.5921511612512</v>
      </c>
    </row>
    <row r="2404" spans="2:9" hidden="1" x14ac:dyDescent="0.3">
      <c r="B2404" s="16" t="s">
        <v>302</v>
      </c>
      <c r="C2404" s="16" t="s">
        <v>261</v>
      </c>
      <c r="D2404" s="15">
        <v>28</v>
      </c>
      <c r="E2404" s="15" t="s">
        <v>30</v>
      </c>
      <c r="F2404" s="16" t="s">
        <v>372</v>
      </c>
      <c r="G2404" s="15" t="s">
        <v>383</v>
      </c>
      <c r="H2404" s="89" t="s">
        <v>384</v>
      </c>
      <c r="I2404" s="61">
        <v>192817.59390503183</v>
      </c>
    </row>
    <row r="2405" spans="2:9" hidden="1" x14ac:dyDescent="0.3">
      <c r="B2405" s="16" t="s">
        <v>302</v>
      </c>
      <c r="C2405" s="16" t="s">
        <v>261</v>
      </c>
      <c r="D2405" s="15">
        <v>29</v>
      </c>
      <c r="E2405" s="15" t="s">
        <v>34</v>
      </c>
      <c r="F2405" s="16" t="s">
        <v>372</v>
      </c>
      <c r="G2405" s="15" t="s">
        <v>385</v>
      </c>
      <c r="H2405" s="89" t="s">
        <v>384</v>
      </c>
      <c r="I2405" s="61">
        <v>203240.1665485471</v>
      </c>
    </row>
    <row r="2406" spans="2:9" hidden="1" x14ac:dyDescent="0.3">
      <c r="B2406" s="16" t="s">
        <v>302</v>
      </c>
      <c r="C2406" s="16" t="s">
        <v>261</v>
      </c>
      <c r="D2406" s="15">
        <v>31</v>
      </c>
      <c r="E2406" s="15" t="s">
        <v>36</v>
      </c>
      <c r="F2406" s="16" t="s">
        <v>372</v>
      </c>
      <c r="G2406" s="15" t="s">
        <v>386</v>
      </c>
      <c r="H2406" s="89" t="s">
        <v>384</v>
      </c>
      <c r="I2406" s="61">
        <v>13137.456368868381</v>
      </c>
    </row>
    <row r="2407" spans="2:9" hidden="1" x14ac:dyDescent="0.3">
      <c r="B2407" s="16" t="s">
        <v>302</v>
      </c>
      <c r="C2407" s="16" t="s">
        <v>261</v>
      </c>
      <c r="D2407" s="15">
        <v>34</v>
      </c>
      <c r="E2407" s="15" t="s">
        <v>38</v>
      </c>
      <c r="F2407" s="16" t="s">
        <v>372</v>
      </c>
      <c r="G2407" s="15" t="s">
        <v>387</v>
      </c>
      <c r="H2407" s="89" t="s">
        <v>384</v>
      </c>
      <c r="I2407" s="61">
        <v>13137.456368868381</v>
      </c>
    </row>
    <row r="2408" spans="2:9" hidden="1" x14ac:dyDescent="0.3">
      <c r="B2408" s="16" t="s">
        <v>302</v>
      </c>
      <c r="C2408" s="16" t="s">
        <v>261</v>
      </c>
      <c r="D2408" s="15">
        <v>35</v>
      </c>
      <c r="E2408" s="15" t="s">
        <v>40</v>
      </c>
      <c r="F2408" s="16" t="s">
        <v>372</v>
      </c>
      <c r="G2408" s="15" t="s">
        <v>388</v>
      </c>
      <c r="H2408" s="89" t="s">
        <v>384</v>
      </c>
      <c r="I2408" s="61">
        <v>233306.04747331122</v>
      </c>
    </row>
    <row r="2409" spans="2:9" hidden="1" x14ac:dyDescent="0.3">
      <c r="B2409" s="16" t="s">
        <v>302</v>
      </c>
      <c r="C2409" s="16" t="s">
        <v>261</v>
      </c>
      <c r="D2409" s="15">
        <v>38</v>
      </c>
      <c r="E2409" s="15" t="s">
        <v>42</v>
      </c>
      <c r="F2409" s="16" t="s">
        <v>372</v>
      </c>
      <c r="G2409" s="15" t="s">
        <v>389</v>
      </c>
      <c r="H2409" s="89" t="s">
        <v>374</v>
      </c>
      <c r="I2409" s="61">
        <v>38884.34124555187</v>
      </c>
    </row>
    <row r="2410" spans="2:9" hidden="1" x14ac:dyDescent="0.3">
      <c r="B2410" s="16" t="s">
        <v>302</v>
      </c>
      <c r="C2410" s="16" t="s">
        <v>261</v>
      </c>
      <c r="D2410" s="15">
        <v>42</v>
      </c>
      <c r="E2410" s="15" t="s">
        <v>44</v>
      </c>
      <c r="F2410" s="16" t="s">
        <v>372</v>
      </c>
      <c r="G2410" s="15" t="s">
        <v>390</v>
      </c>
      <c r="H2410" s="89" t="s">
        <v>374</v>
      </c>
      <c r="I2410" s="61">
        <v>9383.8974063345595</v>
      </c>
    </row>
    <row r="2411" spans="2:9" hidden="1" x14ac:dyDescent="0.3">
      <c r="B2411" s="16" t="s">
        <v>302</v>
      </c>
      <c r="C2411" s="16" t="s">
        <v>261</v>
      </c>
      <c r="D2411" s="15">
        <v>59</v>
      </c>
      <c r="E2411" s="15" t="s">
        <v>46</v>
      </c>
      <c r="F2411" s="16" t="s">
        <v>372</v>
      </c>
      <c r="G2411" s="15" t="s">
        <v>391</v>
      </c>
      <c r="H2411" s="89" t="s">
        <v>374</v>
      </c>
      <c r="I2411" s="61">
        <v>95715.301527512274</v>
      </c>
    </row>
    <row r="2412" spans="2:9" hidden="1" x14ac:dyDescent="0.3">
      <c r="B2412" s="16" t="s">
        <v>302</v>
      </c>
      <c r="C2412" s="16" t="s">
        <v>261</v>
      </c>
      <c r="D2412" s="15">
        <v>65</v>
      </c>
      <c r="E2412" s="15" t="s">
        <v>48</v>
      </c>
      <c r="F2412" s="16" t="s">
        <v>372</v>
      </c>
      <c r="G2412" s="15" t="s">
        <v>392</v>
      </c>
      <c r="H2412" s="89" t="s">
        <v>393</v>
      </c>
      <c r="I2412" s="61">
        <v>1053.7547363848566</v>
      </c>
    </row>
    <row r="2413" spans="2:9" hidden="1" x14ac:dyDescent="0.3">
      <c r="B2413" s="16" t="s">
        <v>302</v>
      </c>
      <c r="C2413" s="16" t="s">
        <v>261</v>
      </c>
      <c r="D2413" s="15">
        <v>84</v>
      </c>
      <c r="E2413" s="15" t="s">
        <v>50</v>
      </c>
      <c r="F2413" s="16" t="s">
        <v>372</v>
      </c>
      <c r="G2413" s="15" t="s">
        <v>394</v>
      </c>
      <c r="H2413" s="89" t="s">
        <v>393</v>
      </c>
      <c r="I2413" s="61">
        <v>6702.7838616675417</v>
      </c>
    </row>
    <row r="2414" spans="2:9" hidden="1" x14ac:dyDescent="0.3">
      <c r="B2414" s="16" t="s">
        <v>302</v>
      </c>
      <c r="C2414" s="16" t="s">
        <v>261</v>
      </c>
      <c r="D2414" s="15">
        <v>90</v>
      </c>
      <c r="E2414" s="15" t="s">
        <v>52</v>
      </c>
      <c r="F2414" s="16" t="s">
        <v>372</v>
      </c>
      <c r="G2414" s="15" t="s">
        <v>395</v>
      </c>
      <c r="H2414" s="89" t="s">
        <v>384</v>
      </c>
      <c r="I2414" s="61">
        <v>301903.36596385541</v>
      </c>
    </row>
    <row r="2415" spans="2:9" hidden="1" x14ac:dyDescent="0.3">
      <c r="B2415" s="16" t="s">
        <v>302</v>
      </c>
      <c r="C2415" s="16" t="s">
        <v>261</v>
      </c>
      <c r="D2415" s="15">
        <v>91</v>
      </c>
      <c r="E2415" s="15" t="s">
        <v>54</v>
      </c>
      <c r="F2415" s="16" t="s">
        <v>372</v>
      </c>
      <c r="G2415" s="15" t="s">
        <v>396</v>
      </c>
      <c r="H2415" s="89" t="s">
        <v>384</v>
      </c>
      <c r="I2415" s="61">
        <v>262231.92771084333</v>
      </c>
    </row>
    <row r="2416" spans="2:9" hidden="1" x14ac:dyDescent="0.3">
      <c r="B2416" s="16" t="s">
        <v>302</v>
      </c>
      <c r="C2416" s="16" t="s">
        <v>261</v>
      </c>
      <c r="D2416" s="15">
        <v>98</v>
      </c>
      <c r="E2416" s="15" t="s">
        <v>56</v>
      </c>
      <c r="F2416" s="16" t="s">
        <v>372</v>
      </c>
      <c r="G2416" s="15" t="s">
        <v>397</v>
      </c>
      <c r="H2416" s="89" t="s">
        <v>381</v>
      </c>
      <c r="I2416" s="61">
        <v>813580.06298385444</v>
      </c>
    </row>
    <row r="2417" spans="2:9" hidden="1" x14ac:dyDescent="0.3">
      <c r="B2417" s="16" t="s">
        <v>302</v>
      </c>
      <c r="C2417" s="16" t="s">
        <v>261</v>
      </c>
      <c r="D2417" s="15">
        <v>109</v>
      </c>
      <c r="E2417" s="15" t="s">
        <v>58</v>
      </c>
      <c r="F2417" s="16" t="s">
        <v>372</v>
      </c>
      <c r="G2417" s="15" t="s">
        <v>398</v>
      </c>
      <c r="H2417" s="89" t="s">
        <v>393</v>
      </c>
      <c r="I2417" s="61">
        <v>8375.0888836573231</v>
      </c>
    </row>
    <row r="2418" spans="2:9" hidden="1" x14ac:dyDescent="0.3">
      <c r="B2418" s="16" t="s">
        <v>302</v>
      </c>
      <c r="C2418" s="16" t="s">
        <v>261</v>
      </c>
      <c r="D2418" s="15">
        <v>114</v>
      </c>
      <c r="E2418" s="15" t="s">
        <v>60</v>
      </c>
      <c r="F2418" s="16" t="s">
        <v>372</v>
      </c>
      <c r="G2418" s="15" t="s">
        <v>399</v>
      </c>
      <c r="H2418" s="89" t="s">
        <v>376</v>
      </c>
      <c r="I2418" s="61">
        <v>293968.66141034721</v>
      </c>
    </row>
    <row r="2419" spans="2:9" hidden="1" x14ac:dyDescent="0.3">
      <c r="B2419" s="16" t="s">
        <v>302</v>
      </c>
      <c r="C2419" s="16" t="s">
        <v>261</v>
      </c>
      <c r="D2419" s="15">
        <v>125</v>
      </c>
      <c r="E2419" s="15" t="s">
        <v>62</v>
      </c>
      <c r="F2419" s="16" t="s">
        <v>372</v>
      </c>
      <c r="G2419" s="15" t="s">
        <v>400</v>
      </c>
      <c r="H2419" s="89" t="s">
        <v>381</v>
      </c>
      <c r="I2419" s="61">
        <v>335003.55534629297</v>
      </c>
    </row>
    <row r="2420" spans="2:9" hidden="1" x14ac:dyDescent="0.3">
      <c r="B2420" s="16" t="s">
        <v>302</v>
      </c>
      <c r="C2420" s="16" t="s">
        <v>261</v>
      </c>
      <c r="D2420" s="15">
        <v>127</v>
      </c>
      <c r="E2420" s="15" t="s">
        <v>64</v>
      </c>
      <c r="F2420" s="16" t="s">
        <v>372</v>
      </c>
      <c r="G2420" s="15" t="s">
        <v>401</v>
      </c>
      <c r="H2420" s="89" t="s">
        <v>393</v>
      </c>
      <c r="I2420" s="61">
        <v>10169.750787298181</v>
      </c>
    </row>
    <row r="2421" spans="2:9" hidden="1" x14ac:dyDescent="0.3">
      <c r="B2421" s="16" t="s">
        <v>302</v>
      </c>
      <c r="C2421" s="16" t="s">
        <v>261</v>
      </c>
      <c r="D2421" s="15">
        <v>128</v>
      </c>
      <c r="E2421" s="15" t="s">
        <v>66</v>
      </c>
      <c r="F2421" s="16" t="s">
        <v>372</v>
      </c>
      <c r="G2421" s="15" t="s">
        <v>402</v>
      </c>
      <c r="H2421" s="89" t="s">
        <v>384</v>
      </c>
      <c r="I2421" s="61">
        <v>230495.19401133948</v>
      </c>
    </row>
    <row r="2422" spans="2:9" hidden="1" x14ac:dyDescent="0.3">
      <c r="B2422" s="16" t="s">
        <v>302</v>
      </c>
      <c r="C2422" s="16" t="s">
        <v>261</v>
      </c>
      <c r="D2422" s="19">
        <v>130</v>
      </c>
      <c r="E2422" s="19" t="s">
        <v>68</v>
      </c>
      <c r="F2422" s="20" t="s">
        <v>372</v>
      </c>
      <c r="G2422" s="19" t="s">
        <v>403</v>
      </c>
      <c r="H2422" s="90" t="s">
        <v>404</v>
      </c>
      <c r="I2422" s="62">
        <v>150000</v>
      </c>
    </row>
    <row r="2423" spans="2:9" hidden="1" x14ac:dyDescent="0.3">
      <c r="B2423" s="16" t="s">
        <v>302</v>
      </c>
      <c r="C2423" s="16" t="s">
        <v>262</v>
      </c>
      <c r="D2423" s="15">
        <v>2</v>
      </c>
      <c r="E2423" s="15" t="s">
        <v>6</v>
      </c>
      <c r="F2423" s="16" t="s">
        <v>372</v>
      </c>
      <c r="G2423" s="15" t="s">
        <v>373</v>
      </c>
      <c r="H2423" s="89" t="s">
        <v>374</v>
      </c>
      <c r="I2423" s="61">
        <v>3708.9679341911024</v>
      </c>
    </row>
    <row r="2424" spans="2:9" hidden="1" x14ac:dyDescent="0.3">
      <c r="B2424" s="16" t="s">
        <v>302</v>
      </c>
      <c r="C2424" s="16" t="s">
        <v>262</v>
      </c>
      <c r="D2424" s="15">
        <v>11</v>
      </c>
      <c r="E2424" s="15" t="s">
        <v>10</v>
      </c>
      <c r="F2424" s="16" t="s">
        <v>372</v>
      </c>
      <c r="G2424" s="15" t="s">
        <v>375</v>
      </c>
      <c r="H2424" s="89" t="s">
        <v>376</v>
      </c>
      <c r="I2424" s="61">
        <v>277574.37442978565</v>
      </c>
    </row>
    <row r="2425" spans="2:9" hidden="1" x14ac:dyDescent="0.3">
      <c r="B2425" s="16" t="s">
        <v>302</v>
      </c>
      <c r="C2425" s="16" t="s">
        <v>262</v>
      </c>
      <c r="D2425" s="15">
        <v>23</v>
      </c>
      <c r="E2425" s="15" t="s">
        <v>323</v>
      </c>
      <c r="F2425" s="16" t="s">
        <v>372</v>
      </c>
      <c r="G2425" s="15" t="s">
        <v>377</v>
      </c>
      <c r="H2425" s="89" t="s">
        <v>376</v>
      </c>
      <c r="I2425" s="61">
        <v>221341.63478237216</v>
      </c>
    </row>
    <row r="2426" spans="2:9" hidden="1" x14ac:dyDescent="0.3">
      <c r="B2426" s="16" t="s">
        <v>302</v>
      </c>
      <c r="C2426" s="16" t="s">
        <v>262</v>
      </c>
      <c r="D2426" s="15">
        <v>24</v>
      </c>
      <c r="E2426" s="15" t="s">
        <v>14</v>
      </c>
      <c r="F2426" s="16" t="s">
        <v>372</v>
      </c>
      <c r="G2426" s="15" t="s">
        <v>378</v>
      </c>
      <c r="H2426" s="89" t="s">
        <v>376</v>
      </c>
      <c r="I2426" s="61">
        <v>226725.62049329479</v>
      </c>
    </row>
    <row r="2427" spans="2:9" hidden="1" x14ac:dyDescent="0.3">
      <c r="B2427" s="16" t="s">
        <v>302</v>
      </c>
      <c r="C2427" s="16" t="s">
        <v>262</v>
      </c>
      <c r="D2427" s="15">
        <v>25</v>
      </c>
      <c r="E2427" s="15" t="s">
        <v>18</v>
      </c>
      <c r="F2427" s="16" t="s">
        <v>372</v>
      </c>
      <c r="G2427" s="15" t="s">
        <v>379</v>
      </c>
      <c r="H2427" s="89" t="s">
        <v>374</v>
      </c>
      <c r="I2427" s="61">
        <v>93322.418989324447</v>
      </c>
    </row>
    <row r="2428" spans="2:9" hidden="1" x14ac:dyDescent="0.3">
      <c r="B2428" s="16" t="s">
        <v>302</v>
      </c>
      <c r="C2428" s="16" t="s">
        <v>262</v>
      </c>
      <c r="D2428" s="15">
        <v>26</v>
      </c>
      <c r="E2428" s="15" t="s">
        <v>22</v>
      </c>
      <c r="F2428" s="16" t="s">
        <v>372</v>
      </c>
      <c r="G2428" s="15" t="s">
        <v>380</v>
      </c>
      <c r="H2428" s="89" t="s">
        <v>381</v>
      </c>
      <c r="I2428" s="61">
        <v>106734.73033608208</v>
      </c>
    </row>
    <row r="2429" spans="2:9" hidden="1" x14ac:dyDescent="0.3">
      <c r="B2429" s="16" t="s">
        <v>302</v>
      </c>
      <c r="C2429" s="16" t="s">
        <v>262</v>
      </c>
      <c r="D2429" s="15">
        <v>27</v>
      </c>
      <c r="E2429" s="15" t="s">
        <v>26</v>
      </c>
      <c r="F2429" s="16" t="s">
        <v>372</v>
      </c>
      <c r="G2429" s="15" t="s">
        <v>382</v>
      </c>
      <c r="H2429" s="89" t="s">
        <v>374</v>
      </c>
      <c r="I2429" s="61">
        <v>1952.5921511612512</v>
      </c>
    </row>
    <row r="2430" spans="2:9" hidden="1" x14ac:dyDescent="0.3">
      <c r="B2430" s="16" t="s">
        <v>302</v>
      </c>
      <c r="C2430" s="16" t="s">
        <v>262</v>
      </c>
      <c r="D2430" s="15">
        <v>28</v>
      </c>
      <c r="E2430" s="15" t="s">
        <v>30</v>
      </c>
      <c r="F2430" s="16" t="s">
        <v>372</v>
      </c>
      <c r="G2430" s="15" t="s">
        <v>383</v>
      </c>
      <c r="H2430" s="89" t="s">
        <v>384</v>
      </c>
      <c r="I2430" s="61">
        <v>137590.74594579893</v>
      </c>
    </row>
    <row r="2431" spans="2:9" hidden="1" x14ac:dyDescent="0.3">
      <c r="B2431" s="16" t="s">
        <v>302</v>
      </c>
      <c r="C2431" s="16" t="s">
        <v>262</v>
      </c>
      <c r="D2431" s="15">
        <v>29</v>
      </c>
      <c r="E2431" s="15" t="s">
        <v>34</v>
      </c>
      <c r="F2431" s="16" t="s">
        <v>372</v>
      </c>
      <c r="G2431" s="15" t="s">
        <v>385</v>
      </c>
      <c r="H2431" s="89" t="s">
        <v>384</v>
      </c>
      <c r="I2431" s="61">
        <v>149555.15863673796</v>
      </c>
    </row>
    <row r="2432" spans="2:9" hidden="1" x14ac:dyDescent="0.3">
      <c r="B2432" s="16" t="s">
        <v>302</v>
      </c>
      <c r="C2432" s="16" t="s">
        <v>262</v>
      </c>
      <c r="D2432" s="15">
        <v>31</v>
      </c>
      <c r="E2432" s="15" t="s">
        <v>36</v>
      </c>
      <c r="F2432" s="16" t="s">
        <v>372</v>
      </c>
      <c r="G2432" s="15" t="s">
        <v>386</v>
      </c>
      <c r="H2432" s="89" t="s">
        <v>384</v>
      </c>
      <c r="I2432" s="61">
        <v>10169.750787298181</v>
      </c>
    </row>
    <row r="2433" spans="2:9" hidden="1" x14ac:dyDescent="0.3">
      <c r="B2433" s="16" t="s">
        <v>302</v>
      </c>
      <c r="C2433" s="16" t="s">
        <v>262</v>
      </c>
      <c r="D2433" s="15">
        <v>34</v>
      </c>
      <c r="E2433" s="15" t="s">
        <v>38</v>
      </c>
      <c r="F2433" s="16" t="s">
        <v>372</v>
      </c>
      <c r="G2433" s="15" t="s">
        <v>387</v>
      </c>
      <c r="H2433" s="89" t="s">
        <v>384</v>
      </c>
      <c r="I2433" s="61">
        <v>11366.192056392085</v>
      </c>
    </row>
    <row r="2434" spans="2:9" hidden="1" x14ac:dyDescent="0.3">
      <c r="B2434" s="16" t="s">
        <v>302</v>
      </c>
      <c r="C2434" s="16" t="s">
        <v>262</v>
      </c>
      <c r="D2434" s="15">
        <v>35</v>
      </c>
      <c r="E2434" s="15" t="s">
        <v>40</v>
      </c>
      <c r="F2434" s="16" t="s">
        <v>372</v>
      </c>
      <c r="G2434" s="15" t="s">
        <v>388</v>
      </c>
      <c r="H2434" s="89" t="s">
        <v>384</v>
      </c>
      <c r="I2434" s="61">
        <v>233306.04747331122</v>
      </c>
    </row>
    <row r="2435" spans="2:9" hidden="1" x14ac:dyDescent="0.3">
      <c r="B2435" s="16" t="s">
        <v>302</v>
      </c>
      <c r="C2435" s="16" t="s">
        <v>262</v>
      </c>
      <c r="D2435" s="15">
        <v>38</v>
      </c>
      <c r="E2435" s="15" t="s">
        <v>42</v>
      </c>
      <c r="F2435" s="16" t="s">
        <v>372</v>
      </c>
      <c r="G2435" s="15" t="s">
        <v>389</v>
      </c>
      <c r="H2435" s="89" t="s">
        <v>374</v>
      </c>
      <c r="I2435" s="61">
        <v>71786.476145634224</v>
      </c>
    </row>
    <row r="2436" spans="2:9" hidden="1" x14ac:dyDescent="0.3">
      <c r="B2436" s="16" t="s">
        <v>302</v>
      </c>
      <c r="C2436" s="16" t="s">
        <v>262</v>
      </c>
      <c r="D2436" s="15">
        <v>42</v>
      </c>
      <c r="E2436" s="15" t="s">
        <v>44</v>
      </c>
      <c r="F2436" s="16" t="s">
        <v>372</v>
      </c>
      <c r="G2436" s="15" t="s">
        <v>390</v>
      </c>
      <c r="H2436" s="89" t="s">
        <v>374</v>
      </c>
      <c r="I2436" s="61">
        <v>14332.941186854017</v>
      </c>
    </row>
    <row r="2437" spans="2:9" hidden="1" x14ac:dyDescent="0.3">
      <c r="B2437" s="16" t="s">
        <v>302</v>
      </c>
      <c r="C2437" s="16" t="s">
        <v>262</v>
      </c>
      <c r="D2437" s="15">
        <v>59</v>
      </c>
      <c r="E2437" s="15" t="s">
        <v>46</v>
      </c>
      <c r="F2437" s="16" t="s">
        <v>372</v>
      </c>
      <c r="G2437" s="15" t="s">
        <v>391</v>
      </c>
      <c r="H2437" s="89" t="s">
        <v>374</v>
      </c>
      <c r="I2437" s="61">
        <v>95715.301527512274</v>
      </c>
    </row>
    <row r="2438" spans="2:9" hidden="1" x14ac:dyDescent="0.3">
      <c r="B2438" s="16" t="s">
        <v>302</v>
      </c>
      <c r="C2438" s="16" t="s">
        <v>262</v>
      </c>
      <c r="D2438" s="15">
        <v>65</v>
      </c>
      <c r="E2438" s="15" t="s">
        <v>48</v>
      </c>
      <c r="F2438" s="16" t="s">
        <v>372</v>
      </c>
      <c r="G2438" s="15" t="s">
        <v>392</v>
      </c>
      <c r="H2438" s="89" t="s">
        <v>393</v>
      </c>
      <c r="I2438" s="61">
        <v>1053.7547363848566</v>
      </c>
    </row>
    <row r="2439" spans="2:9" hidden="1" x14ac:dyDescent="0.3">
      <c r="B2439" s="16" t="s">
        <v>302</v>
      </c>
      <c r="C2439" s="16" t="s">
        <v>262</v>
      </c>
      <c r="D2439" s="15">
        <v>84</v>
      </c>
      <c r="E2439" s="15" t="s">
        <v>50</v>
      </c>
      <c r="F2439" s="16" t="s">
        <v>372</v>
      </c>
      <c r="G2439" s="15" t="s">
        <v>394</v>
      </c>
      <c r="H2439" s="89" t="s">
        <v>393</v>
      </c>
      <c r="I2439" s="61">
        <v>6221.4945992882986</v>
      </c>
    </row>
    <row r="2440" spans="2:9" hidden="1" x14ac:dyDescent="0.3">
      <c r="B2440" s="16" t="s">
        <v>302</v>
      </c>
      <c r="C2440" s="16" t="s">
        <v>262</v>
      </c>
      <c r="D2440" s="15">
        <v>90</v>
      </c>
      <c r="E2440" s="15" t="s">
        <v>52</v>
      </c>
      <c r="F2440" s="16" t="s">
        <v>372</v>
      </c>
      <c r="G2440" s="15" t="s">
        <v>395</v>
      </c>
      <c r="H2440" s="89" t="s">
        <v>384</v>
      </c>
      <c r="I2440" s="61">
        <v>293128.11092800641</v>
      </c>
    </row>
    <row r="2441" spans="2:9" hidden="1" x14ac:dyDescent="0.3">
      <c r="B2441" s="16" t="s">
        <v>302</v>
      </c>
      <c r="C2441" s="16" t="s">
        <v>262</v>
      </c>
      <c r="D2441" s="15">
        <v>91</v>
      </c>
      <c r="E2441" s="15" t="s">
        <v>54</v>
      </c>
      <c r="F2441" s="16" t="s">
        <v>372</v>
      </c>
      <c r="G2441" s="15" t="s">
        <v>396</v>
      </c>
      <c r="H2441" s="89" t="s">
        <v>384</v>
      </c>
      <c r="I2441" s="61">
        <v>251252.66650971977</v>
      </c>
    </row>
    <row r="2442" spans="2:9" hidden="1" x14ac:dyDescent="0.3">
      <c r="B2442" s="16" t="s">
        <v>302</v>
      </c>
      <c r="C2442" s="16" t="s">
        <v>262</v>
      </c>
      <c r="D2442" s="15">
        <v>98</v>
      </c>
      <c r="E2442" s="15" t="s">
        <v>56</v>
      </c>
      <c r="F2442" s="16" t="s">
        <v>372</v>
      </c>
      <c r="G2442" s="15" t="s">
        <v>397</v>
      </c>
      <c r="H2442" s="89" t="s">
        <v>381</v>
      </c>
      <c r="I2442" s="61">
        <v>783669.0312565068</v>
      </c>
    </row>
    <row r="2443" spans="2:9" hidden="1" x14ac:dyDescent="0.3">
      <c r="B2443" s="16" t="s">
        <v>302</v>
      </c>
      <c r="C2443" s="16" t="s">
        <v>262</v>
      </c>
      <c r="D2443" s="15">
        <v>109</v>
      </c>
      <c r="E2443" s="15" t="s">
        <v>58</v>
      </c>
      <c r="F2443" s="16" t="s">
        <v>372</v>
      </c>
      <c r="G2443" s="15" t="s">
        <v>398</v>
      </c>
      <c r="H2443" s="89" t="s">
        <v>393</v>
      </c>
      <c r="I2443" s="61">
        <v>7477.7579318368971</v>
      </c>
    </row>
    <row r="2444" spans="2:9" hidden="1" x14ac:dyDescent="0.3">
      <c r="B2444" s="16" t="s">
        <v>302</v>
      </c>
      <c r="C2444" s="16" t="s">
        <v>262</v>
      </c>
      <c r="D2444" s="15">
        <v>114</v>
      </c>
      <c r="E2444" s="15" t="s">
        <v>60</v>
      </c>
      <c r="F2444" s="16" t="s">
        <v>372</v>
      </c>
      <c r="G2444" s="15" t="s">
        <v>399</v>
      </c>
      <c r="H2444" s="89" t="s">
        <v>376</v>
      </c>
      <c r="I2444" s="61">
        <v>221341.63478237216</v>
      </c>
    </row>
    <row r="2445" spans="2:9" hidden="1" x14ac:dyDescent="0.3">
      <c r="B2445" s="16" t="s">
        <v>302</v>
      </c>
      <c r="C2445" s="16" t="s">
        <v>262</v>
      </c>
      <c r="D2445" s="15">
        <v>125</v>
      </c>
      <c r="E2445" s="15" t="s">
        <v>62</v>
      </c>
      <c r="F2445" s="16" t="s">
        <v>372</v>
      </c>
      <c r="G2445" s="15" t="s">
        <v>400</v>
      </c>
      <c r="H2445" s="89" t="s">
        <v>381</v>
      </c>
      <c r="I2445" s="61">
        <v>329021.34900082333</v>
      </c>
    </row>
    <row r="2446" spans="2:9" hidden="1" x14ac:dyDescent="0.3">
      <c r="B2446" s="16" t="s">
        <v>302</v>
      </c>
      <c r="C2446" s="16" t="s">
        <v>262</v>
      </c>
      <c r="D2446" s="15">
        <v>127</v>
      </c>
      <c r="E2446" s="15" t="s">
        <v>64</v>
      </c>
      <c r="F2446" s="16" t="s">
        <v>372</v>
      </c>
      <c r="G2446" s="15" t="s">
        <v>401</v>
      </c>
      <c r="H2446" s="89" t="s">
        <v>393</v>
      </c>
      <c r="I2446" s="61">
        <v>10169.750787298181</v>
      </c>
    </row>
    <row r="2447" spans="2:9" hidden="1" x14ac:dyDescent="0.3">
      <c r="B2447" s="16" t="s">
        <v>302</v>
      </c>
      <c r="C2447" s="16" t="s">
        <v>262</v>
      </c>
      <c r="D2447" s="15">
        <v>128</v>
      </c>
      <c r="E2447" s="15" t="s">
        <v>66</v>
      </c>
      <c r="F2447" s="16" t="s">
        <v>372</v>
      </c>
      <c r="G2447" s="15" t="s">
        <v>402</v>
      </c>
      <c r="H2447" s="89" t="s">
        <v>384</v>
      </c>
      <c r="I2447" s="61">
        <v>161519.57132767697</v>
      </c>
    </row>
    <row r="2448" spans="2:9" hidden="1" x14ac:dyDescent="0.3">
      <c r="B2448" s="16" t="s">
        <v>302</v>
      </c>
      <c r="C2448" s="16" t="s">
        <v>262</v>
      </c>
      <c r="D2448" s="19">
        <v>130</v>
      </c>
      <c r="E2448" s="19" t="s">
        <v>68</v>
      </c>
      <c r="F2448" s="20" t="s">
        <v>372</v>
      </c>
      <c r="G2448" s="19" t="s">
        <v>403</v>
      </c>
      <c r="H2448" s="90" t="s">
        <v>404</v>
      </c>
      <c r="I2448" s="62">
        <v>150000</v>
      </c>
    </row>
    <row r="2449" spans="2:9" hidden="1" x14ac:dyDescent="0.3">
      <c r="B2449" s="16" t="s">
        <v>302</v>
      </c>
      <c r="C2449" s="16" t="s">
        <v>263</v>
      </c>
      <c r="D2449" s="15">
        <v>2</v>
      </c>
      <c r="E2449" s="15" t="s">
        <v>6</v>
      </c>
      <c r="F2449" s="16" t="s">
        <v>372</v>
      </c>
      <c r="G2449" s="15" t="s">
        <v>373</v>
      </c>
      <c r="H2449" s="89" t="s">
        <v>374</v>
      </c>
      <c r="I2449" s="61">
        <v>3775.3643584553347</v>
      </c>
    </row>
    <row r="2450" spans="2:9" hidden="1" x14ac:dyDescent="0.3">
      <c r="B2450" s="16" t="s">
        <v>302</v>
      </c>
      <c r="C2450" s="16" t="s">
        <v>263</v>
      </c>
      <c r="D2450" s="15">
        <v>11</v>
      </c>
      <c r="E2450" s="15" t="s">
        <v>10</v>
      </c>
      <c r="F2450" s="16" t="s">
        <v>372</v>
      </c>
      <c r="G2450" s="15" t="s">
        <v>375</v>
      </c>
      <c r="H2450" s="89" t="s">
        <v>376</v>
      </c>
      <c r="I2450" s="61">
        <v>190038.08186434346</v>
      </c>
    </row>
    <row r="2451" spans="2:9" hidden="1" x14ac:dyDescent="0.3">
      <c r="B2451" s="16" t="s">
        <v>302</v>
      </c>
      <c r="C2451" s="16" t="s">
        <v>263</v>
      </c>
      <c r="D2451" s="15">
        <v>23</v>
      </c>
      <c r="E2451" s="15" t="s">
        <v>323</v>
      </c>
      <c r="F2451" s="16" t="s">
        <v>372</v>
      </c>
      <c r="G2451" s="15" t="s">
        <v>377</v>
      </c>
      <c r="H2451" s="89" t="s">
        <v>376</v>
      </c>
      <c r="I2451" s="61">
        <v>172209.89833383675</v>
      </c>
    </row>
    <row r="2452" spans="2:9" hidden="1" x14ac:dyDescent="0.3">
      <c r="B2452" s="16" t="s">
        <v>302</v>
      </c>
      <c r="C2452" s="16" t="s">
        <v>263</v>
      </c>
      <c r="D2452" s="15">
        <v>24</v>
      </c>
      <c r="E2452" s="15" t="s">
        <v>14</v>
      </c>
      <c r="F2452" s="16" t="s">
        <v>372</v>
      </c>
      <c r="G2452" s="15" t="s">
        <v>378</v>
      </c>
      <c r="H2452" s="89" t="s">
        <v>376</v>
      </c>
      <c r="I2452" s="61">
        <v>175204.62065321149</v>
      </c>
    </row>
    <row r="2453" spans="2:9" hidden="1" x14ac:dyDescent="0.3">
      <c r="B2453" s="16" t="s">
        <v>302</v>
      </c>
      <c r="C2453" s="16" t="s">
        <v>263</v>
      </c>
      <c r="D2453" s="15">
        <v>25</v>
      </c>
      <c r="E2453" s="15" t="s">
        <v>18</v>
      </c>
      <c r="F2453" s="16" t="s">
        <v>372</v>
      </c>
      <c r="G2453" s="15" t="s">
        <v>379</v>
      </c>
      <c r="H2453" s="89" t="s">
        <v>374</v>
      </c>
      <c r="I2453" s="61">
        <v>87512.528915060655</v>
      </c>
    </row>
    <row r="2454" spans="2:9" hidden="1" x14ac:dyDescent="0.3">
      <c r="B2454" s="16" t="s">
        <v>302</v>
      </c>
      <c r="C2454" s="16" t="s">
        <v>263</v>
      </c>
      <c r="D2454" s="15">
        <v>26</v>
      </c>
      <c r="E2454" s="15" t="s">
        <v>22</v>
      </c>
      <c r="F2454" s="16" t="s">
        <v>372</v>
      </c>
      <c r="G2454" s="15" t="s">
        <v>380</v>
      </c>
      <c r="H2454" s="89" t="s">
        <v>381</v>
      </c>
      <c r="I2454" s="61">
        <v>106734.73033608208</v>
      </c>
    </row>
    <row r="2455" spans="2:9" hidden="1" x14ac:dyDescent="0.3">
      <c r="B2455" s="16" t="s">
        <v>302</v>
      </c>
      <c r="C2455" s="16" t="s">
        <v>263</v>
      </c>
      <c r="D2455" s="15">
        <v>27</v>
      </c>
      <c r="E2455" s="15" t="s">
        <v>26</v>
      </c>
      <c r="F2455" s="16" t="s">
        <v>372</v>
      </c>
      <c r="G2455" s="15" t="s">
        <v>382</v>
      </c>
      <c r="H2455" s="89" t="s">
        <v>374</v>
      </c>
      <c r="I2455" s="61">
        <v>1952.5921511612512</v>
      </c>
    </row>
    <row r="2456" spans="2:9" hidden="1" x14ac:dyDescent="0.3">
      <c r="B2456" s="16" t="s">
        <v>302</v>
      </c>
      <c r="C2456" s="16" t="s">
        <v>263</v>
      </c>
      <c r="D2456" s="15">
        <v>28</v>
      </c>
      <c r="E2456" s="15" t="s">
        <v>30</v>
      </c>
      <c r="F2456" s="16" t="s">
        <v>372</v>
      </c>
      <c r="G2456" s="15" t="s">
        <v>383</v>
      </c>
      <c r="H2456" s="89" t="s">
        <v>384</v>
      </c>
      <c r="I2456" s="61">
        <v>149210.58458756848</v>
      </c>
    </row>
    <row r="2457" spans="2:9" hidden="1" x14ac:dyDescent="0.3">
      <c r="B2457" s="16" t="s">
        <v>302</v>
      </c>
      <c r="C2457" s="16" t="s">
        <v>263</v>
      </c>
      <c r="D2457" s="15">
        <v>29</v>
      </c>
      <c r="E2457" s="15" t="s">
        <v>34</v>
      </c>
      <c r="F2457" s="16" t="s">
        <v>372</v>
      </c>
      <c r="G2457" s="15" t="s">
        <v>385</v>
      </c>
      <c r="H2457" s="89" t="s">
        <v>384</v>
      </c>
      <c r="I2457" s="61">
        <v>139302.62379367984</v>
      </c>
    </row>
    <row r="2458" spans="2:9" hidden="1" x14ac:dyDescent="0.3">
      <c r="B2458" s="16" t="s">
        <v>302</v>
      </c>
      <c r="C2458" s="16" t="s">
        <v>263</v>
      </c>
      <c r="D2458" s="15">
        <v>31</v>
      </c>
      <c r="E2458" s="15" t="s">
        <v>36</v>
      </c>
      <c r="F2458" s="16" t="s">
        <v>372</v>
      </c>
      <c r="G2458" s="15" t="s">
        <v>386</v>
      </c>
      <c r="H2458" s="89" t="s">
        <v>384</v>
      </c>
      <c r="I2458" s="61">
        <v>10926.472683503669</v>
      </c>
    </row>
    <row r="2459" spans="2:9" hidden="1" x14ac:dyDescent="0.3">
      <c r="B2459" s="16" t="s">
        <v>302</v>
      </c>
      <c r="C2459" s="16" t="s">
        <v>263</v>
      </c>
      <c r="D2459" s="15">
        <v>34</v>
      </c>
      <c r="E2459" s="15" t="s">
        <v>38</v>
      </c>
      <c r="F2459" s="16" t="s">
        <v>372</v>
      </c>
      <c r="G2459" s="15" t="s">
        <v>387</v>
      </c>
      <c r="H2459" s="89" t="s">
        <v>384</v>
      </c>
      <c r="I2459" s="61">
        <v>9400.4390512707978</v>
      </c>
    </row>
    <row r="2460" spans="2:9" hidden="1" x14ac:dyDescent="0.3">
      <c r="B2460" s="16" t="s">
        <v>302</v>
      </c>
      <c r="C2460" s="16" t="s">
        <v>263</v>
      </c>
      <c r="D2460" s="15">
        <v>35</v>
      </c>
      <c r="E2460" s="15" t="s">
        <v>40</v>
      </c>
      <c r="F2460" s="16" t="s">
        <v>372</v>
      </c>
      <c r="G2460" s="15" t="s">
        <v>388</v>
      </c>
      <c r="H2460" s="89" t="s">
        <v>384</v>
      </c>
      <c r="I2460" s="61">
        <v>159901.34250109541</v>
      </c>
    </row>
    <row r="2461" spans="2:9" hidden="1" x14ac:dyDescent="0.3">
      <c r="B2461" s="16" t="s">
        <v>302</v>
      </c>
      <c r="C2461" s="16" t="s">
        <v>263</v>
      </c>
      <c r="D2461" s="15">
        <v>38</v>
      </c>
      <c r="E2461" s="15" t="s">
        <v>42</v>
      </c>
      <c r="F2461" s="16" t="s">
        <v>372</v>
      </c>
      <c r="G2461" s="15" t="s">
        <v>389</v>
      </c>
      <c r="H2461" s="89" t="s">
        <v>374</v>
      </c>
      <c r="I2461" s="61">
        <v>82313.313793237132</v>
      </c>
    </row>
    <row r="2462" spans="2:9" hidden="1" x14ac:dyDescent="0.3">
      <c r="B2462" s="16" t="s">
        <v>302</v>
      </c>
      <c r="C2462" s="16" t="s">
        <v>263</v>
      </c>
      <c r="D2462" s="15">
        <v>42</v>
      </c>
      <c r="E2462" s="15" t="s">
        <v>44</v>
      </c>
      <c r="F2462" s="16" t="s">
        <v>372</v>
      </c>
      <c r="G2462" s="15" t="s">
        <v>390</v>
      </c>
      <c r="H2462" s="89" t="s">
        <v>374</v>
      </c>
      <c r="I2462" s="61">
        <v>14332.941186854017</v>
      </c>
    </row>
    <row r="2463" spans="2:9" hidden="1" x14ac:dyDescent="0.3">
      <c r="B2463" s="16" t="s">
        <v>302</v>
      </c>
      <c r="C2463" s="16" t="s">
        <v>263</v>
      </c>
      <c r="D2463" s="15">
        <v>59</v>
      </c>
      <c r="E2463" s="15" t="s">
        <v>46</v>
      </c>
      <c r="F2463" s="16" t="s">
        <v>372</v>
      </c>
      <c r="G2463" s="15" t="s">
        <v>391</v>
      </c>
      <c r="H2463" s="89" t="s">
        <v>374</v>
      </c>
      <c r="I2463" s="61">
        <v>103468.41894753797</v>
      </c>
    </row>
    <row r="2464" spans="2:9" hidden="1" x14ac:dyDescent="0.3">
      <c r="B2464" s="16" t="s">
        <v>302</v>
      </c>
      <c r="C2464" s="16" t="s">
        <v>263</v>
      </c>
      <c r="D2464" s="15">
        <v>65</v>
      </c>
      <c r="E2464" s="15" t="s">
        <v>48</v>
      </c>
      <c r="F2464" s="16" t="s">
        <v>372</v>
      </c>
      <c r="G2464" s="15" t="s">
        <v>392</v>
      </c>
      <c r="H2464" s="89" t="s">
        <v>393</v>
      </c>
      <c r="I2464" s="61">
        <v>1053.7547363848566</v>
      </c>
    </row>
    <row r="2465" spans="2:9" hidden="1" x14ac:dyDescent="0.3">
      <c r="B2465" s="16" t="s">
        <v>302</v>
      </c>
      <c r="C2465" s="16" t="s">
        <v>263</v>
      </c>
      <c r="D2465" s="15">
        <v>84</v>
      </c>
      <c r="E2465" s="15" t="s">
        <v>50</v>
      </c>
      <c r="F2465" s="16" t="s">
        <v>372</v>
      </c>
      <c r="G2465" s="15" t="s">
        <v>394</v>
      </c>
      <c r="H2465" s="89" t="s">
        <v>393</v>
      </c>
      <c r="I2465" s="61">
        <v>8542.7035524558833</v>
      </c>
    </row>
    <row r="2466" spans="2:9" hidden="1" x14ac:dyDescent="0.3">
      <c r="B2466" s="16" t="s">
        <v>302</v>
      </c>
      <c r="C2466" s="16" t="s">
        <v>263</v>
      </c>
      <c r="D2466" s="15">
        <v>90</v>
      </c>
      <c r="E2466" s="15" t="s">
        <v>52</v>
      </c>
      <c r="F2466" s="16" t="s">
        <v>372</v>
      </c>
      <c r="G2466" s="15" t="s">
        <v>395</v>
      </c>
      <c r="H2466" s="89" t="s">
        <v>384</v>
      </c>
      <c r="I2466" s="61">
        <v>209683.75948518759</v>
      </c>
    </row>
    <row r="2467" spans="2:9" hidden="1" x14ac:dyDescent="0.3">
      <c r="B2467" s="16" t="s">
        <v>302</v>
      </c>
      <c r="C2467" s="16" t="s">
        <v>263</v>
      </c>
      <c r="D2467" s="15">
        <v>91</v>
      </c>
      <c r="E2467" s="15" t="s">
        <v>54</v>
      </c>
      <c r="F2467" s="16" t="s">
        <v>372</v>
      </c>
      <c r="G2467" s="15" t="s">
        <v>396</v>
      </c>
      <c r="H2467" s="89" t="s">
        <v>384</v>
      </c>
      <c r="I2467" s="61">
        <v>186774.61997572478</v>
      </c>
    </row>
    <row r="2468" spans="2:9" hidden="1" x14ac:dyDescent="0.3">
      <c r="B2468" s="16" t="s">
        <v>302</v>
      </c>
      <c r="C2468" s="16" t="s">
        <v>263</v>
      </c>
      <c r="D2468" s="15">
        <v>98</v>
      </c>
      <c r="E2468" s="15" t="s">
        <v>56</v>
      </c>
      <c r="F2468" s="16" t="s">
        <v>372</v>
      </c>
      <c r="G2468" s="15" t="s">
        <v>397</v>
      </c>
      <c r="H2468" s="89" t="s">
        <v>381</v>
      </c>
      <c r="I2468" s="61">
        <v>675749.02943222411</v>
      </c>
    </row>
    <row r="2469" spans="2:9" hidden="1" x14ac:dyDescent="0.3">
      <c r="B2469" s="16" t="s">
        <v>302</v>
      </c>
      <c r="C2469" s="16" t="s">
        <v>263</v>
      </c>
      <c r="D2469" s="15">
        <v>109</v>
      </c>
      <c r="E2469" s="15" t="s">
        <v>58</v>
      </c>
      <c r="F2469" s="16" t="s">
        <v>372</v>
      </c>
      <c r="G2469" s="15" t="s">
        <v>398</v>
      </c>
      <c r="H2469" s="89" t="s">
        <v>393</v>
      </c>
      <c r="I2469" s="61">
        <v>9804.9919040198711</v>
      </c>
    </row>
    <row r="2470" spans="2:9" hidden="1" x14ac:dyDescent="0.3">
      <c r="B2470" s="16" t="s">
        <v>302</v>
      </c>
      <c r="C2470" s="16" t="s">
        <v>263</v>
      </c>
      <c r="D2470" s="15">
        <v>114</v>
      </c>
      <c r="E2470" s="15" t="s">
        <v>60</v>
      </c>
      <c r="F2470" s="16" t="s">
        <v>372</v>
      </c>
      <c r="G2470" s="15" t="s">
        <v>399</v>
      </c>
      <c r="H2470" s="89" t="s">
        <v>376</v>
      </c>
      <c r="I2470" s="61">
        <v>222034.66257086216</v>
      </c>
    </row>
    <row r="2471" spans="2:9" hidden="1" x14ac:dyDescent="0.3">
      <c r="B2471" s="16" t="s">
        <v>302</v>
      </c>
      <c r="C2471" s="16" t="s">
        <v>263</v>
      </c>
      <c r="D2471" s="15">
        <v>125</v>
      </c>
      <c r="E2471" s="15" t="s">
        <v>62</v>
      </c>
      <c r="F2471" s="16" t="s">
        <v>372</v>
      </c>
      <c r="G2471" s="15" t="s">
        <v>400</v>
      </c>
      <c r="H2471" s="89" t="s">
        <v>381</v>
      </c>
      <c r="I2471" s="61">
        <v>253654.31364808098</v>
      </c>
    </row>
    <row r="2472" spans="2:9" hidden="1" x14ac:dyDescent="0.3">
      <c r="B2472" s="16" t="s">
        <v>302</v>
      </c>
      <c r="C2472" s="16" t="s">
        <v>263</v>
      </c>
      <c r="D2472" s="15">
        <v>127</v>
      </c>
      <c r="E2472" s="15" t="s">
        <v>64</v>
      </c>
      <c r="F2472" s="16" t="s">
        <v>372</v>
      </c>
      <c r="G2472" s="15" t="s">
        <v>401</v>
      </c>
      <c r="H2472" s="89" t="s">
        <v>393</v>
      </c>
      <c r="I2472" s="61">
        <v>7680.5735748379175</v>
      </c>
    </row>
    <row r="2473" spans="2:9" hidden="1" x14ac:dyDescent="0.3">
      <c r="B2473" s="16" t="s">
        <v>302</v>
      </c>
      <c r="C2473" s="16" t="s">
        <v>263</v>
      </c>
      <c r="D2473" s="15">
        <v>128</v>
      </c>
      <c r="E2473" s="15" t="s">
        <v>66</v>
      </c>
      <c r="F2473" s="16" t="s">
        <v>372</v>
      </c>
      <c r="G2473" s="15" t="s">
        <v>402</v>
      </c>
      <c r="H2473" s="89" t="s">
        <v>384</v>
      </c>
      <c r="I2473" s="61">
        <v>138362.31456564041</v>
      </c>
    </row>
    <row r="2474" spans="2:9" hidden="1" x14ac:dyDescent="0.3">
      <c r="B2474" s="16" t="s">
        <v>302</v>
      </c>
      <c r="C2474" s="16" t="s">
        <v>263</v>
      </c>
      <c r="D2474" s="19">
        <v>130</v>
      </c>
      <c r="E2474" s="19" t="s">
        <v>68</v>
      </c>
      <c r="F2474" s="20" t="s">
        <v>372</v>
      </c>
      <c r="G2474" s="19" t="s">
        <v>403</v>
      </c>
      <c r="H2474" s="90" t="s">
        <v>404</v>
      </c>
      <c r="I2474" s="62">
        <v>143415.38046658371</v>
      </c>
    </row>
    <row r="2475" spans="2:9" hidden="1" x14ac:dyDescent="0.3">
      <c r="B2475" s="16" t="s">
        <v>302</v>
      </c>
      <c r="C2475" s="16" t="s">
        <v>264</v>
      </c>
      <c r="D2475" s="15">
        <v>2</v>
      </c>
      <c r="E2475" s="15" t="s">
        <v>6</v>
      </c>
      <c r="F2475" s="16" t="s">
        <v>372</v>
      </c>
      <c r="G2475" s="15" t="s">
        <v>373</v>
      </c>
      <c r="H2475" s="89" t="s">
        <v>374</v>
      </c>
      <c r="I2475" s="61">
        <v>3775.3643584553347</v>
      </c>
    </row>
    <row r="2476" spans="2:9" hidden="1" x14ac:dyDescent="0.3">
      <c r="B2476" s="16" t="s">
        <v>302</v>
      </c>
      <c r="C2476" s="16" t="s">
        <v>264</v>
      </c>
      <c r="D2476" s="15">
        <v>11</v>
      </c>
      <c r="E2476" s="15" t="s">
        <v>10</v>
      </c>
      <c r="F2476" s="16" t="s">
        <v>372</v>
      </c>
      <c r="G2476" s="15" t="s">
        <v>375</v>
      </c>
      <c r="H2476" s="89" t="s">
        <v>376</v>
      </c>
      <c r="I2476" s="61">
        <v>190038.08186434346</v>
      </c>
    </row>
    <row r="2477" spans="2:9" hidden="1" x14ac:dyDescent="0.3">
      <c r="B2477" s="16" t="s">
        <v>302</v>
      </c>
      <c r="C2477" s="16" t="s">
        <v>264</v>
      </c>
      <c r="D2477" s="15">
        <v>23</v>
      </c>
      <c r="E2477" s="15" t="s">
        <v>323</v>
      </c>
      <c r="F2477" s="16" t="s">
        <v>372</v>
      </c>
      <c r="G2477" s="15" t="s">
        <v>377</v>
      </c>
      <c r="H2477" s="89" t="s">
        <v>376</v>
      </c>
      <c r="I2477" s="61">
        <v>172209.89833383675</v>
      </c>
    </row>
    <row r="2478" spans="2:9" hidden="1" x14ac:dyDescent="0.3">
      <c r="B2478" s="16" t="s">
        <v>302</v>
      </c>
      <c r="C2478" s="16" t="s">
        <v>264</v>
      </c>
      <c r="D2478" s="15">
        <v>24</v>
      </c>
      <c r="E2478" s="15" t="s">
        <v>14</v>
      </c>
      <c r="F2478" s="16" t="s">
        <v>372</v>
      </c>
      <c r="G2478" s="15" t="s">
        <v>378</v>
      </c>
      <c r="H2478" s="89" t="s">
        <v>376</v>
      </c>
      <c r="I2478" s="61">
        <v>175204.62065321149</v>
      </c>
    </row>
    <row r="2479" spans="2:9" hidden="1" x14ac:dyDescent="0.3">
      <c r="B2479" s="16" t="s">
        <v>302</v>
      </c>
      <c r="C2479" s="16" t="s">
        <v>264</v>
      </c>
      <c r="D2479" s="15">
        <v>25</v>
      </c>
      <c r="E2479" s="15" t="s">
        <v>18</v>
      </c>
      <c r="F2479" s="16" t="s">
        <v>372</v>
      </c>
      <c r="G2479" s="15" t="s">
        <v>379</v>
      </c>
      <c r="H2479" s="89" t="s">
        <v>374</v>
      </c>
      <c r="I2479" s="61">
        <v>87512.528915060655</v>
      </c>
    </row>
    <row r="2480" spans="2:9" hidden="1" x14ac:dyDescent="0.3">
      <c r="B2480" s="16" t="s">
        <v>302</v>
      </c>
      <c r="C2480" s="16" t="s">
        <v>264</v>
      </c>
      <c r="D2480" s="15">
        <v>26</v>
      </c>
      <c r="E2480" s="15" t="s">
        <v>22</v>
      </c>
      <c r="F2480" s="16" t="s">
        <v>372</v>
      </c>
      <c r="G2480" s="15" t="s">
        <v>380</v>
      </c>
      <c r="H2480" s="89" t="s">
        <v>381</v>
      </c>
      <c r="I2480" s="61">
        <v>106734.73033608208</v>
      </c>
    </row>
    <row r="2481" spans="2:9" hidden="1" x14ac:dyDescent="0.3">
      <c r="B2481" s="16" t="s">
        <v>302</v>
      </c>
      <c r="C2481" s="16" t="s">
        <v>264</v>
      </c>
      <c r="D2481" s="15">
        <v>27</v>
      </c>
      <c r="E2481" s="15" t="s">
        <v>26</v>
      </c>
      <c r="F2481" s="16" t="s">
        <v>372</v>
      </c>
      <c r="G2481" s="15" t="s">
        <v>382</v>
      </c>
      <c r="H2481" s="89" t="s">
        <v>374</v>
      </c>
      <c r="I2481" s="61">
        <v>1952.5921511612512</v>
      </c>
    </row>
    <row r="2482" spans="2:9" hidden="1" x14ac:dyDescent="0.3">
      <c r="B2482" s="16" t="s">
        <v>302</v>
      </c>
      <c r="C2482" s="16" t="s">
        <v>264</v>
      </c>
      <c r="D2482" s="15">
        <v>28</v>
      </c>
      <c r="E2482" s="15" t="s">
        <v>30</v>
      </c>
      <c r="F2482" s="16" t="s">
        <v>372</v>
      </c>
      <c r="G2482" s="15" t="s">
        <v>383</v>
      </c>
      <c r="H2482" s="89" t="s">
        <v>384</v>
      </c>
      <c r="I2482" s="61">
        <v>149210.58458756848</v>
      </c>
    </row>
    <row r="2483" spans="2:9" hidden="1" x14ac:dyDescent="0.3">
      <c r="B2483" s="16" t="s">
        <v>302</v>
      </c>
      <c r="C2483" s="16" t="s">
        <v>264</v>
      </c>
      <c r="D2483" s="15">
        <v>29</v>
      </c>
      <c r="E2483" s="15" t="s">
        <v>34</v>
      </c>
      <c r="F2483" s="16" t="s">
        <v>372</v>
      </c>
      <c r="G2483" s="15" t="s">
        <v>385</v>
      </c>
      <c r="H2483" s="89" t="s">
        <v>384</v>
      </c>
      <c r="I2483" s="61">
        <v>139302.62379367984</v>
      </c>
    </row>
    <row r="2484" spans="2:9" hidden="1" x14ac:dyDescent="0.3">
      <c r="B2484" s="16" t="s">
        <v>302</v>
      </c>
      <c r="C2484" s="16" t="s">
        <v>264</v>
      </c>
      <c r="D2484" s="15">
        <v>31</v>
      </c>
      <c r="E2484" s="15" t="s">
        <v>36</v>
      </c>
      <c r="F2484" s="16" t="s">
        <v>372</v>
      </c>
      <c r="G2484" s="15" t="s">
        <v>386</v>
      </c>
      <c r="H2484" s="89" t="s">
        <v>384</v>
      </c>
      <c r="I2484" s="61">
        <v>10926.472683503669</v>
      </c>
    </row>
    <row r="2485" spans="2:9" hidden="1" x14ac:dyDescent="0.3">
      <c r="B2485" s="16" t="s">
        <v>302</v>
      </c>
      <c r="C2485" s="16" t="s">
        <v>264</v>
      </c>
      <c r="D2485" s="15">
        <v>34</v>
      </c>
      <c r="E2485" s="15" t="s">
        <v>38</v>
      </c>
      <c r="F2485" s="16" t="s">
        <v>372</v>
      </c>
      <c r="G2485" s="15" t="s">
        <v>387</v>
      </c>
      <c r="H2485" s="89" t="s">
        <v>384</v>
      </c>
      <c r="I2485" s="61">
        <v>9400.4390512707978</v>
      </c>
    </row>
    <row r="2486" spans="2:9" hidden="1" x14ac:dyDescent="0.3">
      <c r="B2486" s="16" t="s">
        <v>302</v>
      </c>
      <c r="C2486" s="16" t="s">
        <v>264</v>
      </c>
      <c r="D2486" s="15">
        <v>35</v>
      </c>
      <c r="E2486" s="15" t="s">
        <v>40</v>
      </c>
      <c r="F2486" s="16" t="s">
        <v>372</v>
      </c>
      <c r="G2486" s="15" t="s">
        <v>388</v>
      </c>
      <c r="H2486" s="89" t="s">
        <v>384</v>
      </c>
      <c r="I2486" s="61">
        <v>159901.34250109541</v>
      </c>
    </row>
    <row r="2487" spans="2:9" hidden="1" x14ac:dyDescent="0.3">
      <c r="B2487" s="16" t="s">
        <v>302</v>
      </c>
      <c r="C2487" s="16" t="s">
        <v>264</v>
      </c>
      <c r="D2487" s="15">
        <v>38</v>
      </c>
      <c r="E2487" s="15" t="s">
        <v>42</v>
      </c>
      <c r="F2487" s="16" t="s">
        <v>372</v>
      </c>
      <c r="G2487" s="15" t="s">
        <v>389</v>
      </c>
      <c r="H2487" s="89" t="s">
        <v>374</v>
      </c>
      <c r="I2487" s="61">
        <v>82313.313793237132</v>
      </c>
    </row>
    <row r="2488" spans="2:9" hidden="1" x14ac:dyDescent="0.3">
      <c r="B2488" s="16" t="s">
        <v>302</v>
      </c>
      <c r="C2488" s="16" t="s">
        <v>264</v>
      </c>
      <c r="D2488" s="15">
        <v>42</v>
      </c>
      <c r="E2488" s="15" t="s">
        <v>44</v>
      </c>
      <c r="F2488" s="16" t="s">
        <v>372</v>
      </c>
      <c r="G2488" s="15" t="s">
        <v>390</v>
      </c>
      <c r="H2488" s="89" t="s">
        <v>374</v>
      </c>
      <c r="I2488" s="61">
        <v>14332.941186854017</v>
      </c>
    </row>
    <row r="2489" spans="2:9" hidden="1" x14ac:dyDescent="0.3">
      <c r="B2489" s="16" t="s">
        <v>302</v>
      </c>
      <c r="C2489" s="16" t="s">
        <v>264</v>
      </c>
      <c r="D2489" s="15">
        <v>59</v>
      </c>
      <c r="E2489" s="15" t="s">
        <v>46</v>
      </c>
      <c r="F2489" s="16" t="s">
        <v>372</v>
      </c>
      <c r="G2489" s="15" t="s">
        <v>391</v>
      </c>
      <c r="H2489" s="89" t="s">
        <v>374</v>
      </c>
      <c r="I2489" s="61">
        <v>103468.41894753797</v>
      </c>
    </row>
    <row r="2490" spans="2:9" hidden="1" x14ac:dyDescent="0.3">
      <c r="B2490" s="16" t="s">
        <v>302</v>
      </c>
      <c r="C2490" s="16" t="s">
        <v>264</v>
      </c>
      <c r="D2490" s="15">
        <v>65</v>
      </c>
      <c r="E2490" s="15" t="s">
        <v>48</v>
      </c>
      <c r="F2490" s="16" t="s">
        <v>372</v>
      </c>
      <c r="G2490" s="15" t="s">
        <v>392</v>
      </c>
      <c r="H2490" s="89" t="s">
        <v>393</v>
      </c>
      <c r="I2490" s="61">
        <v>1053.7547363848566</v>
      </c>
    </row>
    <row r="2491" spans="2:9" hidden="1" x14ac:dyDescent="0.3">
      <c r="B2491" s="16" t="s">
        <v>302</v>
      </c>
      <c r="C2491" s="16" t="s">
        <v>264</v>
      </c>
      <c r="D2491" s="15">
        <v>84</v>
      </c>
      <c r="E2491" s="15" t="s">
        <v>50</v>
      </c>
      <c r="F2491" s="16" t="s">
        <v>372</v>
      </c>
      <c r="G2491" s="15" t="s">
        <v>394</v>
      </c>
      <c r="H2491" s="89" t="s">
        <v>393</v>
      </c>
      <c r="I2491" s="61">
        <v>8542.7035524558833</v>
      </c>
    </row>
    <row r="2492" spans="2:9" hidden="1" x14ac:dyDescent="0.3">
      <c r="B2492" s="16" t="s">
        <v>302</v>
      </c>
      <c r="C2492" s="16" t="s">
        <v>264</v>
      </c>
      <c r="D2492" s="15">
        <v>90</v>
      </c>
      <c r="E2492" s="15" t="s">
        <v>52</v>
      </c>
      <c r="F2492" s="16" t="s">
        <v>372</v>
      </c>
      <c r="G2492" s="15" t="s">
        <v>395</v>
      </c>
      <c r="H2492" s="89" t="s">
        <v>384</v>
      </c>
      <c r="I2492" s="61">
        <v>209683.75948518759</v>
      </c>
    </row>
    <row r="2493" spans="2:9" hidden="1" x14ac:dyDescent="0.3">
      <c r="B2493" s="16" t="s">
        <v>302</v>
      </c>
      <c r="C2493" s="16" t="s">
        <v>264</v>
      </c>
      <c r="D2493" s="15">
        <v>91</v>
      </c>
      <c r="E2493" s="15" t="s">
        <v>54</v>
      </c>
      <c r="F2493" s="16" t="s">
        <v>372</v>
      </c>
      <c r="G2493" s="15" t="s">
        <v>396</v>
      </c>
      <c r="H2493" s="89" t="s">
        <v>384</v>
      </c>
      <c r="I2493" s="61">
        <v>186774.61997572478</v>
      </c>
    </row>
    <row r="2494" spans="2:9" hidden="1" x14ac:dyDescent="0.3">
      <c r="B2494" s="16" t="s">
        <v>302</v>
      </c>
      <c r="C2494" s="16" t="s">
        <v>264</v>
      </c>
      <c r="D2494" s="15">
        <v>98</v>
      </c>
      <c r="E2494" s="15" t="s">
        <v>56</v>
      </c>
      <c r="F2494" s="16" t="s">
        <v>372</v>
      </c>
      <c r="G2494" s="15" t="s">
        <v>397</v>
      </c>
      <c r="H2494" s="89" t="s">
        <v>381</v>
      </c>
      <c r="I2494" s="61">
        <v>675749.02943222411</v>
      </c>
    </row>
    <row r="2495" spans="2:9" hidden="1" x14ac:dyDescent="0.3">
      <c r="B2495" s="16" t="s">
        <v>302</v>
      </c>
      <c r="C2495" s="16" t="s">
        <v>264</v>
      </c>
      <c r="D2495" s="15">
        <v>109</v>
      </c>
      <c r="E2495" s="15" t="s">
        <v>58</v>
      </c>
      <c r="F2495" s="16" t="s">
        <v>372</v>
      </c>
      <c r="G2495" s="15" t="s">
        <v>398</v>
      </c>
      <c r="H2495" s="89" t="s">
        <v>393</v>
      </c>
      <c r="I2495" s="61">
        <v>9804.9919040198711</v>
      </c>
    </row>
    <row r="2496" spans="2:9" hidden="1" x14ac:dyDescent="0.3">
      <c r="B2496" s="16" t="s">
        <v>302</v>
      </c>
      <c r="C2496" s="16" t="s">
        <v>264</v>
      </c>
      <c r="D2496" s="15">
        <v>114</v>
      </c>
      <c r="E2496" s="15" t="s">
        <v>60</v>
      </c>
      <c r="F2496" s="16" t="s">
        <v>372</v>
      </c>
      <c r="G2496" s="15" t="s">
        <v>399</v>
      </c>
      <c r="H2496" s="89" t="s">
        <v>376</v>
      </c>
      <c r="I2496" s="61">
        <v>222034.66257086216</v>
      </c>
    </row>
    <row r="2497" spans="2:9" hidden="1" x14ac:dyDescent="0.3">
      <c r="B2497" s="16" t="s">
        <v>302</v>
      </c>
      <c r="C2497" s="16" t="s">
        <v>264</v>
      </c>
      <c r="D2497" s="15">
        <v>125</v>
      </c>
      <c r="E2497" s="15" t="s">
        <v>62</v>
      </c>
      <c r="F2497" s="16" t="s">
        <v>372</v>
      </c>
      <c r="G2497" s="15" t="s">
        <v>400</v>
      </c>
      <c r="H2497" s="89" t="s">
        <v>381</v>
      </c>
      <c r="I2497" s="61">
        <v>253654.31364808098</v>
      </c>
    </row>
    <row r="2498" spans="2:9" hidden="1" x14ac:dyDescent="0.3">
      <c r="B2498" s="16" t="s">
        <v>302</v>
      </c>
      <c r="C2498" s="16" t="s">
        <v>264</v>
      </c>
      <c r="D2498" s="15">
        <v>127</v>
      </c>
      <c r="E2498" s="15" t="s">
        <v>64</v>
      </c>
      <c r="F2498" s="16" t="s">
        <v>372</v>
      </c>
      <c r="G2498" s="15" t="s">
        <v>401</v>
      </c>
      <c r="H2498" s="89" t="s">
        <v>393</v>
      </c>
      <c r="I2498" s="61">
        <v>7680.5735748379175</v>
      </c>
    </row>
    <row r="2499" spans="2:9" hidden="1" x14ac:dyDescent="0.3">
      <c r="B2499" s="16" t="s">
        <v>302</v>
      </c>
      <c r="C2499" s="16" t="s">
        <v>264</v>
      </c>
      <c r="D2499" s="15">
        <v>128</v>
      </c>
      <c r="E2499" s="15" t="s">
        <v>66</v>
      </c>
      <c r="F2499" s="16" t="s">
        <v>372</v>
      </c>
      <c r="G2499" s="15" t="s">
        <v>402</v>
      </c>
      <c r="H2499" s="89" t="s">
        <v>384</v>
      </c>
      <c r="I2499" s="61">
        <v>138362.31456564041</v>
      </c>
    </row>
    <row r="2500" spans="2:9" hidden="1" x14ac:dyDescent="0.3">
      <c r="B2500" s="16" t="s">
        <v>302</v>
      </c>
      <c r="C2500" s="16" t="s">
        <v>264</v>
      </c>
      <c r="D2500" s="19">
        <v>130</v>
      </c>
      <c r="E2500" s="19" t="s">
        <v>68</v>
      </c>
      <c r="F2500" s="20" t="s">
        <v>372</v>
      </c>
      <c r="G2500" s="19" t="s">
        <v>403</v>
      </c>
      <c r="H2500" s="90" t="s">
        <v>404</v>
      </c>
      <c r="I2500" s="62">
        <v>143415.38046658371</v>
      </c>
    </row>
    <row r="2501" spans="2:9" hidden="1" x14ac:dyDescent="0.3">
      <c r="B2501" s="16" t="s">
        <v>303</v>
      </c>
      <c r="C2501" s="16" t="s">
        <v>217</v>
      </c>
      <c r="D2501" s="15">
        <v>2</v>
      </c>
      <c r="E2501" s="15" t="s">
        <v>6</v>
      </c>
      <c r="F2501" s="16" t="s">
        <v>372</v>
      </c>
      <c r="G2501" s="15" t="s">
        <v>373</v>
      </c>
      <c r="H2501" s="89" t="s">
        <v>374</v>
      </c>
      <c r="I2501" s="61">
        <v>3775.3643584553347</v>
      </c>
    </row>
    <row r="2502" spans="2:9" hidden="1" x14ac:dyDescent="0.3">
      <c r="B2502" s="16" t="s">
        <v>303</v>
      </c>
      <c r="C2502" s="16" t="s">
        <v>217</v>
      </c>
      <c r="D2502" s="15">
        <v>11</v>
      </c>
      <c r="E2502" s="15" t="s">
        <v>10</v>
      </c>
      <c r="F2502" s="16" t="s">
        <v>372</v>
      </c>
      <c r="G2502" s="15" t="s">
        <v>375</v>
      </c>
      <c r="H2502" s="89" t="s">
        <v>376</v>
      </c>
      <c r="I2502" s="61">
        <v>148834.33734939754</v>
      </c>
    </row>
    <row r="2503" spans="2:9" hidden="1" x14ac:dyDescent="0.3">
      <c r="B2503" s="16" t="s">
        <v>303</v>
      </c>
      <c r="C2503" s="16" t="s">
        <v>217</v>
      </c>
      <c r="D2503" s="15">
        <v>23</v>
      </c>
      <c r="E2503" s="15" t="s">
        <v>323</v>
      </c>
      <c r="F2503" s="16" t="s">
        <v>372</v>
      </c>
      <c r="G2503" s="15" t="s">
        <v>377</v>
      </c>
      <c r="H2503" s="89" t="s">
        <v>376</v>
      </c>
      <c r="I2503" s="61">
        <v>104225.72643515235</v>
      </c>
    </row>
    <row r="2504" spans="2:9" hidden="1" x14ac:dyDescent="0.3">
      <c r="B2504" s="16" t="s">
        <v>303</v>
      </c>
      <c r="C2504" s="16" t="s">
        <v>217</v>
      </c>
      <c r="D2504" s="15">
        <v>24</v>
      </c>
      <c r="E2504" s="15" t="s">
        <v>14</v>
      </c>
      <c r="F2504" s="16" t="s">
        <v>372</v>
      </c>
      <c r="G2504" s="15" t="s">
        <v>378</v>
      </c>
      <c r="H2504" s="89" t="s">
        <v>376</v>
      </c>
      <c r="I2504" s="61">
        <v>156338.58965272852</v>
      </c>
    </row>
    <row r="2505" spans="2:9" hidden="1" x14ac:dyDescent="0.3">
      <c r="B2505" s="16" t="s">
        <v>303</v>
      </c>
      <c r="C2505" s="16" t="s">
        <v>217</v>
      </c>
      <c r="D2505" s="15">
        <v>25</v>
      </c>
      <c r="E2505" s="15" t="s">
        <v>18</v>
      </c>
      <c r="F2505" s="16" t="s">
        <v>372</v>
      </c>
      <c r="G2505" s="15" t="s">
        <v>379</v>
      </c>
      <c r="H2505" s="89" t="s">
        <v>374</v>
      </c>
      <c r="I2505" s="61">
        <v>156338.58965272852</v>
      </c>
    </row>
    <row r="2506" spans="2:9" hidden="1" x14ac:dyDescent="0.3">
      <c r="B2506" s="16" t="s">
        <v>303</v>
      </c>
      <c r="C2506" s="16" t="s">
        <v>217</v>
      </c>
      <c r="D2506" s="15">
        <v>26</v>
      </c>
      <c r="E2506" s="15" t="s">
        <v>22</v>
      </c>
      <c r="F2506" s="16" t="s">
        <v>372</v>
      </c>
      <c r="G2506" s="15" t="s">
        <v>380</v>
      </c>
      <c r="H2506" s="89" t="s">
        <v>381</v>
      </c>
      <c r="I2506" s="61">
        <v>187606.30758327423</v>
      </c>
    </row>
    <row r="2507" spans="2:9" hidden="1" x14ac:dyDescent="0.3">
      <c r="B2507" s="16" t="s">
        <v>303</v>
      </c>
      <c r="C2507" s="16" t="s">
        <v>217</v>
      </c>
      <c r="D2507" s="15">
        <v>27</v>
      </c>
      <c r="E2507" s="15" t="s">
        <v>26</v>
      </c>
      <c r="F2507" s="16" t="s">
        <v>372</v>
      </c>
      <c r="G2507" s="15" t="s">
        <v>382</v>
      </c>
      <c r="H2507" s="89" t="s">
        <v>374</v>
      </c>
      <c r="I2507" s="61">
        <v>4651.0730421686731</v>
      </c>
    </row>
    <row r="2508" spans="2:9" hidden="1" x14ac:dyDescent="0.3">
      <c r="B2508" s="16" t="s">
        <v>303</v>
      </c>
      <c r="C2508" s="16" t="s">
        <v>217</v>
      </c>
      <c r="D2508" s="15">
        <v>28</v>
      </c>
      <c r="E2508" s="15" t="s">
        <v>30</v>
      </c>
      <c r="F2508" s="16" t="s">
        <v>372</v>
      </c>
      <c r="G2508" s="15" t="s">
        <v>383</v>
      </c>
      <c r="H2508" s="89" t="s">
        <v>384</v>
      </c>
      <c r="I2508" s="61">
        <v>85795.633429344525</v>
      </c>
    </row>
    <row r="2509" spans="2:9" hidden="1" x14ac:dyDescent="0.3">
      <c r="B2509" s="16" t="s">
        <v>303</v>
      </c>
      <c r="C2509" s="16" t="s">
        <v>217</v>
      </c>
      <c r="D2509" s="15">
        <v>29</v>
      </c>
      <c r="E2509" s="15" t="s">
        <v>34</v>
      </c>
      <c r="F2509" s="16" t="s">
        <v>372</v>
      </c>
      <c r="G2509" s="15" t="s">
        <v>385</v>
      </c>
      <c r="H2509" s="89" t="s">
        <v>384</v>
      </c>
      <c r="I2509" s="61">
        <v>143572.95229126845</v>
      </c>
    </row>
    <row r="2510" spans="2:9" hidden="1" x14ac:dyDescent="0.3">
      <c r="B2510" s="16" t="s">
        <v>303</v>
      </c>
      <c r="C2510" s="16" t="s">
        <v>217</v>
      </c>
      <c r="D2510" s="15">
        <v>31</v>
      </c>
      <c r="E2510" s="15" t="s">
        <v>36</v>
      </c>
      <c r="F2510" s="16" t="s">
        <v>372</v>
      </c>
      <c r="G2510" s="15" t="s">
        <v>386</v>
      </c>
      <c r="H2510" s="89" t="s">
        <v>384</v>
      </c>
      <c r="I2510" s="61">
        <v>8372.8000236239059</v>
      </c>
    </row>
    <row r="2511" spans="2:9" hidden="1" x14ac:dyDescent="0.3">
      <c r="B2511" s="16" t="s">
        <v>303</v>
      </c>
      <c r="C2511" s="16" t="s">
        <v>217</v>
      </c>
      <c r="D2511" s="15">
        <v>34</v>
      </c>
      <c r="E2511" s="15" t="s">
        <v>38</v>
      </c>
      <c r="F2511" s="16" t="s">
        <v>372</v>
      </c>
      <c r="G2511" s="15" t="s">
        <v>387</v>
      </c>
      <c r="H2511" s="89" t="s">
        <v>384</v>
      </c>
      <c r="I2511" s="61">
        <v>6633.3916404588917</v>
      </c>
    </row>
    <row r="2512" spans="2:9" hidden="1" x14ac:dyDescent="0.3">
      <c r="B2512" s="16" t="s">
        <v>303</v>
      </c>
      <c r="C2512" s="16" t="s">
        <v>217</v>
      </c>
      <c r="D2512" s="15">
        <v>35</v>
      </c>
      <c r="E2512" s="15" t="s">
        <v>40</v>
      </c>
      <c r="F2512" s="16" t="s">
        <v>372</v>
      </c>
      <c r="G2512" s="15" t="s">
        <v>388</v>
      </c>
      <c r="H2512" s="89" t="s">
        <v>384</v>
      </c>
      <c r="I2512" s="61">
        <v>131608.53960032939</v>
      </c>
    </row>
    <row r="2513" spans="2:9" hidden="1" x14ac:dyDescent="0.3">
      <c r="B2513" s="16" t="s">
        <v>303</v>
      </c>
      <c r="C2513" s="16" t="s">
        <v>217</v>
      </c>
      <c r="D2513" s="15">
        <v>38</v>
      </c>
      <c r="E2513" s="15" t="s">
        <v>42</v>
      </c>
      <c r="F2513" s="16" t="s">
        <v>372</v>
      </c>
      <c r="G2513" s="15" t="s">
        <v>389</v>
      </c>
      <c r="H2513" s="89" t="s">
        <v>374</v>
      </c>
      <c r="I2513" s="61">
        <v>101949.34253596331</v>
      </c>
    </row>
    <row r="2514" spans="2:9" hidden="1" x14ac:dyDescent="0.3">
      <c r="B2514" s="16" t="s">
        <v>303</v>
      </c>
      <c r="C2514" s="16" t="s">
        <v>217</v>
      </c>
      <c r="D2514" s="15">
        <v>42</v>
      </c>
      <c r="E2514" s="15" t="s">
        <v>44</v>
      </c>
      <c r="F2514" s="16" t="s">
        <v>372</v>
      </c>
      <c r="G2514" s="15" t="s">
        <v>390</v>
      </c>
      <c r="H2514" s="89" t="s">
        <v>374</v>
      </c>
      <c r="I2514" s="61">
        <v>17861.683867824235</v>
      </c>
    </row>
    <row r="2515" spans="2:9" hidden="1" x14ac:dyDescent="0.3">
      <c r="B2515" s="16" t="s">
        <v>303</v>
      </c>
      <c r="C2515" s="16" t="s">
        <v>217</v>
      </c>
      <c r="D2515" s="15">
        <v>59</v>
      </c>
      <c r="E2515" s="15" t="s">
        <v>46</v>
      </c>
      <c r="F2515" s="16" t="s">
        <v>372</v>
      </c>
      <c r="G2515" s="15" t="s">
        <v>391</v>
      </c>
      <c r="H2515" s="89" t="s">
        <v>374</v>
      </c>
      <c r="I2515" s="61">
        <v>143572.95229126845</v>
      </c>
    </row>
    <row r="2516" spans="2:9" hidden="1" x14ac:dyDescent="0.3">
      <c r="B2516" s="16" t="s">
        <v>303</v>
      </c>
      <c r="C2516" s="16" t="s">
        <v>217</v>
      </c>
      <c r="D2516" s="15">
        <v>65</v>
      </c>
      <c r="E2516" s="15" t="s">
        <v>48</v>
      </c>
      <c r="F2516" s="16" t="s">
        <v>372</v>
      </c>
      <c r="G2516" s="15" t="s">
        <v>392</v>
      </c>
      <c r="H2516" s="89" t="s">
        <v>393</v>
      </c>
      <c r="I2516" s="61">
        <v>1053.7547363848566</v>
      </c>
    </row>
    <row r="2517" spans="2:9" hidden="1" x14ac:dyDescent="0.3">
      <c r="B2517" s="16" t="s">
        <v>303</v>
      </c>
      <c r="C2517" s="16" t="s">
        <v>217</v>
      </c>
      <c r="D2517" s="15">
        <v>84</v>
      </c>
      <c r="E2517" s="15" t="s">
        <v>50</v>
      </c>
      <c r="F2517" s="16" t="s">
        <v>372</v>
      </c>
      <c r="G2517" s="15" t="s">
        <v>394</v>
      </c>
      <c r="H2517" s="89" t="s">
        <v>393</v>
      </c>
      <c r="I2517" s="61">
        <v>19265.715899535844</v>
      </c>
    </row>
    <row r="2518" spans="2:9" hidden="1" x14ac:dyDescent="0.3">
      <c r="B2518" s="16" t="s">
        <v>303</v>
      </c>
      <c r="C2518" s="16" t="s">
        <v>217</v>
      </c>
      <c r="D2518" s="15">
        <v>90</v>
      </c>
      <c r="E2518" s="15" t="s">
        <v>52</v>
      </c>
      <c r="F2518" s="16" t="s">
        <v>372</v>
      </c>
      <c r="G2518" s="15" t="s">
        <v>395</v>
      </c>
      <c r="H2518" s="89" t="s">
        <v>384</v>
      </c>
      <c r="I2518" s="61">
        <v>191430.60305502455</v>
      </c>
    </row>
    <row r="2519" spans="2:9" hidden="1" x14ac:dyDescent="0.3">
      <c r="B2519" s="16" t="s">
        <v>303</v>
      </c>
      <c r="C2519" s="16" t="s">
        <v>217</v>
      </c>
      <c r="D2519" s="15">
        <v>91</v>
      </c>
      <c r="E2519" s="15" t="s">
        <v>54</v>
      </c>
      <c r="F2519" s="16" t="s">
        <v>372</v>
      </c>
      <c r="G2519" s="15" t="s">
        <v>396</v>
      </c>
      <c r="H2519" s="89" t="s">
        <v>384</v>
      </c>
      <c r="I2519" s="61">
        <v>176228.33244743675</v>
      </c>
    </row>
    <row r="2520" spans="2:9" hidden="1" x14ac:dyDescent="0.3">
      <c r="B2520" s="16" t="s">
        <v>303</v>
      </c>
      <c r="C2520" s="16" t="s">
        <v>217</v>
      </c>
      <c r="D2520" s="15">
        <v>98</v>
      </c>
      <c r="E2520" s="15" t="s">
        <v>56</v>
      </c>
      <c r="F2520" s="16" t="s">
        <v>372</v>
      </c>
      <c r="G2520" s="15" t="s">
        <v>397</v>
      </c>
      <c r="H2520" s="89" t="s">
        <v>381</v>
      </c>
      <c r="I2520" s="61">
        <v>598220.63454695186</v>
      </c>
    </row>
    <row r="2521" spans="2:9" hidden="1" x14ac:dyDescent="0.3">
      <c r="B2521" s="16" t="s">
        <v>303</v>
      </c>
      <c r="C2521" s="16" t="s">
        <v>217</v>
      </c>
      <c r="D2521" s="15">
        <v>109</v>
      </c>
      <c r="E2521" s="15" t="s">
        <v>58</v>
      </c>
      <c r="F2521" s="16" t="s">
        <v>372</v>
      </c>
      <c r="G2521" s="15" t="s">
        <v>398</v>
      </c>
      <c r="H2521" s="89" t="s">
        <v>393</v>
      </c>
      <c r="I2521" s="61">
        <v>27704.83996155917</v>
      </c>
    </row>
    <row r="2522" spans="2:9" hidden="1" x14ac:dyDescent="0.3">
      <c r="B2522" s="16" t="s">
        <v>303</v>
      </c>
      <c r="C2522" s="16" t="s">
        <v>217</v>
      </c>
      <c r="D2522" s="15">
        <v>114</v>
      </c>
      <c r="E2522" s="15" t="s">
        <v>60</v>
      </c>
      <c r="F2522" s="16" t="s">
        <v>372</v>
      </c>
      <c r="G2522" s="15" t="s">
        <v>399</v>
      </c>
      <c r="H2522" s="89" t="s">
        <v>376</v>
      </c>
      <c r="I2522" s="61">
        <v>148834.33734939754</v>
      </c>
    </row>
    <row r="2523" spans="2:9" hidden="1" x14ac:dyDescent="0.3">
      <c r="B2523" s="16" t="s">
        <v>303</v>
      </c>
      <c r="C2523" s="16" t="s">
        <v>217</v>
      </c>
      <c r="D2523" s="15">
        <v>125</v>
      </c>
      <c r="E2523" s="15" t="s">
        <v>62</v>
      </c>
      <c r="F2523" s="16" t="s">
        <v>372</v>
      </c>
      <c r="G2523" s="15" t="s">
        <v>400</v>
      </c>
      <c r="H2523" s="89" t="s">
        <v>381</v>
      </c>
      <c r="I2523" s="61">
        <v>268111.35446670162</v>
      </c>
    </row>
    <row r="2524" spans="2:9" hidden="1" x14ac:dyDescent="0.3">
      <c r="B2524" s="16" t="s">
        <v>303</v>
      </c>
      <c r="C2524" s="16" t="s">
        <v>217</v>
      </c>
      <c r="D2524" s="15">
        <v>127</v>
      </c>
      <c r="E2524" s="15" t="s">
        <v>64</v>
      </c>
      <c r="F2524" s="16" t="s">
        <v>372</v>
      </c>
      <c r="G2524" s="15" t="s">
        <v>401</v>
      </c>
      <c r="H2524" s="89" t="s">
        <v>393</v>
      </c>
      <c r="I2524" s="61">
        <v>7477.2140653791621</v>
      </c>
    </row>
    <row r="2525" spans="2:9" hidden="1" x14ac:dyDescent="0.3">
      <c r="B2525" s="16" t="s">
        <v>303</v>
      </c>
      <c r="C2525" s="16" t="s">
        <v>217</v>
      </c>
      <c r="D2525" s="15">
        <v>128</v>
      </c>
      <c r="E2525" s="15" t="s">
        <v>66</v>
      </c>
      <c r="F2525" s="16" t="s">
        <v>372</v>
      </c>
      <c r="G2525" s="15" t="s">
        <v>402</v>
      </c>
      <c r="H2525" s="89" t="s">
        <v>384</v>
      </c>
      <c r="I2525" s="61">
        <v>105424.32228915661</v>
      </c>
    </row>
    <row r="2526" spans="2:9" hidden="1" x14ac:dyDescent="0.3">
      <c r="B2526" s="16" t="s">
        <v>303</v>
      </c>
      <c r="C2526" s="16" t="s">
        <v>217</v>
      </c>
      <c r="D2526" s="19">
        <v>130</v>
      </c>
      <c r="E2526" s="19" t="s">
        <v>68</v>
      </c>
      <c r="F2526" s="20" t="s">
        <v>372</v>
      </c>
      <c r="G2526" s="19" t="s">
        <v>403</v>
      </c>
      <c r="H2526" s="90" t="s">
        <v>404</v>
      </c>
      <c r="I2526" s="62">
        <v>291832.03401842667</v>
      </c>
    </row>
    <row r="2527" spans="2:9" hidden="1" x14ac:dyDescent="0.3">
      <c r="B2527" s="16" t="s">
        <v>303</v>
      </c>
      <c r="C2527" s="16" t="s">
        <v>265</v>
      </c>
      <c r="D2527" s="15">
        <v>2</v>
      </c>
      <c r="E2527" s="15" t="s">
        <v>6</v>
      </c>
      <c r="F2527" s="16" t="s">
        <v>372</v>
      </c>
      <c r="G2527" s="15" t="s">
        <v>373</v>
      </c>
      <c r="H2527" s="89" t="s">
        <v>374</v>
      </c>
      <c r="I2527" s="61">
        <v>3775.3643584553347</v>
      </c>
    </row>
    <row r="2528" spans="2:9" hidden="1" x14ac:dyDescent="0.3">
      <c r="B2528" s="16" t="s">
        <v>303</v>
      </c>
      <c r="C2528" s="16" t="s">
        <v>265</v>
      </c>
      <c r="D2528" s="15">
        <v>11</v>
      </c>
      <c r="E2528" s="15" t="s">
        <v>10</v>
      </c>
      <c r="F2528" s="16" t="s">
        <v>372</v>
      </c>
      <c r="G2528" s="15" t="s">
        <v>375</v>
      </c>
      <c r="H2528" s="89" t="s">
        <v>376</v>
      </c>
      <c r="I2528" s="61">
        <v>193040.17521602515</v>
      </c>
    </row>
    <row r="2529" spans="2:9" hidden="1" x14ac:dyDescent="0.3">
      <c r="B2529" s="16" t="s">
        <v>303</v>
      </c>
      <c r="C2529" s="16" t="s">
        <v>265</v>
      </c>
      <c r="D2529" s="15">
        <v>23</v>
      </c>
      <c r="E2529" s="15" t="s">
        <v>323</v>
      </c>
      <c r="F2529" s="16" t="s">
        <v>372</v>
      </c>
      <c r="G2529" s="15" t="s">
        <v>377</v>
      </c>
      <c r="H2529" s="89" t="s">
        <v>376</v>
      </c>
      <c r="I2529" s="61">
        <v>93803.153791637116</v>
      </c>
    </row>
    <row r="2530" spans="2:9" hidden="1" x14ac:dyDescent="0.3">
      <c r="B2530" s="16" t="s">
        <v>303</v>
      </c>
      <c r="C2530" s="16" t="s">
        <v>265</v>
      </c>
      <c r="D2530" s="15">
        <v>24</v>
      </c>
      <c r="E2530" s="15" t="s">
        <v>14</v>
      </c>
      <c r="F2530" s="16" t="s">
        <v>372</v>
      </c>
      <c r="G2530" s="15" t="s">
        <v>378</v>
      </c>
      <c r="H2530" s="89" t="s">
        <v>376</v>
      </c>
      <c r="I2530" s="61">
        <v>125070.87172218281</v>
      </c>
    </row>
    <row r="2531" spans="2:9" hidden="1" x14ac:dyDescent="0.3">
      <c r="B2531" s="16" t="s">
        <v>303</v>
      </c>
      <c r="C2531" s="16" t="s">
        <v>265</v>
      </c>
      <c r="D2531" s="15">
        <v>25</v>
      </c>
      <c r="E2531" s="15" t="s">
        <v>18</v>
      </c>
      <c r="F2531" s="16" t="s">
        <v>372</v>
      </c>
      <c r="G2531" s="15" t="s">
        <v>379</v>
      </c>
      <c r="H2531" s="89" t="s">
        <v>374</v>
      </c>
      <c r="I2531" s="61">
        <v>79763.127953843737</v>
      </c>
    </row>
    <row r="2532" spans="2:9" hidden="1" x14ac:dyDescent="0.3">
      <c r="B2532" s="16" t="s">
        <v>303</v>
      </c>
      <c r="C2532" s="16" t="s">
        <v>265</v>
      </c>
      <c r="D2532" s="15">
        <v>26</v>
      </c>
      <c r="E2532" s="15" t="s">
        <v>22</v>
      </c>
      <c r="F2532" s="16" t="s">
        <v>372</v>
      </c>
      <c r="G2532" s="15" t="s">
        <v>380</v>
      </c>
      <c r="H2532" s="89" t="s">
        <v>381</v>
      </c>
      <c r="I2532" s="61">
        <v>156338.58965272852</v>
      </c>
    </row>
    <row r="2533" spans="2:9" hidden="1" x14ac:dyDescent="0.3">
      <c r="B2533" s="16" t="s">
        <v>303</v>
      </c>
      <c r="C2533" s="16" t="s">
        <v>265</v>
      </c>
      <c r="D2533" s="15">
        <v>27</v>
      </c>
      <c r="E2533" s="15" t="s">
        <v>26</v>
      </c>
      <c r="F2533" s="16" t="s">
        <v>372</v>
      </c>
      <c r="G2533" s="15" t="s">
        <v>382</v>
      </c>
      <c r="H2533" s="89" t="s">
        <v>374</v>
      </c>
      <c r="I2533" s="61">
        <v>1952.5921511612512</v>
      </c>
    </row>
    <row r="2534" spans="2:9" hidden="1" x14ac:dyDescent="0.3">
      <c r="B2534" s="16" t="s">
        <v>303</v>
      </c>
      <c r="C2534" s="16" t="s">
        <v>265</v>
      </c>
      <c r="D2534" s="15">
        <v>28</v>
      </c>
      <c r="E2534" s="15" t="s">
        <v>30</v>
      </c>
      <c r="F2534" s="16" t="s">
        <v>372</v>
      </c>
      <c r="G2534" s="15" t="s">
        <v>383</v>
      </c>
      <c r="H2534" s="89" t="s">
        <v>384</v>
      </c>
      <c r="I2534" s="61">
        <v>123924.38873139616</v>
      </c>
    </row>
    <row r="2535" spans="2:9" hidden="1" x14ac:dyDescent="0.3">
      <c r="B2535" s="16" t="s">
        <v>303</v>
      </c>
      <c r="C2535" s="16" t="s">
        <v>265</v>
      </c>
      <c r="D2535" s="15">
        <v>29</v>
      </c>
      <c r="E2535" s="15" t="s">
        <v>34</v>
      </c>
      <c r="F2535" s="16" t="s">
        <v>372</v>
      </c>
      <c r="G2535" s="15" t="s">
        <v>385</v>
      </c>
      <c r="H2535" s="89" t="s">
        <v>384</v>
      </c>
      <c r="I2535" s="61">
        <v>148834.33734939754</v>
      </c>
    </row>
    <row r="2536" spans="2:9" hidden="1" x14ac:dyDescent="0.3">
      <c r="B2536" s="16" t="s">
        <v>303</v>
      </c>
      <c r="C2536" s="16" t="s">
        <v>265</v>
      </c>
      <c r="D2536" s="15">
        <v>31</v>
      </c>
      <c r="E2536" s="15" t="s">
        <v>36</v>
      </c>
      <c r="F2536" s="16" t="s">
        <v>372</v>
      </c>
      <c r="G2536" s="15" t="s">
        <v>386</v>
      </c>
      <c r="H2536" s="89" t="s">
        <v>384</v>
      </c>
      <c r="I2536" s="61">
        <v>14955.515863673794</v>
      </c>
    </row>
    <row r="2537" spans="2:9" hidden="1" x14ac:dyDescent="0.3">
      <c r="B2537" s="16" t="s">
        <v>303</v>
      </c>
      <c r="C2537" s="16" t="s">
        <v>265</v>
      </c>
      <c r="D2537" s="15">
        <v>34</v>
      </c>
      <c r="E2537" s="15" t="s">
        <v>38</v>
      </c>
      <c r="F2537" s="16" t="s">
        <v>372</v>
      </c>
      <c r="G2537" s="15" t="s">
        <v>387</v>
      </c>
      <c r="H2537" s="89" t="s">
        <v>384</v>
      </c>
      <c r="I2537" s="61">
        <v>6514.1079021970218</v>
      </c>
    </row>
    <row r="2538" spans="2:9" hidden="1" x14ac:dyDescent="0.3">
      <c r="B2538" s="16" t="s">
        <v>303</v>
      </c>
      <c r="C2538" s="16" t="s">
        <v>265</v>
      </c>
      <c r="D2538" s="15">
        <v>35</v>
      </c>
      <c r="E2538" s="15" t="s">
        <v>40</v>
      </c>
      <c r="F2538" s="16" t="s">
        <v>372</v>
      </c>
      <c r="G2538" s="15" t="s">
        <v>388</v>
      </c>
      <c r="H2538" s="89" t="s">
        <v>384</v>
      </c>
      <c r="I2538" s="61">
        <v>131608.53960032939</v>
      </c>
    </row>
    <row r="2539" spans="2:9" hidden="1" x14ac:dyDescent="0.3">
      <c r="B2539" s="16" t="s">
        <v>303</v>
      </c>
      <c r="C2539" s="16" t="s">
        <v>265</v>
      </c>
      <c r="D2539" s="15">
        <v>38</v>
      </c>
      <c r="E2539" s="15" t="s">
        <v>42</v>
      </c>
      <c r="F2539" s="16" t="s">
        <v>372</v>
      </c>
      <c r="G2539" s="15" t="s">
        <v>389</v>
      </c>
      <c r="H2539" s="89" t="s">
        <v>374</v>
      </c>
      <c r="I2539" s="61">
        <v>82772.597743916835</v>
      </c>
    </row>
    <row r="2540" spans="2:9" hidden="1" x14ac:dyDescent="0.3">
      <c r="B2540" s="16" t="s">
        <v>303</v>
      </c>
      <c r="C2540" s="16" t="s">
        <v>265</v>
      </c>
      <c r="D2540" s="15">
        <v>42</v>
      </c>
      <c r="E2540" s="15" t="s">
        <v>44</v>
      </c>
      <c r="F2540" s="16" t="s">
        <v>372</v>
      </c>
      <c r="G2540" s="15" t="s">
        <v>390</v>
      </c>
      <c r="H2540" s="89" t="s">
        <v>374</v>
      </c>
      <c r="I2540" s="61">
        <v>19542.323706591065</v>
      </c>
    </row>
    <row r="2541" spans="2:9" hidden="1" x14ac:dyDescent="0.3">
      <c r="B2541" s="16" t="s">
        <v>303</v>
      </c>
      <c r="C2541" s="16" t="s">
        <v>265</v>
      </c>
      <c r="D2541" s="15">
        <v>59</v>
      </c>
      <c r="E2541" s="15" t="s">
        <v>46</v>
      </c>
      <c r="F2541" s="16" t="s">
        <v>372</v>
      </c>
      <c r="G2541" s="15" t="s">
        <v>391</v>
      </c>
      <c r="H2541" s="89" t="s">
        <v>374</v>
      </c>
      <c r="I2541" s="61">
        <v>143572.95229126845</v>
      </c>
    </row>
    <row r="2542" spans="2:9" hidden="1" x14ac:dyDescent="0.3">
      <c r="B2542" s="16" t="s">
        <v>303</v>
      </c>
      <c r="C2542" s="16" t="s">
        <v>265</v>
      </c>
      <c r="D2542" s="15">
        <v>65</v>
      </c>
      <c r="E2542" s="15" t="s">
        <v>48</v>
      </c>
      <c r="F2542" s="16" t="s">
        <v>372</v>
      </c>
      <c r="G2542" s="15" t="s">
        <v>392</v>
      </c>
      <c r="H2542" s="89" t="s">
        <v>393</v>
      </c>
      <c r="I2542" s="61">
        <v>1053.7547363848566</v>
      </c>
    </row>
    <row r="2543" spans="2:9" hidden="1" x14ac:dyDescent="0.3">
      <c r="B2543" s="16" t="s">
        <v>303</v>
      </c>
      <c r="C2543" s="16" t="s">
        <v>265</v>
      </c>
      <c r="D2543" s="15">
        <v>84</v>
      </c>
      <c r="E2543" s="15" t="s">
        <v>50</v>
      </c>
      <c r="F2543" s="16" t="s">
        <v>372</v>
      </c>
      <c r="G2543" s="15" t="s">
        <v>394</v>
      </c>
      <c r="H2543" s="89" t="s">
        <v>393</v>
      </c>
      <c r="I2543" s="61">
        <v>6514.1079021970218</v>
      </c>
    </row>
    <row r="2544" spans="2:9" hidden="1" x14ac:dyDescent="0.3">
      <c r="B2544" s="16" t="s">
        <v>303</v>
      </c>
      <c r="C2544" s="16" t="s">
        <v>265</v>
      </c>
      <c r="D2544" s="15">
        <v>90</v>
      </c>
      <c r="E2544" s="15" t="s">
        <v>52</v>
      </c>
      <c r="F2544" s="16" t="s">
        <v>372</v>
      </c>
      <c r="G2544" s="15" t="s">
        <v>395</v>
      </c>
      <c r="H2544" s="89" t="s">
        <v>384</v>
      </c>
      <c r="I2544" s="61">
        <v>186042.92168674694</v>
      </c>
    </row>
    <row r="2545" spans="2:9" hidden="1" x14ac:dyDescent="0.3">
      <c r="B2545" s="16" t="s">
        <v>303</v>
      </c>
      <c r="C2545" s="16" t="s">
        <v>265</v>
      </c>
      <c r="D2545" s="15">
        <v>91</v>
      </c>
      <c r="E2545" s="15" t="s">
        <v>54</v>
      </c>
      <c r="F2545" s="16" t="s">
        <v>372</v>
      </c>
      <c r="G2545" s="15" t="s">
        <v>396</v>
      </c>
      <c r="H2545" s="89" t="s">
        <v>384</v>
      </c>
      <c r="I2545" s="61">
        <v>171190.75566973773</v>
      </c>
    </row>
    <row r="2546" spans="2:9" hidden="1" x14ac:dyDescent="0.3">
      <c r="B2546" s="16" t="s">
        <v>303</v>
      </c>
      <c r="C2546" s="16" t="s">
        <v>265</v>
      </c>
      <c r="D2546" s="15">
        <v>98</v>
      </c>
      <c r="E2546" s="15" t="s">
        <v>56</v>
      </c>
      <c r="F2546" s="16" t="s">
        <v>372</v>
      </c>
      <c r="G2546" s="15" t="s">
        <v>397</v>
      </c>
      <c r="H2546" s="89" t="s">
        <v>381</v>
      </c>
      <c r="I2546" s="61">
        <v>598220.63454695186</v>
      </c>
    </row>
    <row r="2547" spans="2:9" hidden="1" x14ac:dyDescent="0.3">
      <c r="B2547" s="16" t="s">
        <v>303</v>
      </c>
      <c r="C2547" s="16" t="s">
        <v>265</v>
      </c>
      <c r="D2547" s="15">
        <v>109</v>
      </c>
      <c r="E2547" s="15" t="s">
        <v>58</v>
      </c>
      <c r="F2547" s="16" t="s">
        <v>372</v>
      </c>
      <c r="G2547" s="15" t="s">
        <v>398</v>
      </c>
      <c r="H2547" s="89" t="s">
        <v>393</v>
      </c>
      <c r="I2547" s="61">
        <v>9692.9925584691682</v>
      </c>
    </row>
    <row r="2548" spans="2:9" hidden="1" x14ac:dyDescent="0.3">
      <c r="B2548" s="16" t="s">
        <v>303</v>
      </c>
      <c r="C2548" s="16" t="s">
        <v>265</v>
      </c>
      <c r="D2548" s="15">
        <v>114</v>
      </c>
      <c r="E2548" s="15" t="s">
        <v>60</v>
      </c>
      <c r="F2548" s="16" t="s">
        <v>372</v>
      </c>
      <c r="G2548" s="15" t="s">
        <v>399</v>
      </c>
      <c r="H2548" s="89" t="s">
        <v>376</v>
      </c>
      <c r="I2548" s="61">
        <v>248057.22891566259</v>
      </c>
    </row>
    <row r="2549" spans="2:9" hidden="1" x14ac:dyDescent="0.3">
      <c r="B2549" s="16" t="s">
        <v>303</v>
      </c>
      <c r="C2549" s="16" t="s">
        <v>265</v>
      </c>
      <c r="D2549" s="15">
        <v>125</v>
      </c>
      <c r="E2549" s="15" t="s">
        <v>62</v>
      </c>
      <c r="F2549" s="16" t="s">
        <v>372</v>
      </c>
      <c r="G2549" s="15" t="s">
        <v>400</v>
      </c>
      <c r="H2549" s="89" t="s">
        <v>381</v>
      </c>
      <c r="I2549" s="61">
        <v>268111.35446670162</v>
      </c>
    </row>
    <row r="2550" spans="2:9" hidden="1" x14ac:dyDescent="0.3">
      <c r="B2550" s="16" t="s">
        <v>303</v>
      </c>
      <c r="C2550" s="16" t="s">
        <v>265</v>
      </c>
      <c r="D2550" s="15">
        <v>127</v>
      </c>
      <c r="E2550" s="15" t="s">
        <v>64</v>
      </c>
      <c r="F2550" s="16" t="s">
        <v>372</v>
      </c>
      <c r="G2550" s="15" t="s">
        <v>401</v>
      </c>
      <c r="H2550" s="89" t="s">
        <v>393</v>
      </c>
      <c r="I2550" s="61">
        <v>6514.1079021970218</v>
      </c>
    </row>
    <row r="2551" spans="2:9" hidden="1" x14ac:dyDescent="0.3">
      <c r="B2551" s="16" t="s">
        <v>303</v>
      </c>
      <c r="C2551" s="16" t="s">
        <v>265</v>
      </c>
      <c r="D2551" s="15">
        <v>128</v>
      </c>
      <c r="E2551" s="15" t="s">
        <v>66</v>
      </c>
      <c r="F2551" s="16" t="s">
        <v>372</v>
      </c>
      <c r="G2551" s="15" t="s">
        <v>402</v>
      </c>
      <c r="H2551" s="89" t="s">
        <v>384</v>
      </c>
      <c r="I2551" s="61">
        <v>111625.75301204818</v>
      </c>
    </row>
    <row r="2552" spans="2:9" hidden="1" x14ac:dyDescent="0.3">
      <c r="B2552" s="16" t="s">
        <v>303</v>
      </c>
      <c r="C2552" s="16" t="s">
        <v>265</v>
      </c>
      <c r="D2552" s="19">
        <v>130</v>
      </c>
      <c r="E2552" s="19" t="s">
        <v>68</v>
      </c>
      <c r="F2552" s="20" t="s">
        <v>372</v>
      </c>
      <c r="G2552" s="19" t="s">
        <v>403</v>
      </c>
      <c r="H2552" s="90" t="s">
        <v>404</v>
      </c>
      <c r="I2552" s="62">
        <v>218874.02551381997</v>
      </c>
    </row>
    <row r="2553" spans="2:9" hidden="1" x14ac:dyDescent="0.3">
      <c r="B2553" s="16" t="s">
        <v>303</v>
      </c>
      <c r="C2553" s="16" t="s">
        <v>266</v>
      </c>
      <c r="D2553" s="15">
        <v>2</v>
      </c>
      <c r="E2553" s="15" t="s">
        <v>6</v>
      </c>
      <c r="F2553" s="16" t="s">
        <v>372</v>
      </c>
      <c r="G2553" s="15" t="s">
        <v>373</v>
      </c>
      <c r="H2553" s="89" t="s">
        <v>374</v>
      </c>
      <c r="I2553" s="61">
        <v>3775.3643584553347</v>
      </c>
    </row>
    <row r="2554" spans="2:9" hidden="1" x14ac:dyDescent="0.3">
      <c r="B2554" s="16" t="s">
        <v>303</v>
      </c>
      <c r="C2554" s="16" t="s">
        <v>266</v>
      </c>
      <c r="D2554" s="15">
        <v>11</v>
      </c>
      <c r="E2554" s="15" t="s">
        <v>10</v>
      </c>
      <c r="F2554" s="16" t="s">
        <v>372</v>
      </c>
      <c r="G2554" s="15" t="s">
        <v>375</v>
      </c>
      <c r="H2554" s="89" t="s">
        <v>376</v>
      </c>
      <c r="I2554" s="61">
        <v>193040.17521602515</v>
      </c>
    </row>
    <row r="2555" spans="2:9" hidden="1" x14ac:dyDescent="0.3">
      <c r="B2555" s="16" t="s">
        <v>303</v>
      </c>
      <c r="C2555" s="16" t="s">
        <v>266</v>
      </c>
      <c r="D2555" s="15">
        <v>23</v>
      </c>
      <c r="E2555" s="15" t="s">
        <v>323</v>
      </c>
      <c r="F2555" s="16" t="s">
        <v>372</v>
      </c>
      <c r="G2555" s="15" t="s">
        <v>377</v>
      </c>
      <c r="H2555" s="89" t="s">
        <v>376</v>
      </c>
      <c r="I2555" s="61">
        <v>160866.81268002102</v>
      </c>
    </row>
    <row r="2556" spans="2:9" hidden="1" x14ac:dyDescent="0.3">
      <c r="B2556" s="16" t="s">
        <v>303</v>
      </c>
      <c r="C2556" s="16" t="s">
        <v>266</v>
      </c>
      <c r="D2556" s="15">
        <v>24</v>
      </c>
      <c r="E2556" s="15" t="s">
        <v>14</v>
      </c>
      <c r="F2556" s="16" t="s">
        <v>372</v>
      </c>
      <c r="G2556" s="15" t="s">
        <v>378</v>
      </c>
      <c r="H2556" s="89" t="s">
        <v>376</v>
      </c>
      <c r="I2556" s="61">
        <v>148834.33734939754</v>
      </c>
    </row>
    <row r="2557" spans="2:9" hidden="1" x14ac:dyDescent="0.3">
      <c r="B2557" s="16" t="s">
        <v>303</v>
      </c>
      <c r="C2557" s="16" t="s">
        <v>266</v>
      </c>
      <c r="D2557" s="15">
        <v>25</v>
      </c>
      <c r="E2557" s="15" t="s">
        <v>18</v>
      </c>
      <c r="F2557" s="16" t="s">
        <v>372</v>
      </c>
      <c r="G2557" s="15" t="s">
        <v>379</v>
      </c>
      <c r="H2557" s="89" t="s">
        <v>374</v>
      </c>
      <c r="I2557" s="61">
        <v>70664.812455858701</v>
      </c>
    </row>
    <row r="2558" spans="2:9" hidden="1" x14ac:dyDescent="0.3">
      <c r="B2558" s="16" t="s">
        <v>303</v>
      </c>
      <c r="C2558" s="16" t="s">
        <v>266</v>
      </c>
      <c r="D2558" s="15">
        <v>26</v>
      </c>
      <c r="E2558" s="15" t="s">
        <v>22</v>
      </c>
      <c r="F2558" s="16" t="s">
        <v>372</v>
      </c>
      <c r="G2558" s="15" t="s">
        <v>380</v>
      </c>
      <c r="H2558" s="89" t="s">
        <v>381</v>
      </c>
      <c r="I2558" s="61">
        <v>186042.92168674694</v>
      </c>
    </row>
    <row r="2559" spans="2:9" hidden="1" x14ac:dyDescent="0.3">
      <c r="B2559" s="16" t="s">
        <v>303</v>
      </c>
      <c r="C2559" s="16" t="s">
        <v>266</v>
      </c>
      <c r="D2559" s="15">
        <v>27</v>
      </c>
      <c r="E2559" s="15" t="s">
        <v>26</v>
      </c>
      <c r="F2559" s="16" t="s">
        <v>372</v>
      </c>
      <c r="G2559" s="15" t="s">
        <v>382</v>
      </c>
      <c r="H2559" s="89" t="s">
        <v>374</v>
      </c>
      <c r="I2559" s="61">
        <v>1952.5921511612512</v>
      </c>
    </row>
    <row r="2560" spans="2:9" hidden="1" x14ac:dyDescent="0.3">
      <c r="B2560" s="16" t="s">
        <v>303</v>
      </c>
      <c r="C2560" s="16" t="s">
        <v>266</v>
      </c>
      <c r="D2560" s="15">
        <v>28</v>
      </c>
      <c r="E2560" s="15" t="s">
        <v>30</v>
      </c>
      <c r="F2560" s="16" t="s">
        <v>372</v>
      </c>
      <c r="G2560" s="15" t="s">
        <v>383</v>
      </c>
      <c r="H2560" s="89" t="s">
        <v>384</v>
      </c>
      <c r="I2560" s="61">
        <v>133330.76054216866</v>
      </c>
    </row>
    <row r="2561" spans="2:9" hidden="1" x14ac:dyDescent="0.3">
      <c r="B2561" s="16" t="s">
        <v>303</v>
      </c>
      <c r="C2561" s="16" t="s">
        <v>266</v>
      </c>
      <c r="D2561" s="15">
        <v>29</v>
      </c>
      <c r="E2561" s="15" t="s">
        <v>34</v>
      </c>
      <c r="F2561" s="16" t="s">
        <v>372</v>
      </c>
      <c r="G2561" s="15" t="s">
        <v>385</v>
      </c>
      <c r="H2561" s="89" t="s">
        <v>384</v>
      </c>
      <c r="I2561" s="61">
        <v>148834.33734939754</v>
      </c>
    </row>
    <row r="2562" spans="2:9" hidden="1" x14ac:dyDescent="0.3">
      <c r="B2562" s="16" t="s">
        <v>303</v>
      </c>
      <c r="C2562" s="16" t="s">
        <v>266</v>
      </c>
      <c r="D2562" s="15">
        <v>31</v>
      </c>
      <c r="E2562" s="15" t="s">
        <v>36</v>
      </c>
      <c r="F2562" s="16" t="s">
        <v>372</v>
      </c>
      <c r="G2562" s="15" t="s">
        <v>386</v>
      </c>
      <c r="H2562" s="89" t="s">
        <v>384</v>
      </c>
      <c r="I2562" s="61">
        <v>6514.1079021970218</v>
      </c>
    </row>
    <row r="2563" spans="2:9" hidden="1" x14ac:dyDescent="0.3">
      <c r="B2563" s="16" t="s">
        <v>303</v>
      </c>
      <c r="C2563" s="16" t="s">
        <v>266</v>
      </c>
      <c r="D2563" s="15">
        <v>34</v>
      </c>
      <c r="E2563" s="15" t="s">
        <v>38</v>
      </c>
      <c r="F2563" s="16" t="s">
        <v>372</v>
      </c>
      <c r="G2563" s="15" t="s">
        <v>387</v>
      </c>
      <c r="H2563" s="89" t="s">
        <v>384</v>
      </c>
      <c r="I2563" s="61">
        <v>7321.0894858847141</v>
      </c>
    </row>
    <row r="2564" spans="2:9" hidden="1" x14ac:dyDescent="0.3">
      <c r="B2564" s="16" t="s">
        <v>303</v>
      </c>
      <c r="C2564" s="16" t="s">
        <v>266</v>
      </c>
      <c r="D2564" s="15">
        <v>35</v>
      </c>
      <c r="E2564" s="15" t="s">
        <v>40</v>
      </c>
      <c r="F2564" s="16" t="s">
        <v>372</v>
      </c>
      <c r="G2564" s="15" t="s">
        <v>388</v>
      </c>
      <c r="H2564" s="89" t="s">
        <v>384</v>
      </c>
      <c r="I2564" s="61">
        <v>131608.53960032939</v>
      </c>
    </row>
    <row r="2565" spans="2:9" hidden="1" x14ac:dyDescent="0.3">
      <c r="B2565" s="16" t="s">
        <v>303</v>
      </c>
      <c r="C2565" s="16" t="s">
        <v>266</v>
      </c>
      <c r="D2565" s="15">
        <v>38</v>
      </c>
      <c r="E2565" s="15" t="s">
        <v>42</v>
      </c>
      <c r="F2565" s="16" t="s">
        <v>372</v>
      </c>
      <c r="G2565" s="15" t="s">
        <v>389</v>
      </c>
      <c r="H2565" s="89" t="s">
        <v>374</v>
      </c>
      <c r="I2565" s="61">
        <v>92401.31777108433</v>
      </c>
    </row>
    <row r="2566" spans="2:9" hidden="1" x14ac:dyDescent="0.3">
      <c r="B2566" s="16" t="s">
        <v>303</v>
      </c>
      <c r="C2566" s="16" t="s">
        <v>266</v>
      </c>
      <c r="D2566" s="15">
        <v>42</v>
      </c>
      <c r="E2566" s="15" t="s">
        <v>44</v>
      </c>
      <c r="F2566" s="16" t="s">
        <v>372</v>
      </c>
      <c r="G2566" s="15" t="s">
        <v>390</v>
      </c>
      <c r="H2566" s="89" t="s">
        <v>374</v>
      </c>
      <c r="I2566" s="61">
        <v>16756.959654168852</v>
      </c>
    </row>
    <row r="2567" spans="2:9" hidden="1" x14ac:dyDescent="0.3">
      <c r="B2567" s="16" t="s">
        <v>303</v>
      </c>
      <c r="C2567" s="16" t="s">
        <v>266</v>
      </c>
      <c r="D2567" s="15">
        <v>59</v>
      </c>
      <c r="E2567" s="15" t="s">
        <v>46</v>
      </c>
      <c r="F2567" s="16" t="s">
        <v>372</v>
      </c>
      <c r="G2567" s="15" t="s">
        <v>391</v>
      </c>
      <c r="H2567" s="89" t="s">
        <v>374</v>
      </c>
      <c r="I2567" s="61">
        <v>143572.95229126845</v>
      </c>
    </row>
    <row r="2568" spans="2:9" hidden="1" x14ac:dyDescent="0.3">
      <c r="B2568" s="16" t="s">
        <v>303</v>
      </c>
      <c r="C2568" s="16" t="s">
        <v>266</v>
      </c>
      <c r="D2568" s="15">
        <v>65</v>
      </c>
      <c r="E2568" s="15" t="s">
        <v>48</v>
      </c>
      <c r="F2568" s="16" t="s">
        <v>372</v>
      </c>
      <c r="G2568" s="15" t="s">
        <v>392</v>
      </c>
      <c r="H2568" s="89" t="s">
        <v>393</v>
      </c>
      <c r="I2568" s="61">
        <v>1053.7547363848566</v>
      </c>
    </row>
    <row r="2569" spans="2:9" hidden="1" x14ac:dyDescent="0.3">
      <c r="B2569" s="16" t="s">
        <v>303</v>
      </c>
      <c r="C2569" s="16" t="s">
        <v>266</v>
      </c>
      <c r="D2569" s="15">
        <v>84</v>
      </c>
      <c r="E2569" s="15" t="s">
        <v>50</v>
      </c>
      <c r="F2569" s="16" t="s">
        <v>372</v>
      </c>
      <c r="G2569" s="15" t="s">
        <v>394</v>
      </c>
      <c r="H2569" s="89" t="s">
        <v>393</v>
      </c>
      <c r="I2569" s="61">
        <v>18767.794812669119</v>
      </c>
    </row>
    <row r="2570" spans="2:9" hidden="1" x14ac:dyDescent="0.3">
      <c r="B2570" s="16" t="s">
        <v>303</v>
      </c>
      <c r="C2570" s="16" t="s">
        <v>266</v>
      </c>
      <c r="D2570" s="15">
        <v>90</v>
      </c>
      <c r="E2570" s="15" t="s">
        <v>52</v>
      </c>
      <c r="F2570" s="16" t="s">
        <v>372</v>
      </c>
      <c r="G2570" s="15" t="s">
        <v>395</v>
      </c>
      <c r="H2570" s="89" t="s">
        <v>384</v>
      </c>
      <c r="I2570" s="61">
        <v>248057.22891566259</v>
      </c>
    </row>
    <row r="2571" spans="2:9" hidden="1" x14ac:dyDescent="0.3">
      <c r="B2571" s="16" t="s">
        <v>303</v>
      </c>
      <c r="C2571" s="16" t="s">
        <v>266</v>
      </c>
      <c r="D2571" s="15">
        <v>91</v>
      </c>
      <c r="E2571" s="15" t="s">
        <v>54</v>
      </c>
      <c r="F2571" s="16" t="s">
        <v>372</v>
      </c>
      <c r="G2571" s="15" t="s">
        <v>396</v>
      </c>
      <c r="H2571" s="89" t="s">
        <v>384</v>
      </c>
      <c r="I2571" s="61">
        <v>186042.92168674694</v>
      </c>
    </row>
    <row r="2572" spans="2:9" hidden="1" x14ac:dyDescent="0.3">
      <c r="B2572" s="16" t="s">
        <v>303</v>
      </c>
      <c r="C2572" s="16" t="s">
        <v>266</v>
      </c>
      <c r="D2572" s="15">
        <v>98</v>
      </c>
      <c r="E2572" s="15" t="s">
        <v>56</v>
      </c>
      <c r="F2572" s="16" t="s">
        <v>372</v>
      </c>
      <c r="G2572" s="15" t="s">
        <v>397</v>
      </c>
      <c r="H2572" s="89" t="s">
        <v>381</v>
      </c>
      <c r="I2572" s="61">
        <v>598220.63454695186</v>
      </c>
    </row>
    <row r="2573" spans="2:9" hidden="1" x14ac:dyDescent="0.3">
      <c r="B2573" s="16" t="s">
        <v>303</v>
      </c>
      <c r="C2573" s="16" t="s">
        <v>266</v>
      </c>
      <c r="D2573" s="15">
        <v>109</v>
      </c>
      <c r="E2573" s="15" t="s">
        <v>58</v>
      </c>
      <c r="F2573" s="16" t="s">
        <v>372</v>
      </c>
      <c r="G2573" s="15" t="s">
        <v>398</v>
      </c>
      <c r="H2573" s="89" t="s">
        <v>393</v>
      </c>
      <c r="I2573" s="61">
        <v>9692.9925584691682</v>
      </c>
    </row>
    <row r="2574" spans="2:9" hidden="1" x14ac:dyDescent="0.3">
      <c r="B2574" s="16" t="s">
        <v>303</v>
      </c>
      <c r="C2574" s="16" t="s">
        <v>266</v>
      </c>
      <c r="D2574" s="15">
        <v>114</v>
      </c>
      <c r="E2574" s="15" t="s">
        <v>60</v>
      </c>
      <c r="F2574" s="16" t="s">
        <v>372</v>
      </c>
      <c r="G2574" s="15" t="s">
        <v>399</v>
      </c>
      <c r="H2574" s="89" t="s">
        <v>376</v>
      </c>
      <c r="I2574" s="61">
        <v>198445.78313253008</v>
      </c>
    </row>
    <row r="2575" spans="2:9" hidden="1" x14ac:dyDescent="0.3">
      <c r="B2575" s="16" t="s">
        <v>303</v>
      </c>
      <c r="C2575" s="16" t="s">
        <v>266</v>
      </c>
      <c r="D2575" s="15">
        <v>125</v>
      </c>
      <c r="E2575" s="15" t="s">
        <v>62</v>
      </c>
      <c r="F2575" s="16" t="s">
        <v>372</v>
      </c>
      <c r="G2575" s="15" t="s">
        <v>400</v>
      </c>
      <c r="H2575" s="89" t="s">
        <v>381</v>
      </c>
      <c r="I2575" s="61">
        <v>268111.35446670162</v>
      </c>
    </row>
    <row r="2576" spans="2:9" hidden="1" x14ac:dyDescent="0.3">
      <c r="B2576" s="16" t="s">
        <v>303</v>
      </c>
      <c r="C2576" s="16" t="s">
        <v>266</v>
      </c>
      <c r="D2576" s="15">
        <v>127</v>
      </c>
      <c r="E2576" s="15" t="s">
        <v>64</v>
      </c>
      <c r="F2576" s="16" t="s">
        <v>372</v>
      </c>
      <c r="G2576" s="15" t="s">
        <v>401</v>
      </c>
      <c r="H2576" s="89" t="s">
        <v>393</v>
      </c>
      <c r="I2576" s="61">
        <v>7724.5802777285608</v>
      </c>
    </row>
    <row r="2577" spans="2:9" hidden="1" x14ac:dyDescent="0.3">
      <c r="B2577" s="16" t="s">
        <v>303</v>
      </c>
      <c r="C2577" s="16" t="s">
        <v>266</v>
      </c>
      <c r="D2577" s="15">
        <v>128</v>
      </c>
      <c r="E2577" s="15" t="s">
        <v>66</v>
      </c>
      <c r="F2577" s="16" t="s">
        <v>372</v>
      </c>
      <c r="G2577" s="15" t="s">
        <v>402</v>
      </c>
      <c r="H2577" s="89" t="s">
        <v>384</v>
      </c>
      <c r="I2577" s="61">
        <v>111625.75301204818</v>
      </c>
    </row>
    <row r="2578" spans="2:9" hidden="1" x14ac:dyDescent="0.3">
      <c r="B2578" s="16" t="s">
        <v>303</v>
      </c>
      <c r="C2578" s="16" t="s">
        <v>266</v>
      </c>
      <c r="D2578" s="19">
        <v>130</v>
      </c>
      <c r="E2578" s="19" t="s">
        <v>68</v>
      </c>
      <c r="F2578" s="20" t="s">
        <v>372</v>
      </c>
      <c r="G2578" s="19" t="s">
        <v>403</v>
      </c>
      <c r="H2578" s="90" t="s">
        <v>404</v>
      </c>
      <c r="I2578" s="62">
        <v>260460.09036144576</v>
      </c>
    </row>
    <row r="2579" spans="2:9" hidden="1" x14ac:dyDescent="0.3">
      <c r="B2579" s="24" t="s">
        <v>303</v>
      </c>
      <c r="C2579" s="20" t="s">
        <v>201</v>
      </c>
      <c r="D2579" s="16">
        <v>2</v>
      </c>
      <c r="E2579" s="16" t="s">
        <v>6</v>
      </c>
      <c r="F2579" s="16" t="s">
        <v>372</v>
      </c>
      <c r="G2579" s="87" t="s">
        <v>373</v>
      </c>
      <c r="H2579" s="17" t="s">
        <v>374</v>
      </c>
      <c r="I2579" s="48">
        <v>3738.8789659184495</v>
      </c>
    </row>
    <row r="2580" spans="2:9" hidden="1" x14ac:dyDescent="0.3">
      <c r="B2580" s="24" t="s">
        <v>303</v>
      </c>
      <c r="C2580" s="20" t="s">
        <v>201</v>
      </c>
      <c r="D2580" s="16">
        <v>11</v>
      </c>
      <c r="E2580" s="16" t="s">
        <v>10</v>
      </c>
      <c r="F2580" s="16" t="s">
        <v>372</v>
      </c>
      <c r="G2580" s="87" t="s">
        <v>375</v>
      </c>
      <c r="H2580" s="17" t="s">
        <v>376</v>
      </c>
      <c r="I2580" s="48">
        <v>148834.33734939754</v>
      </c>
    </row>
    <row r="2581" spans="2:9" hidden="1" x14ac:dyDescent="0.3">
      <c r="B2581" s="24" t="s">
        <v>303</v>
      </c>
      <c r="C2581" s="20" t="s">
        <v>201</v>
      </c>
      <c r="D2581" s="16">
        <v>23</v>
      </c>
      <c r="E2581" s="16" t="s">
        <v>323</v>
      </c>
      <c r="F2581" s="16" t="s">
        <v>372</v>
      </c>
      <c r="G2581" s="87" t="s">
        <v>377</v>
      </c>
      <c r="H2581" s="17" t="s">
        <v>376</v>
      </c>
      <c r="I2581" s="48">
        <v>104225.72643515235</v>
      </c>
    </row>
    <row r="2582" spans="2:9" hidden="1" x14ac:dyDescent="0.3">
      <c r="B2582" s="24" t="s">
        <v>303</v>
      </c>
      <c r="C2582" s="20" t="s">
        <v>201</v>
      </c>
      <c r="D2582" s="16">
        <v>24</v>
      </c>
      <c r="E2582" s="16" t="s">
        <v>14</v>
      </c>
      <c r="F2582" s="16" t="s">
        <v>372</v>
      </c>
      <c r="G2582" s="87" t="s">
        <v>378</v>
      </c>
      <c r="H2582" s="17" t="s">
        <v>376</v>
      </c>
      <c r="I2582" s="48">
        <v>156338.58965272852</v>
      </c>
    </row>
    <row r="2583" spans="2:9" hidden="1" x14ac:dyDescent="0.3">
      <c r="B2583" s="24" t="s">
        <v>303</v>
      </c>
      <c r="C2583" s="20" t="s">
        <v>201</v>
      </c>
      <c r="D2583" s="16">
        <v>25</v>
      </c>
      <c r="E2583" s="16" t="s">
        <v>18</v>
      </c>
      <c r="F2583" s="16" t="s">
        <v>372</v>
      </c>
      <c r="G2583" s="87" t="s">
        <v>379</v>
      </c>
      <c r="H2583" s="17" t="s">
        <v>374</v>
      </c>
      <c r="I2583" s="48">
        <v>156338.58965272852</v>
      </c>
    </row>
    <row r="2584" spans="2:9" hidden="1" x14ac:dyDescent="0.3">
      <c r="B2584" s="24" t="s">
        <v>303</v>
      </c>
      <c r="C2584" s="20" t="s">
        <v>201</v>
      </c>
      <c r="D2584" s="16">
        <v>26</v>
      </c>
      <c r="E2584" s="16" t="s">
        <v>22</v>
      </c>
      <c r="F2584" s="16" t="s">
        <v>372</v>
      </c>
      <c r="G2584" s="87" t="s">
        <v>380</v>
      </c>
      <c r="H2584" s="17" t="s">
        <v>381</v>
      </c>
      <c r="I2584" s="48">
        <v>187606.30758327423</v>
      </c>
    </row>
    <row r="2585" spans="2:9" hidden="1" x14ac:dyDescent="0.3">
      <c r="B2585" s="24" t="s">
        <v>303</v>
      </c>
      <c r="C2585" s="20" t="s">
        <v>201</v>
      </c>
      <c r="D2585" s="16">
        <v>27</v>
      </c>
      <c r="E2585" s="16" t="s">
        <v>26</v>
      </c>
      <c r="F2585" s="16" t="s">
        <v>372</v>
      </c>
      <c r="G2585" s="87" t="s">
        <v>382</v>
      </c>
      <c r="H2585" s="17" t="s">
        <v>374</v>
      </c>
      <c r="I2585" s="48">
        <v>4651.0730421686731</v>
      </c>
    </row>
    <row r="2586" spans="2:9" hidden="1" x14ac:dyDescent="0.3">
      <c r="B2586" s="24" t="s">
        <v>303</v>
      </c>
      <c r="C2586" s="20" t="s">
        <v>201</v>
      </c>
      <c r="D2586" s="16">
        <v>28</v>
      </c>
      <c r="E2586" s="16" t="s">
        <v>30</v>
      </c>
      <c r="F2586" s="16" t="s">
        <v>372</v>
      </c>
      <c r="G2586" s="87" t="s">
        <v>383</v>
      </c>
      <c r="H2586" s="17" t="s">
        <v>384</v>
      </c>
      <c r="I2586" s="48">
        <v>85795.633429344525</v>
      </c>
    </row>
    <row r="2587" spans="2:9" hidden="1" x14ac:dyDescent="0.3">
      <c r="B2587" s="24" t="s">
        <v>303</v>
      </c>
      <c r="C2587" s="20" t="s">
        <v>201</v>
      </c>
      <c r="D2587" s="16">
        <v>29</v>
      </c>
      <c r="E2587" s="16" t="s">
        <v>34</v>
      </c>
      <c r="F2587" s="16" t="s">
        <v>372</v>
      </c>
      <c r="G2587" s="87" t="s">
        <v>385</v>
      </c>
      <c r="H2587" s="17" t="s">
        <v>384</v>
      </c>
      <c r="I2587" s="48">
        <v>128138.85991995706</v>
      </c>
    </row>
    <row r="2588" spans="2:9" hidden="1" x14ac:dyDescent="0.3">
      <c r="B2588" s="24" t="s">
        <v>303</v>
      </c>
      <c r="C2588" s="20" t="s">
        <v>201</v>
      </c>
      <c r="D2588" s="16">
        <v>31</v>
      </c>
      <c r="E2588" s="16" t="s">
        <v>36</v>
      </c>
      <c r="F2588" s="16" t="s">
        <v>372</v>
      </c>
      <c r="G2588" s="87" t="s">
        <v>386</v>
      </c>
      <c r="H2588" s="17" t="s">
        <v>384</v>
      </c>
      <c r="I2588" s="48">
        <v>10852.503765060239</v>
      </c>
    </row>
    <row r="2589" spans="2:9" hidden="1" x14ac:dyDescent="0.3">
      <c r="B2589" s="24" t="s">
        <v>303</v>
      </c>
      <c r="C2589" s="20" t="s">
        <v>201</v>
      </c>
      <c r="D2589" s="16">
        <v>34</v>
      </c>
      <c r="E2589" s="16" t="s">
        <v>38</v>
      </c>
      <c r="F2589" s="16" t="s">
        <v>372</v>
      </c>
      <c r="G2589" s="87" t="s">
        <v>387</v>
      </c>
      <c r="H2589" s="17" t="s">
        <v>384</v>
      </c>
      <c r="I2589" s="48">
        <v>6511.5022590361441</v>
      </c>
    </row>
    <row r="2590" spans="2:9" hidden="1" x14ac:dyDescent="0.3">
      <c r="B2590" s="24" t="s">
        <v>303</v>
      </c>
      <c r="C2590" s="20" t="s">
        <v>201</v>
      </c>
      <c r="D2590" s="16">
        <v>35</v>
      </c>
      <c r="E2590" s="16" t="s">
        <v>40</v>
      </c>
      <c r="F2590" s="16" t="s">
        <v>372</v>
      </c>
      <c r="G2590" s="87" t="s">
        <v>388</v>
      </c>
      <c r="H2590" s="17" t="s">
        <v>384</v>
      </c>
      <c r="I2590" s="48">
        <v>137590.74594579893</v>
      </c>
    </row>
    <row r="2591" spans="2:9" hidden="1" x14ac:dyDescent="0.3">
      <c r="B2591" s="24" t="s">
        <v>303</v>
      </c>
      <c r="C2591" s="20" t="s">
        <v>201</v>
      </c>
      <c r="D2591" s="16">
        <v>38</v>
      </c>
      <c r="E2591" s="16" t="s">
        <v>42</v>
      </c>
      <c r="F2591" s="16" t="s">
        <v>372</v>
      </c>
      <c r="G2591" s="87" t="s">
        <v>389</v>
      </c>
      <c r="H2591" s="17" t="s">
        <v>374</v>
      </c>
      <c r="I2591" s="48">
        <v>89691.448883770354</v>
      </c>
    </row>
    <row r="2592" spans="2:9" hidden="1" x14ac:dyDescent="0.3">
      <c r="B2592" s="24" t="s">
        <v>303</v>
      </c>
      <c r="C2592" s="20" t="s">
        <v>201</v>
      </c>
      <c r="D2592" s="16">
        <v>42</v>
      </c>
      <c r="E2592" s="16" t="s">
        <v>44</v>
      </c>
      <c r="F2592" s="16" t="s">
        <v>372</v>
      </c>
      <c r="G2592" s="87" t="s">
        <v>390</v>
      </c>
      <c r="H2592" s="17" t="s">
        <v>374</v>
      </c>
      <c r="I2592" s="48">
        <v>21705.007530120478</v>
      </c>
    </row>
    <row r="2593" spans="2:9" hidden="1" x14ac:dyDescent="0.3">
      <c r="B2593" s="24" t="s">
        <v>303</v>
      </c>
      <c r="C2593" s="20" t="s">
        <v>201</v>
      </c>
      <c r="D2593" s="16">
        <v>59</v>
      </c>
      <c r="E2593" s="16" t="s">
        <v>46</v>
      </c>
      <c r="F2593" s="16" t="s">
        <v>372</v>
      </c>
      <c r="G2593" s="87" t="s">
        <v>391</v>
      </c>
      <c r="H2593" s="17" t="s">
        <v>374</v>
      </c>
      <c r="I2593" s="48">
        <v>143572.95229126845</v>
      </c>
    </row>
    <row r="2594" spans="2:9" hidden="1" x14ac:dyDescent="0.3">
      <c r="B2594" s="24" t="s">
        <v>303</v>
      </c>
      <c r="C2594" s="20" t="s">
        <v>201</v>
      </c>
      <c r="D2594" s="16">
        <v>65</v>
      </c>
      <c r="E2594" s="16" t="s">
        <v>48</v>
      </c>
      <c r="F2594" s="16" t="s">
        <v>372</v>
      </c>
      <c r="G2594" s="87" t="s">
        <v>392</v>
      </c>
      <c r="H2594" s="17" t="s">
        <v>393</v>
      </c>
      <c r="I2594" s="48">
        <v>1053.7547363848566</v>
      </c>
    </row>
    <row r="2595" spans="2:9" hidden="1" x14ac:dyDescent="0.3">
      <c r="B2595" s="24" t="s">
        <v>303</v>
      </c>
      <c r="C2595" s="20" t="s">
        <v>201</v>
      </c>
      <c r="D2595" s="16">
        <v>84</v>
      </c>
      <c r="E2595" s="16" t="s">
        <v>50</v>
      </c>
      <c r="F2595" s="16" t="s">
        <v>372</v>
      </c>
      <c r="G2595" s="87" t="s">
        <v>394</v>
      </c>
      <c r="H2595" s="17" t="s">
        <v>393</v>
      </c>
      <c r="I2595" s="48">
        <v>6511.5022590361441</v>
      </c>
    </row>
    <row r="2596" spans="2:9" hidden="1" x14ac:dyDescent="0.3">
      <c r="B2596" s="24" t="s">
        <v>303</v>
      </c>
      <c r="C2596" s="20" t="s">
        <v>201</v>
      </c>
      <c r="D2596" s="16">
        <v>90</v>
      </c>
      <c r="E2596" s="16" t="s">
        <v>52</v>
      </c>
      <c r="F2596" s="16" t="s">
        <v>372</v>
      </c>
      <c r="G2596" s="87" t="s">
        <v>395</v>
      </c>
      <c r="H2596" s="17" t="s">
        <v>384</v>
      </c>
      <c r="I2596" s="48">
        <v>191430.60305502455</v>
      </c>
    </row>
    <row r="2597" spans="2:9" hidden="1" x14ac:dyDescent="0.3">
      <c r="B2597" s="24" t="s">
        <v>303</v>
      </c>
      <c r="C2597" s="20" t="s">
        <v>201</v>
      </c>
      <c r="D2597" s="16">
        <v>91</v>
      </c>
      <c r="E2597" s="16" t="s">
        <v>54</v>
      </c>
      <c r="F2597" s="16" t="s">
        <v>372</v>
      </c>
      <c r="G2597" s="87" t="s">
        <v>396</v>
      </c>
      <c r="H2597" s="17" t="s">
        <v>384</v>
      </c>
      <c r="I2597" s="48">
        <v>171321.03782778169</v>
      </c>
    </row>
    <row r="2598" spans="2:9" hidden="1" x14ac:dyDescent="0.3">
      <c r="B2598" s="24" t="s">
        <v>303</v>
      </c>
      <c r="C2598" s="20" t="s">
        <v>201</v>
      </c>
      <c r="D2598" s="16">
        <v>98</v>
      </c>
      <c r="E2598" s="16" t="s">
        <v>56</v>
      </c>
      <c r="F2598" s="16" t="s">
        <v>372</v>
      </c>
      <c r="G2598" s="87" t="s">
        <v>397</v>
      </c>
      <c r="H2598" s="17" t="s">
        <v>381</v>
      </c>
      <c r="I2598" s="48">
        <v>598220.63454695186</v>
      </c>
    </row>
    <row r="2599" spans="2:9" hidden="1" x14ac:dyDescent="0.3">
      <c r="B2599" s="24" t="s">
        <v>303</v>
      </c>
      <c r="C2599" s="20" t="s">
        <v>201</v>
      </c>
      <c r="D2599" s="16">
        <v>109</v>
      </c>
      <c r="E2599" s="16" t="s">
        <v>58</v>
      </c>
      <c r="F2599" s="16" t="s">
        <v>372</v>
      </c>
      <c r="G2599" s="87" t="s">
        <v>398</v>
      </c>
      <c r="H2599" s="17" t="s">
        <v>393</v>
      </c>
      <c r="I2599" s="48">
        <v>9302.1460843373461</v>
      </c>
    </row>
    <row r="2600" spans="2:9" hidden="1" x14ac:dyDescent="0.3">
      <c r="B2600" s="24" t="s">
        <v>303</v>
      </c>
      <c r="C2600" s="20" t="s">
        <v>201</v>
      </c>
      <c r="D2600" s="16">
        <v>114</v>
      </c>
      <c r="E2600" s="16" t="s">
        <v>60</v>
      </c>
      <c r="F2600" s="16" t="s">
        <v>372</v>
      </c>
      <c r="G2600" s="87" t="s">
        <v>399</v>
      </c>
      <c r="H2600" s="17" t="s">
        <v>376</v>
      </c>
      <c r="I2600" s="48">
        <v>148834.33734939754</v>
      </c>
    </row>
    <row r="2601" spans="2:9" hidden="1" x14ac:dyDescent="0.3">
      <c r="B2601" s="24" t="s">
        <v>303</v>
      </c>
      <c r="C2601" s="20" t="s">
        <v>201</v>
      </c>
      <c r="D2601" s="16">
        <v>125</v>
      </c>
      <c r="E2601" s="16" t="s">
        <v>62</v>
      </c>
      <c r="F2601" s="16" t="s">
        <v>372</v>
      </c>
      <c r="G2601" s="87" t="s">
        <v>400</v>
      </c>
      <c r="H2601" s="17" t="s">
        <v>381</v>
      </c>
      <c r="I2601" s="48">
        <v>268111.35446670162</v>
      </c>
    </row>
    <row r="2602" spans="2:9" hidden="1" x14ac:dyDescent="0.3">
      <c r="B2602" s="24" t="s">
        <v>303</v>
      </c>
      <c r="C2602" s="20" t="s">
        <v>201</v>
      </c>
      <c r="D2602" s="16">
        <v>127</v>
      </c>
      <c r="E2602" s="16" t="s">
        <v>64</v>
      </c>
      <c r="F2602" s="16" t="s">
        <v>372</v>
      </c>
      <c r="G2602" s="87" t="s">
        <v>401</v>
      </c>
      <c r="H2602" s="17" t="s">
        <v>393</v>
      </c>
      <c r="I2602" s="48">
        <v>6511.5022590361441</v>
      </c>
    </row>
    <row r="2603" spans="2:9" hidden="1" x14ac:dyDescent="0.3">
      <c r="B2603" s="24" t="s">
        <v>303</v>
      </c>
      <c r="C2603" s="20" t="s">
        <v>201</v>
      </c>
      <c r="D2603" s="16">
        <v>128</v>
      </c>
      <c r="E2603" s="16" t="s">
        <v>66</v>
      </c>
      <c r="F2603" s="16" t="s">
        <v>372</v>
      </c>
      <c r="G2603" s="87" t="s">
        <v>402</v>
      </c>
      <c r="H2603" s="17" t="s">
        <v>384</v>
      </c>
      <c r="I2603" s="48">
        <v>105424.32228915661</v>
      </c>
    </row>
    <row r="2604" spans="2:9" hidden="1" x14ac:dyDescent="0.3">
      <c r="B2604" s="24" t="s">
        <v>303</v>
      </c>
      <c r="C2604" s="20" t="s">
        <v>201</v>
      </c>
      <c r="D2604" s="20">
        <v>130</v>
      </c>
      <c r="E2604" s="20" t="s">
        <v>68</v>
      </c>
      <c r="F2604" s="20" t="s">
        <v>372</v>
      </c>
      <c r="G2604" s="88" t="s">
        <v>403</v>
      </c>
      <c r="H2604" s="21" t="s">
        <v>404</v>
      </c>
      <c r="I2604" s="49">
        <v>150000</v>
      </c>
    </row>
    <row r="2605" spans="2:9" hidden="1" x14ac:dyDescent="0.3">
      <c r="B2605" s="16" t="s">
        <v>303</v>
      </c>
      <c r="C2605" s="16" t="s">
        <v>208</v>
      </c>
      <c r="D2605" s="15">
        <v>2</v>
      </c>
      <c r="E2605" s="15" t="s">
        <v>6</v>
      </c>
      <c r="F2605" s="16" t="s">
        <v>372</v>
      </c>
      <c r="G2605" s="15" t="s">
        <v>373</v>
      </c>
      <c r="H2605" s="89" t="s">
        <v>374</v>
      </c>
      <c r="I2605" s="61">
        <v>3775.3643584553347</v>
      </c>
    </row>
    <row r="2606" spans="2:9" hidden="1" x14ac:dyDescent="0.3">
      <c r="B2606" s="16" t="s">
        <v>303</v>
      </c>
      <c r="C2606" s="16" t="s">
        <v>208</v>
      </c>
      <c r="D2606" s="15">
        <v>11</v>
      </c>
      <c r="E2606" s="15" t="s">
        <v>10</v>
      </c>
      <c r="F2606" s="16" t="s">
        <v>372</v>
      </c>
      <c r="G2606" s="15" t="s">
        <v>375</v>
      </c>
      <c r="H2606" s="89" t="s">
        <v>376</v>
      </c>
      <c r="I2606" s="61">
        <v>156338.58965272852</v>
      </c>
    </row>
    <row r="2607" spans="2:9" hidden="1" x14ac:dyDescent="0.3">
      <c r="B2607" s="16" t="s">
        <v>303</v>
      </c>
      <c r="C2607" s="16" t="s">
        <v>208</v>
      </c>
      <c r="D2607" s="15">
        <v>23</v>
      </c>
      <c r="E2607" s="15" t="s">
        <v>323</v>
      </c>
      <c r="F2607" s="16" t="s">
        <v>372</v>
      </c>
      <c r="G2607" s="15" t="s">
        <v>377</v>
      </c>
      <c r="H2607" s="89" t="s">
        <v>376</v>
      </c>
      <c r="I2607" s="61">
        <v>125070.87172218281</v>
      </c>
    </row>
    <row r="2608" spans="2:9" hidden="1" x14ac:dyDescent="0.3">
      <c r="B2608" s="16" t="s">
        <v>303</v>
      </c>
      <c r="C2608" s="16" t="s">
        <v>208</v>
      </c>
      <c r="D2608" s="15">
        <v>24</v>
      </c>
      <c r="E2608" s="15" t="s">
        <v>14</v>
      </c>
      <c r="F2608" s="16" t="s">
        <v>372</v>
      </c>
      <c r="G2608" s="15" t="s">
        <v>378</v>
      </c>
      <c r="H2608" s="89" t="s">
        <v>376</v>
      </c>
      <c r="I2608" s="61">
        <v>156338.58965272852</v>
      </c>
    </row>
    <row r="2609" spans="2:9" hidden="1" x14ac:dyDescent="0.3">
      <c r="B2609" s="16" t="s">
        <v>303</v>
      </c>
      <c r="C2609" s="16" t="s">
        <v>208</v>
      </c>
      <c r="D2609" s="15">
        <v>25</v>
      </c>
      <c r="E2609" s="15" t="s">
        <v>18</v>
      </c>
      <c r="F2609" s="16" t="s">
        <v>372</v>
      </c>
      <c r="G2609" s="15" t="s">
        <v>379</v>
      </c>
      <c r="H2609" s="89" t="s">
        <v>374</v>
      </c>
      <c r="I2609" s="61">
        <v>156338.58965272852</v>
      </c>
    </row>
    <row r="2610" spans="2:9" hidden="1" x14ac:dyDescent="0.3">
      <c r="B2610" s="16" t="s">
        <v>303</v>
      </c>
      <c r="C2610" s="16" t="s">
        <v>208</v>
      </c>
      <c r="D2610" s="15">
        <v>26</v>
      </c>
      <c r="E2610" s="15" t="s">
        <v>22</v>
      </c>
      <c r="F2610" s="16" t="s">
        <v>372</v>
      </c>
      <c r="G2610" s="15" t="s">
        <v>380</v>
      </c>
      <c r="H2610" s="89" t="s">
        <v>381</v>
      </c>
      <c r="I2610" s="61">
        <v>187606.30758327423</v>
      </c>
    </row>
    <row r="2611" spans="2:9" hidden="1" x14ac:dyDescent="0.3">
      <c r="B2611" s="16" t="s">
        <v>303</v>
      </c>
      <c r="C2611" s="16" t="s">
        <v>208</v>
      </c>
      <c r="D2611" s="15">
        <v>27</v>
      </c>
      <c r="E2611" s="15" t="s">
        <v>26</v>
      </c>
      <c r="F2611" s="16" t="s">
        <v>372</v>
      </c>
      <c r="G2611" s="15" t="s">
        <v>382</v>
      </c>
      <c r="H2611" s="89" t="s">
        <v>374</v>
      </c>
      <c r="I2611" s="61">
        <v>4651.0730421686731</v>
      </c>
    </row>
    <row r="2612" spans="2:9" hidden="1" x14ac:dyDescent="0.3">
      <c r="B2612" s="16" t="s">
        <v>303</v>
      </c>
      <c r="C2612" s="16" t="s">
        <v>208</v>
      </c>
      <c r="D2612" s="15">
        <v>28</v>
      </c>
      <c r="E2612" s="15" t="s">
        <v>30</v>
      </c>
      <c r="F2612" s="16" t="s">
        <v>372</v>
      </c>
      <c r="G2612" s="15" t="s">
        <v>383</v>
      </c>
      <c r="H2612" s="89" t="s">
        <v>384</v>
      </c>
      <c r="I2612" s="61">
        <v>83380.581148121899</v>
      </c>
    </row>
    <row r="2613" spans="2:9" hidden="1" x14ac:dyDescent="0.3">
      <c r="B2613" s="16" t="s">
        <v>303</v>
      </c>
      <c r="C2613" s="16" t="s">
        <v>208</v>
      </c>
      <c r="D2613" s="15">
        <v>29</v>
      </c>
      <c r="E2613" s="15" t="s">
        <v>34</v>
      </c>
      <c r="F2613" s="16" t="s">
        <v>372</v>
      </c>
      <c r="G2613" s="15" t="s">
        <v>385</v>
      </c>
      <c r="H2613" s="89" t="s">
        <v>384</v>
      </c>
      <c r="I2613" s="61">
        <v>99014.440113394754</v>
      </c>
    </row>
    <row r="2614" spans="2:9" hidden="1" x14ac:dyDescent="0.3">
      <c r="B2614" s="16" t="s">
        <v>303</v>
      </c>
      <c r="C2614" s="16" t="s">
        <v>208</v>
      </c>
      <c r="D2614" s="15">
        <v>31</v>
      </c>
      <c r="E2614" s="15" t="s">
        <v>36</v>
      </c>
      <c r="F2614" s="16" t="s">
        <v>372</v>
      </c>
      <c r="G2614" s="15" t="s">
        <v>386</v>
      </c>
      <c r="H2614" s="89" t="s">
        <v>384</v>
      </c>
      <c r="I2614" s="61">
        <v>8372.8000236239059</v>
      </c>
    </row>
    <row r="2615" spans="2:9" hidden="1" x14ac:dyDescent="0.3">
      <c r="B2615" s="16" t="s">
        <v>303</v>
      </c>
      <c r="C2615" s="16" t="s">
        <v>208</v>
      </c>
      <c r="D2615" s="15">
        <v>34</v>
      </c>
      <c r="E2615" s="15" t="s">
        <v>38</v>
      </c>
      <c r="F2615" s="16" t="s">
        <v>372</v>
      </c>
      <c r="G2615" s="15" t="s">
        <v>387</v>
      </c>
      <c r="H2615" s="89" t="s">
        <v>384</v>
      </c>
      <c r="I2615" s="61">
        <v>6514.1079021970218</v>
      </c>
    </row>
    <row r="2616" spans="2:9" hidden="1" x14ac:dyDescent="0.3">
      <c r="B2616" s="16" t="s">
        <v>303</v>
      </c>
      <c r="C2616" s="16" t="s">
        <v>208</v>
      </c>
      <c r="D2616" s="15">
        <v>35</v>
      </c>
      <c r="E2616" s="15" t="s">
        <v>40</v>
      </c>
      <c r="F2616" s="16" t="s">
        <v>372</v>
      </c>
      <c r="G2616" s="15" t="s">
        <v>388</v>
      </c>
      <c r="H2616" s="89" t="s">
        <v>384</v>
      </c>
      <c r="I2616" s="61">
        <v>131608.53960032939</v>
      </c>
    </row>
    <row r="2617" spans="2:9" hidden="1" x14ac:dyDescent="0.3">
      <c r="B2617" s="16" t="s">
        <v>303</v>
      </c>
      <c r="C2617" s="16" t="s">
        <v>208</v>
      </c>
      <c r="D2617" s="15">
        <v>38</v>
      </c>
      <c r="E2617" s="15" t="s">
        <v>42</v>
      </c>
      <c r="F2617" s="16" t="s">
        <v>372</v>
      </c>
      <c r="G2617" s="15" t="s">
        <v>389</v>
      </c>
      <c r="H2617" s="89" t="s">
        <v>374</v>
      </c>
      <c r="I2617" s="61">
        <v>114300.87999055044</v>
      </c>
    </row>
    <row r="2618" spans="2:9" hidden="1" x14ac:dyDescent="0.3">
      <c r="B2618" s="16" t="s">
        <v>303</v>
      </c>
      <c r="C2618" s="16" t="s">
        <v>208</v>
      </c>
      <c r="D2618" s="15">
        <v>42</v>
      </c>
      <c r="E2618" s="15" t="s">
        <v>44</v>
      </c>
      <c r="F2618" s="16" t="s">
        <v>372</v>
      </c>
      <c r="G2618" s="15" t="s">
        <v>390</v>
      </c>
      <c r="H2618" s="89" t="s">
        <v>374</v>
      </c>
      <c r="I2618" s="61">
        <v>19542.323706591065</v>
      </c>
    </row>
    <row r="2619" spans="2:9" hidden="1" x14ac:dyDescent="0.3">
      <c r="B2619" s="16" t="s">
        <v>303</v>
      </c>
      <c r="C2619" s="16" t="s">
        <v>208</v>
      </c>
      <c r="D2619" s="15">
        <v>59</v>
      </c>
      <c r="E2619" s="15" t="s">
        <v>46</v>
      </c>
      <c r="F2619" s="16" t="s">
        <v>372</v>
      </c>
      <c r="G2619" s="15" t="s">
        <v>391</v>
      </c>
      <c r="H2619" s="89" t="s">
        <v>374</v>
      </c>
      <c r="I2619" s="61">
        <v>143572.95229126845</v>
      </c>
    </row>
    <row r="2620" spans="2:9" hidden="1" x14ac:dyDescent="0.3">
      <c r="B2620" s="16" t="s">
        <v>303</v>
      </c>
      <c r="C2620" s="16" t="s">
        <v>208</v>
      </c>
      <c r="D2620" s="15">
        <v>65</v>
      </c>
      <c r="E2620" s="15" t="s">
        <v>48</v>
      </c>
      <c r="F2620" s="16" t="s">
        <v>372</v>
      </c>
      <c r="G2620" s="15" t="s">
        <v>392</v>
      </c>
      <c r="H2620" s="89" t="s">
        <v>393</v>
      </c>
      <c r="I2620" s="61">
        <v>1053.7547363848566</v>
      </c>
    </row>
    <row r="2621" spans="2:9" hidden="1" x14ac:dyDescent="0.3">
      <c r="B2621" s="16" t="s">
        <v>303</v>
      </c>
      <c r="C2621" s="16" t="s">
        <v>208</v>
      </c>
      <c r="D2621" s="15">
        <v>84</v>
      </c>
      <c r="E2621" s="15" t="s">
        <v>50</v>
      </c>
      <c r="F2621" s="16" t="s">
        <v>372</v>
      </c>
      <c r="G2621" s="15" t="s">
        <v>394</v>
      </c>
      <c r="H2621" s="89" t="s">
        <v>393</v>
      </c>
      <c r="I2621" s="61">
        <v>6514.1079021970218</v>
      </c>
    </row>
    <row r="2622" spans="2:9" hidden="1" x14ac:dyDescent="0.3">
      <c r="B2622" s="16" t="s">
        <v>303</v>
      </c>
      <c r="C2622" s="16" t="s">
        <v>208</v>
      </c>
      <c r="D2622" s="15">
        <v>90</v>
      </c>
      <c r="E2622" s="15" t="s">
        <v>52</v>
      </c>
      <c r="F2622" s="16" t="s">
        <v>372</v>
      </c>
      <c r="G2622" s="15" t="s">
        <v>395</v>
      </c>
      <c r="H2622" s="89" t="s">
        <v>384</v>
      </c>
      <c r="I2622" s="61">
        <v>191430.60305502455</v>
      </c>
    </row>
    <row r="2623" spans="2:9" hidden="1" x14ac:dyDescent="0.3">
      <c r="B2623" s="16" t="s">
        <v>303</v>
      </c>
      <c r="C2623" s="16" t="s">
        <v>208</v>
      </c>
      <c r="D2623" s="15">
        <v>91</v>
      </c>
      <c r="E2623" s="15" t="s">
        <v>54</v>
      </c>
      <c r="F2623" s="16" t="s">
        <v>372</v>
      </c>
      <c r="G2623" s="15" t="s">
        <v>396</v>
      </c>
      <c r="H2623" s="89" t="s">
        <v>384</v>
      </c>
      <c r="I2623" s="61">
        <v>165458.3407158044</v>
      </c>
    </row>
    <row r="2624" spans="2:9" hidden="1" x14ac:dyDescent="0.3">
      <c r="B2624" s="16" t="s">
        <v>303</v>
      </c>
      <c r="C2624" s="16" t="s">
        <v>208</v>
      </c>
      <c r="D2624" s="15">
        <v>98</v>
      </c>
      <c r="E2624" s="15" t="s">
        <v>56</v>
      </c>
      <c r="F2624" s="16" t="s">
        <v>372</v>
      </c>
      <c r="G2624" s="15" t="s">
        <v>397</v>
      </c>
      <c r="H2624" s="89" t="s">
        <v>381</v>
      </c>
      <c r="I2624" s="61">
        <v>598220.63454695186</v>
      </c>
    </row>
    <row r="2625" spans="2:9" hidden="1" x14ac:dyDescent="0.3">
      <c r="B2625" s="16" t="s">
        <v>303</v>
      </c>
      <c r="C2625" s="16" t="s">
        <v>208</v>
      </c>
      <c r="D2625" s="15">
        <v>109</v>
      </c>
      <c r="E2625" s="15" t="s">
        <v>58</v>
      </c>
      <c r="F2625" s="16" t="s">
        <v>372</v>
      </c>
      <c r="G2625" s="15" t="s">
        <v>398</v>
      </c>
      <c r="H2625" s="89" t="s">
        <v>393</v>
      </c>
      <c r="I2625" s="61">
        <v>11369.289658634538</v>
      </c>
    </row>
    <row r="2626" spans="2:9" hidden="1" x14ac:dyDescent="0.3">
      <c r="B2626" s="16" t="s">
        <v>303</v>
      </c>
      <c r="C2626" s="16" t="s">
        <v>208</v>
      </c>
      <c r="D2626" s="15">
        <v>114</v>
      </c>
      <c r="E2626" s="15" t="s">
        <v>60</v>
      </c>
      <c r="F2626" s="16" t="s">
        <v>372</v>
      </c>
      <c r="G2626" s="15" t="s">
        <v>399</v>
      </c>
      <c r="H2626" s="89" t="s">
        <v>376</v>
      </c>
      <c r="I2626" s="61">
        <v>156338.58965272852</v>
      </c>
    </row>
    <row r="2627" spans="2:9" hidden="1" x14ac:dyDescent="0.3">
      <c r="B2627" s="16" t="s">
        <v>303</v>
      </c>
      <c r="C2627" s="16" t="s">
        <v>208</v>
      </c>
      <c r="D2627" s="15">
        <v>125</v>
      </c>
      <c r="E2627" s="15" t="s">
        <v>62</v>
      </c>
      <c r="F2627" s="16" t="s">
        <v>372</v>
      </c>
      <c r="G2627" s="15" t="s">
        <v>400</v>
      </c>
      <c r="H2627" s="89" t="s">
        <v>381</v>
      </c>
      <c r="I2627" s="61">
        <v>260564.31608788087</v>
      </c>
    </row>
    <row r="2628" spans="2:9" hidden="1" x14ac:dyDescent="0.3">
      <c r="B2628" s="16" t="s">
        <v>303</v>
      </c>
      <c r="C2628" s="16" t="s">
        <v>208</v>
      </c>
      <c r="D2628" s="15">
        <v>127</v>
      </c>
      <c r="E2628" s="15" t="s">
        <v>64</v>
      </c>
      <c r="F2628" s="16" t="s">
        <v>372</v>
      </c>
      <c r="G2628" s="15" t="s">
        <v>401</v>
      </c>
      <c r="H2628" s="89" t="s">
        <v>393</v>
      </c>
      <c r="I2628" s="61">
        <v>6514.1079021970218</v>
      </c>
    </row>
    <row r="2629" spans="2:9" hidden="1" x14ac:dyDescent="0.3">
      <c r="B2629" s="16" t="s">
        <v>303</v>
      </c>
      <c r="C2629" s="16" t="s">
        <v>208</v>
      </c>
      <c r="D2629" s="15">
        <v>128</v>
      </c>
      <c r="E2629" s="15" t="s">
        <v>66</v>
      </c>
      <c r="F2629" s="16" t="s">
        <v>372</v>
      </c>
      <c r="G2629" s="15" t="s">
        <v>402</v>
      </c>
      <c r="H2629" s="89" t="s">
        <v>384</v>
      </c>
      <c r="I2629" s="61">
        <v>88591.867469879508</v>
      </c>
    </row>
    <row r="2630" spans="2:9" hidden="1" x14ac:dyDescent="0.3">
      <c r="B2630" s="16" t="s">
        <v>303</v>
      </c>
      <c r="C2630" s="16" t="s">
        <v>208</v>
      </c>
      <c r="D2630" s="19">
        <v>130</v>
      </c>
      <c r="E2630" s="19" t="s">
        <v>68</v>
      </c>
      <c r="F2630" s="20" t="s">
        <v>372</v>
      </c>
      <c r="G2630" s="19" t="s">
        <v>403</v>
      </c>
      <c r="H2630" s="90" t="s">
        <v>404</v>
      </c>
      <c r="I2630" s="62">
        <v>208451.4528703047</v>
      </c>
    </row>
    <row r="2631" spans="2:9" hidden="1" x14ac:dyDescent="0.3">
      <c r="B2631" s="16" t="s">
        <v>842</v>
      </c>
      <c r="C2631" s="16" t="s">
        <v>217</v>
      </c>
      <c r="D2631" s="15">
        <v>2</v>
      </c>
      <c r="E2631" s="15" t="s">
        <v>6</v>
      </c>
      <c r="F2631" s="16" t="s">
        <v>372</v>
      </c>
      <c r="G2631" s="15" t="s">
        <v>373</v>
      </c>
      <c r="H2631" s="89" t="s">
        <v>374</v>
      </c>
      <c r="I2631" s="61">
        <v>4826.0043804006309</v>
      </c>
    </row>
    <row r="2632" spans="2:9" hidden="1" x14ac:dyDescent="0.3">
      <c r="B2632" s="16" t="s">
        <v>842</v>
      </c>
      <c r="C2632" s="16" t="s">
        <v>217</v>
      </c>
      <c r="D2632" s="15">
        <v>11</v>
      </c>
      <c r="E2632" s="15" t="s">
        <v>10</v>
      </c>
      <c r="F2632" s="16" t="s">
        <v>372</v>
      </c>
      <c r="G2632" s="15" t="s">
        <v>375</v>
      </c>
      <c r="H2632" s="89" t="s">
        <v>376</v>
      </c>
      <c r="I2632" s="61">
        <v>297668.67469879508</v>
      </c>
    </row>
    <row r="2633" spans="2:9" hidden="1" x14ac:dyDescent="0.3">
      <c r="B2633" s="16" t="s">
        <v>842</v>
      </c>
      <c r="C2633" s="16" t="s">
        <v>217</v>
      </c>
      <c r="D2633" s="15">
        <v>23</v>
      </c>
      <c r="E2633" s="15" t="s">
        <v>323</v>
      </c>
      <c r="F2633" s="16" t="s">
        <v>372</v>
      </c>
      <c r="G2633" s="15" t="s">
        <v>377</v>
      </c>
      <c r="H2633" s="89" t="s">
        <v>376</v>
      </c>
      <c r="I2633" s="61">
        <v>258056.5326532544</v>
      </c>
    </row>
    <row r="2634" spans="2:9" hidden="1" x14ac:dyDescent="0.3">
      <c r="B2634" s="16" t="s">
        <v>842</v>
      </c>
      <c r="C2634" s="16" t="s">
        <v>217</v>
      </c>
      <c r="D2634" s="15">
        <v>24</v>
      </c>
      <c r="E2634" s="15" t="s">
        <v>14</v>
      </c>
      <c r="F2634" s="16" t="s">
        <v>372</v>
      </c>
      <c r="G2634" s="15" t="s">
        <v>378</v>
      </c>
      <c r="H2634" s="89" t="s">
        <v>376</v>
      </c>
      <c r="I2634" s="61">
        <v>262544.1240488374</v>
      </c>
    </row>
    <row r="2635" spans="2:9" hidden="1" x14ac:dyDescent="0.3">
      <c r="B2635" s="16" t="s">
        <v>842</v>
      </c>
      <c r="C2635" s="16" t="s">
        <v>217</v>
      </c>
      <c r="D2635" s="15">
        <v>25</v>
      </c>
      <c r="E2635" s="15" t="s">
        <v>18</v>
      </c>
      <c r="F2635" s="16" t="s">
        <v>372</v>
      </c>
      <c r="G2635" s="15" t="s">
        <v>379</v>
      </c>
      <c r="H2635" s="89" t="s">
        <v>374</v>
      </c>
      <c r="I2635" s="61">
        <v>131137.52457921836</v>
      </c>
    </row>
    <row r="2636" spans="2:9" hidden="1" x14ac:dyDescent="0.3">
      <c r="B2636" s="16" t="s">
        <v>842</v>
      </c>
      <c r="C2636" s="16" t="s">
        <v>217</v>
      </c>
      <c r="D2636" s="15">
        <v>26</v>
      </c>
      <c r="E2636" s="15" t="s">
        <v>22</v>
      </c>
      <c r="F2636" s="16" t="s">
        <v>372</v>
      </c>
      <c r="G2636" s="15" t="s">
        <v>380</v>
      </c>
      <c r="H2636" s="89" t="s">
        <v>381</v>
      </c>
      <c r="I2636" s="61">
        <v>159941.99340861905</v>
      </c>
    </row>
    <row r="2637" spans="2:9" hidden="1" x14ac:dyDescent="0.3">
      <c r="B2637" s="16" t="s">
        <v>842</v>
      </c>
      <c r="C2637" s="16" t="s">
        <v>217</v>
      </c>
      <c r="D2637" s="15">
        <v>27</v>
      </c>
      <c r="E2637" s="15" t="s">
        <v>26</v>
      </c>
      <c r="F2637" s="16" t="s">
        <v>372</v>
      </c>
      <c r="G2637" s="15" t="s">
        <v>382</v>
      </c>
      <c r="H2637" s="89" t="s">
        <v>374</v>
      </c>
      <c r="I2637" s="61">
        <v>2925.9593385151343</v>
      </c>
    </row>
    <row r="2638" spans="2:9" hidden="1" x14ac:dyDescent="0.3">
      <c r="B2638" s="16" t="s">
        <v>842</v>
      </c>
      <c r="C2638" s="16" t="s">
        <v>217</v>
      </c>
      <c r="D2638" s="15">
        <v>28</v>
      </c>
      <c r="E2638" s="15" t="s">
        <v>30</v>
      </c>
      <c r="F2638" s="16" t="s">
        <v>372</v>
      </c>
      <c r="G2638" s="15" t="s">
        <v>383</v>
      </c>
      <c r="H2638" s="89" t="s">
        <v>384</v>
      </c>
      <c r="I2638" s="61">
        <v>148834.33734939754</v>
      </c>
    </row>
    <row r="2639" spans="2:9" hidden="1" x14ac:dyDescent="0.3">
      <c r="B2639" s="16" t="s">
        <v>842</v>
      </c>
      <c r="C2639" s="16" t="s">
        <v>217</v>
      </c>
      <c r="D2639" s="15">
        <v>29</v>
      </c>
      <c r="E2639" s="15" t="s">
        <v>34</v>
      </c>
      <c r="F2639" s="16" t="s">
        <v>372</v>
      </c>
      <c r="G2639" s="15" t="s">
        <v>385</v>
      </c>
      <c r="H2639" s="89" t="s">
        <v>384</v>
      </c>
      <c r="I2639" s="61">
        <v>127129.32981927707</v>
      </c>
    </row>
    <row r="2640" spans="2:9" hidden="1" x14ac:dyDescent="0.3">
      <c r="B2640" s="16" t="s">
        <v>842</v>
      </c>
      <c r="C2640" s="16" t="s">
        <v>217</v>
      </c>
      <c r="D2640" s="15">
        <v>31</v>
      </c>
      <c r="E2640" s="15" t="s">
        <v>36</v>
      </c>
      <c r="F2640" s="16" t="s">
        <v>372</v>
      </c>
      <c r="G2640" s="15" t="s">
        <v>386</v>
      </c>
      <c r="H2640" s="89" t="s">
        <v>384</v>
      </c>
      <c r="I2640" s="61">
        <v>16373.319316230236</v>
      </c>
    </row>
    <row r="2641" spans="2:9" hidden="1" x14ac:dyDescent="0.3">
      <c r="B2641" s="16" t="s">
        <v>842</v>
      </c>
      <c r="C2641" s="16" t="s">
        <v>217</v>
      </c>
      <c r="D2641" s="15">
        <v>34</v>
      </c>
      <c r="E2641" s="15" t="s">
        <v>38</v>
      </c>
      <c r="F2641" s="16" t="s">
        <v>372</v>
      </c>
      <c r="G2641" s="15" t="s">
        <v>387</v>
      </c>
      <c r="H2641" s="89" t="s">
        <v>384</v>
      </c>
      <c r="I2641" s="61">
        <v>10077.324924698794</v>
      </c>
    </row>
    <row r="2642" spans="2:9" hidden="1" x14ac:dyDescent="0.3">
      <c r="B2642" s="16" t="s">
        <v>842</v>
      </c>
      <c r="C2642" s="16" t="s">
        <v>217</v>
      </c>
      <c r="D2642" s="15">
        <v>35</v>
      </c>
      <c r="E2642" s="15" t="s">
        <v>40</v>
      </c>
      <c r="F2642" s="16" t="s">
        <v>372</v>
      </c>
      <c r="G2642" s="15" t="s">
        <v>388</v>
      </c>
      <c r="H2642" s="89" t="s">
        <v>384</v>
      </c>
      <c r="I2642" s="61">
        <v>239612.16173789141</v>
      </c>
    </row>
    <row r="2643" spans="2:9" hidden="1" x14ac:dyDescent="0.3">
      <c r="B2643" s="16" t="s">
        <v>842</v>
      </c>
      <c r="C2643" s="16" t="s">
        <v>217</v>
      </c>
      <c r="D2643" s="15">
        <v>38</v>
      </c>
      <c r="E2643" s="15" t="s">
        <v>42</v>
      </c>
      <c r="F2643" s="16" t="s">
        <v>372</v>
      </c>
      <c r="G2643" s="15" t="s">
        <v>389</v>
      </c>
      <c r="H2643" s="89" t="s">
        <v>374</v>
      </c>
      <c r="I2643" s="61">
        <v>95502.033132530109</v>
      </c>
    </row>
    <row r="2644" spans="2:9" hidden="1" x14ac:dyDescent="0.3">
      <c r="B2644" s="16" t="s">
        <v>842</v>
      </c>
      <c r="C2644" s="16" t="s">
        <v>217</v>
      </c>
      <c r="D2644" s="15">
        <v>42</v>
      </c>
      <c r="E2644" s="15" t="s">
        <v>44</v>
      </c>
      <c r="F2644" s="16" t="s">
        <v>372</v>
      </c>
      <c r="G2644" s="15" t="s">
        <v>390</v>
      </c>
      <c r="H2644" s="89" t="s">
        <v>374</v>
      </c>
      <c r="I2644" s="61">
        <v>21477.91236850074</v>
      </c>
    </row>
    <row r="2645" spans="2:9" hidden="1" x14ac:dyDescent="0.3">
      <c r="B2645" s="16" t="s">
        <v>842</v>
      </c>
      <c r="C2645" s="16" t="s">
        <v>217</v>
      </c>
      <c r="D2645" s="15">
        <v>59</v>
      </c>
      <c r="E2645" s="15" t="s">
        <v>46</v>
      </c>
      <c r="F2645" s="16" t="s">
        <v>372</v>
      </c>
      <c r="G2645" s="15" t="s">
        <v>391</v>
      </c>
      <c r="H2645" s="89" t="s">
        <v>374</v>
      </c>
      <c r="I2645" s="61">
        <v>155047.42579288571</v>
      </c>
    </row>
    <row r="2646" spans="2:9" hidden="1" x14ac:dyDescent="0.3">
      <c r="B2646" s="16" t="s">
        <v>842</v>
      </c>
      <c r="C2646" s="16" t="s">
        <v>217</v>
      </c>
      <c r="D2646" s="15">
        <v>65</v>
      </c>
      <c r="E2646" s="15" t="s">
        <v>48</v>
      </c>
      <c r="F2646" s="16" t="s">
        <v>372</v>
      </c>
      <c r="G2646" s="15" t="s">
        <v>392</v>
      </c>
      <c r="H2646" s="89" t="s">
        <v>393</v>
      </c>
      <c r="I2646" s="61">
        <v>1579.0514724727077</v>
      </c>
    </row>
    <row r="2647" spans="2:9" hidden="1" x14ac:dyDescent="0.3">
      <c r="B2647" s="16" t="s">
        <v>842</v>
      </c>
      <c r="C2647" s="16" t="s">
        <v>217</v>
      </c>
      <c r="D2647" s="15">
        <v>84</v>
      </c>
      <c r="E2647" s="15" t="s">
        <v>50</v>
      </c>
      <c r="F2647" s="16" t="s">
        <v>372</v>
      </c>
      <c r="G2647" s="15" t="s">
        <v>394</v>
      </c>
      <c r="H2647" s="89" t="s">
        <v>393</v>
      </c>
      <c r="I2647" s="61">
        <v>10077.324924698794</v>
      </c>
    </row>
    <row r="2648" spans="2:9" hidden="1" x14ac:dyDescent="0.3">
      <c r="B2648" s="16" t="s">
        <v>842</v>
      </c>
      <c r="C2648" s="16" t="s">
        <v>217</v>
      </c>
      <c r="D2648" s="15">
        <v>90</v>
      </c>
      <c r="E2648" s="15" t="s">
        <v>52</v>
      </c>
      <c r="F2648" s="16" t="s">
        <v>372</v>
      </c>
      <c r="G2648" s="15" t="s">
        <v>395</v>
      </c>
      <c r="H2648" s="89" t="s">
        <v>384</v>
      </c>
      <c r="I2648" s="61">
        <v>314211.11358855368</v>
      </c>
    </row>
    <row r="2649" spans="2:9" hidden="1" x14ac:dyDescent="0.3">
      <c r="B2649" s="16" t="s">
        <v>842</v>
      </c>
      <c r="C2649" s="16" t="s">
        <v>217</v>
      </c>
      <c r="D2649" s="15">
        <v>91</v>
      </c>
      <c r="E2649" s="15" t="s">
        <v>54</v>
      </c>
      <c r="F2649" s="16" t="s">
        <v>372</v>
      </c>
      <c r="G2649" s="15" t="s">
        <v>396</v>
      </c>
      <c r="H2649" s="89" t="s">
        <v>384</v>
      </c>
      <c r="I2649" s="61">
        <v>244749.79919678709</v>
      </c>
    </row>
    <row r="2650" spans="2:9" hidden="1" x14ac:dyDescent="0.3">
      <c r="B2650" s="16" t="s">
        <v>842</v>
      </c>
      <c r="C2650" s="16" t="s">
        <v>217</v>
      </c>
      <c r="D2650" s="15">
        <v>98</v>
      </c>
      <c r="E2650" s="15" t="s">
        <v>56</v>
      </c>
      <c r="F2650" s="16" t="s">
        <v>372</v>
      </c>
      <c r="G2650" s="15" t="s">
        <v>397</v>
      </c>
      <c r="H2650" s="89" t="s">
        <v>381</v>
      </c>
      <c r="I2650" s="61">
        <v>1012609.9206041878</v>
      </c>
    </row>
    <row r="2651" spans="2:9" hidden="1" x14ac:dyDescent="0.3">
      <c r="B2651" s="16" t="s">
        <v>842</v>
      </c>
      <c r="C2651" s="16" t="s">
        <v>217</v>
      </c>
      <c r="D2651" s="15">
        <v>109</v>
      </c>
      <c r="E2651" s="15" t="s">
        <v>58</v>
      </c>
      <c r="F2651" s="16" t="s">
        <v>372</v>
      </c>
      <c r="G2651" s="15" t="s">
        <v>398</v>
      </c>
      <c r="H2651" s="89" t="s">
        <v>393</v>
      </c>
      <c r="I2651" s="61">
        <v>14692.780368173777</v>
      </c>
    </row>
    <row r="2652" spans="2:9" hidden="1" x14ac:dyDescent="0.3">
      <c r="B2652" s="16" t="s">
        <v>842</v>
      </c>
      <c r="C2652" s="16" t="s">
        <v>217</v>
      </c>
      <c r="D2652" s="15">
        <v>114</v>
      </c>
      <c r="E2652" s="15" t="s">
        <v>60</v>
      </c>
      <c r="F2652" s="16" t="s">
        <v>372</v>
      </c>
      <c r="G2652" s="15" t="s">
        <v>399</v>
      </c>
      <c r="H2652" s="89" t="s">
        <v>376</v>
      </c>
      <c r="I2652" s="61">
        <v>241855.79819277104</v>
      </c>
    </row>
    <row r="2653" spans="2:9" hidden="1" x14ac:dyDescent="0.3">
      <c r="B2653" s="16" t="s">
        <v>842</v>
      </c>
      <c r="C2653" s="16" t="s">
        <v>217</v>
      </c>
      <c r="D2653" s="15">
        <v>125</v>
      </c>
      <c r="E2653" s="15" t="s">
        <v>62</v>
      </c>
      <c r="F2653" s="16" t="s">
        <v>372</v>
      </c>
      <c r="G2653" s="15" t="s">
        <v>400</v>
      </c>
      <c r="H2653" s="89" t="s">
        <v>381</v>
      </c>
      <c r="I2653" s="61">
        <v>380100.98900164943</v>
      </c>
    </row>
    <row r="2654" spans="2:9" hidden="1" x14ac:dyDescent="0.3">
      <c r="B2654" s="16" t="s">
        <v>842</v>
      </c>
      <c r="C2654" s="16" t="s">
        <v>217</v>
      </c>
      <c r="D2654" s="15">
        <v>127</v>
      </c>
      <c r="E2654" s="15" t="s">
        <v>64</v>
      </c>
      <c r="F2654" s="16" t="s">
        <v>372</v>
      </c>
      <c r="G2654" s="15" t="s">
        <v>401</v>
      </c>
      <c r="H2654" s="89" t="s">
        <v>393</v>
      </c>
      <c r="I2654" s="61">
        <v>10077.324924698794</v>
      </c>
    </row>
    <row r="2655" spans="2:9" hidden="1" x14ac:dyDescent="0.3">
      <c r="B2655" s="16" t="s">
        <v>842</v>
      </c>
      <c r="C2655" s="16" t="s">
        <v>217</v>
      </c>
      <c r="D2655" s="15">
        <v>128</v>
      </c>
      <c r="E2655" s="15" t="s">
        <v>66</v>
      </c>
      <c r="F2655" s="16" t="s">
        <v>372</v>
      </c>
      <c r="G2655" s="15" t="s">
        <v>402</v>
      </c>
      <c r="H2655" s="89" t="s">
        <v>384</v>
      </c>
      <c r="I2655" s="61">
        <v>189763.78012048188</v>
      </c>
    </row>
    <row r="2656" spans="2:9" hidden="1" x14ac:dyDescent="0.3">
      <c r="B2656" s="16" t="s">
        <v>842</v>
      </c>
      <c r="C2656" s="16" t="s">
        <v>217</v>
      </c>
      <c r="D2656" s="19">
        <v>130</v>
      </c>
      <c r="E2656" s="19" t="s">
        <v>68</v>
      </c>
      <c r="F2656" s="20" t="s">
        <v>372</v>
      </c>
      <c r="G2656" s="19" t="s">
        <v>403</v>
      </c>
      <c r="H2656" s="90" t="s">
        <v>404</v>
      </c>
      <c r="I2656" s="62">
        <v>214907.94762917567</v>
      </c>
    </row>
    <row r="2657" spans="2:9" hidden="1" x14ac:dyDescent="0.3">
      <c r="B2657" s="16" t="s">
        <v>842</v>
      </c>
      <c r="C2657" s="16" t="s">
        <v>201</v>
      </c>
      <c r="D2657" s="15">
        <v>2</v>
      </c>
      <c r="E2657" s="15" t="s">
        <v>6</v>
      </c>
      <c r="F2657" s="16" t="s">
        <v>372</v>
      </c>
      <c r="G2657" s="15" t="s">
        <v>373</v>
      </c>
      <c r="H2657" s="89" t="s">
        <v>374</v>
      </c>
      <c r="I2657" s="61">
        <v>5657.3834911453187</v>
      </c>
    </row>
    <row r="2658" spans="2:9" hidden="1" x14ac:dyDescent="0.3">
      <c r="B2658" s="16" t="s">
        <v>842</v>
      </c>
      <c r="C2658" s="16" t="s">
        <v>201</v>
      </c>
      <c r="D2658" s="15">
        <v>11</v>
      </c>
      <c r="E2658" s="15" t="s">
        <v>10</v>
      </c>
      <c r="F2658" s="16" t="s">
        <v>372</v>
      </c>
      <c r="G2658" s="15" t="s">
        <v>375</v>
      </c>
      <c r="H2658" s="89" t="s">
        <v>376</v>
      </c>
      <c r="I2658" s="61">
        <v>297668.67469879508</v>
      </c>
    </row>
    <row r="2659" spans="2:9" hidden="1" x14ac:dyDescent="0.3">
      <c r="B2659" s="16" t="s">
        <v>842</v>
      </c>
      <c r="C2659" s="16" t="s">
        <v>201</v>
      </c>
      <c r="D2659" s="15">
        <v>23</v>
      </c>
      <c r="E2659" s="15" t="s">
        <v>323</v>
      </c>
      <c r="F2659" s="16" t="s">
        <v>372</v>
      </c>
      <c r="G2659" s="15" t="s">
        <v>377</v>
      </c>
      <c r="H2659" s="89" t="s">
        <v>376</v>
      </c>
      <c r="I2659" s="61">
        <v>258056.5326532544</v>
      </c>
    </row>
    <row r="2660" spans="2:9" hidden="1" x14ac:dyDescent="0.3">
      <c r="B2660" s="16" t="s">
        <v>842</v>
      </c>
      <c r="C2660" s="16" t="s">
        <v>201</v>
      </c>
      <c r="D2660" s="15">
        <v>24</v>
      </c>
      <c r="E2660" s="15" t="s">
        <v>14</v>
      </c>
      <c r="F2660" s="16" t="s">
        <v>372</v>
      </c>
      <c r="G2660" s="15" t="s">
        <v>378</v>
      </c>
      <c r="H2660" s="89" t="s">
        <v>376</v>
      </c>
      <c r="I2660" s="61">
        <v>262544.1240488374</v>
      </c>
    </row>
    <row r="2661" spans="2:9" hidden="1" x14ac:dyDescent="0.3">
      <c r="B2661" s="16" t="s">
        <v>842</v>
      </c>
      <c r="C2661" s="16" t="s">
        <v>201</v>
      </c>
      <c r="D2661" s="15">
        <v>25</v>
      </c>
      <c r="E2661" s="15" t="s">
        <v>18</v>
      </c>
      <c r="F2661" s="16" t="s">
        <v>372</v>
      </c>
      <c r="G2661" s="15" t="s">
        <v>379</v>
      </c>
      <c r="H2661" s="89" t="s">
        <v>374</v>
      </c>
      <c r="I2661" s="61">
        <v>161237.19879518071</v>
      </c>
    </row>
    <row r="2662" spans="2:9" hidden="1" x14ac:dyDescent="0.3">
      <c r="B2662" s="16" t="s">
        <v>842</v>
      </c>
      <c r="C2662" s="16" t="s">
        <v>201</v>
      </c>
      <c r="D2662" s="15">
        <v>26</v>
      </c>
      <c r="E2662" s="15" t="s">
        <v>22</v>
      </c>
      <c r="F2662" s="16" t="s">
        <v>372</v>
      </c>
      <c r="G2662" s="15" t="s">
        <v>380</v>
      </c>
      <c r="H2662" s="89" t="s">
        <v>381</v>
      </c>
      <c r="I2662" s="61">
        <v>159941.99340861905</v>
      </c>
    </row>
    <row r="2663" spans="2:9" hidden="1" x14ac:dyDescent="0.3">
      <c r="B2663" s="16" t="s">
        <v>842</v>
      </c>
      <c r="C2663" s="16" t="s">
        <v>201</v>
      </c>
      <c r="D2663" s="15">
        <v>27</v>
      </c>
      <c r="E2663" s="15" t="s">
        <v>26</v>
      </c>
      <c r="F2663" s="16" t="s">
        <v>372</v>
      </c>
      <c r="G2663" s="15" t="s">
        <v>382</v>
      </c>
      <c r="H2663" s="89" t="s">
        <v>374</v>
      </c>
      <c r="I2663" s="61">
        <v>2925.9593385151343</v>
      </c>
    </row>
    <row r="2664" spans="2:9" hidden="1" x14ac:dyDescent="0.3">
      <c r="B2664" s="16" t="s">
        <v>842</v>
      </c>
      <c r="C2664" s="16" t="s">
        <v>201</v>
      </c>
      <c r="D2664" s="15">
        <v>28</v>
      </c>
      <c r="E2664" s="15" t="s">
        <v>30</v>
      </c>
      <c r="F2664" s="16" t="s">
        <v>372</v>
      </c>
      <c r="G2664" s="15" t="s">
        <v>383</v>
      </c>
      <c r="H2664" s="89" t="s">
        <v>384</v>
      </c>
      <c r="I2664" s="61">
        <v>279064.38253012043</v>
      </c>
    </row>
    <row r="2665" spans="2:9" hidden="1" x14ac:dyDescent="0.3">
      <c r="B2665" s="16" t="s">
        <v>842</v>
      </c>
      <c r="C2665" s="16" t="s">
        <v>201</v>
      </c>
      <c r="D2665" s="15">
        <v>29</v>
      </c>
      <c r="E2665" s="15" t="s">
        <v>34</v>
      </c>
      <c r="F2665" s="16" t="s">
        <v>372</v>
      </c>
      <c r="G2665" s="15" t="s">
        <v>385</v>
      </c>
      <c r="H2665" s="89" t="s">
        <v>384</v>
      </c>
      <c r="I2665" s="61">
        <v>127129.32981927707</v>
      </c>
    </row>
    <row r="2666" spans="2:9" hidden="1" x14ac:dyDescent="0.3">
      <c r="B2666" s="16" t="s">
        <v>842</v>
      </c>
      <c r="C2666" s="16" t="s">
        <v>201</v>
      </c>
      <c r="D2666" s="15">
        <v>31</v>
      </c>
      <c r="E2666" s="15" t="s">
        <v>36</v>
      </c>
      <c r="F2666" s="16" t="s">
        <v>372</v>
      </c>
      <c r="G2666" s="15" t="s">
        <v>386</v>
      </c>
      <c r="H2666" s="89" t="s">
        <v>384</v>
      </c>
      <c r="I2666" s="61">
        <v>16373.319316230236</v>
      </c>
    </row>
    <row r="2667" spans="2:9" hidden="1" x14ac:dyDescent="0.3">
      <c r="B2667" s="16" t="s">
        <v>842</v>
      </c>
      <c r="C2667" s="16" t="s">
        <v>201</v>
      </c>
      <c r="D2667" s="15">
        <v>34</v>
      </c>
      <c r="E2667" s="15" t="s">
        <v>38</v>
      </c>
      <c r="F2667" s="16" t="s">
        <v>372</v>
      </c>
      <c r="G2667" s="15" t="s">
        <v>387</v>
      </c>
      <c r="H2667" s="89" t="s">
        <v>384</v>
      </c>
      <c r="I2667" s="61">
        <v>14086.55791832929</v>
      </c>
    </row>
    <row r="2668" spans="2:9" hidden="1" x14ac:dyDescent="0.3">
      <c r="B2668" s="16" t="s">
        <v>842</v>
      </c>
      <c r="C2668" s="16" t="s">
        <v>201</v>
      </c>
      <c r="D2668" s="15">
        <v>35</v>
      </c>
      <c r="E2668" s="15" t="s">
        <v>40</v>
      </c>
      <c r="F2668" s="16" t="s">
        <v>372</v>
      </c>
      <c r="G2668" s="15" t="s">
        <v>388</v>
      </c>
      <c r="H2668" s="89" t="s">
        <v>384</v>
      </c>
      <c r="I2668" s="61">
        <v>239612.16173789141</v>
      </c>
    </row>
    <row r="2669" spans="2:9" hidden="1" x14ac:dyDescent="0.3">
      <c r="B2669" s="16" t="s">
        <v>842</v>
      </c>
      <c r="C2669" s="16" t="s">
        <v>201</v>
      </c>
      <c r="D2669" s="15">
        <v>38</v>
      </c>
      <c r="E2669" s="15" t="s">
        <v>42</v>
      </c>
      <c r="F2669" s="16" t="s">
        <v>372</v>
      </c>
      <c r="G2669" s="15" t="s">
        <v>389</v>
      </c>
      <c r="H2669" s="89" t="s">
        <v>374</v>
      </c>
      <c r="I2669" s="61">
        <v>104738.48742664522</v>
      </c>
    </row>
    <row r="2670" spans="2:9" hidden="1" x14ac:dyDescent="0.3">
      <c r="B2670" s="16" t="s">
        <v>842</v>
      </c>
      <c r="C2670" s="16" t="s">
        <v>201</v>
      </c>
      <c r="D2670" s="15">
        <v>42</v>
      </c>
      <c r="E2670" s="15" t="s">
        <v>44</v>
      </c>
      <c r="F2670" s="16" t="s">
        <v>372</v>
      </c>
      <c r="G2670" s="15" t="s">
        <v>390</v>
      </c>
      <c r="H2670" s="89" t="s">
        <v>374</v>
      </c>
      <c r="I2670" s="61">
        <v>19721.720521372099</v>
      </c>
    </row>
    <row r="2671" spans="2:9" hidden="1" x14ac:dyDescent="0.3">
      <c r="B2671" s="16" t="s">
        <v>842</v>
      </c>
      <c r="C2671" s="16" t="s">
        <v>201</v>
      </c>
      <c r="D2671" s="15">
        <v>59</v>
      </c>
      <c r="E2671" s="15" t="s">
        <v>46</v>
      </c>
      <c r="F2671" s="16" t="s">
        <v>372</v>
      </c>
      <c r="G2671" s="15" t="s">
        <v>391</v>
      </c>
      <c r="H2671" s="89" t="s">
        <v>374</v>
      </c>
      <c r="I2671" s="61">
        <v>155047.42579288571</v>
      </c>
    </row>
    <row r="2672" spans="2:9" hidden="1" x14ac:dyDescent="0.3">
      <c r="B2672" s="16" t="s">
        <v>842</v>
      </c>
      <c r="C2672" s="16" t="s">
        <v>201</v>
      </c>
      <c r="D2672" s="15">
        <v>65</v>
      </c>
      <c r="E2672" s="15" t="s">
        <v>48</v>
      </c>
      <c r="F2672" s="16" t="s">
        <v>372</v>
      </c>
      <c r="G2672" s="15" t="s">
        <v>392</v>
      </c>
      <c r="H2672" s="89" t="s">
        <v>393</v>
      </c>
      <c r="I2672" s="61">
        <v>1579.0514724727077</v>
      </c>
    </row>
    <row r="2673" spans="2:9" hidden="1" x14ac:dyDescent="0.3">
      <c r="B2673" s="16" t="s">
        <v>842</v>
      </c>
      <c r="C2673" s="16" t="s">
        <v>201</v>
      </c>
      <c r="D2673" s="15">
        <v>84</v>
      </c>
      <c r="E2673" s="15" t="s">
        <v>50</v>
      </c>
      <c r="F2673" s="16" t="s">
        <v>372</v>
      </c>
      <c r="G2673" s="15" t="s">
        <v>394</v>
      </c>
      <c r="H2673" s="89" t="s">
        <v>393</v>
      </c>
      <c r="I2673" s="61">
        <v>28681.61709337349</v>
      </c>
    </row>
    <row r="2674" spans="2:9" hidden="1" x14ac:dyDescent="0.3">
      <c r="B2674" s="16" t="s">
        <v>842</v>
      </c>
      <c r="C2674" s="16" t="s">
        <v>201</v>
      </c>
      <c r="D2674" s="15">
        <v>90</v>
      </c>
      <c r="E2674" s="15" t="s">
        <v>52</v>
      </c>
      <c r="F2674" s="16" t="s">
        <v>372</v>
      </c>
      <c r="G2674" s="15" t="s">
        <v>395</v>
      </c>
      <c r="H2674" s="89" t="s">
        <v>384</v>
      </c>
      <c r="I2674" s="61">
        <v>314211.11358855368</v>
      </c>
    </row>
    <row r="2675" spans="2:9" hidden="1" x14ac:dyDescent="0.3">
      <c r="B2675" s="16" t="s">
        <v>842</v>
      </c>
      <c r="C2675" s="16" t="s">
        <v>201</v>
      </c>
      <c r="D2675" s="15">
        <v>91</v>
      </c>
      <c r="E2675" s="15" t="s">
        <v>54</v>
      </c>
      <c r="F2675" s="16" t="s">
        <v>372</v>
      </c>
      <c r="G2675" s="15" t="s">
        <v>396</v>
      </c>
      <c r="H2675" s="89" t="s">
        <v>384</v>
      </c>
      <c r="I2675" s="61">
        <v>253744.28349167065</v>
      </c>
    </row>
    <row r="2676" spans="2:9" hidden="1" x14ac:dyDescent="0.3">
      <c r="B2676" s="16" t="s">
        <v>842</v>
      </c>
      <c r="C2676" s="16" t="s">
        <v>201</v>
      </c>
      <c r="D2676" s="15">
        <v>98</v>
      </c>
      <c r="E2676" s="15" t="s">
        <v>56</v>
      </c>
      <c r="F2676" s="16" t="s">
        <v>372</v>
      </c>
      <c r="G2676" s="15" t="s">
        <v>397</v>
      </c>
      <c r="H2676" s="89" t="s">
        <v>381</v>
      </c>
      <c r="I2676" s="61">
        <v>1012609.9206041878</v>
      </c>
    </row>
    <row r="2677" spans="2:9" hidden="1" x14ac:dyDescent="0.3">
      <c r="B2677" s="16" t="s">
        <v>842</v>
      </c>
      <c r="C2677" s="16" t="s">
        <v>201</v>
      </c>
      <c r="D2677" s="15">
        <v>109</v>
      </c>
      <c r="E2677" s="15" t="s">
        <v>58</v>
      </c>
      <c r="F2677" s="16" t="s">
        <v>372</v>
      </c>
      <c r="G2677" s="15" t="s">
        <v>398</v>
      </c>
      <c r="H2677" s="89" t="s">
        <v>393</v>
      </c>
      <c r="I2677" s="61">
        <v>14692.780368173777</v>
      </c>
    </row>
    <row r="2678" spans="2:9" hidden="1" x14ac:dyDescent="0.3">
      <c r="B2678" s="16" t="s">
        <v>842</v>
      </c>
      <c r="C2678" s="16" t="s">
        <v>201</v>
      </c>
      <c r="D2678" s="15">
        <v>114</v>
      </c>
      <c r="E2678" s="15" t="s">
        <v>60</v>
      </c>
      <c r="F2678" s="16" t="s">
        <v>372</v>
      </c>
      <c r="G2678" s="15" t="s">
        <v>399</v>
      </c>
      <c r="H2678" s="89" t="s">
        <v>376</v>
      </c>
      <c r="I2678" s="61">
        <v>254258.65963855415</v>
      </c>
    </row>
    <row r="2679" spans="2:9" hidden="1" x14ac:dyDescent="0.3">
      <c r="B2679" s="16" t="s">
        <v>842</v>
      </c>
      <c r="C2679" s="16" t="s">
        <v>201</v>
      </c>
      <c r="D2679" s="15">
        <v>125</v>
      </c>
      <c r="E2679" s="15" t="s">
        <v>62</v>
      </c>
      <c r="F2679" s="16" t="s">
        <v>372</v>
      </c>
      <c r="G2679" s="15" t="s">
        <v>400</v>
      </c>
      <c r="H2679" s="89" t="s">
        <v>381</v>
      </c>
      <c r="I2679" s="61">
        <v>380100.98900164943</v>
      </c>
    </row>
    <row r="2680" spans="2:9" hidden="1" x14ac:dyDescent="0.3">
      <c r="B2680" s="16" t="s">
        <v>842</v>
      </c>
      <c r="C2680" s="16" t="s">
        <v>201</v>
      </c>
      <c r="D2680" s="15">
        <v>127</v>
      </c>
      <c r="E2680" s="15" t="s">
        <v>64</v>
      </c>
      <c r="F2680" s="16" t="s">
        <v>372</v>
      </c>
      <c r="G2680" s="15" t="s">
        <v>401</v>
      </c>
      <c r="H2680" s="89" t="s">
        <v>393</v>
      </c>
      <c r="I2680" s="61">
        <v>11509.339501894614</v>
      </c>
    </row>
    <row r="2681" spans="2:9" hidden="1" x14ac:dyDescent="0.3">
      <c r="B2681" s="16" t="s">
        <v>842</v>
      </c>
      <c r="C2681" s="16" t="s">
        <v>201</v>
      </c>
      <c r="D2681" s="15">
        <v>128</v>
      </c>
      <c r="E2681" s="15" t="s">
        <v>66</v>
      </c>
      <c r="F2681" s="16" t="s">
        <v>372</v>
      </c>
      <c r="G2681" s="15" t="s">
        <v>402</v>
      </c>
      <c r="H2681" s="89" t="s">
        <v>384</v>
      </c>
      <c r="I2681" s="61">
        <v>204647.21385542164</v>
      </c>
    </row>
    <row r="2682" spans="2:9" hidden="1" x14ac:dyDescent="0.3">
      <c r="B2682" s="16" t="s">
        <v>842</v>
      </c>
      <c r="C2682" s="16" t="s">
        <v>201</v>
      </c>
      <c r="D2682" s="19">
        <v>130</v>
      </c>
      <c r="E2682" s="19" t="s">
        <v>68</v>
      </c>
      <c r="F2682" s="20" t="s">
        <v>372</v>
      </c>
      <c r="G2682" s="19" t="s">
        <v>403</v>
      </c>
      <c r="H2682" s="90" t="s">
        <v>404</v>
      </c>
      <c r="I2682" s="62">
        <v>214907.94762917567</v>
      </c>
    </row>
    <row r="2683" spans="2:9" hidden="1" x14ac:dyDescent="0.3">
      <c r="B2683" s="16" t="s">
        <v>842</v>
      </c>
      <c r="C2683" s="16" t="s">
        <v>202</v>
      </c>
      <c r="D2683" s="15">
        <v>2</v>
      </c>
      <c r="E2683" s="15" t="s">
        <v>6</v>
      </c>
      <c r="F2683" s="16" t="s">
        <v>372</v>
      </c>
      <c r="G2683" s="15" t="s">
        <v>373</v>
      </c>
      <c r="H2683" s="89" t="s">
        <v>374</v>
      </c>
      <c r="I2683" s="61">
        <v>5657.3834911453187</v>
      </c>
    </row>
    <row r="2684" spans="2:9" hidden="1" x14ac:dyDescent="0.3">
      <c r="B2684" s="16" t="s">
        <v>842</v>
      </c>
      <c r="C2684" s="16" t="s">
        <v>202</v>
      </c>
      <c r="D2684" s="15">
        <v>11</v>
      </c>
      <c r="E2684" s="15" t="s">
        <v>10</v>
      </c>
      <c r="F2684" s="16" t="s">
        <v>372</v>
      </c>
      <c r="G2684" s="15" t="s">
        <v>375</v>
      </c>
      <c r="H2684" s="89" t="s">
        <v>376</v>
      </c>
      <c r="I2684" s="61">
        <v>284772.06567371858</v>
      </c>
    </row>
    <row r="2685" spans="2:9" hidden="1" x14ac:dyDescent="0.3">
      <c r="B2685" s="16" t="s">
        <v>842</v>
      </c>
      <c r="C2685" s="16" t="s">
        <v>202</v>
      </c>
      <c r="D2685" s="15">
        <v>23</v>
      </c>
      <c r="E2685" s="15" t="s">
        <v>323</v>
      </c>
      <c r="F2685" s="16" t="s">
        <v>372</v>
      </c>
      <c r="G2685" s="15" t="s">
        <v>377</v>
      </c>
      <c r="H2685" s="89" t="s">
        <v>376</v>
      </c>
      <c r="I2685" s="61">
        <v>258056.5326532544</v>
      </c>
    </row>
    <row r="2686" spans="2:9" hidden="1" x14ac:dyDescent="0.3">
      <c r="B2686" s="16" t="s">
        <v>842</v>
      </c>
      <c r="C2686" s="16" t="s">
        <v>202</v>
      </c>
      <c r="D2686" s="15">
        <v>24</v>
      </c>
      <c r="E2686" s="15" t="s">
        <v>14</v>
      </c>
      <c r="F2686" s="16" t="s">
        <v>372</v>
      </c>
      <c r="G2686" s="15" t="s">
        <v>378</v>
      </c>
      <c r="H2686" s="89" t="s">
        <v>376</v>
      </c>
      <c r="I2686" s="61">
        <v>262544.1240488374</v>
      </c>
    </row>
    <row r="2687" spans="2:9" hidden="1" x14ac:dyDescent="0.3">
      <c r="B2687" s="16" t="s">
        <v>842</v>
      </c>
      <c r="C2687" s="16" t="s">
        <v>202</v>
      </c>
      <c r="D2687" s="15">
        <v>25</v>
      </c>
      <c r="E2687" s="15" t="s">
        <v>18</v>
      </c>
      <c r="F2687" s="16" t="s">
        <v>372</v>
      </c>
      <c r="G2687" s="15" t="s">
        <v>379</v>
      </c>
      <c r="H2687" s="89" t="s">
        <v>374</v>
      </c>
      <c r="I2687" s="61">
        <v>131137.52457921836</v>
      </c>
    </row>
    <row r="2688" spans="2:9" hidden="1" x14ac:dyDescent="0.3">
      <c r="B2688" s="16" t="s">
        <v>842</v>
      </c>
      <c r="C2688" s="16" t="s">
        <v>202</v>
      </c>
      <c r="D2688" s="15">
        <v>26</v>
      </c>
      <c r="E2688" s="15" t="s">
        <v>22</v>
      </c>
      <c r="F2688" s="16" t="s">
        <v>372</v>
      </c>
      <c r="G2688" s="15" t="s">
        <v>380</v>
      </c>
      <c r="H2688" s="89" t="s">
        <v>381</v>
      </c>
      <c r="I2688" s="61">
        <v>159941.99340861905</v>
      </c>
    </row>
    <row r="2689" spans="2:9" hidden="1" x14ac:dyDescent="0.3">
      <c r="B2689" s="16" t="s">
        <v>842</v>
      </c>
      <c r="C2689" s="16" t="s">
        <v>202</v>
      </c>
      <c r="D2689" s="15">
        <v>27</v>
      </c>
      <c r="E2689" s="15" t="s">
        <v>26</v>
      </c>
      <c r="F2689" s="16" t="s">
        <v>372</v>
      </c>
      <c r="G2689" s="15" t="s">
        <v>382</v>
      </c>
      <c r="H2689" s="89" t="s">
        <v>374</v>
      </c>
      <c r="I2689" s="61">
        <v>2925.9593385151343</v>
      </c>
    </row>
    <row r="2690" spans="2:9" hidden="1" x14ac:dyDescent="0.3">
      <c r="B2690" s="16" t="s">
        <v>842</v>
      </c>
      <c r="C2690" s="16" t="s">
        <v>202</v>
      </c>
      <c r="D2690" s="15">
        <v>28</v>
      </c>
      <c r="E2690" s="15" t="s">
        <v>30</v>
      </c>
      <c r="F2690" s="16" t="s">
        <v>372</v>
      </c>
      <c r="G2690" s="15" t="s">
        <v>383</v>
      </c>
      <c r="H2690" s="89" t="s">
        <v>384</v>
      </c>
      <c r="I2690" s="61">
        <v>195685.7253569384</v>
      </c>
    </row>
    <row r="2691" spans="2:9" hidden="1" x14ac:dyDescent="0.3">
      <c r="B2691" s="16" t="s">
        <v>842</v>
      </c>
      <c r="C2691" s="16" t="s">
        <v>202</v>
      </c>
      <c r="D2691" s="15">
        <v>29</v>
      </c>
      <c r="E2691" s="15" t="s">
        <v>34</v>
      </c>
      <c r="F2691" s="16" t="s">
        <v>372</v>
      </c>
      <c r="G2691" s="15" t="s">
        <v>385</v>
      </c>
      <c r="H2691" s="89" t="s">
        <v>384</v>
      </c>
      <c r="I2691" s="61">
        <v>208744.98175482923</v>
      </c>
    </row>
    <row r="2692" spans="2:9" hidden="1" x14ac:dyDescent="0.3">
      <c r="B2692" s="16" t="s">
        <v>842</v>
      </c>
      <c r="C2692" s="16" t="s">
        <v>202</v>
      </c>
      <c r="D2692" s="15">
        <v>31</v>
      </c>
      <c r="E2692" s="15" t="s">
        <v>36</v>
      </c>
      <c r="F2692" s="16" t="s">
        <v>372</v>
      </c>
      <c r="G2692" s="15" t="s">
        <v>386</v>
      </c>
      <c r="H2692" s="89" t="s">
        <v>384</v>
      </c>
      <c r="I2692" s="61">
        <v>16373.319316230236</v>
      </c>
    </row>
    <row r="2693" spans="2:9" hidden="1" x14ac:dyDescent="0.3">
      <c r="B2693" s="16" t="s">
        <v>842</v>
      </c>
      <c r="C2693" s="16" t="s">
        <v>202</v>
      </c>
      <c r="D2693" s="15">
        <v>34</v>
      </c>
      <c r="E2693" s="15" t="s">
        <v>38</v>
      </c>
      <c r="F2693" s="16" t="s">
        <v>372</v>
      </c>
      <c r="G2693" s="15" t="s">
        <v>387</v>
      </c>
      <c r="H2693" s="89" t="s">
        <v>384</v>
      </c>
      <c r="I2693" s="61">
        <v>11964.412690939032</v>
      </c>
    </row>
    <row r="2694" spans="2:9" hidden="1" x14ac:dyDescent="0.3">
      <c r="B2694" s="16" t="s">
        <v>842</v>
      </c>
      <c r="C2694" s="16" t="s">
        <v>202</v>
      </c>
      <c r="D2694" s="15">
        <v>35</v>
      </c>
      <c r="E2694" s="15" t="s">
        <v>40</v>
      </c>
      <c r="F2694" s="16" t="s">
        <v>372</v>
      </c>
      <c r="G2694" s="15" t="s">
        <v>388</v>
      </c>
      <c r="H2694" s="89" t="s">
        <v>384</v>
      </c>
      <c r="I2694" s="61">
        <v>239612.16173789141</v>
      </c>
    </row>
    <row r="2695" spans="2:9" hidden="1" x14ac:dyDescent="0.3">
      <c r="B2695" s="16" t="s">
        <v>842</v>
      </c>
      <c r="C2695" s="16" t="s">
        <v>202</v>
      </c>
      <c r="D2695" s="15">
        <v>38</v>
      </c>
      <c r="E2695" s="15" t="s">
        <v>42</v>
      </c>
      <c r="F2695" s="16" t="s">
        <v>372</v>
      </c>
      <c r="G2695" s="15" t="s">
        <v>389</v>
      </c>
      <c r="H2695" s="89" t="s">
        <v>374</v>
      </c>
      <c r="I2695" s="61">
        <v>123346.50071916585</v>
      </c>
    </row>
    <row r="2696" spans="2:9" hidden="1" x14ac:dyDescent="0.3">
      <c r="B2696" s="16" t="s">
        <v>842</v>
      </c>
      <c r="C2696" s="16" t="s">
        <v>202</v>
      </c>
      <c r="D2696" s="15">
        <v>42</v>
      </c>
      <c r="E2696" s="15" t="s">
        <v>44</v>
      </c>
      <c r="F2696" s="16" t="s">
        <v>372</v>
      </c>
      <c r="G2696" s="15" t="s">
        <v>390</v>
      </c>
      <c r="H2696" s="89" t="s">
        <v>374</v>
      </c>
      <c r="I2696" s="61">
        <v>21477.91236850074</v>
      </c>
    </row>
    <row r="2697" spans="2:9" hidden="1" x14ac:dyDescent="0.3">
      <c r="B2697" s="16" t="s">
        <v>842</v>
      </c>
      <c r="C2697" s="16" t="s">
        <v>202</v>
      </c>
      <c r="D2697" s="15">
        <v>59</v>
      </c>
      <c r="E2697" s="15" t="s">
        <v>46</v>
      </c>
      <c r="F2697" s="16" t="s">
        <v>372</v>
      </c>
      <c r="G2697" s="15" t="s">
        <v>391</v>
      </c>
      <c r="H2697" s="89" t="s">
        <v>374</v>
      </c>
      <c r="I2697" s="61">
        <v>155047.42579288571</v>
      </c>
    </row>
    <row r="2698" spans="2:9" hidden="1" x14ac:dyDescent="0.3">
      <c r="B2698" s="16" t="s">
        <v>842</v>
      </c>
      <c r="C2698" s="16" t="s">
        <v>202</v>
      </c>
      <c r="D2698" s="15">
        <v>65</v>
      </c>
      <c r="E2698" s="15" t="s">
        <v>48</v>
      </c>
      <c r="F2698" s="16" t="s">
        <v>372</v>
      </c>
      <c r="G2698" s="15" t="s">
        <v>392</v>
      </c>
      <c r="H2698" s="89" t="s">
        <v>393</v>
      </c>
      <c r="I2698" s="61">
        <v>1579.0514724727077</v>
      </c>
    </row>
    <row r="2699" spans="2:9" hidden="1" x14ac:dyDescent="0.3">
      <c r="B2699" s="16" t="s">
        <v>842</v>
      </c>
      <c r="C2699" s="16" t="s">
        <v>202</v>
      </c>
      <c r="D2699" s="15">
        <v>84</v>
      </c>
      <c r="E2699" s="15" t="s">
        <v>50</v>
      </c>
      <c r="F2699" s="16" t="s">
        <v>372</v>
      </c>
      <c r="G2699" s="15" t="s">
        <v>394</v>
      </c>
      <c r="H2699" s="89" t="s">
        <v>393</v>
      </c>
      <c r="I2699" s="61">
        <v>6702.7838616675417</v>
      </c>
    </row>
    <row r="2700" spans="2:9" hidden="1" x14ac:dyDescent="0.3">
      <c r="B2700" s="16" t="s">
        <v>842</v>
      </c>
      <c r="C2700" s="16" t="s">
        <v>202</v>
      </c>
      <c r="D2700" s="15">
        <v>90</v>
      </c>
      <c r="E2700" s="15" t="s">
        <v>52</v>
      </c>
      <c r="F2700" s="16" t="s">
        <v>372</v>
      </c>
      <c r="G2700" s="15" t="s">
        <v>395</v>
      </c>
      <c r="H2700" s="89" t="s">
        <v>384</v>
      </c>
      <c r="I2700" s="61">
        <v>314211.11358855368</v>
      </c>
    </row>
    <row r="2701" spans="2:9" hidden="1" x14ac:dyDescent="0.3">
      <c r="B2701" s="16" t="s">
        <v>842</v>
      </c>
      <c r="C2701" s="16" t="s">
        <v>202</v>
      </c>
      <c r="D2701" s="15">
        <v>91</v>
      </c>
      <c r="E2701" s="15" t="s">
        <v>54</v>
      </c>
      <c r="F2701" s="16" t="s">
        <v>372</v>
      </c>
      <c r="G2701" s="15" t="s">
        <v>396</v>
      </c>
      <c r="H2701" s="89" t="s">
        <v>384</v>
      </c>
      <c r="I2701" s="61">
        <v>279881.76803362364</v>
      </c>
    </row>
    <row r="2702" spans="2:9" hidden="1" x14ac:dyDescent="0.3">
      <c r="B2702" s="16" t="s">
        <v>842</v>
      </c>
      <c r="C2702" s="16" t="s">
        <v>202</v>
      </c>
      <c r="D2702" s="15">
        <v>98</v>
      </c>
      <c r="E2702" s="15" t="s">
        <v>56</v>
      </c>
      <c r="F2702" s="16" t="s">
        <v>372</v>
      </c>
      <c r="G2702" s="15" t="s">
        <v>397</v>
      </c>
      <c r="H2702" s="89" t="s">
        <v>381</v>
      </c>
      <c r="I2702" s="61">
        <v>1012609.9206041878</v>
      </c>
    </row>
    <row r="2703" spans="2:9" hidden="1" x14ac:dyDescent="0.3">
      <c r="B2703" s="16" t="s">
        <v>842</v>
      </c>
      <c r="C2703" s="16" t="s">
        <v>202</v>
      </c>
      <c r="D2703" s="15">
        <v>109</v>
      </c>
      <c r="E2703" s="15" t="s">
        <v>58</v>
      </c>
      <c r="F2703" s="16" t="s">
        <v>372</v>
      </c>
      <c r="G2703" s="15" t="s">
        <v>398</v>
      </c>
      <c r="H2703" s="89" t="s">
        <v>393</v>
      </c>
      <c r="I2703" s="61">
        <v>14692.780368173777</v>
      </c>
    </row>
    <row r="2704" spans="2:9" hidden="1" x14ac:dyDescent="0.3">
      <c r="B2704" s="16" t="s">
        <v>842</v>
      </c>
      <c r="C2704" s="16" t="s">
        <v>202</v>
      </c>
      <c r="D2704" s="15">
        <v>114</v>
      </c>
      <c r="E2704" s="15" t="s">
        <v>60</v>
      </c>
      <c r="F2704" s="16" t="s">
        <v>372</v>
      </c>
      <c r="G2704" s="15" t="s">
        <v>399</v>
      </c>
      <c r="H2704" s="89" t="s">
        <v>376</v>
      </c>
      <c r="I2704" s="61">
        <v>332718.94186243671</v>
      </c>
    </row>
    <row r="2705" spans="2:9" hidden="1" x14ac:dyDescent="0.3">
      <c r="B2705" s="16" t="s">
        <v>842</v>
      </c>
      <c r="C2705" s="16" t="s">
        <v>202</v>
      </c>
      <c r="D2705" s="15">
        <v>125</v>
      </c>
      <c r="E2705" s="15" t="s">
        <v>62</v>
      </c>
      <c r="F2705" s="16" t="s">
        <v>372</v>
      </c>
      <c r="G2705" s="15" t="s">
        <v>400</v>
      </c>
      <c r="H2705" s="89" t="s">
        <v>381</v>
      </c>
      <c r="I2705" s="61">
        <v>380100.98900164943</v>
      </c>
    </row>
    <row r="2706" spans="2:9" hidden="1" x14ac:dyDescent="0.3">
      <c r="B2706" s="16" t="s">
        <v>842</v>
      </c>
      <c r="C2706" s="16" t="s">
        <v>202</v>
      </c>
      <c r="D2706" s="15">
        <v>127</v>
      </c>
      <c r="E2706" s="15" t="s">
        <v>64</v>
      </c>
      <c r="F2706" s="16" t="s">
        <v>372</v>
      </c>
      <c r="G2706" s="15" t="s">
        <v>401</v>
      </c>
      <c r="H2706" s="89" t="s">
        <v>393</v>
      </c>
      <c r="I2706" s="61">
        <v>9383.8974063345595</v>
      </c>
    </row>
    <row r="2707" spans="2:9" hidden="1" x14ac:dyDescent="0.3">
      <c r="B2707" s="16" t="s">
        <v>842</v>
      </c>
      <c r="C2707" s="16" t="s">
        <v>202</v>
      </c>
      <c r="D2707" s="15">
        <v>128</v>
      </c>
      <c r="E2707" s="15" t="s">
        <v>66</v>
      </c>
      <c r="F2707" s="16" t="s">
        <v>372</v>
      </c>
      <c r="G2707" s="15" t="s">
        <v>402</v>
      </c>
      <c r="H2707" s="89" t="s">
        <v>384</v>
      </c>
      <c r="I2707" s="61">
        <v>207335.92837661217</v>
      </c>
    </row>
    <row r="2708" spans="2:9" hidden="1" x14ac:dyDescent="0.3">
      <c r="B2708" s="16" t="s">
        <v>842</v>
      </c>
      <c r="C2708" s="16" t="s">
        <v>202</v>
      </c>
      <c r="D2708" s="19">
        <v>130</v>
      </c>
      <c r="E2708" s="19" t="s">
        <v>68</v>
      </c>
      <c r="F2708" s="20" t="s">
        <v>372</v>
      </c>
      <c r="G2708" s="19" t="s">
        <v>403</v>
      </c>
      <c r="H2708" s="90" t="s">
        <v>404</v>
      </c>
      <c r="I2708" s="62">
        <v>214907.94762917567</v>
      </c>
    </row>
    <row r="2709" spans="2:9" hidden="1" x14ac:dyDescent="0.3">
      <c r="B2709" s="16" t="s">
        <v>842</v>
      </c>
      <c r="C2709" s="16" t="s">
        <v>203</v>
      </c>
      <c r="D2709" s="15">
        <v>2</v>
      </c>
      <c r="E2709" s="15" t="s">
        <v>6</v>
      </c>
      <c r="F2709" s="16" t="s">
        <v>372</v>
      </c>
      <c r="G2709" s="15" t="s">
        <v>373</v>
      </c>
      <c r="H2709" s="89" t="s">
        <v>374</v>
      </c>
      <c r="I2709" s="61">
        <v>2243.3273795510695</v>
      </c>
    </row>
    <row r="2710" spans="2:9" hidden="1" x14ac:dyDescent="0.3">
      <c r="B2710" s="16" t="s">
        <v>842</v>
      </c>
      <c r="C2710" s="16" t="s">
        <v>203</v>
      </c>
      <c r="D2710" s="15">
        <v>11</v>
      </c>
      <c r="E2710" s="15" t="s">
        <v>10</v>
      </c>
      <c r="F2710" s="16" t="s">
        <v>372</v>
      </c>
      <c r="G2710" s="15" t="s">
        <v>375</v>
      </c>
      <c r="H2710" s="89" t="s">
        <v>376</v>
      </c>
      <c r="I2710" s="61">
        <v>297668.67469879508</v>
      </c>
    </row>
    <row r="2711" spans="2:9" hidden="1" x14ac:dyDescent="0.3">
      <c r="B2711" s="16" t="s">
        <v>842</v>
      </c>
      <c r="C2711" s="16" t="s">
        <v>203</v>
      </c>
      <c r="D2711" s="15">
        <v>23</v>
      </c>
      <c r="E2711" s="15" t="s">
        <v>323</v>
      </c>
      <c r="F2711" s="16" t="s">
        <v>372</v>
      </c>
      <c r="G2711" s="15" t="s">
        <v>377</v>
      </c>
      <c r="H2711" s="89" t="s">
        <v>376</v>
      </c>
      <c r="I2711" s="61">
        <v>170851.81322660943</v>
      </c>
    </row>
    <row r="2712" spans="2:9" hidden="1" x14ac:dyDescent="0.3">
      <c r="B2712" s="16" t="s">
        <v>842</v>
      </c>
      <c r="C2712" s="16" t="s">
        <v>203</v>
      </c>
      <c r="D2712" s="15">
        <v>24</v>
      </c>
      <c r="E2712" s="15" t="s">
        <v>14</v>
      </c>
      <c r="F2712" s="16" t="s">
        <v>372</v>
      </c>
      <c r="G2712" s="15" t="s">
        <v>378</v>
      </c>
      <c r="H2712" s="89" t="s">
        <v>376</v>
      </c>
      <c r="I2712" s="61">
        <v>170851.81322660943</v>
      </c>
    </row>
    <row r="2713" spans="2:9" hidden="1" x14ac:dyDescent="0.3">
      <c r="B2713" s="16" t="s">
        <v>842</v>
      </c>
      <c r="C2713" s="16" t="s">
        <v>203</v>
      </c>
      <c r="D2713" s="15">
        <v>25</v>
      </c>
      <c r="E2713" s="15" t="s">
        <v>18</v>
      </c>
      <c r="F2713" s="16" t="s">
        <v>372</v>
      </c>
      <c r="G2713" s="15" t="s">
        <v>379</v>
      </c>
      <c r="H2713" s="89" t="s">
        <v>374</v>
      </c>
      <c r="I2713" s="61">
        <v>59822.063454695177</v>
      </c>
    </row>
    <row r="2714" spans="2:9" hidden="1" x14ac:dyDescent="0.3">
      <c r="B2714" s="16" t="s">
        <v>842</v>
      </c>
      <c r="C2714" s="16" t="s">
        <v>203</v>
      </c>
      <c r="D2714" s="15">
        <v>26</v>
      </c>
      <c r="E2714" s="15" t="s">
        <v>22</v>
      </c>
      <c r="F2714" s="16" t="s">
        <v>372</v>
      </c>
      <c r="G2714" s="15" t="s">
        <v>380</v>
      </c>
      <c r="H2714" s="89" t="s">
        <v>381</v>
      </c>
      <c r="I2714" s="61">
        <v>73730.622478342964</v>
      </c>
    </row>
    <row r="2715" spans="2:9" hidden="1" x14ac:dyDescent="0.3">
      <c r="B2715" s="16" t="s">
        <v>842</v>
      </c>
      <c r="C2715" s="16" t="s">
        <v>203</v>
      </c>
      <c r="D2715" s="15">
        <v>27</v>
      </c>
      <c r="E2715" s="15" t="s">
        <v>26</v>
      </c>
      <c r="F2715" s="16" t="s">
        <v>372</v>
      </c>
      <c r="G2715" s="15" t="s">
        <v>382</v>
      </c>
      <c r="H2715" s="89" t="s">
        <v>374</v>
      </c>
      <c r="I2715" s="61">
        <v>4187.5444418286615</v>
      </c>
    </row>
    <row r="2716" spans="2:9" hidden="1" x14ac:dyDescent="0.3">
      <c r="B2716" s="16" t="s">
        <v>842</v>
      </c>
      <c r="C2716" s="16" t="s">
        <v>203</v>
      </c>
      <c r="D2716" s="15">
        <v>28</v>
      </c>
      <c r="E2716" s="15" t="s">
        <v>30</v>
      </c>
      <c r="F2716" s="16" t="s">
        <v>372</v>
      </c>
      <c r="G2716" s="15" t="s">
        <v>383</v>
      </c>
      <c r="H2716" s="89" t="s">
        <v>384</v>
      </c>
      <c r="I2716" s="61">
        <v>279064.38253012043</v>
      </c>
    </row>
    <row r="2717" spans="2:9" hidden="1" x14ac:dyDescent="0.3">
      <c r="B2717" s="16" t="s">
        <v>842</v>
      </c>
      <c r="C2717" s="16" t="s">
        <v>203</v>
      </c>
      <c r="D2717" s="15">
        <v>29</v>
      </c>
      <c r="E2717" s="15" t="s">
        <v>34</v>
      </c>
      <c r="F2717" s="16" t="s">
        <v>372</v>
      </c>
      <c r="G2717" s="15" t="s">
        <v>385</v>
      </c>
      <c r="H2717" s="89" t="s">
        <v>384</v>
      </c>
      <c r="I2717" s="61">
        <v>127129.32981927707</v>
      </c>
    </row>
    <row r="2718" spans="2:9" hidden="1" x14ac:dyDescent="0.3">
      <c r="B2718" s="16" t="s">
        <v>842</v>
      </c>
      <c r="C2718" s="16" t="s">
        <v>203</v>
      </c>
      <c r="D2718" s="15">
        <v>31</v>
      </c>
      <c r="E2718" s="15" t="s">
        <v>36</v>
      </c>
      <c r="F2718" s="16" t="s">
        <v>372</v>
      </c>
      <c r="G2718" s="15" t="s">
        <v>386</v>
      </c>
      <c r="H2718" s="89" t="s">
        <v>384</v>
      </c>
      <c r="I2718" s="61">
        <v>11605.480310210871</v>
      </c>
    </row>
    <row r="2719" spans="2:9" hidden="1" x14ac:dyDescent="0.3">
      <c r="B2719" s="16" t="s">
        <v>842</v>
      </c>
      <c r="C2719" s="16" t="s">
        <v>203</v>
      </c>
      <c r="D2719" s="15">
        <v>34</v>
      </c>
      <c r="E2719" s="15" t="s">
        <v>38</v>
      </c>
      <c r="F2719" s="16" t="s">
        <v>372</v>
      </c>
      <c r="G2719" s="15" t="s">
        <v>387</v>
      </c>
      <c r="H2719" s="89" t="s">
        <v>384</v>
      </c>
      <c r="I2719" s="61">
        <v>7819.9145052787981</v>
      </c>
    </row>
    <row r="2720" spans="2:9" hidden="1" x14ac:dyDescent="0.3">
      <c r="B2720" s="16" t="s">
        <v>842</v>
      </c>
      <c r="C2720" s="16" t="s">
        <v>203</v>
      </c>
      <c r="D2720" s="15">
        <v>35</v>
      </c>
      <c r="E2720" s="15" t="s">
        <v>40</v>
      </c>
      <c r="F2720" s="16" t="s">
        <v>372</v>
      </c>
      <c r="G2720" s="15" t="s">
        <v>388</v>
      </c>
      <c r="H2720" s="89" t="s">
        <v>384</v>
      </c>
      <c r="I2720" s="61">
        <v>139417.90432268483</v>
      </c>
    </row>
    <row r="2721" spans="2:9" hidden="1" x14ac:dyDescent="0.3">
      <c r="B2721" s="16" t="s">
        <v>842</v>
      </c>
      <c r="C2721" s="16" t="s">
        <v>203</v>
      </c>
      <c r="D2721" s="15">
        <v>38</v>
      </c>
      <c r="E2721" s="15" t="s">
        <v>42</v>
      </c>
      <c r="F2721" s="16" t="s">
        <v>372</v>
      </c>
      <c r="G2721" s="15" t="s">
        <v>389</v>
      </c>
      <c r="H2721" s="89" t="s">
        <v>374</v>
      </c>
      <c r="I2721" s="61">
        <v>104738.48742664522</v>
      </c>
    </row>
    <row r="2722" spans="2:9" hidden="1" x14ac:dyDescent="0.3">
      <c r="B2722" s="16" t="s">
        <v>842</v>
      </c>
      <c r="C2722" s="16" t="s">
        <v>203</v>
      </c>
      <c r="D2722" s="15">
        <v>42</v>
      </c>
      <c r="E2722" s="15" t="s">
        <v>44</v>
      </c>
      <c r="F2722" s="16" t="s">
        <v>372</v>
      </c>
      <c r="G2722" s="15" t="s">
        <v>390</v>
      </c>
      <c r="H2722" s="89" t="s">
        <v>374</v>
      </c>
      <c r="I2722" s="61">
        <v>19721.720521372099</v>
      </c>
    </row>
    <row r="2723" spans="2:9" hidden="1" x14ac:dyDescent="0.3">
      <c r="B2723" s="16" t="s">
        <v>842</v>
      </c>
      <c r="C2723" s="16" t="s">
        <v>203</v>
      </c>
      <c r="D2723" s="15">
        <v>59</v>
      </c>
      <c r="E2723" s="15" t="s">
        <v>46</v>
      </c>
      <c r="F2723" s="16" t="s">
        <v>372</v>
      </c>
      <c r="G2723" s="15" t="s">
        <v>391</v>
      </c>
      <c r="H2723" s="89" t="s">
        <v>374</v>
      </c>
      <c r="I2723" s="61">
        <v>103468.41894753797</v>
      </c>
    </row>
    <row r="2724" spans="2:9" hidden="1" x14ac:dyDescent="0.3">
      <c r="B2724" s="16" t="s">
        <v>842</v>
      </c>
      <c r="C2724" s="16" t="s">
        <v>203</v>
      </c>
      <c r="D2724" s="15">
        <v>65</v>
      </c>
      <c r="E2724" s="15" t="s">
        <v>48</v>
      </c>
      <c r="F2724" s="16" t="s">
        <v>372</v>
      </c>
      <c r="G2724" s="15" t="s">
        <v>392</v>
      </c>
      <c r="H2724" s="89" t="s">
        <v>393</v>
      </c>
      <c r="I2724" s="61">
        <v>1053.7547363848566</v>
      </c>
    </row>
    <row r="2725" spans="2:9" hidden="1" x14ac:dyDescent="0.3">
      <c r="B2725" s="16" t="s">
        <v>842</v>
      </c>
      <c r="C2725" s="16" t="s">
        <v>203</v>
      </c>
      <c r="D2725" s="15">
        <v>84</v>
      </c>
      <c r="E2725" s="15" t="s">
        <v>50</v>
      </c>
      <c r="F2725" s="16" t="s">
        <v>372</v>
      </c>
      <c r="G2725" s="15" t="s">
        <v>394</v>
      </c>
      <c r="H2725" s="89" t="s">
        <v>393</v>
      </c>
      <c r="I2725" s="61">
        <v>6367.6446685841647</v>
      </c>
    </row>
    <row r="2726" spans="2:9" hidden="1" x14ac:dyDescent="0.3">
      <c r="B2726" s="16" t="s">
        <v>842</v>
      </c>
      <c r="C2726" s="16" t="s">
        <v>203</v>
      </c>
      <c r="D2726" s="15">
        <v>90</v>
      </c>
      <c r="E2726" s="15" t="s">
        <v>52</v>
      </c>
      <c r="F2726" s="16" t="s">
        <v>372</v>
      </c>
      <c r="G2726" s="15" t="s">
        <v>395</v>
      </c>
      <c r="H2726" s="89" t="s">
        <v>384</v>
      </c>
      <c r="I2726" s="61">
        <v>193040.17521602515</v>
      </c>
    </row>
    <row r="2727" spans="2:9" hidden="1" x14ac:dyDescent="0.3">
      <c r="B2727" s="16" t="s">
        <v>842</v>
      </c>
      <c r="C2727" s="16" t="s">
        <v>203</v>
      </c>
      <c r="D2727" s="15">
        <v>91</v>
      </c>
      <c r="E2727" s="15" t="s">
        <v>54</v>
      </c>
      <c r="F2727" s="16" t="s">
        <v>372</v>
      </c>
      <c r="G2727" s="15" t="s">
        <v>396</v>
      </c>
      <c r="H2727" s="89" t="s">
        <v>384</v>
      </c>
      <c r="I2727" s="61">
        <v>253744.28349167065</v>
      </c>
    </row>
    <row r="2728" spans="2:9" hidden="1" x14ac:dyDescent="0.3">
      <c r="B2728" s="16" t="s">
        <v>842</v>
      </c>
      <c r="C2728" s="16" t="s">
        <v>203</v>
      </c>
      <c r="D2728" s="15">
        <v>98</v>
      </c>
      <c r="E2728" s="15" t="s">
        <v>56</v>
      </c>
      <c r="F2728" s="16" t="s">
        <v>372</v>
      </c>
      <c r="G2728" s="15" t="s">
        <v>397</v>
      </c>
      <c r="H2728" s="89" t="s">
        <v>381</v>
      </c>
      <c r="I2728" s="61">
        <v>675749.02943222411</v>
      </c>
    </row>
    <row r="2729" spans="2:9" hidden="1" x14ac:dyDescent="0.3">
      <c r="B2729" s="16" t="s">
        <v>842</v>
      </c>
      <c r="C2729" s="16" t="s">
        <v>203</v>
      </c>
      <c r="D2729" s="15">
        <v>109</v>
      </c>
      <c r="E2729" s="15" t="s">
        <v>58</v>
      </c>
      <c r="F2729" s="16" t="s">
        <v>372</v>
      </c>
      <c r="G2729" s="15" t="s">
        <v>398</v>
      </c>
      <c r="H2729" s="89" t="s">
        <v>393</v>
      </c>
      <c r="I2729" s="61">
        <v>9804.9919040198711</v>
      </c>
    </row>
    <row r="2730" spans="2:9" hidden="1" x14ac:dyDescent="0.3">
      <c r="B2730" s="16" t="s">
        <v>842</v>
      </c>
      <c r="C2730" s="16" t="s">
        <v>203</v>
      </c>
      <c r="D2730" s="15">
        <v>114</v>
      </c>
      <c r="E2730" s="15" t="s">
        <v>60</v>
      </c>
      <c r="F2730" s="16" t="s">
        <v>372</v>
      </c>
      <c r="G2730" s="15" t="s">
        <v>399</v>
      </c>
      <c r="H2730" s="89" t="s">
        <v>376</v>
      </c>
      <c r="I2730" s="61">
        <v>254258.65963855415</v>
      </c>
    </row>
    <row r="2731" spans="2:9" hidden="1" x14ac:dyDescent="0.3">
      <c r="B2731" s="16" t="s">
        <v>842</v>
      </c>
      <c r="C2731" s="16" t="s">
        <v>203</v>
      </c>
      <c r="D2731" s="15">
        <v>125</v>
      </c>
      <c r="E2731" s="15" t="s">
        <v>62</v>
      </c>
      <c r="F2731" s="16" t="s">
        <v>372</v>
      </c>
      <c r="G2731" s="15" t="s">
        <v>400</v>
      </c>
      <c r="H2731" s="89" t="s">
        <v>381</v>
      </c>
      <c r="I2731" s="61">
        <v>193040.17521602515</v>
      </c>
    </row>
    <row r="2732" spans="2:9" hidden="1" x14ac:dyDescent="0.3">
      <c r="B2732" s="16" t="s">
        <v>842</v>
      </c>
      <c r="C2732" s="16" t="s">
        <v>203</v>
      </c>
      <c r="D2732" s="15">
        <v>127</v>
      </c>
      <c r="E2732" s="15" t="s">
        <v>64</v>
      </c>
      <c r="F2732" s="16" t="s">
        <v>372</v>
      </c>
      <c r="G2732" s="15" t="s">
        <v>401</v>
      </c>
      <c r="H2732" s="89" t="s">
        <v>393</v>
      </c>
      <c r="I2732" s="61">
        <v>6367.6446685841647</v>
      </c>
    </row>
    <row r="2733" spans="2:9" hidden="1" x14ac:dyDescent="0.3">
      <c r="B2733" s="16" t="s">
        <v>842</v>
      </c>
      <c r="C2733" s="16" t="s">
        <v>203</v>
      </c>
      <c r="D2733" s="15">
        <v>128</v>
      </c>
      <c r="E2733" s="15" t="s">
        <v>66</v>
      </c>
      <c r="F2733" s="16" t="s">
        <v>372</v>
      </c>
      <c r="G2733" s="15" t="s">
        <v>402</v>
      </c>
      <c r="H2733" s="89" t="s">
        <v>384</v>
      </c>
      <c r="I2733" s="61">
        <v>204647.21385542164</v>
      </c>
    </row>
    <row r="2734" spans="2:9" hidden="1" x14ac:dyDescent="0.3">
      <c r="B2734" s="16" t="s">
        <v>842</v>
      </c>
      <c r="C2734" s="16" t="s">
        <v>203</v>
      </c>
      <c r="D2734" s="19">
        <v>130</v>
      </c>
      <c r="E2734" s="19" t="s">
        <v>68</v>
      </c>
      <c r="F2734" s="20" t="s">
        <v>372</v>
      </c>
      <c r="G2734" s="19" t="s">
        <v>403</v>
      </c>
      <c r="H2734" s="90" t="s">
        <v>404</v>
      </c>
      <c r="I2734" s="62">
        <v>150000</v>
      </c>
    </row>
    <row r="2735" spans="2:9" hidden="1" x14ac:dyDescent="0.3">
      <c r="B2735" s="16" t="s">
        <v>842</v>
      </c>
      <c r="C2735" s="16" t="s">
        <v>267</v>
      </c>
      <c r="D2735" s="15">
        <v>2</v>
      </c>
      <c r="E2735" s="15" t="s">
        <v>6</v>
      </c>
      <c r="F2735" s="16" t="s">
        <v>372</v>
      </c>
      <c r="G2735" s="15" t="s">
        <v>373</v>
      </c>
      <c r="H2735" s="89" t="s">
        <v>374</v>
      </c>
      <c r="I2735" s="61">
        <v>3775.3643584553347</v>
      </c>
    </row>
    <row r="2736" spans="2:9" hidden="1" x14ac:dyDescent="0.3">
      <c r="B2736" s="16" t="s">
        <v>842</v>
      </c>
      <c r="C2736" s="16" t="s">
        <v>267</v>
      </c>
      <c r="D2736" s="15">
        <v>11</v>
      </c>
      <c r="E2736" s="15" t="s">
        <v>10</v>
      </c>
      <c r="F2736" s="16" t="s">
        <v>372</v>
      </c>
      <c r="G2736" s="15" t="s">
        <v>375</v>
      </c>
      <c r="H2736" s="89" t="s">
        <v>376</v>
      </c>
      <c r="I2736" s="61">
        <v>241855.79819277104</v>
      </c>
    </row>
    <row r="2737" spans="2:9" hidden="1" x14ac:dyDescent="0.3">
      <c r="B2737" s="16" t="s">
        <v>842</v>
      </c>
      <c r="C2737" s="16" t="s">
        <v>267</v>
      </c>
      <c r="D2737" s="15">
        <v>23</v>
      </c>
      <c r="E2737" s="15" t="s">
        <v>323</v>
      </c>
      <c r="F2737" s="16" t="s">
        <v>372</v>
      </c>
      <c r="G2737" s="15" t="s">
        <v>377</v>
      </c>
      <c r="H2737" s="89" t="s">
        <v>376</v>
      </c>
      <c r="I2737" s="61">
        <v>156614.16212439202</v>
      </c>
    </row>
    <row r="2738" spans="2:9" hidden="1" x14ac:dyDescent="0.3">
      <c r="B2738" s="16" t="s">
        <v>842</v>
      </c>
      <c r="C2738" s="16" t="s">
        <v>267</v>
      </c>
      <c r="D2738" s="15">
        <v>24</v>
      </c>
      <c r="E2738" s="15" t="s">
        <v>14</v>
      </c>
      <c r="F2738" s="16" t="s">
        <v>372</v>
      </c>
      <c r="G2738" s="15" t="s">
        <v>378</v>
      </c>
      <c r="H2738" s="89" t="s">
        <v>376</v>
      </c>
      <c r="I2738" s="61">
        <v>170851.81322660943</v>
      </c>
    </row>
    <row r="2739" spans="2:9" hidden="1" x14ac:dyDescent="0.3">
      <c r="B2739" s="16" t="s">
        <v>842</v>
      </c>
      <c r="C2739" s="16" t="s">
        <v>267</v>
      </c>
      <c r="D2739" s="15">
        <v>25</v>
      </c>
      <c r="E2739" s="15" t="s">
        <v>18</v>
      </c>
      <c r="F2739" s="16" t="s">
        <v>372</v>
      </c>
      <c r="G2739" s="15" t="s">
        <v>379</v>
      </c>
      <c r="H2739" s="89" t="s">
        <v>374</v>
      </c>
      <c r="I2739" s="61">
        <v>59822.063454695177</v>
      </c>
    </row>
    <row r="2740" spans="2:9" hidden="1" x14ac:dyDescent="0.3">
      <c r="B2740" s="16" t="s">
        <v>842</v>
      </c>
      <c r="C2740" s="16" t="s">
        <v>267</v>
      </c>
      <c r="D2740" s="15">
        <v>26</v>
      </c>
      <c r="E2740" s="15" t="s">
        <v>22</v>
      </c>
      <c r="F2740" s="16" t="s">
        <v>372</v>
      </c>
      <c r="G2740" s="15" t="s">
        <v>380</v>
      </c>
      <c r="H2740" s="89" t="s">
        <v>381</v>
      </c>
      <c r="I2740" s="61">
        <v>106782.3832666309</v>
      </c>
    </row>
    <row r="2741" spans="2:9" hidden="1" x14ac:dyDescent="0.3">
      <c r="B2741" s="16" t="s">
        <v>842</v>
      </c>
      <c r="C2741" s="16" t="s">
        <v>267</v>
      </c>
      <c r="D2741" s="15">
        <v>27</v>
      </c>
      <c r="E2741" s="15" t="s">
        <v>26</v>
      </c>
      <c r="F2741" s="16" t="s">
        <v>372</v>
      </c>
      <c r="G2741" s="15" t="s">
        <v>382</v>
      </c>
      <c r="H2741" s="89" t="s">
        <v>374</v>
      </c>
      <c r="I2741" s="61">
        <v>2392.8825381878069</v>
      </c>
    </row>
    <row r="2742" spans="2:9" hidden="1" x14ac:dyDescent="0.3">
      <c r="B2742" s="16" t="s">
        <v>842</v>
      </c>
      <c r="C2742" s="16" t="s">
        <v>267</v>
      </c>
      <c r="D2742" s="15">
        <v>28</v>
      </c>
      <c r="E2742" s="15" t="s">
        <v>30</v>
      </c>
      <c r="F2742" s="16" t="s">
        <v>372</v>
      </c>
      <c r="G2742" s="15" t="s">
        <v>383</v>
      </c>
      <c r="H2742" s="89" t="s">
        <v>384</v>
      </c>
      <c r="I2742" s="61">
        <v>148834.33734939754</v>
      </c>
    </row>
    <row r="2743" spans="2:9" hidden="1" x14ac:dyDescent="0.3">
      <c r="B2743" s="16" t="s">
        <v>842</v>
      </c>
      <c r="C2743" s="16" t="s">
        <v>267</v>
      </c>
      <c r="D2743" s="15">
        <v>29</v>
      </c>
      <c r="E2743" s="15" t="s">
        <v>34</v>
      </c>
      <c r="F2743" s="16" t="s">
        <v>372</v>
      </c>
      <c r="G2743" s="15" t="s">
        <v>385</v>
      </c>
      <c r="H2743" s="89" t="s">
        <v>384</v>
      </c>
      <c r="I2743" s="61">
        <v>148834.33734939754</v>
      </c>
    </row>
    <row r="2744" spans="2:9" hidden="1" x14ac:dyDescent="0.3">
      <c r="B2744" s="16" t="s">
        <v>842</v>
      </c>
      <c r="C2744" s="16" t="s">
        <v>267</v>
      </c>
      <c r="D2744" s="15">
        <v>31</v>
      </c>
      <c r="E2744" s="15" t="s">
        <v>36</v>
      </c>
      <c r="F2744" s="16" t="s">
        <v>372</v>
      </c>
      <c r="G2744" s="15" t="s">
        <v>386</v>
      </c>
      <c r="H2744" s="89" t="s">
        <v>384</v>
      </c>
      <c r="I2744" s="61">
        <v>15503.576807228912</v>
      </c>
    </row>
    <row r="2745" spans="2:9" hidden="1" x14ac:dyDescent="0.3">
      <c r="B2745" s="16" t="s">
        <v>842</v>
      </c>
      <c r="C2745" s="16" t="s">
        <v>267</v>
      </c>
      <c r="D2745" s="15">
        <v>34</v>
      </c>
      <c r="E2745" s="15" t="s">
        <v>38</v>
      </c>
      <c r="F2745" s="16" t="s">
        <v>372</v>
      </c>
      <c r="G2745" s="15" t="s">
        <v>387</v>
      </c>
      <c r="H2745" s="89" t="s">
        <v>384</v>
      </c>
      <c r="I2745" s="61">
        <v>10077.324924698794</v>
      </c>
    </row>
    <row r="2746" spans="2:9" hidden="1" x14ac:dyDescent="0.3">
      <c r="B2746" s="16" t="s">
        <v>842</v>
      </c>
      <c r="C2746" s="16" t="s">
        <v>267</v>
      </c>
      <c r="D2746" s="15">
        <v>35</v>
      </c>
      <c r="E2746" s="15" t="s">
        <v>40</v>
      </c>
      <c r="F2746" s="16" t="s">
        <v>372</v>
      </c>
      <c r="G2746" s="15" t="s">
        <v>388</v>
      </c>
      <c r="H2746" s="89" t="s">
        <v>384</v>
      </c>
      <c r="I2746" s="61">
        <v>185089.46432882687</v>
      </c>
    </row>
    <row r="2747" spans="2:9" hidden="1" x14ac:dyDescent="0.3">
      <c r="B2747" s="16" t="s">
        <v>842</v>
      </c>
      <c r="C2747" s="16" t="s">
        <v>267</v>
      </c>
      <c r="D2747" s="15">
        <v>38</v>
      </c>
      <c r="E2747" s="15" t="s">
        <v>42</v>
      </c>
      <c r="F2747" s="16" t="s">
        <v>372</v>
      </c>
      <c r="G2747" s="15" t="s">
        <v>389</v>
      </c>
      <c r="H2747" s="89" t="s">
        <v>374</v>
      </c>
      <c r="I2747" s="61">
        <v>104738.48742664522</v>
      </c>
    </row>
    <row r="2748" spans="2:9" hidden="1" x14ac:dyDescent="0.3">
      <c r="B2748" s="16" t="s">
        <v>842</v>
      </c>
      <c r="C2748" s="16" t="s">
        <v>267</v>
      </c>
      <c r="D2748" s="15">
        <v>42</v>
      </c>
      <c r="E2748" s="15" t="s">
        <v>44</v>
      </c>
      <c r="F2748" s="16" t="s">
        <v>372</v>
      </c>
      <c r="G2748" s="15" t="s">
        <v>390</v>
      </c>
      <c r="H2748" s="89" t="s">
        <v>374</v>
      </c>
      <c r="I2748" s="61">
        <v>12903.619087177747</v>
      </c>
    </row>
    <row r="2749" spans="2:9" hidden="1" x14ac:dyDescent="0.3">
      <c r="B2749" s="16" t="s">
        <v>842</v>
      </c>
      <c r="C2749" s="16" t="s">
        <v>267</v>
      </c>
      <c r="D2749" s="15">
        <v>59</v>
      </c>
      <c r="E2749" s="15" t="s">
        <v>46</v>
      </c>
      <c r="F2749" s="16" t="s">
        <v>372</v>
      </c>
      <c r="G2749" s="15" t="s">
        <v>391</v>
      </c>
      <c r="H2749" s="89" t="s">
        <v>374</v>
      </c>
      <c r="I2749" s="61">
        <v>103468.41894753797</v>
      </c>
    </row>
    <row r="2750" spans="2:9" hidden="1" x14ac:dyDescent="0.3">
      <c r="B2750" s="16" t="s">
        <v>842</v>
      </c>
      <c r="C2750" s="16" t="s">
        <v>267</v>
      </c>
      <c r="D2750" s="15">
        <v>65</v>
      </c>
      <c r="E2750" s="15" t="s">
        <v>48</v>
      </c>
      <c r="F2750" s="16" t="s">
        <v>372</v>
      </c>
      <c r="G2750" s="15" t="s">
        <v>392</v>
      </c>
      <c r="H2750" s="89" t="s">
        <v>393</v>
      </c>
      <c r="I2750" s="61">
        <v>1053.7547363848566</v>
      </c>
    </row>
    <row r="2751" spans="2:9" hidden="1" x14ac:dyDescent="0.3">
      <c r="B2751" s="16" t="s">
        <v>842</v>
      </c>
      <c r="C2751" s="16" t="s">
        <v>267</v>
      </c>
      <c r="D2751" s="15">
        <v>84</v>
      </c>
      <c r="E2751" s="15" t="s">
        <v>50</v>
      </c>
      <c r="F2751" s="16" t="s">
        <v>372</v>
      </c>
      <c r="G2751" s="15" t="s">
        <v>394</v>
      </c>
      <c r="H2751" s="89" t="s">
        <v>393</v>
      </c>
      <c r="I2751" s="61">
        <v>26743.669992469877</v>
      </c>
    </row>
    <row r="2752" spans="2:9" hidden="1" x14ac:dyDescent="0.3">
      <c r="B2752" s="16" t="s">
        <v>842</v>
      </c>
      <c r="C2752" s="16" t="s">
        <v>267</v>
      </c>
      <c r="D2752" s="15">
        <v>90</v>
      </c>
      <c r="E2752" s="15" t="s">
        <v>52</v>
      </c>
      <c r="F2752" s="16" t="s">
        <v>372</v>
      </c>
      <c r="G2752" s="15" t="s">
        <v>395</v>
      </c>
      <c r="H2752" s="89" t="s">
        <v>384</v>
      </c>
      <c r="I2752" s="61">
        <v>210848.64457831322</v>
      </c>
    </row>
    <row r="2753" spans="2:9" hidden="1" x14ac:dyDescent="0.3">
      <c r="B2753" s="16" t="s">
        <v>842</v>
      </c>
      <c r="C2753" s="16" t="s">
        <v>267</v>
      </c>
      <c r="D2753" s="15">
        <v>91</v>
      </c>
      <c r="E2753" s="15" t="s">
        <v>54</v>
      </c>
      <c r="F2753" s="16" t="s">
        <v>372</v>
      </c>
      <c r="G2753" s="15" t="s">
        <v>396</v>
      </c>
      <c r="H2753" s="89" t="s">
        <v>384</v>
      </c>
      <c r="I2753" s="61">
        <v>245304.25047885408</v>
      </c>
    </row>
    <row r="2754" spans="2:9" hidden="1" x14ac:dyDescent="0.3">
      <c r="B2754" s="16" t="s">
        <v>842</v>
      </c>
      <c r="C2754" s="16" t="s">
        <v>267</v>
      </c>
      <c r="D2754" s="15">
        <v>98</v>
      </c>
      <c r="E2754" s="15" t="s">
        <v>56</v>
      </c>
      <c r="F2754" s="16" t="s">
        <v>372</v>
      </c>
      <c r="G2754" s="15" t="s">
        <v>397</v>
      </c>
      <c r="H2754" s="89" t="s">
        <v>381</v>
      </c>
      <c r="I2754" s="61">
        <v>675749.02943222411</v>
      </c>
    </row>
    <row r="2755" spans="2:9" hidden="1" x14ac:dyDescent="0.3">
      <c r="B2755" s="16" t="s">
        <v>842</v>
      </c>
      <c r="C2755" s="16" t="s">
        <v>267</v>
      </c>
      <c r="D2755" s="15">
        <v>109</v>
      </c>
      <c r="E2755" s="15" t="s">
        <v>58</v>
      </c>
      <c r="F2755" s="16" t="s">
        <v>372</v>
      </c>
      <c r="G2755" s="15" t="s">
        <v>398</v>
      </c>
      <c r="H2755" s="89" t="s">
        <v>393</v>
      </c>
      <c r="I2755" s="61">
        <v>9804.9919040198711</v>
      </c>
    </row>
    <row r="2756" spans="2:9" hidden="1" x14ac:dyDescent="0.3">
      <c r="B2756" s="16" t="s">
        <v>842</v>
      </c>
      <c r="C2756" s="16" t="s">
        <v>267</v>
      </c>
      <c r="D2756" s="15">
        <v>114</v>
      </c>
      <c r="E2756" s="15" t="s">
        <v>60</v>
      </c>
      <c r="F2756" s="16" t="s">
        <v>372</v>
      </c>
      <c r="G2756" s="15" t="s">
        <v>399</v>
      </c>
      <c r="H2756" s="89" t="s">
        <v>376</v>
      </c>
      <c r="I2756" s="61">
        <v>241855.79819277104</v>
      </c>
    </row>
    <row r="2757" spans="2:9" hidden="1" x14ac:dyDescent="0.3">
      <c r="B2757" s="16" t="s">
        <v>842</v>
      </c>
      <c r="C2757" s="16" t="s">
        <v>267</v>
      </c>
      <c r="D2757" s="15">
        <v>125</v>
      </c>
      <c r="E2757" s="15" t="s">
        <v>62</v>
      </c>
      <c r="F2757" s="16" t="s">
        <v>372</v>
      </c>
      <c r="G2757" s="15" t="s">
        <v>400</v>
      </c>
      <c r="H2757" s="89" t="s">
        <v>381</v>
      </c>
      <c r="I2757" s="61">
        <v>213564.76653326186</v>
      </c>
    </row>
    <row r="2758" spans="2:9" hidden="1" x14ac:dyDescent="0.3">
      <c r="B2758" s="16" t="s">
        <v>842</v>
      </c>
      <c r="C2758" s="16" t="s">
        <v>267</v>
      </c>
      <c r="D2758" s="15">
        <v>127</v>
      </c>
      <c r="E2758" s="15" t="s">
        <v>64</v>
      </c>
      <c r="F2758" s="16" t="s">
        <v>372</v>
      </c>
      <c r="G2758" s="15" t="s">
        <v>401</v>
      </c>
      <c r="H2758" s="89" t="s">
        <v>393</v>
      </c>
      <c r="I2758" s="61">
        <v>8043.3406340010506</v>
      </c>
    </row>
    <row r="2759" spans="2:9" hidden="1" x14ac:dyDescent="0.3">
      <c r="B2759" s="16" t="s">
        <v>842</v>
      </c>
      <c r="C2759" s="16" t="s">
        <v>267</v>
      </c>
      <c r="D2759" s="15">
        <v>128</v>
      </c>
      <c r="E2759" s="15" t="s">
        <v>66</v>
      </c>
      <c r="F2759" s="16" t="s">
        <v>372</v>
      </c>
      <c r="G2759" s="15" t="s">
        <v>402</v>
      </c>
      <c r="H2759" s="89" t="s">
        <v>384</v>
      </c>
      <c r="I2759" s="61">
        <v>186042.92168674694</v>
      </c>
    </row>
    <row r="2760" spans="2:9" hidden="1" x14ac:dyDescent="0.3">
      <c r="B2760" s="16" t="s">
        <v>842</v>
      </c>
      <c r="C2760" s="16" t="s">
        <v>267</v>
      </c>
      <c r="D2760" s="19">
        <v>130</v>
      </c>
      <c r="E2760" s="19" t="s">
        <v>68</v>
      </c>
      <c r="F2760" s="20" t="s">
        <v>372</v>
      </c>
      <c r="G2760" s="19" t="s">
        <v>403</v>
      </c>
      <c r="H2760" s="90" t="s">
        <v>404</v>
      </c>
      <c r="I2760" s="62">
        <v>150000</v>
      </c>
    </row>
    <row r="2761" spans="2:9" hidden="1" x14ac:dyDescent="0.3">
      <c r="B2761" s="16" t="s">
        <v>842</v>
      </c>
      <c r="C2761" s="16" t="s">
        <v>268</v>
      </c>
      <c r="D2761" s="15">
        <v>2</v>
      </c>
      <c r="E2761" s="15" t="s">
        <v>6</v>
      </c>
      <c r="F2761" s="16" t="s">
        <v>372</v>
      </c>
      <c r="G2761" s="15" t="s">
        <v>373</v>
      </c>
      <c r="H2761" s="89" t="s">
        <v>374</v>
      </c>
      <c r="I2761" s="61">
        <v>3775.3643584553347</v>
      </c>
    </row>
    <row r="2762" spans="2:9" hidden="1" x14ac:dyDescent="0.3">
      <c r="B2762" s="16" t="s">
        <v>842</v>
      </c>
      <c r="C2762" s="16" t="s">
        <v>268</v>
      </c>
      <c r="D2762" s="15">
        <v>11</v>
      </c>
      <c r="E2762" s="15" t="s">
        <v>10</v>
      </c>
      <c r="F2762" s="16" t="s">
        <v>372</v>
      </c>
      <c r="G2762" s="15" t="s">
        <v>375</v>
      </c>
      <c r="H2762" s="89" t="s">
        <v>376</v>
      </c>
      <c r="I2762" s="61">
        <v>186042.92168674694</v>
      </c>
    </row>
    <row r="2763" spans="2:9" hidden="1" x14ac:dyDescent="0.3">
      <c r="B2763" s="16" t="s">
        <v>842</v>
      </c>
      <c r="C2763" s="16" t="s">
        <v>268</v>
      </c>
      <c r="D2763" s="15">
        <v>23</v>
      </c>
      <c r="E2763" s="15" t="s">
        <v>323</v>
      </c>
      <c r="F2763" s="16" t="s">
        <v>372</v>
      </c>
      <c r="G2763" s="15" t="s">
        <v>377</v>
      </c>
      <c r="H2763" s="89" t="s">
        <v>376</v>
      </c>
      <c r="I2763" s="61">
        <v>156614.16212439202</v>
      </c>
    </row>
    <row r="2764" spans="2:9" hidden="1" x14ac:dyDescent="0.3">
      <c r="B2764" s="16" t="s">
        <v>842</v>
      </c>
      <c r="C2764" s="16" t="s">
        <v>268</v>
      </c>
      <c r="D2764" s="15">
        <v>24</v>
      </c>
      <c r="E2764" s="15" t="s">
        <v>14</v>
      </c>
      <c r="F2764" s="16" t="s">
        <v>372</v>
      </c>
      <c r="G2764" s="15" t="s">
        <v>378</v>
      </c>
      <c r="H2764" s="89" t="s">
        <v>376</v>
      </c>
      <c r="I2764" s="61">
        <v>170851.81322660943</v>
      </c>
    </row>
    <row r="2765" spans="2:9" hidden="1" x14ac:dyDescent="0.3">
      <c r="B2765" s="16" t="s">
        <v>842</v>
      </c>
      <c r="C2765" s="16" t="s">
        <v>268</v>
      </c>
      <c r="D2765" s="15">
        <v>25</v>
      </c>
      <c r="E2765" s="15" t="s">
        <v>18</v>
      </c>
      <c r="F2765" s="16" t="s">
        <v>372</v>
      </c>
      <c r="G2765" s="15" t="s">
        <v>379</v>
      </c>
      <c r="H2765" s="89" t="s">
        <v>374</v>
      </c>
      <c r="I2765" s="61">
        <v>51566.618697947233</v>
      </c>
    </row>
    <row r="2766" spans="2:9" hidden="1" x14ac:dyDescent="0.3">
      <c r="B2766" s="16" t="s">
        <v>842</v>
      </c>
      <c r="C2766" s="16" t="s">
        <v>268</v>
      </c>
      <c r="D2766" s="15">
        <v>26</v>
      </c>
      <c r="E2766" s="15" t="s">
        <v>22</v>
      </c>
      <c r="F2766" s="16" t="s">
        <v>372</v>
      </c>
      <c r="G2766" s="15" t="s">
        <v>380</v>
      </c>
      <c r="H2766" s="89" t="s">
        <v>381</v>
      </c>
      <c r="I2766" s="61">
        <v>106734.73033608208</v>
      </c>
    </row>
    <row r="2767" spans="2:9" hidden="1" x14ac:dyDescent="0.3">
      <c r="B2767" s="16" t="s">
        <v>842</v>
      </c>
      <c r="C2767" s="16" t="s">
        <v>268</v>
      </c>
      <c r="D2767" s="15">
        <v>27</v>
      </c>
      <c r="E2767" s="15" t="s">
        <v>26</v>
      </c>
      <c r="F2767" s="16" t="s">
        <v>372</v>
      </c>
      <c r="G2767" s="15" t="s">
        <v>382</v>
      </c>
      <c r="H2767" s="89" t="s">
        <v>374</v>
      </c>
      <c r="I2767" s="61">
        <v>2392.8825381878069</v>
      </c>
    </row>
    <row r="2768" spans="2:9" hidden="1" x14ac:dyDescent="0.3">
      <c r="B2768" s="16" t="s">
        <v>842</v>
      </c>
      <c r="C2768" s="16" t="s">
        <v>268</v>
      </c>
      <c r="D2768" s="15">
        <v>28</v>
      </c>
      <c r="E2768" s="15" t="s">
        <v>30</v>
      </c>
      <c r="F2768" s="16" t="s">
        <v>372</v>
      </c>
      <c r="G2768" s="15" t="s">
        <v>383</v>
      </c>
      <c r="H2768" s="89" t="s">
        <v>384</v>
      </c>
      <c r="I2768" s="61">
        <v>279064.38253012043</v>
      </c>
    </row>
    <row r="2769" spans="2:9" hidden="1" x14ac:dyDescent="0.3">
      <c r="B2769" s="16" t="s">
        <v>842</v>
      </c>
      <c r="C2769" s="16" t="s">
        <v>268</v>
      </c>
      <c r="D2769" s="15">
        <v>29</v>
      </c>
      <c r="E2769" s="15" t="s">
        <v>34</v>
      </c>
      <c r="F2769" s="16" t="s">
        <v>372</v>
      </c>
      <c r="G2769" s="15" t="s">
        <v>385</v>
      </c>
      <c r="H2769" s="89" t="s">
        <v>384</v>
      </c>
      <c r="I2769" s="61">
        <v>127129.32981927707</v>
      </c>
    </row>
    <row r="2770" spans="2:9" hidden="1" x14ac:dyDescent="0.3">
      <c r="B2770" s="16" t="s">
        <v>842</v>
      </c>
      <c r="C2770" s="16" t="s">
        <v>268</v>
      </c>
      <c r="D2770" s="15">
        <v>31</v>
      </c>
      <c r="E2770" s="15" t="s">
        <v>36</v>
      </c>
      <c r="F2770" s="16" t="s">
        <v>372</v>
      </c>
      <c r="G2770" s="15" t="s">
        <v>386</v>
      </c>
      <c r="H2770" s="89" t="s">
        <v>384</v>
      </c>
      <c r="I2770" s="61">
        <v>9788.086022457228</v>
      </c>
    </row>
    <row r="2771" spans="2:9" hidden="1" x14ac:dyDescent="0.3">
      <c r="B2771" s="16" t="s">
        <v>842</v>
      </c>
      <c r="C2771" s="16" t="s">
        <v>268</v>
      </c>
      <c r="D2771" s="15">
        <v>34</v>
      </c>
      <c r="E2771" s="15" t="s">
        <v>38</v>
      </c>
      <c r="F2771" s="16" t="s">
        <v>372</v>
      </c>
      <c r="G2771" s="15" t="s">
        <v>387</v>
      </c>
      <c r="H2771" s="89" t="s">
        <v>384</v>
      </c>
      <c r="I2771" s="61">
        <v>7477.7579318368971</v>
      </c>
    </row>
    <row r="2772" spans="2:9" hidden="1" x14ac:dyDescent="0.3">
      <c r="B2772" s="16" t="s">
        <v>842</v>
      </c>
      <c r="C2772" s="16" t="s">
        <v>268</v>
      </c>
      <c r="D2772" s="15">
        <v>35</v>
      </c>
      <c r="E2772" s="15" t="s">
        <v>40</v>
      </c>
      <c r="F2772" s="16" t="s">
        <v>372</v>
      </c>
      <c r="G2772" s="15" t="s">
        <v>388</v>
      </c>
      <c r="H2772" s="89" t="s">
        <v>384</v>
      </c>
      <c r="I2772" s="61">
        <v>163732.98767550071</v>
      </c>
    </row>
    <row r="2773" spans="2:9" hidden="1" x14ac:dyDescent="0.3">
      <c r="B2773" s="16" t="s">
        <v>842</v>
      </c>
      <c r="C2773" s="16" t="s">
        <v>268</v>
      </c>
      <c r="D2773" s="15">
        <v>38</v>
      </c>
      <c r="E2773" s="15" t="s">
        <v>42</v>
      </c>
      <c r="F2773" s="16" t="s">
        <v>372</v>
      </c>
      <c r="G2773" s="15" t="s">
        <v>389</v>
      </c>
      <c r="H2773" s="89" t="s">
        <v>374</v>
      </c>
      <c r="I2773" s="61">
        <v>104738.48742664522</v>
      </c>
    </row>
    <row r="2774" spans="2:9" hidden="1" x14ac:dyDescent="0.3">
      <c r="B2774" s="16" t="s">
        <v>842</v>
      </c>
      <c r="C2774" s="16" t="s">
        <v>268</v>
      </c>
      <c r="D2774" s="15">
        <v>42</v>
      </c>
      <c r="E2774" s="15" t="s">
        <v>44</v>
      </c>
      <c r="F2774" s="16" t="s">
        <v>372</v>
      </c>
      <c r="G2774" s="15" t="s">
        <v>390</v>
      </c>
      <c r="H2774" s="89" t="s">
        <v>374</v>
      </c>
      <c r="I2774" s="61">
        <v>14332.941186854017</v>
      </c>
    </row>
    <row r="2775" spans="2:9" hidden="1" x14ac:dyDescent="0.3">
      <c r="B2775" s="16" t="s">
        <v>842</v>
      </c>
      <c r="C2775" s="16" t="s">
        <v>268</v>
      </c>
      <c r="D2775" s="15">
        <v>59</v>
      </c>
      <c r="E2775" s="15" t="s">
        <v>46</v>
      </c>
      <c r="F2775" s="16" t="s">
        <v>372</v>
      </c>
      <c r="G2775" s="15" t="s">
        <v>391</v>
      </c>
      <c r="H2775" s="89" t="s">
        <v>374</v>
      </c>
      <c r="I2775" s="61">
        <v>103468.41894753797</v>
      </c>
    </row>
    <row r="2776" spans="2:9" hidden="1" x14ac:dyDescent="0.3">
      <c r="B2776" s="16" t="s">
        <v>842</v>
      </c>
      <c r="C2776" s="16" t="s">
        <v>268</v>
      </c>
      <c r="D2776" s="15">
        <v>65</v>
      </c>
      <c r="E2776" s="15" t="s">
        <v>48</v>
      </c>
      <c r="F2776" s="16" t="s">
        <v>372</v>
      </c>
      <c r="G2776" s="15" t="s">
        <v>392</v>
      </c>
      <c r="H2776" s="89" t="s">
        <v>393</v>
      </c>
      <c r="I2776" s="61">
        <v>1053.7547363848566</v>
      </c>
    </row>
    <row r="2777" spans="2:9" hidden="1" x14ac:dyDescent="0.3">
      <c r="B2777" s="16" t="s">
        <v>842</v>
      </c>
      <c r="C2777" s="16" t="s">
        <v>268</v>
      </c>
      <c r="D2777" s="15">
        <v>84</v>
      </c>
      <c r="E2777" s="15" t="s">
        <v>50</v>
      </c>
      <c r="F2777" s="16" t="s">
        <v>372</v>
      </c>
      <c r="G2777" s="15" t="s">
        <v>394</v>
      </c>
      <c r="H2777" s="89" t="s">
        <v>393</v>
      </c>
      <c r="I2777" s="61">
        <v>5695.0604408869822</v>
      </c>
    </row>
    <row r="2778" spans="2:9" hidden="1" x14ac:dyDescent="0.3">
      <c r="B2778" s="16" t="s">
        <v>842</v>
      </c>
      <c r="C2778" s="16" t="s">
        <v>268</v>
      </c>
      <c r="D2778" s="15">
        <v>90</v>
      </c>
      <c r="E2778" s="15" t="s">
        <v>52</v>
      </c>
      <c r="F2778" s="16" t="s">
        <v>372</v>
      </c>
      <c r="G2778" s="15" t="s">
        <v>395</v>
      </c>
      <c r="H2778" s="89" t="s">
        <v>384</v>
      </c>
      <c r="I2778" s="61">
        <v>239288.25381878068</v>
      </c>
    </row>
    <row r="2779" spans="2:9" hidden="1" x14ac:dyDescent="0.3">
      <c r="B2779" s="16" t="s">
        <v>842</v>
      </c>
      <c r="C2779" s="16" t="s">
        <v>268</v>
      </c>
      <c r="D2779" s="15">
        <v>91</v>
      </c>
      <c r="E2779" s="15" t="s">
        <v>54</v>
      </c>
      <c r="F2779" s="16" t="s">
        <v>372</v>
      </c>
      <c r="G2779" s="15" t="s">
        <v>396</v>
      </c>
      <c r="H2779" s="89" t="s">
        <v>384</v>
      </c>
      <c r="I2779" s="61">
        <v>244956.51355421686</v>
      </c>
    </row>
    <row r="2780" spans="2:9" hidden="1" x14ac:dyDescent="0.3">
      <c r="B2780" s="16" t="s">
        <v>842</v>
      </c>
      <c r="C2780" s="16" t="s">
        <v>268</v>
      </c>
      <c r="D2780" s="15">
        <v>98</v>
      </c>
      <c r="E2780" s="15" t="s">
        <v>56</v>
      </c>
      <c r="F2780" s="16" t="s">
        <v>372</v>
      </c>
      <c r="G2780" s="15" t="s">
        <v>397</v>
      </c>
      <c r="H2780" s="89" t="s">
        <v>381</v>
      </c>
      <c r="I2780" s="61">
        <v>468617.33051362383</v>
      </c>
    </row>
    <row r="2781" spans="2:9" hidden="1" x14ac:dyDescent="0.3">
      <c r="B2781" s="16" t="s">
        <v>842</v>
      </c>
      <c r="C2781" s="16" t="s">
        <v>268</v>
      </c>
      <c r="D2781" s="15">
        <v>109</v>
      </c>
      <c r="E2781" s="15" t="s">
        <v>58</v>
      </c>
      <c r="F2781" s="16" t="s">
        <v>372</v>
      </c>
      <c r="G2781" s="15" t="s">
        <v>398</v>
      </c>
      <c r="H2781" s="89" t="s">
        <v>393</v>
      </c>
      <c r="I2781" s="61">
        <v>9804.9919040198711</v>
      </c>
    </row>
    <row r="2782" spans="2:9" hidden="1" x14ac:dyDescent="0.3">
      <c r="B2782" s="16" t="s">
        <v>842</v>
      </c>
      <c r="C2782" s="16" t="s">
        <v>268</v>
      </c>
      <c r="D2782" s="15">
        <v>114</v>
      </c>
      <c r="E2782" s="15" t="s">
        <v>60</v>
      </c>
      <c r="F2782" s="16" t="s">
        <v>372</v>
      </c>
      <c r="G2782" s="15" t="s">
        <v>399</v>
      </c>
      <c r="H2782" s="89" t="s">
        <v>376</v>
      </c>
      <c r="I2782" s="61">
        <v>279064.38253012043</v>
      </c>
    </row>
    <row r="2783" spans="2:9" hidden="1" x14ac:dyDescent="0.3">
      <c r="B2783" s="16" t="s">
        <v>842</v>
      </c>
      <c r="C2783" s="16" t="s">
        <v>268</v>
      </c>
      <c r="D2783" s="15">
        <v>125</v>
      </c>
      <c r="E2783" s="15" t="s">
        <v>62</v>
      </c>
      <c r="F2783" s="16" t="s">
        <v>372</v>
      </c>
      <c r="G2783" s="15" t="s">
        <v>400</v>
      </c>
      <c r="H2783" s="89" t="s">
        <v>381</v>
      </c>
      <c r="I2783" s="61">
        <v>179466.19036408555</v>
      </c>
    </row>
    <row r="2784" spans="2:9" hidden="1" x14ac:dyDescent="0.3">
      <c r="B2784" s="16" t="s">
        <v>842</v>
      </c>
      <c r="C2784" s="16" t="s">
        <v>268</v>
      </c>
      <c r="D2784" s="15">
        <v>127</v>
      </c>
      <c r="E2784" s="15" t="s">
        <v>64</v>
      </c>
      <c r="F2784" s="16" t="s">
        <v>372</v>
      </c>
      <c r="G2784" s="15" t="s">
        <v>401</v>
      </c>
      <c r="H2784" s="89" t="s">
        <v>393</v>
      </c>
      <c r="I2784" s="61">
        <v>6430.8718213797329</v>
      </c>
    </row>
    <row r="2785" spans="2:9" hidden="1" x14ac:dyDescent="0.3">
      <c r="B2785" s="16" t="s">
        <v>842</v>
      </c>
      <c r="C2785" s="16" t="s">
        <v>268</v>
      </c>
      <c r="D2785" s="15">
        <v>128</v>
      </c>
      <c r="E2785" s="15" t="s">
        <v>66</v>
      </c>
      <c r="F2785" s="16" t="s">
        <v>372</v>
      </c>
      <c r="G2785" s="15" t="s">
        <v>402</v>
      </c>
      <c r="H2785" s="89" t="s">
        <v>384</v>
      </c>
      <c r="I2785" s="61">
        <v>204647.21385542164</v>
      </c>
    </row>
    <row r="2786" spans="2:9" hidden="1" x14ac:dyDescent="0.3">
      <c r="B2786" s="16" t="s">
        <v>842</v>
      </c>
      <c r="C2786" s="16" t="s">
        <v>268</v>
      </c>
      <c r="D2786" s="19">
        <v>130</v>
      </c>
      <c r="E2786" s="19" t="s">
        <v>68</v>
      </c>
      <c r="F2786" s="20" t="s">
        <v>372</v>
      </c>
      <c r="G2786" s="19" t="s">
        <v>403</v>
      </c>
      <c r="H2786" s="90" t="s">
        <v>404</v>
      </c>
      <c r="I2786" s="62">
        <v>151349.8205403788</v>
      </c>
    </row>
    <row r="2787" spans="2:9" hidden="1" x14ac:dyDescent="0.3">
      <c r="B2787" s="16" t="s">
        <v>304</v>
      </c>
      <c r="C2787" s="16" t="s">
        <v>262</v>
      </c>
      <c r="D2787" s="15">
        <v>2</v>
      </c>
      <c r="E2787" s="15" t="s">
        <v>6</v>
      </c>
      <c r="F2787" s="16" t="s">
        <v>372</v>
      </c>
      <c r="G2787" s="15" t="s">
        <v>373</v>
      </c>
      <c r="H2787" s="89" t="s">
        <v>374</v>
      </c>
      <c r="I2787" s="61">
        <v>2790.6438253012047</v>
      </c>
    </row>
    <row r="2788" spans="2:9" hidden="1" x14ac:dyDescent="0.3">
      <c r="B2788" s="16" t="s">
        <v>304</v>
      </c>
      <c r="C2788" s="16" t="s">
        <v>262</v>
      </c>
      <c r="D2788" s="15">
        <v>11</v>
      </c>
      <c r="E2788" s="15" t="s">
        <v>10</v>
      </c>
      <c r="F2788" s="16" t="s">
        <v>372</v>
      </c>
      <c r="G2788" s="15" t="s">
        <v>375</v>
      </c>
      <c r="H2788" s="89" t="s">
        <v>376</v>
      </c>
      <c r="I2788" s="61">
        <v>322474.39759036142</v>
      </c>
    </row>
    <row r="2789" spans="2:9" hidden="1" x14ac:dyDescent="0.3">
      <c r="B2789" s="16" t="s">
        <v>304</v>
      </c>
      <c r="C2789" s="16" t="s">
        <v>262</v>
      </c>
      <c r="D2789" s="15">
        <v>23</v>
      </c>
      <c r="E2789" s="15" t="s">
        <v>323</v>
      </c>
      <c r="F2789" s="16" t="s">
        <v>372</v>
      </c>
      <c r="G2789" s="15" t="s">
        <v>377</v>
      </c>
      <c r="H2789" s="89" t="s">
        <v>376</v>
      </c>
      <c r="I2789" s="61">
        <v>121548.04216867467</v>
      </c>
    </row>
    <row r="2790" spans="2:9" hidden="1" x14ac:dyDescent="0.3">
      <c r="B2790" s="16" t="s">
        <v>304</v>
      </c>
      <c r="C2790" s="16" t="s">
        <v>262</v>
      </c>
      <c r="D2790" s="15">
        <v>24</v>
      </c>
      <c r="E2790" s="15" t="s">
        <v>14</v>
      </c>
      <c r="F2790" s="16" t="s">
        <v>372</v>
      </c>
      <c r="G2790" s="15" t="s">
        <v>378</v>
      </c>
      <c r="H2790" s="89" t="s">
        <v>376</v>
      </c>
      <c r="I2790" s="61">
        <v>123526.57882760004</v>
      </c>
    </row>
    <row r="2791" spans="2:9" hidden="1" x14ac:dyDescent="0.3">
      <c r="B2791" s="16" t="s">
        <v>304</v>
      </c>
      <c r="C2791" s="16" t="s">
        <v>262</v>
      </c>
      <c r="D2791" s="15">
        <v>25</v>
      </c>
      <c r="E2791" s="15" t="s">
        <v>18</v>
      </c>
      <c r="F2791" s="16" t="s">
        <v>372</v>
      </c>
      <c r="G2791" s="15" t="s">
        <v>379</v>
      </c>
      <c r="H2791" s="89" t="s">
        <v>374</v>
      </c>
      <c r="I2791" s="61">
        <v>136431.4759036144</v>
      </c>
    </row>
    <row r="2792" spans="2:9" hidden="1" x14ac:dyDescent="0.3">
      <c r="B2792" s="16" t="s">
        <v>304</v>
      </c>
      <c r="C2792" s="16" t="s">
        <v>262</v>
      </c>
      <c r="D2792" s="15">
        <v>26</v>
      </c>
      <c r="E2792" s="15" t="s">
        <v>22</v>
      </c>
      <c r="F2792" s="16" t="s">
        <v>372</v>
      </c>
      <c r="G2792" s="15" t="s">
        <v>380</v>
      </c>
      <c r="H2792" s="89" t="s">
        <v>381</v>
      </c>
      <c r="I2792" s="61">
        <v>97210.853113879668</v>
      </c>
    </row>
    <row r="2793" spans="2:9" hidden="1" x14ac:dyDescent="0.3">
      <c r="B2793" s="16" t="s">
        <v>304</v>
      </c>
      <c r="C2793" s="16" t="s">
        <v>262</v>
      </c>
      <c r="D2793" s="15">
        <v>27</v>
      </c>
      <c r="E2793" s="15" t="s">
        <v>26</v>
      </c>
      <c r="F2793" s="16" t="s">
        <v>372</v>
      </c>
      <c r="G2793" s="15" t="s">
        <v>382</v>
      </c>
      <c r="H2793" s="89" t="s">
        <v>374</v>
      </c>
      <c r="I2793" s="61">
        <v>4322.7423052362728</v>
      </c>
    </row>
    <row r="2794" spans="2:9" hidden="1" x14ac:dyDescent="0.3">
      <c r="B2794" s="16" t="s">
        <v>304</v>
      </c>
      <c r="C2794" s="16" t="s">
        <v>262</v>
      </c>
      <c r="D2794" s="15">
        <v>28</v>
      </c>
      <c r="E2794" s="15" t="s">
        <v>30</v>
      </c>
      <c r="F2794" s="16" t="s">
        <v>372</v>
      </c>
      <c r="G2794" s="15" t="s">
        <v>383</v>
      </c>
      <c r="H2794" s="89" t="s">
        <v>384</v>
      </c>
      <c r="I2794" s="61">
        <v>235654.36746987945</v>
      </c>
    </row>
    <row r="2795" spans="2:9" hidden="1" x14ac:dyDescent="0.3">
      <c r="B2795" s="16" t="s">
        <v>304</v>
      </c>
      <c r="C2795" s="16" t="s">
        <v>262</v>
      </c>
      <c r="D2795" s="15">
        <v>29</v>
      </c>
      <c r="E2795" s="15" t="s">
        <v>34</v>
      </c>
      <c r="F2795" s="16" t="s">
        <v>372</v>
      </c>
      <c r="G2795" s="15" t="s">
        <v>385</v>
      </c>
      <c r="H2795" s="89" t="s">
        <v>384</v>
      </c>
      <c r="I2795" s="61">
        <v>248057.22891566259</v>
      </c>
    </row>
    <row r="2796" spans="2:9" hidden="1" x14ac:dyDescent="0.3">
      <c r="B2796" s="16" t="s">
        <v>304</v>
      </c>
      <c r="C2796" s="16" t="s">
        <v>262</v>
      </c>
      <c r="D2796" s="15">
        <v>31</v>
      </c>
      <c r="E2796" s="15" t="s">
        <v>36</v>
      </c>
      <c r="F2796" s="16" t="s">
        <v>372</v>
      </c>
      <c r="G2796" s="15" t="s">
        <v>386</v>
      </c>
      <c r="H2796" s="89" t="s">
        <v>384</v>
      </c>
      <c r="I2796" s="61">
        <v>8390.5357680722882</v>
      </c>
    </row>
    <row r="2797" spans="2:9" hidden="1" x14ac:dyDescent="0.3">
      <c r="B2797" s="16" t="s">
        <v>304</v>
      </c>
      <c r="C2797" s="16" t="s">
        <v>262</v>
      </c>
      <c r="D2797" s="15">
        <v>34</v>
      </c>
      <c r="E2797" s="15" t="s">
        <v>38</v>
      </c>
      <c r="F2797" s="16" t="s">
        <v>372</v>
      </c>
      <c r="G2797" s="15" t="s">
        <v>387</v>
      </c>
      <c r="H2797" s="89" t="s">
        <v>384</v>
      </c>
      <c r="I2797" s="61">
        <v>7537.8390436746986</v>
      </c>
    </row>
    <row r="2798" spans="2:9" hidden="1" x14ac:dyDescent="0.3">
      <c r="B2798" s="16" t="s">
        <v>304</v>
      </c>
      <c r="C2798" s="16" t="s">
        <v>262</v>
      </c>
      <c r="D2798" s="15">
        <v>35</v>
      </c>
      <c r="E2798" s="15" t="s">
        <v>40</v>
      </c>
      <c r="F2798" s="16" t="s">
        <v>372</v>
      </c>
      <c r="G2798" s="15" t="s">
        <v>388</v>
      </c>
      <c r="H2798" s="89" t="s">
        <v>384</v>
      </c>
      <c r="I2798" s="61">
        <v>149555.15863673796</v>
      </c>
    </row>
    <row r="2799" spans="2:9" hidden="1" x14ac:dyDescent="0.3">
      <c r="B2799" s="16" t="s">
        <v>304</v>
      </c>
      <c r="C2799" s="16" t="s">
        <v>262</v>
      </c>
      <c r="D2799" s="15">
        <v>38</v>
      </c>
      <c r="E2799" s="15" t="s">
        <v>42</v>
      </c>
      <c r="F2799" s="16" t="s">
        <v>372</v>
      </c>
      <c r="G2799" s="15" t="s">
        <v>389</v>
      </c>
      <c r="H2799" s="89" t="s">
        <v>374</v>
      </c>
      <c r="I2799" s="61">
        <v>82313.313793237132</v>
      </c>
    </row>
    <row r="2800" spans="2:9" hidden="1" x14ac:dyDescent="0.3">
      <c r="B2800" s="16" t="s">
        <v>304</v>
      </c>
      <c r="C2800" s="16" t="s">
        <v>262</v>
      </c>
      <c r="D2800" s="15">
        <v>42</v>
      </c>
      <c r="E2800" s="15" t="s">
        <v>44</v>
      </c>
      <c r="F2800" s="16" t="s">
        <v>372</v>
      </c>
      <c r="G2800" s="15" t="s">
        <v>390</v>
      </c>
      <c r="H2800" s="89" t="s">
        <v>374</v>
      </c>
      <c r="I2800" s="61">
        <v>29468.57865210843</v>
      </c>
    </row>
    <row r="2801" spans="2:9" hidden="1" x14ac:dyDescent="0.3">
      <c r="B2801" s="16" t="s">
        <v>304</v>
      </c>
      <c r="C2801" s="16" t="s">
        <v>262</v>
      </c>
      <c r="D2801" s="15">
        <v>59</v>
      </c>
      <c r="E2801" s="15" t="s">
        <v>46</v>
      </c>
      <c r="F2801" s="16" t="s">
        <v>372</v>
      </c>
      <c r="G2801" s="15" t="s">
        <v>391</v>
      </c>
      <c r="H2801" s="89" t="s">
        <v>374</v>
      </c>
      <c r="I2801" s="61">
        <v>66333.474402017921</v>
      </c>
    </row>
    <row r="2802" spans="2:9" hidden="1" x14ac:dyDescent="0.3">
      <c r="B2802" s="16" t="s">
        <v>304</v>
      </c>
      <c r="C2802" s="16" t="s">
        <v>262</v>
      </c>
      <c r="D2802" s="15">
        <v>65</v>
      </c>
      <c r="E2802" s="15" t="s">
        <v>48</v>
      </c>
      <c r="F2802" s="16" t="s">
        <v>372</v>
      </c>
      <c r="G2802" s="15" t="s">
        <v>392</v>
      </c>
      <c r="H2802" s="89" t="s">
        <v>393</v>
      </c>
      <c r="I2802" s="61">
        <v>996.63557715522177</v>
      </c>
    </row>
    <row r="2803" spans="2:9" hidden="1" x14ac:dyDescent="0.3">
      <c r="B2803" s="16" t="s">
        <v>304</v>
      </c>
      <c r="C2803" s="16" t="s">
        <v>262</v>
      </c>
      <c r="D2803" s="15">
        <v>84</v>
      </c>
      <c r="E2803" s="15" t="s">
        <v>50</v>
      </c>
      <c r="F2803" s="16" t="s">
        <v>372</v>
      </c>
      <c r="G2803" s="15" t="s">
        <v>394</v>
      </c>
      <c r="H2803" s="89" t="s">
        <v>393</v>
      </c>
      <c r="I2803" s="61">
        <v>7653.8057981927686</v>
      </c>
    </row>
    <row r="2804" spans="2:9" hidden="1" x14ac:dyDescent="0.3">
      <c r="B2804" s="16" t="s">
        <v>304</v>
      </c>
      <c r="C2804" s="16" t="s">
        <v>262</v>
      </c>
      <c r="D2804" s="15">
        <v>90</v>
      </c>
      <c r="E2804" s="15" t="s">
        <v>52</v>
      </c>
      <c r="F2804" s="16" t="s">
        <v>372</v>
      </c>
      <c r="G2804" s="15" t="s">
        <v>395</v>
      </c>
      <c r="H2804" s="89" t="s">
        <v>384</v>
      </c>
      <c r="I2804" s="61">
        <v>268111.35446670162</v>
      </c>
    </row>
    <row r="2805" spans="2:9" hidden="1" x14ac:dyDescent="0.3">
      <c r="B2805" s="16" t="s">
        <v>304</v>
      </c>
      <c r="C2805" s="16" t="s">
        <v>262</v>
      </c>
      <c r="D2805" s="15">
        <v>91</v>
      </c>
      <c r="E2805" s="15" t="s">
        <v>54</v>
      </c>
      <c r="F2805" s="16" t="s">
        <v>372</v>
      </c>
      <c r="G2805" s="15" t="s">
        <v>396</v>
      </c>
      <c r="H2805" s="89" t="s">
        <v>384</v>
      </c>
      <c r="I2805" s="61">
        <v>324954.96987951803</v>
      </c>
    </row>
    <row r="2806" spans="2:9" hidden="1" x14ac:dyDescent="0.3">
      <c r="B2806" s="16" t="s">
        <v>304</v>
      </c>
      <c r="C2806" s="16" t="s">
        <v>262</v>
      </c>
      <c r="D2806" s="15">
        <v>98</v>
      </c>
      <c r="E2806" s="15" t="s">
        <v>56</v>
      </c>
      <c r="F2806" s="16" t="s">
        <v>372</v>
      </c>
      <c r="G2806" s="15" t="s">
        <v>397</v>
      </c>
      <c r="H2806" s="89" t="s">
        <v>381</v>
      </c>
      <c r="I2806" s="61">
        <v>675749.02943222411</v>
      </c>
    </row>
    <row r="2807" spans="2:9" hidden="1" x14ac:dyDescent="0.3">
      <c r="B2807" s="16" t="s">
        <v>304</v>
      </c>
      <c r="C2807" s="16" t="s">
        <v>262</v>
      </c>
      <c r="D2807" s="15">
        <v>109</v>
      </c>
      <c r="E2807" s="15" t="s">
        <v>58</v>
      </c>
      <c r="F2807" s="16" t="s">
        <v>372</v>
      </c>
      <c r="G2807" s="15" t="s">
        <v>398</v>
      </c>
      <c r="H2807" s="89" t="s">
        <v>393</v>
      </c>
      <c r="I2807" s="61">
        <v>6448.2476656626486</v>
      </c>
    </row>
    <row r="2808" spans="2:9" hidden="1" x14ac:dyDescent="0.3">
      <c r="B2808" s="16" t="s">
        <v>304</v>
      </c>
      <c r="C2808" s="16" t="s">
        <v>262</v>
      </c>
      <c r="D2808" s="15">
        <v>114</v>
      </c>
      <c r="E2808" s="15" t="s">
        <v>60</v>
      </c>
      <c r="F2808" s="16" t="s">
        <v>372</v>
      </c>
      <c r="G2808" s="15" t="s">
        <v>399</v>
      </c>
      <c r="H2808" s="89" t="s">
        <v>376</v>
      </c>
      <c r="I2808" s="61">
        <v>322474.39759036142</v>
      </c>
    </row>
    <row r="2809" spans="2:9" hidden="1" x14ac:dyDescent="0.3">
      <c r="B2809" s="16" t="s">
        <v>304</v>
      </c>
      <c r="C2809" s="16" t="s">
        <v>262</v>
      </c>
      <c r="D2809" s="15">
        <v>125</v>
      </c>
      <c r="E2809" s="15" t="s">
        <v>62</v>
      </c>
      <c r="F2809" s="16" t="s">
        <v>372</v>
      </c>
      <c r="G2809" s="15" t="s">
        <v>400</v>
      </c>
      <c r="H2809" s="89" t="s">
        <v>381</v>
      </c>
      <c r="I2809" s="61">
        <v>253654.31364808098</v>
      </c>
    </row>
    <row r="2810" spans="2:9" hidden="1" x14ac:dyDescent="0.3">
      <c r="B2810" s="16" t="s">
        <v>304</v>
      </c>
      <c r="C2810" s="16" t="s">
        <v>262</v>
      </c>
      <c r="D2810" s="15">
        <v>127</v>
      </c>
      <c r="E2810" s="15" t="s">
        <v>64</v>
      </c>
      <c r="F2810" s="16" t="s">
        <v>372</v>
      </c>
      <c r="G2810" s="15" t="s">
        <v>401</v>
      </c>
      <c r="H2810" s="89" t="s">
        <v>393</v>
      </c>
      <c r="I2810" s="61">
        <v>7317.6882530120474</v>
      </c>
    </row>
    <row r="2811" spans="2:9" hidden="1" x14ac:dyDescent="0.3">
      <c r="B2811" s="16" t="s">
        <v>304</v>
      </c>
      <c r="C2811" s="16" t="s">
        <v>262</v>
      </c>
      <c r="D2811" s="15">
        <v>128</v>
      </c>
      <c r="E2811" s="15" t="s">
        <v>66</v>
      </c>
      <c r="F2811" s="16" t="s">
        <v>372</v>
      </c>
      <c r="G2811" s="15" t="s">
        <v>402</v>
      </c>
      <c r="H2811" s="89" t="s">
        <v>384</v>
      </c>
      <c r="I2811" s="61">
        <v>109629.9134870744</v>
      </c>
    </row>
    <row r="2812" spans="2:9" hidden="1" x14ac:dyDescent="0.3">
      <c r="B2812" s="16" t="s">
        <v>304</v>
      </c>
      <c r="C2812" s="16" t="s">
        <v>262</v>
      </c>
      <c r="D2812" s="19">
        <v>130</v>
      </c>
      <c r="E2812" s="19" t="s">
        <v>68</v>
      </c>
      <c r="F2812" s="20" t="s">
        <v>372</v>
      </c>
      <c r="G2812" s="19" t="s">
        <v>403</v>
      </c>
      <c r="H2812" s="90" t="s">
        <v>404</v>
      </c>
      <c r="I2812" s="62">
        <v>322474.39759036142</v>
      </c>
    </row>
    <row r="2813" spans="2:9" hidden="1" x14ac:dyDescent="0.3">
      <c r="B2813" s="16" t="s">
        <v>304</v>
      </c>
      <c r="C2813" s="16" t="s">
        <v>270</v>
      </c>
      <c r="D2813" s="15">
        <v>2</v>
      </c>
      <c r="E2813" s="15" t="s">
        <v>6</v>
      </c>
      <c r="F2813" s="16" t="s">
        <v>372</v>
      </c>
      <c r="G2813" s="15" t="s">
        <v>373</v>
      </c>
      <c r="H2813" s="89" t="s">
        <v>374</v>
      </c>
      <c r="I2813" s="61">
        <v>3775.3643584553347</v>
      </c>
    </row>
    <row r="2814" spans="2:9" hidden="1" x14ac:dyDescent="0.3">
      <c r="B2814" s="16" t="s">
        <v>304</v>
      </c>
      <c r="C2814" s="16" t="s">
        <v>270</v>
      </c>
      <c r="D2814" s="15">
        <v>11</v>
      </c>
      <c r="E2814" s="15" t="s">
        <v>10</v>
      </c>
      <c r="F2814" s="16" t="s">
        <v>372</v>
      </c>
      <c r="G2814" s="15" t="s">
        <v>375</v>
      </c>
      <c r="H2814" s="89" t="s">
        <v>376</v>
      </c>
      <c r="I2814" s="61">
        <v>190038.08186434346</v>
      </c>
    </row>
    <row r="2815" spans="2:9" hidden="1" x14ac:dyDescent="0.3">
      <c r="B2815" s="16" t="s">
        <v>304</v>
      </c>
      <c r="C2815" s="16" t="s">
        <v>270</v>
      </c>
      <c r="D2815" s="15">
        <v>23</v>
      </c>
      <c r="E2815" s="15" t="s">
        <v>323</v>
      </c>
      <c r="F2815" s="16" t="s">
        <v>372</v>
      </c>
      <c r="G2815" s="15" t="s">
        <v>377</v>
      </c>
      <c r="H2815" s="89" t="s">
        <v>376</v>
      </c>
      <c r="I2815" s="61">
        <v>172209.89833383675</v>
      </c>
    </row>
    <row r="2816" spans="2:9" hidden="1" x14ac:dyDescent="0.3">
      <c r="B2816" s="16" t="s">
        <v>304</v>
      </c>
      <c r="C2816" s="16" t="s">
        <v>270</v>
      </c>
      <c r="D2816" s="15">
        <v>24</v>
      </c>
      <c r="E2816" s="15" t="s">
        <v>14</v>
      </c>
      <c r="F2816" s="16" t="s">
        <v>372</v>
      </c>
      <c r="G2816" s="15" t="s">
        <v>378</v>
      </c>
      <c r="H2816" s="89" t="s">
        <v>376</v>
      </c>
      <c r="I2816" s="61">
        <v>175204.62065321149</v>
      </c>
    </row>
    <row r="2817" spans="2:9" hidden="1" x14ac:dyDescent="0.3">
      <c r="B2817" s="16" t="s">
        <v>304</v>
      </c>
      <c r="C2817" s="16" t="s">
        <v>270</v>
      </c>
      <c r="D2817" s="15">
        <v>25</v>
      </c>
      <c r="E2817" s="15" t="s">
        <v>18</v>
      </c>
      <c r="F2817" s="16" t="s">
        <v>372</v>
      </c>
      <c r="G2817" s="15" t="s">
        <v>379</v>
      </c>
      <c r="H2817" s="89" t="s">
        <v>374</v>
      </c>
      <c r="I2817" s="61">
        <v>87512.528915060655</v>
      </c>
    </row>
    <row r="2818" spans="2:9" hidden="1" x14ac:dyDescent="0.3">
      <c r="B2818" s="16" t="s">
        <v>304</v>
      </c>
      <c r="C2818" s="16" t="s">
        <v>270</v>
      </c>
      <c r="D2818" s="15">
        <v>26</v>
      </c>
      <c r="E2818" s="15" t="s">
        <v>22</v>
      </c>
      <c r="F2818" s="16" t="s">
        <v>372</v>
      </c>
      <c r="G2818" s="15" t="s">
        <v>380</v>
      </c>
      <c r="H2818" s="89" t="s">
        <v>381</v>
      </c>
      <c r="I2818" s="61">
        <v>106734.73033608208</v>
      </c>
    </row>
    <row r="2819" spans="2:9" hidden="1" x14ac:dyDescent="0.3">
      <c r="B2819" s="16" t="s">
        <v>304</v>
      </c>
      <c r="C2819" s="16" t="s">
        <v>270</v>
      </c>
      <c r="D2819" s="15">
        <v>27</v>
      </c>
      <c r="E2819" s="15" t="s">
        <v>26</v>
      </c>
      <c r="F2819" s="16" t="s">
        <v>372</v>
      </c>
      <c r="G2819" s="15" t="s">
        <v>382</v>
      </c>
      <c r="H2819" s="89" t="s">
        <v>374</v>
      </c>
      <c r="I2819" s="61">
        <v>1952.5921511612512</v>
      </c>
    </row>
    <row r="2820" spans="2:9" hidden="1" x14ac:dyDescent="0.3">
      <c r="B2820" s="16" t="s">
        <v>304</v>
      </c>
      <c r="C2820" s="16" t="s">
        <v>270</v>
      </c>
      <c r="D2820" s="15">
        <v>28</v>
      </c>
      <c r="E2820" s="15" t="s">
        <v>30</v>
      </c>
      <c r="F2820" s="16" t="s">
        <v>372</v>
      </c>
      <c r="G2820" s="15" t="s">
        <v>383</v>
      </c>
      <c r="H2820" s="89" t="s">
        <v>384</v>
      </c>
      <c r="I2820" s="61">
        <v>149210.58458756848</v>
      </c>
    </row>
    <row r="2821" spans="2:9" hidden="1" x14ac:dyDescent="0.3">
      <c r="B2821" s="16" t="s">
        <v>304</v>
      </c>
      <c r="C2821" s="16" t="s">
        <v>270</v>
      </c>
      <c r="D2821" s="15">
        <v>29</v>
      </c>
      <c r="E2821" s="15" t="s">
        <v>34</v>
      </c>
      <c r="F2821" s="16" t="s">
        <v>372</v>
      </c>
      <c r="G2821" s="15" t="s">
        <v>385</v>
      </c>
      <c r="H2821" s="89" t="s">
        <v>384</v>
      </c>
      <c r="I2821" s="61">
        <v>139302.62379367984</v>
      </c>
    </row>
    <row r="2822" spans="2:9" hidden="1" x14ac:dyDescent="0.3">
      <c r="B2822" s="16" t="s">
        <v>304</v>
      </c>
      <c r="C2822" s="16" t="s">
        <v>270</v>
      </c>
      <c r="D2822" s="15">
        <v>31</v>
      </c>
      <c r="E2822" s="15" t="s">
        <v>36</v>
      </c>
      <c r="F2822" s="16" t="s">
        <v>372</v>
      </c>
      <c r="G2822" s="15" t="s">
        <v>386</v>
      </c>
      <c r="H2822" s="89" t="s">
        <v>384</v>
      </c>
      <c r="I2822" s="61">
        <v>10926.472683503669</v>
      </c>
    </row>
    <row r="2823" spans="2:9" hidden="1" x14ac:dyDescent="0.3">
      <c r="B2823" s="16" t="s">
        <v>304</v>
      </c>
      <c r="C2823" s="16" t="s">
        <v>270</v>
      </c>
      <c r="D2823" s="15">
        <v>34</v>
      </c>
      <c r="E2823" s="15" t="s">
        <v>38</v>
      </c>
      <c r="F2823" s="16" t="s">
        <v>372</v>
      </c>
      <c r="G2823" s="15" t="s">
        <v>387</v>
      </c>
      <c r="H2823" s="89" t="s">
        <v>384</v>
      </c>
      <c r="I2823" s="61">
        <v>9400.4390512707978</v>
      </c>
    </row>
    <row r="2824" spans="2:9" hidden="1" x14ac:dyDescent="0.3">
      <c r="B2824" s="16" t="s">
        <v>304</v>
      </c>
      <c r="C2824" s="16" t="s">
        <v>270</v>
      </c>
      <c r="D2824" s="15">
        <v>35</v>
      </c>
      <c r="E2824" s="15" t="s">
        <v>40</v>
      </c>
      <c r="F2824" s="16" t="s">
        <v>372</v>
      </c>
      <c r="G2824" s="15" t="s">
        <v>388</v>
      </c>
      <c r="H2824" s="89" t="s">
        <v>384</v>
      </c>
      <c r="I2824" s="61">
        <v>159901.34250109541</v>
      </c>
    </row>
    <row r="2825" spans="2:9" hidden="1" x14ac:dyDescent="0.3">
      <c r="B2825" s="16" t="s">
        <v>304</v>
      </c>
      <c r="C2825" s="16" t="s">
        <v>270</v>
      </c>
      <c r="D2825" s="15">
        <v>38</v>
      </c>
      <c r="E2825" s="15" t="s">
        <v>42</v>
      </c>
      <c r="F2825" s="16" t="s">
        <v>372</v>
      </c>
      <c r="G2825" s="15" t="s">
        <v>389</v>
      </c>
      <c r="H2825" s="89" t="s">
        <v>374</v>
      </c>
      <c r="I2825" s="61">
        <v>82313.313793237132</v>
      </c>
    </row>
    <row r="2826" spans="2:9" hidden="1" x14ac:dyDescent="0.3">
      <c r="B2826" s="16" t="s">
        <v>304</v>
      </c>
      <c r="C2826" s="16" t="s">
        <v>270</v>
      </c>
      <c r="D2826" s="15">
        <v>42</v>
      </c>
      <c r="E2826" s="15" t="s">
        <v>44</v>
      </c>
      <c r="F2826" s="16" t="s">
        <v>372</v>
      </c>
      <c r="G2826" s="15" t="s">
        <v>390</v>
      </c>
      <c r="H2826" s="89" t="s">
        <v>374</v>
      </c>
      <c r="I2826" s="61">
        <v>14332.941186854017</v>
      </c>
    </row>
    <row r="2827" spans="2:9" hidden="1" x14ac:dyDescent="0.3">
      <c r="B2827" s="16" t="s">
        <v>304</v>
      </c>
      <c r="C2827" s="16" t="s">
        <v>270</v>
      </c>
      <c r="D2827" s="15">
        <v>59</v>
      </c>
      <c r="E2827" s="15" t="s">
        <v>46</v>
      </c>
      <c r="F2827" s="16" t="s">
        <v>372</v>
      </c>
      <c r="G2827" s="15" t="s">
        <v>391</v>
      </c>
      <c r="H2827" s="89" t="s">
        <v>374</v>
      </c>
      <c r="I2827" s="61">
        <v>103468.41894753797</v>
      </c>
    </row>
    <row r="2828" spans="2:9" hidden="1" x14ac:dyDescent="0.3">
      <c r="B2828" s="16" t="s">
        <v>304</v>
      </c>
      <c r="C2828" s="16" t="s">
        <v>270</v>
      </c>
      <c r="D2828" s="15">
        <v>65</v>
      </c>
      <c r="E2828" s="15" t="s">
        <v>48</v>
      </c>
      <c r="F2828" s="16" t="s">
        <v>372</v>
      </c>
      <c r="G2828" s="15" t="s">
        <v>392</v>
      </c>
      <c r="H2828" s="89" t="s">
        <v>393</v>
      </c>
      <c r="I2828" s="61">
        <v>1053.7547363848566</v>
      </c>
    </row>
    <row r="2829" spans="2:9" hidden="1" x14ac:dyDescent="0.3">
      <c r="B2829" s="16" t="s">
        <v>304</v>
      </c>
      <c r="C2829" s="16" t="s">
        <v>270</v>
      </c>
      <c r="D2829" s="15">
        <v>84</v>
      </c>
      <c r="E2829" s="15" t="s">
        <v>50</v>
      </c>
      <c r="F2829" s="16" t="s">
        <v>372</v>
      </c>
      <c r="G2829" s="15" t="s">
        <v>394</v>
      </c>
      <c r="H2829" s="89" t="s">
        <v>393</v>
      </c>
      <c r="I2829" s="61">
        <v>8542.7035524558833</v>
      </c>
    </row>
    <row r="2830" spans="2:9" hidden="1" x14ac:dyDescent="0.3">
      <c r="B2830" s="16" t="s">
        <v>304</v>
      </c>
      <c r="C2830" s="16" t="s">
        <v>270</v>
      </c>
      <c r="D2830" s="15">
        <v>90</v>
      </c>
      <c r="E2830" s="15" t="s">
        <v>52</v>
      </c>
      <c r="F2830" s="16" t="s">
        <v>372</v>
      </c>
      <c r="G2830" s="15" t="s">
        <v>395</v>
      </c>
      <c r="H2830" s="89" t="s">
        <v>384</v>
      </c>
      <c r="I2830" s="61">
        <v>209683.75948518759</v>
      </c>
    </row>
    <row r="2831" spans="2:9" hidden="1" x14ac:dyDescent="0.3">
      <c r="B2831" s="16" t="s">
        <v>304</v>
      </c>
      <c r="C2831" s="16" t="s">
        <v>270</v>
      </c>
      <c r="D2831" s="15">
        <v>91</v>
      </c>
      <c r="E2831" s="15" t="s">
        <v>54</v>
      </c>
      <c r="F2831" s="16" t="s">
        <v>372</v>
      </c>
      <c r="G2831" s="15" t="s">
        <v>396</v>
      </c>
      <c r="H2831" s="89" t="s">
        <v>384</v>
      </c>
      <c r="I2831" s="61">
        <v>186774.61997572478</v>
      </c>
    </row>
    <row r="2832" spans="2:9" hidden="1" x14ac:dyDescent="0.3">
      <c r="B2832" s="16" t="s">
        <v>304</v>
      </c>
      <c r="C2832" s="16" t="s">
        <v>270</v>
      </c>
      <c r="D2832" s="15">
        <v>98</v>
      </c>
      <c r="E2832" s="15" t="s">
        <v>56</v>
      </c>
      <c r="F2832" s="16" t="s">
        <v>372</v>
      </c>
      <c r="G2832" s="15" t="s">
        <v>397</v>
      </c>
      <c r="H2832" s="89" t="s">
        <v>381</v>
      </c>
      <c r="I2832" s="61">
        <v>675749.02943222411</v>
      </c>
    </row>
    <row r="2833" spans="2:9" hidden="1" x14ac:dyDescent="0.3">
      <c r="B2833" s="16" t="s">
        <v>304</v>
      </c>
      <c r="C2833" s="16" t="s">
        <v>270</v>
      </c>
      <c r="D2833" s="15">
        <v>109</v>
      </c>
      <c r="E2833" s="15" t="s">
        <v>58</v>
      </c>
      <c r="F2833" s="16" t="s">
        <v>372</v>
      </c>
      <c r="G2833" s="15" t="s">
        <v>398</v>
      </c>
      <c r="H2833" s="89" t="s">
        <v>393</v>
      </c>
      <c r="I2833" s="61">
        <v>9804.9919040198711</v>
      </c>
    </row>
    <row r="2834" spans="2:9" hidden="1" x14ac:dyDescent="0.3">
      <c r="B2834" s="16" t="s">
        <v>304</v>
      </c>
      <c r="C2834" s="16" t="s">
        <v>270</v>
      </c>
      <c r="D2834" s="15">
        <v>114</v>
      </c>
      <c r="E2834" s="15" t="s">
        <v>60</v>
      </c>
      <c r="F2834" s="16" t="s">
        <v>372</v>
      </c>
      <c r="G2834" s="15" t="s">
        <v>399</v>
      </c>
      <c r="H2834" s="89" t="s">
        <v>376</v>
      </c>
      <c r="I2834" s="61">
        <v>222034.66257086216</v>
      </c>
    </row>
    <row r="2835" spans="2:9" hidden="1" x14ac:dyDescent="0.3">
      <c r="B2835" s="16" t="s">
        <v>304</v>
      </c>
      <c r="C2835" s="16" t="s">
        <v>270</v>
      </c>
      <c r="D2835" s="15">
        <v>125</v>
      </c>
      <c r="E2835" s="15" t="s">
        <v>62</v>
      </c>
      <c r="F2835" s="16" t="s">
        <v>372</v>
      </c>
      <c r="G2835" s="15" t="s">
        <v>400</v>
      </c>
      <c r="H2835" s="89" t="s">
        <v>381</v>
      </c>
      <c r="I2835" s="61">
        <v>253654.31364808098</v>
      </c>
    </row>
    <row r="2836" spans="2:9" hidden="1" x14ac:dyDescent="0.3">
      <c r="B2836" s="16" t="s">
        <v>304</v>
      </c>
      <c r="C2836" s="16" t="s">
        <v>270</v>
      </c>
      <c r="D2836" s="15">
        <v>127</v>
      </c>
      <c r="E2836" s="15" t="s">
        <v>64</v>
      </c>
      <c r="F2836" s="16" t="s">
        <v>372</v>
      </c>
      <c r="G2836" s="15" t="s">
        <v>401</v>
      </c>
      <c r="H2836" s="89" t="s">
        <v>393</v>
      </c>
      <c r="I2836" s="61">
        <v>7680.5735748379175</v>
      </c>
    </row>
    <row r="2837" spans="2:9" hidden="1" x14ac:dyDescent="0.3">
      <c r="B2837" s="16" t="s">
        <v>304</v>
      </c>
      <c r="C2837" s="16" t="s">
        <v>270</v>
      </c>
      <c r="D2837" s="15">
        <v>128</v>
      </c>
      <c r="E2837" s="15" t="s">
        <v>66</v>
      </c>
      <c r="F2837" s="16" t="s">
        <v>372</v>
      </c>
      <c r="G2837" s="15" t="s">
        <v>402</v>
      </c>
      <c r="H2837" s="89" t="s">
        <v>384</v>
      </c>
      <c r="I2837" s="61">
        <v>138362.31456564041</v>
      </c>
    </row>
    <row r="2838" spans="2:9" hidden="1" x14ac:dyDescent="0.3">
      <c r="B2838" s="16" t="s">
        <v>304</v>
      </c>
      <c r="C2838" s="16" t="s">
        <v>270</v>
      </c>
      <c r="D2838" s="19">
        <v>130</v>
      </c>
      <c r="E2838" s="19" t="s">
        <v>68</v>
      </c>
      <c r="F2838" s="20" t="s">
        <v>372</v>
      </c>
      <c r="G2838" s="19" t="s">
        <v>403</v>
      </c>
      <c r="H2838" s="90" t="s">
        <v>404</v>
      </c>
      <c r="I2838" s="62">
        <v>143415.38046658371</v>
      </c>
    </row>
    <row r="2839" spans="2:9" hidden="1" x14ac:dyDescent="0.3">
      <c r="B2839" s="16" t="s">
        <v>304</v>
      </c>
      <c r="C2839" s="16" t="s">
        <v>271</v>
      </c>
      <c r="D2839" s="15">
        <v>2</v>
      </c>
      <c r="E2839" s="15" t="s">
        <v>6</v>
      </c>
      <c r="F2839" s="16" t="s">
        <v>372</v>
      </c>
      <c r="G2839" s="15" t="s">
        <v>373</v>
      </c>
      <c r="H2839" s="89" t="s">
        <v>374</v>
      </c>
      <c r="I2839" s="61">
        <v>2790.6438253012047</v>
      </c>
    </row>
    <row r="2840" spans="2:9" hidden="1" x14ac:dyDescent="0.3">
      <c r="B2840" s="16" t="s">
        <v>304</v>
      </c>
      <c r="C2840" s="16" t="s">
        <v>271</v>
      </c>
      <c r="D2840" s="15">
        <v>11</v>
      </c>
      <c r="E2840" s="15" t="s">
        <v>10</v>
      </c>
      <c r="F2840" s="16" t="s">
        <v>372</v>
      </c>
      <c r="G2840" s="15" t="s">
        <v>375</v>
      </c>
      <c r="H2840" s="89" t="s">
        <v>376</v>
      </c>
      <c r="I2840" s="61">
        <v>322474.39759036142</v>
      </c>
    </row>
    <row r="2841" spans="2:9" hidden="1" x14ac:dyDescent="0.3">
      <c r="B2841" s="16" t="s">
        <v>304</v>
      </c>
      <c r="C2841" s="16" t="s">
        <v>271</v>
      </c>
      <c r="D2841" s="15">
        <v>23</v>
      </c>
      <c r="E2841" s="15" t="s">
        <v>323</v>
      </c>
      <c r="F2841" s="16" t="s">
        <v>372</v>
      </c>
      <c r="G2841" s="15" t="s">
        <v>377</v>
      </c>
      <c r="H2841" s="89" t="s">
        <v>376</v>
      </c>
      <c r="I2841" s="61">
        <v>121548.04216867467</v>
      </c>
    </row>
    <row r="2842" spans="2:9" hidden="1" x14ac:dyDescent="0.3">
      <c r="B2842" s="16" t="s">
        <v>304</v>
      </c>
      <c r="C2842" s="16" t="s">
        <v>271</v>
      </c>
      <c r="D2842" s="15">
        <v>24</v>
      </c>
      <c r="E2842" s="15" t="s">
        <v>14</v>
      </c>
      <c r="F2842" s="16" t="s">
        <v>372</v>
      </c>
      <c r="G2842" s="15" t="s">
        <v>378</v>
      </c>
      <c r="H2842" s="89" t="s">
        <v>376</v>
      </c>
      <c r="I2842" s="61">
        <v>175204.62065321149</v>
      </c>
    </row>
    <row r="2843" spans="2:9" hidden="1" x14ac:dyDescent="0.3">
      <c r="B2843" s="16" t="s">
        <v>304</v>
      </c>
      <c r="C2843" s="16" t="s">
        <v>271</v>
      </c>
      <c r="D2843" s="15">
        <v>25</v>
      </c>
      <c r="E2843" s="15" t="s">
        <v>18</v>
      </c>
      <c r="F2843" s="16" t="s">
        <v>372</v>
      </c>
      <c r="G2843" s="15" t="s">
        <v>379</v>
      </c>
      <c r="H2843" s="89" t="s">
        <v>374</v>
      </c>
      <c r="I2843" s="61">
        <v>136431.4759036144</v>
      </c>
    </row>
    <row r="2844" spans="2:9" hidden="1" x14ac:dyDescent="0.3">
      <c r="B2844" s="16" t="s">
        <v>304</v>
      </c>
      <c r="C2844" s="16" t="s">
        <v>271</v>
      </c>
      <c r="D2844" s="15">
        <v>26</v>
      </c>
      <c r="E2844" s="15" t="s">
        <v>22</v>
      </c>
      <c r="F2844" s="16" t="s">
        <v>372</v>
      </c>
      <c r="G2844" s="15" t="s">
        <v>380</v>
      </c>
      <c r="H2844" s="89" t="s">
        <v>381</v>
      </c>
      <c r="I2844" s="61">
        <v>106734.73033608208</v>
      </c>
    </row>
    <row r="2845" spans="2:9" hidden="1" x14ac:dyDescent="0.3">
      <c r="B2845" s="16" t="s">
        <v>304</v>
      </c>
      <c r="C2845" s="16" t="s">
        <v>271</v>
      </c>
      <c r="D2845" s="15">
        <v>27</v>
      </c>
      <c r="E2845" s="15" t="s">
        <v>26</v>
      </c>
      <c r="F2845" s="16" t="s">
        <v>372</v>
      </c>
      <c r="G2845" s="15" t="s">
        <v>382</v>
      </c>
      <c r="H2845" s="89" t="s">
        <v>374</v>
      </c>
      <c r="I2845" s="61">
        <v>1952.5921511612512</v>
      </c>
    </row>
    <row r="2846" spans="2:9" hidden="1" x14ac:dyDescent="0.3">
      <c r="B2846" s="16" t="s">
        <v>304</v>
      </c>
      <c r="C2846" s="16" t="s">
        <v>271</v>
      </c>
      <c r="D2846" s="15">
        <v>28</v>
      </c>
      <c r="E2846" s="15" t="s">
        <v>30</v>
      </c>
      <c r="F2846" s="16" t="s">
        <v>372</v>
      </c>
      <c r="G2846" s="15" t="s">
        <v>383</v>
      </c>
      <c r="H2846" s="89" t="s">
        <v>384</v>
      </c>
      <c r="I2846" s="61">
        <v>235654.36746987945</v>
      </c>
    </row>
    <row r="2847" spans="2:9" hidden="1" x14ac:dyDescent="0.3">
      <c r="B2847" s="16" t="s">
        <v>304</v>
      </c>
      <c r="C2847" s="16" t="s">
        <v>271</v>
      </c>
      <c r="D2847" s="15">
        <v>29</v>
      </c>
      <c r="E2847" s="15" t="s">
        <v>34</v>
      </c>
      <c r="F2847" s="16" t="s">
        <v>372</v>
      </c>
      <c r="G2847" s="15" t="s">
        <v>385</v>
      </c>
      <c r="H2847" s="89" t="s">
        <v>384</v>
      </c>
      <c r="I2847" s="61">
        <v>248057.22891566259</v>
      </c>
    </row>
    <row r="2848" spans="2:9" hidden="1" x14ac:dyDescent="0.3">
      <c r="B2848" s="16" t="s">
        <v>304</v>
      </c>
      <c r="C2848" s="16" t="s">
        <v>271</v>
      </c>
      <c r="D2848" s="15">
        <v>31</v>
      </c>
      <c r="E2848" s="15" t="s">
        <v>36</v>
      </c>
      <c r="F2848" s="16" t="s">
        <v>372</v>
      </c>
      <c r="G2848" s="15" t="s">
        <v>386</v>
      </c>
      <c r="H2848" s="89" t="s">
        <v>384</v>
      </c>
      <c r="I2848" s="61">
        <v>8390.5357680722882</v>
      </c>
    </row>
    <row r="2849" spans="2:9" hidden="1" x14ac:dyDescent="0.3">
      <c r="B2849" s="16" t="s">
        <v>304</v>
      </c>
      <c r="C2849" s="16" t="s">
        <v>271</v>
      </c>
      <c r="D2849" s="15">
        <v>34</v>
      </c>
      <c r="E2849" s="15" t="s">
        <v>38</v>
      </c>
      <c r="F2849" s="16" t="s">
        <v>372</v>
      </c>
      <c r="G2849" s="15" t="s">
        <v>387</v>
      </c>
      <c r="H2849" s="89" t="s">
        <v>384</v>
      </c>
      <c r="I2849" s="61">
        <v>7537.8390436746986</v>
      </c>
    </row>
    <row r="2850" spans="2:9" hidden="1" x14ac:dyDescent="0.3">
      <c r="B2850" s="16" t="s">
        <v>304</v>
      </c>
      <c r="C2850" s="16" t="s">
        <v>271</v>
      </c>
      <c r="D2850" s="15">
        <v>35</v>
      </c>
      <c r="E2850" s="15" t="s">
        <v>40</v>
      </c>
      <c r="F2850" s="16" t="s">
        <v>372</v>
      </c>
      <c r="G2850" s="15" t="s">
        <v>388</v>
      </c>
      <c r="H2850" s="89" t="s">
        <v>384</v>
      </c>
      <c r="I2850" s="61">
        <v>159901.34250109541</v>
      </c>
    </row>
    <row r="2851" spans="2:9" hidden="1" x14ac:dyDescent="0.3">
      <c r="B2851" s="16" t="s">
        <v>304</v>
      </c>
      <c r="C2851" s="16" t="s">
        <v>271</v>
      </c>
      <c r="D2851" s="15">
        <v>38</v>
      </c>
      <c r="E2851" s="15" t="s">
        <v>42</v>
      </c>
      <c r="F2851" s="16" t="s">
        <v>372</v>
      </c>
      <c r="G2851" s="15" t="s">
        <v>389</v>
      </c>
      <c r="H2851" s="89" t="s">
        <v>374</v>
      </c>
      <c r="I2851" s="61">
        <v>82313.313793237132</v>
      </c>
    </row>
    <row r="2852" spans="2:9" hidden="1" x14ac:dyDescent="0.3">
      <c r="B2852" s="16" t="s">
        <v>304</v>
      </c>
      <c r="C2852" s="16" t="s">
        <v>271</v>
      </c>
      <c r="D2852" s="15">
        <v>42</v>
      </c>
      <c r="E2852" s="15" t="s">
        <v>44</v>
      </c>
      <c r="F2852" s="16" t="s">
        <v>372</v>
      </c>
      <c r="G2852" s="15" t="s">
        <v>390</v>
      </c>
      <c r="H2852" s="89" t="s">
        <v>374</v>
      </c>
      <c r="I2852" s="61">
        <v>29468.57865210843</v>
      </c>
    </row>
    <row r="2853" spans="2:9" hidden="1" x14ac:dyDescent="0.3">
      <c r="B2853" s="16" t="s">
        <v>304</v>
      </c>
      <c r="C2853" s="16" t="s">
        <v>271</v>
      </c>
      <c r="D2853" s="15">
        <v>59</v>
      </c>
      <c r="E2853" s="15" t="s">
        <v>46</v>
      </c>
      <c r="F2853" s="16" t="s">
        <v>372</v>
      </c>
      <c r="G2853" s="15" t="s">
        <v>391</v>
      </c>
      <c r="H2853" s="89" t="s">
        <v>374</v>
      </c>
      <c r="I2853" s="61">
        <v>103468.41894753797</v>
      </c>
    </row>
    <row r="2854" spans="2:9" hidden="1" x14ac:dyDescent="0.3">
      <c r="B2854" s="16" t="s">
        <v>304</v>
      </c>
      <c r="C2854" s="16" t="s">
        <v>271</v>
      </c>
      <c r="D2854" s="15">
        <v>65</v>
      </c>
      <c r="E2854" s="15" t="s">
        <v>48</v>
      </c>
      <c r="F2854" s="16" t="s">
        <v>372</v>
      </c>
      <c r="G2854" s="15" t="s">
        <v>392</v>
      </c>
      <c r="H2854" s="89" t="s">
        <v>393</v>
      </c>
      <c r="I2854" s="61">
        <v>1053.7547363848566</v>
      </c>
    </row>
    <row r="2855" spans="2:9" hidden="1" x14ac:dyDescent="0.3">
      <c r="B2855" s="16" t="s">
        <v>304</v>
      </c>
      <c r="C2855" s="16" t="s">
        <v>271</v>
      </c>
      <c r="D2855" s="15">
        <v>84</v>
      </c>
      <c r="E2855" s="15" t="s">
        <v>50</v>
      </c>
      <c r="F2855" s="16" t="s">
        <v>372</v>
      </c>
      <c r="G2855" s="15" t="s">
        <v>394</v>
      </c>
      <c r="H2855" s="89" t="s">
        <v>393</v>
      </c>
      <c r="I2855" s="61">
        <v>7653.8057981927686</v>
      </c>
    </row>
    <row r="2856" spans="2:9" hidden="1" x14ac:dyDescent="0.3">
      <c r="B2856" s="16" t="s">
        <v>304</v>
      </c>
      <c r="C2856" s="16" t="s">
        <v>271</v>
      </c>
      <c r="D2856" s="15">
        <v>90</v>
      </c>
      <c r="E2856" s="15" t="s">
        <v>52</v>
      </c>
      <c r="F2856" s="16" t="s">
        <v>372</v>
      </c>
      <c r="G2856" s="15" t="s">
        <v>395</v>
      </c>
      <c r="H2856" s="89" t="s">
        <v>384</v>
      </c>
      <c r="I2856" s="61">
        <v>209683.75948518759</v>
      </c>
    </row>
    <row r="2857" spans="2:9" hidden="1" x14ac:dyDescent="0.3">
      <c r="B2857" s="16" t="s">
        <v>304</v>
      </c>
      <c r="C2857" s="16" t="s">
        <v>271</v>
      </c>
      <c r="D2857" s="15">
        <v>91</v>
      </c>
      <c r="E2857" s="15" t="s">
        <v>54</v>
      </c>
      <c r="F2857" s="16" t="s">
        <v>372</v>
      </c>
      <c r="G2857" s="15" t="s">
        <v>396</v>
      </c>
      <c r="H2857" s="89" t="s">
        <v>384</v>
      </c>
      <c r="I2857" s="61">
        <v>324954.96987951803</v>
      </c>
    </row>
    <row r="2858" spans="2:9" hidden="1" x14ac:dyDescent="0.3">
      <c r="B2858" s="16" t="s">
        <v>304</v>
      </c>
      <c r="C2858" s="16" t="s">
        <v>271</v>
      </c>
      <c r="D2858" s="15">
        <v>98</v>
      </c>
      <c r="E2858" s="15" t="s">
        <v>56</v>
      </c>
      <c r="F2858" s="16" t="s">
        <v>372</v>
      </c>
      <c r="G2858" s="15" t="s">
        <v>397</v>
      </c>
      <c r="H2858" s="89" t="s">
        <v>381</v>
      </c>
      <c r="I2858" s="61">
        <v>675749.02943222411</v>
      </c>
    </row>
    <row r="2859" spans="2:9" hidden="1" x14ac:dyDescent="0.3">
      <c r="B2859" s="16" t="s">
        <v>304</v>
      </c>
      <c r="C2859" s="16" t="s">
        <v>271</v>
      </c>
      <c r="D2859" s="15">
        <v>109</v>
      </c>
      <c r="E2859" s="15" t="s">
        <v>58</v>
      </c>
      <c r="F2859" s="16" t="s">
        <v>372</v>
      </c>
      <c r="G2859" s="15" t="s">
        <v>398</v>
      </c>
      <c r="H2859" s="89" t="s">
        <v>393</v>
      </c>
      <c r="I2859" s="61">
        <v>6448.2476656626486</v>
      </c>
    </row>
    <row r="2860" spans="2:9" hidden="1" x14ac:dyDescent="0.3">
      <c r="B2860" s="16" t="s">
        <v>304</v>
      </c>
      <c r="C2860" s="16" t="s">
        <v>271</v>
      </c>
      <c r="D2860" s="15">
        <v>114</v>
      </c>
      <c r="E2860" s="15" t="s">
        <v>60</v>
      </c>
      <c r="F2860" s="16" t="s">
        <v>372</v>
      </c>
      <c r="G2860" s="15" t="s">
        <v>399</v>
      </c>
      <c r="H2860" s="89" t="s">
        <v>376</v>
      </c>
      <c r="I2860" s="61">
        <v>322474.39759036142</v>
      </c>
    </row>
    <row r="2861" spans="2:9" hidden="1" x14ac:dyDescent="0.3">
      <c r="B2861" s="16" t="s">
        <v>304</v>
      </c>
      <c r="C2861" s="16" t="s">
        <v>271</v>
      </c>
      <c r="D2861" s="15">
        <v>125</v>
      </c>
      <c r="E2861" s="15" t="s">
        <v>62</v>
      </c>
      <c r="F2861" s="16" t="s">
        <v>372</v>
      </c>
      <c r="G2861" s="15" t="s">
        <v>400</v>
      </c>
      <c r="H2861" s="89" t="s">
        <v>381</v>
      </c>
      <c r="I2861" s="61">
        <v>253654.31364808098</v>
      </c>
    </row>
    <row r="2862" spans="2:9" hidden="1" x14ac:dyDescent="0.3">
      <c r="B2862" s="16" t="s">
        <v>304</v>
      </c>
      <c r="C2862" s="16" t="s">
        <v>271</v>
      </c>
      <c r="D2862" s="15">
        <v>127</v>
      </c>
      <c r="E2862" s="15" t="s">
        <v>64</v>
      </c>
      <c r="F2862" s="16" t="s">
        <v>372</v>
      </c>
      <c r="G2862" s="15" t="s">
        <v>401</v>
      </c>
      <c r="H2862" s="89" t="s">
        <v>393</v>
      </c>
      <c r="I2862" s="61">
        <v>7317.6882530120474</v>
      </c>
    </row>
    <row r="2863" spans="2:9" hidden="1" x14ac:dyDescent="0.3">
      <c r="B2863" s="16" t="s">
        <v>304</v>
      </c>
      <c r="C2863" s="16" t="s">
        <v>271</v>
      </c>
      <c r="D2863" s="15">
        <v>128</v>
      </c>
      <c r="E2863" s="15" t="s">
        <v>66</v>
      </c>
      <c r="F2863" s="16" t="s">
        <v>372</v>
      </c>
      <c r="G2863" s="15" t="s">
        <v>402</v>
      </c>
      <c r="H2863" s="89" t="s">
        <v>384</v>
      </c>
      <c r="I2863" s="61">
        <v>138362.31456564041</v>
      </c>
    </row>
    <row r="2864" spans="2:9" hidden="1" x14ac:dyDescent="0.3">
      <c r="B2864" s="16" t="s">
        <v>304</v>
      </c>
      <c r="C2864" s="16" t="s">
        <v>271</v>
      </c>
      <c r="D2864" s="19">
        <v>130</v>
      </c>
      <c r="E2864" s="19" t="s">
        <v>68</v>
      </c>
      <c r="F2864" s="20" t="s">
        <v>372</v>
      </c>
      <c r="G2864" s="19" t="s">
        <v>403</v>
      </c>
      <c r="H2864" s="90" t="s">
        <v>404</v>
      </c>
      <c r="I2864" s="62">
        <v>322474.39759036142</v>
      </c>
    </row>
    <row r="2865" spans="2:9" hidden="1" x14ac:dyDescent="0.3">
      <c r="B2865" s="16" t="s">
        <v>304</v>
      </c>
      <c r="C2865" s="16" t="s">
        <v>201</v>
      </c>
      <c r="D2865" s="15">
        <v>2</v>
      </c>
      <c r="E2865" s="15" t="s">
        <v>6</v>
      </c>
      <c r="F2865" s="16" t="s">
        <v>372</v>
      </c>
      <c r="G2865" s="15" t="s">
        <v>373</v>
      </c>
      <c r="H2865" s="89" t="s">
        <v>374</v>
      </c>
      <c r="I2865" s="61">
        <v>2790.6438253012047</v>
      </c>
    </row>
    <row r="2866" spans="2:9" hidden="1" x14ac:dyDescent="0.3">
      <c r="B2866" s="16" t="s">
        <v>304</v>
      </c>
      <c r="C2866" s="16" t="s">
        <v>201</v>
      </c>
      <c r="D2866" s="15">
        <v>11</v>
      </c>
      <c r="E2866" s="15" t="s">
        <v>10</v>
      </c>
      <c r="F2866" s="16" t="s">
        <v>372</v>
      </c>
      <c r="G2866" s="15" t="s">
        <v>375</v>
      </c>
      <c r="H2866" s="89" t="s">
        <v>376</v>
      </c>
      <c r="I2866" s="61">
        <v>322474.39759036142</v>
      </c>
    </row>
    <row r="2867" spans="2:9" hidden="1" x14ac:dyDescent="0.3">
      <c r="B2867" s="16" t="s">
        <v>304</v>
      </c>
      <c r="C2867" s="16" t="s">
        <v>201</v>
      </c>
      <c r="D2867" s="15">
        <v>23</v>
      </c>
      <c r="E2867" s="15" t="s">
        <v>323</v>
      </c>
      <c r="F2867" s="16" t="s">
        <v>372</v>
      </c>
      <c r="G2867" s="15" t="s">
        <v>377</v>
      </c>
      <c r="H2867" s="89" t="s">
        <v>376</v>
      </c>
      <c r="I2867" s="61">
        <v>121548.04216867467</v>
      </c>
    </row>
    <row r="2868" spans="2:9" hidden="1" x14ac:dyDescent="0.3">
      <c r="B2868" s="16" t="s">
        <v>304</v>
      </c>
      <c r="C2868" s="16" t="s">
        <v>201</v>
      </c>
      <c r="D2868" s="15">
        <v>24</v>
      </c>
      <c r="E2868" s="15" t="s">
        <v>14</v>
      </c>
      <c r="F2868" s="16" t="s">
        <v>372</v>
      </c>
      <c r="G2868" s="15" t="s">
        <v>378</v>
      </c>
      <c r="H2868" s="89" t="s">
        <v>376</v>
      </c>
      <c r="I2868" s="61">
        <v>175204.62065321149</v>
      </c>
    </row>
    <row r="2869" spans="2:9" hidden="1" x14ac:dyDescent="0.3">
      <c r="B2869" s="16" t="s">
        <v>304</v>
      </c>
      <c r="C2869" s="16" t="s">
        <v>201</v>
      </c>
      <c r="D2869" s="15">
        <v>25</v>
      </c>
      <c r="E2869" s="15" t="s">
        <v>18</v>
      </c>
      <c r="F2869" s="16" t="s">
        <v>372</v>
      </c>
      <c r="G2869" s="15" t="s">
        <v>379</v>
      </c>
      <c r="H2869" s="89" t="s">
        <v>374</v>
      </c>
      <c r="I2869" s="61">
        <v>136431.4759036144</v>
      </c>
    </row>
    <row r="2870" spans="2:9" hidden="1" x14ac:dyDescent="0.3">
      <c r="B2870" s="16" t="s">
        <v>304</v>
      </c>
      <c r="C2870" s="16" t="s">
        <v>201</v>
      </c>
      <c r="D2870" s="15">
        <v>26</v>
      </c>
      <c r="E2870" s="15" t="s">
        <v>22</v>
      </c>
      <c r="F2870" s="16" t="s">
        <v>372</v>
      </c>
      <c r="G2870" s="15" t="s">
        <v>380</v>
      </c>
      <c r="H2870" s="89" t="s">
        <v>381</v>
      </c>
      <c r="I2870" s="61">
        <v>106734.73033608208</v>
      </c>
    </row>
    <row r="2871" spans="2:9" hidden="1" x14ac:dyDescent="0.3">
      <c r="B2871" s="16" t="s">
        <v>304</v>
      </c>
      <c r="C2871" s="16" t="s">
        <v>201</v>
      </c>
      <c r="D2871" s="15">
        <v>27</v>
      </c>
      <c r="E2871" s="15" t="s">
        <v>26</v>
      </c>
      <c r="F2871" s="16" t="s">
        <v>372</v>
      </c>
      <c r="G2871" s="15" t="s">
        <v>382</v>
      </c>
      <c r="H2871" s="89" t="s">
        <v>374</v>
      </c>
      <c r="I2871" s="61">
        <v>1952.5921511612512</v>
      </c>
    </row>
    <row r="2872" spans="2:9" hidden="1" x14ac:dyDescent="0.3">
      <c r="B2872" s="16" t="s">
        <v>304</v>
      </c>
      <c r="C2872" s="16" t="s">
        <v>201</v>
      </c>
      <c r="D2872" s="15">
        <v>28</v>
      </c>
      <c r="E2872" s="15" t="s">
        <v>30</v>
      </c>
      <c r="F2872" s="16" t="s">
        <v>372</v>
      </c>
      <c r="G2872" s="15" t="s">
        <v>383</v>
      </c>
      <c r="H2872" s="89" t="s">
        <v>384</v>
      </c>
      <c r="I2872" s="61">
        <v>235654.36746987945</v>
      </c>
    </row>
    <row r="2873" spans="2:9" hidden="1" x14ac:dyDescent="0.3">
      <c r="B2873" s="16" t="s">
        <v>304</v>
      </c>
      <c r="C2873" s="16" t="s">
        <v>201</v>
      </c>
      <c r="D2873" s="15">
        <v>29</v>
      </c>
      <c r="E2873" s="15" t="s">
        <v>34</v>
      </c>
      <c r="F2873" s="16" t="s">
        <v>372</v>
      </c>
      <c r="G2873" s="15" t="s">
        <v>385</v>
      </c>
      <c r="H2873" s="89" t="s">
        <v>384</v>
      </c>
      <c r="I2873" s="61">
        <v>248057.22891566259</v>
      </c>
    </row>
    <row r="2874" spans="2:9" hidden="1" x14ac:dyDescent="0.3">
      <c r="B2874" s="16" t="s">
        <v>304</v>
      </c>
      <c r="C2874" s="16" t="s">
        <v>201</v>
      </c>
      <c r="D2874" s="15">
        <v>31</v>
      </c>
      <c r="E2874" s="15" t="s">
        <v>36</v>
      </c>
      <c r="F2874" s="16" t="s">
        <v>372</v>
      </c>
      <c r="G2874" s="15" t="s">
        <v>386</v>
      </c>
      <c r="H2874" s="89" t="s">
        <v>384</v>
      </c>
      <c r="I2874" s="61">
        <v>8390.5357680722882</v>
      </c>
    </row>
    <row r="2875" spans="2:9" hidden="1" x14ac:dyDescent="0.3">
      <c r="B2875" s="16" t="s">
        <v>304</v>
      </c>
      <c r="C2875" s="16" t="s">
        <v>201</v>
      </c>
      <c r="D2875" s="15">
        <v>34</v>
      </c>
      <c r="E2875" s="15" t="s">
        <v>38</v>
      </c>
      <c r="F2875" s="16" t="s">
        <v>372</v>
      </c>
      <c r="G2875" s="15" t="s">
        <v>387</v>
      </c>
      <c r="H2875" s="89" t="s">
        <v>384</v>
      </c>
      <c r="I2875" s="61">
        <v>7537.8390436746986</v>
      </c>
    </row>
    <row r="2876" spans="2:9" hidden="1" x14ac:dyDescent="0.3">
      <c r="B2876" s="16" t="s">
        <v>304</v>
      </c>
      <c r="C2876" s="16" t="s">
        <v>201</v>
      </c>
      <c r="D2876" s="15">
        <v>35</v>
      </c>
      <c r="E2876" s="15" t="s">
        <v>40</v>
      </c>
      <c r="F2876" s="16" t="s">
        <v>372</v>
      </c>
      <c r="G2876" s="15" t="s">
        <v>388</v>
      </c>
      <c r="H2876" s="89" t="s">
        <v>384</v>
      </c>
      <c r="I2876" s="61">
        <v>159901.34250109541</v>
      </c>
    </row>
    <row r="2877" spans="2:9" hidden="1" x14ac:dyDescent="0.3">
      <c r="B2877" s="16" t="s">
        <v>304</v>
      </c>
      <c r="C2877" s="16" t="s">
        <v>201</v>
      </c>
      <c r="D2877" s="15">
        <v>38</v>
      </c>
      <c r="E2877" s="15" t="s">
        <v>42</v>
      </c>
      <c r="F2877" s="16" t="s">
        <v>372</v>
      </c>
      <c r="G2877" s="15" t="s">
        <v>389</v>
      </c>
      <c r="H2877" s="89" t="s">
        <v>374</v>
      </c>
      <c r="I2877" s="61">
        <v>82313.313793237132</v>
      </c>
    </row>
    <row r="2878" spans="2:9" hidden="1" x14ac:dyDescent="0.3">
      <c r="B2878" s="16" t="s">
        <v>304</v>
      </c>
      <c r="C2878" s="16" t="s">
        <v>201</v>
      </c>
      <c r="D2878" s="15">
        <v>42</v>
      </c>
      <c r="E2878" s="15" t="s">
        <v>44</v>
      </c>
      <c r="F2878" s="16" t="s">
        <v>372</v>
      </c>
      <c r="G2878" s="15" t="s">
        <v>390</v>
      </c>
      <c r="H2878" s="89" t="s">
        <v>374</v>
      </c>
      <c r="I2878" s="61">
        <v>29468.57865210843</v>
      </c>
    </row>
    <row r="2879" spans="2:9" hidden="1" x14ac:dyDescent="0.3">
      <c r="B2879" s="16" t="s">
        <v>304</v>
      </c>
      <c r="C2879" s="16" t="s">
        <v>201</v>
      </c>
      <c r="D2879" s="15">
        <v>59</v>
      </c>
      <c r="E2879" s="15" t="s">
        <v>46</v>
      </c>
      <c r="F2879" s="16" t="s">
        <v>372</v>
      </c>
      <c r="G2879" s="15" t="s">
        <v>391</v>
      </c>
      <c r="H2879" s="89" t="s">
        <v>374</v>
      </c>
      <c r="I2879" s="61">
        <v>103468.41894753797</v>
      </c>
    </row>
    <row r="2880" spans="2:9" hidden="1" x14ac:dyDescent="0.3">
      <c r="B2880" s="16" t="s">
        <v>304</v>
      </c>
      <c r="C2880" s="16" t="s">
        <v>201</v>
      </c>
      <c r="D2880" s="15">
        <v>65</v>
      </c>
      <c r="E2880" s="15" t="s">
        <v>48</v>
      </c>
      <c r="F2880" s="16" t="s">
        <v>372</v>
      </c>
      <c r="G2880" s="15" t="s">
        <v>392</v>
      </c>
      <c r="H2880" s="89" t="s">
        <v>393</v>
      </c>
      <c r="I2880" s="61">
        <v>1053.7547363848566</v>
      </c>
    </row>
    <row r="2881" spans="2:9" hidden="1" x14ac:dyDescent="0.3">
      <c r="B2881" s="16" t="s">
        <v>304</v>
      </c>
      <c r="C2881" s="16" t="s">
        <v>201</v>
      </c>
      <c r="D2881" s="15">
        <v>84</v>
      </c>
      <c r="E2881" s="15" t="s">
        <v>50</v>
      </c>
      <c r="F2881" s="16" t="s">
        <v>372</v>
      </c>
      <c r="G2881" s="15" t="s">
        <v>394</v>
      </c>
      <c r="H2881" s="89" t="s">
        <v>393</v>
      </c>
      <c r="I2881" s="61">
        <v>7653.8057981927686</v>
      </c>
    </row>
    <row r="2882" spans="2:9" hidden="1" x14ac:dyDescent="0.3">
      <c r="B2882" s="16" t="s">
        <v>304</v>
      </c>
      <c r="C2882" s="16" t="s">
        <v>201</v>
      </c>
      <c r="D2882" s="15">
        <v>90</v>
      </c>
      <c r="E2882" s="15" t="s">
        <v>52</v>
      </c>
      <c r="F2882" s="16" t="s">
        <v>372</v>
      </c>
      <c r="G2882" s="15" t="s">
        <v>395</v>
      </c>
      <c r="H2882" s="89" t="s">
        <v>384</v>
      </c>
      <c r="I2882" s="61">
        <v>209683.75948518759</v>
      </c>
    </row>
    <row r="2883" spans="2:9" hidden="1" x14ac:dyDescent="0.3">
      <c r="B2883" s="16" t="s">
        <v>304</v>
      </c>
      <c r="C2883" s="16" t="s">
        <v>201</v>
      </c>
      <c r="D2883" s="15">
        <v>91</v>
      </c>
      <c r="E2883" s="15" t="s">
        <v>54</v>
      </c>
      <c r="F2883" s="16" t="s">
        <v>372</v>
      </c>
      <c r="G2883" s="15" t="s">
        <v>396</v>
      </c>
      <c r="H2883" s="89" t="s">
        <v>384</v>
      </c>
      <c r="I2883" s="61">
        <v>324954.96987951803</v>
      </c>
    </row>
    <row r="2884" spans="2:9" hidden="1" x14ac:dyDescent="0.3">
      <c r="B2884" s="16" t="s">
        <v>304</v>
      </c>
      <c r="C2884" s="16" t="s">
        <v>201</v>
      </c>
      <c r="D2884" s="15">
        <v>98</v>
      </c>
      <c r="E2884" s="15" t="s">
        <v>56</v>
      </c>
      <c r="F2884" s="16" t="s">
        <v>372</v>
      </c>
      <c r="G2884" s="15" t="s">
        <v>397</v>
      </c>
      <c r="H2884" s="89" t="s">
        <v>381</v>
      </c>
      <c r="I2884" s="61">
        <v>675749.02943222411</v>
      </c>
    </row>
    <row r="2885" spans="2:9" hidden="1" x14ac:dyDescent="0.3">
      <c r="B2885" s="16" t="s">
        <v>304</v>
      </c>
      <c r="C2885" s="16" t="s">
        <v>201</v>
      </c>
      <c r="D2885" s="15">
        <v>109</v>
      </c>
      <c r="E2885" s="15" t="s">
        <v>58</v>
      </c>
      <c r="F2885" s="16" t="s">
        <v>372</v>
      </c>
      <c r="G2885" s="15" t="s">
        <v>398</v>
      </c>
      <c r="H2885" s="89" t="s">
        <v>393</v>
      </c>
      <c r="I2885" s="61">
        <v>6448.2476656626486</v>
      </c>
    </row>
    <row r="2886" spans="2:9" hidden="1" x14ac:dyDescent="0.3">
      <c r="B2886" s="16" t="s">
        <v>304</v>
      </c>
      <c r="C2886" s="16" t="s">
        <v>201</v>
      </c>
      <c r="D2886" s="15">
        <v>114</v>
      </c>
      <c r="E2886" s="15" t="s">
        <v>60</v>
      </c>
      <c r="F2886" s="16" t="s">
        <v>372</v>
      </c>
      <c r="G2886" s="15" t="s">
        <v>399</v>
      </c>
      <c r="H2886" s="89" t="s">
        <v>376</v>
      </c>
      <c r="I2886" s="61">
        <v>322474.39759036142</v>
      </c>
    </row>
    <row r="2887" spans="2:9" hidden="1" x14ac:dyDescent="0.3">
      <c r="B2887" s="16" t="s">
        <v>304</v>
      </c>
      <c r="C2887" s="16" t="s">
        <v>201</v>
      </c>
      <c r="D2887" s="15">
        <v>125</v>
      </c>
      <c r="E2887" s="15" t="s">
        <v>62</v>
      </c>
      <c r="F2887" s="16" t="s">
        <v>372</v>
      </c>
      <c r="G2887" s="15" t="s">
        <v>400</v>
      </c>
      <c r="H2887" s="89" t="s">
        <v>381</v>
      </c>
      <c r="I2887" s="61">
        <v>253654.31364808098</v>
      </c>
    </row>
    <row r="2888" spans="2:9" hidden="1" x14ac:dyDescent="0.3">
      <c r="B2888" s="16" t="s">
        <v>304</v>
      </c>
      <c r="C2888" s="16" t="s">
        <v>201</v>
      </c>
      <c r="D2888" s="15">
        <v>127</v>
      </c>
      <c r="E2888" s="15" t="s">
        <v>64</v>
      </c>
      <c r="F2888" s="16" t="s">
        <v>372</v>
      </c>
      <c r="G2888" s="15" t="s">
        <v>401</v>
      </c>
      <c r="H2888" s="89" t="s">
        <v>393</v>
      </c>
      <c r="I2888" s="61">
        <v>7317.6882530120474</v>
      </c>
    </row>
    <row r="2889" spans="2:9" hidden="1" x14ac:dyDescent="0.3">
      <c r="B2889" s="16" t="s">
        <v>304</v>
      </c>
      <c r="C2889" s="16" t="s">
        <v>201</v>
      </c>
      <c r="D2889" s="15">
        <v>128</v>
      </c>
      <c r="E2889" s="15" t="s">
        <v>66</v>
      </c>
      <c r="F2889" s="16" t="s">
        <v>372</v>
      </c>
      <c r="G2889" s="15" t="s">
        <v>402</v>
      </c>
      <c r="H2889" s="89" t="s">
        <v>384</v>
      </c>
      <c r="I2889" s="61">
        <v>138362.31456564041</v>
      </c>
    </row>
    <row r="2890" spans="2:9" hidden="1" x14ac:dyDescent="0.3">
      <c r="B2890" s="16" t="s">
        <v>304</v>
      </c>
      <c r="C2890" s="16" t="s">
        <v>201</v>
      </c>
      <c r="D2890" s="19">
        <v>130</v>
      </c>
      <c r="E2890" s="19" t="s">
        <v>68</v>
      </c>
      <c r="F2890" s="20" t="s">
        <v>372</v>
      </c>
      <c r="G2890" s="19" t="s">
        <v>403</v>
      </c>
      <c r="H2890" s="90" t="s">
        <v>404</v>
      </c>
      <c r="I2890" s="62">
        <v>322474.39759036142</v>
      </c>
    </row>
    <row r="2891" spans="2:9" hidden="1" x14ac:dyDescent="0.3">
      <c r="B2891" s="16" t="s">
        <v>304</v>
      </c>
      <c r="C2891" s="16" t="s">
        <v>272</v>
      </c>
      <c r="D2891" s="15">
        <v>2</v>
      </c>
      <c r="E2891" s="15" t="s">
        <v>6</v>
      </c>
      <c r="F2891" s="16" t="s">
        <v>372</v>
      </c>
      <c r="G2891" s="15" t="s">
        <v>373</v>
      </c>
      <c r="H2891" s="89" t="s">
        <v>374</v>
      </c>
      <c r="I2891" s="61">
        <v>2790.6438253012047</v>
      </c>
    </row>
    <row r="2892" spans="2:9" hidden="1" x14ac:dyDescent="0.3">
      <c r="B2892" s="16" t="s">
        <v>304</v>
      </c>
      <c r="C2892" s="16" t="s">
        <v>272</v>
      </c>
      <c r="D2892" s="15">
        <v>11</v>
      </c>
      <c r="E2892" s="15" t="s">
        <v>10</v>
      </c>
      <c r="F2892" s="16" t="s">
        <v>372</v>
      </c>
      <c r="G2892" s="15" t="s">
        <v>375</v>
      </c>
      <c r="H2892" s="89" t="s">
        <v>376</v>
      </c>
      <c r="I2892" s="61">
        <v>322474.39759036142</v>
      </c>
    </row>
    <row r="2893" spans="2:9" hidden="1" x14ac:dyDescent="0.3">
      <c r="B2893" s="16" t="s">
        <v>304</v>
      </c>
      <c r="C2893" s="16" t="s">
        <v>272</v>
      </c>
      <c r="D2893" s="15">
        <v>23</v>
      </c>
      <c r="E2893" s="15" t="s">
        <v>323</v>
      </c>
      <c r="F2893" s="16" t="s">
        <v>372</v>
      </c>
      <c r="G2893" s="15" t="s">
        <v>377</v>
      </c>
      <c r="H2893" s="89" t="s">
        <v>376</v>
      </c>
      <c r="I2893" s="61">
        <v>121548.04216867467</v>
      </c>
    </row>
    <row r="2894" spans="2:9" hidden="1" x14ac:dyDescent="0.3">
      <c r="B2894" s="16" t="s">
        <v>304</v>
      </c>
      <c r="C2894" s="16" t="s">
        <v>272</v>
      </c>
      <c r="D2894" s="15">
        <v>24</v>
      </c>
      <c r="E2894" s="15" t="s">
        <v>14</v>
      </c>
      <c r="F2894" s="16" t="s">
        <v>372</v>
      </c>
      <c r="G2894" s="15" t="s">
        <v>378</v>
      </c>
      <c r="H2894" s="89" t="s">
        <v>376</v>
      </c>
      <c r="I2894" s="61">
        <v>123526.57882760004</v>
      </c>
    </row>
    <row r="2895" spans="2:9" hidden="1" x14ac:dyDescent="0.3">
      <c r="B2895" s="16" t="s">
        <v>304</v>
      </c>
      <c r="C2895" s="16" t="s">
        <v>272</v>
      </c>
      <c r="D2895" s="15">
        <v>25</v>
      </c>
      <c r="E2895" s="15" t="s">
        <v>18</v>
      </c>
      <c r="F2895" s="16" t="s">
        <v>372</v>
      </c>
      <c r="G2895" s="15" t="s">
        <v>379</v>
      </c>
      <c r="H2895" s="89" t="s">
        <v>374</v>
      </c>
      <c r="I2895" s="61">
        <v>136431.4759036144</v>
      </c>
    </row>
    <row r="2896" spans="2:9" hidden="1" x14ac:dyDescent="0.3">
      <c r="B2896" s="16" t="s">
        <v>304</v>
      </c>
      <c r="C2896" s="16" t="s">
        <v>272</v>
      </c>
      <c r="D2896" s="15">
        <v>26</v>
      </c>
      <c r="E2896" s="15" t="s">
        <v>22</v>
      </c>
      <c r="F2896" s="16" t="s">
        <v>372</v>
      </c>
      <c r="G2896" s="15" t="s">
        <v>380</v>
      </c>
      <c r="H2896" s="89" t="s">
        <v>381</v>
      </c>
      <c r="I2896" s="61">
        <v>136431.4759036144</v>
      </c>
    </row>
    <row r="2897" spans="2:9" hidden="1" x14ac:dyDescent="0.3">
      <c r="B2897" s="16" t="s">
        <v>304</v>
      </c>
      <c r="C2897" s="16" t="s">
        <v>272</v>
      </c>
      <c r="D2897" s="15">
        <v>27</v>
      </c>
      <c r="E2897" s="15" t="s">
        <v>26</v>
      </c>
      <c r="F2897" s="16" t="s">
        <v>372</v>
      </c>
      <c r="G2897" s="15" t="s">
        <v>382</v>
      </c>
      <c r="H2897" s="89" t="s">
        <v>374</v>
      </c>
      <c r="I2897" s="61">
        <v>4322.7423052362728</v>
      </c>
    </row>
    <row r="2898" spans="2:9" hidden="1" x14ac:dyDescent="0.3">
      <c r="B2898" s="16" t="s">
        <v>304</v>
      </c>
      <c r="C2898" s="16" t="s">
        <v>272</v>
      </c>
      <c r="D2898" s="15">
        <v>28</v>
      </c>
      <c r="E2898" s="15" t="s">
        <v>30</v>
      </c>
      <c r="F2898" s="16" t="s">
        <v>372</v>
      </c>
      <c r="G2898" s="15" t="s">
        <v>383</v>
      </c>
      <c r="H2898" s="89" t="s">
        <v>384</v>
      </c>
      <c r="I2898" s="61">
        <v>235654.36746987945</v>
      </c>
    </row>
    <row r="2899" spans="2:9" hidden="1" x14ac:dyDescent="0.3">
      <c r="B2899" s="16" t="s">
        <v>304</v>
      </c>
      <c r="C2899" s="16" t="s">
        <v>272</v>
      </c>
      <c r="D2899" s="15">
        <v>29</v>
      </c>
      <c r="E2899" s="15" t="s">
        <v>34</v>
      </c>
      <c r="F2899" s="16" t="s">
        <v>372</v>
      </c>
      <c r="G2899" s="15" t="s">
        <v>385</v>
      </c>
      <c r="H2899" s="89" t="s">
        <v>384</v>
      </c>
      <c r="I2899" s="61">
        <v>248057.22891566259</v>
      </c>
    </row>
    <row r="2900" spans="2:9" hidden="1" x14ac:dyDescent="0.3">
      <c r="B2900" s="16" t="s">
        <v>304</v>
      </c>
      <c r="C2900" s="16" t="s">
        <v>272</v>
      </c>
      <c r="D2900" s="15">
        <v>31</v>
      </c>
      <c r="E2900" s="15" t="s">
        <v>36</v>
      </c>
      <c r="F2900" s="16" t="s">
        <v>372</v>
      </c>
      <c r="G2900" s="15" t="s">
        <v>386</v>
      </c>
      <c r="H2900" s="89" t="s">
        <v>384</v>
      </c>
      <c r="I2900" s="61">
        <v>8390.5357680722882</v>
      </c>
    </row>
    <row r="2901" spans="2:9" hidden="1" x14ac:dyDescent="0.3">
      <c r="B2901" s="16" t="s">
        <v>304</v>
      </c>
      <c r="C2901" s="16" t="s">
        <v>272</v>
      </c>
      <c r="D2901" s="15">
        <v>34</v>
      </c>
      <c r="E2901" s="15" t="s">
        <v>38</v>
      </c>
      <c r="F2901" s="16" t="s">
        <v>372</v>
      </c>
      <c r="G2901" s="15" t="s">
        <v>387</v>
      </c>
      <c r="H2901" s="89" t="s">
        <v>384</v>
      </c>
      <c r="I2901" s="61">
        <v>7537.8390436746986</v>
      </c>
    </row>
    <row r="2902" spans="2:9" hidden="1" x14ac:dyDescent="0.3">
      <c r="B2902" s="16" t="s">
        <v>304</v>
      </c>
      <c r="C2902" s="16" t="s">
        <v>272</v>
      </c>
      <c r="D2902" s="15">
        <v>35</v>
      </c>
      <c r="E2902" s="15" t="s">
        <v>40</v>
      </c>
      <c r="F2902" s="16" t="s">
        <v>372</v>
      </c>
      <c r="G2902" s="15" t="s">
        <v>388</v>
      </c>
      <c r="H2902" s="89" t="s">
        <v>384</v>
      </c>
      <c r="I2902" s="61">
        <v>149555.15863673796</v>
      </c>
    </row>
    <row r="2903" spans="2:9" hidden="1" x14ac:dyDescent="0.3">
      <c r="B2903" s="16" t="s">
        <v>304</v>
      </c>
      <c r="C2903" s="16" t="s">
        <v>272</v>
      </c>
      <c r="D2903" s="15">
        <v>38</v>
      </c>
      <c r="E2903" s="15" t="s">
        <v>42</v>
      </c>
      <c r="F2903" s="16" t="s">
        <v>372</v>
      </c>
      <c r="G2903" s="15" t="s">
        <v>389</v>
      </c>
      <c r="H2903" s="89" t="s">
        <v>374</v>
      </c>
      <c r="I2903" s="61">
        <v>82313.313793237132</v>
      </c>
    </row>
    <row r="2904" spans="2:9" hidden="1" x14ac:dyDescent="0.3">
      <c r="B2904" s="16" t="s">
        <v>304</v>
      </c>
      <c r="C2904" s="16" t="s">
        <v>272</v>
      </c>
      <c r="D2904" s="15">
        <v>42</v>
      </c>
      <c r="E2904" s="15" t="s">
        <v>44</v>
      </c>
      <c r="F2904" s="16" t="s">
        <v>372</v>
      </c>
      <c r="G2904" s="15" t="s">
        <v>390</v>
      </c>
      <c r="H2904" s="89" t="s">
        <v>374</v>
      </c>
      <c r="I2904" s="61">
        <v>29468.57865210843</v>
      </c>
    </row>
    <row r="2905" spans="2:9" hidden="1" x14ac:dyDescent="0.3">
      <c r="B2905" s="16" t="s">
        <v>304</v>
      </c>
      <c r="C2905" s="16" t="s">
        <v>272</v>
      </c>
      <c r="D2905" s="15">
        <v>59</v>
      </c>
      <c r="E2905" s="15" t="s">
        <v>46</v>
      </c>
      <c r="F2905" s="16" t="s">
        <v>372</v>
      </c>
      <c r="G2905" s="15" t="s">
        <v>391</v>
      </c>
      <c r="H2905" s="89" t="s">
        <v>374</v>
      </c>
      <c r="I2905" s="61">
        <v>66333.474402017921</v>
      </c>
    </row>
    <row r="2906" spans="2:9" hidden="1" x14ac:dyDescent="0.3">
      <c r="B2906" s="16" t="s">
        <v>304</v>
      </c>
      <c r="C2906" s="16" t="s">
        <v>272</v>
      </c>
      <c r="D2906" s="15">
        <v>65</v>
      </c>
      <c r="E2906" s="15" t="s">
        <v>48</v>
      </c>
      <c r="F2906" s="16" t="s">
        <v>372</v>
      </c>
      <c r="G2906" s="15" t="s">
        <v>392</v>
      </c>
      <c r="H2906" s="89" t="s">
        <v>393</v>
      </c>
      <c r="I2906" s="61">
        <v>996.63557715522177</v>
      </c>
    </row>
    <row r="2907" spans="2:9" hidden="1" x14ac:dyDescent="0.3">
      <c r="B2907" s="16" t="s">
        <v>304</v>
      </c>
      <c r="C2907" s="16" t="s">
        <v>272</v>
      </c>
      <c r="D2907" s="15">
        <v>84</v>
      </c>
      <c r="E2907" s="15" t="s">
        <v>50</v>
      </c>
      <c r="F2907" s="16" t="s">
        <v>372</v>
      </c>
      <c r="G2907" s="15" t="s">
        <v>394</v>
      </c>
      <c r="H2907" s="89" t="s">
        <v>393</v>
      </c>
      <c r="I2907" s="61">
        <v>7653.8057981927686</v>
      </c>
    </row>
    <row r="2908" spans="2:9" hidden="1" x14ac:dyDescent="0.3">
      <c r="B2908" s="16" t="s">
        <v>304</v>
      </c>
      <c r="C2908" s="16" t="s">
        <v>272</v>
      </c>
      <c r="D2908" s="15">
        <v>90</v>
      </c>
      <c r="E2908" s="15" t="s">
        <v>52</v>
      </c>
      <c r="F2908" s="16" t="s">
        <v>372</v>
      </c>
      <c r="G2908" s="15" t="s">
        <v>395</v>
      </c>
      <c r="H2908" s="89" t="s">
        <v>384</v>
      </c>
      <c r="I2908" s="61">
        <v>268111.35446670162</v>
      </c>
    </row>
    <row r="2909" spans="2:9" hidden="1" x14ac:dyDescent="0.3">
      <c r="B2909" s="16" t="s">
        <v>304</v>
      </c>
      <c r="C2909" s="16" t="s">
        <v>272</v>
      </c>
      <c r="D2909" s="15">
        <v>91</v>
      </c>
      <c r="E2909" s="15" t="s">
        <v>54</v>
      </c>
      <c r="F2909" s="16" t="s">
        <v>372</v>
      </c>
      <c r="G2909" s="15" t="s">
        <v>396</v>
      </c>
      <c r="H2909" s="89" t="s">
        <v>384</v>
      </c>
      <c r="I2909" s="61">
        <v>324954.96987951803</v>
      </c>
    </row>
    <row r="2910" spans="2:9" hidden="1" x14ac:dyDescent="0.3">
      <c r="B2910" s="16" t="s">
        <v>304</v>
      </c>
      <c r="C2910" s="16" t="s">
        <v>272</v>
      </c>
      <c r="D2910" s="15">
        <v>98</v>
      </c>
      <c r="E2910" s="15" t="s">
        <v>56</v>
      </c>
      <c r="F2910" s="16" t="s">
        <v>372</v>
      </c>
      <c r="G2910" s="15" t="s">
        <v>397</v>
      </c>
      <c r="H2910" s="89" t="s">
        <v>381</v>
      </c>
      <c r="I2910" s="61">
        <v>675749.02943222411</v>
      </c>
    </row>
    <row r="2911" spans="2:9" hidden="1" x14ac:dyDescent="0.3">
      <c r="B2911" s="16" t="s">
        <v>304</v>
      </c>
      <c r="C2911" s="16" t="s">
        <v>272</v>
      </c>
      <c r="D2911" s="15">
        <v>109</v>
      </c>
      <c r="E2911" s="15" t="s">
        <v>58</v>
      </c>
      <c r="F2911" s="16" t="s">
        <v>372</v>
      </c>
      <c r="G2911" s="15" t="s">
        <v>398</v>
      </c>
      <c r="H2911" s="89" t="s">
        <v>393</v>
      </c>
      <c r="I2911" s="61">
        <v>6448.2476656626486</v>
      </c>
    </row>
    <row r="2912" spans="2:9" hidden="1" x14ac:dyDescent="0.3">
      <c r="B2912" s="16" t="s">
        <v>304</v>
      </c>
      <c r="C2912" s="16" t="s">
        <v>272</v>
      </c>
      <c r="D2912" s="15">
        <v>114</v>
      </c>
      <c r="E2912" s="15" t="s">
        <v>60</v>
      </c>
      <c r="F2912" s="16" t="s">
        <v>372</v>
      </c>
      <c r="G2912" s="15" t="s">
        <v>399</v>
      </c>
      <c r="H2912" s="89" t="s">
        <v>376</v>
      </c>
      <c r="I2912" s="61">
        <v>322474.39759036142</v>
      </c>
    </row>
    <row r="2913" spans="2:9" hidden="1" x14ac:dyDescent="0.3">
      <c r="B2913" s="16" t="s">
        <v>304</v>
      </c>
      <c r="C2913" s="16" t="s">
        <v>272</v>
      </c>
      <c r="D2913" s="15">
        <v>125</v>
      </c>
      <c r="E2913" s="15" t="s">
        <v>62</v>
      </c>
      <c r="F2913" s="16" t="s">
        <v>372</v>
      </c>
      <c r="G2913" s="15" t="s">
        <v>400</v>
      </c>
      <c r="H2913" s="89" t="s">
        <v>381</v>
      </c>
      <c r="I2913" s="61">
        <v>253654.31364808098</v>
      </c>
    </row>
    <row r="2914" spans="2:9" hidden="1" x14ac:dyDescent="0.3">
      <c r="B2914" s="16" t="s">
        <v>304</v>
      </c>
      <c r="C2914" s="16" t="s">
        <v>272</v>
      </c>
      <c r="D2914" s="15">
        <v>127</v>
      </c>
      <c r="E2914" s="15" t="s">
        <v>64</v>
      </c>
      <c r="F2914" s="16" t="s">
        <v>372</v>
      </c>
      <c r="G2914" s="15" t="s">
        <v>401</v>
      </c>
      <c r="H2914" s="89" t="s">
        <v>393</v>
      </c>
      <c r="I2914" s="61">
        <v>7317.6882530120474</v>
      </c>
    </row>
    <row r="2915" spans="2:9" hidden="1" x14ac:dyDescent="0.3">
      <c r="B2915" s="16" t="s">
        <v>304</v>
      </c>
      <c r="C2915" s="16" t="s">
        <v>272</v>
      </c>
      <c r="D2915" s="15">
        <v>128</v>
      </c>
      <c r="E2915" s="15" t="s">
        <v>66</v>
      </c>
      <c r="F2915" s="16" t="s">
        <v>372</v>
      </c>
      <c r="G2915" s="15" t="s">
        <v>402</v>
      </c>
      <c r="H2915" s="89" t="s">
        <v>384</v>
      </c>
      <c r="I2915" s="61">
        <v>109629.9134870744</v>
      </c>
    </row>
    <row r="2916" spans="2:9" hidden="1" x14ac:dyDescent="0.3">
      <c r="B2916" s="16" t="s">
        <v>304</v>
      </c>
      <c r="C2916" s="16" t="s">
        <v>272</v>
      </c>
      <c r="D2916" s="19">
        <v>130</v>
      </c>
      <c r="E2916" s="19" t="s">
        <v>68</v>
      </c>
      <c r="F2916" s="20" t="s">
        <v>372</v>
      </c>
      <c r="G2916" s="19" t="s">
        <v>403</v>
      </c>
      <c r="H2916" s="90" t="s">
        <v>404</v>
      </c>
      <c r="I2916" s="62">
        <v>322474.39759036142</v>
      </c>
    </row>
    <row r="2917" spans="2:9" hidden="1" x14ac:dyDescent="0.3">
      <c r="B2917" s="16" t="s">
        <v>305</v>
      </c>
      <c r="C2917" s="16" t="s">
        <v>273</v>
      </c>
      <c r="D2917" s="15">
        <v>2</v>
      </c>
      <c r="E2917" s="15" t="s">
        <v>6</v>
      </c>
      <c r="F2917" s="16" t="s">
        <v>372</v>
      </c>
      <c r="G2917" s="15" t="s">
        <v>373</v>
      </c>
      <c r="H2917" s="89" t="s">
        <v>374</v>
      </c>
      <c r="I2917" s="61">
        <v>2791.1649539333803</v>
      </c>
    </row>
    <row r="2918" spans="2:9" hidden="1" x14ac:dyDescent="0.3">
      <c r="B2918" s="16" t="s">
        <v>305</v>
      </c>
      <c r="C2918" s="16" t="s">
        <v>273</v>
      </c>
      <c r="D2918" s="15">
        <v>11</v>
      </c>
      <c r="E2918" s="15" t="s">
        <v>10</v>
      </c>
      <c r="F2918" s="16" t="s">
        <v>372</v>
      </c>
      <c r="G2918" s="15" t="s">
        <v>375</v>
      </c>
      <c r="H2918" s="89" t="s">
        <v>376</v>
      </c>
      <c r="I2918" s="61">
        <v>272862.95180722879</v>
      </c>
    </row>
    <row r="2919" spans="2:9" hidden="1" x14ac:dyDescent="0.3">
      <c r="B2919" s="16" t="s">
        <v>305</v>
      </c>
      <c r="C2919" s="16" t="s">
        <v>273</v>
      </c>
      <c r="D2919" s="15">
        <v>23</v>
      </c>
      <c r="E2919" s="15" t="s">
        <v>323</v>
      </c>
      <c r="F2919" s="16" t="s">
        <v>372</v>
      </c>
      <c r="G2919" s="15" t="s">
        <v>377</v>
      </c>
      <c r="H2919" s="89" t="s">
        <v>376</v>
      </c>
      <c r="I2919" s="61">
        <v>123526.57882760004</v>
      </c>
    </row>
    <row r="2920" spans="2:9" hidden="1" x14ac:dyDescent="0.3">
      <c r="B2920" s="16" t="s">
        <v>305</v>
      </c>
      <c r="C2920" s="16" t="s">
        <v>273</v>
      </c>
      <c r="D2920" s="15">
        <v>24</v>
      </c>
      <c r="E2920" s="15" t="s">
        <v>14</v>
      </c>
      <c r="F2920" s="16" t="s">
        <v>372</v>
      </c>
      <c r="G2920" s="15" t="s">
        <v>378</v>
      </c>
      <c r="H2920" s="89" t="s">
        <v>376</v>
      </c>
      <c r="I2920" s="61">
        <v>123526.57882760004</v>
      </c>
    </row>
    <row r="2921" spans="2:9" hidden="1" x14ac:dyDescent="0.3">
      <c r="B2921" s="16" t="s">
        <v>305</v>
      </c>
      <c r="C2921" s="16" t="s">
        <v>273</v>
      </c>
      <c r="D2921" s="15">
        <v>25</v>
      </c>
      <c r="E2921" s="15" t="s">
        <v>18</v>
      </c>
      <c r="F2921" s="16" t="s">
        <v>372</v>
      </c>
      <c r="G2921" s="15" t="s">
        <v>379</v>
      </c>
      <c r="H2921" s="89" t="s">
        <v>374</v>
      </c>
      <c r="I2921" s="61">
        <v>186042.92168674694</v>
      </c>
    </row>
    <row r="2922" spans="2:9" hidden="1" x14ac:dyDescent="0.3">
      <c r="B2922" s="16" t="s">
        <v>305</v>
      </c>
      <c r="C2922" s="16" t="s">
        <v>273</v>
      </c>
      <c r="D2922" s="15">
        <v>26</v>
      </c>
      <c r="E2922" s="15" t="s">
        <v>22</v>
      </c>
      <c r="F2922" s="16" t="s">
        <v>372</v>
      </c>
      <c r="G2922" s="15" t="s">
        <v>380</v>
      </c>
      <c r="H2922" s="89" t="s">
        <v>381</v>
      </c>
      <c r="I2922" s="61">
        <v>77517.884036144562</v>
      </c>
    </row>
    <row r="2923" spans="2:9" hidden="1" x14ac:dyDescent="0.3">
      <c r="B2923" s="16" t="s">
        <v>305</v>
      </c>
      <c r="C2923" s="16" t="s">
        <v>273</v>
      </c>
      <c r="D2923" s="15">
        <v>27</v>
      </c>
      <c r="E2923" s="15" t="s">
        <v>26</v>
      </c>
      <c r="F2923" s="16" t="s">
        <v>372</v>
      </c>
      <c r="G2923" s="15" t="s">
        <v>382</v>
      </c>
      <c r="H2923" s="89" t="s">
        <v>374</v>
      </c>
      <c r="I2923" s="61">
        <v>1952.5921511612512</v>
      </c>
    </row>
    <row r="2924" spans="2:9" hidden="1" x14ac:dyDescent="0.3">
      <c r="B2924" s="16" t="s">
        <v>305</v>
      </c>
      <c r="C2924" s="16" t="s">
        <v>273</v>
      </c>
      <c r="D2924" s="15">
        <v>28</v>
      </c>
      <c r="E2924" s="15" t="s">
        <v>30</v>
      </c>
      <c r="F2924" s="16" t="s">
        <v>372</v>
      </c>
      <c r="G2924" s="15" t="s">
        <v>383</v>
      </c>
      <c r="H2924" s="89" t="s">
        <v>384</v>
      </c>
      <c r="I2924" s="61">
        <v>148834.33734939754</v>
      </c>
    </row>
    <row r="2925" spans="2:9" hidden="1" x14ac:dyDescent="0.3">
      <c r="B2925" s="16" t="s">
        <v>305</v>
      </c>
      <c r="C2925" s="16" t="s">
        <v>273</v>
      </c>
      <c r="D2925" s="15">
        <v>29</v>
      </c>
      <c r="E2925" s="15" t="s">
        <v>34</v>
      </c>
      <c r="F2925" s="16" t="s">
        <v>372</v>
      </c>
      <c r="G2925" s="15" t="s">
        <v>385</v>
      </c>
      <c r="H2925" s="89" t="s">
        <v>384</v>
      </c>
      <c r="I2925" s="61">
        <v>161237.19879518071</v>
      </c>
    </row>
    <row r="2926" spans="2:9" hidden="1" x14ac:dyDescent="0.3">
      <c r="B2926" s="16" t="s">
        <v>305</v>
      </c>
      <c r="C2926" s="16" t="s">
        <v>273</v>
      </c>
      <c r="D2926" s="15">
        <v>31</v>
      </c>
      <c r="E2926" s="15" t="s">
        <v>36</v>
      </c>
      <c r="F2926" s="16" t="s">
        <v>372</v>
      </c>
      <c r="G2926" s="15" t="s">
        <v>386</v>
      </c>
      <c r="H2926" s="89" t="s">
        <v>384</v>
      </c>
      <c r="I2926" s="61">
        <v>8390.1709780297624</v>
      </c>
    </row>
    <row r="2927" spans="2:9" hidden="1" x14ac:dyDescent="0.3">
      <c r="B2927" s="16" t="s">
        <v>305</v>
      </c>
      <c r="C2927" s="16" t="s">
        <v>273</v>
      </c>
      <c r="D2927" s="15">
        <v>34</v>
      </c>
      <c r="E2927" s="15" t="s">
        <v>38</v>
      </c>
      <c r="F2927" s="16" t="s">
        <v>372</v>
      </c>
      <c r="G2927" s="15" t="s">
        <v>387</v>
      </c>
      <c r="H2927" s="89" t="s">
        <v>384</v>
      </c>
      <c r="I2927" s="61">
        <v>7149.8848334514514</v>
      </c>
    </row>
    <row r="2928" spans="2:9" hidden="1" x14ac:dyDescent="0.3">
      <c r="B2928" s="16" t="s">
        <v>305</v>
      </c>
      <c r="C2928" s="16" t="s">
        <v>273</v>
      </c>
      <c r="D2928" s="15">
        <v>35</v>
      </c>
      <c r="E2928" s="15" t="s">
        <v>40</v>
      </c>
      <c r="F2928" s="16" t="s">
        <v>372</v>
      </c>
      <c r="G2928" s="15" t="s">
        <v>388</v>
      </c>
      <c r="H2928" s="89" t="s">
        <v>384</v>
      </c>
      <c r="I2928" s="61">
        <v>161237.19879518071</v>
      </c>
    </row>
    <row r="2929" spans="2:9" hidden="1" x14ac:dyDescent="0.3">
      <c r="B2929" s="16" t="s">
        <v>305</v>
      </c>
      <c r="C2929" s="16" t="s">
        <v>273</v>
      </c>
      <c r="D2929" s="15">
        <v>38</v>
      </c>
      <c r="E2929" s="15" t="s">
        <v>42</v>
      </c>
      <c r="F2929" s="16" t="s">
        <v>372</v>
      </c>
      <c r="G2929" s="15" t="s">
        <v>389</v>
      </c>
      <c r="H2929" s="89" t="s">
        <v>374</v>
      </c>
      <c r="I2929" s="61">
        <v>111625.75301204818</v>
      </c>
    </row>
    <row r="2930" spans="2:9" hidden="1" x14ac:dyDescent="0.3">
      <c r="B2930" s="16" t="s">
        <v>305</v>
      </c>
      <c r="C2930" s="16" t="s">
        <v>273</v>
      </c>
      <c r="D2930" s="15">
        <v>42</v>
      </c>
      <c r="E2930" s="15" t="s">
        <v>44</v>
      </c>
      <c r="F2930" s="16" t="s">
        <v>372</v>
      </c>
      <c r="G2930" s="15" t="s">
        <v>390</v>
      </c>
      <c r="H2930" s="89" t="s">
        <v>374</v>
      </c>
      <c r="I2930" s="61">
        <v>15527.548724308999</v>
      </c>
    </row>
    <row r="2931" spans="2:9" hidden="1" x14ac:dyDescent="0.3">
      <c r="B2931" s="16" t="s">
        <v>305</v>
      </c>
      <c r="C2931" s="16" t="s">
        <v>273</v>
      </c>
      <c r="D2931" s="15">
        <v>59</v>
      </c>
      <c r="E2931" s="15" t="s">
        <v>46</v>
      </c>
      <c r="F2931" s="16" t="s">
        <v>372</v>
      </c>
      <c r="G2931" s="15" t="s">
        <v>391</v>
      </c>
      <c r="H2931" s="89" t="s">
        <v>374</v>
      </c>
      <c r="I2931" s="61">
        <v>103468.41894753797</v>
      </c>
    </row>
    <row r="2932" spans="2:9" hidden="1" x14ac:dyDescent="0.3">
      <c r="B2932" s="16" t="s">
        <v>305</v>
      </c>
      <c r="C2932" s="16" t="s">
        <v>273</v>
      </c>
      <c r="D2932" s="15">
        <v>65</v>
      </c>
      <c r="E2932" s="15" t="s">
        <v>48</v>
      </c>
      <c r="F2932" s="16" t="s">
        <v>372</v>
      </c>
      <c r="G2932" s="15" t="s">
        <v>392</v>
      </c>
      <c r="H2932" s="89" t="s">
        <v>393</v>
      </c>
      <c r="I2932" s="61">
        <v>1053.7547363848566</v>
      </c>
    </row>
    <row r="2933" spans="2:9" hidden="1" x14ac:dyDescent="0.3">
      <c r="B2933" s="16" t="s">
        <v>305</v>
      </c>
      <c r="C2933" s="16" t="s">
        <v>273</v>
      </c>
      <c r="D2933" s="15">
        <v>84</v>
      </c>
      <c r="E2933" s="15" t="s">
        <v>50</v>
      </c>
      <c r="F2933" s="16" t="s">
        <v>372</v>
      </c>
      <c r="G2933" s="15" t="s">
        <v>394</v>
      </c>
      <c r="H2933" s="89" t="s">
        <v>393</v>
      </c>
      <c r="I2933" s="61">
        <v>5403.0616583982983</v>
      </c>
    </row>
    <row r="2934" spans="2:9" hidden="1" x14ac:dyDescent="0.3">
      <c r="B2934" s="16" t="s">
        <v>305</v>
      </c>
      <c r="C2934" s="16" t="s">
        <v>273</v>
      </c>
      <c r="D2934" s="15">
        <v>90</v>
      </c>
      <c r="E2934" s="15" t="s">
        <v>52</v>
      </c>
      <c r="F2934" s="16" t="s">
        <v>372</v>
      </c>
      <c r="G2934" s="15" t="s">
        <v>395</v>
      </c>
      <c r="H2934" s="89" t="s">
        <v>384</v>
      </c>
      <c r="I2934" s="61">
        <v>223251.50602409636</v>
      </c>
    </row>
    <row r="2935" spans="2:9" hidden="1" x14ac:dyDescent="0.3">
      <c r="B2935" s="16" t="s">
        <v>305</v>
      </c>
      <c r="C2935" s="16" t="s">
        <v>273</v>
      </c>
      <c r="D2935" s="15">
        <v>91</v>
      </c>
      <c r="E2935" s="15" t="s">
        <v>54</v>
      </c>
      <c r="F2935" s="16" t="s">
        <v>372</v>
      </c>
      <c r="G2935" s="15" t="s">
        <v>396</v>
      </c>
      <c r="H2935" s="89" t="s">
        <v>384</v>
      </c>
      <c r="I2935" s="61">
        <v>272862.95180722879</v>
      </c>
    </row>
    <row r="2936" spans="2:9" hidden="1" x14ac:dyDescent="0.3">
      <c r="B2936" s="16" t="s">
        <v>305</v>
      </c>
      <c r="C2936" s="16" t="s">
        <v>273</v>
      </c>
      <c r="D2936" s="15">
        <v>98</v>
      </c>
      <c r="E2936" s="15" t="s">
        <v>56</v>
      </c>
      <c r="F2936" s="16" t="s">
        <v>372</v>
      </c>
      <c r="G2936" s="15" t="s">
        <v>397</v>
      </c>
      <c r="H2936" s="89" t="s">
        <v>381</v>
      </c>
      <c r="I2936" s="61">
        <v>675749.02943222411</v>
      </c>
    </row>
    <row r="2937" spans="2:9" hidden="1" x14ac:dyDescent="0.3">
      <c r="B2937" s="16" t="s">
        <v>305</v>
      </c>
      <c r="C2937" s="16" t="s">
        <v>273</v>
      </c>
      <c r="D2937" s="15">
        <v>109</v>
      </c>
      <c r="E2937" s="15" t="s">
        <v>58</v>
      </c>
      <c r="F2937" s="16" t="s">
        <v>372</v>
      </c>
      <c r="G2937" s="15" t="s">
        <v>398</v>
      </c>
      <c r="H2937" s="89" t="s">
        <v>393</v>
      </c>
      <c r="I2937" s="61">
        <v>8153.5785790219688</v>
      </c>
    </row>
    <row r="2938" spans="2:9" hidden="1" x14ac:dyDescent="0.3">
      <c r="B2938" s="16" t="s">
        <v>305</v>
      </c>
      <c r="C2938" s="16" t="s">
        <v>273</v>
      </c>
      <c r="D2938" s="15">
        <v>114</v>
      </c>
      <c r="E2938" s="15" t="s">
        <v>60</v>
      </c>
      <c r="F2938" s="16" t="s">
        <v>372</v>
      </c>
      <c r="G2938" s="15" t="s">
        <v>399</v>
      </c>
      <c r="H2938" s="89" t="s">
        <v>376</v>
      </c>
      <c r="I2938" s="61">
        <v>222034.66257086216</v>
      </c>
    </row>
    <row r="2939" spans="2:9" hidden="1" x14ac:dyDescent="0.3">
      <c r="B2939" s="16" t="s">
        <v>305</v>
      </c>
      <c r="C2939" s="16" t="s">
        <v>273</v>
      </c>
      <c r="D2939" s="15">
        <v>125</v>
      </c>
      <c r="E2939" s="15" t="s">
        <v>62</v>
      </c>
      <c r="F2939" s="16" t="s">
        <v>372</v>
      </c>
      <c r="G2939" s="15" t="s">
        <v>400</v>
      </c>
      <c r="H2939" s="89" t="s">
        <v>381</v>
      </c>
      <c r="I2939" s="61">
        <v>347280.12048192765</v>
      </c>
    </row>
    <row r="2940" spans="2:9" hidden="1" x14ac:dyDescent="0.3">
      <c r="B2940" s="16" t="s">
        <v>305</v>
      </c>
      <c r="C2940" s="16" t="s">
        <v>273</v>
      </c>
      <c r="D2940" s="15">
        <v>127</v>
      </c>
      <c r="E2940" s="15" t="s">
        <v>64</v>
      </c>
      <c r="F2940" s="16" t="s">
        <v>372</v>
      </c>
      <c r="G2940" s="15" t="s">
        <v>401</v>
      </c>
      <c r="H2940" s="89" t="s">
        <v>393</v>
      </c>
      <c r="I2940" s="61">
        <v>6461.4739103472712</v>
      </c>
    </row>
    <row r="2941" spans="2:9" hidden="1" x14ac:dyDescent="0.3">
      <c r="B2941" s="16" t="s">
        <v>305</v>
      </c>
      <c r="C2941" s="16" t="s">
        <v>273</v>
      </c>
      <c r="D2941" s="15">
        <v>128</v>
      </c>
      <c r="E2941" s="15" t="s">
        <v>66</v>
      </c>
      <c r="F2941" s="16" t="s">
        <v>372</v>
      </c>
      <c r="G2941" s="15" t="s">
        <v>402</v>
      </c>
      <c r="H2941" s="89" t="s">
        <v>384</v>
      </c>
      <c r="I2941" s="61">
        <v>142632.90662650601</v>
      </c>
    </row>
    <row r="2942" spans="2:9" hidden="1" x14ac:dyDescent="0.3">
      <c r="B2942" s="16" t="s">
        <v>305</v>
      </c>
      <c r="C2942" s="16" t="s">
        <v>273</v>
      </c>
      <c r="D2942" s="19">
        <v>130</v>
      </c>
      <c r="E2942" s="19" t="s">
        <v>68</v>
      </c>
      <c r="F2942" s="20" t="s">
        <v>372</v>
      </c>
      <c r="G2942" s="19" t="s">
        <v>403</v>
      </c>
      <c r="H2942" s="90" t="s">
        <v>404</v>
      </c>
      <c r="I2942" s="62">
        <v>186042.92168674694</v>
      </c>
    </row>
    <row r="2943" spans="2:9" hidden="1" x14ac:dyDescent="0.3">
      <c r="B2943" s="16" t="s">
        <v>305</v>
      </c>
      <c r="C2943" s="16" t="s">
        <v>274</v>
      </c>
      <c r="D2943" s="15">
        <v>2</v>
      </c>
      <c r="E2943" s="15" t="s">
        <v>6</v>
      </c>
      <c r="F2943" s="16" t="s">
        <v>372</v>
      </c>
      <c r="G2943" s="15" t="s">
        <v>373</v>
      </c>
      <c r="H2943" s="89" t="s">
        <v>374</v>
      </c>
      <c r="I2943" s="61">
        <v>2791.1649539333803</v>
      </c>
    </row>
    <row r="2944" spans="2:9" hidden="1" x14ac:dyDescent="0.3">
      <c r="B2944" s="16" t="s">
        <v>305</v>
      </c>
      <c r="C2944" s="16" t="s">
        <v>274</v>
      </c>
      <c r="D2944" s="15">
        <v>11</v>
      </c>
      <c r="E2944" s="15" t="s">
        <v>10</v>
      </c>
      <c r="F2944" s="16" t="s">
        <v>372</v>
      </c>
      <c r="G2944" s="15" t="s">
        <v>375</v>
      </c>
      <c r="H2944" s="89" t="s">
        <v>376</v>
      </c>
      <c r="I2944" s="61">
        <v>272862.95180722879</v>
      </c>
    </row>
    <row r="2945" spans="2:9" hidden="1" x14ac:dyDescent="0.3">
      <c r="B2945" s="16" t="s">
        <v>305</v>
      </c>
      <c r="C2945" s="16" t="s">
        <v>274</v>
      </c>
      <c r="D2945" s="15">
        <v>23</v>
      </c>
      <c r="E2945" s="15" t="s">
        <v>323</v>
      </c>
      <c r="F2945" s="16" t="s">
        <v>372</v>
      </c>
      <c r="G2945" s="15" t="s">
        <v>377</v>
      </c>
      <c r="H2945" s="89" t="s">
        <v>376</v>
      </c>
      <c r="I2945" s="61">
        <v>123526.57882760004</v>
      </c>
    </row>
    <row r="2946" spans="2:9" hidden="1" x14ac:dyDescent="0.3">
      <c r="B2946" s="16" t="s">
        <v>305</v>
      </c>
      <c r="C2946" s="16" t="s">
        <v>274</v>
      </c>
      <c r="D2946" s="15">
        <v>24</v>
      </c>
      <c r="E2946" s="15" t="s">
        <v>14</v>
      </c>
      <c r="F2946" s="16" t="s">
        <v>372</v>
      </c>
      <c r="G2946" s="15" t="s">
        <v>378</v>
      </c>
      <c r="H2946" s="89" t="s">
        <v>376</v>
      </c>
      <c r="I2946" s="61">
        <v>123526.57882760004</v>
      </c>
    </row>
    <row r="2947" spans="2:9" hidden="1" x14ac:dyDescent="0.3">
      <c r="B2947" s="16" t="s">
        <v>305</v>
      </c>
      <c r="C2947" s="16" t="s">
        <v>274</v>
      </c>
      <c r="D2947" s="15">
        <v>25</v>
      </c>
      <c r="E2947" s="15" t="s">
        <v>18</v>
      </c>
      <c r="F2947" s="16" t="s">
        <v>372</v>
      </c>
      <c r="G2947" s="15" t="s">
        <v>379</v>
      </c>
      <c r="H2947" s="89" t="s">
        <v>374</v>
      </c>
      <c r="I2947" s="61">
        <v>186042.92168674694</v>
      </c>
    </row>
    <row r="2948" spans="2:9" hidden="1" x14ac:dyDescent="0.3">
      <c r="B2948" s="16" t="s">
        <v>305</v>
      </c>
      <c r="C2948" s="16" t="s">
        <v>274</v>
      </c>
      <c r="D2948" s="15">
        <v>26</v>
      </c>
      <c r="E2948" s="15" t="s">
        <v>22</v>
      </c>
      <c r="F2948" s="16" t="s">
        <v>372</v>
      </c>
      <c r="G2948" s="15" t="s">
        <v>380</v>
      </c>
      <c r="H2948" s="89" t="s">
        <v>381</v>
      </c>
      <c r="I2948" s="61">
        <v>77517.884036144562</v>
      </c>
    </row>
    <row r="2949" spans="2:9" hidden="1" x14ac:dyDescent="0.3">
      <c r="B2949" s="16" t="s">
        <v>305</v>
      </c>
      <c r="C2949" s="16" t="s">
        <v>274</v>
      </c>
      <c r="D2949" s="15">
        <v>27</v>
      </c>
      <c r="E2949" s="15" t="s">
        <v>26</v>
      </c>
      <c r="F2949" s="16" t="s">
        <v>372</v>
      </c>
      <c r="G2949" s="15" t="s">
        <v>382</v>
      </c>
      <c r="H2949" s="89" t="s">
        <v>374</v>
      </c>
      <c r="I2949" s="61">
        <v>1952.5921511612512</v>
      </c>
    </row>
    <row r="2950" spans="2:9" hidden="1" x14ac:dyDescent="0.3">
      <c r="B2950" s="16" t="s">
        <v>305</v>
      </c>
      <c r="C2950" s="16" t="s">
        <v>274</v>
      </c>
      <c r="D2950" s="15">
        <v>28</v>
      </c>
      <c r="E2950" s="15" t="s">
        <v>30</v>
      </c>
      <c r="F2950" s="16" t="s">
        <v>372</v>
      </c>
      <c r="G2950" s="15" t="s">
        <v>383</v>
      </c>
      <c r="H2950" s="89" t="s">
        <v>384</v>
      </c>
      <c r="I2950" s="61">
        <v>148834.33734939754</v>
      </c>
    </row>
    <row r="2951" spans="2:9" hidden="1" x14ac:dyDescent="0.3">
      <c r="B2951" s="16" t="s">
        <v>305</v>
      </c>
      <c r="C2951" s="16" t="s">
        <v>274</v>
      </c>
      <c r="D2951" s="15">
        <v>29</v>
      </c>
      <c r="E2951" s="15" t="s">
        <v>34</v>
      </c>
      <c r="F2951" s="16" t="s">
        <v>372</v>
      </c>
      <c r="G2951" s="15" t="s">
        <v>385</v>
      </c>
      <c r="H2951" s="89" t="s">
        <v>384</v>
      </c>
      <c r="I2951" s="61">
        <v>161237.19879518071</v>
      </c>
    </row>
    <row r="2952" spans="2:9" hidden="1" x14ac:dyDescent="0.3">
      <c r="B2952" s="16" t="s">
        <v>305</v>
      </c>
      <c r="C2952" s="16" t="s">
        <v>274</v>
      </c>
      <c r="D2952" s="15">
        <v>31</v>
      </c>
      <c r="E2952" s="15" t="s">
        <v>36</v>
      </c>
      <c r="F2952" s="16" t="s">
        <v>372</v>
      </c>
      <c r="G2952" s="15" t="s">
        <v>386</v>
      </c>
      <c r="H2952" s="89" t="s">
        <v>384</v>
      </c>
      <c r="I2952" s="61">
        <v>8390.1709780297624</v>
      </c>
    </row>
    <row r="2953" spans="2:9" hidden="1" x14ac:dyDescent="0.3">
      <c r="B2953" s="16" t="s">
        <v>305</v>
      </c>
      <c r="C2953" s="16" t="s">
        <v>274</v>
      </c>
      <c r="D2953" s="15">
        <v>34</v>
      </c>
      <c r="E2953" s="15" t="s">
        <v>38</v>
      </c>
      <c r="F2953" s="16" t="s">
        <v>372</v>
      </c>
      <c r="G2953" s="15" t="s">
        <v>387</v>
      </c>
      <c r="H2953" s="89" t="s">
        <v>384</v>
      </c>
      <c r="I2953" s="61">
        <v>5749.6121987951801</v>
      </c>
    </row>
    <row r="2954" spans="2:9" hidden="1" x14ac:dyDescent="0.3">
      <c r="B2954" s="16" t="s">
        <v>305</v>
      </c>
      <c r="C2954" s="16" t="s">
        <v>274</v>
      </c>
      <c r="D2954" s="15">
        <v>35</v>
      </c>
      <c r="E2954" s="15" t="s">
        <v>40</v>
      </c>
      <c r="F2954" s="16" t="s">
        <v>372</v>
      </c>
      <c r="G2954" s="15" t="s">
        <v>388</v>
      </c>
      <c r="H2954" s="89" t="s">
        <v>384</v>
      </c>
      <c r="I2954" s="61">
        <v>161237.19879518071</v>
      </c>
    </row>
    <row r="2955" spans="2:9" hidden="1" x14ac:dyDescent="0.3">
      <c r="B2955" s="16" t="s">
        <v>305</v>
      </c>
      <c r="C2955" s="16" t="s">
        <v>274</v>
      </c>
      <c r="D2955" s="15">
        <v>38</v>
      </c>
      <c r="E2955" s="15" t="s">
        <v>42</v>
      </c>
      <c r="F2955" s="16" t="s">
        <v>372</v>
      </c>
      <c r="G2955" s="15" t="s">
        <v>389</v>
      </c>
      <c r="H2955" s="89" t="s">
        <v>374</v>
      </c>
      <c r="I2955" s="61">
        <v>111625.75301204818</v>
      </c>
    </row>
    <row r="2956" spans="2:9" hidden="1" x14ac:dyDescent="0.3">
      <c r="B2956" s="16" t="s">
        <v>305</v>
      </c>
      <c r="C2956" s="16" t="s">
        <v>274</v>
      </c>
      <c r="D2956" s="15">
        <v>42</v>
      </c>
      <c r="E2956" s="15" t="s">
        <v>44</v>
      </c>
      <c r="F2956" s="16" t="s">
        <v>372</v>
      </c>
      <c r="G2956" s="15" t="s">
        <v>390</v>
      </c>
      <c r="H2956" s="89" t="s">
        <v>374</v>
      </c>
      <c r="I2956" s="61">
        <v>14332.941186854017</v>
      </c>
    </row>
    <row r="2957" spans="2:9" hidden="1" x14ac:dyDescent="0.3">
      <c r="B2957" s="16" t="s">
        <v>305</v>
      </c>
      <c r="C2957" s="16" t="s">
        <v>274</v>
      </c>
      <c r="D2957" s="15">
        <v>59</v>
      </c>
      <c r="E2957" s="15" t="s">
        <v>46</v>
      </c>
      <c r="F2957" s="16" t="s">
        <v>372</v>
      </c>
      <c r="G2957" s="15" t="s">
        <v>391</v>
      </c>
      <c r="H2957" s="89" t="s">
        <v>374</v>
      </c>
      <c r="I2957" s="61">
        <v>103468.41894753797</v>
      </c>
    </row>
    <row r="2958" spans="2:9" hidden="1" x14ac:dyDescent="0.3">
      <c r="B2958" s="16" t="s">
        <v>305</v>
      </c>
      <c r="C2958" s="16" t="s">
        <v>274</v>
      </c>
      <c r="D2958" s="15">
        <v>65</v>
      </c>
      <c r="E2958" s="15" t="s">
        <v>48</v>
      </c>
      <c r="F2958" s="16" t="s">
        <v>372</v>
      </c>
      <c r="G2958" s="15" t="s">
        <v>392</v>
      </c>
      <c r="H2958" s="89" t="s">
        <v>393</v>
      </c>
      <c r="I2958" s="61">
        <v>1053.7547363848566</v>
      </c>
    </row>
    <row r="2959" spans="2:9" hidden="1" x14ac:dyDescent="0.3">
      <c r="B2959" s="16" t="s">
        <v>305</v>
      </c>
      <c r="C2959" s="16" t="s">
        <v>274</v>
      </c>
      <c r="D2959" s="15">
        <v>84</v>
      </c>
      <c r="E2959" s="15" t="s">
        <v>50</v>
      </c>
      <c r="F2959" s="16" t="s">
        <v>372</v>
      </c>
      <c r="G2959" s="15" t="s">
        <v>394</v>
      </c>
      <c r="H2959" s="89" t="s">
        <v>393</v>
      </c>
      <c r="I2959" s="61">
        <v>5632.879385187809</v>
      </c>
    </row>
    <row r="2960" spans="2:9" hidden="1" x14ac:dyDescent="0.3">
      <c r="B2960" s="16" t="s">
        <v>305</v>
      </c>
      <c r="C2960" s="16" t="s">
        <v>274</v>
      </c>
      <c r="D2960" s="15">
        <v>90</v>
      </c>
      <c r="E2960" s="15" t="s">
        <v>52</v>
      </c>
      <c r="F2960" s="16" t="s">
        <v>372</v>
      </c>
      <c r="G2960" s="15" t="s">
        <v>395</v>
      </c>
      <c r="H2960" s="89" t="s">
        <v>384</v>
      </c>
      <c r="I2960" s="61">
        <v>223251.50602409636</v>
      </c>
    </row>
    <row r="2961" spans="2:9" hidden="1" x14ac:dyDescent="0.3">
      <c r="B2961" s="16" t="s">
        <v>305</v>
      </c>
      <c r="C2961" s="16" t="s">
        <v>274</v>
      </c>
      <c r="D2961" s="15">
        <v>91</v>
      </c>
      <c r="E2961" s="15" t="s">
        <v>54</v>
      </c>
      <c r="F2961" s="16" t="s">
        <v>372</v>
      </c>
      <c r="G2961" s="15" t="s">
        <v>396</v>
      </c>
      <c r="H2961" s="89" t="s">
        <v>384</v>
      </c>
      <c r="I2961" s="61">
        <v>272862.95180722879</v>
      </c>
    </row>
    <row r="2962" spans="2:9" hidden="1" x14ac:dyDescent="0.3">
      <c r="B2962" s="16" t="s">
        <v>305</v>
      </c>
      <c r="C2962" s="16" t="s">
        <v>274</v>
      </c>
      <c r="D2962" s="15">
        <v>98</v>
      </c>
      <c r="E2962" s="15" t="s">
        <v>56</v>
      </c>
      <c r="F2962" s="16" t="s">
        <v>372</v>
      </c>
      <c r="G2962" s="15" t="s">
        <v>397</v>
      </c>
      <c r="H2962" s="89" t="s">
        <v>381</v>
      </c>
      <c r="I2962" s="61">
        <v>675749.02943222411</v>
      </c>
    </row>
    <row r="2963" spans="2:9" hidden="1" x14ac:dyDescent="0.3">
      <c r="B2963" s="16" t="s">
        <v>305</v>
      </c>
      <c r="C2963" s="16" t="s">
        <v>274</v>
      </c>
      <c r="D2963" s="15">
        <v>109</v>
      </c>
      <c r="E2963" s="15" t="s">
        <v>58</v>
      </c>
      <c r="F2963" s="16" t="s">
        <v>372</v>
      </c>
      <c r="G2963" s="15" t="s">
        <v>398</v>
      </c>
      <c r="H2963" s="89" t="s">
        <v>393</v>
      </c>
      <c r="I2963" s="61">
        <v>17797.063877771809</v>
      </c>
    </row>
    <row r="2964" spans="2:9" hidden="1" x14ac:dyDescent="0.3">
      <c r="B2964" s="16" t="s">
        <v>305</v>
      </c>
      <c r="C2964" s="16" t="s">
        <v>274</v>
      </c>
      <c r="D2964" s="15">
        <v>114</v>
      </c>
      <c r="E2964" s="15" t="s">
        <v>60</v>
      </c>
      <c r="F2964" s="16" t="s">
        <v>372</v>
      </c>
      <c r="G2964" s="15" t="s">
        <v>399</v>
      </c>
      <c r="H2964" s="89" t="s">
        <v>376</v>
      </c>
      <c r="I2964" s="61">
        <v>211552.35231864583</v>
      </c>
    </row>
    <row r="2965" spans="2:9" hidden="1" x14ac:dyDescent="0.3">
      <c r="B2965" s="16" t="s">
        <v>305</v>
      </c>
      <c r="C2965" s="16" t="s">
        <v>274</v>
      </c>
      <c r="D2965" s="15">
        <v>125</v>
      </c>
      <c r="E2965" s="15" t="s">
        <v>62</v>
      </c>
      <c r="F2965" s="16" t="s">
        <v>372</v>
      </c>
      <c r="G2965" s="15" t="s">
        <v>400</v>
      </c>
      <c r="H2965" s="89" t="s">
        <v>381</v>
      </c>
      <c r="I2965" s="61">
        <v>347280.12048192765</v>
      </c>
    </row>
    <row r="2966" spans="2:9" hidden="1" x14ac:dyDescent="0.3">
      <c r="B2966" s="16" t="s">
        <v>305</v>
      </c>
      <c r="C2966" s="16" t="s">
        <v>274</v>
      </c>
      <c r="D2966" s="15">
        <v>127</v>
      </c>
      <c r="E2966" s="15" t="s">
        <v>64</v>
      </c>
      <c r="F2966" s="16" t="s">
        <v>372</v>
      </c>
      <c r="G2966" s="15" t="s">
        <v>401</v>
      </c>
      <c r="H2966" s="89" t="s">
        <v>393</v>
      </c>
      <c r="I2966" s="61">
        <v>4279.5083274273547</v>
      </c>
    </row>
    <row r="2967" spans="2:9" hidden="1" x14ac:dyDescent="0.3">
      <c r="B2967" s="16" t="s">
        <v>305</v>
      </c>
      <c r="C2967" s="16" t="s">
        <v>274</v>
      </c>
      <c r="D2967" s="15">
        <v>128</v>
      </c>
      <c r="E2967" s="15" t="s">
        <v>66</v>
      </c>
      <c r="F2967" s="16" t="s">
        <v>372</v>
      </c>
      <c r="G2967" s="15" t="s">
        <v>402</v>
      </c>
      <c r="H2967" s="89" t="s">
        <v>384</v>
      </c>
      <c r="I2967" s="61">
        <v>142632.90662650601</v>
      </c>
    </row>
    <row r="2968" spans="2:9" hidden="1" x14ac:dyDescent="0.3">
      <c r="B2968" s="16" t="s">
        <v>305</v>
      </c>
      <c r="C2968" s="16" t="s">
        <v>274</v>
      </c>
      <c r="D2968" s="19">
        <v>130</v>
      </c>
      <c r="E2968" s="19" t="s">
        <v>68</v>
      </c>
      <c r="F2968" s="20" t="s">
        <v>372</v>
      </c>
      <c r="G2968" s="19" t="s">
        <v>403</v>
      </c>
      <c r="H2968" s="90" t="s">
        <v>404</v>
      </c>
      <c r="I2968" s="62">
        <v>186042.92168674694</v>
      </c>
    </row>
    <row r="2969" spans="2:9" hidden="1" x14ac:dyDescent="0.3">
      <c r="B2969" s="16" t="s">
        <v>305</v>
      </c>
      <c r="C2969" s="15" t="s">
        <v>275</v>
      </c>
      <c r="D2969" s="15">
        <v>2</v>
      </c>
      <c r="E2969" s="15" t="s">
        <v>6</v>
      </c>
      <c r="F2969" s="16" t="s">
        <v>372</v>
      </c>
      <c r="G2969" s="15" t="s">
        <v>373</v>
      </c>
      <c r="H2969" s="89" t="s">
        <v>374</v>
      </c>
      <c r="I2969" s="61">
        <v>2791.1649539333803</v>
      </c>
    </row>
    <row r="2970" spans="2:9" hidden="1" x14ac:dyDescent="0.3">
      <c r="B2970" s="16" t="s">
        <v>305</v>
      </c>
      <c r="C2970" s="15" t="s">
        <v>275</v>
      </c>
      <c r="D2970" s="15">
        <v>11</v>
      </c>
      <c r="E2970" s="15" t="s">
        <v>10</v>
      </c>
      <c r="F2970" s="16" t="s">
        <v>372</v>
      </c>
      <c r="G2970" s="15" t="s">
        <v>375</v>
      </c>
      <c r="H2970" s="89" t="s">
        <v>376</v>
      </c>
      <c r="I2970" s="61">
        <v>272862.95180722879</v>
      </c>
    </row>
    <row r="2971" spans="2:9" hidden="1" x14ac:dyDescent="0.3">
      <c r="B2971" s="16" t="s">
        <v>305</v>
      </c>
      <c r="C2971" s="15" t="s">
        <v>275</v>
      </c>
      <c r="D2971" s="15">
        <v>23</v>
      </c>
      <c r="E2971" s="15" t="s">
        <v>323</v>
      </c>
      <c r="F2971" s="16" t="s">
        <v>372</v>
      </c>
      <c r="G2971" s="15" t="s">
        <v>377</v>
      </c>
      <c r="H2971" s="89" t="s">
        <v>376</v>
      </c>
      <c r="I2971" s="61">
        <v>123526.57882760004</v>
      </c>
    </row>
    <row r="2972" spans="2:9" hidden="1" x14ac:dyDescent="0.3">
      <c r="B2972" s="16" t="s">
        <v>305</v>
      </c>
      <c r="C2972" s="15" t="s">
        <v>275</v>
      </c>
      <c r="D2972" s="15">
        <v>24</v>
      </c>
      <c r="E2972" s="15" t="s">
        <v>14</v>
      </c>
      <c r="F2972" s="16" t="s">
        <v>372</v>
      </c>
      <c r="G2972" s="15" t="s">
        <v>378</v>
      </c>
      <c r="H2972" s="89" t="s">
        <v>376</v>
      </c>
      <c r="I2972" s="61">
        <v>123526.57882760004</v>
      </c>
    </row>
    <row r="2973" spans="2:9" hidden="1" x14ac:dyDescent="0.3">
      <c r="B2973" s="16" t="s">
        <v>305</v>
      </c>
      <c r="C2973" s="15" t="s">
        <v>275</v>
      </c>
      <c r="D2973" s="15">
        <v>25</v>
      </c>
      <c r="E2973" s="15" t="s">
        <v>18</v>
      </c>
      <c r="F2973" s="16" t="s">
        <v>372</v>
      </c>
      <c r="G2973" s="15" t="s">
        <v>379</v>
      </c>
      <c r="H2973" s="89" t="s">
        <v>374</v>
      </c>
      <c r="I2973" s="61">
        <v>186042.92168674694</v>
      </c>
    </row>
    <row r="2974" spans="2:9" hidden="1" x14ac:dyDescent="0.3">
      <c r="B2974" s="16" t="s">
        <v>305</v>
      </c>
      <c r="C2974" s="15" t="s">
        <v>275</v>
      </c>
      <c r="D2974" s="15">
        <v>26</v>
      </c>
      <c r="E2974" s="15" t="s">
        <v>22</v>
      </c>
      <c r="F2974" s="16" t="s">
        <v>372</v>
      </c>
      <c r="G2974" s="15" t="s">
        <v>380</v>
      </c>
      <c r="H2974" s="89" t="s">
        <v>381</v>
      </c>
      <c r="I2974" s="61">
        <v>77517.884036144562</v>
      </c>
    </row>
    <row r="2975" spans="2:9" hidden="1" x14ac:dyDescent="0.3">
      <c r="B2975" s="16" t="s">
        <v>305</v>
      </c>
      <c r="C2975" s="15" t="s">
        <v>275</v>
      </c>
      <c r="D2975" s="15">
        <v>27</v>
      </c>
      <c r="E2975" s="15" t="s">
        <v>26</v>
      </c>
      <c r="F2975" s="16" t="s">
        <v>372</v>
      </c>
      <c r="G2975" s="15" t="s">
        <v>382</v>
      </c>
      <c r="H2975" s="89" t="s">
        <v>374</v>
      </c>
      <c r="I2975" s="61">
        <v>1952.5921511612512</v>
      </c>
    </row>
    <row r="2976" spans="2:9" hidden="1" x14ac:dyDescent="0.3">
      <c r="B2976" s="16" t="s">
        <v>305</v>
      </c>
      <c r="C2976" s="15" t="s">
        <v>275</v>
      </c>
      <c r="D2976" s="15">
        <v>28</v>
      </c>
      <c r="E2976" s="15" t="s">
        <v>30</v>
      </c>
      <c r="F2976" s="16" t="s">
        <v>372</v>
      </c>
      <c r="G2976" s="15" t="s">
        <v>383</v>
      </c>
      <c r="H2976" s="89" t="s">
        <v>384</v>
      </c>
      <c r="I2976" s="61">
        <v>148834.33734939754</v>
      </c>
    </row>
    <row r="2977" spans="2:9" hidden="1" x14ac:dyDescent="0.3">
      <c r="B2977" s="16" t="s">
        <v>305</v>
      </c>
      <c r="C2977" s="15" t="s">
        <v>275</v>
      </c>
      <c r="D2977" s="15">
        <v>29</v>
      </c>
      <c r="E2977" s="15" t="s">
        <v>34</v>
      </c>
      <c r="F2977" s="16" t="s">
        <v>372</v>
      </c>
      <c r="G2977" s="15" t="s">
        <v>385</v>
      </c>
      <c r="H2977" s="89" t="s">
        <v>384</v>
      </c>
      <c r="I2977" s="61">
        <v>161237.19879518071</v>
      </c>
    </row>
    <row r="2978" spans="2:9" hidden="1" x14ac:dyDescent="0.3">
      <c r="B2978" s="16" t="s">
        <v>305</v>
      </c>
      <c r="C2978" s="15" t="s">
        <v>275</v>
      </c>
      <c r="D2978" s="15">
        <v>31</v>
      </c>
      <c r="E2978" s="15" t="s">
        <v>36</v>
      </c>
      <c r="F2978" s="16" t="s">
        <v>372</v>
      </c>
      <c r="G2978" s="15" t="s">
        <v>386</v>
      </c>
      <c r="H2978" s="89" t="s">
        <v>384</v>
      </c>
      <c r="I2978" s="61">
        <v>8390.1709780297624</v>
      </c>
    </row>
    <row r="2979" spans="2:9" hidden="1" x14ac:dyDescent="0.3">
      <c r="B2979" s="16" t="s">
        <v>305</v>
      </c>
      <c r="C2979" s="15" t="s">
        <v>275</v>
      </c>
      <c r="D2979" s="15">
        <v>34</v>
      </c>
      <c r="E2979" s="15" t="s">
        <v>38</v>
      </c>
      <c r="F2979" s="16" t="s">
        <v>372</v>
      </c>
      <c r="G2979" s="15" t="s">
        <v>387</v>
      </c>
      <c r="H2979" s="89" t="s">
        <v>384</v>
      </c>
      <c r="I2979" s="61">
        <v>5749.6121987951801</v>
      </c>
    </row>
    <row r="2980" spans="2:9" hidden="1" x14ac:dyDescent="0.3">
      <c r="B2980" s="16" t="s">
        <v>305</v>
      </c>
      <c r="C2980" s="15" t="s">
        <v>275</v>
      </c>
      <c r="D2980" s="15">
        <v>35</v>
      </c>
      <c r="E2980" s="15" t="s">
        <v>40</v>
      </c>
      <c r="F2980" s="16" t="s">
        <v>372</v>
      </c>
      <c r="G2980" s="15" t="s">
        <v>388</v>
      </c>
      <c r="H2980" s="89" t="s">
        <v>384</v>
      </c>
      <c r="I2980" s="61">
        <v>161237.19879518071</v>
      </c>
    </row>
    <row r="2981" spans="2:9" hidden="1" x14ac:dyDescent="0.3">
      <c r="B2981" s="16" t="s">
        <v>305</v>
      </c>
      <c r="C2981" s="15" t="s">
        <v>275</v>
      </c>
      <c r="D2981" s="15">
        <v>38</v>
      </c>
      <c r="E2981" s="15" t="s">
        <v>42</v>
      </c>
      <c r="F2981" s="16" t="s">
        <v>372</v>
      </c>
      <c r="G2981" s="15" t="s">
        <v>389</v>
      </c>
      <c r="H2981" s="89" t="s">
        <v>374</v>
      </c>
      <c r="I2981" s="61">
        <v>111625.75301204818</v>
      </c>
    </row>
    <row r="2982" spans="2:9" hidden="1" x14ac:dyDescent="0.3">
      <c r="B2982" s="16" t="s">
        <v>305</v>
      </c>
      <c r="C2982" s="15" t="s">
        <v>275</v>
      </c>
      <c r="D2982" s="15">
        <v>42</v>
      </c>
      <c r="E2982" s="15" t="s">
        <v>44</v>
      </c>
      <c r="F2982" s="16" t="s">
        <v>372</v>
      </c>
      <c r="G2982" s="15" t="s">
        <v>390</v>
      </c>
      <c r="H2982" s="89" t="s">
        <v>374</v>
      </c>
      <c r="I2982" s="61">
        <v>14332.941186854017</v>
      </c>
    </row>
    <row r="2983" spans="2:9" hidden="1" x14ac:dyDescent="0.3">
      <c r="B2983" s="16" t="s">
        <v>305</v>
      </c>
      <c r="C2983" s="15" t="s">
        <v>275</v>
      </c>
      <c r="D2983" s="15">
        <v>59</v>
      </c>
      <c r="E2983" s="15" t="s">
        <v>46</v>
      </c>
      <c r="F2983" s="16" t="s">
        <v>372</v>
      </c>
      <c r="G2983" s="15" t="s">
        <v>391</v>
      </c>
      <c r="H2983" s="89" t="s">
        <v>374</v>
      </c>
      <c r="I2983" s="61">
        <v>103468.41894753797</v>
      </c>
    </row>
    <row r="2984" spans="2:9" hidden="1" x14ac:dyDescent="0.3">
      <c r="B2984" s="16" t="s">
        <v>305</v>
      </c>
      <c r="C2984" s="15" t="s">
        <v>275</v>
      </c>
      <c r="D2984" s="15">
        <v>65</v>
      </c>
      <c r="E2984" s="15" t="s">
        <v>48</v>
      </c>
      <c r="F2984" s="16" t="s">
        <v>372</v>
      </c>
      <c r="G2984" s="15" t="s">
        <v>392</v>
      </c>
      <c r="H2984" s="89" t="s">
        <v>393</v>
      </c>
      <c r="I2984" s="61">
        <v>1053.7547363848566</v>
      </c>
    </row>
    <row r="2985" spans="2:9" hidden="1" x14ac:dyDescent="0.3">
      <c r="B2985" s="16" t="s">
        <v>305</v>
      </c>
      <c r="C2985" s="15" t="s">
        <v>275</v>
      </c>
      <c r="D2985" s="15">
        <v>84</v>
      </c>
      <c r="E2985" s="15" t="s">
        <v>50</v>
      </c>
      <c r="F2985" s="16" t="s">
        <v>372</v>
      </c>
      <c r="G2985" s="15" t="s">
        <v>394</v>
      </c>
      <c r="H2985" s="89" t="s">
        <v>393</v>
      </c>
      <c r="I2985" s="61">
        <v>5632.879385187809</v>
      </c>
    </row>
    <row r="2986" spans="2:9" hidden="1" x14ac:dyDescent="0.3">
      <c r="B2986" s="16" t="s">
        <v>305</v>
      </c>
      <c r="C2986" s="15" t="s">
        <v>275</v>
      </c>
      <c r="D2986" s="15">
        <v>90</v>
      </c>
      <c r="E2986" s="15" t="s">
        <v>52</v>
      </c>
      <c r="F2986" s="16" t="s">
        <v>372</v>
      </c>
      <c r="G2986" s="15" t="s">
        <v>395</v>
      </c>
      <c r="H2986" s="89" t="s">
        <v>384</v>
      </c>
      <c r="I2986" s="61">
        <v>223251.50602409636</v>
      </c>
    </row>
    <row r="2987" spans="2:9" hidden="1" x14ac:dyDescent="0.3">
      <c r="B2987" s="16" t="s">
        <v>305</v>
      </c>
      <c r="C2987" s="15" t="s">
        <v>275</v>
      </c>
      <c r="D2987" s="15">
        <v>91</v>
      </c>
      <c r="E2987" s="15" t="s">
        <v>54</v>
      </c>
      <c r="F2987" s="16" t="s">
        <v>372</v>
      </c>
      <c r="G2987" s="15" t="s">
        <v>396</v>
      </c>
      <c r="H2987" s="89" t="s">
        <v>384</v>
      </c>
      <c r="I2987" s="61">
        <v>272862.95180722879</v>
      </c>
    </row>
    <row r="2988" spans="2:9" hidden="1" x14ac:dyDescent="0.3">
      <c r="B2988" s="16" t="s">
        <v>305</v>
      </c>
      <c r="C2988" s="15" t="s">
        <v>275</v>
      </c>
      <c r="D2988" s="15">
        <v>98</v>
      </c>
      <c r="E2988" s="15" t="s">
        <v>56</v>
      </c>
      <c r="F2988" s="16" t="s">
        <v>372</v>
      </c>
      <c r="G2988" s="15" t="s">
        <v>397</v>
      </c>
      <c r="H2988" s="89" t="s">
        <v>381</v>
      </c>
      <c r="I2988" s="61">
        <v>675749.02943222411</v>
      </c>
    </row>
    <row r="2989" spans="2:9" hidden="1" x14ac:dyDescent="0.3">
      <c r="B2989" s="16" t="s">
        <v>305</v>
      </c>
      <c r="C2989" s="15" t="s">
        <v>275</v>
      </c>
      <c r="D2989" s="15">
        <v>109</v>
      </c>
      <c r="E2989" s="15" t="s">
        <v>58</v>
      </c>
      <c r="F2989" s="16" t="s">
        <v>372</v>
      </c>
      <c r="G2989" s="15" t="s">
        <v>398</v>
      </c>
      <c r="H2989" s="89" t="s">
        <v>393</v>
      </c>
      <c r="I2989" s="61">
        <v>17797.063877771809</v>
      </c>
    </row>
    <row r="2990" spans="2:9" hidden="1" x14ac:dyDescent="0.3">
      <c r="B2990" s="16" t="s">
        <v>305</v>
      </c>
      <c r="C2990" s="15" t="s">
        <v>275</v>
      </c>
      <c r="D2990" s="15">
        <v>114</v>
      </c>
      <c r="E2990" s="15" t="s">
        <v>60</v>
      </c>
      <c r="F2990" s="16" t="s">
        <v>372</v>
      </c>
      <c r="G2990" s="15" t="s">
        <v>399</v>
      </c>
      <c r="H2990" s="89" t="s">
        <v>376</v>
      </c>
      <c r="I2990" s="61">
        <v>211552.35231864583</v>
      </c>
    </row>
    <row r="2991" spans="2:9" hidden="1" x14ac:dyDescent="0.3">
      <c r="B2991" s="16" t="s">
        <v>305</v>
      </c>
      <c r="C2991" s="15" t="s">
        <v>275</v>
      </c>
      <c r="D2991" s="15">
        <v>125</v>
      </c>
      <c r="E2991" s="15" t="s">
        <v>62</v>
      </c>
      <c r="F2991" s="16" t="s">
        <v>372</v>
      </c>
      <c r="G2991" s="15" t="s">
        <v>400</v>
      </c>
      <c r="H2991" s="89" t="s">
        <v>381</v>
      </c>
      <c r="I2991" s="61">
        <v>347280.12048192765</v>
      </c>
    </row>
    <row r="2992" spans="2:9" hidden="1" x14ac:dyDescent="0.3">
      <c r="B2992" s="16" t="s">
        <v>305</v>
      </c>
      <c r="C2992" s="15" t="s">
        <v>275</v>
      </c>
      <c r="D2992" s="15">
        <v>127</v>
      </c>
      <c r="E2992" s="15" t="s">
        <v>64</v>
      </c>
      <c r="F2992" s="16" t="s">
        <v>372</v>
      </c>
      <c r="G2992" s="15" t="s">
        <v>401</v>
      </c>
      <c r="H2992" s="89" t="s">
        <v>393</v>
      </c>
      <c r="I2992" s="61">
        <v>4279.5083274273547</v>
      </c>
    </row>
    <row r="2993" spans="2:9" hidden="1" x14ac:dyDescent="0.3">
      <c r="B2993" s="16" t="s">
        <v>305</v>
      </c>
      <c r="C2993" s="15" t="s">
        <v>275</v>
      </c>
      <c r="D2993" s="15">
        <v>128</v>
      </c>
      <c r="E2993" s="15" t="s">
        <v>66</v>
      </c>
      <c r="F2993" s="16" t="s">
        <v>372</v>
      </c>
      <c r="G2993" s="15" t="s">
        <v>402</v>
      </c>
      <c r="H2993" s="89" t="s">
        <v>384</v>
      </c>
      <c r="I2993" s="61">
        <v>142632.90662650601</v>
      </c>
    </row>
    <row r="2994" spans="2:9" hidden="1" x14ac:dyDescent="0.3">
      <c r="B2994" s="16" t="s">
        <v>305</v>
      </c>
      <c r="C2994" s="15" t="s">
        <v>275</v>
      </c>
      <c r="D2994" s="19">
        <v>130</v>
      </c>
      <c r="E2994" s="19" t="s">
        <v>68</v>
      </c>
      <c r="F2994" s="20" t="s">
        <v>372</v>
      </c>
      <c r="G2994" s="19" t="s">
        <v>403</v>
      </c>
      <c r="H2994" s="90" t="s">
        <v>404</v>
      </c>
      <c r="I2994" s="62">
        <v>186042.92168674694</v>
      </c>
    </row>
    <row r="2995" spans="2:9" hidden="1" x14ac:dyDescent="0.3">
      <c r="B2995" s="16" t="s">
        <v>306</v>
      </c>
      <c r="C2995" s="16" t="s">
        <v>280</v>
      </c>
      <c r="D2995" s="15">
        <v>2</v>
      </c>
      <c r="E2995" s="15" t="s">
        <v>6</v>
      </c>
      <c r="F2995" s="16" t="s">
        <v>372</v>
      </c>
      <c r="G2995" s="15" t="s">
        <v>373</v>
      </c>
      <c r="H2995" s="89" t="s">
        <v>374</v>
      </c>
      <c r="I2995" s="61">
        <v>3775.3643584553347</v>
      </c>
    </row>
    <row r="2996" spans="2:9" hidden="1" x14ac:dyDescent="0.3">
      <c r="B2996" s="16" t="s">
        <v>306</v>
      </c>
      <c r="C2996" s="16" t="s">
        <v>280</v>
      </c>
      <c r="D2996" s="15">
        <v>11</v>
      </c>
      <c r="E2996" s="15" t="s">
        <v>10</v>
      </c>
      <c r="F2996" s="16" t="s">
        <v>372</v>
      </c>
      <c r="G2996" s="15" t="s">
        <v>375</v>
      </c>
      <c r="H2996" s="89" t="s">
        <v>376</v>
      </c>
      <c r="I2996" s="61">
        <v>182457.2935368203</v>
      </c>
    </row>
    <row r="2997" spans="2:9" hidden="1" x14ac:dyDescent="0.3">
      <c r="B2997" s="16" t="s">
        <v>306</v>
      </c>
      <c r="C2997" s="16" t="s">
        <v>280</v>
      </c>
      <c r="D2997" s="15">
        <v>23</v>
      </c>
      <c r="E2997" s="15" t="s">
        <v>323</v>
      </c>
      <c r="F2997" s="16" t="s">
        <v>372</v>
      </c>
      <c r="G2997" s="15" t="s">
        <v>377</v>
      </c>
      <c r="H2997" s="89" t="s">
        <v>376</v>
      </c>
      <c r="I2997" s="61">
        <v>128617.43642759461</v>
      </c>
    </row>
    <row r="2998" spans="2:9" hidden="1" x14ac:dyDescent="0.3">
      <c r="B2998" s="16" t="s">
        <v>306</v>
      </c>
      <c r="C2998" s="16" t="s">
        <v>280</v>
      </c>
      <c r="D2998" s="15">
        <v>24</v>
      </c>
      <c r="E2998" s="15" t="s">
        <v>14</v>
      </c>
      <c r="F2998" s="16" t="s">
        <v>372</v>
      </c>
      <c r="G2998" s="15" t="s">
        <v>378</v>
      </c>
      <c r="H2998" s="89" t="s">
        <v>376</v>
      </c>
      <c r="I2998" s="61">
        <v>155537.36498220748</v>
      </c>
    </row>
    <row r="2999" spans="2:9" hidden="1" x14ac:dyDescent="0.3">
      <c r="B2999" s="16" t="s">
        <v>306</v>
      </c>
      <c r="C2999" s="16" t="s">
        <v>280</v>
      </c>
      <c r="D2999" s="15">
        <v>25</v>
      </c>
      <c r="E2999" s="15" t="s">
        <v>18</v>
      </c>
      <c r="F2999" s="16" t="s">
        <v>372</v>
      </c>
      <c r="G2999" s="15" t="s">
        <v>379</v>
      </c>
      <c r="H2999" s="89" t="s">
        <v>374</v>
      </c>
      <c r="I2999" s="61">
        <v>97210.853113879668</v>
      </c>
    </row>
    <row r="3000" spans="2:9" hidden="1" x14ac:dyDescent="0.3">
      <c r="B3000" s="16" t="s">
        <v>306</v>
      </c>
      <c r="C3000" s="16" t="s">
        <v>280</v>
      </c>
      <c r="D3000" s="15">
        <v>26</v>
      </c>
      <c r="E3000" s="15" t="s">
        <v>22</v>
      </c>
      <c r="F3000" s="16" t="s">
        <v>372</v>
      </c>
      <c r="G3000" s="15" t="s">
        <v>380</v>
      </c>
      <c r="H3000" s="89" t="s">
        <v>381</v>
      </c>
      <c r="I3000" s="61">
        <v>106734.73033608208</v>
      </c>
    </row>
    <row r="3001" spans="2:9" hidden="1" x14ac:dyDescent="0.3">
      <c r="B3001" s="16" t="s">
        <v>306</v>
      </c>
      <c r="C3001" s="16" t="s">
        <v>280</v>
      </c>
      <c r="D3001" s="15">
        <v>27</v>
      </c>
      <c r="E3001" s="15" t="s">
        <v>26</v>
      </c>
      <c r="F3001" s="16" t="s">
        <v>372</v>
      </c>
      <c r="G3001" s="15" t="s">
        <v>382</v>
      </c>
      <c r="H3001" s="89" t="s">
        <v>374</v>
      </c>
      <c r="I3001" s="61">
        <v>1952.5921511612512</v>
      </c>
    </row>
    <row r="3002" spans="2:9" hidden="1" x14ac:dyDescent="0.3">
      <c r="B3002" s="16" t="s">
        <v>306</v>
      </c>
      <c r="C3002" s="16" t="s">
        <v>280</v>
      </c>
      <c r="D3002" s="15">
        <v>28</v>
      </c>
      <c r="E3002" s="15" t="s">
        <v>30</v>
      </c>
      <c r="F3002" s="16" t="s">
        <v>372</v>
      </c>
      <c r="G3002" s="15" t="s">
        <v>383</v>
      </c>
      <c r="H3002" s="89" t="s">
        <v>384</v>
      </c>
      <c r="I3002" s="61">
        <v>137590.74594579893</v>
      </c>
    </row>
    <row r="3003" spans="2:9" hidden="1" x14ac:dyDescent="0.3">
      <c r="B3003" s="16" t="s">
        <v>306</v>
      </c>
      <c r="C3003" s="16" t="s">
        <v>280</v>
      </c>
      <c r="D3003" s="15">
        <v>29</v>
      </c>
      <c r="E3003" s="15" t="s">
        <v>34</v>
      </c>
      <c r="F3003" s="16" t="s">
        <v>372</v>
      </c>
      <c r="G3003" s="15" t="s">
        <v>385</v>
      </c>
      <c r="H3003" s="89" t="s">
        <v>384</v>
      </c>
      <c r="I3003" s="61">
        <v>155537.36498220748</v>
      </c>
    </row>
    <row r="3004" spans="2:9" hidden="1" x14ac:dyDescent="0.3">
      <c r="B3004" s="16" t="s">
        <v>306</v>
      </c>
      <c r="C3004" s="16" t="s">
        <v>280</v>
      </c>
      <c r="D3004" s="15">
        <v>31</v>
      </c>
      <c r="E3004" s="15" t="s">
        <v>36</v>
      </c>
      <c r="F3004" s="16" t="s">
        <v>372</v>
      </c>
      <c r="G3004" s="15" t="s">
        <v>386</v>
      </c>
      <c r="H3004" s="89" t="s">
        <v>384</v>
      </c>
      <c r="I3004" s="61">
        <v>15264.119942417527</v>
      </c>
    </row>
    <row r="3005" spans="2:9" hidden="1" x14ac:dyDescent="0.3">
      <c r="B3005" s="16" t="s">
        <v>306</v>
      </c>
      <c r="C3005" s="16" t="s">
        <v>280</v>
      </c>
      <c r="D3005" s="15">
        <v>34</v>
      </c>
      <c r="E3005" s="15" t="s">
        <v>38</v>
      </c>
      <c r="F3005" s="16" t="s">
        <v>372</v>
      </c>
      <c r="G3005" s="15" t="s">
        <v>387</v>
      </c>
      <c r="H3005" s="89" t="s">
        <v>384</v>
      </c>
      <c r="I3005" s="61">
        <v>8187.845825044129</v>
      </c>
    </row>
    <row r="3006" spans="2:9" hidden="1" x14ac:dyDescent="0.3">
      <c r="B3006" s="16" t="s">
        <v>306</v>
      </c>
      <c r="C3006" s="16" t="s">
        <v>280</v>
      </c>
      <c r="D3006" s="15">
        <v>35</v>
      </c>
      <c r="E3006" s="15" t="s">
        <v>40</v>
      </c>
      <c r="F3006" s="16" t="s">
        <v>372</v>
      </c>
      <c r="G3006" s="15" t="s">
        <v>388</v>
      </c>
      <c r="H3006" s="89" t="s">
        <v>384</v>
      </c>
      <c r="I3006" s="61">
        <v>179466.19036408555</v>
      </c>
    </row>
    <row r="3007" spans="2:9" hidden="1" x14ac:dyDescent="0.3">
      <c r="B3007" s="16" t="s">
        <v>306</v>
      </c>
      <c r="C3007" s="16" t="s">
        <v>280</v>
      </c>
      <c r="D3007" s="15">
        <v>38</v>
      </c>
      <c r="E3007" s="15" t="s">
        <v>42</v>
      </c>
      <c r="F3007" s="16" t="s">
        <v>372</v>
      </c>
      <c r="G3007" s="15" t="s">
        <v>389</v>
      </c>
      <c r="H3007" s="89" t="s">
        <v>374</v>
      </c>
      <c r="I3007" s="61">
        <v>82313.313793237132</v>
      </c>
    </row>
    <row r="3008" spans="2:9" hidden="1" x14ac:dyDescent="0.3">
      <c r="B3008" s="16" t="s">
        <v>306</v>
      </c>
      <c r="C3008" s="16" t="s">
        <v>280</v>
      </c>
      <c r="D3008" s="15">
        <v>42</v>
      </c>
      <c r="E3008" s="15" t="s">
        <v>44</v>
      </c>
      <c r="F3008" s="16" t="s">
        <v>372</v>
      </c>
      <c r="G3008" s="15" t="s">
        <v>390</v>
      </c>
      <c r="H3008" s="89" t="s">
        <v>374</v>
      </c>
      <c r="I3008" s="61">
        <v>14357.295229126839</v>
      </c>
    </row>
    <row r="3009" spans="2:9" hidden="1" x14ac:dyDescent="0.3">
      <c r="B3009" s="16" t="s">
        <v>306</v>
      </c>
      <c r="C3009" s="16" t="s">
        <v>280</v>
      </c>
      <c r="D3009" s="15">
        <v>59</v>
      </c>
      <c r="E3009" s="15" t="s">
        <v>46</v>
      </c>
      <c r="F3009" s="16" t="s">
        <v>372</v>
      </c>
      <c r="G3009" s="15" t="s">
        <v>391</v>
      </c>
      <c r="H3009" s="89" t="s">
        <v>374</v>
      </c>
      <c r="I3009" s="61">
        <v>103468.41894753797</v>
      </c>
    </row>
    <row r="3010" spans="2:9" hidden="1" x14ac:dyDescent="0.3">
      <c r="B3010" s="16" t="s">
        <v>306</v>
      </c>
      <c r="C3010" s="16" t="s">
        <v>280</v>
      </c>
      <c r="D3010" s="15">
        <v>65</v>
      </c>
      <c r="E3010" s="15" t="s">
        <v>48</v>
      </c>
      <c r="F3010" s="16" t="s">
        <v>372</v>
      </c>
      <c r="G3010" s="15" t="s">
        <v>392</v>
      </c>
      <c r="H3010" s="89" t="s">
        <v>393</v>
      </c>
      <c r="I3010" s="61">
        <v>1053.7547363848566</v>
      </c>
    </row>
    <row r="3011" spans="2:9" hidden="1" x14ac:dyDescent="0.3">
      <c r="B3011" s="16" t="s">
        <v>306</v>
      </c>
      <c r="C3011" s="16" t="s">
        <v>280</v>
      </c>
      <c r="D3011" s="15">
        <v>84</v>
      </c>
      <c r="E3011" s="15" t="s">
        <v>50</v>
      </c>
      <c r="F3011" s="16" t="s">
        <v>372</v>
      </c>
      <c r="G3011" s="15" t="s">
        <v>394</v>
      </c>
      <c r="H3011" s="89" t="s">
        <v>393</v>
      </c>
      <c r="I3011" s="61">
        <v>7477.7579318368971</v>
      </c>
    </row>
    <row r="3012" spans="2:9" hidden="1" x14ac:dyDescent="0.3">
      <c r="B3012" s="16" t="s">
        <v>306</v>
      </c>
      <c r="C3012" s="16" t="s">
        <v>280</v>
      </c>
      <c r="D3012" s="15">
        <v>90</v>
      </c>
      <c r="E3012" s="15" t="s">
        <v>52</v>
      </c>
      <c r="F3012" s="16" t="s">
        <v>372</v>
      </c>
      <c r="G3012" s="15" t="s">
        <v>395</v>
      </c>
      <c r="H3012" s="89" t="s">
        <v>384</v>
      </c>
      <c r="I3012" s="61">
        <v>229296.59815733519</v>
      </c>
    </row>
    <row r="3013" spans="2:9" hidden="1" x14ac:dyDescent="0.3">
      <c r="B3013" s="16" t="s">
        <v>306</v>
      </c>
      <c r="C3013" s="16" t="s">
        <v>280</v>
      </c>
      <c r="D3013" s="15">
        <v>91</v>
      </c>
      <c r="E3013" s="15" t="s">
        <v>54</v>
      </c>
      <c r="F3013" s="16" t="s">
        <v>372</v>
      </c>
      <c r="G3013" s="15" t="s">
        <v>396</v>
      </c>
      <c r="H3013" s="89" t="s">
        <v>384</v>
      </c>
      <c r="I3013" s="61">
        <v>191430.60305502455</v>
      </c>
    </row>
    <row r="3014" spans="2:9" hidden="1" x14ac:dyDescent="0.3">
      <c r="B3014" s="16" t="s">
        <v>306</v>
      </c>
      <c r="C3014" s="16" t="s">
        <v>280</v>
      </c>
      <c r="D3014" s="15">
        <v>98</v>
      </c>
      <c r="E3014" s="15" t="s">
        <v>56</v>
      </c>
      <c r="F3014" s="16" t="s">
        <v>372</v>
      </c>
      <c r="G3014" s="15" t="s">
        <v>397</v>
      </c>
      <c r="H3014" s="89" t="s">
        <v>381</v>
      </c>
      <c r="I3014" s="61">
        <v>675749.02943222411</v>
      </c>
    </row>
    <row r="3015" spans="2:9" hidden="1" x14ac:dyDescent="0.3">
      <c r="B3015" s="16" t="s">
        <v>306</v>
      </c>
      <c r="C3015" s="16" t="s">
        <v>280</v>
      </c>
      <c r="D3015" s="15">
        <v>109</v>
      </c>
      <c r="E3015" s="15" t="s">
        <v>58</v>
      </c>
      <c r="F3015" s="16" t="s">
        <v>372</v>
      </c>
      <c r="G3015" s="15" t="s">
        <v>398</v>
      </c>
      <c r="H3015" s="89" t="s">
        <v>393</v>
      </c>
      <c r="I3015" s="61">
        <v>7477.7579318368971</v>
      </c>
    </row>
    <row r="3016" spans="2:9" hidden="1" x14ac:dyDescent="0.3">
      <c r="B3016" s="16" t="s">
        <v>306</v>
      </c>
      <c r="C3016" s="16" t="s">
        <v>280</v>
      </c>
      <c r="D3016" s="15">
        <v>114</v>
      </c>
      <c r="E3016" s="15" t="s">
        <v>60</v>
      </c>
      <c r="F3016" s="16" t="s">
        <v>372</v>
      </c>
      <c r="G3016" s="15" t="s">
        <v>399</v>
      </c>
      <c r="H3016" s="89" t="s">
        <v>376</v>
      </c>
      <c r="I3016" s="61">
        <v>215359.42843690264</v>
      </c>
    </row>
    <row r="3017" spans="2:9" hidden="1" x14ac:dyDescent="0.3">
      <c r="B3017" s="16" t="s">
        <v>306</v>
      </c>
      <c r="C3017" s="16" t="s">
        <v>280</v>
      </c>
      <c r="D3017" s="15">
        <v>125</v>
      </c>
      <c r="E3017" s="15" t="s">
        <v>62</v>
      </c>
      <c r="F3017" s="16" t="s">
        <v>372</v>
      </c>
      <c r="G3017" s="15" t="s">
        <v>400</v>
      </c>
      <c r="H3017" s="89" t="s">
        <v>381</v>
      </c>
      <c r="I3017" s="61">
        <v>239288.25381878068</v>
      </c>
    </row>
    <row r="3018" spans="2:9" hidden="1" x14ac:dyDescent="0.3">
      <c r="B3018" s="16" t="s">
        <v>306</v>
      </c>
      <c r="C3018" s="16" t="s">
        <v>280</v>
      </c>
      <c r="D3018" s="15">
        <v>127</v>
      </c>
      <c r="E3018" s="15" t="s">
        <v>64</v>
      </c>
      <c r="F3018" s="16" t="s">
        <v>372</v>
      </c>
      <c r="G3018" s="15" t="s">
        <v>401</v>
      </c>
      <c r="H3018" s="89" t="s">
        <v>393</v>
      </c>
      <c r="I3018" s="61">
        <v>10917.526580481872</v>
      </c>
    </row>
    <row r="3019" spans="2:9" hidden="1" x14ac:dyDescent="0.3">
      <c r="B3019" s="16" t="s">
        <v>306</v>
      </c>
      <c r="C3019" s="16" t="s">
        <v>280</v>
      </c>
      <c r="D3019" s="15">
        <v>128</v>
      </c>
      <c r="E3019" s="15" t="s">
        <v>66</v>
      </c>
      <c r="F3019" s="16" t="s">
        <v>372</v>
      </c>
      <c r="G3019" s="15" t="s">
        <v>402</v>
      </c>
      <c r="H3019" s="89" t="s">
        <v>384</v>
      </c>
      <c r="I3019" s="61">
        <v>135493.44436569806</v>
      </c>
    </row>
    <row r="3020" spans="2:9" hidden="1" x14ac:dyDescent="0.3">
      <c r="B3020" s="16" t="s">
        <v>306</v>
      </c>
      <c r="C3020" s="16" t="s">
        <v>280</v>
      </c>
      <c r="D3020" s="19">
        <v>130</v>
      </c>
      <c r="E3020" s="19" t="s">
        <v>68</v>
      </c>
      <c r="F3020" s="20" t="s">
        <v>372</v>
      </c>
      <c r="G3020" s="19" t="s">
        <v>403</v>
      </c>
      <c r="H3020" s="90" t="s">
        <v>404</v>
      </c>
      <c r="I3020" s="62">
        <v>208451.4528703047</v>
      </c>
    </row>
    <row r="3021" spans="2:9" hidden="1" x14ac:dyDescent="0.3">
      <c r="B3021" s="16" t="s">
        <v>306</v>
      </c>
      <c r="C3021" s="16" t="s">
        <v>216</v>
      </c>
      <c r="D3021" s="15">
        <v>2</v>
      </c>
      <c r="E3021" s="15" t="s">
        <v>6</v>
      </c>
      <c r="F3021" s="16" t="s">
        <v>372</v>
      </c>
      <c r="G3021" s="15" t="s">
        <v>373</v>
      </c>
      <c r="H3021" s="89" t="s">
        <v>374</v>
      </c>
      <c r="I3021" s="61">
        <v>3775.3643584553347</v>
      </c>
    </row>
    <row r="3022" spans="2:9" hidden="1" x14ac:dyDescent="0.3">
      <c r="B3022" s="16" t="s">
        <v>306</v>
      </c>
      <c r="C3022" s="16" t="s">
        <v>216</v>
      </c>
      <c r="D3022" s="15">
        <v>11</v>
      </c>
      <c r="E3022" s="15" t="s">
        <v>10</v>
      </c>
      <c r="F3022" s="16" t="s">
        <v>372</v>
      </c>
      <c r="G3022" s="15" t="s">
        <v>375</v>
      </c>
      <c r="H3022" s="89" t="s">
        <v>376</v>
      </c>
      <c r="I3022" s="61">
        <v>234956.49979919675</v>
      </c>
    </row>
    <row r="3023" spans="2:9" hidden="1" x14ac:dyDescent="0.3">
      <c r="B3023" s="16" t="s">
        <v>306</v>
      </c>
      <c r="C3023" s="16" t="s">
        <v>216</v>
      </c>
      <c r="D3023" s="15">
        <v>23</v>
      </c>
      <c r="E3023" s="15" t="s">
        <v>323</v>
      </c>
      <c r="F3023" s="16" t="s">
        <v>372</v>
      </c>
      <c r="G3023" s="15" t="s">
        <v>377</v>
      </c>
      <c r="H3023" s="89" t="s">
        <v>376</v>
      </c>
      <c r="I3023" s="61">
        <v>192244.35240963855</v>
      </c>
    </row>
    <row r="3024" spans="2:9" hidden="1" x14ac:dyDescent="0.3">
      <c r="B3024" s="16" t="s">
        <v>306</v>
      </c>
      <c r="C3024" s="16" t="s">
        <v>216</v>
      </c>
      <c r="D3024" s="15">
        <v>24</v>
      </c>
      <c r="E3024" s="15" t="s">
        <v>14</v>
      </c>
      <c r="F3024" s="16" t="s">
        <v>372</v>
      </c>
      <c r="G3024" s="15" t="s">
        <v>378</v>
      </c>
      <c r="H3024" s="89" t="s">
        <v>376</v>
      </c>
      <c r="I3024" s="61">
        <v>171591.26685868905</v>
      </c>
    </row>
    <row r="3025" spans="2:9" hidden="1" x14ac:dyDescent="0.3">
      <c r="B3025" s="16" t="s">
        <v>306</v>
      </c>
      <c r="C3025" s="16" t="s">
        <v>216</v>
      </c>
      <c r="D3025" s="15">
        <v>25</v>
      </c>
      <c r="E3025" s="15" t="s">
        <v>18</v>
      </c>
      <c r="F3025" s="16" t="s">
        <v>372</v>
      </c>
      <c r="G3025" s="15" t="s">
        <v>379</v>
      </c>
      <c r="H3025" s="89" t="s">
        <v>374</v>
      </c>
      <c r="I3025" s="61">
        <v>83703.031185809508</v>
      </c>
    </row>
    <row r="3026" spans="2:9" hidden="1" x14ac:dyDescent="0.3">
      <c r="B3026" s="16" t="s">
        <v>306</v>
      </c>
      <c r="C3026" s="16" t="s">
        <v>216</v>
      </c>
      <c r="D3026" s="15">
        <v>26</v>
      </c>
      <c r="E3026" s="15" t="s">
        <v>22</v>
      </c>
      <c r="F3026" s="16" t="s">
        <v>372</v>
      </c>
      <c r="G3026" s="15" t="s">
        <v>380</v>
      </c>
      <c r="H3026" s="89" t="s">
        <v>381</v>
      </c>
      <c r="I3026" s="61">
        <v>106734.73033608208</v>
      </c>
    </row>
    <row r="3027" spans="2:9" hidden="1" x14ac:dyDescent="0.3">
      <c r="B3027" s="16" t="s">
        <v>306</v>
      </c>
      <c r="C3027" s="16" t="s">
        <v>216</v>
      </c>
      <c r="D3027" s="15">
        <v>27</v>
      </c>
      <c r="E3027" s="15" t="s">
        <v>26</v>
      </c>
      <c r="F3027" s="16" t="s">
        <v>372</v>
      </c>
      <c r="G3027" s="15" t="s">
        <v>382</v>
      </c>
      <c r="H3027" s="89" t="s">
        <v>374</v>
      </c>
      <c r="I3027" s="61">
        <v>1952.5921511612512</v>
      </c>
    </row>
    <row r="3028" spans="2:9" hidden="1" x14ac:dyDescent="0.3">
      <c r="B3028" s="16" t="s">
        <v>306</v>
      </c>
      <c r="C3028" s="16" t="s">
        <v>216</v>
      </c>
      <c r="D3028" s="15">
        <v>28</v>
      </c>
      <c r="E3028" s="15" t="s">
        <v>30</v>
      </c>
      <c r="F3028" s="16" t="s">
        <v>372</v>
      </c>
      <c r="G3028" s="15" t="s">
        <v>383</v>
      </c>
      <c r="H3028" s="89" t="s">
        <v>384</v>
      </c>
      <c r="I3028" s="61">
        <v>173640.06024096382</v>
      </c>
    </row>
    <row r="3029" spans="2:9" hidden="1" x14ac:dyDescent="0.3">
      <c r="B3029" s="16" t="s">
        <v>306</v>
      </c>
      <c r="C3029" s="16" t="s">
        <v>216</v>
      </c>
      <c r="D3029" s="15">
        <v>29</v>
      </c>
      <c r="E3029" s="15" t="s">
        <v>34</v>
      </c>
      <c r="F3029" s="16" t="s">
        <v>372</v>
      </c>
      <c r="G3029" s="15" t="s">
        <v>385</v>
      </c>
      <c r="H3029" s="89" t="s">
        <v>384</v>
      </c>
      <c r="I3029" s="61">
        <v>139302.62379367984</v>
      </c>
    </row>
    <row r="3030" spans="2:9" hidden="1" x14ac:dyDescent="0.3">
      <c r="B3030" s="16" t="s">
        <v>306</v>
      </c>
      <c r="C3030" s="16" t="s">
        <v>216</v>
      </c>
      <c r="D3030" s="15">
        <v>31</v>
      </c>
      <c r="E3030" s="15" t="s">
        <v>36</v>
      </c>
      <c r="F3030" s="16" t="s">
        <v>372</v>
      </c>
      <c r="G3030" s="15" t="s">
        <v>386</v>
      </c>
      <c r="H3030" s="89" t="s">
        <v>384</v>
      </c>
      <c r="I3030" s="61">
        <v>17946.619036408556</v>
      </c>
    </row>
    <row r="3031" spans="2:9" hidden="1" x14ac:dyDescent="0.3">
      <c r="B3031" s="16" t="s">
        <v>306</v>
      </c>
      <c r="C3031" s="16" t="s">
        <v>216</v>
      </c>
      <c r="D3031" s="15">
        <v>34</v>
      </c>
      <c r="E3031" s="15" t="s">
        <v>38</v>
      </c>
      <c r="F3031" s="16" t="s">
        <v>372</v>
      </c>
      <c r="G3031" s="15" t="s">
        <v>387</v>
      </c>
      <c r="H3031" s="89" t="s">
        <v>384</v>
      </c>
      <c r="I3031" s="61">
        <v>10193.601750753009</v>
      </c>
    </row>
    <row r="3032" spans="2:9" hidden="1" x14ac:dyDescent="0.3">
      <c r="B3032" s="16" t="s">
        <v>306</v>
      </c>
      <c r="C3032" s="16" t="s">
        <v>216</v>
      </c>
      <c r="D3032" s="15">
        <v>35</v>
      </c>
      <c r="E3032" s="15" t="s">
        <v>40</v>
      </c>
      <c r="F3032" s="16" t="s">
        <v>372</v>
      </c>
      <c r="G3032" s="15" t="s">
        <v>388</v>
      </c>
      <c r="H3032" s="89" t="s">
        <v>384</v>
      </c>
      <c r="I3032" s="61">
        <v>161519.57132767697</v>
      </c>
    </row>
    <row r="3033" spans="2:9" hidden="1" x14ac:dyDescent="0.3">
      <c r="B3033" s="16" t="s">
        <v>306</v>
      </c>
      <c r="C3033" s="16" t="s">
        <v>216</v>
      </c>
      <c r="D3033" s="15">
        <v>38</v>
      </c>
      <c r="E3033" s="15" t="s">
        <v>42</v>
      </c>
      <c r="F3033" s="16" t="s">
        <v>372</v>
      </c>
      <c r="G3033" s="15" t="s">
        <v>389</v>
      </c>
      <c r="H3033" s="89" t="s">
        <v>374</v>
      </c>
      <c r="I3033" s="61">
        <v>82313.313793237132</v>
      </c>
    </row>
    <row r="3034" spans="2:9" hidden="1" x14ac:dyDescent="0.3">
      <c r="B3034" s="16" t="s">
        <v>306</v>
      </c>
      <c r="C3034" s="16" t="s">
        <v>216</v>
      </c>
      <c r="D3034" s="15">
        <v>42</v>
      </c>
      <c r="E3034" s="15" t="s">
        <v>44</v>
      </c>
      <c r="F3034" s="16" t="s">
        <v>372</v>
      </c>
      <c r="G3034" s="15" t="s">
        <v>390</v>
      </c>
      <c r="H3034" s="89" t="s">
        <v>374</v>
      </c>
      <c r="I3034" s="61">
        <v>22732.38411278417</v>
      </c>
    </row>
    <row r="3035" spans="2:9" hidden="1" x14ac:dyDescent="0.3">
      <c r="B3035" s="16" t="s">
        <v>306</v>
      </c>
      <c r="C3035" s="16" t="s">
        <v>216</v>
      </c>
      <c r="D3035" s="15">
        <v>59</v>
      </c>
      <c r="E3035" s="15" t="s">
        <v>46</v>
      </c>
      <c r="F3035" s="16" t="s">
        <v>372</v>
      </c>
      <c r="G3035" s="15" t="s">
        <v>391</v>
      </c>
      <c r="H3035" s="89" t="s">
        <v>374</v>
      </c>
      <c r="I3035" s="61">
        <v>103468.41894753797</v>
      </c>
    </row>
    <row r="3036" spans="2:9" hidden="1" x14ac:dyDescent="0.3">
      <c r="B3036" s="16" t="s">
        <v>306</v>
      </c>
      <c r="C3036" s="16" t="s">
        <v>216</v>
      </c>
      <c r="D3036" s="15">
        <v>65</v>
      </c>
      <c r="E3036" s="15" t="s">
        <v>48</v>
      </c>
      <c r="F3036" s="16" t="s">
        <v>372</v>
      </c>
      <c r="G3036" s="15" t="s">
        <v>392</v>
      </c>
      <c r="H3036" s="89" t="s">
        <v>393</v>
      </c>
      <c r="I3036" s="61">
        <v>1053.7547363848566</v>
      </c>
    </row>
    <row r="3037" spans="2:9" hidden="1" x14ac:dyDescent="0.3">
      <c r="B3037" s="16" t="s">
        <v>306</v>
      </c>
      <c r="C3037" s="16" t="s">
        <v>216</v>
      </c>
      <c r="D3037" s="15">
        <v>84</v>
      </c>
      <c r="E3037" s="15" t="s">
        <v>50</v>
      </c>
      <c r="F3037" s="16" t="s">
        <v>372</v>
      </c>
      <c r="G3037" s="15" t="s">
        <v>394</v>
      </c>
      <c r="H3037" s="89" t="s">
        <v>393</v>
      </c>
      <c r="I3037" s="61">
        <v>10361.763880522089</v>
      </c>
    </row>
    <row r="3038" spans="2:9" hidden="1" x14ac:dyDescent="0.3">
      <c r="B3038" s="16" t="s">
        <v>306</v>
      </c>
      <c r="C3038" s="16" t="s">
        <v>216</v>
      </c>
      <c r="D3038" s="15">
        <v>90</v>
      </c>
      <c r="E3038" s="15" t="s">
        <v>52</v>
      </c>
      <c r="F3038" s="16" t="s">
        <v>372</v>
      </c>
      <c r="G3038" s="15" t="s">
        <v>395</v>
      </c>
      <c r="H3038" s="89" t="s">
        <v>384</v>
      </c>
      <c r="I3038" s="61">
        <v>248057.22891566259</v>
      </c>
    </row>
    <row r="3039" spans="2:9" hidden="1" x14ac:dyDescent="0.3">
      <c r="B3039" s="16" t="s">
        <v>306</v>
      </c>
      <c r="C3039" s="16" t="s">
        <v>216</v>
      </c>
      <c r="D3039" s="15">
        <v>91</v>
      </c>
      <c r="E3039" s="15" t="s">
        <v>54</v>
      </c>
      <c r="F3039" s="16" t="s">
        <v>372</v>
      </c>
      <c r="G3039" s="15" t="s">
        <v>396</v>
      </c>
      <c r="H3039" s="89" t="s">
        <v>384</v>
      </c>
      <c r="I3039" s="61">
        <v>229452.93674698792</v>
      </c>
    </row>
    <row r="3040" spans="2:9" hidden="1" x14ac:dyDescent="0.3">
      <c r="B3040" s="16" t="s">
        <v>306</v>
      </c>
      <c r="C3040" s="16" t="s">
        <v>216</v>
      </c>
      <c r="D3040" s="15">
        <v>98</v>
      </c>
      <c r="E3040" s="15" t="s">
        <v>56</v>
      </c>
      <c r="F3040" s="16" t="s">
        <v>372</v>
      </c>
      <c r="G3040" s="15" t="s">
        <v>397</v>
      </c>
      <c r="H3040" s="89" t="s">
        <v>381</v>
      </c>
      <c r="I3040" s="61">
        <v>675749.02943222411</v>
      </c>
    </row>
    <row r="3041" spans="2:9" hidden="1" x14ac:dyDescent="0.3">
      <c r="B3041" s="16" t="s">
        <v>306</v>
      </c>
      <c r="C3041" s="16" t="s">
        <v>216</v>
      </c>
      <c r="D3041" s="15">
        <v>109</v>
      </c>
      <c r="E3041" s="15" t="s">
        <v>58</v>
      </c>
      <c r="F3041" s="16" t="s">
        <v>372</v>
      </c>
      <c r="G3041" s="15" t="s">
        <v>398</v>
      </c>
      <c r="H3041" s="89" t="s">
        <v>393</v>
      </c>
      <c r="I3041" s="61">
        <v>10193.601750753009</v>
      </c>
    </row>
    <row r="3042" spans="2:9" hidden="1" x14ac:dyDescent="0.3">
      <c r="B3042" s="16" t="s">
        <v>306</v>
      </c>
      <c r="C3042" s="16" t="s">
        <v>216</v>
      </c>
      <c r="D3042" s="15">
        <v>114</v>
      </c>
      <c r="E3042" s="15" t="s">
        <v>60</v>
      </c>
      <c r="F3042" s="16" t="s">
        <v>372</v>
      </c>
      <c r="G3042" s="15" t="s">
        <v>399</v>
      </c>
      <c r="H3042" s="89" t="s">
        <v>376</v>
      </c>
      <c r="I3042" s="61">
        <v>235654.36746987945</v>
      </c>
    </row>
    <row r="3043" spans="2:9" hidden="1" x14ac:dyDescent="0.3">
      <c r="B3043" s="16" t="s">
        <v>306</v>
      </c>
      <c r="C3043" s="16" t="s">
        <v>216</v>
      </c>
      <c r="D3043" s="15">
        <v>125</v>
      </c>
      <c r="E3043" s="15" t="s">
        <v>62</v>
      </c>
      <c r="F3043" s="16" t="s">
        <v>372</v>
      </c>
      <c r="G3043" s="15" t="s">
        <v>400</v>
      </c>
      <c r="H3043" s="89" t="s">
        <v>381</v>
      </c>
      <c r="I3043" s="61">
        <v>239288.25381878068</v>
      </c>
    </row>
    <row r="3044" spans="2:9" hidden="1" x14ac:dyDescent="0.3">
      <c r="B3044" s="16" t="s">
        <v>306</v>
      </c>
      <c r="C3044" s="16" t="s">
        <v>216</v>
      </c>
      <c r="D3044" s="15">
        <v>127</v>
      </c>
      <c r="E3044" s="15" t="s">
        <v>64</v>
      </c>
      <c r="F3044" s="16" t="s">
        <v>372</v>
      </c>
      <c r="G3044" s="15" t="s">
        <v>401</v>
      </c>
      <c r="H3044" s="89" t="s">
        <v>393</v>
      </c>
      <c r="I3044" s="61">
        <v>10360.523594377508</v>
      </c>
    </row>
    <row r="3045" spans="2:9" hidden="1" x14ac:dyDescent="0.3">
      <c r="B3045" s="16" t="s">
        <v>306</v>
      </c>
      <c r="C3045" s="16" t="s">
        <v>216</v>
      </c>
      <c r="D3045" s="15">
        <v>128</v>
      </c>
      <c r="E3045" s="15" t="s">
        <v>66</v>
      </c>
      <c r="F3045" s="16" t="s">
        <v>372</v>
      </c>
      <c r="G3045" s="15" t="s">
        <v>402</v>
      </c>
      <c r="H3045" s="89" t="s">
        <v>384</v>
      </c>
      <c r="I3045" s="61">
        <v>183562.34939759033</v>
      </c>
    </row>
    <row r="3046" spans="2:9" hidden="1" x14ac:dyDescent="0.3">
      <c r="B3046" s="16" t="s">
        <v>306</v>
      </c>
      <c r="C3046" s="16" t="s">
        <v>216</v>
      </c>
      <c r="D3046" s="19">
        <v>130</v>
      </c>
      <c r="E3046" s="19" t="s">
        <v>68</v>
      </c>
      <c r="F3046" s="20" t="s">
        <v>372</v>
      </c>
      <c r="G3046" s="19" t="s">
        <v>403</v>
      </c>
      <c r="H3046" s="90" t="s">
        <v>404</v>
      </c>
      <c r="I3046" s="62">
        <v>191430.60305502455</v>
      </c>
    </row>
    <row r="3047" spans="2:9" hidden="1" x14ac:dyDescent="0.3">
      <c r="B3047" s="16" t="s">
        <v>306</v>
      </c>
      <c r="C3047" s="16" t="s">
        <v>281</v>
      </c>
      <c r="D3047" s="15">
        <v>2</v>
      </c>
      <c r="E3047" s="15" t="s">
        <v>6</v>
      </c>
      <c r="F3047" s="16" t="s">
        <v>372</v>
      </c>
      <c r="G3047" s="15" t="s">
        <v>373</v>
      </c>
      <c r="H3047" s="89" t="s">
        <v>374</v>
      </c>
      <c r="I3047" s="61">
        <v>3775.3643584553347</v>
      </c>
    </row>
    <row r="3048" spans="2:9" hidden="1" x14ac:dyDescent="0.3">
      <c r="B3048" s="16" t="s">
        <v>306</v>
      </c>
      <c r="C3048" s="16" t="s">
        <v>281</v>
      </c>
      <c r="D3048" s="15">
        <v>11</v>
      </c>
      <c r="E3048" s="15" t="s">
        <v>10</v>
      </c>
      <c r="F3048" s="16" t="s">
        <v>372</v>
      </c>
      <c r="G3048" s="15" t="s">
        <v>375</v>
      </c>
      <c r="H3048" s="89" t="s">
        <v>376</v>
      </c>
      <c r="I3048" s="61">
        <v>234956.49979919675</v>
      </c>
    </row>
    <row r="3049" spans="2:9" hidden="1" x14ac:dyDescent="0.3">
      <c r="B3049" s="16" t="s">
        <v>306</v>
      </c>
      <c r="C3049" s="16" t="s">
        <v>281</v>
      </c>
      <c r="D3049" s="15">
        <v>23</v>
      </c>
      <c r="E3049" s="15" t="s">
        <v>323</v>
      </c>
      <c r="F3049" s="16" t="s">
        <v>372</v>
      </c>
      <c r="G3049" s="15" t="s">
        <v>377</v>
      </c>
      <c r="H3049" s="89" t="s">
        <v>376</v>
      </c>
      <c r="I3049" s="61">
        <v>192244.35240963855</v>
      </c>
    </row>
    <row r="3050" spans="2:9" hidden="1" x14ac:dyDescent="0.3">
      <c r="B3050" s="16" t="s">
        <v>306</v>
      </c>
      <c r="C3050" s="16" t="s">
        <v>281</v>
      </c>
      <c r="D3050" s="15">
        <v>24</v>
      </c>
      <c r="E3050" s="15" t="s">
        <v>14</v>
      </c>
      <c r="F3050" s="16" t="s">
        <v>372</v>
      </c>
      <c r="G3050" s="15" t="s">
        <v>378</v>
      </c>
      <c r="H3050" s="89" t="s">
        <v>376</v>
      </c>
      <c r="I3050" s="61">
        <v>143572.95229126845</v>
      </c>
    </row>
    <row r="3051" spans="2:9" hidden="1" x14ac:dyDescent="0.3">
      <c r="B3051" s="16" t="s">
        <v>306</v>
      </c>
      <c r="C3051" s="16" t="s">
        <v>281</v>
      </c>
      <c r="D3051" s="15">
        <v>25</v>
      </c>
      <c r="E3051" s="15" t="s">
        <v>18</v>
      </c>
      <c r="F3051" s="16" t="s">
        <v>372</v>
      </c>
      <c r="G3051" s="15" t="s">
        <v>379</v>
      </c>
      <c r="H3051" s="89" t="s">
        <v>374</v>
      </c>
      <c r="I3051" s="61">
        <v>119644.12690939034</v>
      </c>
    </row>
    <row r="3052" spans="2:9" hidden="1" x14ac:dyDescent="0.3">
      <c r="B3052" s="16" t="s">
        <v>306</v>
      </c>
      <c r="C3052" s="16" t="s">
        <v>281</v>
      </c>
      <c r="D3052" s="15">
        <v>26</v>
      </c>
      <c r="E3052" s="15" t="s">
        <v>22</v>
      </c>
      <c r="F3052" s="16" t="s">
        <v>372</v>
      </c>
      <c r="G3052" s="15" t="s">
        <v>380</v>
      </c>
      <c r="H3052" s="89" t="s">
        <v>381</v>
      </c>
      <c r="I3052" s="61">
        <v>106734.73033608208</v>
      </c>
    </row>
    <row r="3053" spans="2:9" hidden="1" x14ac:dyDescent="0.3">
      <c r="B3053" s="16" t="s">
        <v>306</v>
      </c>
      <c r="C3053" s="16" t="s">
        <v>281</v>
      </c>
      <c r="D3053" s="15">
        <v>27</v>
      </c>
      <c r="E3053" s="15" t="s">
        <v>26</v>
      </c>
      <c r="F3053" s="16" t="s">
        <v>372</v>
      </c>
      <c r="G3053" s="15" t="s">
        <v>382</v>
      </c>
      <c r="H3053" s="89" t="s">
        <v>374</v>
      </c>
      <c r="I3053" s="61">
        <v>1952.5921511612512</v>
      </c>
    </row>
    <row r="3054" spans="2:9" hidden="1" x14ac:dyDescent="0.3">
      <c r="B3054" s="16" t="s">
        <v>306</v>
      </c>
      <c r="C3054" s="16" t="s">
        <v>281</v>
      </c>
      <c r="D3054" s="15">
        <v>28</v>
      </c>
      <c r="E3054" s="15" t="s">
        <v>30</v>
      </c>
      <c r="F3054" s="16" t="s">
        <v>372</v>
      </c>
      <c r="G3054" s="15" t="s">
        <v>383</v>
      </c>
      <c r="H3054" s="89" t="s">
        <v>384</v>
      </c>
      <c r="I3054" s="61">
        <v>173640.06024096382</v>
      </c>
    </row>
    <row r="3055" spans="2:9" hidden="1" x14ac:dyDescent="0.3">
      <c r="B3055" s="16" t="s">
        <v>306</v>
      </c>
      <c r="C3055" s="16" t="s">
        <v>281</v>
      </c>
      <c r="D3055" s="15">
        <v>29</v>
      </c>
      <c r="E3055" s="15" t="s">
        <v>34</v>
      </c>
      <c r="F3055" s="16" t="s">
        <v>372</v>
      </c>
      <c r="G3055" s="15" t="s">
        <v>385</v>
      </c>
      <c r="H3055" s="89" t="s">
        <v>384</v>
      </c>
      <c r="I3055" s="61">
        <v>155537.36498220748</v>
      </c>
    </row>
    <row r="3056" spans="2:9" hidden="1" x14ac:dyDescent="0.3">
      <c r="B3056" s="16" t="s">
        <v>306</v>
      </c>
      <c r="C3056" s="16" t="s">
        <v>281</v>
      </c>
      <c r="D3056" s="15">
        <v>31</v>
      </c>
      <c r="E3056" s="15" t="s">
        <v>36</v>
      </c>
      <c r="F3056" s="16" t="s">
        <v>372</v>
      </c>
      <c r="G3056" s="15" t="s">
        <v>386</v>
      </c>
      <c r="H3056" s="89" t="s">
        <v>384</v>
      </c>
      <c r="I3056" s="61">
        <v>17946.619036408556</v>
      </c>
    </row>
    <row r="3057" spans="2:9" hidden="1" x14ac:dyDescent="0.3">
      <c r="B3057" s="16" t="s">
        <v>306</v>
      </c>
      <c r="C3057" s="16" t="s">
        <v>281</v>
      </c>
      <c r="D3057" s="15">
        <v>34</v>
      </c>
      <c r="E3057" s="15" t="s">
        <v>38</v>
      </c>
      <c r="F3057" s="16" t="s">
        <v>372</v>
      </c>
      <c r="G3057" s="15" t="s">
        <v>387</v>
      </c>
      <c r="H3057" s="89" t="s">
        <v>384</v>
      </c>
      <c r="I3057" s="61">
        <v>10193.601750753009</v>
      </c>
    </row>
    <row r="3058" spans="2:9" hidden="1" x14ac:dyDescent="0.3">
      <c r="B3058" s="16" t="s">
        <v>306</v>
      </c>
      <c r="C3058" s="16" t="s">
        <v>281</v>
      </c>
      <c r="D3058" s="15">
        <v>35</v>
      </c>
      <c r="E3058" s="15" t="s">
        <v>40</v>
      </c>
      <c r="F3058" s="16" t="s">
        <v>372</v>
      </c>
      <c r="G3058" s="15" t="s">
        <v>388</v>
      </c>
      <c r="H3058" s="89" t="s">
        <v>384</v>
      </c>
      <c r="I3058" s="61">
        <v>179466.19036408555</v>
      </c>
    </row>
    <row r="3059" spans="2:9" hidden="1" x14ac:dyDescent="0.3">
      <c r="B3059" s="16" t="s">
        <v>306</v>
      </c>
      <c r="C3059" s="16" t="s">
        <v>281</v>
      </c>
      <c r="D3059" s="15">
        <v>38</v>
      </c>
      <c r="E3059" s="15" t="s">
        <v>42</v>
      </c>
      <c r="F3059" s="16" t="s">
        <v>372</v>
      </c>
      <c r="G3059" s="15" t="s">
        <v>389</v>
      </c>
      <c r="H3059" s="89" t="s">
        <v>374</v>
      </c>
      <c r="I3059" s="61">
        <v>82313.313793237132</v>
      </c>
    </row>
    <row r="3060" spans="2:9" hidden="1" x14ac:dyDescent="0.3">
      <c r="B3060" s="16" t="s">
        <v>306</v>
      </c>
      <c r="C3060" s="16" t="s">
        <v>281</v>
      </c>
      <c r="D3060" s="15">
        <v>42</v>
      </c>
      <c r="E3060" s="15" t="s">
        <v>44</v>
      </c>
      <c r="F3060" s="16" t="s">
        <v>372</v>
      </c>
      <c r="G3060" s="15" t="s">
        <v>390</v>
      </c>
      <c r="H3060" s="89" t="s">
        <v>374</v>
      </c>
      <c r="I3060" s="61">
        <v>11131.56814759036</v>
      </c>
    </row>
    <row r="3061" spans="2:9" hidden="1" x14ac:dyDescent="0.3">
      <c r="B3061" s="16" t="s">
        <v>306</v>
      </c>
      <c r="C3061" s="16" t="s">
        <v>281</v>
      </c>
      <c r="D3061" s="15">
        <v>59</v>
      </c>
      <c r="E3061" s="15" t="s">
        <v>46</v>
      </c>
      <c r="F3061" s="16" t="s">
        <v>372</v>
      </c>
      <c r="G3061" s="15" t="s">
        <v>391</v>
      </c>
      <c r="H3061" s="89" t="s">
        <v>374</v>
      </c>
      <c r="I3061" s="61">
        <v>103468.41894753797</v>
      </c>
    </row>
    <row r="3062" spans="2:9" hidden="1" x14ac:dyDescent="0.3">
      <c r="B3062" s="16" t="s">
        <v>306</v>
      </c>
      <c r="C3062" s="16" t="s">
        <v>281</v>
      </c>
      <c r="D3062" s="15">
        <v>65</v>
      </c>
      <c r="E3062" s="15" t="s">
        <v>48</v>
      </c>
      <c r="F3062" s="16" t="s">
        <v>372</v>
      </c>
      <c r="G3062" s="15" t="s">
        <v>392</v>
      </c>
      <c r="H3062" s="89" t="s">
        <v>393</v>
      </c>
      <c r="I3062" s="61">
        <v>1053.7547363848566</v>
      </c>
    </row>
    <row r="3063" spans="2:9" hidden="1" x14ac:dyDescent="0.3">
      <c r="B3063" s="16" t="s">
        <v>306</v>
      </c>
      <c r="C3063" s="16" t="s">
        <v>281</v>
      </c>
      <c r="D3063" s="15">
        <v>84</v>
      </c>
      <c r="E3063" s="15" t="s">
        <v>50</v>
      </c>
      <c r="F3063" s="16" t="s">
        <v>372</v>
      </c>
      <c r="G3063" s="15" t="s">
        <v>394</v>
      </c>
      <c r="H3063" s="89" t="s">
        <v>393</v>
      </c>
      <c r="I3063" s="61">
        <v>10361.763880522089</v>
      </c>
    </row>
    <row r="3064" spans="2:9" hidden="1" x14ac:dyDescent="0.3">
      <c r="B3064" s="16" t="s">
        <v>306</v>
      </c>
      <c r="C3064" s="16" t="s">
        <v>281</v>
      </c>
      <c r="D3064" s="15">
        <v>90</v>
      </c>
      <c r="E3064" s="15" t="s">
        <v>52</v>
      </c>
      <c r="F3064" s="16" t="s">
        <v>372</v>
      </c>
      <c r="G3064" s="15" t="s">
        <v>395</v>
      </c>
      <c r="H3064" s="89" t="s">
        <v>384</v>
      </c>
      <c r="I3064" s="61">
        <v>248057.22891566259</v>
      </c>
    </row>
    <row r="3065" spans="2:9" hidden="1" x14ac:dyDescent="0.3">
      <c r="B3065" s="16" t="s">
        <v>306</v>
      </c>
      <c r="C3065" s="16" t="s">
        <v>281</v>
      </c>
      <c r="D3065" s="15">
        <v>91</v>
      </c>
      <c r="E3065" s="15" t="s">
        <v>54</v>
      </c>
      <c r="F3065" s="16" t="s">
        <v>372</v>
      </c>
      <c r="G3065" s="15" t="s">
        <v>396</v>
      </c>
      <c r="H3065" s="89" t="s">
        <v>384</v>
      </c>
      <c r="I3065" s="61">
        <v>229452.93674698792</v>
      </c>
    </row>
    <row r="3066" spans="2:9" hidden="1" x14ac:dyDescent="0.3">
      <c r="B3066" s="16" t="s">
        <v>306</v>
      </c>
      <c r="C3066" s="16" t="s">
        <v>281</v>
      </c>
      <c r="D3066" s="15">
        <v>98</v>
      </c>
      <c r="E3066" s="15" t="s">
        <v>56</v>
      </c>
      <c r="F3066" s="16" t="s">
        <v>372</v>
      </c>
      <c r="G3066" s="15" t="s">
        <v>397</v>
      </c>
      <c r="H3066" s="89" t="s">
        <v>381</v>
      </c>
      <c r="I3066" s="61">
        <v>675749.02943222411</v>
      </c>
    </row>
    <row r="3067" spans="2:9" hidden="1" x14ac:dyDescent="0.3">
      <c r="B3067" s="16" t="s">
        <v>306</v>
      </c>
      <c r="C3067" s="16" t="s">
        <v>281</v>
      </c>
      <c r="D3067" s="15">
        <v>109</v>
      </c>
      <c r="E3067" s="15" t="s">
        <v>58</v>
      </c>
      <c r="F3067" s="16" t="s">
        <v>372</v>
      </c>
      <c r="G3067" s="15" t="s">
        <v>398</v>
      </c>
      <c r="H3067" s="89" t="s">
        <v>393</v>
      </c>
      <c r="I3067" s="61">
        <v>10193.601750753009</v>
      </c>
    </row>
    <row r="3068" spans="2:9" hidden="1" x14ac:dyDescent="0.3">
      <c r="B3068" s="16" t="s">
        <v>306</v>
      </c>
      <c r="C3068" s="16" t="s">
        <v>281</v>
      </c>
      <c r="D3068" s="15">
        <v>114</v>
      </c>
      <c r="E3068" s="15" t="s">
        <v>60</v>
      </c>
      <c r="F3068" s="16" t="s">
        <v>372</v>
      </c>
      <c r="G3068" s="15" t="s">
        <v>399</v>
      </c>
      <c r="H3068" s="89" t="s">
        <v>376</v>
      </c>
      <c r="I3068" s="61">
        <v>235654.36746987945</v>
      </c>
    </row>
    <row r="3069" spans="2:9" hidden="1" x14ac:dyDescent="0.3">
      <c r="B3069" s="16" t="s">
        <v>306</v>
      </c>
      <c r="C3069" s="16" t="s">
        <v>281</v>
      </c>
      <c r="D3069" s="15">
        <v>125</v>
      </c>
      <c r="E3069" s="15" t="s">
        <v>62</v>
      </c>
      <c r="F3069" s="16" t="s">
        <v>372</v>
      </c>
      <c r="G3069" s="15" t="s">
        <v>400</v>
      </c>
      <c r="H3069" s="89" t="s">
        <v>381</v>
      </c>
      <c r="I3069" s="61">
        <v>253654.31364808098</v>
      </c>
    </row>
    <row r="3070" spans="2:9" hidden="1" x14ac:dyDescent="0.3">
      <c r="B3070" s="16" t="s">
        <v>306</v>
      </c>
      <c r="C3070" s="16" t="s">
        <v>281</v>
      </c>
      <c r="D3070" s="15">
        <v>127</v>
      </c>
      <c r="E3070" s="15" t="s">
        <v>64</v>
      </c>
      <c r="F3070" s="16" t="s">
        <v>372</v>
      </c>
      <c r="G3070" s="15" t="s">
        <v>401</v>
      </c>
      <c r="H3070" s="89" t="s">
        <v>393</v>
      </c>
      <c r="I3070" s="61">
        <v>10360.523594377508</v>
      </c>
    </row>
    <row r="3071" spans="2:9" hidden="1" x14ac:dyDescent="0.3">
      <c r="B3071" s="16" t="s">
        <v>306</v>
      </c>
      <c r="C3071" s="16" t="s">
        <v>281</v>
      </c>
      <c r="D3071" s="15">
        <v>128</v>
      </c>
      <c r="E3071" s="15" t="s">
        <v>66</v>
      </c>
      <c r="F3071" s="16" t="s">
        <v>372</v>
      </c>
      <c r="G3071" s="15" t="s">
        <v>402</v>
      </c>
      <c r="H3071" s="89" t="s">
        <v>384</v>
      </c>
      <c r="I3071" s="61">
        <v>183562.34939759033</v>
      </c>
    </row>
    <row r="3072" spans="2:9" hidden="1" x14ac:dyDescent="0.3">
      <c r="B3072" s="16" t="s">
        <v>306</v>
      </c>
      <c r="C3072" s="16" t="s">
        <v>281</v>
      </c>
      <c r="D3072" s="19">
        <v>130</v>
      </c>
      <c r="E3072" s="19" t="s">
        <v>68</v>
      </c>
      <c r="F3072" s="20" t="s">
        <v>372</v>
      </c>
      <c r="G3072" s="19" t="s">
        <v>403</v>
      </c>
      <c r="H3072" s="90" t="s">
        <v>404</v>
      </c>
      <c r="I3072" s="62">
        <v>191430.60305502455</v>
      </c>
    </row>
    <row r="3073" spans="2:9" hidden="1" x14ac:dyDescent="0.3">
      <c r="B3073" s="16" t="s">
        <v>306</v>
      </c>
      <c r="C3073" s="16" t="s">
        <v>242</v>
      </c>
      <c r="D3073" s="15">
        <v>2</v>
      </c>
      <c r="E3073" s="15" t="s">
        <v>6</v>
      </c>
      <c r="F3073" s="16" t="s">
        <v>372</v>
      </c>
      <c r="G3073" s="15" t="s">
        <v>373</v>
      </c>
      <c r="H3073" s="89" t="s">
        <v>374</v>
      </c>
      <c r="I3073" s="61">
        <v>3775.3643584553347</v>
      </c>
    </row>
    <row r="3074" spans="2:9" hidden="1" x14ac:dyDescent="0.3">
      <c r="B3074" s="16" t="s">
        <v>306</v>
      </c>
      <c r="C3074" s="16" t="s">
        <v>242</v>
      </c>
      <c r="D3074" s="15">
        <v>11</v>
      </c>
      <c r="E3074" s="15" t="s">
        <v>10</v>
      </c>
      <c r="F3074" s="16" t="s">
        <v>372</v>
      </c>
      <c r="G3074" s="15" t="s">
        <v>375</v>
      </c>
      <c r="H3074" s="89" t="s">
        <v>376</v>
      </c>
      <c r="I3074" s="61">
        <v>183055.51417136725</v>
      </c>
    </row>
    <row r="3075" spans="2:9" hidden="1" x14ac:dyDescent="0.3">
      <c r="B3075" s="16" t="s">
        <v>306</v>
      </c>
      <c r="C3075" s="16" t="s">
        <v>242</v>
      </c>
      <c r="D3075" s="15">
        <v>23</v>
      </c>
      <c r="E3075" s="15" t="s">
        <v>323</v>
      </c>
      <c r="F3075" s="16" t="s">
        <v>372</v>
      </c>
      <c r="G3075" s="15" t="s">
        <v>377</v>
      </c>
      <c r="H3075" s="89" t="s">
        <v>376</v>
      </c>
      <c r="I3075" s="61">
        <v>155537.36498220748</v>
      </c>
    </row>
    <row r="3076" spans="2:9" hidden="1" x14ac:dyDescent="0.3">
      <c r="B3076" s="16" t="s">
        <v>306</v>
      </c>
      <c r="C3076" s="16" t="s">
        <v>242</v>
      </c>
      <c r="D3076" s="15">
        <v>24</v>
      </c>
      <c r="E3076" s="15" t="s">
        <v>14</v>
      </c>
      <c r="F3076" s="16" t="s">
        <v>372</v>
      </c>
      <c r="G3076" s="15" t="s">
        <v>378</v>
      </c>
      <c r="H3076" s="89" t="s">
        <v>376</v>
      </c>
      <c r="I3076" s="61">
        <v>155537.36498220748</v>
      </c>
    </row>
    <row r="3077" spans="2:9" hidden="1" x14ac:dyDescent="0.3">
      <c r="B3077" s="16" t="s">
        <v>306</v>
      </c>
      <c r="C3077" s="16" t="s">
        <v>242</v>
      </c>
      <c r="D3077" s="15">
        <v>25</v>
      </c>
      <c r="E3077" s="15" t="s">
        <v>18</v>
      </c>
      <c r="F3077" s="16" t="s">
        <v>372</v>
      </c>
      <c r="G3077" s="15" t="s">
        <v>379</v>
      </c>
      <c r="H3077" s="89" t="s">
        <v>374</v>
      </c>
      <c r="I3077" s="61">
        <v>83703.031185809508</v>
      </c>
    </row>
    <row r="3078" spans="2:9" hidden="1" x14ac:dyDescent="0.3">
      <c r="B3078" s="16" t="s">
        <v>306</v>
      </c>
      <c r="C3078" s="16" t="s">
        <v>242</v>
      </c>
      <c r="D3078" s="15">
        <v>26</v>
      </c>
      <c r="E3078" s="15" t="s">
        <v>22</v>
      </c>
      <c r="F3078" s="16" t="s">
        <v>372</v>
      </c>
      <c r="G3078" s="15" t="s">
        <v>380</v>
      </c>
      <c r="H3078" s="89" t="s">
        <v>381</v>
      </c>
      <c r="I3078" s="61">
        <v>106734.73033608208</v>
      </c>
    </row>
    <row r="3079" spans="2:9" hidden="1" x14ac:dyDescent="0.3">
      <c r="B3079" s="16" t="s">
        <v>306</v>
      </c>
      <c r="C3079" s="16" t="s">
        <v>242</v>
      </c>
      <c r="D3079" s="15">
        <v>27</v>
      </c>
      <c r="E3079" s="15" t="s">
        <v>26</v>
      </c>
      <c r="F3079" s="16" t="s">
        <v>372</v>
      </c>
      <c r="G3079" s="15" t="s">
        <v>382</v>
      </c>
      <c r="H3079" s="89" t="s">
        <v>374</v>
      </c>
      <c r="I3079" s="61">
        <v>1952.5921511612512</v>
      </c>
    </row>
    <row r="3080" spans="2:9" hidden="1" x14ac:dyDescent="0.3">
      <c r="B3080" s="16" t="s">
        <v>306</v>
      </c>
      <c r="C3080" s="16" t="s">
        <v>242</v>
      </c>
      <c r="D3080" s="15">
        <v>28</v>
      </c>
      <c r="E3080" s="15" t="s">
        <v>30</v>
      </c>
      <c r="F3080" s="16" t="s">
        <v>372</v>
      </c>
      <c r="G3080" s="15" t="s">
        <v>383</v>
      </c>
      <c r="H3080" s="89" t="s">
        <v>384</v>
      </c>
      <c r="I3080" s="61">
        <v>101697.50787298181</v>
      </c>
    </row>
    <row r="3081" spans="2:9" hidden="1" x14ac:dyDescent="0.3">
      <c r="B3081" s="16" t="s">
        <v>306</v>
      </c>
      <c r="C3081" s="16" t="s">
        <v>242</v>
      </c>
      <c r="D3081" s="15">
        <v>29</v>
      </c>
      <c r="E3081" s="15" t="s">
        <v>34</v>
      </c>
      <c r="F3081" s="16" t="s">
        <v>372</v>
      </c>
      <c r="G3081" s="15" t="s">
        <v>385</v>
      </c>
      <c r="H3081" s="89" t="s">
        <v>384</v>
      </c>
      <c r="I3081" s="61">
        <v>101697.50787298181</v>
      </c>
    </row>
    <row r="3082" spans="2:9" hidden="1" x14ac:dyDescent="0.3">
      <c r="B3082" s="16" t="s">
        <v>306</v>
      </c>
      <c r="C3082" s="16" t="s">
        <v>242</v>
      </c>
      <c r="D3082" s="15">
        <v>31</v>
      </c>
      <c r="E3082" s="15" t="s">
        <v>36</v>
      </c>
      <c r="F3082" s="16" t="s">
        <v>372</v>
      </c>
      <c r="G3082" s="15" t="s">
        <v>386</v>
      </c>
      <c r="H3082" s="89" t="s">
        <v>384</v>
      </c>
      <c r="I3082" s="61">
        <v>9212.5977720230585</v>
      </c>
    </row>
    <row r="3083" spans="2:9" hidden="1" x14ac:dyDescent="0.3">
      <c r="B3083" s="16" t="s">
        <v>306</v>
      </c>
      <c r="C3083" s="16" t="s">
        <v>242</v>
      </c>
      <c r="D3083" s="15">
        <v>34</v>
      </c>
      <c r="E3083" s="15" t="s">
        <v>38</v>
      </c>
      <c r="F3083" s="16" t="s">
        <v>372</v>
      </c>
      <c r="G3083" s="15" t="s">
        <v>387</v>
      </c>
      <c r="H3083" s="89" t="s">
        <v>384</v>
      </c>
      <c r="I3083" s="61">
        <v>7537.5799952915922</v>
      </c>
    </row>
    <row r="3084" spans="2:9" hidden="1" x14ac:dyDescent="0.3">
      <c r="B3084" s="16" t="s">
        <v>306</v>
      </c>
      <c r="C3084" s="16" t="s">
        <v>242</v>
      </c>
      <c r="D3084" s="15">
        <v>35</v>
      </c>
      <c r="E3084" s="15" t="s">
        <v>40</v>
      </c>
      <c r="F3084" s="16" t="s">
        <v>372</v>
      </c>
      <c r="G3084" s="15" t="s">
        <v>388</v>
      </c>
      <c r="H3084" s="89" t="s">
        <v>384</v>
      </c>
      <c r="I3084" s="61">
        <v>161519.57132767697</v>
      </c>
    </row>
    <row r="3085" spans="2:9" hidden="1" x14ac:dyDescent="0.3">
      <c r="B3085" s="16" t="s">
        <v>306</v>
      </c>
      <c r="C3085" s="16" t="s">
        <v>242</v>
      </c>
      <c r="D3085" s="15">
        <v>38</v>
      </c>
      <c r="E3085" s="15" t="s">
        <v>42</v>
      </c>
      <c r="F3085" s="16" t="s">
        <v>372</v>
      </c>
      <c r="G3085" s="15" t="s">
        <v>389</v>
      </c>
      <c r="H3085" s="89" t="s">
        <v>374</v>
      </c>
      <c r="I3085" s="61">
        <v>65804.269800164693</v>
      </c>
    </row>
    <row r="3086" spans="2:9" hidden="1" x14ac:dyDescent="0.3">
      <c r="B3086" s="16" t="s">
        <v>306</v>
      </c>
      <c r="C3086" s="16" t="s">
        <v>242</v>
      </c>
      <c r="D3086" s="15">
        <v>42</v>
      </c>
      <c r="E3086" s="15" t="s">
        <v>44</v>
      </c>
      <c r="F3086" s="16" t="s">
        <v>372</v>
      </c>
      <c r="G3086" s="15" t="s">
        <v>390</v>
      </c>
      <c r="H3086" s="89" t="s">
        <v>374</v>
      </c>
      <c r="I3086" s="61">
        <v>22732.38411278417</v>
      </c>
    </row>
    <row r="3087" spans="2:9" hidden="1" x14ac:dyDescent="0.3">
      <c r="B3087" s="16" t="s">
        <v>306</v>
      </c>
      <c r="C3087" s="16" t="s">
        <v>242</v>
      </c>
      <c r="D3087" s="15">
        <v>59</v>
      </c>
      <c r="E3087" s="15" t="s">
        <v>46</v>
      </c>
      <c r="F3087" s="16" t="s">
        <v>372</v>
      </c>
      <c r="G3087" s="15" t="s">
        <v>391</v>
      </c>
      <c r="H3087" s="89" t="s">
        <v>374</v>
      </c>
      <c r="I3087" s="61">
        <v>153144.48244401964</v>
      </c>
    </row>
    <row r="3088" spans="2:9" hidden="1" x14ac:dyDescent="0.3">
      <c r="B3088" s="16" t="s">
        <v>306</v>
      </c>
      <c r="C3088" s="16" t="s">
        <v>242</v>
      </c>
      <c r="D3088" s="15">
        <v>65</v>
      </c>
      <c r="E3088" s="15" t="s">
        <v>48</v>
      </c>
      <c r="F3088" s="16" t="s">
        <v>372</v>
      </c>
      <c r="G3088" s="15" t="s">
        <v>392</v>
      </c>
      <c r="H3088" s="89" t="s">
        <v>393</v>
      </c>
      <c r="I3088" s="61">
        <v>1053.7547363848566</v>
      </c>
    </row>
    <row r="3089" spans="2:9" hidden="1" x14ac:dyDescent="0.3">
      <c r="B3089" s="16" t="s">
        <v>306</v>
      </c>
      <c r="C3089" s="16" t="s">
        <v>242</v>
      </c>
      <c r="D3089" s="15">
        <v>84</v>
      </c>
      <c r="E3089" s="15" t="s">
        <v>50</v>
      </c>
      <c r="F3089" s="16" t="s">
        <v>372</v>
      </c>
      <c r="G3089" s="15" t="s">
        <v>394</v>
      </c>
      <c r="H3089" s="89" t="s">
        <v>393</v>
      </c>
      <c r="I3089" s="61">
        <v>7442.8039001603183</v>
      </c>
    </row>
    <row r="3090" spans="2:9" hidden="1" x14ac:dyDescent="0.3">
      <c r="B3090" s="16" t="s">
        <v>306</v>
      </c>
      <c r="C3090" s="16" t="s">
        <v>242</v>
      </c>
      <c r="D3090" s="15">
        <v>90</v>
      </c>
      <c r="E3090" s="15" t="s">
        <v>52</v>
      </c>
      <c r="F3090" s="16" t="s">
        <v>372</v>
      </c>
      <c r="G3090" s="15" t="s">
        <v>395</v>
      </c>
      <c r="H3090" s="89" t="s">
        <v>384</v>
      </c>
      <c r="I3090" s="61">
        <v>203395.01574596361</v>
      </c>
    </row>
    <row r="3091" spans="2:9" hidden="1" x14ac:dyDescent="0.3">
      <c r="B3091" s="16" t="s">
        <v>306</v>
      </c>
      <c r="C3091" s="16" t="s">
        <v>242</v>
      </c>
      <c r="D3091" s="15">
        <v>91</v>
      </c>
      <c r="E3091" s="15" t="s">
        <v>54</v>
      </c>
      <c r="F3091" s="16" t="s">
        <v>372</v>
      </c>
      <c r="G3091" s="15" t="s">
        <v>396</v>
      </c>
      <c r="H3091" s="89" t="s">
        <v>384</v>
      </c>
      <c r="I3091" s="61">
        <v>191430.60305502455</v>
      </c>
    </row>
    <row r="3092" spans="2:9" hidden="1" x14ac:dyDescent="0.3">
      <c r="B3092" s="16" t="s">
        <v>306</v>
      </c>
      <c r="C3092" s="16" t="s">
        <v>242</v>
      </c>
      <c r="D3092" s="15">
        <v>98</v>
      </c>
      <c r="E3092" s="15" t="s">
        <v>56</v>
      </c>
      <c r="F3092" s="16" t="s">
        <v>372</v>
      </c>
      <c r="G3092" s="15" t="s">
        <v>397</v>
      </c>
      <c r="H3092" s="89" t="s">
        <v>381</v>
      </c>
      <c r="I3092" s="61">
        <v>675749.02943222411</v>
      </c>
    </row>
    <row r="3093" spans="2:9" hidden="1" x14ac:dyDescent="0.3">
      <c r="B3093" s="16" t="s">
        <v>306</v>
      </c>
      <c r="C3093" s="16" t="s">
        <v>242</v>
      </c>
      <c r="D3093" s="15">
        <v>109</v>
      </c>
      <c r="E3093" s="15" t="s">
        <v>58</v>
      </c>
      <c r="F3093" s="16" t="s">
        <v>372</v>
      </c>
      <c r="G3093" s="15" t="s">
        <v>398</v>
      </c>
      <c r="H3093" s="89" t="s">
        <v>393</v>
      </c>
      <c r="I3093" s="61">
        <v>15553.736498220745</v>
      </c>
    </row>
    <row r="3094" spans="2:9" hidden="1" x14ac:dyDescent="0.3">
      <c r="B3094" s="16" t="s">
        <v>306</v>
      </c>
      <c r="C3094" s="16" t="s">
        <v>242</v>
      </c>
      <c r="D3094" s="15">
        <v>114</v>
      </c>
      <c r="E3094" s="15" t="s">
        <v>60</v>
      </c>
      <c r="F3094" s="16" t="s">
        <v>372</v>
      </c>
      <c r="G3094" s="15" t="s">
        <v>399</v>
      </c>
      <c r="H3094" s="89" t="s">
        <v>376</v>
      </c>
      <c r="I3094" s="61">
        <v>227323.8411278417</v>
      </c>
    </row>
    <row r="3095" spans="2:9" hidden="1" x14ac:dyDescent="0.3">
      <c r="B3095" s="16" t="s">
        <v>306</v>
      </c>
      <c r="C3095" s="16" t="s">
        <v>242</v>
      </c>
      <c r="D3095" s="15">
        <v>125</v>
      </c>
      <c r="E3095" s="15" t="s">
        <v>62</v>
      </c>
      <c r="F3095" s="16" t="s">
        <v>372</v>
      </c>
      <c r="G3095" s="15" t="s">
        <v>400</v>
      </c>
      <c r="H3095" s="89" t="s">
        <v>381</v>
      </c>
      <c r="I3095" s="61">
        <v>239288.25381878068</v>
      </c>
    </row>
    <row r="3096" spans="2:9" hidden="1" x14ac:dyDescent="0.3">
      <c r="B3096" s="16" t="s">
        <v>306</v>
      </c>
      <c r="C3096" s="16" t="s">
        <v>242</v>
      </c>
      <c r="D3096" s="15">
        <v>127</v>
      </c>
      <c r="E3096" s="15" t="s">
        <v>64</v>
      </c>
      <c r="F3096" s="16" t="s">
        <v>372</v>
      </c>
      <c r="G3096" s="15" t="s">
        <v>401</v>
      </c>
      <c r="H3096" s="89" t="s">
        <v>393</v>
      </c>
      <c r="I3096" s="61">
        <v>8375.0888836573231</v>
      </c>
    </row>
    <row r="3097" spans="2:9" hidden="1" x14ac:dyDescent="0.3">
      <c r="B3097" s="16" t="s">
        <v>306</v>
      </c>
      <c r="C3097" s="16" t="s">
        <v>242</v>
      </c>
      <c r="D3097" s="15">
        <v>128</v>
      </c>
      <c r="E3097" s="15" t="s">
        <v>66</v>
      </c>
      <c r="F3097" s="16" t="s">
        <v>372</v>
      </c>
      <c r="G3097" s="15" t="s">
        <v>402</v>
      </c>
      <c r="H3097" s="89" t="s">
        <v>384</v>
      </c>
      <c r="I3097" s="61">
        <v>119644.12690939034</v>
      </c>
    </row>
    <row r="3098" spans="2:9" hidden="1" x14ac:dyDescent="0.3">
      <c r="B3098" s="16" t="s">
        <v>306</v>
      </c>
      <c r="C3098" s="16" t="s">
        <v>242</v>
      </c>
      <c r="D3098" s="19">
        <v>130</v>
      </c>
      <c r="E3098" s="19" t="s">
        <v>68</v>
      </c>
      <c r="F3098" s="20" t="s">
        <v>372</v>
      </c>
      <c r="G3098" s="19" t="s">
        <v>403</v>
      </c>
      <c r="H3098" s="90" t="s">
        <v>404</v>
      </c>
      <c r="I3098" s="62">
        <v>191430.60305502455</v>
      </c>
    </row>
    <row r="3099" spans="2:9" hidden="1" x14ac:dyDescent="0.3">
      <c r="B3099" s="16" t="s">
        <v>306</v>
      </c>
      <c r="C3099" s="16" t="s">
        <v>243</v>
      </c>
      <c r="D3099" s="15">
        <v>2</v>
      </c>
      <c r="E3099" s="15" t="s">
        <v>6</v>
      </c>
      <c r="F3099" s="16" t="s">
        <v>372</v>
      </c>
      <c r="G3099" s="15" t="s">
        <v>373</v>
      </c>
      <c r="H3099" s="89" t="s">
        <v>374</v>
      </c>
      <c r="I3099" s="61">
        <v>3775.3643584553347</v>
      </c>
    </row>
    <row r="3100" spans="2:9" hidden="1" x14ac:dyDescent="0.3">
      <c r="B3100" s="16" t="s">
        <v>306</v>
      </c>
      <c r="C3100" s="16" t="s">
        <v>243</v>
      </c>
      <c r="D3100" s="15">
        <v>11</v>
      </c>
      <c r="E3100" s="15" t="s">
        <v>10</v>
      </c>
      <c r="F3100" s="16" t="s">
        <v>372</v>
      </c>
      <c r="G3100" s="15" t="s">
        <v>375</v>
      </c>
      <c r="H3100" s="89" t="s">
        <v>376</v>
      </c>
      <c r="I3100" s="61">
        <v>225213.5377520294</v>
      </c>
    </row>
    <row r="3101" spans="2:9" hidden="1" x14ac:dyDescent="0.3">
      <c r="B3101" s="16" t="s">
        <v>306</v>
      </c>
      <c r="C3101" s="16" t="s">
        <v>243</v>
      </c>
      <c r="D3101" s="15">
        <v>23</v>
      </c>
      <c r="E3101" s="15" t="s">
        <v>323</v>
      </c>
      <c r="F3101" s="16" t="s">
        <v>372</v>
      </c>
      <c r="G3101" s="15" t="s">
        <v>377</v>
      </c>
      <c r="H3101" s="89" t="s">
        <v>376</v>
      </c>
      <c r="I3101" s="61">
        <v>150142.35850135295</v>
      </c>
    </row>
    <row r="3102" spans="2:9" hidden="1" x14ac:dyDescent="0.3">
      <c r="B3102" s="16" t="s">
        <v>306</v>
      </c>
      <c r="C3102" s="16" t="s">
        <v>243</v>
      </c>
      <c r="D3102" s="15">
        <v>24</v>
      </c>
      <c r="E3102" s="15" t="s">
        <v>14</v>
      </c>
      <c r="F3102" s="16" t="s">
        <v>372</v>
      </c>
      <c r="G3102" s="15" t="s">
        <v>378</v>
      </c>
      <c r="H3102" s="89" t="s">
        <v>376</v>
      </c>
      <c r="I3102" s="61">
        <v>155537.36498220748</v>
      </c>
    </row>
    <row r="3103" spans="2:9" hidden="1" x14ac:dyDescent="0.3">
      <c r="B3103" s="16" t="s">
        <v>306</v>
      </c>
      <c r="C3103" s="16" t="s">
        <v>243</v>
      </c>
      <c r="D3103" s="15">
        <v>25</v>
      </c>
      <c r="E3103" s="15" t="s">
        <v>18</v>
      </c>
      <c r="F3103" s="16" t="s">
        <v>372</v>
      </c>
      <c r="G3103" s="15" t="s">
        <v>379</v>
      </c>
      <c r="H3103" s="89" t="s">
        <v>374</v>
      </c>
      <c r="I3103" s="61">
        <v>119644.12690939034</v>
      </c>
    </row>
    <row r="3104" spans="2:9" hidden="1" x14ac:dyDescent="0.3">
      <c r="B3104" s="16" t="s">
        <v>306</v>
      </c>
      <c r="C3104" s="16" t="s">
        <v>243</v>
      </c>
      <c r="D3104" s="15">
        <v>26</v>
      </c>
      <c r="E3104" s="15" t="s">
        <v>22</v>
      </c>
      <c r="F3104" s="16" t="s">
        <v>372</v>
      </c>
      <c r="G3104" s="15" t="s">
        <v>380</v>
      </c>
      <c r="H3104" s="89" t="s">
        <v>381</v>
      </c>
      <c r="I3104" s="61">
        <v>106734.73033608208</v>
      </c>
    </row>
    <row r="3105" spans="2:9" hidden="1" x14ac:dyDescent="0.3">
      <c r="B3105" s="16" t="s">
        <v>306</v>
      </c>
      <c r="C3105" s="16" t="s">
        <v>243</v>
      </c>
      <c r="D3105" s="15">
        <v>27</v>
      </c>
      <c r="E3105" s="15" t="s">
        <v>26</v>
      </c>
      <c r="F3105" s="16" t="s">
        <v>372</v>
      </c>
      <c r="G3105" s="15" t="s">
        <v>382</v>
      </c>
      <c r="H3105" s="89" t="s">
        <v>374</v>
      </c>
      <c r="I3105" s="61">
        <v>1952.5921511612512</v>
      </c>
    </row>
    <row r="3106" spans="2:9" hidden="1" x14ac:dyDescent="0.3">
      <c r="B3106" s="16" t="s">
        <v>306</v>
      </c>
      <c r="C3106" s="16" t="s">
        <v>243</v>
      </c>
      <c r="D3106" s="15">
        <v>28</v>
      </c>
      <c r="E3106" s="15" t="s">
        <v>30</v>
      </c>
      <c r="F3106" s="16" t="s">
        <v>372</v>
      </c>
      <c r="G3106" s="15" t="s">
        <v>383</v>
      </c>
      <c r="H3106" s="89" t="s">
        <v>384</v>
      </c>
      <c r="I3106" s="61">
        <v>137590.74594579893</v>
      </c>
    </row>
    <row r="3107" spans="2:9" hidden="1" x14ac:dyDescent="0.3">
      <c r="B3107" s="16" t="s">
        <v>306</v>
      </c>
      <c r="C3107" s="16" t="s">
        <v>243</v>
      </c>
      <c r="D3107" s="15">
        <v>29</v>
      </c>
      <c r="E3107" s="15" t="s">
        <v>34</v>
      </c>
      <c r="F3107" s="16" t="s">
        <v>372</v>
      </c>
      <c r="G3107" s="15" t="s">
        <v>385</v>
      </c>
      <c r="H3107" s="89" t="s">
        <v>384</v>
      </c>
      <c r="I3107" s="61">
        <v>137590.74594579893</v>
      </c>
    </row>
    <row r="3108" spans="2:9" hidden="1" x14ac:dyDescent="0.3">
      <c r="B3108" s="16" t="s">
        <v>306</v>
      </c>
      <c r="C3108" s="16" t="s">
        <v>243</v>
      </c>
      <c r="D3108" s="15">
        <v>31</v>
      </c>
      <c r="E3108" s="15" t="s">
        <v>36</v>
      </c>
      <c r="F3108" s="16" t="s">
        <v>372</v>
      </c>
      <c r="G3108" s="15" t="s">
        <v>386</v>
      </c>
      <c r="H3108" s="89" t="s">
        <v>384</v>
      </c>
      <c r="I3108" s="61">
        <v>15264.119942417527</v>
      </c>
    </row>
    <row r="3109" spans="2:9" hidden="1" x14ac:dyDescent="0.3">
      <c r="B3109" s="16" t="s">
        <v>306</v>
      </c>
      <c r="C3109" s="16" t="s">
        <v>243</v>
      </c>
      <c r="D3109" s="15">
        <v>34</v>
      </c>
      <c r="E3109" s="15" t="s">
        <v>38</v>
      </c>
      <c r="F3109" s="16" t="s">
        <v>372</v>
      </c>
      <c r="G3109" s="15" t="s">
        <v>387</v>
      </c>
      <c r="H3109" s="89" t="s">
        <v>384</v>
      </c>
      <c r="I3109" s="61">
        <v>9174.7705498505311</v>
      </c>
    </row>
    <row r="3110" spans="2:9" hidden="1" x14ac:dyDescent="0.3">
      <c r="B3110" s="16" t="s">
        <v>306</v>
      </c>
      <c r="C3110" s="16" t="s">
        <v>243</v>
      </c>
      <c r="D3110" s="15">
        <v>35</v>
      </c>
      <c r="E3110" s="15" t="s">
        <v>40</v>
      </c>
      <c r="F3110" s="16" t="s">
        <v>372</v>
      </c>
      <c r="G3110" s="15" t="s">
        <v>388</v>
      </c>
      <c r="H3110" s="89" t="s">
        <v>384</v>
      </c>
      <c r="I3110" s="61">
        <v>179466.19036408555</v>
      </c>
    </row>
    <row r="3111" spans="2:9" hidden="1" x14ac:dyDescent="0.3">
      <c r="B3111" s="16" t="s">
        <v>306</v>
      </c>
      <c r="C3111" s="16" t="s">
        <v>243</v>
      </c>
      <c r="D3111" s="15">
        <v>38</v>
      </c>
      <c r="E3111" s="15" t="s">
        <v>42</v>
      </c>
      <c r="F3111" s="16" t="s">
        <v>372</v>
      </c>
      <c r="G3111" s="15" t="s">
        <v>389</v>
      </c>
      <c r="H3111" s="89" t="s">
        <v>374</v>
      </c>
      <c r="I3111" s="61">
        <v>82313.313793237132</v>
      </c>
    </row>
    <row r="3112" spans="2:9" hidden="1" x14ac:dyDescent="0.3">
      <c r="B3112" s="16" t="s">
        <v>306</v>
      </c>
      <c r="C3112" s="16" t="s">
        <v>243</v>
      </c>
      <c r="D3112" s="15">
        <v>42</v>
      </c>
      <c r="E3112" s="15" t="s">
        <v>44</v>
      </c>
      <c r="F3112" s="16" t="s">
        <v>372</v>
      </c>
      <c r="G3112" s="15" t="s">
        <v>390</v>
      </c>
      <c r="H3112" s="89" t="s">
        <v>374</v>
      </c>
      <c r="I3112" s="61">
        <v>14680.334371782197</v>
      </c>
    </row>
    <row r="3113" spans="2:9" hidden="1" x14ac:dyDescent="0.3">
      <c r="B3113" s="16" t="s">
        <v>306</v>
      </c>
      <c r="C3113" s="16" t="s">
        <v>243</v>
      </c>
      <c r="D3113" s="15">
        <v>59</v>
      </c>
      <c r="E3113" s="15" t="s">
        <v>46</v>
      </c>
      <c r="F3113" s="16" t="s">
        <v>372</v>
      </c>
      <c r="G3113" s="15" t="s">
        <v>391</v>
      </c>
      <c r="H3113" s="89" t="s">
        <v>374</v>
      </c>
      <c r="I3113" s="61">
        <v>103468.41894753797</v>
      </c>
    </row>
    <row r="3114" spans="2:9" hidden="1" x14ac:dyDescent="0.3">
      <c r="B3114" s="16" t="s">
        <v>306</v>
      </c>
      <c r="C3114" s="16" t="s">
        <v>243</v>
      </c>
      <c r="D3114" s="15">
        <v>65</v>
      </c>
      <c r="E3114" s="15" t="s">
        <v>48</v>
      </c>
      <c r="F3114" s="16" t="s">
        <v>372</v>
      </c>
      <c r="G3114" s="15" t="s">
        <v>392</v>
      </c>
      <c r="H3114" s="89" t="s">
        <v>393</v>
      </c>
      <c r="I3114" s="61">
        <v>1053.7547363848566</v>
      </c>
    </row>
    <row r="3115" spans="2:9" hidden="1" x14ac:dyDescent="0.3">
      <c r="B3115" s="16" t="s">
        <v>306</v>
      </c>
      <c r="C3115" s="16" t="s">
        <v>243</v>
      </c>
      <c r="D3115" s="15">
        <v>84</v>
      </c>
      <c r="E3115" s="15" t="s">
        <v>50</v>
      </c>
      <c r="F3115" s="16" t="s">
        <v>372</v>
      </c>
      <c r="G3115" s="15" t="s">
        <v>394</v>
      </c>
      <c r="H3115" s="89" t="s">
        <v>393</v>
      </c>
      <c r="I3115" s="61">
        <v>9174.7705498505311</v>
      </c>
    </row>
    <row r="3116" spans="2:9" hidden="1" x14ac:dyDescent="0.3">
      <c r="B3116" s="16" t="s">
        <v>306</v>
      </c>
      <c r="C3116" s="16" t="s">
        <v>243</v>
      </c>
      <c r="D3116" s="15">
        <v>90</v>
      </c>
      <c r="E3116" s="15" t="s">
        <v>52</v>
      </c>
      <c r="F3116" s="16" t="s">
        <v>372</v>
      </c>
      <c r="G3116" s="15" t="s">
        <v>395</v>
      </c>
      <c r="H3116" s="89" t="s">
        <v>384</v>
      </c>
      <c r="I3116" s="61">
        <v>229296.59815733519</v>
      </c>
    </row>
    <row r="3117" spans="2:9" hidden="1" x14ac:dyDescent="0.3">
      <c r="B3117" s="16" t="s">
        <v>306</v>
      </c>
      <c r="C3117" s="16" t="s">
        <v>243</v>
      </c>
      <c r="D3117" s="15">
        <v>91</v>
      </c>
      <c r="E3117" s="15" t="s">
        <v>54</v>
      </c>
      <c r="F3117" s="16" t="s">
        <v>372</v>
      </c>
      <c r="G3117" s="15" t="s">
        <v>396</v>
      </c>
      <c r="H3117" s="89" t="s">
        <v>384</v>
      </c>
      <c r="I3117" s="61">
        <v>214489.08357336133</v>
      </c>
    </row>
    <row r="3118" spans="2:9" hidden="1" x14ac:dyDescent="0.3">
      <c r="B3118" s="16" t="s">
        <v>306</v>
      </c>
      <c r="C3118" s="16" t="s">
        <v>243</v>
      </c>
      <c r="D3118" s="15">
        <v>98</v>
      </c>
      <c r="E3118" s="15" t="s">
        <v>56</v>
      </c>
      <c r="F3118" s="16" t="s">
        <v>372</v>
      </c>
      <c r="G3118" s="15" t="s">
        <v>397</v>
      </c>
      <c r="H3118" s="89" t="s">
        <v>381</v>
      </c>
      <c r="I3118" s="61">
        <v>675749.02943222411</v>
      </c>
    </row>
    <row r="3119" spans="2:9" hidden="1" x14ac:dyDescent="0.3">
      <c r="B3119" s="16" t="s">
        <v>306</v>
      </c>
      <c r="C3119" s="16" t="s">
        <v>243</v>
      </c>
      <c r="D3119" s="15">
        <v>109</v>
      </c>
      <c r="E3119" s="15" t="s">
        <v>58</v>
      </c>
      <c r="F3119" s="16" t="s">
        <v>372</v>
      </c>
      <c r="G3119" s="15" t="s">
        <v>398</v>
      </c>
      <c r="H3119" s="89" t="s">
        <v>393</v>
      </c>
      <c r="I3119" s="61">
        <v>9174.7705498505311</v>
      </c>
    </row>
    <row r="3120" spans="2:9" hidden="1" x14ac:dyDescent="0.3">
      <c r="B3120" s="16" t="s">
        <v>306</v>
      </c>
      <c r="C3120" s="16" t="s">
        <v>243</v>
      </c>
      <c r="D3120" s="15">
        <v>114</v>
      </c>
      <c r="E3120" s="15" t="s">
        <v>60</v>
      </c>
      <c r="F3120" s="16" t="s">
        <v>372</v>
      </c>
      <c r="G3120" s="15" t="s">
        <v>399</v>
      </c>
      <c r="H3120" s="89" t="s">
        <v>376</v>
      </c>
      <c r="I3120" s="61">
        <v>197412.80940049415</v>
      </c>
    </row>
    <row r="3121" spans="2:9" hidden="1" x14ac:dyDescent="0.3">
      <c r="B3121" s="16" t="s">
        <v>306</v>
      </c>
      <c r="C3121" s="16" t="s">
        <v>243</v>
      </c>
      <c r="D3121" s="15">
        <v>125</v>
      </c>
      <c r="E3121" s="15" t="s">
        <v>62</v>
      </c>
      <c r="F3121" s="16" t="s">
        <v>372</v>
      </c>
      <c r="G3121" s="15" t="s">
        <v>400</v>
      </c>
      <c r="H3121" s="89" t="s">
        <v>381</v>
      </c>
      <c r="I3121" s="61">
        <v>239288.25381878068</v>
      </c>
    </row>
    <row r="3122" spans="2:9" hidden="1" x14ac:dyDescent="0.3">
      <c r="B3122" s="16" t="s">
        <v>306</v>
      </c>
      <c r="C3122" s="16" t="s">
        <v>243</v>
      </c>
      <c r="D3122" s="15">
        <v>127</v>
      </c>
      <c r="E3122" s="15" t="s">
        <v>64</v>
      </c>
      <c r="F3122" s="16" t="s">
        <v>372</v>
      </c>
      <c r="G3122" s="15" t="s">
        <v>401</v>
      </c>
      <c r="H3122" s="89" t="s">
        <v>393</v>
      </c>
      <c r="I3122" s="61">
        <v>8379.0160497933593</v>
      </c>
    </row>
    <row r="3123" spans="2:9" hidden="1" x14ac:dyDescent="0.3">
      <c r="B3123" s="16" t="s">
        <v>306</v>
      </c>
      <c r="C3123" s="16" t="s">
        <v>243</v>
      </c>
      <c r="D3123" s="15">
        <v>128</v>
      </c>
      <c r="E3123" s="15" t="s">
        <v>66</v>
      </c>
      <c r="F3123" s="16" t="s">
        <v>372</v>
      </c>
      <c r="G3123" s="15" t="s">
        <v>402</v>
      </c>
      <c r="H3123" s="89" t="s">
        <v>384</v>
      </c>
      <c r="I3123" s="61">
        <v>135493.44436569806</v>
      </c>
    </row>
    <row r="3124" spans="2:9" hidden="1" x14ac:dyDescent="0.3">
      <c r="B3124" s="16" t="s">
        <v>306</v>
      </c>
      <c r="C3124" s="16" t="s">
        <v>243</v>
      </c>
      <c r="D3124" s="19">
        <v>130</v>
      </c>
      <c r="E3124" s="19" t="s">
        <v>68</v>
      </c>
      <c r="F3124" s="20" t="s">
        <v>372</v>
      </c>
      <c r="G3124" s="19" t="s">
        <v>403</v>
      </c>
      <c r="H3124" s="90" t="s">
        <v>404</v>
      </c>
      <c r="I3124" s="62">
        <v>208451.4528703047</v>
      </c>
    </row>
    <row r="3125" spans="2:9" hidden="1" x14ac:dyDescent="0.3">
      <c r="B3125" s="16" t="s">
        <v>307</v>
      </c>
      <c r="C3125" s="16" t="s">
        <v>282</v>
      </c>
      <c r="D3125" s="15">
        <v>2</v>
      </c>
      <c r="E3125" s="15" t="s">
        <v>6</v>
      </c>
      <c r="F3125" s="16" t="s">
        <v>372</v>
      </c>
      <c r="G3125" s="15" t="s">
        <v>373</v>
      </c>
      <c r="H3125" s="89" t="s">
        <v>374</v>
      </c>
      <c r="I3125" s="61">
        <v>4233.6490077958879</v>
      </c>
    </row>
    <row r="3126" spans="2:9" hidden="1" x14ac:dyDescent="0.3">
      <c r="B3126" s="16" t="s">
        <v>307</v>
      </c>
      <c r="C3126" s="16" t="s">
        <v>282</v>
      </c>
      <c r="D3126" s="15">
        <v>11</v>
      </c>
      <c r="E3126" s="15" t="s">
        <v>10</v>
      </c>
      <c r="F3126" s="16" t="s">
        <v>372</v>
      </c>
      <c r="G3126" s="15" t="s">
        <v>375</v>
      </c>
      <c r="H3126" s="89" t="s">
        <v>376</v>
      </c>
      <c r="I3126" s="61">
        <v>189690.82211197726</v>
      </c>
    </row>
    <row r="3127" spans="2:9" hidden="1" x14ac:dyDescent="0.3">
      <c r="B3127" s="16" t="s">
        <v>307</v>
      </c>
      <c r="C3127" s="16" t="s">
        <v>282</v>
      </c>
      <c r="D3127" s="15">
        <v>23</v>
      </c>
      <c r="E3127" s="15" t="s">
        <v>323</v>
      </c>
      <c r="F3127" s="16" t="s">
        <v>372</v>
      </c>
      <c r="G3127" s="15" t="s">
        <v>377</v>
      </c>
      <c r="H3127" s="89" t="s">
        <v>376</v>
      </c>
      <c r="I3127" s="61">
        <v>155537.36498220748</v>
      </c>
    </row>
    <row r="3128" spans="2:9" hidden="1" x14ac:dyDescent="0.3">
      <c r="B3128" s="16" t="s">
        <v>307</v>
      </c>
      <c r="C3128" s="16" t="s">
        <v>282</v>
      </c>
      <c r="D3128" s="15">
        <v>24</v>
      </c>
      <c r="E3128" s="15" t="s">
        <v>14</v>
      </c>
      <c r="F3128" s="16" t="s">
        <v>372</v>
      </c>
      <c r="G3128" s="15" t="s">
        <v>378</v>
      </c>
      <c r="H3128" s="89" t="s">
        <v>376</v>
      </c>
      <c r="I3128" s="61">
        <v>167501.77767314648</v>
      </c>
    </row>
    <row r="3129" spans="2:9" hidden="1" x14ac:dyDescent="0.3">
      <c r="B3129" s="16" t="s">
        <v>307</v>
      </c>
      <c r="C3129" s="16" t="s">
        <v>282</v>
      </c>
      <c r="D3129" s="15">
        <v>25</v>
      </c>
      <c r="E3129" s="15" t="s">
        <v>18</v>
      </c>
      <c r="F3129" s="16" t="s">
        <v>372</v>
      </c>
      <c r="G3129" s="15" t="s">
        <v>379</v>
      </c>
      <c r="H3129" s="89" t="s">
        <v>374</v>
      </c>
      <c r="I3129" s="61">
        <v>62813.166627429942</v>
      </c>
    </row>
    <row r="3130" spans="2:9" hidden="1" x14ac:dyDescent="0.3">
      <c r="B3130" s="16" t="s">
        <v>307</v>
      </c>
      <c r="C3130" s="16" t="s">
        <v>282</v>
      </c>
      <c r="D3130" s="15">
        <v>26</v>
      </c>
      <c r="E3130" s="15" t="s">
        <v>22</v>
      </c>
      <c r="F3130" s="16" t="s">
        <v>372</v>
      </c>
      <c r="G3130" s="15" t="s">
        <v>380</v>
      </c>
      <c r="H3130" s="89" t="s">
        <v>381</v>
      </c>
      <c r="I3130" s="61">
        <v>106734.73033608208</v>
      </c>
    </row>
    <row r="3131" spans="2:9" hidden="1" x14ac:dyDescent="0.3">
      <c r="B3131" s="16" t="s">
        <v>307</v>
      </c>
      <c r="C3131" s="16" t="s">
        <v>282</v>
      </c>
      <c r="D3131" s="15">
        <v>27</v>
      </c>
      <c r="E3131" s="15" t="s">
        <v>26</v>
      </c>
      <c r="F3131" s="16" t="s">
        <v>372</v>
      </c>
      <c r="G3131" s="15" t="s">
        <v>382</v>
      </c>
      <c r="H3131" s="89" t="s">
        <v>374</v>
      </c>
      <c r="I3131" s="61">
        <v>3647.9004252303321</v>
      </c>
    </row>
    <row r="3132" spans="2:9" hidden="1" x14ac:dyDescent="0.3">
      <c r="B3132" s="16" t="s">
        <v>307</v>
      </c>
      <c r="C3132" s="16" t="s">
        <v>282</v>
      </c>
      <c r="D3132" s="15">
        <v>28</v>
      </c>
      <c r="E3132" s="15" t="s">
        <v>30</v>
      </c>
      <c r="F3132" s="16" t="s">
        <v>372</v>
      </c>
      <c r="G3132" s="15" t="s">
        <v>383</v>
      </c>
      <c r="H3132" s="89" t="s">
        <v>384</v>
      </c>
      <c r="I3132" s="61">
        <v>119644.12690939034</v>
      </c>
    </row>
    <row r="3133" spans="2:9" hidden="1" x14ac:dyDescent="0.3">
      <c r="B3133" s="16" t="s">
        <v>307</v>
      </c>
      <c r="C3133" s="16" t="s">
        <v>282</v>
      </c>
      <c r="D3133" s="15">
        <v>29</v>
      </c>
      <c r="E3133" s="15" t="s">
        <v>34</v>
      </c>
      <c r="F3133" s="16" t="s">
        <v>372</v>
      </c>
      <c r="G3133" s="15" t="s">
        <v>385</v>
      </c>
      <c r="H3133" s="89" t="s">
        <v>384</v>
      </c>
      <c r="I3133" s="61">
        <v>131608.53960032939</v>
      </c>
    </row>
    <row r="3134" spans="2:9" hidden="1" x14ac:dyDescent="0.3">
      <c r="B3134" s="16" t="s">
        <v>307</v>
      </c>
      <c r="C3134" s="16" t="s">
        <v>282</v>
      </c>
      <c r="D3134" s="15">
        <v>31</v>
      </c>
      <c r="E3134" s="15" t="s">
        <v>36</v>
      </c>
      <c r="F3134" s="16" t="s">
        <v>372</v>
      </c>
      <c r="G3134" s="15" t="s">
        <v>386</v>
      </c>
      <c r="H3134" s="89" t="s">
        <v>384</v>
      </c>
      <c r="I3134" s="61">
        <v>11725.39422395464</v>
      </c>
    </row>
    <row r="3135" spans="2:9" hidden="1" x14ac:dyDescent="0.3">
      <c r="B3135" s="16" t="s">
        <v>307</v>
      </c>
      <c r="C3135" s="16" t="s">
        <v>282</v>
      </c>
      <c r="D3135" s="15">
        <v>34</v>
      </c>
      <c r="E3135" s="15" t="s">
        <v>38</v>
      </c>
      <c r="F3135" s="16" t="s">
        <v>372</v>
      </c>
      <c r="G3135" s="15" t="s">
        <v>387</v>
      </c>
      <c r="H3135" s="89" t="s">
        <v>384</v>
      </c>
      <c r="I3135" s="61">
        <v>5967.250829605845</v>
      </c>
    </row>
    <row r="3136" spans="2:9" hidden="1" x14ac:dyDescent="0.3">
      <c r="B3136" s="16" t="s">
        <v>307</v>
      </c>
      <c r="C3136" s="16" t="s">
        <v>282</v>
      </c>
      <c r="D3136" s="15">
        <v>35</v>
      </c>
      <c r="E3136" s="15" t="s">
        <v>40</v>
      </c>
      <c r="F3136" s="16" t="s">
        <v>372</v>
      </c>
      <c r="G3136" s="15" t="s">
        <v>388</v>
      </c>
      <c r="H3136" s="89" t="s">
        <v>384</v>
      </c>
      <c r="I3136" s="61">
        <v>149555.15863673796</v>
      </c>
    </row>
    <row r="3137" spans="2:9" hidden="1" x14ac:dyDescent="0.3">
      <c r="B3137" s="16" t="s">
        <v>307</v>
      </c>
      <c r="C3137" s="16" t="s">
        <v>282</v>
      </c>
      <c r="D3137" s="15">
        <v>38</v>
      </c>
      <c r="E3137" s="15" t="s">
        <v>42</v>
      </c>
      <c r="F3137" s="16" t="s">
        <v>372</v>
      </c>
      <c r="G3137" s="15" t="s">
        <v>389</v>
      </c>
      <c r="H3137" s="89" t="s">
        <v>374</v>
      </c>
      <c r="I3137" s="61">
        <v>65804.269800164693</v>
      </c>
    </row>
    <row r="3138" spans="2:9" hidden="1" x14ac:dyDescent="0.3">
      <c r="B3138" s="16" t="s">
        <v>307</v>
      </c>
      <c r="C3138" s="16" t="s">
        <v>282</v>
      </c>
      <c r="D3138" s="15">
        <v>42</v>
      </c>
      <c r="E3138" s="15" t="s">
        <v>44</v>
      </c>
      <c r="F3138" s="16" t="s">
        <v>372</v>
      </c>
      <c r="G3138" s="15" t="s">
        <v>390</v>
      </c>
      <c r="H3138" s="89" t="s">
        <v>374</v>
      </c>
      <c r="I3138" s="61">
        <v>14332.941186854017</v>
      </c>
    </row>
    <row r="3139" spans="2:9" hidden="1" x14ac:dyDescent="0.3">
      <c r="B3139" s="16" t="s">
        <v>307</v>
      </c>
      <c r="C3139" s="16" t="s">
        <v>282</v>
      </c>
      <c r="D3139" s="15">
        <v>59</v>
      </c>
      <c r="E3139" s="15" t="s">
        <v>46</v>
      </c>
      <c r="F3139" s="16" t="s">
        <v>372</v>
      </c>
      <c r="G3139" s="15" t="s">
        <v>391</v>
      </c>
      <c r="H3139" s="89" t="s">
        <v>374</v>
      </c>
      <c r="I3139" s="61">
        <v>103468.41894753797</v>
      </c>
    </row>
    <row r="3140" spans="2:9" hidden="1" x14ac:dyDescent="0.3">
      <c r="B3140" s="16" t="s">
        <v>307</v>
      </c>
      <c r="C3140" s="16" t="s">
        <v>282</v>
      </c>
      <c r="D3140" s="15">
        <v>65</v>
      </c>
      <c r="E3140" s="15" t="s">
        <v>48</v>
      </c>
      <c r="F3140" s="16" t="s">
        <v>372</v>
      </c>
      <c r="G3140" s="15" t="s">
        <v>392</v>
      </c>
      <c r="H3140" s="89" t="s">
        <v>393</v>
      </c>
      <c r="I3140" s="61">
        <v>1053.7547363848566</v>
      </c>
    </row>
    <row r="3141" spans="2:9" hidden="1" x14ac:dyDescent="0.3">
      <c r="B3141" s="16" t="s">
        <v>307</v>
      </c>
      <c r="C3141" s="16" t="s">
        <v>282</v>
      </c>
      <c r="D3141" s="15">
        <v>84</v>
      </c>
      <c r="E3141" s="15" t="s">
        <v>50</v>
      </c>
      <c r="F3141" s="16" t="s">
        <v>372</v>
      </c>
      <c r="G3141" s="15" t="s">
        <v>394</v>
      </c>
      <c r="H3141" s="89" t="s">
        <v>393</v>
      </c>
      <c r="I3141" s="61">
        <v>10468.861104571655</v>
      </c>
    </row>
    <row r="3142" spans="2:9" hidden="1" x14ac:dyDescent="0.3">
      <c r="B3142" s="16" t="s">
        <v>307</v>
      </c>
      <c r="C3142" s="16" t="s">
        <v>282</v>
      </c>
      <c r="D3142" s="15">
        <v>90</v>
      </c>
      <c r="E3142" s="15" t="s">
        <v>52</v>
      </c>
      <c r="F3142" s="16" t="s">
        <v>372</v>
      </c>
      <c r="G3142" s="15" t="s">
        <v>395</v>
      </c>
      <c r="H3142" s="89" t="s">
        <v>384</v>
      </c>
      <c r="I3142" s="61">
        <v>198028.88022678951</v>
      </c>
    </row>
    <row r="3143" spans="2:9" hidden="1" x14ac:dyDescent="0.3">
      <c r="B3143" s="16" t="s">
        <v>307</v>
      </c>
      <c r="C3143" s="16" t="s">
        <v>282</v>
      </c>
      <c r="D3143" s="15">
        <v>91</v>
      </c>
      <c r="E3143" s="15" t="s">
        <v>54</v>
      </c>
      <c r="F3143" s="16" t="s">
        <v>372</v>
      </c>
      <c r="G3143" s="15" t="s">
        <v>396</v>
      </c>
      <c r="H3143" s="89" t="s">
        <v>384</v>
      </c>
      <c r="I3143" s="61">
        <v>197412.80940049415</v>
      </c>
    </row>
    <row r="3144" spans="2:9" hidden="1" x14ac:dyDescent="0.3">
      <c r="B3144" s="16" t="s">
        <v>307</v>
      </c>
      <c r="C3144" s="16" t="s">
        <v>282</v>
      </c>
      <c r="D3144" s="15">
        <v>98</v>
      </c>
      <c r="E3144" s="15" t="s">
        <v>56</v>
      </c>
      <c r="F3144" s="16" t="s">
        <v>372</v>
      </c>
      <c r="G3144" s="15" t="s">
        <v>397</v>
      </c>
      <c r="H3144" s="89" t="s">
        <v>381</v>
      </c>
      <c r="I3144" s="61">
        <v>675749.02943222411</v>
      </c>
    </row>
    <row r="3145" spans="2:9" hidden="1" x14ac:dyDescent="0.3">
      <c r="B3145" s="16" t="s">
        <v>307</v>
      </c>
      <c r="C3145" s="16" t="s">
        <v>282</v>
      </c>
      <c r="D3145" s="15">
        <v>109</v>
      </c>
      <c r="E3145" s="15" t="s">
        <v>58</v>
      </c>
      <c r="F3145" s="16" t="s">
        <v>372</v>
      </c>
      <c r="G3145" s="15" t="s">
        <v>398</v>
      </c>
      <c r="H3145" s="89" t="s">
        <v>393</v>
      </c>
      <c r="I3145" s="61">
        <v>8375.0888836573231</v>
      </c>
    </row>
    <row r="3146" spans="2:9" hidden="1" x14ac:dyDescent="0.3">
      <c r="B3146" s="16" t="s">
        <v>307</v>
      </c>
      <c r="C3146" s="16" t="s">
        <v>282</v>
      </c>
      <c r="D3146" s="15">
        <v>114</v>
      </c>
      <c r="E3146" s="15" t="s">
        <v>60</v>
      </c>
      <c r="F3146" s="16" t="s">
        <v>372</v>
      </c>
      <c r="G3146" s="15" t="s">
        <v>399</v>
      </c>
      <c r="H3146" s="89" t="s">
        <v>376</v>
      </c>
      <c r="I3146" s="61">
        <v>227323.8411278417</v>
      </c>
    </row>
    <row r="3147" spans="2:9" hidden="1" x14ac:dyDescent="0.3">
      <c r="B3147" s="16" t="s">
        <v>307</v>
      </c>
      <c r="C3147" s="16" t="s">
        <v>282</v>
      </c>
      <c r="D3147" s="15">
        <v>125</v>
      </c>
      <c r="E3147" s="15" t="s">
        <v>62</v>
      </c>
      <c r="F3147" s="16" t="s">
        <v>372</v>
      </c>
      <c r="G3147" s="15" t="s">
        <v>400</v>
      </c>
      <c r="H3147" s="89" t="s">
        <v>381</v>
      </c>
      <c r="I3147" s="61">
        <v>299110.31727347593</v>
      </c>
    </row>
    <row r="3148" spans="2:9" hidden="1" x14ac:dyDescent="0.3">
      <c r="B3148" s="16" t="s">
        <v>307</v>
      </c>
      <c r="C3148" s="16" t="s">
        <v>282</v>
      </c>
      <c r="D3148" s="15">
        <v>127</v>
      </c>
      <c r="E3148" s="15" t="s">
        <v>64</v>
      </c>
      <c r="F3148" s="16" t="s">
        <v>372</v>
      </c>
      <c r="G3148" s="15" t="s">
        <v>401</v>
      </c>
      <c r="H3148" s="89" t="s">
        <v>393</v>
      </c>
      <c r="I3148" s="61">
        <v>5518.5853536956301</v>
      </c>
    </row>
    <row r="3149" spans="2:9" hidden="1" x14ac:dyDescent="0.3">
      <c r="B3149" s="16" t="s">
        <v>307</v>
      </c>
      <c r="C3149" s="16" t="s">
        <v>282</v>
      </c>
      <c r="D3149" s="15">
        <v>128</v>
      </c>
      <c r="E3149" s="15" t="s">
        <v>66</v>
      </c>
      <c r="F3149" s="16" t="s">
        <v>372</v>
      </c>
      <c r="G3149" s="15" t="s">
        <v>402</v>
      </c>
      <c r="H3149" s="89" t="s">
        <v>384</v>
      </c>
      <c r="I3149" s="61">
        <v>155537.36498220748</v>
      </c>
    </row>
    <row r="3150" spans="2:9" hidden="1" x14ac:dyDescent="0.3">
      <c r="B3150" s="16" t="s">
        <v>307</v>
      </c>
      <c r="C3150" s="16" t="s">
        <v>282</v>
      </c>
      <c r="D3150" s="19">
        <v>130</v>
      </c>
      <c r="E3150" s="19" t="s">
        <v>68</v>
      </c>
      <c r="F3150" s="20" t="s">
        <v>372</v>
      </c>
      <c r="G3150" s="19" t="s">
        <v>403</v>
      </c>
      <c r="H3150" s="90" t="s">
        <v>404</v>
      </c>
      <c r="I3150" s="62">
        <v>143572.95229126845</v>
      </c>
    </row>
    <row r="3151" spans="2:9" hidden="1" x14ac:dyDescent="0.3">
      <c r="B3151" s="16" t="s">
        <v>307</v>
      </c>
      <c r="C3151" s="16" t="s">
        <v>284</v>
      </c>
      <c r="D3151" s="15">
        <v>2</v>
      </c>
      <c r="E3151" s="15" t="s">
        <v>6</v>
      </c>
      <c r="F3151" s="16" t="s">
        <v>372</v>
      </c>
      <c r="G3151" s="15" t="s">
        <v>373</v>
      </c>
      <c r="H3151" s="89" t="s">
        <v>374</v>
      </c>
      <c r="I3151" s="61">
        <v>4233.6490077958879</v>
      </c>
    </row>
    <row r="3152" spans="2:9" hidden="1" x14ac:dyDescent="0.3">
      <c r="B3152" s="16" t="s">
        <v>307</v>
      </c>
      <c r="C3152" s="16" t="s">
        <v>284</v>
      </c>
      <c r="D3152" s="15">
        <v>11</v>
      </c>
      <c r="E3152" s="15" t="s">
        <v>10</v>
      </c>
      <c r="F3152" s="16" t="s">
        <v>372</v>
      </c>
      <c r="G3152" s="15" t="s">
        <v>375</v>
      </c>
      <c r="H3152" s="89" t="s">
        <v>376</v>
      </c>
      <c r="I3152" s="61">
        <v>189690.82211197726</v>
      </c>
    </row>
    <row r="3153" spans="2:9" hidden="1" x14ac:dyDescent="0.3">
      <c r="B3153" s="16" t="s">
        <v>307</v>
      </c>
      <c r="C3153" s="16" t="s">
        <v>284</v>
      </c>
      <c r="D3153" s="15">
        <v>23</v>
      </c>
      <c r="E3153" s="15" t="s">
        <v>323</v>
      </c>
      <c r="F3153" s="16" t="s">
        <v>372</v>
      </c>
      <c r="G3153" s="15" t="s">
        <v>377</v>
      </c>
      <c r="H3153" s="89" t="s">
        <v>376</v>
      </c>
      <c r="I3153" s="61">
        <v>172209.89833383675</v>
      </c>
    </row>
    <row r="3154" spans="2:9" hidden="1" x14ac:dyDescent="0.3">
      <c r="B3154" s="16" t="s">
        <v>307</v>
      </c>
      <c r="C3154" s="16" t="s">
        <v>284</v>
      </c>
      <c r="D3154" s="15">
        <v>24</v>
      </c>
      <c r="E3154" s="15" t="s">
        <v>14</v>
      </c>
      <c r="F3154" s="16" t="s">
        <v>372</v>
      </c>
      <c r="G3154" s="15" t="s">
        <v>378</v>
      </c>
      <c r="H3154" s="89" t="s">
        <v>376</v>
      </c>
      <c r="I3154" s="61">
        <v>175204.62065321149</v>
      </c>
    </row>
    <row r="3155" spans="2:9" hidden="1" x14ac:dyDescent="0.3">
      <c r="B3155" s="16" t="s">
        <v>307</v>
      </c>
      <c r="C3155" s="16" t="s">
        <v>284</v>
      </c>
      <c r="D3155" s="15">
        <v>25</v>
      </c>
      <c r="E3155" s="15" t="s">
        <v>18</v>
      </c>
      <c r="F3155" s="16" t="s">
        <v>372</v>
      </c>
      <c r="G3155" s="15" t="s">
        <v>379</v>
      </c>
      <c r="H3155" s="89" t="s">
        <v>374</v>
      </c>
      <c r="I3155" s="61">
        <v>87512.528915060655</v>
      </c>
    </row>
    <row r="3156" spans="2:9" hidden="1" x14ac:dyDescent="0.3">
      <c r="B3156" s="16" t="s">
        <v>307</v>
      </c>
      <c r="C3156" s="16" t="s">
        <v>284</v>
      </c>
      <c r="D3156" s="15">
        <v>26</v>
      </c>
      <c r="E3156" s="15" t="s">
        <v>22</v>
      </c>
      <c r="F3156" s="16" t="s">
        <v>372</v>
      </c>
      <c r="G3156" s="15" t="s">
        <v>380</v>
      </c>
      <c r="H3156" s="89" t="s">
        <v>381</v>
      </c>
      <c r="I3156" s="61">
        <v>106734.73033608208</v>
      </c>
    </row>
    <row r="3157" spans="2:9" hidden="1" x14ac:dyDescent="0.3">
      <c r="B3157" s="16" t="s">
        <v>307</v>
      </c>
      <c r="C3157" s="16" t="s">
        <v>284</v>
      </c>
      <c r="D3157" s="15">
        <v>27</v>
      </c>
      <c r="E3157" s="15" t="s">
        <v>26</v>
      </c>
      <c r="F3157" s="16" t="s">
        <v>372</v>
      </c>
      <c r="G3157" s="15" t="s">
        <v>382</v>
      </c>
      <c r="H3157" s="89" t="s">
        <v>374</v>
      </c>
      <c r="I3157" s="61">
        <v>3647.9004252303321</v>
      </c>
    </row>
    <row r="3158" spans="2:9" hidden="1" x14ac:dyDescent="0.3">
      <c r="B3158" s="16" t="s">
        <v>307</v>
      </c>
      <c r="C3158" s="16" t="s">
        <v>284</v>
      </c>
      <c r="D3158" s="15">
        <v>28</v>
      </c>
      <c r="E3158" s="15" t="s">
        <v>30</v>
      </c>
      <c r="F3158" s="16" t="s">
        <v>372</v>
      </c>
      <c r="G3158" s="15" t="s">
        <v>383</v>
      </c>
      <c r="H3158" s="89" t="s">
        <v>384</v>
      </c>
      <c r="I3158" s="61">
        <v>149210.58458756848</v>
      </c>
    </row>
    <row r="3159" spans="2:9" hidden="1" x14ac:dyDescent="0.3">
      <c r="B3159" s="16" t="s">
        <v>307</v>
      </c>
      <c r="C3159" s="16" t="s">
        <v>284</v>
      </c>
      <c r="D3159" s="15">
        <v>29</v>
      </c>
      <c r="E3159" s="15" t="s">
        <v>34</v>
      </c>
      <c r="F3159" s="16" t="s">
        <v>372</v>
      </c>
      <c r="G3159" s="15" t="s">
        <v>385</v>
      </c>
      <c r="H3159" s="89" t="s">
        <v>384</v>
      </c>
      <c r="I3159" s="61">
        <v>139302.62379367984</v>
      </c>
    </row>
    <row r="3160" spans="2:9" hidden="1" x14ac:dyDescent="0.3">
      <c r="B3160" s="16" t="s">
        <v>307</v>
      </c>
      <c r="C3160" s="16" t="s">
        <v>284</v>
      </c>
      <c r="D3160" s="15">
        <v>31</v>
      </c>
      <c r="E3160" s="15" t="s">
        <v>36</v>
      </c>
      <c r="F3160" s="16" t="s">
        <v>372</v>
      </c>
      <c r="G3160" s="15" t="s">
        <v>386</v>
      </c>
      <c r="H3160" s="89" t="s">
        <v>384</v>
      </c>
      <c r="I3160" s="61">
        <v>11725.39422395464</v>
      </c>
    </row>
    <row r="3161" spans="2:9" hidden="1" x14ac:dyDescent="0.3">
      <c r="B3161" s="16" t="s">
        <v>307</v>
      </c>
      <c r="C3161" s="16" t="s">
        <v>284</v>
      </c>
      <c r="D3161" s="15">
        <v>34</v>
      </c>
      <c r="E3161" s="15" t="s">
        <v>38</v>
      </c>
      <c r="F3161" s="16" t="s">
        <v>372</v>
      </c>
      <c r="G3161" s="15" t="s">
        <v>387</v>
      </c>
      <c r="H3161" s="89" t="s">
        <v>384</v>
      </c>
      <c r="I3161" s="61">
        <v>9400.4390512707978</v>
      </c>
    </row>
    <row r="3162" spans="2:9" hidden="1" x14ac:dyDescent="0.3">
      <c r="B3162" s="16" t="s">
        <v>307</v>
      </c>
      <c r="C3162" s="16" t="s">
        <v>284</v>
      </c>
      <c r="D3162" s="15">
        <v>35</v>
      </c>
      <c r="E3162" s="15" t="s">
        <v>40</v>
      </c>
      <c r="F3162" s="16" t="s">
        <v>372</v>
      </c>
      <c r="G3162" s="15" t="s">
        <v>388</v>
      </c>
      <c r="H3162" s="89" t="s">
        <v>384</v>
      </c>
      <c r="I3162" s="61">
        <v>159901.34250109541</v>
      </c>
    </row>
    <row r="3163" spans="2:9" hidden="1" x14ac:dyDescent="0.3">
      <c r="B3163" s="16" t="s">
        <v>307</v>
      </c>
      <c r="C3163" s="16" t="s">
        <v>284</v>
      </c>
      <c r="D3163" s="15">
        <v>38</v>
      </c>
      <c r="E3163" s="15" t="s">
        <v>42</v>
      </c>
      <c r="F3163" s="16" t="s">
        <v>372</v>
      </c>
      <c r="G3163" s="15" t="s">
        <v>389</v>
      </c>
      <c r="H3163" s="89" t="s">
        <v>374</v>
      </c>
      <c r="I3163" s="61">
        <v>82313.313793237132</v>
      </c>
    </row>
    <row r="3164" spans="2:9" hidden="1" x14ac:dyDescent="0.3">
      <c r="B3164" s="16" t="s">
        <v>307</v>
      </c>
      <c r="C3164" s="16" t="s">
        <v>284</v>
      </c>
      <c r="D3164" s="15">
        <v>42</v>
      </c>
      <c r="E3164" s="15" t="s">
        <v>44</v>
      </c>
      <c r="F3164" s="16" t="s">
        <v>372</v>
      </c>
      <c r="G3164" s="15" t="s">
        <v>390</v>
      </c>
      <c r="H3164" s="89" t="s">
        <v>374</v>
      </c>
      <c r="I3164" s="61">
        <v>14332.941186854017</v>
      </c>
    </row>
    <row r="3165" spans="2:9" hidden="1" x14ac:dyDescent="0.3">
      <c r="B3165" s="16" t="s">
        <v>307</v>
      </c>
      <c r="C3165" s="16" t="s">
        <v>284</v>
      </c>
      <c r="D3165" s="15">
        <v>59</v>
      </c>
      <c r="E3165" s="15" t="s">
        <v>46</v>
      </c>
      <c r="F3165" s="16" t="s">
        <v>372</v>
      </c>
      <c r="G3165" s="15" t="s">
        <v>391</v>
      </c>
      <c r="H3165" s="89" t="s">
        <v>374</v>
      </c>
      <c r="I3165" s="61">
        <v>103468.41894753797</v>
      </c>
    </row>
    <row r="3166" spans="2:9" hidden="1" x14ac:dyDescent="0.3">
      <c r="B3166" s="16" t="s">
        <v>307</v>
      </c>
      <c r="C3166" s="16" t="s">
        <v>284</v>
      </c>
      <c r="D3166" s="15">
        <v>65</v>
      </c>
      <c r="E3166" s="15" t="s">
        <v>48</v>
      </c>
      <c r="F3166" s="16" t="s">
        <v>372</v>
      </c>
      <c r="G3166" s="15" t="s">
        <v>392</v>
      </c>
      <c r="H3166" s="89" t="s">
        <v>393</v>
      </c>
      <c r="I3166" s="61">
        <v>1053.7547363848566</v>
      </c>
    </row>
    <row r="3167" spans="2:9" hidden="1" x14ac:dyDescent="0.3">
      <c r="B3167" s="16" t="s">
        <v>307</v>
      </c>
      <c r="C3167" s="16" t="s">
        <v>284</v>
      </c>
      <c r="D3167" s="15">
        <v>84</v>
      </c>
      <c r="E3167" s="15" t="s">
        <v>50</v>
      </c>
      <c r="F3167" s="16" t="s">
        <v>372</v>
      </c>
      <c r="G3167" s="15" t="s">
        <v>394</v>
      </c>
      <c r="H3167" s="89" t="s">
        <v>393</v>
      </c>
      <c r="I3167" s="61">
        <v>8542.7035524558833</v>
      </c>
    </row>
    <row r="3168" spans="2:9" hidden="1" x14ac:dyDescent="0.3">
      <c r="B3168" s="16" t="s">
        <v>307</v>
      </c>
      <c r="C3168" s="16" t="s">
        <v>284</v>
      </c>
      <c r="D3168" s="15">
        <v>90</v>
      </c>
      <c r="E3168" s="15" t="s">
        <v>52</v>
      </c>
      <c r="F3168" s="16" t="s">
        <v>372</v>
      </c>
      <c r="G3168" s="15" t="s">
        <v>395</v>
      </c>
      <c r="H3168" s="89" t="s">
        <v>384</v>
      </c>
      <c r="I3168" s="61">
        <v>198028.88022678951</v>
      </c>
    </row>
    <row r="3169" spans="2:9" hidden="1" x14ac:dyDescent="0.3">
      <c r="B3169" s="16" t="s">
        <v>307</v>
      </c>
      <c r="C3169" s="16" t="s">
        <v>284</v>
      </c>
      <c r="D3169" s="15">
        <v>91</v>
      </c>
      <c r="E3169" s="15" t="s">
        <v>54</v>
      </c>
      <c r="F3169" s="16" t="s">
        <v>372</v>
      </c>
      <c r="G3169" s="15" t="s">
        <v>396</v>
      </c>
      <c r="H3169" s="89" t="s">
        <v>384</v>
      </c>
      <c r="I3169" s="61">
        <v>186774.61997572478</v>
      </c>
    </row>
    <row r="3170" spans="2:9" hidden="1" x14ac:dyDescent="0.3">
      <c r="B3170" s="16" t="s">
        <v>307</v>
      </c>
      <c r="C3170" s="16" t="s">
        <v>284</v>
      </c>
      <c r="D3170" s="15">
        <v>98</v>
      </c>
      <c r="E3170" s="15" t="s">
        <v>56</v>
      </c>
      <c r="F3170" s="16" t="s">
        <v>372</v>
      </c>
      <c r="G3170" s="15" t="s">
        <v>397</v>
      </c>
      <c r="H3170" s="89" t="s">
        <v>381</v>
      </c>
      <c r="I3170" s="61">
        <v>675749.02943222411</v>
      </c>
    </row>
    <row r="3171" spans="2:9" hidden="1" x14ac:dyDescent="0.3">
      <c r="B3171" s="16" t="s">
        <v>307</v>
      </c>
      <c r="C3171" s="16" t="s">
        <v>284</v>
      </c>
      <c r="D3171" s="15">
        <v>109</v>
      </c>
      <c r="E3171" s="15" t="s">
        <v>58</v>
      </c>
      <c r="F3171" s="16" t="s">
        <v>372</v>
      </c>
      <c r="G3171" s="15" t="s">
        <v>398</v>
      </c>
      <c r="H3171" s="89" t="s">
        <v>393</v>
      </c>
      <c r="I3171" s="61">
        <v>9804.9919040198711</v>
      </c>
    </row>
    <row r="3172" spans="2:9" hidden="1" x14ac:dyDescent="0.3">
      <c r="B3172" s="16" t="s">
        <v>307</v>
      </c>
      <c r="C3172" s="16" t="s">
        <v>284</v>
      </c>
      <c r="D3172" s="15">
        <v>114</v>
      </c>
      <c r="E3172" s="15" t="s">
        <v>60</v>
      </c>
      <c r="F3172" s="16" t="s">
        <v>372</v>
      </c>
      <c r="G3172" s="15" t="s">
        <v>399</v>
      </c>
      <c r="H3172" s="89" t="s">
        <v>376</v>
      </c>
      <c r="I3172" s="61">
        <v>222034.66257086216</v>
      </c>
    </row>
    <row r="3173" spans="2:9" hidden="1" x14ac:dyDescent="0.3">
      <c r="B3173" s="16" t="s">
        <v>307</v>
      </c>
      <c r="C3173" s="16" t="s">
        <v>284</v>
      </c>
      <c r="D3173" s="15">
        <v>125</v>
      </c>
      <c r="E3173" s="15" t="s">
        <v>62</v>
      </c>
      <c r="F3173" s="16" t="s">
        <v>372</v>
      </c>
      <c r="G3173" s="15" t="s">
        <v>400</v>
      </c>
      <c r="H3173" s="89" t="s">
        <v>381</v>
      </c>
      <c r="I3173" s="61">
        <v>253654.31364808098</v>
      </c>
    </row>
    <row r="3174" spans="2:9" hidden="1" x14ac:dyDescent="0.3">
      <c r="B3174" s="16" t="s">
        <v>307</v>
      </c>
      <c r="C3174" s="16" t="s">
        <v>284</v>
      </c>
      <c r="D3174" s="15">
        <v>127</v>
      </c>
      <c r="E3174" s="15" t="s">
        <v>64</v>
      </c>
      <c r="F3174" s="16" t="s">
        <v>372</v>
      </c>
      <c r="G3174" s="15" t="s">
        <v>401</v>
      </c>
      <c r="H3174" s="89" t="s">
        <v>393</v>
      </c>
      <c r="I3174" s="61">
        <v>7680.5735748379175</v>
      </c>
    </row>
    <row r="3175" spans="2:9" hidden="1" x14ac:dyDescent="0.3">
      <c r="B3175" s="16" t="s">
        <v>307</v>
      </c>
      <c r="C3175" s="16" t="s">
        <v>284</v>
      </c>
      <c r="D3175" s="15">
        <v>128</v>
      </c>
      <c r="E3175" s="15" t="s">
        <v>66</v>
      </c>
      <c r="F3175" s="16" t="s">
        <v>372</v>
      </c>
      <c r="G3175" s="15" t="s">
        <v>402</v>
      </c>
      <c r="H3175" s="89" t="s">
        <v>384</v>
      </c>
      <c r="I3175" s="61">
        <v>138362.31456564041</v>
      </c>
    </row>
    <row r="3176" spans="2:9" hidden="1" x14ac:dyDescent="0.3">
      <c r="B3176" s="16" t="s">
        <v>307</v>
      </c>
      <c r="C3176" s="16" t="s">
        <v>284</v>
      </c>
      <c r="D3176" s="19">
        <v>130</v>
      </c>
      <c r="E3176" s="19" t="s">
        <v>68</v>
      </c>
      <c r="F3176" s="20" t="s">
        <v>372</v>
      </c>
      <c r="G3176" s="19" t="s">
        <v>403</v>
      </c>
      <c r="H3176" s="90" t="s">
        <v>404</v>
      </c>
      <c r="I3176" s="62">
        <v>143415.38046658371</v>
      </c>
    </row>
    <row r="3177" spans="2:9" hidden="1" x14ac:dyDescent="0.3">
      <c r="B3177" s="16" t="s">
        <v>307</v>
      </c>
      <c r="C3177" s="16" t="s">
        <v>201</v>
      </c>
      <c r="D3177" s="15">
        <v>2</v>
      </c>
      <c r="E3177" s="15" t="s">
        <v>6</v>
      </c>
      <c r="F3177" s="16" t="s">
        <v>372</v>
      </c>
      <c r="G3177" s="15" t="s">
        <v>373</v>
      </c>
      <c r="H3177" s="89" t="s">
        <v>374</v>
      </c>
      <c r="I3177" s="61">
        <v>4337.0996004654007</v>
      </c>
    </row>
    <row r="3178" spans="2:9" hidden="1" x14ac:dyDescent="0.3">
      <c r="B3178" s="16" t="s">
        <v>307</v>
      </c>
      <c r="C3178" s="16" t="s">
        <v>201</v>
      </c>
      <c r="D3178" s="15">
        <v>11</v>
      </c>
      <c r="E3178" s="15" t="s">
        <v>10</v>
      </c>
      <c r="F3178" s="16" t="s">
        <v>372</v>
      </c>
      <c r="G3178" s="15" t="s">
        <v>375</v>
      </c>
      <c r="H3178" s="89" t="s">
        <v>376</v>
      </c>
      <c r="I3178" s="61">
        <v>190038.08186434346</v>
      </c>
    </row>
    <row r="3179" spans="2:9" hidden="1" x14ac:dyDescent="0.3">
      <c r="B3179" s="16" t="s">
        <v>307</v>
      </c>
      <c r="C3179" s="16" t="s">
        <v>201</v>
      </c>
      <c r="D3179" s="15">
        <v>23</v>
      </c>
      <c r="E3179" s="15" t="s">
        <v>323</v>
      </c>
      <c r="F3179" s="16" t="s">
        <v>372</v>
      </c>
      <c r="G3179" s="15" t="s">
        <v>377</v>
      </c>
      <c r="H3179" s="89" t="s">
        <v>376</v>
      </c>
      <c r="I3179" s="61">
        <v>155537.36498220748</v>
      </c>
    </row>
    <row r="3180" spans="2:9" hidden="1" x14ac:dyDescent="0.3">
      <c r="B3180" s="16" t="s">
        <v>307</v>
      </c>
      <c r="C3180" s="16" t="s">
        <v>201</v>
      </c>
      <c r="D3180" s="15">
        <v>24</v>
      </c>
      <c r="E3180" s="15" t="s">
        <v>14</v>
      </c>
      <c r="F3180" s="16" t="s">
        <v>372</v>
      </c>
      <c r="G3180" s="15" t="s">
        <v>378</v>
      </c>
      <c r="H3180" s="89" t="s">
        <v>376</v>
      </c>
      <c r="I3180" s="61">
        <v>167501.77767314648</v>
      </c>
    </row>
    <row r="3181" spans="2:9" hidden="1" x14ac:dyDescent="0.3">
      <c r="B3181" s="16" t="s">
        <v>307</v>
      </c>
      <c r="C3181" s="16" t="s">
        <v>201</v>
      </c>
      <c r="D3181" s="15">
        <v>25</v>
      </c>
      <c r="E3181" s="15" t="s">
        <v>18</v>
      </c>
      <c r="F3181" s="16" t="s">
        <v>372</v>
      </c>
      <c r="G3181" s="15" t="s">
        <v>379</v>
      </c>
      <c r="H3181" s="89" t="s">
        <v>374</v>
      </c>
      <c r="I3181" s="61">
        <v>62813.166627429942</v>
      </c>
    </row>
    <row r="3182" spans="2:9" hidden="1" x14ac:dyDescent="0.3">
      <c r="B3182" s="16" t="s">
        <v>307</v>
      </c>
      <c r="C3182" s="16" t="s">
        <v>201</v>
      </c>
      <c r="D3182" s="15">
        <v>26</v>
      </c>
      <c r="E3182" s="15" t="s">
        <v>22</v>
      </c>
      <c r="F3182" s="16" t="s">
        <v>372</v>
      </c>
      <c r="G3182" s="15" t="s">
        <v>380</v>
      </c>
      <c r="H3182" s="89" t="s">
        <v>381</v>
      </c>
      <c r="I3182" s="61">
        <v>62813.166627429942</v>
      </c>
    </row>
    <row r="3183" spans="2:9" hidden="1" x14ac:dyDescent="0.3">
      <c r="B3183" s="16" t="s">
        <v>307</v>
      </c>
      <c r="C3183" s="16" t="s">
        <v>201</v>
      </c>
      <c r="D3183" s="15">
        <v>27</v>
      </c>
      <c r="E3183" s="15" t="s">
        <v>26</v>
      </c>
      <c r="F3183" s="16" t="s">
        <v>372</v>
      </c>
      <c r="G3183" s="15" t="s">
        <v>382</v>
      </c>
      <c r="H3183" s="89" t="s">
        <v>374</v>
      </c>
      <c r="I3183" s="61">
        <v>3888.4341245551864</v>
      </c>
    </row>
    <row r="3184" spans="2:9" hidden="1" x14ac:dyDescent="0.3">
      <c r="B3184" s="16" t="s">
        <v>307</v>
      </c>
      <c r="C3184" s="16" t="s">
        <v>201</v>
      </c>
      <c r="D3184" s="15">
        <v>28</v>
      </c>
      <c r="E3184" s="15" t="s">
        <v>30</v>
      </c>
      <c r="F3184" s="16" t="s">
        <v>372</v>
      </c>
      <c r="G3184" s="15" t="s">
        <v>383</v>
      </c>
      <c r="H3184" s="89" t="s">
        <v>384</v>
      </c>
      <c r="I3184" s="61">
        <v>139528.98080173103</v>
      </c>
    </row>
    <row r="3185" spans="2:9" hidden="1" x14ac:dyDescent="0.3">
      <c r="B3185" s="16" t="s">
        <v>307</v>
      </c>
      <c r="C3185" s="16" t="s">
        <v>201</v>
      </c>
      <c r="D3185" s="15">
        <v>29</v>
      </c>
      <c r="E3185" s="15" t="s">
        <v>34</v>
      </c>
      <c r="F3185" s="16" t="s">
        <v>372</v>
      </c>
      <c r="G3185" s="15" t="s">
        <v>385</v>
      </c>
      <c r="H3185" s="89" t="s">
        <v>384</v>
      </c>
      <c r="I3185" s="61">
        <v>77768.68249110374</v>
      </c>
    </row>
    <row r="3186" spans="2:9" hidden="1" x14ac:dyDescent="0.3">
      <c r="B3186" s="16" t="s">
        <v>307</v>
      </c>
      <c r="C3186" s="16" t="s">
        <v>201</v>
      </c>
      <c r="D3186" s="15">
        <v>31</v>
      </c>
      <c r="E3186" s="15" t="s">
        <v>36</v>
      </c>
      <c r="F3186" s="16" t="s">
        <v>372</v>
      </c>
      <c r="G3186" s="15" t="s">
        <v>386</v>
      </c>
      <c r="H3186" s="89" t="s">
        <v>384</v>
      </c>
      <c r="I3186" s="61">
        <v>9721.0853113879675</v>
      </c>
    </row>
    <row r="3187" spans="2:9" hidden="1" x14ac:dyDescent="0.3">
      <c r="B3187" s="16" t="s">
        <v>307</v>
      </c>
      <c r="C3187" s="16" t="s">
        <v>201</v>
      </c>
      <c r="D3187" s="15">
        <v>34</v>
      </c>
      <c r="E3187" s="15" t="s">
        <v>38</v>
      </c>
      <c r="F3187" s="16" t="s">
        <v>372</v>
      </c>
      <c r="G3187" s="15" t="s">
        <v>387</v>
      </c>
      <c r="H3187" s="89" t="s">
        <v>384</v>
      </c>
      <c r="I3187" s="61">
        <v>9119.7510630758334</v>
      </c>
    </row>
    <row r="3188" spans="2:9" hidden="1" x14ac:dyDescent="0.3">
      <c r="B3188" s="16" t="s">
        <v>307</v>
      </c>
      <c r="C3188" s="16" t="s">
        <v>201</v>
      </c>
      <c r="D3188" s="15">
        <v>35</v>
      </c>
      <c r="E3188" s="15" t="s">
        <v>40</v>
      </c>
      <c r="F3188" s="16" t="s">
        <v>372</v>
      </c>
      <c r="G3188" s="15" t="s">
        <v>388</v>
      </c>
      <c r="H3188" s="89" t="s">
        <v>384</v>
      </c>
      <c r="I3188" s="61">
        <v>149555.15863673796</v>
      </c>
    </row>
    <row r="3189" spans="2:9" hidden="1" x14ac:dyDescent="0.3">
      <c r="B3189" s="16" t="s">
        <v>307</v>
      </c>
      <c r="C3189" s="16" t="s">
        <v>201</v>
      </c>
      <c r="D3189" s="15">
        <v>38</v>
      </c>
      <c r="E3189" s="15" t="s">
        <v>42</v>
      </c>
      <c r="F3189" s="16" t="s">
        <v>372</v>
      </c>
      <c r="G3189" s="15" t="s">
        <v>389</v>
      </c>
      <c r="H3189" s="89" t="s">
        <v>374</v>
      </c>
      <c r="I3189" s="61">
        <v>65804.269800164693</v>
      </c>
    </row>
    <row r="3190" spans="2:9" hidden="1" x14ac:dyDescent="0.3">
      <c r="B3190" s="16" t="s">
        <v>307</v>
      </c>
      <c r="C3190" s="16" t="s">
        <v>201</v>
      </c>
      <c r="D3190" s="15">
        <v>42</v>
      </c>
      <c r="E3190" s="15" t="s">
        <v>44</v>
      </c>
      <c r="F3190" s="16" t="s">
        <v>372</v>
      </c>
      <c r="G3190" s="15" t="s">
        <v>390</v>
      </c>
      <c r="H3190" s="89" t="s">
        <v>374</v>
      </c>
      <c r="I3190" s="61">
        <v>13028.215804394044</v>
      </c>
    </row>
    <row r="3191" spans="2:9" hidden="1" x14ac:dyDescent="0.3">
      <c r="B3191" s="16" t="s">
        <v>307</v>
      </c>
      <c r="C3191" s="16" t="s">
        <v>201</v>
      </c>
      <c r="D3191" s="15">
        <v>59</v>
      </c>
      <c r="E3191" s="15" t="s">
        <v>46</v>
      </c>
      <c r="F3191" s="16" t="s">
        <v>372</v>
      </c>
      <c r="G3191" s="15" t="s">
        <v>391</v>
      </c>
      <c r="H3191" s="89" t="s">
        <v>374</v>
      </c>
      <c r="I3191" s="61">
        <v>103468.41894753797</v>
      </c>
    </row>
    <row r="3192" spans="2:9" hidden="1" x14ac:dyDescent="0.3">
      <c r="B3192" s="16" t="s">
        <v>307</v>
      </c>
      <c r="C3192" s="16" t="s">
        <v>201</v>
      </c>
      <c r="D3192" s="15">
        <v>65</v>
      </c>
      <c r="E3192" s="15" t="s">
        <v>48</v>
      </c>
      <c r="F3192" s="16" t="s">
        <v>372</v>
      </c>
      <c r="G3192" s="15" t="s">
        <v>392</v>
      </c>
      <c r="H3192" s="89" t="s">
        <v>393</v>
      </c>
      <c r="I3192" s="61">
        <v>1053.7547363848566</v>
      </c>
    </row>
    <row r="3193" spans="2:9" hidden="1" x14ac:dyDescent="0.3">
      <c r="B3193" s="16" t="s">
        <v>307</v>
      </c>
      <c r="C3193" s="16" t="s">
        <v>201</v>
      </c>
      <c r="D3193" s="15">
        <v>84</v>
      </c>
      <c r="E3193" s="15" t="s">
        <v>50</v>
      </c>
      <c r="F3193" s="16" t="s">
        <v>372</v>
      </c>
      <c r="G3193" s="15" t="s">
        <v>394</v>
      </c>
      <c r="H3193" s="89" t="s">
        <v>393</v>
      </c>
      <c r="I3193" s="61">
        <v>10422.572643515237</v>
      </c>
    </row>
    <row r="3194" spans="2:9" hidden="1" x14ac:dyDescent="0.3">
      <c r="B3194" s="16" t="s">
        <v>307</v>
      </c>
      <c r="C3194" s="16" t="s">
        <v>201</v>
      </c>
      <c r="D3194" s="15">
        <v>90</v>
      </c>
      <c r="E3194" s="15" t="s">
        <v>52</v>
      </c>
      <c r="F3194" s="16" t="s">
        <v>372</v>
      </c>
      <c r="G3194" s="15" t="s">
        <v>395</v>
      </c>
      <c r="H3194" s="89" t="s">
        <v>384</v>
      </c>
      <c r="I3194" s="61">
        <v>182457.2935368203</v>
      </c>
    </row>
    <row r="3195" spans="2:9" hidden="1" x14ac:dyDescent="0.3">
      <c r="B3195" s="16" t="s">
        <v>307</v>
      </c>
      <c r="C3195" s="16" t="s">
        <v>201</v>
      </c>
      <c r="D3195" s="15">
        <v>91</v>
      </c>
      <c r="E3195" s="15" t="s">
        <v>54</v>
      </c>
      <c r="F3195" s="16" t="s">
        <v>372</v>
      </c>
      <c r="G3195" s="15" t="s">
        <v>396</v>
      </c>
      <c r="H3195" s="89" t="s">
        <v>384</v>
      </c>
      <c r="I3195" s="61">
        <v>176120.63253012046</v>
      </c>
    </row>
    <row r="3196" spans="2:9" hidden="1" x14ac:dyDescent="0.3">
      <c r="B3196" s="16" t="s">
        <v>307</v>
      </c>
      <c r="C3196" s="16" t="s">
        <v>201</v>
      </c>
      <c r="D3196" s="15">
        <v>98</v>
      </c>
      <c r="E3196" s="15" t="s">
        <v>56</v>
      </c>
      <c r="F3196" s="16" t="s">
        <v>372</v>
      </c>
      <c r="G3196" s="15" t="s">
        <v>397</v>
      </c>
      <c r="H3196" s="89" t="s">
        <v>381</v>
      </c>
      <c r="I3196" s="61">
        <v>675749.02943222411</v>
      </c>
    </row>
    <row r="3197" spans="2:9" hidden="1" x14ac:dyDescent="0.3">
      <c r="B3197" s="16" t="s">
        <v>307</v>
      </c>
      <c r="C3197" s="16" t="s">
        <v>201</v>
      </c>
      <c r="D3197" s="15">
        <v>109</v>
      </c>
      <c r="E3197" s="15" t="s">
        <v>58</v>
      </c>
      <c r="F3197" s="16" t="s">
        <v>372</v>
      </c>
      <c r="G3197" s="15" t="s">
        <v>398</v>
      </c>
      <c r="H3197" s="89" t="s">
        <v>393</v>
      </c>
      <c r="I3197" s="61">
        <v>8375.0888836573231</v>
      </c>
    </row>
    <row r="3198" spans="2:9" hidden="1" x14ac:dyDescent="0.3">
      <c r="B3198" s="16" t="s">
        <v>307</v>
      </c>
      <c r="C3198" s="16" t="s">
        <v>201</v>
      </c>
      <c r="D3198" s="15">
        <v>114</v>
      </c>
      <c r="E3198" s="15" t="s">
        <v>60</v>
      </c>
      <c r="F3198" s="16" t="s">
        <v>372</v>
      </c>
      <c r="G3198" s="15" t="s">
        <v>399</v>
      </c>
      <c r="H3198" s="89" t="s">
        <v>376</v>
      </c>
      <c r="I3198" s="61">
        <v>227323.8411278417</v>
      </c>
    </row>
    <row r="3199" spans="2:9" hidden="1" x14ac:dyDescent="0.3">
      <c r="B3199" s="16" t="s">
        <v>307</v>
      </c>
      <c r="C3199" s="16" t="s">
        <v>201</v>
      </c>
      <c r="D3199" s="15">
        <v>125</v>
      </c>
      <c r="E3199" s="15" t="s">
        <v>62</v>
      </c>
      <c r="F3199" s="16" t="s">
        <v>372</v>
      </c>
      <c r="G3199" s="15" t="s">
        <v>400</v>
      </c>
      <c r="H3199" s="89" t="s">
        <v>381</v>
      </c>
      <c r="I3199" s="61">
        <v>299110.31727347593</v>
      </c>
    </row>
    <row r="3200" spans="2:9" hidden="1" x14ac:dyDescent="0.3">
      <c r="B3200" s="16" t="s">
        <v>307</v>
      </c>
      <c r="C3200" s="16" t="s">
        <v>201</v>
      </c>
      <c r="D3200" s="15">
        <v>127</v>
      </c>
      <c r="E3200" s="15" t="s">
        <v>64</v>
      </c>
      <c r="F3200" s="16" t="s">
        <v>372</v>
      </c>
      <c r="G3200" s="15" t="s">
        <v>401</v>
      </c>
      <c r="H3200" s="89" t="s">
        <v>393</v>
      </c>
      <c r="I3200" s="61">
        <v>9119.7510630758334</v>
      </c>
    </row>
    <row r="3201" spans="2:9" hidden="1" x14ac:dyDescent="0.3">
      <c r="B3201" s="16" t="s">
        <v>307</v>
      </c>
      <c r="C3201" s="16" t="s">
        <v>201</v>
      </c>
      <c r="D3201" s="15">
        <v>128</v>
      </c>
      <c r="E3201" s="15" t="s">
        <v>66</v>
      </c>
      <c r="F3201" s="16" t="s">
        <v>372</v>
      </c>
      <c r="G3201" s="15" t="s">
        <v>402</v>
      </c>
      <c r="H3201" s="89" t="s">
        <v>384</v>
      </c>
      <c r="I3201" s="61">
        <v>138362.31456564041</v>
      </c>
    </row>
    <row r="3202" spans="2:9" hidden="1" x14ac:dyDescent="0.3">
      <c r="B3202" s="16" t="s">
        <v>307</v>
      </c>
      <c r="C3202" s="16" t="s">
        <v>201</v>
      </c>
      <c r="D3202" s="19">
        <v>130</v>
      </c>
      <c r="E3202" s="19" t="s">
        <v>68</v>
      </c>
      <c r="F3202" s="20" t="s">
        <v>372</v>
      </c>
      <c r="G3202" s="19" t="s">
        <v>403</v>
      </c>
      <c r="H3202" s="90" t="s">
        <v>404</v>
      </c>
      <c r="I3202" s="62">
        <v>150000</v>
      </c>
    </row>
    <row r="3203" spans="2:9" hidden="1" x14ac:dyDescent="0.3">
      <c r="B3203" s="16" t="s">
        <v>307</v>
      </c>
      <c r="C3203" s="16" t="s">
        <v>203</v>
      </c>
      <c r="D3203" s="15">
        <v>2</v>
      </c>
      <c r="E3203" s="15" t="s">
        <v>6</v>
      </c>
      <c r="F3203" s="16" t="s">
        <v>372</v>
      </c>
      <c r="G3203" s="15" t="s">
        <v>373</v>
      </c>
      <c r="H3203" s="89" t="s">
        <v>374</v>
      </c>
      <c r="I3203" s="61">
        <v>3775.3643584553347</v>
      </c>
    </row>
    <row r="3204" spans="2:9" hidden="1" x14ac:dyDescent="0.3">
      <c r="B3204" s="16" t="s">
        <v>307</v>
      </c>
      <c r="C3204" s="16" t="s">
        <v>203</v>
      </c>
      <c r="D3204" s="15">
        <v>11</v>
      </c>
      <c r="E3204" s="15" t="s">
        <v>10</v>
      </c>
      <c r="F3204" s="16" t="s">
        <v>372</v>
      </c>
      <c r="G3204" s="15" t="s">
        <v>375</v>
      </c>
      <c r="H3204" s="89" t="s">
        <v>376</v>
      </c>
      <c r="I3204" s="61">
        <v>190038.08186434346</v>
      </c>
    </row>
    <row r="3205" spans="2:9" hidden="1" x14ac:dyDescent="0.3">
      <c r="B3205" s="16" t="s">
        <v>307</v>
      </c>
      <c r="C3205" s="16" t="s">
        <v>203</v>
      </c>
      <c r="D3205" s="15">
        <v>23</v>
      </c>
      <c r="E3205" s="15" t="s">
        <v>323</v>
      </c>
      <c r="F3205" s="16" t="s">
        <v>372</v>
      </c>
      <c r="G3205" s="15" t="s">
        <v>377</v>
      </c>
      <c r="H3205" s="89" t="s">
        <v>376</v>
      </c>
      <c r="I3205" s="61">
        <v>172209.89833383675</v>
      </c>
    </row>
    <row r="3206" spans="2:9" hidden="1" x14ac:dyDescent="0.3">
      <c r="B3206" s="16" t="s">
        <v>307</v>
      </c>
      <c r="C3206" s="16" t="s">
        <v>203</v>
      </c>
      <c r="D3206" s="15">
        <v>24</v>
      </c>
      <c r="E3206" s="15" t="s">
        <v>14</v>
      </c>
      <c r="F3206" s="16" t="s">
        <v>372</v>
      </c>
      <c r="G3206" s="15" t="s">
        <v>378</v>
      </c>
      <c r="H3206" s="89" t="s">
        <v>376</v>
      </c>
      <c r="I3206" s="61">
        <v>175204.62065321149</v>
      </c>
    </row>
    <row r="3207" spans="2:9" hidden="1" x14ac:dyDescent="0.3">
      <c r="B3207" s="16" t="s">
        <v>307</v>
      </c>
      <c r="C3207" s="16" t="s">
        <v>203</v>
      </c>
      <c r="D3207" s="15">
        <v>25</v>
      </c>
      <c r="E3207" s="15" t="s">
        <v>18</v>
      </c>
      <c r="F3207" s="16" t="s">
        <v>372</v>
      </c>
      <c r="G3207" s="15" t="s">
        <v>379</v>
      </c>
      <c r="H3207" s="89" t="s">
        <v>374</v>
      </c>
      <c r="I3207" s="61">
        <v>87512.528915060655</v>
      </c>
    </row>
    <row r="3208" spans="2:9" hidden="1" x14ac:dyDescent="0.3">
      <c r="B3208" s="16" t="s">
        <v>307</v>
      </c>
      <c r="C3208" s="16" t="s">
        <v>203</v>
      </c>
      <c r="D3208" s="15">
        <v>26</v>
      </c>
      <c r="E3208" s="15" t="s">
        <v>22</v>
      </c>
      <c r="F3208" s="16" t="s">
        <v>372</v>
      </c>
      <c r="G3208" s="15" t="s">
        <v>380</v>
      </c>
      <c r="H3208" s="89" t="s">
        <v>381</v>
      </c>
      <c r="I3208" s="61">
        <v>106734.73033608208</v>
      </c>
    </row>
    <row r="3209" spans="2:9" hidden="1" x14ac:dyDescent="0.3">
      <c r="B3209" s="16" t="s">
        <v>307</v>
      </c>
      <c r="C3209" s="16" t="s">
        <v>203</v>
      </c>
      <c r="D3209" s="15">
        <v>27</v>
      </c>
      <c r="E3209" s="15" t="s">
        <v>26</v>
      </c>
      <c r="F3209" s="16" t="s">
        <v>372</v>
      </c>
      <c r="G3209" s="15" t="s">
        <v>382</v>
      </c>
      <c r="H3209" s="89" t="s">
        <v>374</v>
      </c>
      <c r="I3209" s="61">
        <v>1952.5921511612512</v>
      </c>
    </row>
    <row r="3210" spans="2:9" hidden="1" x14ac:dyDescent="0.3">
      <c r="B3210" s="16" t="s">
        <v>307</v>
      </c>
      <c r="C3210" s="16" t="s">
        <v>203</v>
      </c>
      <c r="D3210" s="15">
        <v>28</v>
      </c>
      <c r="E3210" s="15" t="s">
        <v>30</v>
      </c>
      <c r="F3210" s="16" t="s">
        <v>372</v>
      </c>
      <c r="G3210" s="15" t="s">
        <v>383</v>
      </c>
      <c r="H3210" s="89" t="s">
        <v>384</v>
      </c>
      <c r="I3210" s="61">
        <v>149210.58458756848</v>
      </c>
    </row>
    <row r="3211" spans="2:9" hidden="1" x14ac:dyDescent="0.3">
      <c r="B3211" s="16" t="s">
        <v>307</v>
      </c>
      <c r="C3211" s="16" t="s">
        <v>203</v>
      </c>
      <c r="D3211" s="15">
        <v>29</v>
      </c>
      <c r="E3211" s="15" t="s">
        <v>34</v>
      </c>
      <c r="F3211" s="16" t="s">
        <v>372</v>
      </c>
      <c r="G3211" s="15" t="s">
        <v>385</v>
      </c>
      <c r="H3211" s="89" t="s">
        <v>384</v>
      </c>
      <c r="I3211" s="61">
        <v>139302.62379367984</v>
      </c>
    </row>
    <row r="3212" spans="2:9" hidden="1" x14ac:dyDescent="0.3">
      <c r="B3212" s="16" t="s">
        <v>307</v>
      </c>
      <c r="C3212" s="16" t="s">
        <v>203</v>
      </c>
      <c r="D3212" s="15">
        <v>31</v>
      </c>
      <c r="E3212" s="15" t="s">
        <v>36</v>
      </c>
      <c r="F3212" s="16" t="s">
        <v>372</v>
      </c>
      <c r="G3212" s="15" t="s">
        <v>386</v>
      </c>
      <c r="H3212" s="89" t="s">
        <v>384</v>
      </c>
      <c r="I3212" s="61">
        <v>10926.472683503669</v>
      </c>
    </row>
    <row r="3213" spans="2:9" hidden="1" x14ac:dyDescent="0.3">
      <c r="B3213" s="16" t="s">
        <v>307</v>
      </c>
      <c r="C3213" s="16" t="s">
        <v>203</v>
      </c>
      <c r="D3213" s="15">
        <v>34</v>
      </c>
      <c r="E3213" s="15" t="s">
        <v>38</v>
      </c>
      <c r="F3213" s="16" t="s">
        <v>372</v>
      </c>
      <c r="G3213" s="15" t="s">
        <v>387</v>
      </c>
      <c r="H3213" s="89" t="s">
        <v>384</v>
      </c>
      <c r="I3213" s="61">
        <v>9400.4390512707978</v>
      </c>
    </row>
    <row r="3214" spans="2:9" hidden="1" x14ac:dyDescent="0.3">
      <c r="B3214" s="16" t="s">
        <v>307</v>
      </c>
      <c r="C3214" s="16" t="s">
        <v>203</v>
      </c>
      <c r="D3214" s="15">
        <v>35</v>
      </c>
      <c r="E3214" s="15" t="s">
        <v>40</v>
      </c>
      <c r="F3214" s="16" t="s">
        <v>372</v>
      </c>
      <c r="G3214" s="15" t="s">
        <v>388</v>
      </c>
      <c r="H3214" s="89" t="s">
        <v>384</v>
      </c>
      <c r="I3214" s="61">
        <v>159901.34250109541</v>
      </c>
    </row>
    <row r="3215" spans="2:9" hidden="1" x14ac:dyDescent="0.3">
      <c r="B3215" s="16" t="s">
        <v>307</v>
      </c>
      <c r="C3215" s="16" t="s">
        <v>203</v>
      </c>
      <c r="D3215" s="15">
        <v>38</v>
      </c>
      <c r="E3215" s="15" t="s">
        <v>42</v>
      </c>
      <c r="F3215" s="16" t="s">
        <v>372</v>
      </c>
      <c r="G3215" s="15" t="s">
        <v>389</v>
      </c>
      <c r="H3215" s="89" t="s">
        <v>374</v>
      </c>
      <c r="I3215" s="61">
        <v>82313.313793237132</v>
      </c>
    </row>
    <row r="3216" spans="2:9" hidden="1" x14ac:dyDescent="0.3">
      <c r="B3216" s="16" t="s">
        <v>307</v>
      </c>
      <c r="C3216" s="16" t="s">
        <v>203</v>
      </c>
      <c r="D3216" s="15">
        <v>42</v>
      </c>
      <c r="E3216" s="15" t="s">
        <v>44</v>
      </c>
      <c r="F3216" s="16" t="s">
        <v>372</v>
      </c>
      <c r="G3216" s="15" t="s">
        <v>390</v>
      </c>
      <c r="H3216" s="89" t="s">
        <v>374</v>
      </c>
      <c r="I3216" s="61">
        <v>14332.941186854017</v>
      </c>
    </row>
    <row r="3217" spans="2:9" hidden="1" x14ac:dyDescent="0.3">
      <c r="B3217" s="16" t="s">
        <v>307</v>
      </c>
      <c r="C3217" s="16" t="s">
        <v>203</v>
      </c>
      <c r="D3217" s="15">
        <v>59</v>
      </c>
      <c r="E3217" s="15" t="s">
        <v>46</v>
      </c>
      <c r="F3217" s="16" t="s">
        <v>372</v>
      </c>
      <c r="G3217" s="15" t="s">
        <v>391</v>
      </c>
      <c r="H3217" s="89" t="s">
        <v>374</v>
      </c>
      <c r="I3217" s="61">
        <v>103468.41894753797</v>
      </c>
    </row>
    <row r="3218" spans="2:9" hidden="1" x14ac:dyDescent="0.3">
      <c r="B3218" s="16" t="s">
        <v>307</v>
      </c>
      <c r="C3218" s="16" t="s">
        <v>203</v>
      </c>
      <c r="D3218" s="15">
        <v>65</v>
      </c>
      <c r="E3218" s="15" t="s">
        <v>48</v>
      </c>
      <c r="F3218" s="16" t="s">
        <v>372</v>
      </c>
      <c r="G3218" s="15" t="s">
        <v>392</v>
      </c>
      <c r="H3218" s="89" t="s">
        <v>393</v>
      </c>
      <c r="I3218" s="61">
        <v>1053.7547363848566</v>
      </c>
    </row>
    <row r="3219" spans="2:9" hidden="1" x14ac:dyDescent="0.3">
      <c r="B3219" s="16" t="s">
        <v>307</v>
      </c>
      <c r="C3219" s="16" t="s">
        <v>203</v>
      </c>
      <c r="D3219" s="15">
        <v>84</v>
      </c>
      <c r="E3219" s="15" t="s">
        <v>50</v>
      </c>
      <c r="F3219" s="16" t="s">
        <v>372</v>
      </c>
      <c r="G3219" s="15" t="s">
        <v>394</v>
      </c>
      <c r="H3219" s="89" t="s">
        <v>393</v>
      </c>
      <c r="I3219" s="61">
        <v>8542.7035524558833</v>
      </c>
    </row>
    <row r="3220" spans="2:9" hidden="1" x14ac:dyDescent="0.3">
      <c r="B3220" s="16" t="s">
        <v>307</v>
      </c>
      <c r="C3220" s="16" t="s">
        <v>203</v>
      </c>
      <c r="D3220" s="15">
        <v>90</v>
      </c>
      <c r="E3220" s="15" t="s">
        <v>52</v>
      </c>
      <c r="F3220" s="16" t="s">
        <v>372</v>
      </c>
      <c r="G3220" s="15" t="s">
        <v>395</v>
      </c>
      <c r="H3220" s="89" t="s">
        <v>384</v>
      </c>
      <c r="I3220" s="61">
        <v>209683.75948518759</v>
      </c>
    </row>
    <row r="3221" spans="2:9" hidden="1" x14ac:dyDescent="0.3">
      <c r="B3221" s="16" t="s">
        <v>307</v>
      </c>
      <c r="C3221" s="16" t="s">
        <v>203</v>
      </c>
      <c r="D3221" s="15">
        <v>91</v>
      </c>
      <c r="E3221" s="15" t="s">
        <v>54</v>
      </c>
      <c r="F3221" s="16" t="s">
        <v>372</v>
      </c>
      <c r="G3221" s="15" t="s">
        <v>396</v>
      </c>
      <c r="H3221" s="89" t="s">
        <v>384</v>
      </c>
      <c r="I3221" s="61">
        <v>186774.61997572478</v>
      </c>
    </row>
    <row r="3222" spans="2:9" hidden="1" x14ac:dyDescent="0.3">
      <c r="B3222" s="16" t="s">
        <v>307</v>
      </c>
      <c r="C3222" s="16" t="s">
        <v>203</v>
      </c>
      <c r="D3222" s="15">
        <v>98</v>
      </c>
      <c r="E3222" s="15" t="s">
        <v>56</v>
      </c>
      <c r="F3222" s="16" t="s">
        <v>372</v>
      </c>
      <c r="G3222" s="15" t="s">
        <v>397</v>
      </c>
      <c r="H3222" s="89" t="s">
        <v>381</v>
      </c>
      <c r="I3222" s="61">
        <v>675749.02943222411</v>
      </c>
    </row>
    <row r="3223" spans="2:9" hidden="1" x14ac:dyDescent="0.3">
      <c r="B3223" s="16" t="s">
        <v>307</v>
      </c>
      <c r="C3223" s="16" t="s">
        <v>203</v>
      </c>
      <c r="D3223" s="15">
        <v>109</v>
      </c>
      <c r="E3223" s="15" t="s">
        <v>58</v>
      </c>
      <c r="F3223" s="16" t="s">
        <v>372</v>
      </c>
      <c r="G3223" s="15" t="s">
        <v>398</v>
      </c>
      <c r="H3223" s="89" t="s">
        <v>393</v>
      </c>
      <c r="I3223" s="61">
        <v>9804.9919040198711</v>
      </c>
    </row>
    <row r="3224" spans="2:9" hidden="1" x14ac:dyDescent="0.3">
      <c r="B3224" s="16" t="s">
        <v>307</v>
      </c>
      <c r="C3224" s="16" t="s">
        <v>203</v>
      </c>
      <c r="D3224" s="15">
        <v>114</v>
      </c>
      <c r="E3224" s="15" t="s">
        <v>60</v>
      </c>
      <c r="F3224" s="16" t="s">
        <v>372</v>
      </c>
      <c r="G3224" s="15" t="s">
        <v>399</v>
      </c>
      <c r="H3224" s="89" t="s">
        <v>376</v>
      </c>
      <c r="I3224" s="61">
        <v>222034.66257086216</v>
      </c>
    </row>
    <row r="3225" spans="2:9" hidden="1" x14ac:dyDescent="0.3">
      <c r="B3225" s="16" t="s">
        <v>307</v>
      </c>
      <c r="C3225" s="16" t="s">
        <v>203</v>
      </c>
      <c r="D3225" s="15">
        <v>125</v>
      </c>
      <c r="E3225" s="15" t="s">
        <v>62</v>
      </c>
      <c r="F3225" s="16" t="s">
        <v>372</v>
      </c>
      <c r="G3225" s="15" t="s">
        <v>400</v>
      </c>
      <c r="H3225" s="89" t="s">
        <v>381</v>
      </c>
      <c r="I3225" s="61">
        <v>253654.31364808098</v>
      </c>
    </row>
    <row r="3226" spans="2:9" hidden="1" x14ac:dyDescent="0.3">
      <c r="B3226" s="16" t="s">
        <v>307</v>
      </c>
      <c r="C3226" s="16" t="s">
        <v>203</v>
      </c>
      <c r="D3226" s="15">
        <v>127</v>
      </c>
      <c r="E3226" s="15" t="s">
        <v>64</v>
      </c>
      <c r="F3226" s="16" t="s">
        <v>372</v>
      </c>
      <c r="G3226" s="15" t="s">
        <v>401</v>
      </c>
      <c r="H3226" s="89" t="s">
        <v>393</v>
      </c>
      <c r="I3226" s="61">
        <v>7680.5735748379175</v>
      </c>
    </row>
    <row r="3227" spans="2:9" hidden="1" x14ac:dyDescent="0.3">
      <c r="B3227" s="16" t="s">
        <v>307</v>
      </c>
      <c r="C3227" s="16" t="s">
        <v>203</v>
      </c>
      <c r="D3227" s="15">
        <v>128</v>
      </c>
      <c r="E3227" s="15" t="s">
        <v>66</v>
      </c>
      <c r="F3227" s="16" t="s">
        <v>372</v>
      </c>
      <c r="G3227" s="15" t="s">
        <v>402</v>
      </c>
      <c r="H3227" s="89" t="s">
        <v>384</v>
      </c>
      <c r="I3227" s="61">
        <v>138362.31456564041</v>
      </c>
    </row>
    <row r="3228" spans="2:9" hidden="1" x14ac:dyDescent="0.3">
      <c r="B3228" s="16" t="s">
        <v>307</v>
      </c>
      <c r="C3228" s="16" t="s">
        <v>203</v>
      </c>
      <c r="D3228" s="19">
        <v>130</v>
      </c>
      <c r="E3228" s="19" t="s">
        <v>68</v>
      </c>
      <c r="F3228" s="20" t="s">
        <v>372</v>
      </c>
      <c r="G3228" s="19" t="s">
        <v>403</v>
      </c>
      <c r="H3228" s="90" t="s">
        <v>404</v>
      </c>
      <c r="I3228" s="62">
        <v>143415.38046658371</v>
      </c>
    </row>
    <row r="3229" spans="2:9" hidden="1" x14ac:dyDescent="0.3">
      <c r="B3229" s="16" t="s">
        <v>307</v>
      </c>
      <c r="C3229" s="16" t="s">
        <v>208</v>
      </c>
      <c r="D3229" s="15">
        <v>2</v>
      </c>
      <c r="E3229" s="15" t="s">
        <v>6</v>
      </c>
      <c r="F3229" s="16" t="s">
        <v>372</v>
      </c>
      <c r="G3229" s="15" t="s">
        <v>373</v>
      </c>
      <c r="H3229" s="89" t="s">
        <v>374</v>
      </c>
      <c r="I3229" s="61">
        <v>4233.6490077958879</v>
      </c>
    </row>
    <row r="3230" spans="2:9" hidden="1" x14ac:dyDescent="0.3">
      <c r="B3230" s="16" t="s">
        <v>307</v>
      </c>
      <c r="C3230" s="16" t="s">
        <v>208</v>
      </c>
      <c r="D3230" s="15">
        <v>11</v>
      </c>
      <c r="E3230" s="15" t="s">
        <v>10</v>
      </c>
      <c r="F3230" s="16" t="s">
        <v>372</v>
      </c>
      <c r="G3230" s="15" t="s">
        <v>375</v>
      </c>
      <c r="H3230" s="89" t="s">
        <v>376</v>
      </c>
      <c r="I3230" s="61">
        <v>189690.82211197726</v>
      </c>
    </row>
    <row r="3231" spans="2:9" hidden="1" x14ac:dyDescent="0.3">
      <c r="B3231" s="16" t="s">
        <v>307</v>
      </c>
      <c r="C3231" s="16" t="s">
        <v>208</v>
      </c>
      <c r="D3231" s="15">
        <v>23</v>
      </c>
      <c r="E3231" s="15" t="s">
        <v>323</v>
      </c>
      <c r="F3231" s="16" t="s">
        <v>372</v>
      </c>
      <c r="G3231" s="15" t="s">
        <v>377</v>
      </c>
      <c r="H3231" s="89" t="s">
        <v>376</v>
      </c>
      <c r="I3231" s="61">
        <v>155537.36498220748</v>
      </c>
    </row>
    <row r="3232" spans="2:9" hidden="1" x14ac:dyDescent="0.3">
      <c r="B3232" s="16" t="s">
        <v>307</v>
      </c>
      <c r="C3232" s="16" t="s">
        <v>208</v>
      </c>
      <c r="D3232" s="15">
        <v>24</v>
      </c>
      <c r="E3232" s="15" t="s">
        <v>14</v>
      </c>
      <c r="F3232" s="16" t="s">
        <v>372</v>
      </c>
      <c r="G3232" s="15" t="s">
        <v>378</v>
      </c>
      <c r="H3232" s="89" t="s">
        <v>376</v>
      </c>
      <c r="I3232" s="61">
        <v>167501.77767314648</v>
      </c>
    </row>
    <row r="3233" spans="2:9" hidden="1" x14ac:dyDescent="0.3">
      <c r="B3233" s="16" t="s">
        <v>307</v>
      </c>
      <c r="C3233" s="16" t="s">
        <v>208</v>
      </c>
      <c r="D3233" s="15">
        <v>25</v>
      </c>
      <c r="E3233" s="15" t="s">
        <v>18</v>
      </c>
      <c r="F3233" s="16" t="s">
        <v>372</v>
      </c>
      <c r="G3233" s="15" t="s">
        <v>379</v>
      </c>
      <c r="H3233" s="89" t="s">
        <v>374</v>
      </c>
      <c r="I3233" s="61">
        <v>62813.166627429942</v>
      </c>
    </row>
    <row r="3234" spans="2:9" hidden="1" x14ac:dyDescent="0.3">
      <c r="B3234" s="16" t="s">
        <v>307</v>
      </c>
      <c r="C3234" s="16" t="s">
        <v>208</v>
      </c>
      <c r="D3234" s="15">
        <v>26</v>
      </c>
      <c r="E3234" s="15" t="s">
        <v>22</v>
      </c>
      <c r="F3234" s="16" t="s">
        <v>372</v>
      </c>
      <c r="G3234" s="15" t="s">
        <v>380</v>
      </c>
      <c r="H3234" s="89" t="s">
        <v>381</v>
      </c>
      <c r="I3234" s="61">
        <v>106734.73033608208</v>
      </c>
    </row>
    <row r="3235" spans="2:9" hidden="1" x14ac:dyDescent="0.3">
      <c r="B3235" s="16" t="s">
        <v>307</v>
      </c>
      <c r="C3235" s="16" t="s">
        <v>208</v>
      </c>
      <c r="D3235" s="15">
        <v>27</v>
      </c>
      <c r="E3235" s="15" t="s">
        <v>26</v>
      </c>
      <c r="F3235" s="16" t="s">
        <v>372</v>
      </c>
      <c r="G3235" s="15" t="s">
        <v>382</v>
      </c>
      <c r="H3235" s="89" t="s">
        <v>374</v>
      </c>
      <c r="I3235" s="61">
        <v>3647.9004252303321</v>
      </c>
    </row>
    <row r="3236" spans="2:9" hidden="1" x14ac:dyDescent="0.3">
      <c r="B3236" s="16" t="s">
        <v>307</v>
      </c>
      <c r="C3236" s="16" t="s">
        <v>208</v>
      </c>
      <c r="D3236" s="15">
        <v>28</v>
      </c>
      <c r="E3236" s="15" t="s">
        <v>30</v>
      </c>
      <c r="F3236" s="16" t="s">
        <v>372</v>
      </c>
      <c r="G3236" s="15" t="s">
        <v>383</v>
      </c>
      <c r="H3236" s="89" t="s">
        <v>384</v>
      </c>
      <c r="I3236" s="61">
        <v>119644.12690939034</v>
      </c>
    </row>
    <row r="3237" spans="2:9" hidden="1" x14ac:dyDescent="0.3">
      <c r="B3237" s="16" t="s">
        <v>307</v>
      </c>
      <c r="C3237" s="16" t="s">
        <v>208</v>
      </c>
      <c r="D3237" s="15">
        <v>29</v>
      </c>
      <c r="E3237" s="15" t="s">
        <v>34</v>
      </c>
      <c r="F3237" s="16" t="s">
        <v>372</v>
      </c>
      <c r="G3237" s="15" t="s">
        <v>385</v>
      </c>
      <c r="H3237" s="89" t="s">
        <v>384</v>
      </c>
      <c r="I3237" s="61">
        <v>131608.53960032939</v>
      </c>
    </row>
    <row r="3238" spans="2:9" hidden="1" x14ac:dyDescent="0.3">
      <c r="B3238" s="16" t="s">
        <v>307</v>
      </c>
      <c r="C3238" s="16" t="s">
        <v>208</v>
      </c>
      <c r="D3238" s="15">
        <v>31</v>
      </c>
      <c r="E3238" s="15" t="s">
        <v>36</v>
      </c>
      <c r="F3238" s="16" t="s">
        <v>372</v>
      </c>
      <c r="G3238" s="15" t="s">
        <v>386</v>
      </c>
      <c r="H3238" s="89" t="s">
        <v>384</v>
      </c>
      <c r="I3238" s="61">
        <v>11725.39422395464</v>
      </c>
    </row>
    <row r="3239" spans="2:9" hidden="1" x14ac:dyDescent="0.3">
      <c r="B3239" s="16" t="s">
        <v>307</v>
      </c>
      <c r="C3239" s="16" t="s">
        <v>208</v>
      </c>
      <c r="D3239" s="15">
        <v>34</v>
      </c>
      <c r="E3239" s="15" t="s">
        <v>38</v>
      </c>
      <c r="F3239" s="16" t="s">
        <v>372</v>
      </c>
      <c r="G3239" s="15" t="s">
        <v>387</v>
      </c>
      <c r="H3239" s="89" t="s">
        <v>384</v>
      </c>
      <c r="I3239" s="61">
        <v>7477.7579318368971</v>
      </c>
    </row>
    <row r="3240" spans="2:9" hidden="1" x14ac:dyDescent="0.3">
      <c r="B3240" s="16" t="s">
        <v>307</v>
      </c>
      <c r="C3240" s="16" t="s">
        <v>208</v>
      </c>
      <c r="D3240" s="15">
        <v>35</v>
      </c>
      <c r="E3240" s="15" t="s">
        <v>40</v>
      </c>
      <c r="F3240" s="16" t="s">
        <v>372</v>
      </c>
      <c r="G3240" s="15" t="s">
        <v>388</v>
      </c>
      <c r="H3240" s="89" t="s">
        <v>384</v>
      </c>
      <c r="I3240" s="61">
        <v>149555.15863673796</v>
      </c>
    </row>
    <row r="3241" spans="2:9" hidden="1" x14ac:dyDescent="0.3">
      <c r="B3241" s="16" t="s">
        <v>307</v>
      </c>
      <c r="C3241" s="16" t="s">
        <v>208</v>
      </c>
      <c r="D3241" s="15">
        <v>38</v>
      </c>
      <c r="E3241" s="15" t="s">
        <v>42</v>
      </c>
      <c r="F3241" s="16" t="s">
        <v>372</v>
      </c>
      <c r="G3241" s="15" t="s">
        <v>389</v>
      </c>
      <c r="H3241" s="89" t="s">
        <v>374</v>
      </c>
      <c r="I3241" s="61">
        <v>65804.269800164693</v>
      </c>
    </row>
    <row r="3242" spans="2:9" hidden="1" x14ac:dyDescent="0.3">
      <c r="B3242" s="16" t="s">
        <v>307</v>
      </c>
      <c r="C3242" s="16" t="s">
        <v>208</v>
      </c>
      <c r="D3242" s="15">
        <v>42</v>
      </c>
      <c r="E3242" s="15" t="s">
        <v>44</v>
      </c>
      <c r="F3242" s="16" t="s">
        <v>372</v>
      </c>
      <c r="G3242" s="15" t="s">
        <v>390</v>
      </c>
      <c r="H3242" s="89" t="s">
        <v>374</v>
      </c>
      <c r="I3242" s="61">
        <v>14332.941186854017</v>
      </c>
    </row>
    <row r="3243" spans="2:9" hidden="1" x14ac:dyDescent="0.3">
      <c r="B3243" s="16" t="s">
        <v>307</v>
      </c>
      <c r="C3243" s="16" t="s">
        <v>208</v>
      </c>
      <c r="D3243" s="15">
        <v>59</v>
      </c>
      <c r="E3243" s="15" t="s">
        <v>46</v>
      </c>
      <c r="F3243" s="16" t="s">
        <v>372</v>
      </c>
      <c r="G3243" s="15" t="s">
        <v>391</v>
      </c>
      <c r="H3243" s="89" t="s">
        <v>374</v>
      </c>
      <c r="I3243" s="61">
        <v>103468.41894753797</v>
      </c>
    </row>
    <row r="3244" spans="2:9" hidden="1" x14ac:dyDescent="0.3">
      <c r="B3244" s="16" t="s">
        <v>307</v>
      </c>
      <c r="C3244" s="16" t="s">
        <v>208</v>
      </c>
      <c r="D3244" s="15">
        <v>65</v>
      </c>
      <c r="E3244" s="15" t="s">
        <v>48</v>
      </c>
      <c r="F3244" s="16" t="s">
        <v>372</v>
      </c>
      <c r="G3244" s="15" t="s">
        <v>392</v>
      </c>
      <c r="H3244" s="89" t="s">
        <v>393</v>
      </c>
      <c r="I3244" s="61">
        <v>1053.7547363848566</v>
      </c>
    </row>
    <row r="3245" spans="2:9" hidden="1" x14ac:dyDescent="0.3">
      <c r="B3245" s="16" t="s">
        <v>307</v>
      </c>
      <c r="C3245" s="16" t="s">
        <v>208</v>
      </c>
      <c r="D3245" s="15">
        <v>84</v>
      </c>
      <c r="E3245" s="15" t="s">
        <v>50</v>
      </c>
      <c r="F3245" s="16" t="s">
        <v>372</v>
      </c>
      <c r="G3245" s="15" t="s">
        <v>394</v>
      </c>
      <c r="H3245" s="89" t="s">
        <v>393</v>
      </c>
      <c r="I3245" s="61">
        <v>9721.0853113879675</v>
      </c>
    </row>
    <row r="3246" spans="2:9" hidden="1" x14ac:dyDescent="0.3">
      <c r="B3246" s="16" t="s">
        <v>307</v>
      </c>
      <c r="C3246" s="16" t="s">
        <v>208</v>
      </c>
      <c r="D3246" s="15">
        <v>90</v>
      </c>
      <c r="E3246" s="15" t="s">
        <v>52</v>
      </c>
      <c r="F3246" s="16" t="s">
        <v>372</v>
      </c>
      <c r="G3246" s="15" t="s">
        <v>395</v>
      </c>
      <c r="H3246" s="89" t="s">
        <v>384</v>
      </c>
      <c r="I3246" s="61">
        <v>198028.88022678951</v>
      </c>
    </row>
    <row r="3247" spans="2:9" hidden="1" x14ac:dyDescent="0.3">
      <c r="B3247" s="16" t="s">
        <v>307</v>
      </c>
      <c r="C3247" s="16" t="s">
        <v>208</v>
      </c>
      <c r="D3247" s="15">
        <v>91</v>
      </c>
      <c r="E3247" s="15" t="s">
        <v>54</v>
      </c>
      <c r="F3247" s="16" t="s">
        <v>372</v>
      </c>
      <c r="G3247" s="15" t="s">
        <v>396</v>
      </c>
      <c r="H3247" s="89" t="s">
        <v>384</v>
      </c>
      <c r="I3247" s="61">
        <v>197412.80940049415</v>
      </c>
    </row>
    <row r="3248" spans="2:9" hidden="1" x14ac:dyDescent="0.3">
      <c r="B3248" s="16" t="s">
        <v>307</v>
      </c>
      <c r="C3248" s="16" t="s">
        <v>208</v>
      </c>
      <c r="D3248" s="15">
        <v>98</v>
      </c>
      <c r="E3248" s="15" t="s">
        <v>56</v>
      </c>
      <c r="F3248" s="16" t="s">
        <v>372</v>
      </c>
      <c r="G3248" s="15" t="s">
        <v>397</v>
      </c>
      <c r="H3248" s="89" t="s">
        <v>381</v>
      </c>
      <c r="I3248" s="61">
        <v>675749.02943222411</v>
      </c>
    </row>
    <row r="3249" spans="2:9" hidden="1" x14ac:dyDescent="0.3">
      <c r="B3249" s="16" t="s">
        <v>307</v>
      </c>
      <c r="C3249" s="16" t="s">
        <v>208</v>
      </c>
      <c r="D3249" s="15">
        <v>109</v>
      </c>
      <c r="E3249" s="15" t="s">
        <v>58</v>
      </c>
      <c r="F3249" s="16" t="s">
        <v>372</v>
      </c>
      <c r="G3249" s="15" t="s">
        <v>398</v>
      </c>
      <c r="H3249" s="89" t="s">
        <v>393</v>
      </c>
      <c r="I3249" s="61">
        <v>8375.0888836573231</v>
      </c>
    </row>
    <row r="3250" spans="2:9" hidden="1" x14ac:dyDescent="0.3">
      <c r="B3250" s="16" t="s">
        <v>307</v>
      </c>
      <c r="C3250" s="16" t="s">
        <v>208</v>
      </c>
      <c r="D3250" s="15">
        <v>114</v>
      </c>
      <c r="E3250" s="15" t="s">
        <v>60</v>
      </c>
      <c r="F3250" s="16" t="s">
        <v>372</v>
      </c>
      <c r="G3250" s="15" t="s">
        <v>399</v>
      </c>
      <c r="H3250" s="89" t="s">
        <v>376</v>
      </c>
      <c r="I3250" s="61">
        <v>227323.8411278417</v>
      </c>
    </row>
    <row r="3251" spans="2:9" hidden="1" x14ac:dyDescent="0.3">
      <c r="B3251" s="16" t="s">
        <v>307</v>
      </c>
      <c r="C3251" s="16" t="s">
        <v>208</v>
      </c>
      <c r="D3251" s="15">
        <v>125</v>
      </c>
      <c r="E3251" s="15" t="s">
        <v>62</v>
      </c>
      <c r="F3251" s="16" t="s">
        <v>372</v>
      </c>
      <c r="G3251" s="15" t="s">
        <v>400</v>
      </c>
      <c r="H3251" s="89" t="s">
        <v>381</v>
      </c>
      <c r="I3251" s="61">
        <v>299110.31727347593</v>
      </c>
    </row>
    <row r="3252" spans="2:9" hidden="1" x14ac:dyDescent="0.3">
      <c r="B3252" s="16" t="s">
        <v>307</v>
      </c>
      <c r="C3252" s="16" t="s">
        <v>208</v>
      </c>
      <c r="D3252" s="15">
        <v>127</v>
      </c>
      <c r="E3252" s="15" t="s">
        <v>64</v>
      </c>
      <c r="F3252" s="16" t="s">
        <v>372</v>
      </c>
      <c r="G3252" s="15" t="s">
        <v>401</v>
      </c>
      <c r="H3252" s="89" t="s">
        <v>393</v>
      </c>
      <c r="I3252" s="61">
        <v>7477.7579318368971</v>
      </c>
    </row>
    <row r="3253" spans="2:9" hidden="1" x14ac:dyDescent="0.3">
      <c r="B3253" s="16" t="s">
        <v>307</v>
      </c>
      <c r="C3253" s="16" t="s">
        <v>208</v>
      </c>
      <c r="D3253" s="15">
        <v>128</v>
      </c>
      <c r="E3253" s="15" t="s">
        <v>66</v>
      </c>
      <c r="F3253" s="16" t="s">
        <v>372</v>
      </c>
      <c r="G3253" s="15" t="s">
        <v>402</v>
      </c>
      <c r="H3253" s="89" t="s">
        <v>384</v>
      </c>
      <c r="I3253" s="61">
        <v>155537.36498220748</v>
      </c>
    </row>
    <row r="3254" spans="2:9" hidden="1" x14ac:dyDescent="0.3">
      <c r="B3254" s="16" t="s">
        <v>307</v>
      </c>
      <c r="C3254" s="16" t="s">
        <v>208</v>
      </c>
      <c r="D3254" s="19">
        <v>130</v>
      </c>
      <c r="E3254" s="19" t="s">
        <v>68</v>
      </c>
      <c r="F3254" s="20" t="s">
        <v>372</v>
      </c>
      <c r="G3254" s="19" t="s">
        <v>403</v>
      </c>
      <c r="H3254" s="90" t="s">
        <v>404</v>
      </c>
      <c r="I3254" s="62">
        <v>143572.95229126845</v>
      </c>
    </row>
    <row r="3255" spans="2:9" hidden="1" x14ac:dyDescent="0.3">
      <c r="B3255" s="16" t="s">
        <v>307</v>
      </c>
      <c r="C3255" s="16" t="s">
        <v>283</v>
      </c>
      <c r="D3255" s="15">
        <v>2</v>
      </c>
      <c r="E3255" s="15" t="s">
        <v>6</v>
      </c>
      <c r="F3255" s="16" t="s">
        <v>372</v>
      </c>
      <c r="G3255" s="15" t="s">
        <v>373</v>
      </c>
      <c r="H3255" s="89" t="s">
        <v>374</v>
      </c>
      <c r="I3255" s="61">
        <v>4233.6490077958879</v>
      </c>
    </row>
    <row r="3256" spans="2:9" hidden="1" x14ac:dyDescent="0.3">
      <c r="B3256" s="16" t="s">
        <v>307</v>
      </c>
      <c r="C3256" s="16" t="s">
        <v>283</v>
      </c>
      <c r="D3256" s="15">
        <v>11</v>
      </c>
      <c r="E3256" s="15" t="s">
        <v>10</v>
      </c>
      <c r="F3256" s="16" t="s">
        <v>372</v>
      </c>
      <c r="G3256" s="15" t="s">
        <v>375</v>
      </c>
      <c r="H3256" s="89" t="s">
        <v>376</v>
      </c>
      <c r="I3256" s="61">
        <v>189690.82211197726</v>
      </c>
    </row>
    <row r="3257" spans="2:9" hidden="1" x14ac:dyDescent="0.3">
      <c r="B3257" s="16" t="s">
        <v>307</v>
      </c>
      <c r="C3257" s="16" t="s">
        <v>283</v>
      </c>
      <c r="D3257" s="15">
        <v>23</v>
      </c>
      <c r="E3257" s="15" t="s">
        <v>323</v>
      </c>
      <c r="F3257" s="16" t="s">
        <v>372</v>
      </c>
      <c r="G3257" s="15" t="s">
        <v>377</v>
      </c>
      <c r="H3257" s="89" t="s">
        <v>376</v>
      </c>
      <c r="I3257" s="61">
        <v>155537.36498220748</v>
      </c>
    </row>
    <row r="3258" spans="2:9" hidden="1" x14ac:dyDescent="0.3">
      <c r="B3258" s="16" t="s">
        <v>307</v>
      </c>
      <c r="C3258" s="16" t="s">
        <v>283</v>
      </c>
      <c r="D3258" s="15">
        <v>24</v>
      </c>
      <c r="E3258" s="15" t="s">
        <v>14</v>
      </c>
      <c r="F3258" s="16" t="s">
        <v>372</v>
      </c>
      <c r="G3258" s="15" t="s">
        <v>378</v>
      </c>
      <c r="H3258" s="89" t="s">
        <v>376</v>
      </c>
      <c r="I3258" s="61">
        <v>167501.77767314648</v>
      </c>
    </row>
    <row r="3259" spans="2:9" hidden="1" x14ac:dyDescent="0.3">
      <c r="B3259" s="16" t="s">
        <v>307</v>
      </c>
      <c r="C3259" s="16" t="s">
        <v>283</v>
      </c>
      <c r="D3259" s="15">
        <v>25</v>
      </c>
      <c r="E3259" s="15" t="s">
        <v>18</v>
      </c>
      <c r="F3259" s="16" t="s">
        <v>372</v>
      </c>
      <c r="G3259" s="15" t="s">
        <v>379</v>
      </c>
      <c r="H3259" s="89" t="s">
        <v>374</v>
      </c>
      <c r="I3259" s="61">
        <v>81426.348777462772</v>
      </c>
    </row>
    <row r="3260" spans="2:9" hidden="1" x14ac:dyDescent="0.3">
      <c r="B3260" s="16" t="s">
        <v>307</v>
      </c>
      <c r="C3260" s="16" t="s">
        <v>283</v>
      </c>
      <c r="D3260" s="15">
        <v>26</v>
      </c>
      <c r="E3260" s="15" t="s">
        <v>22</v>
      </c>
      <c r="F3260" s="16" t="s">
        <v>372</v>
      </c>
      <c r="G3260" s="15" t="s">
        <v>380</v>
      </c>
      <c r="H3260" s="89" t="s">
        <v>381</v>
      </c>
      <c r="I3260" s="61">
        <v>106734.73033608208</v>
      </c>
    </row>
    <row r="3261" spans="2:9" hidden="1" x14ac:dyDescent="0.3">
      <c r="B3261" s="16" t="s">
        <v>307</v>
      </c>
      <c r="C3261" s="16" t="s">
        <v>283</v>
      </c>
      <c r="D3261" s="15">
        <v>27</v>
      </c>
      <c r="E3261" s="15" t="s">
        <v>26</v>
      </c>
      <c r="F3261" s="16" t="s">
        <v>372</v>
      </c>
      <c r="G3261" s="15" t="s">
        <v>382</v>
      </c>
      <c r="H3261" s="89" t="s">
        <v>374</v>
      </c>
      <c r="I3261" s="61">
        <v>3647.9004252303321</v>
      </c>
    </row>
    <row r="3262" spans="2:9" hidden="1" x14ac:dyDescent="0.3">
      <c r="B3262" s="16" t="s">
        <v>307</v>
      </c>
      <c r="C3262" s="16" t="s">
        <v>283</v>
      </c>
      <c r="D3262" s="15">
        <v>28</v>
      </c>
      <c r="E3262" s="15" t="s">
        <v>30</v>
      </c>
      <c r="F3262" s="16" t="s">
        <v>372</v>
      </c>
      <c r="G3262" s="15" t="s">
        <v>383</v>
      </c>
      <c r="H3262" s="89" t="s">
        <v>384</v>
      </c>
      <c r="I3262" s="61">
        <v>119644.12690939034</v>
      </c>
    </row>
    <row r="3263" spans="2:9" hidden="1" x14ac:dyDescent="0.3">
      <c r="B3263" s="16" t="s">
        <v>307</v>
      </c>
      <c r="C3263" s="16" t="s">
        <v>283</v>
      </c>
      <c r="D3263" s="15">
        <v>29</v>
      </c>
      <c r="E3263" s="15" t="s">
        <v>34</v>
      </c>
      <c r="F3263" s="16" t="s">
        <v>372</v>
      </c>
      <c r="G3263" s="15" t="s">
        <v>385</v>
      </c>
      <c r="H3263" s="89" t="s">
        <v>384</v>
      </c>
      <c r="I3263" s="61">
        <v>125070.87172218281</v>
      </c>
    </row>
    <row r="3264" spans="2:9" hidden="1" x14ac:dyDescent="0.3">
      <c r="B3264" s="16" t="s">
        <v>307</v>
      </c>
      <c r="C3264" s="16" t="s">
        <v>283</v>
      </c>
      <c r="D3264" s="15">
        <v>31</v>
      </c>
      <c r="E3264" s="15" t="s">
        <v>36</v>
      </c>
      <c r="F3264" s="16" t="s">
        <v>372</v>
      </c>
      <c r="G3264" s="15" t="s">
        <v>386</v>
      </c>
      <c r="H3264" s="89" t="s">
        <v>384</v>
      </c>
      <c r="I3264" s="61">
        <v>11725.39422395464</v>
      </c>
    </row>
    <row r="3265" spans="2:9" hidden="1" x14ac:dyDescent="0.3">
      <c r="B3265" s="16" t="s">
        <v>307</v>
      </c>
      <c r="C3265" s="16" t="s">
        <v>283</v>
      </c>
      <c r="D3265" s="15">
        <v>34</v>
      </c>
      <c r="E3265" s="15" t="s">
        <v>38</v>
      </c>
      <c r="F3265" s="16" t="s">
        <v>372</v>
      </c>
      <c r="G3265" s="15" t="s">
        <v>387</v>
      </c>
      <c r="H3265" s="89" t="s">
        <v>384</v>
      </c>
      <c r="I3265" s="61">
        <v>10813.419117647058</v>
      </c>
    </row>
    <row r="3266" spans="2:9" hidden="1" x14ac:dyDescent="0.3">
      <c r="B3266" s="16" t="s">
        <v>307</v>
      </c>
      <c r="C3266" s="16" t="s">
        <v>283</v>
      </c>
      <c r="D3266" s="15">
        <v>35</v>
      </c>
      <c r="E3266" s="15" t="s">
        <v>40</v>
      </c>
      <c r="F3266" s="16" t="s">
        <v>372</v>
      </c>
      <c r="G3266" s="15" t="s">
        <v>388</v>
      </c>
      <c r="H3266" s="89" t="s">
        <v>384</v>
      </c>
      <c r="I3266" s="61">
        <v>149555.15863673796</v>
      </c>
    </row>
    <row r="3267" spans="2:9" hidden="1" x14ac:dyDescent="0.3">
      <c r="B3267" s="16" t="s">
        <v>307</v>
      </c>
      <c r="C3267" s="16" t="s">
        <v>283</v>
      </c>
      <c r="D3267" s="15">
        <v>38</v>
      </c>
      <c r="E3267" s="15" t="s">
        <v>42</v>
      </c>
      <c r="F3267" s="16" t="s">
        <v>372</v>
      </c>
      <c r="G3267" s="15" t="s">
        <v>389</v>
      </c>
      <c r="H3267" s="89" t="s">
        <v>374</v>
      </c>
      <c r="I3267" s="61">
        <v>65804.269800164693</v>
      </c>
    </row>
    <row r="3268" spans="2:9" hidden="1" x14ac:dyDescent="0.3">
      <c r="B3268" s="16" t="s">
        <v>307</v>
      </c>
      <c r="C3268" s="16" t="s">
        <v>283</v>
      </c>
      <c r="D3268" s="15">
        <v>42</v>
      </c>
      <c r="E3268" s="15" t="s">
        <v>44</v>
      </c>
      <c r="F3268" s="16" t="s">
        <v>372</v>
      </c>
      <c r="G3268" s="15" t="s">
        <v>390</v>
      </c>
      <c r="H3268" s="89" t="s">
        <v>374</v>
      </c>
      <c r="I3268" s="61">
        <v>14331.037384833449</v>
      </c>
    </row>
    <row r="3269" spans="2:9" hidden="1" x14ac:dyDescent="0.3">
      <c r="B3269" s="16" t="s">
        <v>307</v>
      </c>
      <c r="C3269" s="16" t="s">
        <v>283</v>
      </c>
      <c r="D3269" s="15">
        <v>59</v>
      </c>
      <c r="E3269" s="15" t="s">
        <v>46</v>
      </c>
      <c r="F3269" s="16" t="s">
        <v>372</v>
      </c>
      <c r="G3269" s="15" t="s">
        <v>391</v>
      </c>
      <c r="H3269" s="89" t="s">
        <v>374</v>
      </c>
      <c r="I3269" s="61">
        <v>103468.41894753797</v>
      </c>
    </row>
    <row r="3270" spans="2:9" hidden="1" x14ac:dyDescent="0.3">
      <c r="B3270" s="16" t="s">
        <v>307</v>
      </c>
      <c r="C3270" s="16" t="s">
        <v>283</v>
      </c>
      <c r="D3270" s="15">
        <v>65</v>
      </c>
      <c r="E3270" s="15" t="s">
        <v>48</v>
      </c>
      <c r="F3270" s="16" t="s">
        <v>372</v>
      </c>
      <c r="G3270" s="15" t="s">
        <v>392</v>
      </c>
      <c r="H3270" s="89" t="s">
        <v>393</v>
      </c>
      <c r="I3270" s="61">
        <v>2345.078844790929</v>
      </c>
    </row>
    <row r="3271" spans="2:9" hidden="1" x14ac:dyDescent="0.3">
      <c r="B3271" s="16" t="s">
        <v>307</v>
      </c>
      <c r="C3271" s="16" t="s">
        <v>283</v>
      </c>
      <c r="D3271" s="15">
        <v>84</v>
      </c>
      <c r="E3271" s="15" t="s">
        <v>50</v>
      </c>
      <c r="F3271" s="16" t="s">
        <v>372</v>
      </c>
      <c r="G3271" s="15" t="s">
        <v>394</v>
      </c>
      <c r="H3271" s="89" t="s">
        <v>393</v>
      </c>
      <c r="I3271" s="61">
        <v>12246.522856130403</v>
      </c>
    </row>
    <row r="3272" spans="2:9" hidden="1" x14ac:dyDescent="0.3">
      <c r="B3272" s="16" t="s">
        <v>307</v>
      </c>
      <c r="C3272" s="16" t="s">
        <v>283</v>
      </c>
      <c r="D3272" s="15">
        <v>90</v>
      </c>
      <c r="E3272" s="15" t="s">
        <v>52</v>
      </c>
      <c r="F3272" s="16" t="s">
        <v>372</v>
      </c>
      <c r="G3272" s="15" t="s">
        <v>395</v>
      </c>
      <c r="H3272" s="89" t="s">
        <v>384</v>
      </c>
      <c r="I3272" s="61">
        <v>198028.88022678951</v>
      </c>
    </row>
    <row r="3273" spans="2:9" hidden="1" x14ac:dyDescent="0.3">
      <c r="B3273" s="16" t="s">
        <v>307</v>
      </c>
      <c r="C3273" s="16" t="s">
        <v>283</v>
      </c>
      <c r="D3273" s="15">
        <v>91</v>
      </c>
      <c r="E3273" s="15" t="s">
        <v>54</v>
      </c>
      <c r="F3273" s="16" t="s">
        <v>372</v>
      </c>
      <c r="G3273" s="15" t="s">
        <v>396</v>
      </c>
      <c r="H3273" s="89" t="s">
        <v>384</v>
      </c>
      <c r="I3273" s="61">
        <v>194902.10843373489</v>
      </c>
    </row>
    <row r="3274" spans="2:9" hidden="1" x14ac:dyDescent="0.3">
      <c r="B3274" s="16" t="s">
        <v>307</v>
      </c>
      <c r="C3274" s="16" t="s">
        <v>283</v>
      </c>
      <c r="D3274" s="15">
        <v>98</v>
      </c>
      <c r="E3274" s="15" t="s">
        <v>56</v>
      </c>
      <c r="F3274" s="16" t="s">
        <v>372</v>
      </c>
      <c r="G3274" s="15" t="s">
        <v>397</v>
      </c>
      <c r="H3274" s="89" t="s">
        <v>381</v>
      </c>
      <c r="I3274" s="61">
        <v>675749.02943222411</v>
      </c>
    </row>
    <row r="3275" spans="2:9" hidden="1" x14ac:dyDescent="0.3">
      <c r="B3275" s="16" t="s">
        <v>307</v>
      </c>
      <c r="C3275" s="16" t="s">
        <v>283</v>
      </c>
      <c r="D3275" s="15">
        <v>109</v>
      </c>
      <c r="E3275" s="15" t="s">
        <v>58</v>
      </c>
      <c r="F3275" s="16" t="s">
        <v>372</v>
      </c>
      <c r="G3275" s="15" t="s">
        <v>398</v>
      </c>
      <c r="H3275" s="89" t="s">
        <v>393</v>
      </c>
      <c r="I3275" s="61">
        <v>16936.680545712257</v>
      </c>
    </row>
    <row r="3276" spans="2:9" hidden="1" x14ac:dyDescent="0.3">
      <c r="B3276" s="16" t="s">
        <v>307</v>
      </c>
      <c r="C3276" s="16" t="s">
        <v>283</v>
      </c>
      <c r="D3276" s="15">
        <v>114</v>
      </c>
      <c r="E3276" s="15" t="s">
        <v>60</v>
      </c>
      <c r="F3276" s="16" t="s">
        <v>372</v>
      </c>
      <c r="G3276" s="15" t="s">
        <v>399</v>
      </c>
      <c r="H3276" s="89" t="s">
        <v>376</v>
      </c>
      <c r="I3276" s="61">
        <v>227323.8411278417</v>
      </c>
    </row>
    <row r="3277" spans="2:9" hidden="1" x14ac:dyDescent="0.3">
      <c r="B3277" s="16" t="s">
        <v>307</v>
      </c>
      <c r="C3277" s="16" t="s">
        <v>283</v>
      </c>
      <c r="D3277" s="15">
        <v>125</v>
      </c>
      <c r="E3277" s="15" t="s">
        <v>62</v>
      </c>
      <c r="F3277" s="16" t="s">
        <v>372</v>
      </c>
      <c r="G3277" s="15" t="s">
        <v>400</v>
      </c>
      <c r="H3277" s="89" t="s">
        <v>381</v>
      </c>
      <c r="I3277" s="61">
        <v>299110.31727347593</v>
      </c>
    </row>
    <row r="3278" spans="2:9" hidden="1" x14ac:dyDescent="0.3">
      <c r="B3278" s="16" t="s">
        <v>307</v>
      </c>
      <c r="C3278" s="16" t="s">
        <v>283</v>
      </c>
      <c r="D3278" s="15">
        <v>127</v>
      </c>
      <c r="E3278" s="15" t="s">
        <v>64</v>
      </c>
      <c r="F3278" s="16" t="s">
        <v>372</v>
      </c>
      <c r="G3278" s="15" t="s">
        <v>401</v>
      </c>
      <c r="H3278" s="89" t="s">
        <v>393</v>
      </c>
      <c r="I3278" s="61">
        <v>8728.9045889440076</v>
      </c>
    </row>
    <row r="3279" spans="2:9" hidden="1" x14ac:dyDescent="0.3">
      <c r="B3279" s="16" t="s">
        <v>307</v>
      </c>
      <c r="C3279" s="16" t="s">
        <v>283</v>
      </c>
      <c r="D3279" s="15">
        <v>128</v>
      </c>
      <c r="E3279" s="15" t="s">
        <v>66</v>
      </c>
      <c r="F3279" s="16" t="s">
        <v>372</v>
      </c>
      <c r="G3279" s="15" t="s">
        <v>402</v>
      </c>
      <c r="H3279" s="89" t="s">
        <v>384</v>
      </c>
      <c r="I3279" s="61">
        <v>130282.15804394044</v>
      </c>
    </row>
    <row r="3280" spans="2:9" hidden="1" x14ac:dyDescent="0.3">
      <c r="B3280" s="16" t="s">
        <v>307</v>
      </c>
      <c r="C3280" s="16" t="s">
        <v>283</v>
      </c>
      <c r="D3280" s="19">
        <v>130</v>
      </c>
      <c r="E3280" s="19" t="s">
        <v>68</v>
      </c>
      <c r="F3280" s="20" t="s">
        <v>372</v>
      </c>
      <c r="G3280" s="19" t="s">
        <v>403</v>
      </c>
      <c r="H3280" s="90" t="s">
        <v>404</v>
      </c>
      <c r="I3280" s="62">
        <v>143572.95229126845</v>
      </c>
    </row>
    <row r="3281" spans="2:9" hidden="1" x14ac:dyDescent="0.3">
      <c r="B3281" s="16" t="s">
        <v>841</v>
      </c>
      <c r="C3281" s="16" t="s">
        <v>217</v>
      </c>
      <c r="D3281" s="15">
        <v>2</v>
      </c>
      <c r="E3281" s="15" t="s">
        <v>6</v>
      </c>
      <c r="F3281" s="16" t="s">
        <v>372</v>
      </c>
      <c r="G3281" s="15" t="s">
        <v>373</v>
      </c>
      <c r="H3281" s="89" t="s">
        <v>374</v>
      </c>
      <c r="I3281" s="61">
        <v>3559.4127755543627</v>
      </c>
    </row>
    <row r="3282" spans="2:9" hidden="1" x14ac:dyDescent="0.3">
      <c r="B3282" s="16" t="s">
        <v>841</v>
      </c>
      <c r="C3282" s="16" t="s">
        <v>217</v>
      </c>
      <c r="D3282" s="15">
        <v>11</v>
      </c>
      <c r="E3282" s="15" t="s">
        <v>10</v>
      </c>
      <c r="F3282" s="16" t="s">
        <v>372</v>
      </c>
      <c r="G3282" s="15" t="s">
        <v>375</v>
      </c>
      <c r="H3282" s="89" t="s">
        <v>376</v>
      </c>
      <c r="I3282" s="61">
        <v>190038.08186434346</v>
      </c>
    </row>
    <row r="3283" spans="2:9" hidden="1" x14ac:dyDescent="0.3">
      <c r="B3283" s="16" t="s">
        <v>841</v>
      </c>
      <c r="C3283" s="16" t="s">
        <v>217</v>
      </c>
      <c r="D3283" s="15">
        <v>23</v>
      </c>
      <c r="E3283" s="15" t="s">
        <v>323</v>
      </c>
      <c r="F3283" s="16" t="s">
        <v>372</v>
      </c>
      <c r="G3283" s="15" t="s">
        <v>377</v>
      </c>
      <c r="H3283" s="89" t="s">
        <v>376</v>
      </c>
      <c r="I3283" s="61">
        <v>219259.8269741488</v>
      </c>
    </row>
    <row r="3284" spans="2:9" hidden="1" x14ac:dyDescent="0.3">
      <c r="B3284" s="16" t="s">
        <v>841</v>
      </c>
      <c r="C3284" s="16" t="s">
        <v>217</v>
      </c>
      <c r="D3284" s="15">
        <v>24</v>
      </c>
      <c r="E3284" s="15" t="s">
        <v>14</v>
      </c>
      <c r="F3284" s="16" t="s">
        <v>372</v>
      </c>
      <c r="G3284" s="15" t="s">
        <v>378</v>
      </c>
      <c r="H3284" s="89" t="s">
        <v>376</v>
      </c>
      <c r="I3284" s="61">
        <v>175204.62065321149</v>
      </c>
    </row>
    <row r="3285" spans="2:9" hidden="1" x14ac:dyDescent="0.3">
      <c r="B3285" s="16" t="s">
        <v>841</v>
      </c>
      <c r="C3285" s="16" t="s">
        <v>217</v>
      </c>
      <c r="D3285" s="15">
        <v>25</v>
      </c>
      <c r="E3285" s="15" t="s">
        <v>18</v>
      </c>
      <c r="F3285" s="16" t="s">
        <v>372</v>
      </c>
      <c r="G3285" s="15" t="s">
        <v>379</v>
      </c>
      <c r="H3285" s="89" t="s">
        <v>374</v>
      </c>
      <c r="I3285" s="61">
        <v>87512.528915060655</v>
      </c>
    </row>
    <row r="3286" spans="2:9" hidden="1" x14ac:dyDescent="0.3">
      <c r="B3286" s="16" t="s">
        <v>841</v>
      </c>
      <c r="C3286" s="16" t="s">
        <v>217</v>
      </c>
      <c r="D3286" s="15">
        <v>26</v>
      </c>
      <c r="E3286" s="15" t="s">
        <v>22</v>
      </c>
      <c r="F3286" s="16" t="s">
        <v>372</v>
      </c>
      <c r="G3286" s="15" t="s">
        <v>380</v>
      </c>
      <c r="H3286" s="89" t="s">
        <v>381</v>
      </c>
      <c r="I3286" s="61">
        <v>106734.73033608208</v>
      </c>
    </row>
    <row r="3287" spans="2:9" hidden="1" x14ac:dyDescent="0.3">
      <c r="B3287" s="16" t="s">
        <v>841</v>
      </c>
      <c r="C3287" s="16" t="s">
        <v>217</v>
      </c>
      <c r="D3287" s="15">
        <v>27</v>
      </c>
      <c r="E3287" s="15" t="s">
        <v>26</v>
      </c>
      <c r="F3287" s="16" t="s">
        <v>372</v>
      </c>
      <c r="G3287" s="15" t="s">
        <v>382</v>
      </c>
      <c r="H3287" s="89" t="s">
        <v>374</v>
      </c>
      <c r="I3287" s="61">
        <v>3591.9002478700595</v>
      </c>
    </row>
    <row r="3288" spans="2:9" hidden="1" x14ac:dyDescent="0.3">
      <c r="B3288" s="16" t="s">
        <v>841</v>
      </c>
      <c r="C3288" s="16" t="s">
        <v>217</v>
      </c>
      <c r="D3288" s="15">
        <v>28</v>
      </c>
      <c r="E3288" s="15" t="s">
        <v>30</v>
      </c>
      <c r="F3288" s="16" t="s">
        <v>372</v>
      </c>
      <c r="G3288" s="15" t="s">
        <v>383</v>
      </c>
      <c r="H3288" s="89" t="s">
        <v>384</v>
      </c>
      <c r="I3288" s="61">
        <v>139528.98080173103</v>
      </c>
    </row>
    <row r="3289" spans="2:9" hidden="1" x14ac:dyDescent="0.3">
      <c r="B3289" s="16" t="s">
        <v>841</v>
      </c>
      <c r="C3289" s="16" t="s">
        <v>217</v>
      </c>
      <c r="D3289" s="15">
        <v>29</v>
      </c>
      <c r="E3289" s="15" t="s">
        <v>34</v>
      </c>
      <c r="F3289" s="16" t="s">
        <v>372</v>
      </c>
      <c r="G3289" s="15" t="s">
        <v>385</v>
      </c>
      <c r="H3289" s="89" t="s">
        <v>384</v>
      </c>
      <c r="I3289" s="61">
        <v>159461.69234483546</v>
      </c>
    </row>
    <row r="3290" spans="2:9" hidden="1" x14ac:dyDescent="0.3">
      <c r="B3290" s="16" t="s">
        <v>841</v>
      </c>
      <c r="C3290" s="16" t="s">
        <v>217</v>
      </c>
      <c r="D3290" s="15">
        <v>31</v>
      </c>
      <c r="E3290" s="15" t="s">
        <v>36</v>
      </c>
      <c r="F3290" s="16" t="s">
        <v>372</v>
      </c>
      <c r="G3290" s="15" t="s">
        <v>386</v>
      </c>
      <c r="H3290" s="89" t="s">
        <v>384</v>
      </c>
      <c r="I3290" s="61">
        <v>8453.6113241479579</v>
      </c>
    </row>
    <row r="3291" spans="2:9" hidden="1" x14ac:dyDescent="0.3">
      <c r="B3291" s="16" t="s">
        <v>841</v>
      </c>
      <c r="C3291" s="16" t="s">
        <v>217</v>
      </c>
      <c r="D3291" s="15">
        <v>34</v>
      </c>
      <c r="E3291" s="15" t="s">
        <v>38</v>
      </c>
      <c r="F3291" s="16" t="s">
        <v>372</v>
      </c>
      <c r="G3291" s="15" t="s">
        <v>387</v>
      </c>
      <c r="H3291" s="89" t="s">
        <v>384</v>
      </c>
      <c r="I3291" s="61">
        <v>7432.8913842458769</v>
      </c>
    </row>
    <row r="3292" spans="2:9" hidden="1" x14ac:dyDescent="0.3">
      <c r="B3292" s="16" t="s">
        <v>841</v>
      </c>
      <c r="C3292" s="16" t="s">
        <v>217</v>
      </c>
      <c r="D3292" s="15">
        <v>35</v>
      </c>
      <c r="E3292" s="15" t="s">
        <v>40</v>
      </c>
      <c r="F3292" s="16" t="s">
        <v>372</v>
      </c>
      <c r="G3292" s="15" t="s">
        <v>388</v>
      </c>
      <c r="H3292" s="89" t="s">
        <v>384</v>
      </c>
      <c r="I3292" s="61">
        <v>192208.28987993568</v>
      </c>
    </row>
    <row r="3293" spans="2:9" hidden="1" x14ac:dyDescent="0.3">
      <c r="B3293" s="16" t="s">
        <v>841</v>
      </c>
      <c r="C3293" s="16" t="s">
        <v>217</v>
      </c>
      <c r="D3293" s="15">
        <v>38</v>
      </c>
      <c r="E3293" s="15" t="s">
        <v>42</v>
      </c>
      <c r="F3293" s="16" t="s">
        <v>372</v>
      </c>
      <c r="G3293" s="15" t="s">
        <v>389</v>
      </c>
      <c r="H3293" s="89" t="s">
        <v>374</v>
      </c>
      <c r="I3293" s="61">
        <v>74035.785731530792</v>
      </c>
    </row>
    <row r="3294" spans="2:9" hidden="1" x14ac:dyDescent="0.3">
      <c r="B3294" s="16" t="s">
        <v>841</v>
      </c>
      <c r="C3294" s="16" t="s">
        <v>217</v>
      </c>
      <c r="D3294" s="15">
        <v>42</v>
      </c>
      <c r="E3294" s="15" t="s">
        <v>44</v>
      </c>
      <c r="F3294" s="16" t="s">
        <v>372</v>
      </c>
      <c r="G3294" s="15" t="s">
        <v>390</v>
      </c>
      <c r="H3294" s="89" t="s">
        <v>374</v>
      </c>
      <c r="I3294" s="61">
        <v>14332.941186854017</v>
      </c>
    </row>
    <row r="3295" spans="2:9" hidden="1" x14ac:dyDescent="0.3">
      <c r="B3295" s="16" t="s">
        <v>841</v>
      </c>
      <c r="C3295" s="16" t="s">
        <v>217</v>
      </c>
      <c r="D3295" s="15">
        <v>59</v>
      </c>
      <c r="E3295" s="15" t="s">
        <v>46</v>
      </c>
      <c r="F3295" s="16" t="s">
        <v>372</v>
      </c>
      <c r="G3295" s="15" t="s">
        <v>391</v>
      </c>
      <c r="H3295" s="89" t="s">
        <v>374</v>
      </c>
      <c r="I3295" s="61">
        <v>103468.41894753797</v>
      </c>
    </row>
    <row r="3296" spans="2:9" hidden="1" x14ac:dyDescent="0.3">
      <c r="B3296" s="16" t="s">
        <v>841</v>
      </c>
      <c r="C3296" s="16" t="s">
        <v>217</v>
      </c>
      <c r="D3296" s="15">
        <v>65</v>
      </c>
      <c r="E3296" s="15" t="s">
        <v>48</v>
      </c>
      <c r="F3296" s="16" t="s">
        <v>372</v>
      </c>
      <c r="G3296" s="15" t="s">
        <v>392</v>
      </c>
      <c r="H3296" s="89" t="s">
        <v>393</v>
      </c>
      <c r="I3296" s="61">
        <v>1053.7547363848566</v>
      </c>
    </row>
    <row r="3297" spans="2:9" hidden="1" x14ac:dyDescent="0.3">
      <c r="B3297" s="16" t="s">
        <v>841</v>
      </c>
      <c r="C3297" s="16" t="s">
        <v>217</v>
      </c>
      <c r="D3297" s="15">
        <v>84</v>
      </c>
      <c r="E3297" s="15" t="s">
        <v>50</v>
      </c>
      <c r="F3297" s="16" t="s">
        <v>372</v>
      </c>
      <c r="G3297" s="15" t="s">
        <v>394</v>
      </c>
      <c r="H3297" s="89" t="s">
        <v>393</v>
      </c>
      <c r="I3297" s="61">
        <v>5817.6956709691067</v>
      </c>
    </row>
    <row r="3298" spans="2:9" hidden="1" x14ac:dyDescent="0.3">
      <c r="B3298" s="16" t="s">
        <v>841</v>
      </c>
      <c r="C3298" s="16" t="s">
        <v>217</v>
      </c>
      <c r="D3298" s="15">
        <v>90</v>
      </c>
      <c r="E3298" s="15" t="s">
        <v>52</v>
      </c>
      <c r="F3298" s="16" t="s">
        <v>372</v>
      </c>
      <c r="G3298" s="15" t="s">
        <v>395</v>
      </c>
      <c r="H3298" s="89" t="s">
        <v>384</v>
      </c>
      <c r="I3298" s="61">
        <v>185089.46432882687</v>
      </c>
    </row>
    <row r="3299" spans="2:9" hidden="1" x14ac:dyDescent="0.3">
      <c r="B3299" s="16" t="s">
        <v>841</v>
      </c>
      <c r="C3299" s="16" t="s">
        <v>217</v>
      </c>
      <c r="D3299" s="15">
        <v>91</v>
      </c>
      <c r="E3299" s="15" t="s">
        <v>54</v>
      </c>
      <c r="F3299" s="16" t="s">
        <v>372</v>
      </c>
      <c r="G3299" s="15" t="s">
        <v>396</v>
      </c>
      <c r="H3299" s="89" t="s">
        <v>384</v>
      </c>
      <c r="I3299" s="61">
        <v>185089.46432882687</v>
      </c>
    </row>
    <row r="3300" spans="2:9" hidden="1" x14ac:dyDescent="0.3">
      <c r="B3300" s="16" t="s">
        <v>841</v>
      </c>
      <c r="C3300" s="16" t="s">
        <v>217</v>
      </c>
      <c r="D3300" s="15">
        <v>98</v>
      </c>
      <c r="E3300" s="15" t="s">
        <v>56</v>
      </c>
      <c r="F3300" s="16" t="s">
        <v>372</v>
      </c>
      <c r="G3300" s="15" t="s">
        <v>397</v>
      </c>
      <c r="H3300" s="89" t="s">
        <v>381</v>
      </c>
      <c r="I3300" s="61">
        <v>675749.02943222411</v>
      </c>
    </row>
    <row r="3301" spans="2:9" hidden="1" x14ac:dyDescent="0.3">
      <c r="B3301" s="16" t="s">
        <v>841</v>
      </c>
      <c r="C3301" s="16" t="s">
        <v>217</v>
      </c>
      <c r="D3301" s="15">
        <v>109</v>
      </c>
      <c r="E3301" s="15" t="s">
        <v>58</v>
      </c>
      <c r="F3301" s="16" t="s">
        <v>372</v>
      </c>
      <c r="G3301" s="15" t="s">
        <v>398</v>
      </c>
      <c r="H3301" s="89" t="s">
        <v>393</v>
      </c>
      <c r="I3301" s="61">
        <v>9804.9919040198711</v>
      </c>
    </row>
    <row r="3302" spans="2:9" hidden="1" x14ac:dyDescent="0.3">
      <c r="B3302" s="16" t="s">
        <v>841</v>
      </c>
      <c r="C3302" s="16" t="s">
        <v>217</v>
      </c>
      <c r="D3302" s="15">
        <v>114</v>
      </c>
      <c r="E3302" s="15" t="s">
        <v>60</v>
      </c>
      <c r="F3302" s="16" t="s">
        <v>372</v>
      </c>
      <c r="G3302" s="15" t="s">
        <v>399</v>
      </c>
      <c r="H3302" s="89" t="s">
        <v>376</v>
      </c>
      <c r="I3302" s="61">
        <v>286176.7871545708</v>
      </c>
    </row>
    <row r="3303" spans="2:9" hidden="1" x14ac:dyDescent="0.3">
      <c r="B3303" s="16" t="s">
        <v>841</v>
      </c>
      <c r="C3303" s="16" t="s">
        <v>217</v>
      </c>
      <c r="D3303" s="15">
        <v>125</v>
      </c>
      <c r="E3303" s="15" t="s">
        <v>62</v>
      </c>
      <c r="F3303" s="16" t="s">
        <v>372</v>
      </c>
      <c r="G3303" s="15" t="s">
        <v>400</v>
      </c>
      <c r="H3303" s="89" t="s">
        <v>381</v>
      </c>
      <c r="I3303" s="61">
        <v>299110.31727347593</v>
      </c>
    </row>
    <row r="3304" spans="2:9" hidden="1" x14ac:dyDescent="0.3">
      <c r="B3304" s="16" t="s">
        <v>841</v>
      </c>
      <c r="C3304" s="16" t="s">
        <v>217</v>
      </c>
      <c r="D3304" s="15">
        <v>127</v>
      </c>
      <c r="E3304" s="15" t="s">
        <v>64</v>
      </c>
      <c r="F3304" s="16" t="s">
        <v>372</v>
      </c>
      <c r="G3304" s="15" t="s">
        <v>401</v>
      </c>
      <c r="H3304" s="89" t="s">
        <v>393</v>
      </c>
      <c r="I3304" s="61">
        <v>6318.7054524021787</v>
      </c>
    </row>
    <row r="3305" spans="2:9" hidden="1" x14ac:dyDescent="0.3">
      <c r="B3305" s="16" t="s">
        <v>841</v>
      </c>
      <c r="C3305" s="16" t="s">
        <v>217</v>
      </c>
      <c r="D3305" s="15">
        <v>128</v>
      </c>
      <c r="E3305" s="15" t="s">
        <v>66</v>
      </c>
      <c r="F3305" s="16" t="s">
        <v>372</v>
      </c>
      <c r="G3305" s="15" t="s">
        <v>402</v>
      </c>
      <c r="H3305" s="89" t="s">
        <v>384</v>
      </c>
      <c r="I3305" s="61">
        <v>138362.31456564041</v>
      </c>
    </row>
    <row r="3306" spans="2:9" hidden="1" x14ac:dyDescent="0.3">
      <c r="B3306" s="16" t="s">
        <v>841</v>
      </c>
      <c r="C3306" s="16" t="s">
        <v>217</v>
      </c>
      <c r="D3306" s="19">
        <v>130</v>
      </c>
      <c r="E3306" s="19" t="s">
        <v>68</v>
      </c>
      <c r="F3306" s="20" t="s">
        <v>372</v>
      </c>
      <c r="G3306" s="19" t="s">
        <v>403</v>
      </c>
      <c r="H3306" s="90" t="s">
        <v>404</v>
      </c>
      <c r="I3306" s="62">
        <v>179750.3451654953</v>
      </c>
    </row>
    <row r="3307" spans="2:9" hidden="1" x14ac:dyDescent="0.3">
      <c r="B3307" s="16" t="s">
        <v>841</v>
      </c>
      <c r="C3307" s="16" t="s">
        <v>201</v>
      </c>
      <c r="D3307" s="15">
        <v>2</v>
      </c>
      <c r="E3307" s="15" t="s">
        <v>6</v>
      </c>
      <c r="F3307" s="16" t="s">
        <v>372</v>
      </c>
      <c r="G3307" s="15" t="s">
        <v>373</v>
      </c>
      <c r="H3307" s="89" t="s">
        <v>374</v>
      </c>
      <c r="I3307" s="61">
        <v>2791.1649539333803</v>
      </c>
    </row>
    <row r="3308" spans="2:9" hidden="1" x14ac:dyDescent="0.3">
      <c r="B3308" s="16" t="s">
        <v>841</v>
      </c>
      <c r="C3308" s="16" t="s">
        <v>201</v>
      </c>
      <c r="D3308" s="15">
        <v>11</v>
      </c>
      <c r="E3308" s="15" t="s">
        <v>10</v>
      </c>
      <c r="F3308" s="16" t="s">
        <v>372</v>
      </c>
      <c r="G3308" s="15" t="s">
        <v>375</v>
      </c>
      <c r="H3308" s="89" t="s">
        <v>376</v>
      </c>
      <c r="I3308" s="61">
        <v>272862.95180722879</v>
      </c>
    </row>
    <row r="3309" spans="2:9" hidden="1" x14ac:dyDescent="0.3">
      <c r="B3309" s="16" t="s">
        <v>841</v>
      </c>
      <c r="C3309" s="16" t="s">
        <v>201</v>
      </c>
      <c r="D3309" s="15">
        <v>23</v>
      </c>
      <c r="E3309" s="15" t="s">
        <v>323</v>
      </c>
      <c r="F3309" s="16" t="s">
        <v>372</v>
      </c>
      <c r="G3309" s="15" t="s">
        <v>377</v>
      </c>
      <c r="H3309" s="89" t="s">
        <v>376</v>
      </c>
      <c r="I3309" s="61">
        <v>219259.8269741488</v>
      </c>
    </row>
    <row r="3310" spans="2:9" hidden="1" x14ac:dyDescent="0.3">
      <c r="B3310" s="16" t="s">
        <v>841</v>
      </c>
      <c r="C3310" s="16" t="s">
        <v>201</v>
      </c>
      <c r="D3310" s="15">
        <v>24</v>
      </c>
      <c r="E3310" s="15" t="s">
        <v>14</v>
      </c>
      <c r="F3310" s="16" t="s">
        <v>372</v>
      </c>
      <c r="G3310" s="15" t="s">
        <v>378</v>
      </c>
      <c r="H3310" s="89" t="s">
        <v>376</v>
      </c>
      <c r="I3310" s="61">
        <v>175204.62065321149</v>
      </c>
    </row>
    <row r="3311" spans="2:9" hidden="1" x14ac:dyDescent="0.3">
      <c r="B3311" s="16" t="s">
        <v>841</v>
      </c>
      <c r="C3311" s="16" t="s">
        <v>201</v>
      </c>
      <c r="D3311" s="15">
        <v>25</v>
      </c>
      <c r="E3311" s="15" t="s">
        <v>18</v>
      </c>
      <c r="F3311" s="16" t="s">
        <v>372</v>
      </c>
      <c r="G3311" s="15" t="s">
        <v>379</v>
      </c>
      <c r="H3311" s="89" t="s">
        <v>374</v>
      </c>
      <c r="I3311" s="61">
        <v>186042.92168674694</v>
      </c>
    </row>
    <row r="3312" spans="2:9" hidden="1" x14ac:dyDescent="0.3">
      <c r="B3312" s="16" t="s">
        <v>841</v>
      </c>
      <c r="C3312" s="16" t="s">
        <v>201</v>
      </c>
      <c r="D3312" s="15">
        <v>26</v>
      </c>
      <c r="E3312" s="15" t="s">
        <v>22</v>
      </c>
      <c r="F3312" s="16" t="s">
        <v>372</v>
      </c>
      <c r="G3312" s="15" t="s">
        <v>380</v>
      </c>
      <c r="H3312" s="89" t="s">
        <v>381</v>
      </c>
      <c r="I3312" s="61">
        <v>77517.884036144562</v>
      </c>
    </row>
    <row r="3313" spans="2:9" hidden="1" x14ac:dyDescent="0.3">
      <c r="B3313" s="16" t="s">
        <v>841</v>
      </c>
      <c r="C3313" s="16" t="s">
        <v>201</v>
      </c>
      <c r="D3313" s="15">
        <v>27</v>
      </c>
      <c r="E3313" s="15" t="s">
        <v>26</v>
      </c>
      <c r="F3313" s="16" t="s">
        <v>372</v>
      </c>
      <c r="G3313" s="15" t="s">
        <v>382</v>
      </c>
      <c r="H3313" s="89" t="s">
        <v>374</v>
      </c>
      <c r="I3313" s="61">
        <v>1952.5921511612512</v>
      </c>
    </row>
    <row r="3314" spans="2:9" hidden="1" x14ac:dyDescent="0.3">
      <c r="B3314" s="16" t="s">
        <v>841</v>
      </c>
      <c r="C3314" s="16" t="s">
        <v>201</v>
      </c>
      <c r="D3314" s="15">
        <v>28</v>
      </c>
      <c r="E3314" s="15" t="s">
        <v>30</v>
      </c>
      <c r="F3314" s="16" t="s">
        <v>372</v>
      </c>
      <c r="G3314" s="15" t="s">
        <v>383</v>
      </c>
      <c r="H3314" s="89" t="s">
        <v>384</v>
      </c>
      <c r="I3314" s="61">
        <v>148834.33734939754</v>
      </c>
    </row>
    <row r="3315" spans="2:9" hidden="1" x14ac:dyDescent="0.3">
      <c r="B3315" s="16" t="s">
        <v>841</v>
      </c>
      <c r="C3315" s="16" t="s">
        <v>201</v>
      </c>
      <c r="D3315" s="15">
        <v>29</v>
      </c>
      <c r="E3315" s="15" t="s">
        <v>34</v>
      </c>
      <c r="F3315" s="16" t="s">
        <v>372</v>
      </c>
      <c r="G3315" s="15" t="s">
        <v>385</v>
      </c>
      <c r="H3315" s="89" t="s">
        <v>384</v>
      </c>
      <c r="I3315" s="61">
        <v>161237.19879518071</v>
      </c>
    </row>
    <row r="3316" spans="2:9" hidden="1" x14ac:dyDescent="0.3">
      <c r="B3316" s="16" t="s">
        <v>841</v>
      </c>
      <c r="C3316" s="16" t="s">
        <v>201</v>
      </c>
      <c r="D3316" s="15">
        <v>31</v>
      </c>
      <c r="E3316" s="15" t="s">
        <v>36</v>
      </c>
      <c r="F3316" s="16" t="s">
        <v>372</v>
      </c>
      <c r="G3316" s="15" t="s">
        <v>386</v>
      </c>
      <c r="H3316" s="89" t="s">
        <v>384</v>
      </c>
      <c r="I3316" s="61">
        <v>8390.1709780297624</v>
      </c>
    </row>
    <row r="3317" spans="2:9" hidden="1" x14ac:dyDescent="0.3">
      <c r="B3317" s="16" t="s">
        <v>841</v>
      </c>
      <c r="C3317" s="16" t="s">
        <v>201</v>
      </c>
      <c r="D3317" s="15">
        <v>34</v>
      </c>
      <c r="E3317" s="15" t="s">
        <v>38</v>
      </c>
      <c r="F3317" s="16" t="s">
        <v>372</v>
      </c>
      <c r="G3317" s="15" t="s">
        <v>387</v>
      </c>
      <c r="H3317" s="89" t="s">
        <v>384</v>
      </c>
      <c r="I3317" s="61">
        <v>5749.6121987951801</v>
      </c>
    </row>
    <row r="3318" spans="2:9" hidden="1" x14ac:dyDescent="0.3">
      <c r="B3318" s="16" t="s">
        <v>841</v>
      </c>
      <c r="C3318" s="16" t="s">
        <v>201</v>
      </c>
      <c r="D3318" s="15">
        <v>35</v>
      </c>
      <c r="E3318" s="15" t="s">
        <v>40</v>
      </c>
      <c r="F3318" s="16" t="s">
        <v>372</v>
      </c>
      <c r="G3318" s="15" t="s">
        <v>388</v>
      </c>
      <c r="H3318" s="89" t="s">
        <v>384</v>
      </c>
      <c r="I3318" s="61">
        <v>161237.19879518071</v>
      </c>
    </row>
    <row r="3319" spans="2:9" hidden="1" x14ac:dyDescent="0.3">
      <c r="B3319" s="16" t="s">
        <v>841</v>
      </c>
      <c r="C3319" s="16" t="s">
        <v>201</v>
      </c>
      <c r="D3319" s="15">
        <v>38</v>
      </c>
      <c r="E3319" s="15" t="s">
        <v>42</v>
      </c>
      <c r="F3319" s="16" t="s">
        <v>372</v>
      </c>
      <c r="G3319" s="15" t="s">
        <v>389</v>
      </c>
      <c r="H3319" s="89" t="s">
        <v>374</v>
      </c>
      <c r="I3319" s="61">
        <v>111625.75301204818</v>
      </c>
    </row>
    <row r="3320" spans="2:9" hidden="1" x14ac:dyDescent="0.3">
      <c r="B3320" s="16" t="s">
        <v>841</v>
      </c>
      <c r="C3320" s="16" t="s">
        <v>201</v>
      </c>
      <c r="D3320" s="15">
        <v>42</v>
      </c>
      <c r="E3320" s="15" t="s">
        <v>44</v>
      </c>
      <c r="F3320" s="16" t="s">
        <v>372</v>
      </c>
      <c r="G3320" s="15" t="s">
        <v>390</v>
      </c>
      <c r="H3320" s="89" t="s">
        <v>374</v>
      </c>
      <c r="I3320" s="61">
        <v>14332.941186854017</v>
      </c>
    </row>
    <row r="3321" spans="2:9" hidden="1" x14ac:dyDescent="0.3">
      <c r="B3321" s="16" t="s">
        <v>841</v>
      </c>
      <c r="C3321" s="16" t="s">
        <v>201</v>
      </c>
      <c r="D3321" s="15">
        <v>59</v>
      </c>
      <c r="E3321" s="15" t="s">
        <v>46</v>
      </c>
      <c r="F3321" s="16" t="s">
        <v>372</v>
      </c>
      <c r="G3321" s="15" t="s">
        <v>391</v>
      </c>
      <c r="H3321" s="89" t="s">
        <v>374</v>
      </c>
      <c r="I3321" s="61">
        <v>103468.41894753797</v>
      </c>
    </row>
    <row r="3322" spans="2:9" hidden="1" x14ac:dyDescent="0.3">
      <c r="B3322" s="16" t="s">
        <v>841</v>
      </c>
      <c r="C3322" s="16" t="s">
        <v>201</v>
      </c>
      <c r="D3322" s="15">
        <v>65</v>
      </c>
      <c r="E3322" s="15" t="s">
        <v>48</v>
      </c>
      <c r="F3322" s="16" t="s">
        <v>372</v>
      </c>
      <c r="G3322" s="15" t="s">
        <v>392</v>
      </c>
      <c r="H3322" s="89" t="s">
        <v>393</v>
      </c>
      <c r="I3322" s="61">
        <v>1053.7547363848566</v>
      </c>
    </row>
    <row r="3323" spans="2:9" hidden="1" x14ac:dyDescent="0.3">
      <c r="B3323" s="16" t="s">
        <v>841</v>
      </c>
      <c r="C3323" s="16" t="s">
        <v>201</v>
      </c>
      <c r="D3323" s="15">
        <v>84</v>
      </c>
      <c r="E3323" s="15" t="s">
        <v>50</v>
      </c>
      <c r="F3323" s="16" t="s">
        <v>372</v>
      </c>
      <c r="G3323" s="15" t="s">
        <v>394</v>
      </c>
      <c r="H3323" s="89" t="s">
        <v>393</v>
      </c>
      <c r="I3323" s="61">
        <v>5632.879385187809</v>
      </c>
    </row>
    <row r="3324" spans="2:9" hidden="1" x14ac:dyDescent="0.3">
      <c r="B3324" s="16" t="s">
        <v>841</v>
      </c>
      <c r="C3324" s="16" t="s">
        <v>201</v>
      </c>
      <c r="D3324" s="15">
        <v>90</v>
      </c>
      <c r="E3324" s="15" t="s">
        <v>52</v>
      </c>
      <c r="F3324" s="16" t="s">
        <v>372</v>
      </c>
      <c r="G3324" s="15" t="s">
        <v>395</v>
      </c>
      <c r="H3324" s="89" t="s">
        <v>384</v>
      </c>
      <c r="I3324" s="61">
        <v>223251.50602409636</v>
      </c>
    </row>
    <row r="3325" spans="2:9" hidden="1" x14ac:dyDescent="0.3">
      <c r="B3325" s="16" t="s">
        <v>841</v>
      </c>
      <c r="C3325" s="16" t="s">
        <v>201</v>
      </c>
      <c r="D3325" s="15">
        <v>91</v>
      </c>
      <c r="E3325" s="15" t="s">
        <v>54</v>
      </c>
      <c r="F3325" s="16" t="s">
        <v>372</v>
      </c>
      <c r="G3325" s="15" t="s">
        <v>396</v>
      </c>
      <c r="H3325" s="89" t="s">
        <v>384</v>
      </c>
      <c r="I3325" s="61">
        <v>272862.95180722879</v>
      </c>
    </row>
    <row r="3326" spans="2:9" hidden="1" x14ac:dyDescent="0.3">
      <c r="B3326" s="16" t="s">
        <v>841</v>
      </c>
      <c r="C3326" s="16" t="s">
        <v>201</v>
      </c>
      <c r="D3326" s="15">
        <v>98</v>
      </c>
      <c r="E3326" s="15" t="s">
        <v>56</v>
      </c>
      <c r="F3326" s="16" t="s">
        <v>372</v>
      </c>
      <c r="G3326" s="15" t="s">
        <v>397</v>
      </c>
      <c r="H3326" s="89" t="s">
        <v>381</v>
      </c>
      <c r="I3326" s="61">
        <v>776648.8517381791</v>
      </c>
    </row>
    <row r="3327" spans="2:9" hidden="1" x14ac:dyDescent="0.3">
      <c r="B3327" s="16" t="s">
        <v>841</v>
      </c>
      <c r="C3327" s="16" t="s">
        <v>201</v>
      </c>
      <c r="D3327" s="15">
        <v>109</v>
      </c>
      <c r="E3327" s="15" t="s">
        <v>58</v>
      </c>
      <c r="F3327" s="16" t="s">
        <v>372</v>
      </c>
      <c r="G3327" s="15" t="s">
        <v>398</v>
      </c>
      <c r="H3327" s="89" t="s">
        <v>393</v>
      </c>
      <c r="I3327" s="61">
        <v>7780.4504783841239</v>
      </c>
    </row>
    <row r="3328" spans="2:9" hidden="1" x14ac:dyDescent="0.3">
      <c r="B3328" s="16" t="s">
        <v>841</v>
      </c>
      <c r="C3328" s="16" t="s">
        <v>201</v>
      </c>
      <c r="D3328" s="15">
        <v>114</v>
      </c>
      <c r="E3328" s="15" t="s">
        <v>60</v>
      </c>
      <c r="F3328" s="16" t="s">
        <v>372</v>
      </c>
      <c r="G3328" s="15" t="s">
        <v>399</v>
      </c>
      <c r="H3328" s="89" t="s">
        <v>376</v>
      </c>
      <c r="I3328" s="61">
        <v>179466.19036408555</v>
      </c>
    </row>
    <row r="3329" spans="2:9" hidden="1" x14ac:dyDescent="0.3">
      <c r="B3329" s="16" t="s">
        <v>841</v>
      </c>
      <c r="C3329" s="16" t="s">
        <v>201</v>
      </c>
      <c r="D3329" s="15">
        <v>125</v>
      </c>
      <c r="E3329" s="15" t="s">
        <v>62</v>
      </c>
      <c r="F3329" s="16" t="s">
        <v>372</v>
      </c>
      <c r="G3329" s="15" t="s">
        <v>400</v>
      </c>
      <c r="H3329" s="89" t="s">
        <v>381</v>
      </c>
      <c r="I3329" s="61">
        <v>347280.12048192765</v>
      </c>
    </row>
    <row r="3330" spans="2:9" hidden="1" x14ac:dyDescent="0.3">
      <c r="B3330" s="16" t="s">
        <v>841</v>
      </c>
      <c r="C3330" s="16" t="s">
        <v>201</v>
      </c>
      <c r="D3330" s="15">
        <v>127</v>
      </c>
      <c r="E3330" s="15" t="s">
        <v>64</v>
      </c>
      <c r="F3330" s="16" t="s">
        <v>372</v>
      </c>
      <c r="G3330" s="15" t="s">
        <v>401</v>
      </c>
      <c r="H3330" s="89" t="s">
        <v>393</v>
      </c>
      <c r="I3330" s="61">
        <v>4279.5083274273547</v>
      </c>
    </row>
    <row r="3331" spans="2:9" hidden="1" x14ac:dyDescent="0.3">
      <c r="B3331" s="16" t="s">
        <v>841</v>
      </c>
      <c r="C3331" s="16" t="s">
        <v>201</v>
      </c>
      <c r="D3331" s="15">
        <v>128</v>
      </c>
      <c r="E3331" s="15" t="s">
        <v>66</v>
      </c>
      <c r="F3331" s="16" t="s">
        <v>372</v>
      </c>
      <c r="G3331" s="15" t="s">
        <v>402</v>
      </c>
      <c r="H3331" s="89" t="s">
        <v>384</v>
      </c>
      <c r="I3331" s="61">
        <v>142632.90662650601</v>
      </c>
    </row>
    <row r="3332" spans="2:9" hidden="1" x14ac:dyDescent="0.3">
      <c r="B3332" s="16" t="s">
        <v>841</v>
      </c>
      <c r="C3332" s="16" t="s">
        <v>201</v>
      </c>
      <c r="D3332" s="19">
        <v>130</v>
      </c>
      <c r="E3332" s="19" t="s">
        <v>68</v>
      </c>
      <c r="F3332" s="20" t="s">
        <v>372</v>
      </c>
      <c r="G3332" s="19" t="s">
        <v>403</v>
      </c>
      <c r="H3332" s="90" t="s">
        <v>404</v>
      </c>
      <c r="I3332" s="62">
        <v>186042.92168674694</v>
      </c>
    </row>
    <row r="3333" spans="2:9" hidden="1" x14ac:dyDescent="0.3">
      <c r="B3333" s="16" t="s">
        <v>841</v>
      </c>
      <c r="C3333" s="16" t="s">
        <v>202</v>
      </c>
      <c r="D3333" s="15">
        <v>2</v>
      </c>
      <c r="E3333" s="15" t="s">
        <v>6</v>
      </c>
      <c r="F3333" s="16" t="s">
        <v>372</v>
      </c>
      <c r="G3333" s="15" t="s">
        <v>373</v>
      </c>
      <c r="H3333" s="89" t="s">
        <v>374</v>
      </c>
      <c r="I3333" s="61">
        <v>3559.4127755543627</v>
      </c>
    </row>
    <row r="3334" spans="2:9" hidden="1" x14ac:dyDescent="0.3">
      <c r="B3334" s="16" t="s">
        <v>841</v>
      </c>
      <c r="C3334" s="16" t="s">
        <v>202</v>
      </c>
      <c r="D3334" s="15">
        <v>11</v>
      </c>
      <c r="E3334" s="15" t="s">
        <v>10</v>
      </c>
      <c r="F3334" s="16" t="s">
        <v>372</v>
      </c>
      <c r="G3334" s="15" t="s">
        <v>375</v>
      </c>
      <c r="H3334" s="89" t="s">
        <v>376</v>
      </c>
      <c r="I3334" s="61">
        <v>190038.08186434346</v>
      </c>
    </row>
    <row r="3335" spans="2:9" hidden="1" x14ac:dyDescent="0.3">
      <c r="B3335" s="16" t="s">
        <v>841</v>
      </c>
      <c r="C3335" s="16" t="s">
        <v>202</v>
      </c>
      <c r="D3335" s="15">
        <v>23</v>
      </c>
      <c r="E3335" s="15" t="s">
        <v>323</v>
      </c>
      <c r="F3335" s="16" t="s">
        <v>372</v>
      </c>
      <c r="G3335" s="15" t="s">
        <v>377</v>
      </c>
      <c r="H3335" s="89" t="s">
        <v>376</v>
      </c>
      <c r="I3335" s="61">
        <v>219259.8269741488</v>
      </c>
    </row>
    <row r="3336" spans="2:9" hidden="1" x14ac:dyDescent="0.3">
      <c r="B3336" s="16" t="s">
        <v>841</v>
      </c>
      <c r="C3336" s="16" t="s">
        <v>202</v>
      </c>
      <c r="D3336" s="15">
        <v>24</v>
      </c>
      <c r="E3336" s="15" t="s">
        <v>14</v>
      </c>
      <c r="F3336" s="16" t="s">
        <v>372</v>
      </c>
      <c r="G3336" s="15" t="s">
        <v>378</v>
      </c>
      <c r="H3336" s="89" t="s">
        <v>376</v>
      </c>
      <c r="I3336" s="61">
        <v>241855.79819277104</v>
      </c>
    </row>
    <row r="3337" spans="2:9" hidden="1" x14ac:dyDescent="0.3">
      <c r="B3337" s="16" t="s">
        <v>841</v>
      </c>
      <c r="C3337" s="16" t="s">
        <v>202</v>
      </c>
      <c r="D3337" s="15">
        <v>25</v>
      </c>
      <c r="E3337" s="15" t="s">
        <v>18</v>
      </c>
      <c r="F3337" s="16" t="s">
        <v>372</v>
      </c>
      <c r="G3337" s="15" t="s">
        <v>379</v>
      </c>
      <c r="H3337" s="89" t="s">
        <v>374</v>
      </c>
      <c r="I3337" s="61">
        <v>87512.528915060655</v>
      </c>
    </row>
    <row r="3338" spans="2:9" hidden="1" x14ac:dyDescent="0.3">
      <c r="B3338" s="16" t="s">
        <v>841</v>
      </c>
      <c r="C3338" s="16" t="s">
        <v>202</v>
      </c>
      <c r="D3338" s="15">
        <v>26</v>
      </c>
      <c r="E3338" s="15" t="s">
        <v>22</v>
      </c>
      <c r="F3338" s="16" t="s">
        <v>372</v>
      </c>
      <c r="G3338" s="15" t="s">
        <v>380</v>
      </c>
      <c r="H3338" s="89" t="s">
        <v>381</v>
      </c>
      <c r="I3338" s="61">
        <v>67027.838616675406</v>
      </c>
    </row>
    <row r="3339" spans="2:9" hidden="1" x14ac:dyDescent="0.3">
      <c r="B3339" s="16" t="s">
        <v>841</v>
      </c>
      <c r="C3339" s="16" t="s">
        <v>202</v>
      </c>
      <c r="D3339" s="15">
        <v>27</v>
      </c>
      <c r="E3339" s="15" t="s">
        <v>26</v>
      </c>
      <c r="F3339" s="16" t="s">
        <v>372</v>
      </c>
      <c r="G3339" s="15" t="s">
        <v>382</v>
      </c>
      <c r="H3339" s="89" t="s">
        <v>374</v>
      </c>
      <c r="I3339" s="61">
        <v>1952.5921511612512</v>
      </c>
    </row>
    <row r="3340" spans="2:9" hidden="1" x14ac:dyDescent="0.3">
      <c r="B3340" s="16" t="s">
        <v>841</v>
      </c>
      <c r="C3340" s="16" t="s">
        <v>202</v>
      </c>
      <c r="D3340" s="15">
        <v>28</v>
      </c>
      <c r="E3340" s="15" t="s">
        <v>30</v>
      </c>
      <c r="F3340" s="16" t="s">
        <v>372</v>
      </c>
      <c r="G3340" s="15" t="s">
        <v>383</v>
      </c>
      <c r="H3340" s="89" t="s">
        <v>384</v>
      </c>
      <c r="I3340" s="61">
        <v>198445.78313253008</v>
      </c>
    </row>
    <row r="3341" spans="2:9" hidden="1" x14ac:dyDescent="0.3">
      <c r="B3341" s="16" t="s">
        <v>841</v>
      </c>
      <c r="C3341" s="16" t="s">
        <v>202</v>
      </c>
      <c r="D3341" s="15">
        <v>29</v>
      </c>
      <c r="E3341" s="15" t="s">
        <v>34</v>
      </c>
      <c r="F3341" s="16" t="s">
        <v>372</v>
      </c>
      <c r="G3341" s="15" t="s">
        <v>385</v>
      </c>
      <c r="H3341" s="89" t="s">
        <v>384</v>
      </c>
      <c r="I3341" s="61">
        <v>139417.90432268483</v>
      </c>
    </row>
    <row r="3342" spans="2:9" hidden="1" x14ac:dyDescent="0.3">
      <c r="B3342" s="16" t="s">
        <v>841</v>
      </c>
      <c r="C3342" s="16" t="s">
        <v>202</v>
      </c>
      <c r="D3342" s="15">
        <v>31</v>
      </c>
      <c r="E3342" s="15" t="s">
        <v>36</v>
      </c>
      <c r="F3342" s="16" t="s">
        <v>372</v>
      </c>
      <c r="G3342" s="15" t="s">
        <v>386</v>
      </c>
      <c r="H3342" s="89" t="s">
        <v>384</v>
      </c>
      <c r="I3342" s="61">
        <v>9369.4585326600536</v>
      </c>
    </row>
    <row r="3343" spans="2:9" hidden="1" x14ac:dyDescent="0.3">
      <c r="B3343" s="16" t="s">
        <v>841</v>
      </c>
      <c r="C3343" s="16" t="s">
        <v>202</v>
      </c>
      <c r="D3343" s="15">
        <v>34</v>
      </c>
      <c r="E3343" s="15" t="s">
        <v>38</v>
      </c>
      <c r="F3343" s="16" t="s">
        <v>372</v>
      </c>
      <c r="G3343" s="15" t="s">
        <v>387</v>
      </c>
      <c r="H3343" s="89" t="s">
        <v>384</v>
      </c>
      <c r="I3343" s="61">
        <v>5822.1663326098496</v>
      </c>
    </row>
    <row r="3344" spans="2:9" hidden="1" x14ac:dyDescent="0.3">
      <c r="B3344" s="16" t="s">
        <v>841</v>
      </c>
      <c r="C3344" s="16" t="s">
        <v>202</v>
      </c>
      <c r="D3344" s="15">
        <v>35</v>
      </c>
      <c r="E3344" s="15" t="s">
        <v>40</v>
      </c>
      <c r="F3344" s="16" t="s">
        <v>372</v>
      </c>
      <c r="G3344" s="15" t="s">
        <v>388</v>
      </c>
      <c r="H3344" s="89" t="s">
        <v>384</v>
      </c>
      <c r="I3344" s="61">
        <v>192208.28987993568</v>
      </c>
    </row>
    <row r="3345" spans="2:9" hidden="1" x14ac:dyDescent="0.3">
      <c r="B3345" s="16" t="s">
        <v>841</v>
      </c>
      <c r="C3345" s="16" t="s">
        <v>202</v>
      </c>
      <c r="D3345" s="15">
        <v>38</v>
      </c>
      <c r="E3345" s="15" t="s">
        <v>42</v>
      </c>
      <c r="F3345" s="16" t="s">
        <v>372</v>
      </c>
      <c r="G3345" s="15" t="s">
        <v>389</v>
      </c>
      <c r="H3345" s="89" t="s">
        <v>374</v>
      </c>
      <c r="I3345" s="61">
        <v>96520.087608012574</v>
      </c>
    </row>
    <row r="3346" spans="2:9" hidden="1" x14ac:dyDescent="0.3">
      <c r="B3346" s="16" t="s">
        <v>841</v>
      </c>
      <c r="C3346" s="16" t="s">
        <v>202</v>
      </c>
      <c r="D3346" s="15">
        <v>42</v>
      </c>
      <c r="E3346" s="15" t="s">
        <v>44</v>
      </c>
      <c r="F3346" s="16" t="s">
        <v>372</v>
      </c>
      <c r="G3346" s="15" t="s">
        <v>390</v>
      </c>
      <c r="H3346" s="89" t="s">
        <v>374</v>
      </c>
      <c r="I3346" s="61">
        <v>13815.800111844437</v>
      </c>
    </row>
    <row r="3347" spans="2:9" hidden="1" x14ac:dyDescent="0.3">
      <c r="B3347" s="16" t="s">
        <v>841</v>
      </c>
      <c r="C3347" s="16" t="s">
        <v>202</v>
      </c>
      <c r="D3347" s="15">
        <v>59</v>
      </c>
      <c r="E3347" s="15" t="s">
        <v>46</v>
      </c>
      <c r="F3347" s="16" t="s">
        <v>372</v>
      </c>
      <c r="G3347" s="15" t="s">
        <v>391</v>
      </c>
      <c r="H3347" s="89" t="s">
        <v>374</v>
      </c>
      <c r="I3347" s="61">
        <v>103468.41894753797</v>
      </c>
    </row>
    <row r="3348" spans="2:9" hidden="1" x14ac:dyDescent="0.3">
      <c r="B3348" s="16" t="s">
        <v>841</v>
      </c>
      <c r="C3348" s="16" t="s">
        <v>202</v>
      </c>
      <c r="D3348" s="15">
        <v>65</v>
      </c>
      <c r="E3348" s="15" t="s">
        <v>48</v>
      </c>
      <c r="F3348" s="16" t="s">
        <v>372</v>
      </c>
      <c r="G3348" s="15" t="s">
        <v>392</v>
      </c>
      <c r="H3348" s="89" t="s">
        <v>393</v>
      </c>
      <c r="I3348" s="61">
        <v>1053.7547363848566</v>
      </c>
    </row>
    <row r="3349" spans="2:9" hidden="1" x14ac:dyDescent="0.3">
      <c r="B3349" s="16" t="s">
        <v>841</v>
      </c>
      <c r="C3349" s="16" t="s">
        <v>202</v>
      </c>
      <c r="D3349" s="15">
        <v>84</v>
      </c>
      <c r="E3349" s="15" t="s">
        <v>50</v>
      </c>
      <c r="F3349" s="16" t="s">
        <v>372</v>
      </c>
      <c r="G3349" s="15" t="s">
        <v>394</v>
      </c>
      <c r="H3349" s="89" t="s">
        <v>393</v>
      </c>
      <c r="I3349" s="61">
        <v>6281.2910801293392</v>
      </c>
    </row>
    <row r="3350" spans="2:9" hidden="1" x14ac:dyDescent="0.3">
      <c r="B3350" s="16" t="s">
        <v>841</v>
      </c>
      <c r="C3350" s="16" t="s">
        <v>202</v>
      </c>
      <c r="D3350" s="15">
        <v>90</v>
      </c>
      <c r="E3350" s="15" t="s">
        <v>52</v>
      </c>
      <c r="F3350" s="16" t="s">
        <v>372</v>
      </c>
      <c r="G3350" s="15" t="s">
        <v>395</v>
      </c>
      <c r="H3350" s="89" t="s">
        <v>384</v>
      </c>
      <c r="I3350" s="61">
        <v>291467.24397590361</v>
      </c>
    </row>
    <row r="3351" spans="2:9" hidden="1" x14ac:dyDescent="0.3">
      <c r="B3351" s="16" t="s">
        <v>841</v>
      </c>
      <c r="C3351" s="16" t="s">
        <v>202</v>
      </c>
      <c r="D3351" s="15">
        <v>91</v>
      </c>
      <c r="E3351" s="15" t="s">
        <v>54</v>
      </c>
      <c r="F3351" s="16" t="s">
        <v>372</v>
      </c>
      <c r="G3351" s="15" t="s">
        <v>396</v>
      </c>
      <c r="H3351" s="89" t="s">
        <v>384</v>
      </c>
      <c r="I3351" s="61">
        <v>297668.67469879508</v>
      </c>
    </row>
    <row r="3352" spans="2:9" hidden="1" x14ac:dyDescent="0.3">
      <c r="B3352" s="16" t="s">
        <v>841</v>
      </c>
      <c r="C3352" s="16" t="s">
        <v>202</v>
      </c>
      <c r="D3352" s="15">
        <v>98</v>
      </c>
      <c r="E3352" s="15" t="s">
        <v>56</v>
      </c>
      <c r="F3352" s="16" t="s">
        <v>372</v>
      </c>
      <c r="G3352" s="15" t="s">
        <v>397</v>
      </c>
      <c r="H3352" s="89" t="s">
        <v>381</v>
      </c>
      <c r="I3352" s="61">
        <v>675749.02943222411</v>
      </c>
    </row>
    <row r="3353" spans="2:9" hidden="1" x14ac:dyDescent="0.3">
      <c r="B3353" s="16" t="s">
        <v>841</v>
      </c>
      <c r="C3353" s="16" t="s">
        <v>202</v>
      </c>
      <c r="D3353" s="15">
        <v>109</v>
      </c>
      <c r="E3353" s="15" t="s">
        <v>58</v>
      </c>
      <c r="F3353" s="16" t="s">
        <v>372</v>
      </c>
      <c r="G3353" s="15" t="s">
        <v>398</v>
      </c>
      <c r="H3353" s="89" t="s">
        <v>393</v>
      </c>
      <c r="I3353" s="61">
        <v>7029.7195192534828</v>
      </c>
    </row>
    <row r="3354" spans="2:9" hidden="1" x14ac:dyDescent="0.3">
      <c r="B3354" s="16" t="s">
        <v>841</v>
      </c>
      <c r="C3354" s="16" t="s">
        <v>202</v>
      </c>
      <c r="D3354" s="15">
        <v>114</v>
      </c>
      <c r="E3354" s="15" t="s">
        <v>60</v>
      </c>
      <c r="F3354" s="16" t="s">
        <v>372</v>
      </c>
      <c r="G3354" s="15" t="s">
        <v>399</v>
      </c>
      <c r="H3354" s="89" t="s">
        <v>376</v>
      </c>
      <c r="I3354" s="61">
        <v>279064.38253012043</v>
      </c>
    </row>
    <row r="3355" spans="2:9" hidden="1" x14ac:dyDescent="0.3">
      <c r="B3355" s="16" t="s">
        <v>841</v>
      </c>
      <c r="C3355" s="16" t="s">
        <v>202</v>
      </c>
      <c r="D3355" s="15">
        <v>125</v>
      </c>
      <c r="E3355" s="15" t="s">
        <v>62</v>
      </c>
      <c r="F3355" s="16" t="s">
        <v>372</v>
      </c>
      <c r="G3355" s="15" t="s">
        <v>400</v>
      </c>
      <c r="H3355" s="89" t="s">
        <v>381</v>
      </c>
      <c r="I3355" s="61">
        <v>300284.7170027059</v>
      </c>
    </row>
    <row r="3356" spans="2:9" hidden="1" x14ac:dyDescent="0.3">
      <c r="B3356" s="16" t="s">
        <v>841</v>
      </c>
      <c r="C3356" s="16" t="s">
        <v>202</v>
      </c>
      <c r="D3356" s="15">
        <v>127</v>
      </c>
      <c r="E3356" s="15" t="s">
        <v>64</v>
      </c>
      <c r="F3356" s="16" t="s">
        <v>372</v>
      </c>
      <c r="G3356" s="15" t="s">
        <v>401</v>
      </c>
      <c r="H3356" s="89" t="s">
        <v>393</v>
      </c>
      <c r="I3356" s="61">
        <v>5751.7019246102036</v>
      </c>
    </row>
    <row r="3357" spans="2:9" hidden="1" x14ac:dyDescent="0.3">
      <c r="B3357" s="16" t="s">
        <v>841</v>
      </c>
      <c r="C3357" s="16" t="s">
        <v>202</v>
      </c>
      <c r="D3357" s="15">
        <v>128</v>
      </c>
      <c r="E3357" s="15" t="s">
        <v>66</v>
      </c>
      <c r="F3357" s="16" t="s">
        <v>372</v>
      </c>
      <c r="G3357" s="15" t="s">
        <v>402</v>
      </c>
      <c r="H3357" s="89" t="s">
        <v>384</v>
      </c>
      <c r="I3357" s="61">
        <v>138362.31456564041</v>
      </c>
    </row>
    <row r="3358" spans="2:9" hidden="1" x14ac:dyDescent="0.3">
      <c r="B3358" s="16" t="s">
        <v>841</v>
      </c>
      <c r="C3358" s="16" t="s">
        <v>202</v>
      </c>
      <c r="D3358" s="19">
        <v>130</v>
      </c>
      <c r="E3358" s="19" t="s">
        <v>68</v>
      </c>
      <c r="F3358" s="20" t="s">
        <v>372</v>
      </c>
      <c r="G3358" s="19" t="s">
        <v>403</v>
      </c>
      <c r="H3358" s="90" t="s">
        <v>404</v>
      </c>
      <c r="I3358" s="62">
        <v>179750.3451654953</v>
      </c>
    </row>
    <row r="3359" spans="2:9" hidden="1" x14ac:dyDescent="0.3">
      <c r="B3359" s="16" t="s">
        <v>841</v>
      </c>
      <c r="C3359" s="16" t="s">
        <v>203</v>
      </c>
      <c r="D3359" s="15">
        <v>2</v>
      </c>
      <c r="E3359" s="15" t="s">
        <v>6</v>
      </c>
      <c r="F3359" s="16" t="s">
        <v>372</v>
      </c>
      <c r="G3359" s="15" t="s">
        <v>373</v>
      </c>
      <c r="H3359" s="89" t="s">
        <v>374</v>
      </c>
      <c r="I3359" s="61">
        <v>2790.6438253012047</v>
      </c>
    </row>
    <row r="3360" spans="2:9" hidden="1" x14ac:dyDescent="0.3">
      <c r="B3360" s="16" t="s">
        <v>841</v>
      </c>
      <c r="C3360" s="16" t="s">
        <v>203</v>
      </c>
      <c r="D3360" s="15">
        <v>11</v>
      </c>
      <c r="E3360" s="15" t="s">
        <v>10</v>
      </c>
      <c r="F3360" s="16" t="s">
        <v>372</v>
      </c>
      <c r="G3360" s="15" t="s">
        <v>375</v>
      </c>
      <c r="H3360" s="89" t="s">
        <v>376</v>
      </c>
      <c r="I3360" s="61">
        <v>322474.39759036142</v>
      </c>
    </row>
    <row r="3361" spans="2:9" hidden="1" x14ac:dyDescent="0.3">
      <c r="B3361" s="16" t="s">
        <v>841</v>
      </c>
      <c r="C3361" s="16" t="s">
        <v>203</v>
      </c>
      <c r="D3361" s="15">
        <v>23</v>
      </c>
      <c r="E3361" s="15" t="s">
        <v>323</v>
      </c>
      <c r="F3361" s="16" t="s">
        <v>372</v>
      </c>
      <c r="G3361" s="15" t="s">
        <v>377</v>
      </c>
      <c r="H3361" s="89" t="s">
        <v>376</v>
      </c>
      <c r="I3361" s="61">
        <v>121548.04216867467</v>
      </c>
    </row>
    <row r="3362" spans="2:9" hidden="1" x14ac:dyDescent="0.3">
      <c r="B3362" s="16" t="s">
        <v>841</v>
      </c>
      <c r="C3362" s="16" t="s">
        <v>203</v>
      </c>
      <c r="D3362" s="15">
        <v>24</v>
      </c>
      <c r="E3362" s="15" t="s">
        <v>14</v>
      </c>
      <c r="F3362" s="16" t="s">
        <v>372</v>
      </c>
      <c r="G3362" s="15" t="s">
        <v>378</v>
      </c>
      <c r="H3362" s="89" t="s">
        <v>376</v>
      </c>
      <c r="I3362" s="61">
        <v>175204.62065321149</v>
      </c>
    </row>
    <row r="3363" spans="2:9" hidden="1" x14ac:dyDescent="0.3">
      <c r="B3363" s="16" t="s">
        <v>841</v>
      </c>
      <c r="C3363" s="16" t="s">
        <v>203</v>
      </c>
      <c r="D3363" s="15">
        <v>25</v>
      </c>
      <c r="E3363" s="15" t="s">
        <v>18</v>
      </c>
      <c r="F3363" s="16" t="s">
        <v>372</v>
      </c>
      <c r="G3363" s="15" t="s">
        <v>379</v>
      </c>
      <c r="H3363" s="89" t="s">
        <v>374</v>
      </c>
      <c r="I3363" s="61">
        <v>136431.4759036144</v>
      </c>
    </row>
    <row r="3364" spans="2:9" hidden="1" x14ac:dyDescent="0.3">
      <c r="B3364" s="16" t="s">
        <v>841</v>
      </c>
      <c r="C3364" s="16" t="s">
        <v>203</v>
      </c>
      <c r="D3364" s="15">
        <v>26</v>
      </c>
      <c r="E3364" s="15" t="s">
        <v>22</v>
      </c>
      <c r="F3364" s="16" t="s">
        <v>372</v>
      </c>
      <c r="G3364" s="15" t="s">
        <v>380</v>
      </c>
      <c r="H3364" s="89" t="s">
        <v>381</v>
      </c>
      <c r="I3364" s="61">
        <v>106734.73033608208</v>
      </c>
    </row>
    <row r="3365" spans="2:9" hidden="1" x14ac:dyDescent="0.3">
      <c r="B3365" s="16" t="s">
        <v>841</v>
      </c>
      <c r="C3365" s="16" t="s">
        <v>203</v>
      </c>
      <c r="D3365" s="15">
        <v>27</v>
      </c>
      <c r="E3365" s="15" t="s">
        <v>26</v>
      </c>
      <c r="F3365" s="16" t="s">
        <v>372</v>
      </c>
      <c r="G3365" s="15" t="s">
        <v>382</v>
      </c>
      <c r="H3365" s="89" t="s">
        <v>374</v>
      </c>
      <c r="I3365" s="61">
        <v>1952.5921511612512</v>
      </c>
    </row>
    <row r="3366" spans="2:9" hidden="1" x14ac:dyDescent="0.3">
      <c r="B3366" s="16" t="s">
        <v>841</v>
      </c>
      <c r="C3366" s="16" t="s">
        <v>203</v>
      </c>
      <c r="D3366" s="15">
        <v>28</v>
      </c>
      <c r="E3366" s="15" t="s">
        <v>30</v>
      </c>
      <c r="F3366" s="16" t="s">
        <v>372</v>
      </c>
      <c r="G3366" s="15" t="s">
        <v>383</v>
      </c>
      <c r="H3366" s="89" t="s">
        <v>384</v>
      </c>
      <c r="I3366" s="61">
        <v>235654.36746987945</v>
      </c>
    </row>
    <row r="3367" spans="2:9" hidden="1" x14ac:dyDescent="0.3">
      <c r="B3367" s="16" t="s">
        <v>841</v>
      </c>
      <c r="C3367" s="16" t="s">
        <v>203</v>
      </c>
      <c r="D3367" s="15">
        <v>29</v>
      </c>
      <c r="E3367" s="15" t="s">
        <v>34</v>
      </c>
      <c r="F3367" s="16" t="s">
        <v>372</v>
      </c>
      <c r="G3367" s="15" t="s">
        <v>385</v>
      </c>
      <c r="H3367" s="89" t="s">
        <v>384</v>
      </c>
      <c r="I3367" s="61">
        <v>248057.22891566259</v>
      </c>
    </row>
    <row r="3368" spans="2:9" hidden="1" x14ac:dyDescent="0.3">
      <c r="B3368" s="16" t="s">
        <v>841</v>
      </c>
      <c r="C3368" s="16" t="s">
        <v>203</v>
      </c>
      <c r="D3368" s="15">
        <v>31</v>
      </c>
      <c r="E3368" s="15" t="s">
        <v>36</v>
      </c>
      <c r="F3368" s="16" t="s">
        <v>372</v>
      </c>
      <c r="G3368" s="15" t="s">
        <v>386</v>
      </c>
      <c r="H3368" s="89" t="s">
        <v>384</v>
      </c>
      <c r="I3368" s="61">
        <v>8390.5357680722882</v>
      </c>
    </row>
    <row r="3369" spans="2:9" hidden="1" x14ac:dyDescent="0.3">
      <c r="B3369" s="16" t="s">
        <v>841</v>
      </c>
      <c r="C3369" s="16" t="s">
        <v>203</v>
      </c>
      <c r="D3369" s="15">
        <v>34</v>
      </c>
      <c r="E3369" s="15" t="s">
        <v>38</v>
      </c>
      <c r="F3369" s="16" t="s">
        <v>372</v>
      </c>
      <c r="G3369" s="15" t="s">
        <v>387</v>
      </c>
      <c r="H3369" s="89" t="s">
        <v>384</v>
      </c>
      <c r="I3369" s="61">
        <v>7537.8390436746986</v>
      </c>
    </row>
    <row r="3370" spans="2:9" hidden="1" x14ac:dyDescent="0.3">
      <c r="B3370" s="16" t="s">
        <v>841</v>
      </c>
      <c r="C3370" s="16" t="s">
        <v>203</v>
      </c>
      <c r="D3370" s="15">
        <v>35</v>
      </c>
      <c r="E3370" s="15" t="s">
        <v>40</v>
      </c>
      <c r="F3370" s="16" t="s">
        <v>372</v>
      </c>
      <c r="G3370" s="15" t="s">
        <v>388</v>
      </c>
      <c r="H3370" s="89" t="s">
        <v>384</v>
      </c>
      <c r="I3370" s="61">
        <v>159901.34250109541</v>
      </c>
    </row>
    <row r="3371" spans="2:9" hidden="1" x14ac:dyDescent="0.3">
      <c r="B3371" s="16" t="s">
        <v>841</v>
      </c>
      <c r="C3371" s="16" t="s">
        <v>203</v>
      </c>
      <c r="D3371" s="15">
        <v>38</v>
      </c>
      <c r="E3371" s="15" t="s">
        <v>42</v>
      </c>
      <c r="F3371" s="16" t="s">
        <v>372</v>
      </c>
      <c r="G3371" s="15" t="s">
        <v>389</v>
      </c>
      <c r="H3371" s="89" t="s">
        <v>374</v>
      </c>
      <c r="I3371" s="61">
        <v>82313.313793237132</v>
      </c>
    </row>
    <row r="3372" spans="2:9" hidden="1" x14ac:dyDescent="0.3">
      <c r="B3372" s="16" t="s">
        <v>841</v>
      </c>
      <c r="C3372" s="16" t="s">
        <v>203</v>
      </c>
      <c r="D3372" s="15">
        <v>42</v>
      </c>
      <c r="E3372" s="15" t="s">
        <v>44</v>
      </c>
      <c r="F3372" s="16" t="s">
        <v>372</v>
      </c>
      <c r="G3372" s="15" t="s">
        <v>390</v>
      </c>
      <c r="H3372" s="89" t="s">
        <v>374</v>
      </c>
      <c r="I3372" s="61">
        <v>29468.57865210843</v>
      </c>
    </row>
    <row r="3373" spans="2:9" hidden="1" x14ac:dyDescent="0.3">
      <c r="B3373" s="16" t="s">
        <v>841</v>
      </c>
      <c r="C3373" s="16" t="s">
        <v>203</v>
      </c>
      <c r="D3373" s="15">
        <v>59</v>
      </c>
      <c r="E3373" s="15" t="s">
        <v>46</v>
      </c>
      <c r="F3373" s="16" t="s">
        <v>372</v>
      </c>
      <c r="G3373" s="15" t="s">
        <v>391</v>
      </c>
      <c r="H3373" s="89" t="s">
        <v>374</v>
      </c>
      <c r="I3373" s="61">
        <v>103468.41894753797</v>
      </c>
    </row>
    <row r="3374" spans="2:9" hidden="1" x14ac:dyDescent="0.3">
      <c r="B3374" s="16" t="s">
        <v>841</v>
      </c>
      <c r="C3374" s="16" t="s">
        <v>203</v>
      </c>
      <c r="D3374" s="15">
        <v>65</v>
      </c>
      <c r="E3374" s="15" t="s">
        <v>48</v>
      </c>
      <c r="F3374" s="16" t="s">
        <v>372</v>
      </c>
      <c r="G3374" s="15" t="s">
        <v>392</v>
      </c>
      <c r="H3374" s="89" t="s">
        <v>393</v>
      </c>
      <c r="I3374" s="61">
        <v>1053.7547363848566</v>
      </c>
    </row>
    <row r="3375" spans="2:9" hidden="1" x14ac:dyDescent="0.3">
      <c r="B3375" s="16" t="s">
        <v>841</v>
      </c>
      <c r="C3375" s="16" t="s">
        <v>203</v>
      </c>
      <c r="D3375" s="15">
        <v>84</v>
      </c>
      <c r="E3375" s="15" t="s">
        <v>50</v>
      </c>
      <c r="F3375" s="16" t="s">
        <v>372</v>
      </c>
      <c r="G3375" s="15" t="s">
        <v>394</v>
      </c>
      <c r="H3375" s="89" t="s">
        <v>393</v>
      </c>
      <c r="I3375" s="61">
        <v>7653.8057981927686</v>
      </c>
    </row>
    <row r="3376" spans="2:9" hidden="1" x14ac:dyDescent="0.3">
      <c r="B3376" s="16" t="s">
        <v>841</v>
      </c>
      <c r="C3376" s="16" t="s">
        <v>203</v>
      </c>
      <c r="D3376" s="15">
        <v>90</v>
      </c>
      <c r="E3376" s="15" t="s">
        <v>52</v>
      </c>
      <c r="F3376" s="16" t="s">
        <v>372</v>
      </c>
      <c r="G3376" s="15" t="s">
        <v>395</v>
      </c>
      <c r="H3376" s="89" t="s">
        <v>384</v>
      </c>
      <c r="I3376" s="61">
        <v>209683.75948518759</v>
      </c>
    </row>
    <row r="3377" spans="2:9" hidden="1" x14ac:dyDescent="0.3">
      <c r="B3377" s="16" t="s">
        <v>841</v>
      </c>
      <c r="C3377" s="16" t="s">
        <v>203</v>
      </c>
      <c r="D3377" s="15">
        <v>91</v>
      </c>
      <c r="E3377" s="15" t="s">
        <v>54</v>
      </c>
      <c r="F3377" s="16" t="s">
        <v>372</v>
      </c>
      <c r="G3377" s="15" t="s">
        <v>396</v>
      </c>
      <c r="H3377" s="89" t="s">
        <v>384</v>
      </c>
      <c r="I3377" s="61">
        <v>324954.96987951803</v>
      </c>
    </row>
    <row r="3378" spans="2:9" hidden="1" x14ac:dyDescent="0.3">
      <c r="B3378" s="16" t="s">
        <v>841</v>
      </c>
      <c r="C3378" s="16" t="s">
        <v>203</v>
      </c>
      <c r="D3378" s="15">
        <v>98</v>
      </c>
      <c r="E3378" s="15" t="s">
        <v>56</v>
      </c>
      <c r="F3378" s="16" t="s">
        <v>372</v>
      </c>
      <c r="G3378" s="15" t="s">
        <v>397</v>
      </c>
      <c r="H3378" s="89" t="s">
        <v>381</v>
      </c>
      <c r="I3378" s="61">
        <v>675749.02943222411</v>
      </c>
    </row>
    <row r="3379" spans="2:9" hidden="1" x14ac:dyDescent="0.3">
      <c r="B3379" s="16" t="s">
        <v>841</v>
      </c>
      <c r="C3379" s="16" t="s">
        <v>203</v>
      </c>
      <c r="D3379" s="15">
        <v>109</v>
      </c>
      <c r="E3379" s="15" t="s">
        <v>58</v>
      </c>
      <c r="F3379" s="16" t="s">
        <v>372</v>
      </c>
      <c r="G3379" s="15" t="s">
        <v>398</v>
      </c>
      <c r="H3379" s="89" t="s">
        <v>393</v>
      </c>
      <c r="I3379" s="61">
        <v>6448.2476656626486</v>
      </c>
    </row>
    <row r="3380" spans="2:9" hidden="1" x14ac:dyDescent="0.3">
      <c r="B3380" s="16" t="s">
        <v>841</v>
      </c>
      <c r="C3380" s="16" t="s">
        <v>203</v>
      </c>
      <c r="D3380" s="15">
        <v>114</v>
      </c>
      <c r="E3380" s="15" t="s">
        <v>60</v>
      </c>
      <c r="F3380" s="16" t="s">
        <v>372</v>
      </c>
      <c r="G3380" s="15" t="s">
        <v>399</v>
      </c>
      <c r="H3380" s="89" t="s">
        <v>376</v>
      </c>
      <c r="I3380" s="61">
        <v>322474.39759036142</v>
      </c>
    </row>
    <row r="3381" spans="2:9" hidden="1" x14ac:dyDescent="0.3">
      <c r="B3381" s="16" t="s">
        <v>841</v>
      </c>
      <c r="C3381" s="16" t="s">
        <v>203</v>
      </c>
      <c r="D3381" s="15">
        <v>125</v>
      </c>
      <c r="E3381" s="15" t="s">
        <v>62</v>
      </c>
      <c r="F3381" s="16" t="s">
        <v>372</v>
      </c>
      <c r="G3381" s="15" t="s">
        <v>400</v>
      </c>
      <c r="H3381" s="89" t="s">
        <v>381</v>
      </c>
      <c r="I3381" s="61">
        <v>253654.31364808098</v>
      </c>
    </row>
    <row r="3382" spans="2:9" hidden="1" x14ac:dyDescent="0.3">
      <c r="B3382" s="16" t="s">
        <v>841</v>
      </c>
      <c r="C3382" s="16" t="s">
        <v>203</v>
      </c>
      <c r="D3382" s="15">
        <v>127</v>
      </c>
      <c r="E3382" s="15" t="s">
        <v>64</v>
      </c>
      <c r="F3382" s="16" t="s">
        <v>372</v>
      </c>
      <c r="G3382" s="15" t="s">
        <v>401</v>
      </c>
      <c r="H3382" s="89" t="s">
        <v>393</v>
      </c>
      <c r="I3382" s="61">
        <v>7317.6882530120474</v>
      </c>
    </row>
    <row r="3383" spans="2:9" hidden="1" x14ac:dyDescent="0.3">
      <c r="B3383" s="16" t="s">
        <v>841</v>
      </c>
      <c r="C3383" s="16" t="s">
        <v>203</v>
      </c>
      <c r="D3383" s="15">
        <v>128</v>
      </c>
      <c r="E3383" s="15" t="s">
        <v>66</v>
      </c>
      <c r="F3383" s="16" t="s">
        <v>372</v>
      </c>
      <c r="G3383" s="15" t="s">
        <v>402</v>
      </c>
      <c r="H3383" s="89" t="s">
        <v>384</v>
      </c>
      <c r="I3383" s="61">
        <v>138362.31456564041</v>
      </c>
    </row>
    <row r="3384" spans="2:9" hidden="1" x14ac:dyDescent="0.3">
      <c r="B3384" s="16" t="s">
        <v>841</v>
      </c>
      <c r="C3384" s="16" t="s">
        <v>203</v>
      </c>
      <c r="D3384" s="19">
        <v>130</v>
      </c>
      <c r="E3384" s="19" t="s">
        <v>68</v>
      </c>
      <c r="F3384" s="20" t="s">
        <v>372</v>
      </c>
      <c r="G3384" s="19" t="s">
        <v>403</v>
      </c>
      <c r="H3384" s="90" t="s">
        <v>404</v>
      </c>
      <c r="I3384" s="62">
        <v>322474.39759036142</v>
      </c>
    </row>
    <row r="3385" spans="2:9" hidden="1" x14ac:dyDescent="0.3">
      <c r="B3385" s="16" t="s">
        <v>841</v>
      </c>
      <c r="C3385" s="16" t="s">
        <v>208</v>
      </c>
      <c r="D3385" s="15">
        <v>2</v>
      </c>
      <c r="E3385" s="15" t="s">
        <v>6</v>
      </c>
      <c r="F3385" s="16" t="s">
        <v>372</v>
      </c>
      <c r="G3385" s="15" t="s">
        <v>373</v>
      </c>
      <c r="H3385" s="89" t="s">
        <v>374</v>
      </c>
      <c r="I3385" s="61">
        <v>3559.4127755543627</v>
      </c>
    </row>
    <row r="3386" spans="2:9" hidden="1" x14ac:dyDescent="0.3">
      <c r="B3386" s="16" t="s">
        <v>841</v>
      </c>
      <c r="C3386" s="16" t="s">
        <v>208</v>
      </c>
      <c r="D3386" s="15">
        <v>11</v>
      </c>
      <c r="E3386" s="15" t="s">
        <v>10</v>
      </c>
      <c r="F3386" s="16" t="s">
        <v>372</v>
      </c>
      <c r="G3386" s="15" t="s">
        <v>375</v>
      </c>
      <c r="H3386" s="89" t="s">
        <v>376</v>
      </c>
      <c r="I3386" s="61">
        <v>143572.95229126845</v>
      </c>
    </row>
    <row r="3387" spans="2:9" hidden="1" x14ac:dyDescent="0.3">
      <c r="B3387" s="16" t="s">
        <v>841</v>
      </c>
      <c r="C3387" s="16" t="s">
        <v>208</v>
      </c>
      <c r="D3387" s="15">
        <v>23</v>
      </c>
      <c r="E3387" s="15" t="s">
        <v>323</v>
      </c>
      <c r="F3387" s="16" t="s">
        <v>372</v>
      </c>
      <c r="G3387" s="15" t="s">
        <v>377</v>
      </c>
      <c r="H3387" s="89" t="s">
        <v>376</v>
      </c>
      <c r="I3387" s="61">
        <v>219259.8269741488</v>
      </c>
    </row>
    <row r="3388" spans="2:9" hidden="1" x14ac:dyDescent="0.3">
      <c r="B3388" s="16" t="s">
        <v>841</v>
      </c>
      <c r="C3388" s="16" t="s">
        <v>208</v>
      </c>
      <c r="D3388" s="15">
        <v>24</v>
      </c>
      <c r="E3388" s="15" t="s">
        <v>14</v>
      </c>
      <c r="F3388" s="16" t="s">
        <v>372</v>
      </c>
      <c r="G3388" s="15" t="s">
        <v>378</v>
      </c>
      <c r="H3388" s="89" t="s">
        <v>376</v>
      </c>
      <c r="I3388" s="61">
        <v>241855.79819277104</v>
      </c>
    </row>
    <row r="3389" spans="2:9" hidden="1" x14ac:dyDescent="0.3">
      <c r="B3389" s="16" t="s">
        <v>841</v>
      </c>
      <c r="C3389" s="16" t="s">
        <v>208</v>
      </c>
      <c r="D3389" s="15">
        <v>25</v>
      </c>
      <c r="E3389" s="15" t="s">
        <v>18</v>
      </c>
      <c r="F3389" s="16" t="s">
        <v>372</v>
      </c>
      <c r="G3389" s="15" t="s">
        <v>379</v>
      </c>
      <c r="H3389" s="89" t="s">
        <v>374</v>
      </c>
      <c r="I3389" s="61">
        <v>112166.87148288649</v>
      </c>
    </row>
    <row r="3390" spans="2:9" hidden="1" x14ac:dyDescent="0.3">
      <c r="B3390" s="16" t="s">
        <v>841</v>
      </c>
      <c r="C3390" s="16" t="s">
        <v>208</v>
      </c>
      <c r="D3390" s="15">
        <v>26</v>
      </c>
      <c r="E3390" s="15" t="s">
        <v>22</v>
      </c>
      <c r="F3390" s="16" t="s">
        <v>372</v>
      </c>
      <c r="G3390" s="15" t="s">
        <v>380</v>
      </c>
      <c r="H3390" s="89" t="s">
        <v>381</v>
      </c>
      <c r="I3390" s="61">
        <v>97210.350608546651</v>
      </c>
    </row>
    <row r="3391" spans="2:9" hidden="1" x14ac:dyDescent="0.3">
      <c r="B3391" s="16" t="s">
        <v>841</v>
      </c>
      <c r="C3391" s="16" t="s">
        <v>208</v>
      </c>
      <c r="D3391" s="15">
        <v>27</v>
      </c>
      <c r="E3391" s="15" t="s">
        <v>26</v>
      </c>
      <c r="F3391" s="16" t="s">
        <v>372</v>
      </c>
      <c r="G3391" s="15" t="s">
        <v>382</v>
      </c>
      <c r="H3391" s="89" t="s">
        <v>374</v>
      </c>
      <c r="I3391" s="61">
        <v>1952.5921511612512</v>
      </c>
    </row>
    <row r="3392" spans="2:9" hidden="1" x14ac:dyDescent="0.3">
      <c r="B3392" s="16" t="s">
        <v>841</v>
      </c>
      <c r="C3392" s="16" t="s">
        <v>208</v>
      </c>
      <c r="D3392" s="15">
        <v>28</v>
      </c>
      <c r="E3392" s="15" t="s">
        <v>30</v>
      </c>
      <c r="F3392" s="16" t="s">
        <v>372</v>
      </c>
      <c r="G3392" s="15" t="s">
        <v>383</v>
      </c>
      <c r="H3392" s="89" t="s">
        <v>384</v>
      </c>
      <c r="I3392" s="61">
        <v>198445.78313253008</v>
      </c>
    </row>
    <row r="3393" spans="2:9" hidden="1" x14ac:dyDescent="0.3">
      <c r="B3393" s="16" t="s">
        <v>841</v>
      </c>
      <c r="C3393" s="16" t="s">
        <v>208</v>
      </c>
      <c r="D3393" s="15">
        <v>29</v>
      </c>
      <c r="E3393" s="15" t="s">
        <v>34</v>
      </c>
      <c r="F3393" s="16" t="s">
        <v>372</v>
      </c>
      <c r="G3393" s="15" t="s">
        <v>385</v>
      </c>
      <c r="H3393" s="89" t="s">
        <v>384</v>
      </c>
      <c r="I3393" s="61">
        <v>159461.69234483546</v>
      </c>
    </row>
    <row r="3394" spans="2:9" hidden="1" x14ac:dyDescent="0.3">
      <c r="B3394" s="16" t="s">
        <v>841</v>
      </c>
      <c r="C3394" s="16" t="s">
        <v>208</v>
      </c>
      <c r="D3394" s="15">
        <v>31</v>
      </c>
      <c r="E3394" s="15" t="s">
        <v>36</v>
      </c>
      <c r="F3394" s="16" t="s">
        <v>372</v>
      </c>
      <c r="G3394" s="15" t="s">
        <v>386</v>
      </c>
      <c r="H3394" s="89" t="s">
        <v>384</v>
      </c>
      <c r="I3394" s="61">
        <v>9369.4585326600536</v>
      </c>
    </row>
    <row r="3395" spans="2:9" hidden="1" x14ac:dyDescent="0.3">
      <c r="B3395" s="16" t="s">
        <v>841</v>
      </c>
      <c r="C3395" s="16" t="s">
        <v>208</v>
      </c>
      <c r="D3395" s="15">
        <v>34</v>
      </c>
      <c r="E3395" s="15" t="s">
        <v>38</v>
      </c>
      <c r="F3395" s="16" t="s">
        <v>372</v>
      </c>
      <c r="G3395" s="15" t="s">
        <v>387</v>
      </c>
      <c r="H3395" s="89" t="s">
        <v>384</v>
      </c>
      <c r="I3395" s="61">
        <v>5822.1663326098496</v>
      </c>
    </row>
    <row r="3396" spans="2:9" hidden="1" x14ac:dyDescent="0.3">
      <c r="B3396" s="16" t="s">
        <v>841</v>
      </c>
      <c r="C3396" s="16" t="s">
        <v>208</v>
      </c>
      <c r="D3396" s="15">
        <v>35</v>
      </c>
      <c r="E3396" s="15" t="s">
        <v>40</v>
      </c>
      <c r="F3396" s="16" t="s">
        <v>372</v>
      </c>
      <c r="G3396" s="15" t="s">
        <v>388</v>
      </c>
      <c r="H3396" s="89" t="s">
        <v>384</v>
      </c>
      <c r="I3396" s="61">
        <v>192208.28987993568</v>
      </c>
    </row>
    <row r="3397" spans="2:9" hidden="1" x14ac:dyDescent="0.3">
      <c r="B3397" s="16" t="s">
        <v>841</v>
      </c>
      <c r="C3397" s="16" t="s">
        <v>208</v>
      </c>
      <c r="D3397" s="15">
        <v>38</v>
      </c>
      <c r="E3397" s="15" t="s">
        <v>42</v>
      </c>
      <c r="F3397" s="16" t="s">
        <v>372</v>
      </c>
      <c r="G3397" s="15" t="s">
        <v>389</v>
      </c>
      <c r="H3397" s="89" t="s">
        <v>374</v>
      </c>
      <c r="I3397" s="61">
        <v>74035.785731530792</v>
      </c>
    </row>
    <row r="3398" spans="2:9" hidden="1" x14ac:dyDescent="0.3">
      <c r="B3398" s="16" t="s">
        <v>841</v>
      </c>
      <c r="C3398" s="16" t="s">
        <v>208</v>
      </c>
      <c r="D3398" s="15">
        <v>42</v>
      </c>
      <c r="E3398" s="15" t="s">
        <v>44</v>
      </c>
      <c r="F3398" s="16" t="s">
        <v>372</v>
      </c>
      <c r="G3398" s="15" t="s">
        <v>390</v>
      </c>
      <c r="H3398" s="89" t="s">
        <v>374</v>
      </c>
      <c r="I3398" s="61">
        <v>13815.800111844437</v>
      </c>
    </row>
    <row r="3399" spans="2:9" hidden="1" x14ac:dyDescent="0.3">
      <c r="B3399" s="16" t="s">
        <v>841</v>
      </c>
      <c r="C3399" s="16" t="s">
        <v>208</v>
      </c>
      <c r="D3399" s="15">
        <v>59</v>
      </c>
      <c r="E3399" s="15" t="s">
        <v>46</v>
      </c>
      <c r="F3399" s="16" t="s">
        <v>372</v>
      </c>
      <c r="G3399" s="15" t="s">
        <v>391</v>
      </c>
      <c r="H3399" s="89" t="s">
        <v>374</v>
      </c>
      <c r="I3399" s="61">
        <v>103468.41894753797</v>
      </c>
    </row>
    <row r="3400" spans="2:9" hidden="1" x14ac:dyDescent="0.3">
      <c r="B3400" s="16" t="s">
        <v>841</v>
      </c>
      <c r="C3400" s="16" t="s">
        <v>208</v>
      </c>
      <c r="D3400" s="15">
        <v>65</v>
      </c>
      <c r="E3400" s="15" t="s">
        <v>48</v>
      </c>
      <c r="F3400" s="16" t="s">
        <v>372</v>
      </c>
      <c r="G3400" s="15" t="s">
        <v>392</v>
      </c>
      <c r="H3400" s="89" t="s">
        <v>393</v>
      </c>
      <c r="I3400" s="61">
        <v>1053.7547363848566</v>
      </c>
    </row>
    <row r="3401" spans="2:9" hidden="1" x14ac:dyDescent="0.3">
      <c r="B3401" s="16" t="s">
        <v>841</v>
      </c>
      <c r="C3401" s="16" t="s">
        <v>208</v>
      </c>
      <c r="D3401" s="15">
        <v>84</v>
      </c>
      <c r="E3401" s="15" t="s">
        <v>50</v>
      </c>
      <c r="F3401" s="16" t="s">
        <v>372</v>
      </c>
      <c r="G3401" s="15" t="s">
        <v>394</v>
      </c>
      <c r="H3401" s="89" t="s">
        <v>393</v>
      </c>
      <c r="I3401" s="61">
        <v>6281.2910801293392</v>
      </c>
    </row>
    <row r="3402" spans="2:9" hidden="1" x14ac:dyDescent="0.3">
      <c r="B3402" s="16" t="s">
        <v>841</v>
      </c>
      <c r="C3402" s="16" t="s">
        <v>208</v>
      </c>
      <c r="D3402" s="15">
        <v>90</v>
      </c>
      <c r="E3402" s="15" t="s">
        <v>52</v>
      </c>
      <c r="F3402" s="16" t="s">
        <v>372</v>
      </c>
      <c r="G3402" s="15" t="s">
        <v>395</v>
      </c>
      <c r="H3402" s="89" t="s">
        <v>384</v>
      </c>
      <c r="I3402" s="61">
        <v>291467.24397590361</v>
      </c>
    </row>
    <row r="3403" spans="2:9" hidden="1" x14ac:dyDescent="0.3">
      <c r="B3403" s="16" t="s">
        <v>841</v>
      </c>
      <c r="C3403" s="16" t="s">
        <v>208</v>
      </c>
      <c r="D3403" s="15">
        <v>91</v>
      </c>
      <c r="E3403" s="15" t="s">
        <v>54</v>
      </c>
      <c r="F3403" s="16" t="s">
        <v>372</v>
      </c>
      <c r="G3403" s="15" t="s">
        <v>396</v>
      </c>
      <c r="H3403" s="89" t="s">
        <v>384</v>
      </c>
      <c r="I3403" s="61">
        <v>297668.67469879508</v>
      </c>
    </row>
    <row r="3404" spans="2:9" hidden="1" x14ac:dyDescent="0.3">
      <c r="B3404" s="16" t="s">
        <v>841</v>
      </c>
      <c r="C3404" s="16" t="s">
        <v>208</v>
      </c>
      <c r="D3404" s="15">
        <v>98</v>
      </c>
      <c r="E3404" s="15" t="s">
        <v>56</v>
      </c>
      <c r="F3404" s="16" t="s">
        <v>372</v>
      </c>
      <c r="G3404" s="15" t="s">
        <v>397</v>
      </c>
      <c r="H3404" s="89" t="s">
        <v>381</v>
      </c>
      <c r="I3404" s="61">
        <v>675749.02943222411</v>
      </c>
    </row>
    <row r="3405" spans="2:9" hidden="1" x14ac:dyDescent="0.3">
      <c r="B3405" s="16" t="s">
        <v>841</v>
      </c>
      <c r="C3405" s="16" t="s">
        <v>208</v>
      </c>
      <c r="D3405" s="15">
        <v>109</v>
      </c>
      <c r="E3405" s="15" t="s">
        <v>58</v>
      </c>
      <c r="F3405" s="16" t="s">
        <v>372</v>
      </c>
      <c r="G3405" s="15" t="s">
        <v>398</v>
      </c>
      <c r="H3405" s="89" t="s">
        <v>393</v>
      </c>
      <c r="I3405" s="61">
        <v>7029.7195192534828</v>
      </c>
    </row>
    <row r="3406" spans="2:9" hidden="1" x14ac:dyDescent="0.3">
      <c r="B3406" s="16" t="s">
        <v>841</v>
      </c>
      <c r="C3406" s="16" t="s">
        <v>208</v>
      </c>
      <c r="D3406" s="15">
        <v>114</v>
      </c>
      <c r="E3406" s="15" t="s">
        <v>60</v>
      </c>
      <c r="F3406" s="16" t="s">
        <v>372</v>
      </c>
      <c r="G3406" s="15" t="s">
        <v>399</v>
      </c>
      <c r="H3406" s="89" t="s">
        <v>376</v>
      </c>
      <c r="I3406" s="61">
        <v>279064.38253012043</v>
      </c>
    </row>
    <row r="3407" spans="2:9" hidden="1" x14ac:dyDescent="0.3">
      <c r="B3407" s="16" t="s">
        <v>841</v>
      </c>
      <c r="C3407" s="16" t="s">
        <v>208</v>
      </c>
      <c r="D3407" s="15">
        <v>125</v>
      </c>
      <c r="E3407" s="15" t="s">
        <v>62</v>
      </c>
      <c r="F3407" s="16" t="s">
        <v>372</v>
      </c>
      <c r="G3407" s="15" t="s">
        <v>400</v>
      </c>
      <c r="H3407" s="89" t="s">
        <v>381</v>
      </c>
      <c r="I3407" s="61">
        <v>299110.31727347593</v>
      </c>
    </row>
    <row r="3408" spans="2:9" hidden="1" x14ac:dyDescent="0.3">
      <c r="B3408" s="16" t="s">
        <v>841</v>
      </c>
      <c r="C3408" s="16" t="s">
        <v>208</v>
      </c>
      <c r="D3408" s="15">
        <v>127</v>
      </c>
      <c r="E3408" s="15" t="s">
        <v>64</v>
      </c>
      <c r="F3408" s="16" t="s">
        <v>372</v>
      </c>
      <c r="G3408" s="15" t="s">
        <v>401</v>
      </c>
      <c r="H3408" s="89" t="s">
        <v>393</v>
      </c>
      <c r="I3408" s="61">
        <v>5751.7019246102036</v>
      </c>
    </row>
    <row r="3409" spans="2:9" hidden="1" x14ac:dyDescent="0.3">
      <c r="B3409" s="16" t="s">
        <v>841</v>
      </c>
      <c r="C3409" s="16" t="s">
        <v>208</v>
      </c>
      <c r="D3409" s="15">
        <v>128</v>
      </c>
      <c r="E3409" s="15" t="s">
        <v>66</v>
      </c>
      <c r="F3409" s="16" t="s">
        <v>372</v>
      </c>
      <c r="G3409" s="15" t="s">
        <v>402</v>
      </c>
      <c r="H3409" s="89" t="s">
        <v>384</v>
      </c>
      <c r="I3409" s="61">
        <v>138362.31456564041</v>
      </c>
    </row>
    <row r="3410" spans="2:9" hidden="1" x14ac:dyDescent="0.3">
      <c r="B3410" s="16" t="s">
        <v>841</v>
      </c>
      <c r="C3410" s="16" t="s">
        <v>208</v>
      </c>
      <c r="D3410" s="19">
        <v>130</v>
      </c>
      <c r="E3410" s="19" t="s">
        <v>68</v>
      </c>
      <c r="F3410" s="20" t="s">
        <v>372</v>
      </c>
      <c r="G3410" s="19" t="s">
        <v>403</v>
      </c>
      <c r="H3410" s="90" t="s">
        <v>404</v>
      </c>
      <c r="I3410" s="62">
        <v>143415.38046658371</v>
      </c>
    </row>
    <row r="3411" spans="2:9" hidden="1" x14ac:dyDescent="0.3">
      <c r="B3411" s="16" t="s">
        <v>207</v>
      </c>
      <c r="C3411" s="16" t="s">
        <v>207</v>
      </c>
      <c r="D3411" s="15">
        <v>2</v>
      </c>
      <c r="E3411" s="15" t="s">
        <v>6</v>
      </c>
      <c r="F3411" s="16" t="s">
        <v>372</v>
      </c>
      <c r="G3411" s="15" t="s">
        <v>373</v>
      </c>
      <c r="H3411" s="89" t="s">
        <v>374</v>
      </c>
      <c r="I3411" s="61">
        <v>5657.3834911453187</v>
      </c>
    </row>
    <row r="3412" spans="2:9" hidden="1" x14ac:dyDescent="0.3">
      <c r="B3412" s="16" t="s">
        <v>207</v>
      </c>
      <c r="C3412" s="16" t="s">
        <v>207</v>
      </c>
      <c r="D3412" s="15">
        <v>11</v>
      </c>
      <c r="E3412" s="15" t="s">
        <v>10</v>
      </c>
      <c r="F3412" s="16" t="s">
        <v>372</v>
      </c>
      <c r="G3412" s="15" t="s">
        <v>375</v>
      </c>
      <c r="H3412" s="89" t="s">
        <v>376</v>
      </c>
      <c r="I3412" s="61">
        <v>223251.50602409636</v>
      </c>
    </row>
    <row r="3413" spans="2:9" hidden="1" x14ac:dyDescent="0.3">
      <c r="B3413" s="16" t="s">
        <v>207</v>
      </c>
      <c r="C3413" s="16" t="s">
        <v>207</v>
      </c>
      <c r="D3413" s="15">
        <v>23</v>
      </c>
      <c r="E3413" s="15" t="s">
        <v>323</v>
      </c>
      <c r="F3413" s="16" t="s">
        <v>372</v>
      </c>
      <c r="G3413" s="15" t="s">
        <v>377</v>
      </c>
      <c r="H3413" s="89" t="s">
        <v>376</v>
      </c>
      <c r="I3413" s="61">
        <v>310071.53614457825</v>
      </c>
    </row>
    <row r="3414" spans="2:9" hidden="1" x14ac:dyDescent="0.3">
      <c r="B3414" s="16" t="s">
        <v>207</v>
      </c>
      <c r="C3414" s="16" t="s">
        <v>207</v>
      </c>
      <c r="D3414" s="15">
        <v>24</v>
      </c>
      <c r="E3414" s="15" t="s">
        <v>14</v>
      </c>
      <c r="F3414" s="16" t="s">
        <v>372</v>
      </c>
      <c r="G3414" s="15" t="s">
        <v>378</v>
      </c>
      <c r="H3414" s="89" t="s">
        <v>376</v>
      </c>
      <c r="I3414" s="61">
        <v>347280.12048192765</v>
      </c>
    </row>
    <row r="3415" spans="2:9" hidden="1" x14ac:dyDescent="0.3">
      <c r="B3415" s="16" t="s">
        <v>207</v>
      </c>
      <c r="C3415" s="16" t="s">
        <v>207</v>
      </c>
      <c r="D3415" s="15">
        <v>25</v>
      </c>
      <c r="E3415" s="15" t="s">
        <v>18</v>
      </c>
      <c r="F3415" s="16" t="s">
        <v>372</v>
      </c>
      <c r="G3415" s="15" t="s">
        <v>379</v>
      </c>
      <c r="H3415" s="89" t="s">
        <v>374</v>
      </c>
      <c r="I3415" s="61">
        <v>157738.86228738484</v>
      </c>
    </row>
    <row r="3416" spans="2:9" hidden="1" x14ac:dyDescent="0.3">
      <c r="B3416" s="16" t="s">
        <v>207</v>
      </c>
      <c r="C3416" s="16" t="s">
        <v>207</v>
      </c>
      <c r="D3416" s="15">
        <v>26</v>
      </c>
      <c r="E3416" s="15" t="s">
        <v>22</v>
      </c>
      <c r="F3416" s="16" t="s">
        <v>372</v>
      </c>
      <c r="G3416" s="15" t="s">
        <v>380</v>
      </c>
      <c r="H3416" s="89" t="s">
        <v>381</v>
      </c>
      <c r="I3416" s="61">
        <v>159941.99340861905</v>
      </c>
    </row>
    <row r="3417" spans="2:9" hidden="1" x14ac:dyDescent="0.3">
      <c r="B3417" s="16" t="s">
        <v>207</v>
      </c>
      <c r="C3417" s="16" t="s">
        <v>207</v>
      </c>
      <c r="D3417" s="15">
        <v>27</v>
      </c>
      <c r="E3417" s="15" t="s">
        <v>26</v>
      </c>
      <c r="F3417" s="16" t="s">
        <v>372</v>
      </c>
      <c r="G3417" s="15" t="s">
        <v>382</v>
      </c>
      <c r="H3417" s="89" t="s">
        <v>374</v>
      </c>
      <c r="I3417" s="61">
        <v>2925.9593385151343</v>
      </c>
    </row>
    <row r="3418" spans="2:9" hidden="1" x14ac:dyDescent="0.3">
      <c r="B3418" s="16" t="s">
        <v>207</v>
      </c>
      <c r="C3418" s="16" t="s">
        <v>207</v>
      </c>
      <c r="D3418" s="15">
        <v>28</v>
      </c>
      <c r="E3418" s="15" t="s">
        <v>30</v>
      </c>
      <c r="F3418" s="16" t="s">
        <v>372</v>
      </c>
      <c r="G3418" s="15" t="s">
        <v>383</v>
      </c>
      <c r="H3418" s="89" t="s">
        <v>384</v>
      </c>
      <c r="I3418" s="61">
        <v>223251.50602409636</v>
      </c>
    </row>
    <row r="3419" spans="2:9" hidden="1" x14ac:dyDescent="0.3">
      <c r="B3419" s="16" t="s">
        <v>207</v>
      </c>
      <c r="C3419" s="16" t="s">
        <v>207</v>
      </c>
      <c r="D3419" s="15">
        <v>29</v>
      </c>
      <c r="E3419" s="15" t="s">
        <v>34</v>
      </c>
      <c r="F3419" s="16" t="s">
        <v>372</v>
      </c>
      <c r="G3419" s="15" t="s">
        <v>385</v>
      </c>
      <c r="H3419" s="89" t="s">
        <v>384</v>
      </c>
      <c r="I3419" s="61">
        <v>204647.21385542164</v>
      </c>
    </row>
    <row r="3420" spans="2:9" hidden="1" x14ac:dyDescent="0.3">
      <c r="B3420" s="16" t="s">
        <v>207</v>
      </c>
      <c r="C3420" s="16" t="s">
        <v>207</v>
      </c>
      <c r="D3420" s="15">
        <v>31</v>
      </c>
      <c r="E3420" s="15" t="s">
        <v>36</v>
      </c>
      <c r="F3420" s="16" t="s">
        <v>372</v>
      </c>
      <c r="G3420" s="15" t="s">
        <v>386</v>
      </c>
      <c r="H3420" s="89" t="s">
        <v>384</v>
      </c>
      <c r="I3420" s="61">
        <v>15154.994311230314</v>
      </c>
    </row>
    <row r="3421" spans="2:9" hidden="1" x14ac:dyDescent="0.3">
      <c r="B3421" s="16" t="s">
        <v>207</v>
      </c>
      <c r="C3421" s="16" t="s">
        <v>207</v>
      </c>
      <c r="D3421" s="15">
        <v>34</v>
      </c>
      <c r="E3421" s="15" t="s">
        <v>38</v>
      </c>
      <c r="F3421" s="16" t="s">
        <v>372</v>
      </c>
      <c r="G3421" s="15" t="s">
        <v>387</v>
      </c>
      <c r="H3421" s="89" t="s">
        <v>384</v>
      </c>
      <c r="I3421" s="61">
        <v>9571.5753544612508</v>
      </c>
    </row>
    <row r="3422" spans="2:9" hidden="1" x14ac:dyDescent="0.3">
      <c r="B3422" s="16" t="s">
        <v>207</v>
      </c>
      <c r="C3422" s="16" t="s">
        <v>207</v>
      </c>
      <c r="D3422" s="15">
        <v>35</v>
      </c>
      <c r="E3422" s="15" t="s">
        <v>40</v>
      </c>
      <c r="F3422" s="16" t="s">
        <v>372</v>
      </c>
      <c r="G3422" s="15" t="s">
        <v>388</v>
      </c>
      <c r="H3422" s="89" t="s">
        <v>384</v>
      </c>
      <c r="I3422" s="61">
        <v>239612.16173789141</v>
      </c>
    </row>
    <row r="3423" spans="2:9" hidden="1" x14ac:dyDescent="0.3">
      <c r="B3423" s="16" t="s">
        <v>207</v>
      </c>
      <c r="C3423" s="16" t="s">
        <v>207</v>
      </c>
      <c r="D3423" s="15">
        <v>38</v>
      </c>
      <c r="E3423" s="15" t="s">
        <v>42</v>
      </c>
      <c r="F3423" s="16" t="s">
        <v>372</v>
      </c>
      <c r="G3423" s="15" t="s">
        <v>389</v>
      </c>
      <c r="H3423" s="89" t="s">
        <v>374</v>
      </c>
      <c r="I3423" s="61">
        <v>123346.50071916585</v>
      </c>
    </row>
    <row r="3424" spans="2:9" hidden="1" x14ac:dyDescent="0.3">
      <c r="B3424" s="16" t="s">
        <v>207</v>
      </c>
      <c r="C3424" s="16" t="s">
        <v>207</v>
      </c>
      <c r="D3424" s="15">
        <v>42</v>
      </c>
      <c r="E3424" s="15" t="s">
        <v>44</v>
      </c>
      <c r="F3424" s="16" t="s">
        <v>372</v>
      </c>
      <c r="G3424" s="15" t="s">
        <v>390</v>
      </c>
      <c r="H3424" s="89" t="s">
        <v>374</v>
      </c>
      <c r="I3424" s="61">
        <v>25524.200945229997</v>
      </c>
    </row>
    <row r="3425" spans="2:9" hidden="1" x14ac:dyDescent="0.3">
      <c r="B3425" s="16" t="s">
        <v>207</v>
      </c>
      <c r="C3425" s="16" t="s">
        <v>207</v>
      </c>
      <c r="D3425" s="15">
        <v>59</v>
      </c>
      <c r="E3425" s="15" t="s">
        <v>46</v>
      </c>
      <c r="F3425" s="16" t="s">
        <v>372</v>
      </c>
      <c r="G3425" s="15" t="s">
        <v>391</v>
      </c>
      <c r="H3425" s="89" t="s">
        <v>374</v>
      </c>
      <c r="I3425" s="61">
        <v>155047.42579288571</v>
      </c>
    </row>
    <row r="3426" spans="2:9" hidden="1" x14ac:dyDescent="0.3">
      <c r="B3426" s="16" t="s">
        <v>207</v>
      </c>
      <c r="C3426" s="16" t="s">
        <v>207</v>
      </c>
      <c r="D3426" s="15">
        <v>65</v>
      </c>
      <c r="E3426" s="15" t="s">
        <v>48</v>
      </c>
      <c r="F3426" s="16" t="s">
        <v>372</v>
      </c>
      <c r="G3426" s="15" t="s">
        <v>392</v>
      </c>
      <c r="H3426" s="89" t="s">
        <v>393</v>
      </c>
      <c r="I3426" s="61">
        <v>1579.0514724727077</v>
      </c>
    </row>
    <row r="3427" spans="2:9" hidden="1" x14ac:dyDescent="0.3">
      <c r="B3427" s="16" t="s">
        <v>207</v>
      </c>
      <c r="C3427" s="16" t="s">
        <v>207</v>
      </c>
      <c r="D3427" s="15">
        <v>84</v>
      </c>
      <c r="E3427" s="15" t="s">
        <v>50</v>
      </c>
      <c r="F3427" s="16" t="s">
        <v>372</v>
      </c>
      <c r="G3427" s="15" t="s">
        <v>394</v>
      </c>
      <c r="H3427" s="89" t="s">
        <v>393</v>
      </c>
      <c r="I3427" s="61">
        <v>9302.1460843373461</v>
      </c>
    </row>
    <row r="3428" spans="2:9" hidden="1" x14ac:dyDescent="0.3">
      <c r="B3428" s="16" t="s">
        <v>207</v>
      </c>
      <c r="C3428" s="16" t="s">
        <v>207</v>
      </c>
      <c r="D3428" s="15">
        <v>90</v>
      </c>
      <c r="E3428" s="15" t="s">
        <v>52</v>
      </c>
      <c r="F3428" s="16" t="s">
        <v>372</v>
      </c>
      <c r="G3428" s="15" t="s">
        <v>395</v>
      </c>
      <c r="H3428" s="89" t="s">
        <v>384</v>
      </c>
      <c r="I3428" s="61">
        <v>260460.09036144576</v>
      </c>
    </row>
    <row r="3429" spans="2:9" hidden="1" x14ac:dyDescent="0.3">
      <c r="B3429" s="16" t="s">
        <v>207</v>
      </c>
      <c r="C3429" s="16" t="s">
        <v>207</v>
      </c>
      <c r="D3429" s="15">
        <v>91</v>
      </c>
      <c r="E3429" s="15" t="s">
        <v>54</v>
      </c>
      <c r="F3429" s="16" t="s">
        <v>372</v>
      </c>
      <c r="G3429" s="15" t="s">
        <v>396</v>
      </c>
      <c r="H3429" s="89" t="s">
        <v>384</v>
      </c>
      <c r="I3429" s="61">
        <v>279881.76803362364</v>
      </c>
    </row>
    <row r="3430" spans="2:9" hidden="1" x14ac:dyDescent="0.3">
      <c r="B3430" s="16" t="s">
        <v>207</v>
      </c>
      <c r="C3430" s="16" t="s">
        <v>207</v>
      </c>
      <c r="D3430" s="15">
        <v>98</v>
      </c>
      <c r="E3430" s="15" t="s">
        <v>56</v>
      </c>
      <c r="F3430" s="16" t="s">
        <v>372</v>
      </c>
      <c r="G3430" s="15" t="s">
        <v>397</v>
      </c>
      <c r="H3430" s="89" t="s">
        <v>381</v>
      </c>
      <c r="I3430" s="61">
        <v>1012609.9206041878</v>
      </c>
    </row>
    <row r="3431" spans="2:9" hidden="1" x14ac:dyDescent="0.3">
      <c r="B3431" s="16" t="s">
        <v>207</v>
      </c>
      <c r="C3431" s="16" t="s">
        <v>207</v>
      </c>
      <c r="D3431" s="15">
        <v>109</v>
      </c>
      <c r="E3431" s="15" t="s">
        <v>58</v>
      </c>
      <c r="F3431" s="16" t="s">
        <v>372</v>
      </c>
      <c r="G3431" s="15" t="s">
        <v>398</v>
      </c>
      <c r="H3431" s="89" t="s">
        <v>393</v>
      </c>
      <c r="I3431" s="61">
        <v>14692.780368173777</v>
      </c>
    </row>
    <row r="3432" spans="2:9" hidden="1" x14ac:dyDescent="0.3">
      <c r="B3432" s="16" t="s">
        <v>207</v>
      </c>
      <c r="C3432" s="16" t="s">
        <v>207</v>
      </c>
      <c r="D3432" s="15">
        <v>114</v>
      </c>
      <c r="E3432" s="15" t="s">
        <v>60</v>
      </c>
      <c r="F3432" s="16" t="s">
        <v>372</v>
      </c>
      <c r="G3432" s="15" t="s">
        <v>399</v>
      </c>
      <c r="H3432" s="89" t="s">
        <v>376</v>
      </c>
      <c r="I3432" s="61">
        <v>223251.50602409636</v>
      </c>
    </row>
    <row r="3433" spans="2:9" hidden="1" x14ac:dyDescent="0.3">
      <c r="B3433" s="16" t="s">
        <v>207</v>
      </c>
      <c r="C3433" s="16" t="s">
        <v>207</v>
      </c>
      <c r="D3433" s="15">
        <v>125</v>
      </c>
      <c r="E3433" s="15" t="s">
        <v>62</v>
      </c>
      <c r="F3433" s="16" t="s">
        <v>372</v>
      </c>
      <c r="G3433" s="15" t="s">
        <v>400</v>
      </c>
      <c r="H3433" s="89" t="s">
        <v>381</v>
      </c>
      <c r="I3433" s="61">
        <v>380100.98900164943</v>
      </c>
    </row>
    <row r="3434" spans="2:9" hidden="1" x14ac:dyDescent="0.3">
      <c r="B3434" s="16" t="s">
        <v>207</v>
      </c>
      <c r="C3434" s="16" t="s">
        <v>207</v>
      </c>
      <c r="D3434" s="15">
        <v>127</v>
      </c>
      <c r="E3434" s="15" t="s">
        <v>64</v>
      </c>
      <c r="F3434" s="16" t="s">
        <v>372</v>
      </c>
      <c r="G3434" s="15" t="s">
        <v>401</v>
      </c>
      <c r="H3434" s="89" t="s">
        <v>393</v>
      </c>
      <c r="I3434" s="61">
        <v>9302.1460843373461</v>
      </c>
    </row>
    <row r="3435" spans="2:9" hidden="1" x14ac:dyDescent="0.3">
      <c r="B3435" s="16" t="s">
        <v>207</v>
      </c>
      <c r="C3435" s="16" t="s">
        <v>207</v>
      </c>
      <c r="D3435" s="15">
        <v>128</v>
      </c>
      <c r="E3435" s="15" t="s">
        <v>66</v>
      </c>
      <c r="F3435" s="16" t="s">
        <v>372</v>
      </c>
      <c r="G3435" s="15" t="s">
        <v>402</v>
      </c>
      <c r="H3435" s="89" t="s">
        <v>384</v>
      </c>
      <c r="I3435" s="61">
        <v>207335.92837661217</v>
      </c>
    </row>
    <row r="3436" spans="2:9" hidden="1" x14ac:dyDescent="0.3">
      <c r="B3436" s="16" t="s">
        <v>207</v>
      </c>
      <c r="C3436" s="16" t="s">
        <v>207</v>
      </c>
      <c r="D3436" s="19">
        <v>130</v>
      </c>
      <c r="E3436" s="19" t="s">
        <v>68</v>
      </c>
      <c r="F3436" s="20" t="s">
        <v>372</v>
      </c>
      <c r="G3436" s="19" t="s">
        <v>403</v>
      </c>
      <c r="H3436" s="90" t="s">
        <v>404</v>
      </c>
      <c r="I3436" s="62">
        <v>215226.12508858959</v>
      </c>
    </row>
    <row r="3437" spans="2:9" hidden="1" x14ac:dyDescent="0.3">
      <c r="B3437" s="16" t="s">
        <v>231</v>
      </c>
      <c r="C3437" s="16" t="s">
        <v>231</v>
      </c>
      <c r="D3437" s="15">
        <v>2</v>
      </c>
      <c r="E3437" s="15" t="s">
        <v>6</v>
      </c>
      <c r="F3437" s="16" t="s">
        <v>372</v>
      </c>
      <c r="G3437" s="15" t="s">
        <v>373</v>
      </c>
      <c r="H3437" s="89" t="s">
        <v>374</v>
      </c>
      <c r="I3437" s="61">
        <v>5657.3834911453187</v>
      </c>
    </row>
    <row r="3438" spans="2:9" hidden="1" x14ac:dyDescent="0.3">
      <c r="B3438" s="16" t="s">
        <v>231</v>
      </c>
      <c r="C3438" s="16" t="s">
        <v>231</v>
      </c>
      <c r="D3438" s="15">
        <v>11</v>
      </c>
      <c r="E3438" s="15" t="s">
        <v>10</v>
      </c>
      <c r="F3438" s="16" t="s">
        <v>372</v>
      </c>
      <c r="G3438" s="15" t="s">
        <v>375</v>
      </c>
      <c r="H3438" s="89" t="s">
        <v>376</v>
      </c>
      <c r="I3438" s="61">
        <v>155407.85391566262</v>
      </c>
    </row>
    <row r="3439" spans="2:9" hidden="1" x14ac:dyDescent="0.3">
      <c r="B3439" s="16" t="s">
        <v>231</v>
      </c>
      <c r="C3439" s="16" t="s">
        <v>231</v>
      </c>
      <c r="D3439" s="15">
        <v>23</v>
      </c>
      <c r="E3439" s="15" t="s">
        <v>323</v>
      </c>
      <c r="F3439" s="16" t="s">
        <v>372</v>
      </c>
      <c r="G3439" s="15" t="s">
        <v>377</v>
      </c>
      <c r="H3439" s="89" t="s">
        <v>376</v>
      </c>
      <c r="I3439" s="61">
        <v>258056.5326532544</v>
      </c>
    </row>
    <row r="3440" spans="2:9" hidden="1" x14ac:dyDescent="0.3">
      <c r="B3440" s="16" t="s">
        <v>231</v>
      </c>
      <c r="C3440" s="16" t="s">
        <v>231</v>
      </c>
      <c r="D3440" s="15">
        <v>24</v>
      </c>
      <c r="E3440" s="15" t="s">
        <v>14</v>
      </c>
      <c r="F3440" s="16" t="s">
        <v>372</v>
      </c>
      <c r="G3440" s="15" t="s">
        <v>378</v>
      </c>
      <c r="H3440" s="89" t="s">
        <v>376</v>
      </c>
      <c r="I3440" s="61">
        <v>262544.1240488374</v>
      </c>
    </row>
    <row r="3441" spans="2:9" hidden="1" x14ac:dyDescent="0.3">
      <c r="B3441" s="16" t="s">
        <v>231</v>
      </c>
      <c r="C3441" s="16" t="s">
        <v>231</v>
      </c>
      <c r="D3441" s="15">
        <v>25</v>
      </c>
      <c r="E3441" s="15" t="s">
        <v>18</v>
      </c>
      <c r="F3441" s="16" t="s">
        <v>372</v>
      </c>
      <c r="G3441" s="15" t="s">
        <v>379</v>
      </c>
      <c r="H3441" s="89" t="s">
        <v>374</v>
      </c>
      <c r="I3441" s="61">
        <v>131137.52457921836</v>
      </c>
    </row>
    <row r="3442" spans="2:9" hidden="1" x14ac:dyDescent="0.3">
      <c r="B3442" s="16" t="s">
        <v>231</v>
      </c>
      <c r="C3442" s="16" t="s">
        <v>231</v>
      </c>
      <c r="D3442" s="15">
        <v>26</v>
      </c>
      <c r="E3442" s="15" t="s">
        <v>22</v>
      </c>
      <c r="F3442" s="16" t="s">
        <v>372</v>
      </c>
      <c r="G3442" s="15" t="s">
        <v>380</v>
      </c>
      <c r="H3442" s="89" t="s">
        <v>381</v>
      </c>
      <c r="I3442" s="61">
        <v>159941.99340861905</v>
      </c>
    </row>
    <row r="3443" spans="2:9" hidden="1" x14ac:dyDescent="0.3">
      <c r="B3443" s="16" t="s">
        <v>231</v>
      </c>
      <c r="C3443" s="16" t="s">
        <v>231</v>
      </c>
      <c r="D3443" s="15">
        <v>27</v>
      </c>
      <c r="E3443" s="15" t="s">
        <v>26</v>
      </c>
      <c r="F3443" s="16" t="s">
        <v>372</v>
      </c>
      <c r="G3443" s="15" t="s">
        <v>382</v>
      </c>
      <c r="H3443" s="89" t="s">
        <v>374</v>
      </c>
      <c r="I3443" s="61">
        <v>2925.9593385151343</v>
      </c>
    </row>
    <row r="3444" spans="2:9" hidden="1" x14ac:dyDescent="0.3">
      <c r="B3444" s="16" t="s">
        <v>231</v>
      </c>
      <c r="C3444" s="16" t="s">
        <v>231</v>
      </c>
      <c r="D3444" s="15">
        <v>28</v>
      </c>
      <c r="E3444" s="15" t="s">
        <v>30</v>
      </c>
      <c r="F3444" s="16" t="s">
        <v>372</v>
      </c>
      <c r="G3444" s="15" t="s">
        <v>383</v>
      </c>
      <c r="H3444" s="89" t="s">
        <v>384</v>
      </c>
      <c r="I3444" s="61">
        <v>195685.7253569384</v>
      </c>
    </row>
    <row r="3445" spans="2:9" hidden="1" x14ac:dyDescent="0.3">
      <c r="B3445" s="16" t="s">
        <v>231</v>
      </c>
      <c r="C3445" s="16" t="s">
        <v>231</v>
      </c>
      <c r="D3445" s="15">
        <v>29</v>
      </c>
      <c r="E3445" s="15" t="s">
        <v>34</v>
      </c>
      <c r="F3445" s="16" t="s">
        <v>372</v>
      </c>
      <c r="G3445" s="15" t="s">
        <v>385</v>
      </c>
      <c r="H3445" s="89" t="s">
        <v>384</v>
      </c>
      <c r="I3445" s="61">
        <v>208744.98175482923</v>
      </c>
    </row>
    <row r="3446" spans="2:9" hidden="1" x14ac:dyDescent="0.3">
      <c r="B3446" s="16" t="s">
        <v>231</v>
      </c>
      <c r="C3446" s="16" t="s">
        <v>231</v>
      </c>
      <c r="D3446" s="15">
        <v>31</v>
      </c>
      <c r="E3446" s="15" t="s">
        <v>36</v>
      </c>
      <c r="F3446" s="16" t="s">
        <v>372</v>
      </c>
      <c r="G3446" s="15" t="s">
        <v>386</v>
      </c>
      <c r="H3446" s="89" t="s">
        <v>384</v>
      </c>
      <c r="I3446" s="61">
        <v>17548.424372554557</v>
      </c>
    </row>
    <row r="3447" spans="2:9" hidden="1" x14ac:dyDescent="0.3">
      <c r="B3447" s="16" t="s">
        <v>231</v>
      </c>
      <c r="C3447" s="16" t="s">
        <v>231</v>
      </c>
      <c r="D3447" s="15">
        <v>34</v>
      </c>
      <c r="E3447" s="15" t="s">
        <v>38</v>
      </c>
      <c r="F3447" s="16" t="s">
        <v>372</v>
      </c>
      <c r="G3447" s="15" t="s">
        <v>387</v>
      </c>
      <c r="H3447" s="89" t="s">
        <v>384</v>
      </c>
      <c r="I3447" s="61">
        <v>9043.7531375502003</v>
      </c>
    </row>
    <row r="3448" spans="2:9" hidden="1" x14ac:dyDescent="0.3">
      <c r="B3448" s="16" t="s">
        <v>231</v>
      </c>
      <c r="C3448" s="16" t="s">
        <v>231</v>
      </c>
      <c r="D3448" s="15">
        <v>35</v>
      </c>
      <c r="E3448" s="15" t="s">
        <v>40</v>
      </c>
      <c r="F3448" s="16" t="s">
        <v>372</v>
      </c>
      <c r="G3448" s="15" t="s">
        <v>388</v>
      </c>
      <c r="H3448" s="89" t="s">
        <v>384</v>
      </c>
      <c r="I3448" s="61">
        <v>241561.49223005911</v>
      </c>
    </row>
    <row r="3449" spans="2:9" hidden="1" x14ac:dyDescent="0.3">
      <c r="B3449" s="16" t="s">
        <v>231</v>
      </c>
      <c r="C3449" s="16" t="s">
        <v>231</v>
      </c>
      <c r="D3449" s="15">
        <v>38</v>
      </c>
      <c r="E3449" s="15" t="s">
        <v>42</v>
      </c>
      <c r="F3449" s="16" t="s">
        <v>372</v>
      </c>
      <c r="G3449" s="15" t="s">
        <v>389</v>
      </c>
      <c r="H3449" s="89" t="s">
        <v>374</v>
      </c>
      <c r="I3449" s="61">
        <v>123346.50071916585</v>
      </c>
    </row>
    <row r="3450" spans="2:9" hidden="1" x14ac:dyDescent="0.3">
      <c r="B3450" s="16" t="s">
        <v>231</v>
      </c>
      <c r="C3450" s="16" t="s">
        <v>231</v>
      </c>
      <c r="D3450" s="15">
        <v>42</v>
      </c>
      <c r="E3450" s="15" t="s">
        <v>44</v>
      </c>
      <c r="F3450" s="16" t="s">
        <v>372</v>
      </c>
      <c r="G3450" s="15" t="s">
        <v>390</v>
      </c>
      <c r="H3450" s="89" t="s">
        <v>374</v>
      </c>
      <c r="I3450" s="61">
        <v>12402.86144578313</v>
      </c>
    </row>
    <row r="3451" spans="2:9" hidden="1" x14ac:dyDescent="0.3">
      <c r="B3451" s="16" t="s">
        <v>231</v>
      </c>
      <c r="C3451" s="16" t="s">
        <v>231</v>
      </c>
      <c r="D3451" s="15">
        <v>59</v>
      </c>
      <c r="E3451" s="15" t="s">
        <v>46</v>
      </c>
      <c r="F3451" s="16" t="s">
        <v>372</v>
      </c>
      <c r="G3451" s="15" t="s">
        <v>391</v>
      </c>
      <c r="H3451" s="89" t="s">
        <v>374</v>
      </c>
      <c r="I3451" s="61">
        <v>155047.42579288571</v>
      </c>
    </row>
    <row r="3452" spans="2:9" hidden="1" x14ac:dyDescent="0.3">
      <c r="B3452" s="16" t="s">
        <v>231</v>
      </c>
      <c r="C3452" s="16" t="s">
        <v>231</v>
      </c>
      <c r="D3452" s="15">
        <v>65</v>
      </c>
      <c r="E3452" s="15" t="s">
        <v>48</v>
      </c>
      <c r="F3452" s="16" t="s">
        <v>372</v>
      </c>
      <c r="G3452" s="15" t="s">
        <v>392</v>
      </c>
      <c r="H3452" s="89" t="s">
        <v>393</v>
      </c>
      <c r="I3452" s="61">
        <v>1279.9753012048188</v>
      </c>
    </row>
    <row r="3453" spans="2:9" hidden="1" x14ac:dyDescent="0.3">
      <c r="B3453" s="16" t="s">
        <v>231</v>
      </c>
      <c r="C3453" s="16" t="s">
        <v>231</v>
      </c>
      <c r="D3453" s="15">
        <v>84</v>
      </c>
      <c r="E3453" s="15" t="s">
        <v>50</v>
      </c>
      <c r="F3453" s="16" t="s">
        <v>372</v>
      </c>
      <c r="G3453" s="15" t="s">
        <v>394</v>
      </c>
      <c r="H3453" s="89" t="s">
        <v>393</v>
      </c>
      <c r="I3453" s="61">
        <v>9302.1460843373461</v>
      </c>
    </row>
    <row r="3454" spans="2:9" hidden="1" x14ac:dyDescent="0.3">
      <c r="B3454" s="16" t="s">
        <v>231</v>
      </c>
      <c r="C3454" s="16" t="s">
        <v>231</v>
      </c>
      <c r="D3454" s="15">
        <v>90</v>
      </c>
      <c r="E3454" s="15" t="s">
        <v>52</v>
      </c>
      <c r="F3454" s="16" t="s">
        <v>372</v>
      </c>
      <c r="G3454" s="15" t="s">
        <v>395</v>
      </c>
      <c r="H3454" s="89" t="s">
        <v>384</v>
      </c>
      <c r="I3454" s="61">
        <v>314211.11358855368</v>
      </c>
    </row>
    <row r="3455" spans="2:9" hidden="1" x14ac:dyDescent="0.3">
      <c r="B3455" s="16" t="s">
        <v>231</v>
      </c>
      <c r="C3455" s="16" t="s">
        <v>231</v>
      </c>
      <c r="D3455" s="15">
        <v>91</v>
      </c>
      <c r="E3455" s="15" t="s">
        <v>54</v>
      </c>
      <c r="F3455" s="16" t="s">
        <v>372</v>
      </c>
      <c r="G3455" s="15" t="s">
        <v>396</v>
      </c>
      <c r="H3455" s="89" t="s">
        <v>384</v>
      </c>
      <c r="I3455" s="61">
        <v>279881.76803362364</v>
      </c>
    </row>
    <row r="3456" spans="2:9" hidden="1" x14ac:dyDescent="0.3">
      <c r="B3456" s="16" t="s">
        <v>231</v>
      </c>
      <c r="C3456" s="16" t="s">
        <v>231</v>
      </c>
      <c r="D3456" s="15">
        <v>98</v>
      </c>
      <c r="E3456" s="15" t="s">
        <v>56</v>
      </c>
      <c r="F3456" s="16" t="s">
        <v>372</v>
      </c>
      <c r="G3456" s="15" t="s">
        <v>397</v>
      </c>
      <c r="H3456" s="89" t="s">
        <v>381</v>
      </c>
      <c r="I3456" s="61">
        <v>820580.75496987929</v>
      </c>
    </row>
    <row r="3457" spans="2:9" hidden="1" x14ac:dyDescent="0.3">
      <c r="B3457" s="16" t="s">
        <v>231</v>
      </c>
      <c r="C3457" s="16" t="s">
        <v>231</v>
      </c>
      <c r="D3457" s="15">
        <v>109</v>
      </c>
      <c r="E3457" s="15" t="s">
        <v>58</v>
      </c>
      <c r="F3457" s="16" t="s">
        <v>372</v>
      </c>
      <c r="G3457" s="15" t="s">
        <v>398</v>
      </c>
      <c r="H3457" s="89" t="s">
        <v>393</v>
      </c>
      <c r="I3457" s="61">
        <v>11906.746987951807</v>
      </c>
    </row>
    <row r="3458" spans="2:9" hidden="1" x14ac:dyDescent="0.3">
      <c r="B3458" s="16" t="s">
        <v>231</v>
      </c>
      <c r="C3458" s="16" t="s">
        <v>231</v>
      </c>
      <c r="D3458" s="15">
        <v>114</v>
      </c>
      <c r="E3458" s="15" t="s">
        <v>60</v>
      </c>
      <c r="F3458" s="16" t="s">
        <v>372</v>
      </c>
      <c r="G3458" s="15" t="s">
        <v>399</v>
      </c>
      <c r="H3458" s="89" t="s">
        <v>376</v>
      </c>
      <c r="I3458" s="61">
        <v>128693.45014401681</v>
      </c>
    </row>
    <row r="3459" spans="2:9" hidden="1" x14ac:dyDescent="0.3">
      <c r="B3459" s="16" t="s">
        <v>231</v>
      </c>
      <c r="C3459" s="16" t="s">
        <v>231</v>
      </c>
      <c r="D3459" s="15">
        <v>125</v>
      </c>
      <c r="E3459" s="15" t="s">
        <v>62</v>
      </c>
      <c r="F3459" s="16" t="s">
        <v>372</v>
      </c>
      <c r="G3459" s="15" t="s">
        <v>400</v>
      </c>
      <c r="H3459" s="89" t="s">
        <v>381</v>
      </c>
      <c r="I3459" s="61">
        <v>371717.47838855413</v>
      </c>
    </row>
    <row r="3460" spans="2:9" hidden="1" x14ac:dyDescent="0.3">
      <c r="B3460" s="16" t="s">
        <v>231</v>
      </c>
      <c r="C3460" s="16" t="s">
        <v>231</v>
      </c>
      <c r="D3460" s="15">
        <v>127</v>
      </c>
      <c r="E3460" s="15" t="s">
        <v>64</v>
      </c>
      <c r="F3460" s="16" t="s">
        <v>372</v>
      </c>
      <c r="G3460" s="15" t="s">
        <v>401</v>
      </c>
      <c r="H3460" s="89" t="s">
        <v>393</v>
      </c>
      <c r="I3460" s="61">
        <v>9302.1460843373461</v>
      </c>
    </row>
    <row r="3461" spans="2:9" hidden="1" x14ac:dyDescent="0.3">
      <c r="B3461" s="16" t="s">
        <v>231</v>
      </c>
      <c r="C3461" s="16" t="s">
        <v>231</v>
      </c>
      <c r="D3461" s="15">
        <v>128</v>
      </c>
      <c r="E3461" s="15" t="s">
        <v>66</v>
      </c>
      <c r="F3461" s="16" t="s">
        <v>372</v>
      </c>
      <c r="G3461" s="15" t="s">
        <v>402</v>
      </c>
      <c r="H3461" s="89" t="s">
        <v>384</v>
      </c>
      <c r="I3461" s="61">
        <v>173640.06024096382</v>
      </c>
    </row>
    <row r="3462" spans="2:9" hidden="1" x14ac:dyDescent="0.3">
      <c r="B3462" s="16" t="s">
        <v>231</v>
      </c>
      <c r="C3462" s="16" t="s">
        <v>231</v>
      </c>
      <c r="D3462" s="19">
        <v>130</v>
      </c>
      <c r="E3462" s="19" t="s">
        <v>68</v>
      </c>
      <c r="F3462" s="20" t="s">
        <v>372</v>
      </c>
      <c r="G3462" s="19" t="s">
        <v>403</v>
      </c>
      <c r="H3462" s="90" t="s">
        <v>404</v>
      </c>
      <c r="I3462" s="62">
        <v>214907.94762917567</v>
      </c>
    </row>
    <row r="3463" spans="2:9" hidden="1" x14ac:dyDescent="0.3">
      <c r="B3463" s="16" t="s">
        <v>269</v>
      </c>
      <c r="C3463" s="16" t="s">
        <v>269</v>
      </c>
      <c r="D3463" s="15">
        <v>2</v>
      </c>
      <c r="E3463" s="15" t="s">
        <v>6</v>
      </c>
      <c r="F3463" s="16" t="s">
        <v>372</v>
      </c>
      <c r="G3463" s="15" t="s">
        <v>373</v>
      </c>
      <c r="H3463" s="89" t="s">
        <v>374</v>
      </c>
      <c r="I3463" s="61">
        <v>5362.2270893340328</v>
      </c>
    </row>
    <row r="3464" spans="2:9" hidden="1" x14ac:dyDescent="0.3">
      <c r="B3464" s="16" t="s">
        <v>269</v>
      </c>
      <c r="C3464" s="16" t="s">
        <v>269</v>
      </c>
      <c r="D3464" s="15">
        <v>11</v>
      </c>
      <c r="E3464" s="15" t="s">
        <v>10</v>
      </c>
      <c r="F3464" s="16" t="s">
        <v>372</v>
      </c>
      <c r="G3464" s="15" t="s">
        <v>375</v>
      </c>
      <c r="H3464" s="89" t="s">
        <v>376</v>
      </c>
      <c r="I3464" s="61">
        <v>186042.92168674694</v>
      </c>
    </row>
    <row r="3465" spans="2:9" hidden="1" x14ac:dyDescent="0.3">
      <c r="B3465" s="16" t="s">
        <v>269</v>
      </c>
      <c r="C3465" s="16" t="s">
        <v>269</v>
      </c>
      <c r="D3465" s="15">
        <v>23</v>
      </c>
      <c r="E3465" s="15" t="s">
        <v>323</v>
      </c>
      <c r="F3465" s="16" t="s">
        <v>372</v>
      </c>
      <c r="G3465" s="15" t="s">
        <v>377</v>
      </c>
      <c r="H3465" s="89" t="s">
        <v>376</v>
      </c>
      <c r="I3465" s="61">
        <v>258056.5326532544</v>
      </c>
    </row>
    <row r="3466" spans="2:9" hidden="1" x14ac:dyDescent="0.3">
      <c r="B3466" s="16" t="s">
        <v>269</v>
      </c>
      <c r="C3466" s="16" t="s">
        <v>269</v>
      </c>
      <c r="D3466" s="15">
        <v>24</v>
      </c>
      <c r="E3466" s="15" t="s">
        <v>14</v>
      </c>
      <c r="F3466" s="16" t="s">
        <v>372</v>
      </c>
      <c r="G3466" s="15" t="s">
        <v>378</v>
      </c>
      <c r="H3466" s="89" t="s">
        <v>376</v>
      </c>
      <c r="I3466" s="61">
        <v>156338.58965272852</v>
      </c>
    </row>
    <row r="3467" spans="2:9" hidden="1" x14ac:dyDescent="0.3">
      <c r="B3467" s="16" t="s">
        <v>269</v>
      </c>
      <c r="C3467" s="16" t="s">
        <v>269</v>
      </c>
      <c r="D3467" s="15">
        <v>25</v>
      </c>
      <c r="E3467" s="15" t="s">
        <v>18</v>
      </c>
      <c r="F3467" s="16" t="s">
        <v>372</v>
      </c>
      <c r="G3467" s="15" t="s">
        <v>379</v>
      </c>
      <c r="H3467" s="89" t="s">
        <v>374</v>
      </c>
      <c r="I3467" s="61">
        <v>140183.60205527995</v>
      </c>
    </row>
    <row r="3468" spans="2:9" hidden="1" x14ac:dyDescent="0.3">
      <c r="B3468" s="16" t="s">
        <v>269</v>
      </c>
      <c r="C3468" s="16" t="s">
        <v>269</v>
      </c>
      <c r="D3468" s="15">
        <v>26</v>
      </c>
      <c r="E3468" s="15" t="s">
        <v>22</v>
      </c>
      <c r="F3468" s="16" t="s">
        <v>372</v>
      </c>
      <c r="G3468" s="15" t="s">
        <v>380</v>
      </c>
      <c r="H3468" s="89" t="s">
        <v>381</v>
      </c>
      <c r="I3468" s="61">
        <v>187606.30758327423</v>
      </c>
    </row>
    <row r="3469" spans="2:9" hidden="1" x14ac:dyDescent="0.3">
      <c r="B3469" s="16" t="s">
        <v>269</v>
      </c>
      <c r="C3469" s="16" t="s">
        <v>269</v>
      </c>
      <c r="D3469" s="15">
        <v>27</v>
      </c>
      <c r="E3469" s="15" t="s">
        <v>26</v>
      </c>
      <c r="F3469" s="16" t="s">
        <v>372</v>
      </c>
      <c r="G3469" s="15" t="s">
        <v>382</v>
      </c>
      <c r="H3469" s="89" t="s">
        <v>374</v>
      </c>
      <c r="I3469" s="61">
        <v>2925.9593385151343</v>
      </c>
    </row>
    <row r="3470" spans="2:9" hidden="1" x14ac:dyDescent="0.3">
      <c r="B3470" s="16" t="s">
        <v>269</v>
      </c>
      <c r="C3470" s="16" t="s">
        <v>269</v>
      </c>
      <c r="D3470" s="15">
        <v>28</v>
      </c>
      <c r="E3470" s="15" t="s">
        <v>30</v>
      </c>
      <c r="F3470" s="16" t="s">
        <v>372</v>
      </c>
      <c r="G3470" s="15" t="s">
        <v>383</v>
      </c>
      <c r="H3470" s="89" t="s">
        <v>384</v>
      </c>
      <c r="I3470" s="61">
        <v>114648.29907866759</v>
      </c>
    </row>
    <row r="3471" spans="2:9" hidden="1" x14ac:dyDescent="0.3">
      <c r="B3471" s="16" t="s">
        <v>269</v>
      </c>
      <c r="C3471" s="16" t="s">
        <v>269</v>
      </c>
      <c r="D3471" s="15">
        <v>29</v>
      </c>
      <c r="E3471" s="15" t="s">
        <v>34</v>
      </c>
      <c r="F3471" s="16" t="s">
        <v>372</v>
      </c>
      <c r="G3471" s="15" t="s">
        <v>385</v>
      </c>
      <c r="H3471" s="89" t="s">
        <v>384</v>
      </c>
      <c r="I3471" s="61">
        <v>208744.98175482923</v>
      </c>
    </row>
    <row r="3472" spans="2:9" hidden="1" x14ac:dyDescent="0.3">
      <c r="B3472" s="16" t="s">
        <v>269</v>
      </c>
      <c r="C3472" s="16" t="s">
        <v>269</v>
      </c>
      <c r="D3472" s="15">
        <v>31</v>
      </c>
      <c r="E3472" s="15" t="s">
        <v>36</v>
      </c>
      <c r="F3472" s="16" t="s">
        <v>372</v>
      </c>
      <c r="G3472" s="15" t="s">
        <v>386</v>
      </c>
      <c r="H3472" s="89" t="s">
        <v>384</v>
      </c>
      <c r="I3472" s="61">
        <v>10077.58548901488</v>
      </c>
    </row>
    <row r="3473" spans="2:9" hidden="1" x14ac:dyDescent="0.3">
      <c r="B3473" s="16" t="s">
        <v>269</v>
      </c>
      <c r="C3473" s="16" t="s">
        <v>269</v>
      </c>
      <c r="D3473" s="15">
        <v>34</v>
      </c>
      <c r="E3473" s="15" t="s">
        <v>38</v>
      </c>
      <c r="F3473" s="16" t="s">
        <v>372</v>
      </c>
      <c r="G3473" s="15" t="s">
        <v>387</v>
      </c>
      <c r="H3473" s="89" t="s">
        <v>384</v>
      </c>
      <c r="I3473" s="61">
        <v>9534.6997364457802</v>
      </c>
    </row>
    <row r="3474" spans="2:9" hidden="1" x14ac:dyDescent="0.3">
      <c r="B3474" s="16" t="s">
        <v>269</v>
      </c>
      <c r="C3474" s="16" t="s">
        <v>269</v>
      </c>
      <c r="D3474" s="15">
        <v>35</v>
      </c>
      <c r="E3474" s="15" t="s">
        <v>40</v>
      </c>
      <c r="F3474" s="16" t="s">
        <v>372</v>
      </c>
      <c r="G3474" s="15" t="s">
        <v>388</v>
      </c>
      <c r="H3474" s="89" t="s">
        <v>384</v>
      </c>
      <c r="I3474" s="61">
        <v>239612.16173789141</v>
      </c>
    </row>
    <row r="3475" spans="2:9" hidden="1" x14ac:dyDescent="0.3">
      <c r="B3475" s="16" t="s">
        <v>269</v>
      </c>
      <c r="C3475" s="16" t="s">
        <v>269</v>
      </c>
      <c r="D3475" s="15">
        <v>38</v>
      </c>
      <c r="E3475" s="15" t="s">
        <v>42</v>
      </c>
      <c r="F3475" s="16" t="s">
        <v>372</v>
      </c>
      <c r="G3475" s="15" t="s">
        <v>389</v>
      </c>
      <c r="H3475" s="89" t="s">
        <v>374</v>
      </c>
      <c r="I3475" s="61">
        <v>93803.153791637116</v>
      </c>
    </row>
    <row r="3476" spans="2:9" hidden="1" x14ac:dyDescent="0.3">
      <c r="B3476" s="16" t="s">
        <v>269</v>
      </c>
      <c r="C3476" s="16" t="s">
        <v>269</v>
      </c>
      <c r="D3476" s="15">
        <v>42</v>
      </c>
      <c r="E3476" s="15" t="s">
        <v>44</v>
      </c>
      <c r="F3476" s="16" t="s">
        <v>372</v>
      </c>
      <c r="G3476" s="15" t="s">
        <v>390</v>
      </c>
      <c r="H3476" s="89" t="s">
        <v>374</v>
      </c>
      <c r="I3476" s="61">
        <v>32557.51129518072</v>
      </c>
    </row>
    <row r="3477" spans="2:9" hidden="1" x14ac:dyDescent="0.3">
      <c r="B3477" s="16" t="s">
        <v>269</v>
      </c>
      <c r="C3477" s="16" t="s">
        <v>269</v>
      </c>
      <c r="D3477" s="15">
        <v>59</v>
      </c>
      <c r="E3477" s="15" t="s">
        <v>46</v>
      </c>
      <c r="F3477" s="16" t="s">
        <v>372</v>
      </c>
      <c r="G3477" s="15" t="s">
        <v>391</v>
      </c>
      <c r="H3477" s="89" t="s">
        <v>374</v>
      </c>
      <c r="I3477" s="61">
        <v>155047.42579288571</v>
      </c>
    </row>
    <row r="3478" spans="2:9" hidden="1" x14ac:dyDescent="0.3">
      <c r="B3478" s="16" t="s">
        <v>269</v>
      </c>
      <c r="C3478" s="16" t="s">
        <v>269</v>
      </c>
      <c r="D3478" s="15">
        <v>65</v>
      </c>
      <c r="E3478" s="15" t="s">
        <v>48</v>
      </c>
      <c r="F3478" s="16" t="s">
        <v>372</v>
      </c>
      <c r="G3478" s="15" t="s">
        <v>392</v>
      </c>
      <c r="H3478" s="89" t="s">
        <v>393</v>
      </c>
      <c r="I3478" s="61">
        <v>1579.0514724727077</v>
      </c>
    </row>
    <row r="3479" spans="2:9" hidden="1" x14ac:dyDescent="0.3">
      <c r="B3479" s="16" t="s">
        <v>269</v>
      </c>
      <c r="C3479" s="16" t="s">
        <v>269</v>
      </c>
      <c r="D3479" s="15">
        <v>84</v>
      </c>
      <c r="E3479" s="15" t="s">
        <v>50</v>
      </c>
      <c r="F3479" s="16" t="s">
        <v>372</v>
      </c>
      <c r="G3479" s="15" t="s">
        <v>394</v>
      </c>
      <c r="H3479" s="89" t="s">
        <v>393</v>
      </c>
      <c r="I3479" s="61">
        <v>12185.811370481922</v>
      </c>
    </row>
    <row r="3480" spans="2:9" hidden="1" x14ac:dyDescent="0.3">
      <c r="B3480" s="16" t="s">
        <v>269</v>
      </c>
      <c r="C3480" s="16" t="s">
        <v>269</v>
      </c>
      <c r="D3480" s="15">
        <v>90</v>
      </c>
      <c r="E3480" s="15" t="s">
        <v>52</v>
      </c>
      <c r="F3480" s="16" t="s">
        <v>372</v>
      </c>
      <c r="G3480" s="15" t="s">
        <v>395</v>
      </c>
      <c r="H3480" s="89" t="s">
        <v>384</v>
      </c>
      <c r="I3480" s="61">
        <v>314211.11358855368</v>
      </c>
    </row>
    <row r="3481" spans="2:9" hidden="1" x14ac:dyDescent="0.3">
      <c r="B3481" s="16" t="s">
        <v>269</v>
      </c>
      <c r="C3481" s="16" t="s">
        <v>269</v>
      </c>
      <c r="D3481" s="15">
        <v>91</v>
      </c>
      <c r="E3481" s="15" t="s">
        <v>54</v>
      </c>
      <c r="F3481" s="16" t="s">
        <v>372</v>
      </c>
      <c r="G3481" s="15" t="s">
        <v>396</v>
      </c>
      <c r="H3481" s="89" t="s">
        <v>384</v>
      </c>
      <c r="I3481" s="61">
        <v>187606.30758327423</v>
      </c>
    </row>
    <row r="3482" spans="2:9" hidden="1" x14ac:dyDescent="0.3">
      <c r="B3482" s="16" t="s">
        <v>269</v>
      </c>
      <c r="C3482" s="16" t="s">
        <v>269</v>
      </c>
      <c r="D3482" s="15">
        <v>98</v>
      </c>
      <c r="E3482" s="15" t="s">
        <v>56</v>
      </c>
      <c r="F3482" s="16" t="s">
        <v>372</v>
      </c>
      <c r="G3482" s="15" t="s">
        <v>397</v>
      </c>
      <c r="H3482" s="89" t="s">
        <v>381</v>
      </c>
      <c r="I3482" s="61">
        <v>1012609.9206041878</v>
      </c>
    </row>
    <row r="3483" spans="2:9" hidden="1" x14ac:dyDescent="0.3">
      <c r="B3483" s="16" t="s">
        <v>269</v>
      </c>
      <c r="C3483" s="16" t="s">
        <v>269</v>
      </c>
      <c r="D3483" s="15">
        <v>109</v>
      </c>
      <c r="E3483" s="15" t="s">
        <v>58</v>
      </c>
      <c r="F3483" s="16" t="s">
        <v>372</v>
      </c>
      <c r="G3483" s="15" t="s">
        <v>398</v>
      </c>
      <c r="H3483" s="89" t="s">
        <v>393</v>
      </c>
      <c r="I3483" s="61">
        <v>12402.86144578313</v>
      </c>
    </row>
    <row r="3484" spans="2:9" hidden="1" x14ac:dyDescent="0.3">
      <c r="B3484" s="16" t="s">
        <v>269</v>
      </c>
      <c r="C3484" s="16" t="s">
        <v>269</v>
      </c>
      <c r="D3484" s="15">
        <v>114</v>
      </c>
      <c r="E3484" s="15" t="s">
        <v>60</v>
      </c>
      <c r="F3484" s="16" t="s">
        <v>372</v>
      </c>
      <c r="G3484" s="15" t="s">
        <v>399</v>
      </c>
      <c r="H3484" s="89" t="s">
        <v>376</v>
      </c>
      <c r="I3484" s="61">
        <v>332718.94186243671</v>
      </c>
    </row>
    <row r="3485" spans="2:9" hidden="1" x14ac:dyDescent="0.3">
      <c r="B3485" s="16" t="s">
        <v>269</v>
      </c>
      <c r="C3485" s="16" t="s">
        <v>269</v>
      </c>
      <c r="D3485" s="15">
        <v>125</v>
      </c>
      <c r="E3485" s="15" t="s">
        <v>62</v>
      </c>
      <c r="F3485" s="16" t="s">
        <v>372</v>
      </c>
      <c r="G3485" s="15" t="s">
        <v>400</v>
      </c>
      <c r="H3485" s="89" t="s">
        <v>381</v>
      </c>
      <c r="I3485" s="61">
        <v>380100.98900164943</v>
      </c>
    </row>
    <row r="3486" spans="2:9" hidden="1" x14ac:dyDescent="0.3">
      <c r="B3486" s="16" t="s">
        <v>269</v>
      </c>
      <c r="C3486" s="16" t="s">
        <v>269</v>
      </c>
      <c r="D3486" s="15">
        <v>127</v>
      </c>
      <c r="E3486" s="15" t="s">
        <v>64</v>
      </c>
      <c r="F3486" s="16" t="s">
        <v>372</v>
      </c>
      <c r="G3486" s="15" t="s">
        <v>401</v>
      </c>
      <c r="H3486" s="89" t="s">
        <v>393</v>
      </c>
      <c r="I3486" s="61">
        <v>4021.6703170005253</v>
      </c>
    </row>
    <row r="3487" spans="2:9" hidden="1" x14ac:dyDescent="0.3">
      <c r="B3487" s="16" t="s">
        <v>269</v>
      </c>
      <c r="C3487" s="16" t="s">
        <v>269</v>
      </c>
      <c r="D3487" s="15">
        <v>128</v>
      </c>
      <c r="E3487" s="15" t="s">
        <v>66</v>
      </c>
      <c r="F3487" s="16" t="s">
        <v>372</v>
      </c>
      <c r="G3487" s="15" t="s">
        <v>402</v>
      </c>
      <c r="H3487" s="89" t="s">
        <v>384</v>
      </c>
      <c r="I3487" s="61">
        <v>207335.92837661217</v>
      </c>
    </row>
    <row r="3488" spans="2:9" hidden="1" x14ac:dyDescent="0.3">
      <c r="B3488" s="16" t="s">
        <v>269</v>
      </c>
      <c r="C3488" s="16" t="s">
        <v>269</v>
      </c>
      <c r="D3488" s="19">
        <v>130</v>
      </c>
      <c r="E3488" s="19" t="s">
        <v>68</v>
      </c>
      <c r="F3488" s="20" t="s">
        <v>372</v>
      </c>
      <c r="G3488" s="19" t="s">
        <v>403</v>
      </c>
      <c r="H3488" s="90" t="s">
        <v>404</v>
      </c>
      <c r="I3488" s="62">
        <v>291832.03401842667</v>
      </c>
    </row>
    <row r="3489" spans="2:9" hidden="1" x14ac:dyDescent="0.3">
      <c r="B3489" s="16" t="s">
        <v>843</v>
      </c>
      <c r="C3489" s="20" t="s">
        <v>276</v>
      </c>
      <c r="D3489" s="15">
        <v>2</v>
      </c>
      <c r="E3489" s="15" t="s">
        <v>6</v>
      </c>
      <c r="F3489" s="16" t="s">
        <v>372</v>
      </c>
      <c r="G3489" s="15" t="s">
        <v>373</v>
      </c>
      <c r="H3489" s="89" t="s">
        <v>374</v>
      </c>
      <c r="I3489" s="61">
        <v>21267.029703421831</v>
      </c>
    </row>
    <row r="3490" spans="2:9" hidden="1" x14ac:dyDescent="0.3">
      <c r="B3490" s="16" t="s">
        <v>843</v>
      </c>
      <c r="C3490" s="20" t="s">
        <v>276</v>
      </c>
      <c r="D3490" s="15">
        <v>11</v>
      </c>
      <c r="E3490" s="15" t="s">
        <v>10</v>
      </c>
      <c r="F3490" s="16" t="s">
        <v>372</v>
      </c>
      <c r="G3490" s="15" t="s">
        <v>375</v>
      </c>
      <c r="H3490" s="89" t="s">
        <v>376</v>
      </c>
      <c r="I3490" s="61">
        <v>380813.95898085774</v>
      </c>
    </row>
    <row r="3491" spans="2:9" hidden="1" x14ac:dyDescent="0.3">
      <c r="B3491" s="16" t="s">
        <v>843</v>
      </c>
      <c r="C3491" s="20" t="s">
        <v>276</v>
      </c>
      <c r="D3491" s="15">
        <v>23</v>
      </c>
      <c r="E3491" s="15" t="s">
        <v>323</v>
      </c>
      <c r="F3491" s="16" t="s">
        <v>372</v>
      </c>
      <c r="G3491" s="15" t="s">
        <v>377</v>
      </c>
      <c r="H3491" s="89" t="s">
        <v>376</v>
      </c>
      <c r="I3491" s="61">
        <v>341078.68975903606</v>
      </c>
    </row>
    <row r="3492" spans="2:9" hidden="1" x14ac:dyDescent="0.3">
      <c r="B3492" s="16" t="s">
        <v>843</v>
      </c>
      <c r="C3492" s="20" t="s">
        <v>276</v>
      </c>
      <c r="D3492" s="15">
        <v>24</v>
      </c>
      <c r="E3492" s="15" t="s">
        <v>14</v>
      </c>
      <c r="F3492" s="16" t="s">
        <v>372</v>
      </c>
      <c r="G3492" s="15" t="s">
        <v>378</v>
      </c>
      <c r="H3492" s="89" t="s">
        <v>376</v>
      </c>
      <c r="I3492" s="61">
        <v>372085.84337349387</v>
      </c>
    </row>
    <row r="3493" spans="2:9" hidden="1" x14ac:dyDescent="0.3">
      <c r="B3493" s="16" t="s">
        <v>843</v>
      </c>
      <c r="C3493" s="20" t="s">
        <v>276</v>
      </c>
      <c r="D3493" s="15">
        <v>25</v>
      </c>
      <c r="E3493" s="15" t="s">
        <v>18</v>
      </c>
      <c r="F3493" s="16" t="s">
        <v>372</v>
      </c>
      <c r="G3493" s="15" t="s">
        <v>379</v>
      </c>
      <c r="H3493" s="89" t="s">
        <v>374</v>
      </c>
      <c r="I3493" s="61">
        <v>130864.73391366957</v>
      </c>
    </row>
    <row r="3494" spans="2:9" hidden="1" x14ac:dyDescent="0.3">
      <c r="B3494" s="16" t="s">
        <v>843</v>
      </c>
      <c r="C3494" s="20" t="s">
        <v>276</v>
      </c>
      <c r="D3494" s="15">
        <v>26</v>
      </c>
      <c r="E3494" s="15" t="s">
        <v>22</v>
      </c>
      <c r="F3494" s="16" t="s">
        <v>372</v>
      </c>
      <c r="G3494" s="15" t="s">
        <v>380</v>
      </c>
      <c r="H3494" s="89" t="s">
        <v>381</v>
      </c>
      <c r="I3494" s="61">
        <v>347144.57388321817</v>
      </c>
    </row>
    <row r="3495" spans="2:9" hidden="1" x14ac:dyDescent="0.3">
      <c r="B3495" s="16" t="s">
        <v>843</v>
      </c>
      <c r="C3495" s="20" t="s">
        <v>276</v>
      </c>
      <c r="D3495" s="15">
        <v>27</v>
      </c>
      <c r="E3495" s="15" t="s">
        <v>26</v>
      </c>
      <c r="F3495" s="16" t="s">
        <v>372</v>
      </c>
      <c r="G3495" s="15" t="s">
        <v>382</v>
      </c>
      <c r="H3495" s="89" t="s">
        <v>374</v>
      </c>
      <c r="I3495" s="61">
        <v>2492.4980356957285</v>
      </c>
    </row>
    <row r="3496" spans="2:9" hidden="1" x14ac:dyDescent="0.3">
      <c r="B3496" s="16" t="s">
        <v>843</v>
      </c>
      <c r="C3496" s="20" t="s">
        <v>276</v>
      </c>
      <c r="D3496" s="15">
        <v>28</v>
      </c>
      <c r="E3496" s="15" t="s">
        <v>30</v>
      </c>
      <c r="F3496" s="16" t="s">
        <v>372</v>
      </c>
      <c r="G3496" s="15" t="s">
        <v>383</v>
      </c>
      <c r="H3496" s="89" t="s">
        <v>384</v>
      </c>
      <c r="I3496" s="61">
        <v>434100.15060240962</v>
      </c>
    </row>
    <row r="3497" spans="2:9" hidden="1" x14ac:dyDescent="0.3">
      <c r="B3497" s="16" t="s">
        <v>843</v>
      </c>
      <c r="C3497" s="20" t="s">
        <v>276</v>
      </c>
      <c r="D3497" s="15">
        <v>29</v>
      </c>
      <c r="E3497" s="15" t="s">
        <v>34</v>
      </c>
      <c r="F3497" s="16" t="s">
        <v>372</v>
      </c>
      <c r="G3497" s="15" t="s">
        <v>385</v>
      </c>
      <c r="H3497" s="89" t="s">
        <v>384</v>
      </c>
      <c r="I3497" s="61">
        <v>434100.15060240962</v>
      </c>
    </row>
    <row r="3498" spans="2:9" hidden="1" x14ac:dyDescent="0.3">
      <c r="B3498" s="16" t="s">
        <v>843</v>
      </c>
      <c r="C3498" s="20" t="s">
        <v>276</v>
      </c>
      <c r="D3498" s="15">
        <v>31</v>
      </c>
      <c r="E3498" s="15" t="s">
        <v>36</v>
      </c>
      <c r="F3498" s="16" t="s">
        <v>372</v>
      </c>
      <c r="G3498" s="15" t="s">
        <v>386</v>
      </c>
      <c r="H3498" s="89" t="s">
        <v>384</v>
      </c>
      <c r="I3498" s="61">
        <v>67422.419050564233</v>
      </c>
    </row>
    <row r="3499" spans="2:9" hidden="1" x14ac:dyDescent="0.3">
      <c r="B3499" s="16" t="s">
        <v>843</v>
      </c>
      <c r="C3499" s="20" t="s">
        <v>276</v>
      </c>
      <c r="D3499" s="15">
        <v>34</v>
      </c>
      <c r="E3499" s="15" t="s">
        <v>38</v>
      </c>
      <c r="F3499" s="16" t="s">
        <v>372</v>
      </c>
      <c r="G3499" s="15" t="s">
        <v>387</v>
      </c>
      <c r="H3499" s="89" t="s">
        <v>384</v>
      </c>
      <c r="I3499" s="61">
        <v>181253.09406325428</v>
      </c>
    </row>
    <row r="3500" spans="2:9" hidden="1" x14ac:dyDescent="0.3">
      <c r="B3500" s="16" t="s">
        <v>843</v>
      </c>
      <c r="C3500" s="20" t="s">
        <v>276</v>
      </c>
      <c r="D3500" s="15">
        <v>35</v>
      </c>
      <c r="E3500" s="15" t="s">
        <v>40</v>
      </c>
      <c r="F3500" s="16" t="s">
        <v>372</v>
      </c>
      <c r="G3500" s="15" t="s">
        <v>388</v>
      </c>
      <c r="H3500" s="89" t="s">
        <v>384</v>
      </c>
      <c r="I3500" s="61">
        <v>434100.15060240962</v>
      </c>
    </row>
    <row r="3501" spans="2:9" hidden="1" x14ac:dyDescent="0.3">
      <c r="B3501" s="16" t="s">
        <v>843</v>
      </c>
      <c r="C3501" s="20" t="s">
        <v>276</v>
      </c>
      <c r="D3501" s="15">
        <v>38</v>
      </c>
      <c r="E3501" s="15" t="s">
        <v>42</v>
      </c>
      <c r="F3501" s="16" t="s">
        <v>372</v>
      </c>
      <c r="G3501" s="15" t="s">
        <v>389</v>
      </c>
      <c r="H3501" s="89" t="s">
        <v>374</v>
      </c>
      <c r="I3501" s="61">
        <v>107679.71421845132</v>
      </c>
    </row>
    <row r="3502" spans="2:9" hidden="1" x14ac:dyDescent="0.3">
      <c r="B3502" s="16" t="s">
        <v>843</v>
      </c>
      <c r="C3502" s="20" t="s">
        <v>276</v>
      </c>
      <c r="D3502" s="15">
        <v>42</v>
      </c>
      <c r="E3502" s="15" t="s">
        <v>44</v>
      </c>
      <c r="F3502" s="16" t="s">
        <v>372</v>
      </c>
      <c r="G3502" s="15" t="s">
        <v>390</v>
      </c>
      <c r="H3502" s="89" t="s">
        <v>374</v>
      </c>
      <c r="I3502" s="61">
        <v>43500.742575181022</v>
      </c>
    </row>
    <row r="3503" spans="2:9" hidden="1" x14ac:dyDescent="0.3">
      <c r="B3503" s="16" t="s">
        <v>843</v>
      </c>
      <c r="C3503" s="20" t="s">
        <v>276</v>
      </c>
      <c r="D3503" s="15">
        <v>59</v>
      </c>
      <c r="E3503" s="15" t="s">
        <v>46</v>
      </c>
      <c r="F3503" s="16" t="s">
        <v>372</v>
      </c>
      <c r="G3503" s="15" t="s">
        <v>391</v>
      </c>
      <c r="H3503" s="89" t="s">
        <v>374</v>
      </c>
      <c r="I3503" s="61">
        <v>146599.15351605584</v>
      </c>
    </row>
    <row r="3504" spans="2:9" hidden="1" x14ac:dyDescent="0.3">
      <c r="B3504" s="16" t="s">
        <v>843</v>
      </c>
      <c r="C3504" s="20" t="s">
        <v>276</v>
      </c>
      <c r="D3504" s="15">
        <v>65</v>
      </c>
      <c r="E3504" s="15" t="s">
        <v>48</v>
      </c>
      <c r="F3504" s="16" t="s">
        <v>372</v>
      </c>
      <c r="G3504" s="15" t="s">
        <v>392</v>
      </c>
      <c r="H3504" s="89" t="s">
        <v>393</v>
      </c>
      <c r="I3504" s="61">
        <v>7984.3251945756265</v>
      </c>
    </row>
    <row r="3505" spans="2:9" hidden="1" x14ac:dyDescent="0.3">
      <c r="B3505" s="16" t="s">
        <v>843</v>
      </c>
      <c r="C3505" s="20" t="s">
        <v>276</v>
      </c>
      <c r="D3505" s="15">
        <v>84</v>
      </c>
      <c r="E3505" s="15" t="s">
        <v>50</v>
      </c>
      <c r="F3505" s="16" t="s">
        <v>372</v>
      </c>
      <c r="G3505" s="15" t="s">
        <v>394</v>
      </c>
      <c r="H3505" s="89" t="s">
        <v>393</v>
      </c>
      <c r="I3505" s="61">
        <v>30208.849010542373</v>
      </c>
    </row>
    <row r="3506" spans="2:9" hidden="1" x14ac:dyDescent="0.3">
      <c r="B3506" s="16" t="s">
        <v>843</v>
      </c>
      <c r="C3506" s="20" t="s">
        <v>276</v>
      </c>
      <c r="D3506" s="15">
        <v>90</v>
      </c>
      <c r="E3506" s="15" t="s">
        <v>52</v>
      </c>
      <c r="F3506" s="16" t="s">
        <v>372</v>
      </c>
      <c r="G3506" s="15" t="s">
        <v>395</v>
      </c>
      <c r="H3506" s="89" t="s">
        <v>384</v>
      </c>
      <c r="I3506" s="61">
        <v>277715.65863273526</v>
      </c>
    </row>
    <row r="3507" spans="2:9" hidden="1" x14ac:dyDescent="0.3">
      <c r="B3507" s="16" t="s">
        <v>843</v>
      </c>
      <c r="C3507" s="20" t="s">
        <v>276</v>
      </c>
      <c r="D3507" s="15">
        <v>91</v>
      </c>
      <c r="E3507" s="15" t="s">
        <v>54</v>
      </c>
      <c r="F3507" s="16" t="s">
        <v>372</v>
      </c>
      <c r="G3507" s="15" t="s">
        <v>396</v>
      </c>
      <c r="H3507" s="89" t="s">
        <v>384</v>
      </c>
      <c r="I3507" s="61">
        <v>312430.1162579768</v>
      </c>
    </row>
    <row r="3508" spans="2:9" hidden="1" x14ac:dyDescent="0.3">
      <c r="B3508" s="16" t="s">
        <v>843</v>
      </c>
      <c r="C3508" s="20" t="s">
        <v>276</v>
      </c>
      <c r="D3508" s="15">
        <v>98</v>
      </c>
      <c r="E3508" s="15" t="s">
        <v>56</v>
      </c>
      <c r="F3508" s="16" t="s">
        <v>372</v>
      </c>
      <c r="G3508" s="15" t="s">
        <v>397</v>
      </c>
      <c r="H3508" s="89" t="s">
        <v>381</v>
      </c>
      <c r="I3508" s="61">
        <v>713677.86531282042</v>
      </c>
    </row>
    <row r="3509" spans="2:9" hidden="1" x14ac:dyDescent="0.3">
      <c r="B3509" s="16" t="s">
        <v>843</v>
      </c>
      <c r="C3509" s="20" t="s">
        <v>276</v>
      </c>
      <c r="D3509" s="15">
        <v>109</v>
      </c>
      <c r="E3509" s="15" t="s">
        <v>58</v>
      </c>
      <c r="F3509" s="16" t="s">
        <v>372</v>
      </c>
      <c r="G3509" s="15" t="s">
        <v>398</v>
      </c>
      <c r="H3509" s="89" t="s">
        <v>393</v>
      </c>
      <c r="I3509" s="61">
        <v>45796.615099982257</v>
      </c>
    </row>
    <row r="3510" spans="2:9" hidden="1" x14ac:dyDescent="0.3">
      <c r="B3510" s="16" t="s">
        <v>843</v>
      </c>
      <c r="C3510" s="20" t="s">
        <v>276</v>
      </c>
      <c r="D3510" s="15">
        <v>114</v>
      </c>
      <c r="E3510" s="15" t="s">
        <v>60</v>
      </c>
      <c r="F3510" s="16" t="s">
        <v>372</v>
      </c>
      <c r="G3510" s="15" t="s">
        <v>399</v>
      </c>
      <c r="H3510" s="89" t="s">
        <v>376</v>
      </c>
      <c r="I3510" s="61">
        <v>467174.44779116457</v>
      </c>
    </row>
    <row r="3511" spans="2:9" hidden="1" x14ac:dyDescent="0.3">
      <c r="B3511" s="16" t="s">
        <v>843</v>
      </c>
      <c r="C3511" s="20" t="s">
        <v>276</v>
      </c>
      <c r="D3511" s="15">
        <v>125</v>
      </c>
      <c r="E3511" s="15" t="s">
        <v>62</v>
      </c>
      <c r="F3511" s="16" t="s">
        <v>372</v>
      </c>
      <c r="G3511" s="15" t="s">
        <v>400</v>
      </c>
      <c r="H3511" s="89" t="s">
        <v>381</v>
      </c>
      <c r="I3511" s="61">
        <v>469117.29125137877</v>
      </c>
    </row>
    <row r="3512" spans="2:9" hidden="1" x14ac:dyDescent="0.3">
      <c r="B3512" s="16" t="s">
        <v>843</v>
      </c>
      <c r="C3512" s="20" t="s">
        <v>276</v>
      </c>
      <c r="D3512" s="15">
        <v>127</v>
      </c>
      <c r="E3512" s="15" t="s">
        <v>64</v>
      </c>
      <c r="F3512" s="16" t="s">
        <v>372</v>
      </c>
      <c r="G3512" s="15" t="s">
        <v>401</v>
      </c>
      <c r="H3512" s="89" t="s">
        <v>393</v>
      </c>
      <c r="I3512" s="61">
        <v>29911.031727347588</v>
      </c>
    </row>
    <row r="3513" spans="2:9" hidden="1" x14ac:dyDescent="0.3">
      <c r="B3513" s="16" t="s">
        <v>843</v>
      </c>
      <c r="C3513" s="20" t="s">
        <v>276</v>
      </c>
      <c r="D3513" s="15">
        <v>128</v>
      </c>
      <c r="E3513" s="15" t="s">
        <v>66</v>
      </c>
      <c r="F3513" s="16" t="s">
        <v>372</v>
      </c>
      <c r="G3513" s="15" t="s">
        <v>402</v>
      </c>
      <c r="H3513" s="89" t="s">
        <v>384</v>
      </c>
      <c r="I3513" s="61">
        <v>268111.35446670162</v>
      </c>
    </row>
    <row r="3514" spans="2:9" hidden="1" x14ac:dyDescent="0.3">
      <c r="B3514" s="16" t="s">
        <v>843</v>
      </c>
      <c r="C3514" s="20" t="s">
        <v>276</v>
      </c>
      <c r="D3514" s="19">
        <v>130</v>
      </c>
      <c r="E3514" s="19" t="s">
        <v>68</v>
      </c>
      <c r="F3514" s="20" t="s">
        <v>372</v>
      </c>
      <c r="G3514" s="19" t="s">
        <v>403</v>
      </c>
      <c r="H3514" s="90" t="s">
        <v>404</v>
      </c>
      <c r="I3514" s="62">
        <v>310071.53614457825</v>
      </c>
    </row>
    <row r="3515" spans="2:9" hidden="1" x14ac:dyDescent="0.3">
      <c r="B3515" s="16" t="s">
        <v>287</v>
      </c>
      <c r="C3515" s="16" t="s">
        <v>197</v>
      </c>
      <c r="D3515" s="15">
        <v>2</v>
      </c>
      <c r="E3515" s="15" t="s">
        <v>6</v>
      </c>
      <c r="F3515" s="16" t="s">
        <v>372</v>
      </c>
      <c r="G3515" s="15" t="s">
        <v>373</v>
      </c>
      <c r="H3515" s="89" t="s">
        <v>374</v>
      </c>
      <c r="I3515" s="61">
        <v>5362.2270893340328</v>
      </c>
    </row>
    <row r="3516" spans="2:9" hidden="1" x14ac:dyDescent="0.3">
      <c r="B3516" s="16" t="s">
        <v>287</v>
      </c>
      <c r="C3516" s="16" t="s">
        <v>197</v>
      </c>
      <c r="D3516" s="15">
        <v>11</v>
      </c>
      <c r="E3516" s="15" t="s">
        <v>10</v>
      </c>
      <c r="F3516" s="16" t="s">
        <v>372</v>
      </c>
      <c r="G3516" s="15" t="s">
        <v>375</v>
      </c>
      <c r="H3516" s="89" t="s">
        <v>376</v>
      </c>
      <c r="I3516" s="61">
        <v>300284.7170027059</v>
      </c>
    </row>
    <row r="3517" spans="2:9" hidden="1" x14ac:dyDescent="0.3">
      <c r="B3517" s="16" t="s">
        <v>287</v>
      </c>
      <c r="C3517" s="16" t="s">
        <v>197</v>
      </c>
      <c r="D3517" s="15">
        <v>23</v>
      </c>
      <c r="E3517" s="15" t="s">
        <v>323</v>
      </c>
      <c r="F3517" s="16" t="s">
        <v>372</v>
      </c>
      <c r="G3517" s="15" t="s">
        <v>377</v>
      </c>
      <c r="H3517" s="89" t="s">
        <v>376</v>
      </c>
      <c r="I3517" s="61">
        <v>128693.45014401681</v>
      </c>
    </row>
    <row r="3518" spans="2:9" hidden="1" x14ac:dyDescent="0.3">
      <c r="B3518" s="16" t="s">
        <v>287</v>
      </c>
      <c r="C3518" s="16" t="s">
        <v>197</v>
      </c>
      <c r="D3518" s="15">
        <v>24</v>
      </c>
      <c r="E3518" s="15" t="s">
        <v>14</v>
      </c>
      <c r="F3518" s="16" t="s">
        <v>372</v>
      </c>
      <c r="G3518" s="15" t="s">
        <v>378</v>
      </c>
      <c r="H3518" s="89" t="s">
        <v>376</v>
      </c>
      <c r="I3518" s="61">
        <v>160866.81268002102</v>
      </c>
    </row>
    <row r="3519" spans="2:9" hidden="1" x14ac:dyDescent="0.3">
      <c r="B3519" s="16" t="s">
        <v>287</v>
      </c>
      <c r="C3519" s="16" t="s">
        <v>197</v>
      </c>
      <c r="D3519" s="15">
        <v>25</v>
      </c>
      <c r="E3519" s="15" t="s">
        <v>18</v>
      </c>
      <c r="F3519" s="16" t="s">
        <v>372</v>
      </c>
      <c r="G3519" s="15" t="s">
        <v>379</v>
      </c>
      <c r="H3519" s="89" t="s">
        <v>374</v>
      </c>
      <c r="I3519" s="61">
        <v>128693.45014401681</v>
      </c>
    </row>
    <row r="3520" spans="2:9" hidden="1" x14ac:dyDescent="0.3">
      <c r="B3520" s="16" t="s">
        <v>287</v>
      </c>
      <c r="C3520" s="16" t="s">
        <v>197</v>
      </c>
      <c r="D3520" s="15">
        <v>26</v>
      </c>
      <c r="E3520" s="15" t="s">
        <v>22</v>
      </c>
      <c r="F3520" s="16" t="s">
        <v>372</v>
      </c>
      <c r="G3520" s="15" t="s">
        <v>380</v>
      </c>
      <c r="H3520" s="89" t="s">
        <v>381</v>
      </c>
      <c r="I3520" s="61">
        <v>159941.99340861905</v>
      </c>
    </row>
    <row r="3521" spans="2:9" hidden="1" x14ac:dyDescent="0.3">
      <c r="B3521" s="16" t="s">
        <v>287</v>
      </c>
      <c r="C3521" s="16" t="s">
        <v>197</v>
      </c>
      <c r="D3521" s="15">
        <v>27</v>
      </c>
      <c r="E3521" s="15" t="s">
        <v>26</v>
      </c>
      <c r="F3521" s="16" t="s">
        <v>372</v>
      </c>
      <c r="G3521" s="15" t="s">
        <v>382</v>
      </c>
      <c r="H3521" s="89" t="s">
        <v>374</v>
      </c>
      <c r="I3521" s="61">
        <v>2925.9593385151343</v>
      </c>
    </row>
    <row r="3522" spans="2:9" hidden="1" x14ac:dyDescent="0.3">
      <c r="B3522" s="16" t="s">
        <v>287</v>
      </c>
      <c r="C3522" s="16" t="s">
        <v>197</v>
      </c>
      <c r="D3522" s="15">
        <v>28</v>
      </c>
      <c r="E3522" s="15" t="s">
        <v>30</v>
      </c>
      <c r="F3522" s="16" t="s">
        <v>372</v>
      </c>
      <c r="G3522" s="15" t="s">
        <v>383</v>
      </c>
      <c r="H3522" s="89" t="s">
        <v>384</v>
      </c>
      <c r="I3522" s="61">
        <v>96520.087608012574</v>
      </c>
    </row>
    <row r="3523" spans="2:9" hidden="1" x14ac:dyDescent="0.3">
      <c r="B3523" s="16" t="s">
        <v>287</v>
      </c>
      <c r="C3523" s="16" t="s">
        <v>197</v>
      </c>
      <c r="D3523" s="15">
        <v>29</v>
      </c>
      <c r="E3523" s="15" t="s">
        <v>34</v>
      </c>
      <c r="F3523" s="16" t="s">
        <v>372</v>
      </c>
      <c r="G3523" s="15" t="s">
        <v>385</v>
      </c>
      <c r="H3523" s="89" t="s">
        <v>384</v>
      </c>
      <c r="I3523" s="61">
        <v>208744.98175482923</v>
      </c>
    </row>
    <row r="3524" spans="2:9" hidden="1" x14ac:dyDescent="0.3">
      <c r="B3524" s="16" t="s">
        <v>287</v>
      </c>
      <c r="C3524" s="16" t="s">
        <v>197</v>
      </c>
      <c r="D3524" s="15">
        <v>31</v>
      </c>
      <c r="E3524" s="15" t="s">
        <v>36</v>
      </c>
      <c r="F3524" s="16" t="s">
        <v>372</v>
      </c>
      <c r="G3524" s="15" t="s">
        <v>386</v>
      </c>
      <c r="H3524" s="89" t="s">
        <v>384</v>
      </c>
      <c r="I3524" s="61">
        <v>16086.681268002101</v>
      </c>
    </row>
    <row r="3525" spans="2:9" hidden="1" x14ac:dyDescent="0.3">
      <c r="B3525" s="16" t="s">
        <v>287</v>
      </c>
      <c r="C3525" s="16" t="s">
        <v>197</v>
      </c>
      <c r="D3525" s="15">
        <v>34</v>
      </c>
      <c r="E3525" s="15" t="s">
        <v>38</v>
      </c>
      <c r="F3525" s="16" t="s">
        <v>372</v>
      </c>
      <c r="G3525" s="15" t="s">
        <v>387</v>
      </c>
      <c r="H3525" s="89" t="s">
        <v>384</v>
      </c>
      <c r="I3525" s="61">
        <v>16086.681268002101</v>
      </c>
    </row>
    <row r="3526" spans="2:9" hidden="1" x14ac:dyDescent="0.3">
      <c r="B3526" s="16" t="s">
        <v>287</v>
      </c>
      <c r="C3526" s="16" t="s">
        <v>197</v>
      </c>
      <c r="D3526" s="15">
        <v>35</v>
      </c>
      <c r="E3526" s="15" t="s">
        <v>40</v>
      </c>
      <c r="F3526" s="16" t="s">
        <v>372</v>
      </c>
      <c r="G3526" s="15" t="s">
        <v>388</v>
      </c>
      <c r="H3526" s="89" t="s">
        <v>384</v>
      </c>
      <c r="I3526" s="61">
        <v>239612.16173789141</v>
      </c>
    </row>
    <row r="3527" spans="2:9" hidden="1" x14ac:dyDescent="0.3">
      <c r="B3527" s="16" t="s">
        <v>287</v>
      </c>
      <c r="C3527" s="16" t="s">
        <v>197</v>
      </c>
      <c r="D3527" s="15">
        <v>38</v>
      </c>
      <c r="E3527" s="15" t="s">
        <v>42</v>
      </c>
      <c r="F3527" s="16" t="s">
        <v>372</v>
      </c>
      <c r="G3527" s="15" t="s">
        <v>389</v>
      </c>
      <c r="H3527" s="89" t="s">
        <v>374</v>
      </c>
      <c r="I3527" s="61">
        <v>112606.7688760147</v>
      </c>
    </row>
    <row r="3528" spans="2:9" hidden="1" x14ac:dyDescent="0.3">
      <c r="B3528" s="16" t="s">
        <v>287</v>
      </c>
      <c r="C3528" s="16" t="s">
        <v>197</v>
      </c>
      <c r="D3528" s="15">
        <v>42</v>
      </c>
      <c r="E3528" s="15" t="s">
        <v>44</v>
      </c>
      <c r="F3528" s="16" t="s">
        <v>372</v>
      </c>
      <c r="G3528" s="15" t="s">
        <v>390</v>
      </c>
      <c r="H3528" s="89" t="s">
        <v>374</v>
      </c>
      <c r="I3528" s="61">
        <v>24130.021902003144</v>
      </c>
    </row>
    <row r="3529" spans="2:9" hidden="1" x14ac:dyDescent="0.3">
      <c r="B3529" s="16" t="s">
        <v>287</v>
      </c>
      <c r="C3529" s="16" t="s">
        <v>197</v>
      </c>
      <c r="D3529" s="15">
        <v>59</v>
      </c>
      <c r="E3529" s="15" t="s">
        <v>46</v>
      </c>
      <c r="F3529" s="16" t="s">
        <v>372</v>
      </c>
      <c r="G3529" s="15" t="s">
        <v>391</v>
      </c>
      <c r="H3529" s="89" t="s">
        <v>374</v>
      </c>
      <c r="I3529" s="61">
        <v>155047.42579288571</v>
      </c>
    </row>
    <row r="3530" spans="2:9" hidden="1" x14ac:dyDescent="0.3">
      <c r="B3530" s="16" t="s">
        <v>287</v>
      </c>
      <c r="C3530" s="16" t="s">
        <v>197</v>
      </c>
      <c r="D3530" s="15">
        <v>65</v>
      </c>
      <c r="E3530" s="15" t="s">
        <v>48</v>
      </c>
      <c r="F3530" s="16" t="s">
        <v>372</v>
      </c>
      <c r="G3530" s="15" t="s">
        <v>392</v>
      </c>
      <c r="H3530" s="89" t="s">
        <v>393</v>
      </c>
      <c r="I3530" s="61">
        <v>1579.0514724727077</v>
      </c>
    </row>
    <row r="3531" spans="2:9" hidden="1" x14ac:dyDescent="0.3">
      <c r="B3531" s="16" t="s">
        <v>287</v>
      </c>
      <c r="C3531" s="16" t="s">
        <v>197</v>
      </c>
      <c r="D3531" s="15">
        <v>84</v>
      </c>
      <c r="E3531" s="15" t="s">
        <v>50</v>
      </c>
      <c r="F3531" s="16" t="s">
        <v>372</v>
      </c>
      <c r="G3531" s="15" t="s">
        <v>394</v>
      </c>
      <c r="H3531" s="89" t="s">
        <v>393</v>
      </c>
      <c r="I3531" s="61">
        <v>19542.323706591065</v>
      </c>
    </row>
    <row r="3532" spans="2:9" hidden="1" x14ac:dyDescent="0.3">
      <c r="B3532" s="16" t="s">
        <v>287</v>
      </c>
      <c r="C3532" s="16" t="s">
        <v>197</v>
      </c>
      <c r="D3532" s="15">
        <v>90</v>
      </c>
      <c r="E3532" s="15" t="s">
        <v>52</v>
      </c>
      <c r="F3532" s="16" t="s">
        <v>372</v>
      </c>
      <c r="G3532" s="15" t="s">
        <v>395</v>
      </c>
      <c r="H3532" s="89" t="s">
        <v>384</v>
      </c>
      <c r="I3532" s="61">
        <v>300284.7170027059</v>
      </c>
    </row>
    <row r="3533" spans="2:9" hidden="1" x14ac:dyDescent="0.3">
      <c r="B3533" s="16" t="s">
        <v>287</v>
      </c>
      <c r="C3533" s="16" t="s">
        <v>197</v>
      </c>
      <c r="D3533" s="15">
        <v>91</v>
      </c>
      <c r="E3533" s="15" t="s">
        <v>54</v>
      </c>
      <c r="F3533" s="16" t="s">
        <v>372</v>
      </c>
      <c r="G3533" s="15" t="s">
        <v>396</v>
      </c>
      <c r="H3533" s="89" t="s">
        <v>384</v>
      </c>
      <c r="I3533" s="61">
        <v>268111.35446670162</v>
      </c>
    </row>
    <row r="3534" spans="2:9" hidden="1" x14ac:dyDescent="0.3">
      <c r="B3534" s="16" t="s">
        <v>287</v>
      </c>
      <c r="C3534" s="16" t="s">
        <v>197</v>
      </c>
      <c r="D3534" s="15">
        <v>98</v>
      </c>
      <c r="E3534" s="15" t="s">
        <v>56</v>
      </c>
      <c r="F3534" s="16" t="s">
        <v>372</v>
      </c>
      <c r="G3534" s="15" t="s">
        <v>397</v>
      </c>
      <c r="H3534" s="89" t="s">
        <v>381</v>
      </c>
      <c r="I3534" s="61">
        <v>1012609.9206041878</v>
      </c>
    </row>
    <row r="3535" spans="2:9" hidden="1" x14ac:dyDescent="0.3">
      <c r="B3535" s="16" t="s">
        <v>287</v>
      </c>
      <c r="C3535" s="16" t="s">
        <v>197</v>
      </c>
      <c r="D3535" s="15">
        <v>109</v>
      </c>
      <c r="E3535" s="15" t="s">
        <v>58</v>
      </c>
      <c r="F3535" s="16" t="s">
        <v>372</v>
      </c>
      <c r="G3535" s="15" t="s">
        <v>398</v>
      </c>
      <c r="H3535" s="89" t="s">
        <v>393</v>
      </c>
      <c r="I3535" s="61">
        <v>14692.780368173777</v>
      </c>
    </row>
    <row r="3536" spans="2:9" hidden="1" x14ac:dyDescent="0.3">
      <c r="B3536" s="16" t="s">
        <v>287</v>
      </c>
      <c r="C3536" s="16" t="s">
        <v>197</v>
      </c>
      <c r="D3536" s="15">
        <v>114</v>
      </c>
      <c r="E3536" s="15" t="s">
        <v>60</v>
      </c>
      <c r="F3536" s="16" t="s">
        <v>372</v>
      </c>
      <c r="G3536" s="15" t="s">
        <v>399</v>
      </c>
      <c r="H3536" s="89" t="s">
        <v>376</v>
      </c>
      <c r="I3536" s="61">
        <v>300284.7170027059</v>
      </c>
    </row>
    <row r="3537" spans="2:9" hidden="1" x14ac:dyDescent="0.3">
      <c r="B3537" s="16" t="s">
        <v>287</v>
      </c>
      <c r="C3537" s="16" t="s">
        <v>197</v>
      </c>
      <c r="D3537" s="15">
        <v>125</v>
      </c>
      <c r="E3537" s="15" t="s">
        <v>62</v>
      </c>
      <c r="F3537" s="16" t="s">
        <v>372</v>
      </c>
      <c r="G3537" s="15" t="s">
        <v>400</v>
      </c>
      <c r="H3537" s="89" t="s">
        <v>381</v>
      </c>
      <c r="I3537" s="61">
        <v>380100.98900164943</v>
      </c>
    </row>
    <row r="3538" spans="2:9" hidden="1" x14ac:dyDescent="0.3">
      <c r="B3538" s="16" t="s">
        <v>287</v>
      </c>
      <c r="C3538" s="16" t="s">
        <v>197</v>
      </c>
      <c r="D3538" s="15">
        <v>127</v>
      </c>
      <c r="E3538" s="15" t="s">
        <v>64</v>
      </c>
      <c r="F3538" s="16" t="s">
        <v>372</v>
      </c>
      <c r="G3538" s="15" t="s">
        <v>401</v>
      </c>
      <c r="H3538" s="89" t="s">
        <v>393</v>
      </c>
      <c r="I3538" s="61">
        <v>9119.7510630758334</v>
      </c>
    </row>
    <row r="3539" spans="2:9" hidden="1" x14ac:dyDescent="0.3">
      <c r="B3539" s="16" t="s">
        <v>287</v>
      </c>
      <c r="C3539" s="16" t="s">
        <v>197</v>
      </c>
      <c r="D3539" s="15">
        <v>128</v>
      </c>
      <c r="E3539" s="15" t="s">
        <v>66</v>
      </c>
      <c r="F3539" s="16" t="s">
        <v>372</v>
      </c>
      <c r="G3539" s="15" t="s">
        <v>402</v>
      </c>
      <c r="H3539" s="89" t="s">
        <v>384</v>
      </c>
      <c r="I3539" s="61">
        <v>207335.92837661217</v>
      </c>
    </row>
    <row r="3540" spans="2:9" hidden="1" x14ac:dyDescent="0.3">
      <c r="B3540" s="16" t="s">
        <v>287</v>
      </c>
      <c r="C3540" s="16" t="s">
        <v>197</v>
      </c>
      <c r="D3540" s="19">
        <v>130</v>
      </c>
      <c r="E3540" s="19" t="s">
        <v>68</v>
      </c>
      <c r="F3540" s="20" t="s">
        <v>372</v>
      </c>
      <c r="G3540" s="19" t="s">
        <v>403</v>
      </c>
      <c r="H3540" s="90" t="s">
        <v>404</v>
      </c>
      <c r="I3540" s="62">
        <v>214907.94762917567</v>
      </c>
    </row>
    <row r="3541" spans="2:9" hidden="1" x14ac:dyDescent="0.3">
      <c r="B3541" s="16" t="s">
        <v>298</v>
      </c>
      <c r="C3541" s="16" t="s">
        <v>298</v>
      </c>
      <c r="D3541" s="15">
        <v>2</v>
      </c>
      <c r="E3541" s="15" t="s">
        <v>6</v>
      </c>
      <c r="F3541" s="16" t="s">
        <v>372</v>
      </c>
      <c r="G3541" s="15" t="s">
        <v>373</v>
      </c>
      <c r="H3541" s="89" t="s">
        <v>374</v>
      </c>
      <c r="I3541" s="61">
        <v>5657.3834911453187</v>
      </c>
    </row>
    <row r="3542" spans="2:9" hidden="1" x14ac:dyDescent="0.3">
      <c r="B3542" s="16" t="s">
        <v>298</v>
      </c>
      <c r="C3542" s="16" t="s">
        <v>298</v>
      </c>
      <c r="D3542" s="15">
        <v>11</v>
      </c>
      <c r="E3542" s="15" t="s">
        <v>10</v>
      </c>
      <c r="F3542" s="16" t="s">
        <v>372</v>
      </c>
      <c r="G3542" s="15" t="s">
        <v>375</v>
      </c>
      <c r="H3542" s="89" t="s">
        <v>376</v>
      </c>
      <c r="I3542" s="61">
        <v>284772.06567371858</v>
      </c>
    </row>
    <row r="3543" spans="2:9" hidden="1" x14ac:dyDescent="0.3">
      <c r="B3543" s="16" t="s">
        <v>298</v>
      </c>
      <c r="C3543" s="16" t="s">
        <v>298</v>
      </c>
      <c r="D3543" s="15">
        <v>23</v>
      </c>
      <c r="E3543" s="15" t="s">
        <v>323</v>
      </c>
      <c r="F3543" s="16" t="s">
        <v>372</v>
      </c>
      <c r="G3543" s="15" t="s">
        <v>377</v>
      </c>
      <c r="H3543" s="89" t="s">
        <v>376</v>
      </c>
      <c r="I3543" s="61">
        <v>258056.5326532544</v>
      </c>
    </row>
    <row r="3544" spans="2:9" hidden="1" x14ac:dyDescent="0.3">
      <c r="B3544" s="16" t="s">
        <v>298</v>
      </c>
      <c r="C3544" s="16" t="s">
        <v>298</v>
      </c>
      <c r="D3544" s="15">
        <v>24</v>
      </c>
      <c r="E3544" s="15" t="s">
        <v>14</v>
      </c>
      <c r="F3544" s="16" t="s">
        <v>372</v>
      </c>
      <c r="G3544" s="15" t="s">
        <v>378</v>
      </c>
      <c r="H3544" s="89" t="s">
        <v>376</v>
      </c>
      <c r="I3544" s="61">
        <v>262544.1240488374</v>
      </c>
    </row>
    <row r="3545" spans="2:9" hidden="1" x14ac:dyDescent="0.3">
      <c r="B3545" s="16" t="s">
        <v>298</v>
      </c>
      <c r="C3545" s="16" t="s">
        <v>298</v>
      </c>
      <c r="D3545" s="15">
        <v>25</v>
      </c>
      <c r="E3545" s="15" t="s">
        <v>18</v>
      </c>
      <c r="F3545" s="16" t="s">
        <v>372</v>
      </c>
      <c r="G3545" s="15" t="s">
        <v>379</v>
      </c>
      <c r="H3545" s="89" t="s">
        <v>374</v>
      </c>
      <c r="I3545" s="61">
        <v>131137.52457921836</v>
      </c>
    </row>
    <row r="3546" spans="2:9" hidden="1" x14ac:dyDescent="0.3">
      <c r="B3546" s="16" t="s">
        <v>298</v>
      </c>
      <c r="C3546" s="16" t="s">
        <v>298</v>
      </c>
      <c r="D3546" s="15">
        <v>26</v>
      </c>
      <c r="E3546" s="15" t="s">
        <v>22</v>
      </c>
      <c r="F3546" s="16" t="s">
        <v>372</v>
      </c>
      <c r="G3546" s="15" t="s">
        <v>380</v>
      </c>
      <c r="H3546" s="89" t="s">
        <v>381</v>
      </c>
      <c r="I3546" s="61">
        <v>159941.99340861905</v>
      </c>
    </row>
    <row r="3547" spans="2:9" hidden="1" x14ac:dyDescent="0.3">
      <c r="B3547" s="16" t="s">
        <v>298</v>
      </c>
      <c r="C3547" s="16" t="s">
        <v>298</v>
      </c>
      <c r="D3547" s="15">
        <v>27</v>
      </c>
      <c r="E3547" s="15" t="s">
        <v>26</v>
      </c>
      <c r="F3547" s="16" t="s">
        <v>372</v>
      </c>
      <c r="G3547" s="15" t="s">
        <v>382</v>
      </c>
      <c r="H3547" s="89" t="s">
        <v>374</v>
      </c>
      <c r="I3547" s="61">
        <v>2925.9593385151343</v>
      </c>
    </row>
    <row r="3548" spans="2:9" hidden="1" x14ac:dyDescent="0.3">
      <c r="B3548" s="16" t="s">
        <v>298</v>
      </c>
      <c r="C3548" s="16" t="s">
        <v>298</v>
      </c>
      <c r="D3548" s="15">
        <v>28</v>
      </c>
      <c r="E3548" s="15" t="s">
        <v>30</v>
      </c>
      <c r="F3548" s="16" t="s">
        <v>372</v>
      </c>
      <c r="G3548" s="15" t="s">
        <v>383</v>
      </c>
      <c r="H3548" s="89" t="s">
        <v>384</v>
      </c>
      <c r="I3548" s="61">
        <v>195685.7253569384</v>
      </c>
    </row>
    <row r="3549" spans="2:9" hidden="1" x14ac:dyDescent="0.3">
      <c r="B3549" s="16" t="s">
        <v>298</v>
      </c>
      <c r="C3549" s="16" t="s">
        <v>298</v>
      </c>
      <c r="D3549" s="15">
        <v>29</v>
      </c>
      <c r="E3549" s="15" t="s">
        <v>34</v>
      </c>
      <c r="F3549" s="16" t="s">
        <v>372</v>
      </c>
      <c r="G3549" s="15" t="s">
        <v>385</v>
      </c>
      <c r="H3549" s="89" t="s">
        <v>384</v>
      </c>
      <c r="I3549" s="61">
        <v>208744.98175482923</v>
      </c>
    </row>
    <row r="3550" spans="2:9" hidden="1" x14ac:dyDescent="0.3">
      <c r="B3550" s="16" t="s">
        <v>298</v>
      </c>
      <c r="C3550" s="16" t="s">
        <v>298</v>
      </c>
      <c r="D3550" s="15">
        <v>31</v>
      </c>
      <c r="E3550" s="15" t="s">
        <v>36</v>
      </c>
      <c r="F3550" s="16" t="s">
        <v>372</v>
      </c>
      <c r="G3550" s="15" t="s">
        <v>386</v>
      </c>
      <c r="H3550" s="89" t="s">
        <v>384</v>
      </c>
      <c r="I3550" s="61">
        <v>16373.319316230236</v>
      </c>
    </row>
    <row r="3551" spans="2:9" hidden="1" x14ac:dyDescent="0.3">
      <c r="B3551" s="16" t="s">
        <v>298</v>
      </c>
      <c r="C3551" s="16" t="s">
        <v>298</v>
      </c>
      <c r="D3551" s="15">
        <v>34</v>
      </c>
      <c r="E3551" s="15" t="s">
        <v>38</v>
      </c>
      <c r="F3551" s="16" t="s">
        <v>372</v>
      </c>
      <c r="G3551" s="15" t="s">
        <v>387</v>
      </c>
      <c r="H3551" s="89" t="s">
        <v>384</v>
      </c>
      <c r="I3551" s="61">
        <v>14086.55791832929</v>
      </c>
    </row>
    <row r="3552" spans="2:9" hidden="1" x14ac:dyDescent="0.3">
      <c r="B3552" s="16" t="s">
        <v>298</v>
      </c>
      <c r="C3552" s="16" t="s">
        <v>298</v>
      </c>
      <c r="D3552" s="15">
        <v>35</v>
      </c>
      <c r="E3552" s="15" t="s">
        <v>40</v>
      </c>
      <c r="F3552" s="16" t="s">
        <v>372</v>
      </c>
      <c r="G3552" s="15" t="s">
        <v>388</v>
      </c>
      <c r="H3552" s="89" t="s">
        <v>384</v>
      </c>
      <c r="I3552" s="61">
        <v>239612.16173789141</v>
      </c>
    </row>
    <row r="3553" spans="2:9" hidden="1" x14ac:dyDescent="0.3">
      <c r="B3553" s="16" t="s">
        <v>298</v>
      </c>
      <c r="C3553" s="16" t="s">
        <v>298</v>
      </c>
      <c r="D3553" s="15">
        <v>38</v>
      </c>
      <c r="E3553" s="15" t="s">
        <v>42</v>
      </c>
      <c r="F3553" s="16" t="s">
        <v>372</v>
      </c>
      <c r="G3553" s="15" t="s">
        <v>389</v>
      </c>
      <c r="H3553" s="89" t="s">
        <v>374</v>
      </c>
      <c r="I3553" s="61">
        <v>123346.50071916585</v>
      </c>
    </row>
    <row r="3554" spans="2:9" hidden="1" x14ac:dyDescent="0.3">
      <c r="B3554" s="16" t="s">
        <v>298</v>
      </c>
      <c r="C3554" s="16" t="s">
        <v>298</v>
      </c>
      <c r="D3554" s="15">
        <v>42</v>
      </c>
      <c r="E3554" s="15" t="s">
        <v>44</v>
      </c>
      <c r="F3554" s="16" t="s">
        <v>372</v>
      </c>
      <c r="G3554" s="15" t="s">
        <v>390</v>
      </c>
      <c r="H3554" s="89" t="s">
        <v>374</v>
      </c>
      <c r="I3554" s="61">
        <v>21477.91236850074</v>
      </c>
    </row>
    <row r="3555" spans="2:9" hidden="1" x14ac:dyDescent="0.3">
      <c r="B3555" s="16" t="s">
        <v>298</v>
      </c>
      <c r="C3555" s="16" t="s">
        <v>298</v>
      </c>
      <c r="D3555" s="15">
        <v>59</v>
      </c>
      <c r="E3555" s="15" t="s">
        <v>46</v>
      </c>
      <c r="F3555" s="16" t="s">
        <v>372</v>
      </c>
      <c r="G3555" s="15" t="s">
        <v>391</v>
      </c>
      <c r="H3555" s="89" t="s">
        <v>374</v>
      </c>
      <c r="I3555" s="61">
        <v>155047.42579288571</v>
      </c>
    </row>
    <row r="3556" spans="2:9" hidden="1" x14ac:dyDescent="0.3">
      <c r="B3556" s="16" t="s">
        <v>298</v>
      </c>
      <c r="C3556" s="16" t="s">
        <v>298</v>
      </c>
      <c r="D3556" s="15">
        <v>65</v>
      </c>
      <c r="E3556" s="15" t="s">
        <v>48</v>
      </c>
      <c r="F3556" s="16" t="s">
        <v>372</v>
      </c>
      <c r="G3556" s="15" t="s">
        <v>392</v>
      </c>
      <c r="H3556" s="89" t="s">
        <v>393</v>
      </c>
      <c r="I3556" s="61">
        <v>1579.0514724727077</v>
      </c>
    </row>
    <row r="3557" spans="2:9" hidden="1" x14ac:dyDescent="0.3">
      <c r="B3557" s="16" t="s">
        <v>298</v>
      </c>
      <c r="C3557" s="16" t="s">
        <v>298</v>
      </c>
      <c r="D3557" s="15">
        <v>84</v>
      </c>
      <c r="E3557" s="15" t="s">
        <v>50</v>
      </c>
      <c r="F3557" s="16" t="s">
        <v>372</v>
      </c>
      <c r="G3557" s="15" t="s">
        <v>394</v>
      </c>
      <c r="H3557" s="89" t="s">
        <v>393</v>
      </c>
      <c r="I3557" s="61">
        <v>12801.241273355139</v>
      </c>
    </row>
    <row r="3558" spans="2:9" hidden="1" x14ac:dyDescent="0.3">
      <c r="B3558" s="16" t="s">
        <v>298</v>
      </c>
      <c r="C3558" s="16" t="s">
        <v>298</v>
      </c>
      <c r="D3558" s="15">
        <v>90</v>
      </c>
      <c r="E3558" s="15" t="s">
        <v>52</v>
      </c>
      <c r="F3558" s="16" t="s">
        <v>372</v>
      </c>
      <c r="G3558" s="15" t="s">
        <v>395</v>
      </c>
      <c r="H3558" s="89" t="s">
        <v>384</v>
      </c>
      <c r="I3558" s="61">
        <v>314211.11358855368</v>
      </c>
    </row>
    <row r="3559" spans="2:9" hidden="1" x14ac:dyDescent="0.3">
      <c r="B3559" s="16" t="s">
        <v>298</v>
      </c>
      <c r="C3559" s="16" t="s">
        <v>298</v>
      </c>
      <c r="D3559" s="15">
        <v>91</v>
      </c>
      <c r="E3559" s="15" t="s">
        <v>54</v>
      </c>
      <c r="F3559" s="16" t="s">
        <v>372</v>
      </c>
      <c r="G3559" s="15" t="s">
        <v>396</v>
      </c>
      <c r="H3559" s="89" t="s">
        <v>384</v>
      </c>
      <c r="I3559" s="61">
        <v>279881.76803362364</v>
      </c>
    </row>
    <row r="3560" spans="2:9" hidden="1" x14ac:dyDescent="0.3">
      <c r="B3560" s="16" t="s">
        <v>298</v>
      </c>
      <c r="C3560" s="16" t="s">
        <v>298</v>
      </c>
      <c r="D3560" s="15">
        <v>98</v>
      </c>
      <c r="E3560" s="15" t="s">
        <v>56</v>
      </c>
      <c r="F3560" s="16" t="s">
        <v>372</v>
      </c>
      <c r="G3560" s="15" t="s">
        <v>397</v>
      </c>
      <c r="H3560" s="89" t="s">
        <v>381</v>
      </c>
      <c r="I3560" s="61">
        <v>1012609.9206041878</v>
      </c>
    </row>
    <row r="3561" spans="2:9" hidden="1" x14ac:dyDescent="0.3">
      <c r="B3561" s="16" t="s">
        <v>298</v>
      </c>
      <c r="C3561" s="16" t="s">
        <v>298</v>
      </c>
      <c r="D3561" s="15">
        <v>109</v>
      </c>
      <c r="E3561" s="15" t="s">
        <v>58</v>
      </c>
      <c r="F3561" s="16" t="s">
        <v>372</v>
      </c>
      <c r="G3561" s="15" t="s">
        <v>398</v>
      </c>
      <c r="H3561" s="89" t="s">
        <v>393</v>
      </c>
      <c r="I3561" s="61">
        <v>14692.780368173777</v>
      </c>
    </row>
    <row r="3562" spans="2:9" hidden="1" x14ac:dyDescent="0.3">
      <c r="B3562" s="16" t="s">
        <v>298</v>
      </c>
      <c r="C3562" s="16" t="s">
        <v>298</v>
      </c>
      <c r="D3562" s="15">
        <v>114</v>
      </c>
      <c r="E3562" s="15" t="s">
        <v>60</v>
      </c>
      <c r="F3562" s="16" t="s">
        <v>372</v>
      </c>
      <c r="G3562" s="15" t="s">
        <v>399</v>
      </c>
      <c r="H3562" s="89" t="s">
        <v>376</v>
      </c>
      <c r="I3562" s="61">
        <v>332718.94186243671</v>
      </c>
    </row>
    <row r="3563" spans="2:9" hidden="1" x14ac:dyDescent="0.3">
      <c r="B3563" s="16" t="s">
        <v>298</v>
      </c>
      <c r="C3563" s="16" t="s">
        <v>298</v>
      </c>
      <c r="D3563" s="15">
        <v>125</v>
      </c>
      <c r="E3563" s="15" t="s">
        <v>62</v>
      </c>
      <c r="F3563" s="16" t="s">
        <v>372</v>
      </c>
      <c r="G3563" s="15" t="s">
        <v>400</v>
      </c>
      <c r="H3563" s="89" t="s">
        <v>381</v>
      </c>
      <c r="I3563" s="61">
        <v>380100.98900164943</v>
      </c>
    </row>
    <row r="3564" spans="2:9" hidden="1" x14ac:dyDescent="0.3">
      <c r="B3564" s="16" t="s">
        <v>298</v>
      </c>
      <c r="C3564" s="16" t="s">
        <v>298</v>
      </c>
      <c r="D3564" s="15">
        <v>127</v>
      </c>
      <c r="E3564" s="15" t="s">
        <v>64</v>
      </c>
      <c r="F3564" s="16" t="s">
        <v>372</v>
      </c>
      <c r="G3564" s="15" t="s">
        <v>401</v>
      </c>
      <c r="H3564" s="89" t="s">
        <v>393</v>
      </c>
      <c r="I3564" s="61">
        <v>11509.339501894614</v>
      </c>
    </row>
    <row r="3565" spans="2:9" hidden="1" x14ac:dyDescent="0.3">
      <c r="B3565" s="16" t="s">
        <v>298</v>
      </c>
      <c r="C3565" s="16" t="s">
        <v>298</v>
      </c>
      <c r="D3565" s="15">
        <v>128</v>
      </c>
      <c r="E3565" s="15" t="s">
        <v>66</v>
      </c>
      <c r="F3565" s="16" t="s">
        <v>372</v>
      </c>
      <c r="G3565" s="15" t="s">
        <v>402</v>
      </c>
      <c r="H3565" s="89" t="s">
        <v>384</v>
      </c>
      <c r="I3565" s="61">
        <v>207335.92837661217</v>
      </c>
    </row>
    <row r="3566" spans="2:9" hidden="1" x14ac:dyDescent="0.3">
      <c r="B3566" s="16" t="s">
        <v>298</v>
      </c>
      <c r="C3566" s="16" t="s">
        <v>298</v>
      </c>
      <c r="D3566" s="19">
        <v>130</v>
      </c>
      <c r="E3566" s="19" t="s">
        <v>68</v>
      </c>
      <c r="F3566" s="20" t="s">
        <v>372</v>
      </c>
      <c r="G3566" s="19" t="s">
        <v>403</v>
      </c>
      <c r="H3566" s="90" t="s">
        <v>404</v>
      </c>
      <c r="I3566" s="62">
        <v>214907.94762917567</v>
      </c>
    </row>
    <row r="3567" spans="2:9" hidden="1" x14ac:dyDescent="0.3">
      <c r="B3567" s="16" t="s">
        <v>299</v>
      </c>
      <c r="C3567" s="16" t="s">
        <v>299</v>
      </c>
      <c r="D3567" s="15">
        <v>2</v>
      </c>
      <c r="E3567" s="15" t="s">
        <v>6</v>
      </c>
      <c r="F3567" s="16" t="s">
        <v>372</v>
      </c>
      <c r="G3567" s="15" t="s">
        <v>373</v>
      </c>
      <c r="H3567" s="89" t="s">
        <v>374</v>
      </c>
      <c r="I3567" s="61">
        <v>5657.3834911453187</v>
      </c>
    </row>
    <row r="3568" spans="2:9" hidden="1" x14ac:dyDescent="0.3">
      <c r="B3568" s="16" t="s">
        <v>299</v>
      </c>
      <c r="C3568" s="16" t="s">
        <v>299</v>
      </c>
      <c r="D3568" s="15">
        <v>11</v>
      </c>
      <c r="E3568" s="15" t="s">
        <v>10</v>
      </c>
      <c r="F3568" s="16" t="s">
        <v>372</v>
      </c>
      <c r="G3568" s="15" t="s">
        <v>375</v>
      </c>
      <c r="H3568" s="89" t="s">
        <v>376</v>
      </c>
      <c r="I3568" s="61">
        <v>270166.63226435147</v>
      </c>
    </row>
    <row r="3569" spans="2:9" hidden="1" x14ac:dyDescent="0.3">
      <c r="B3569" s="16" t="s">
        <v>299</v>
      </c>
      <c r="C3569" s="16" t="s">
        <v>299</v>
      </c>
      <c r="D3569" s="15">
        <v>23</v>
      </c>
      <c r="E3569" s="15" t="s">
        <v>323</v>
      </c>
      <c r="F3569" s="16" t="s">
        <v>372</v>
      </c>
      <c r="G3569" s="15" t="s">
        <v>377</v>
      </c>
      <c r="H3569" s="89" t="s">
        <v>376</v>
      </c>
      <c r="I3569" s="61">
        <v>262231.92771084333</v>
      </c>
    </row>
    <row r="3570" spans="2:9" hidden="1" x14ac:dyDescent="0.3">
      <c r="B3570" s="16" t="s">
        <v>299</v>
      </c>
      <c r="C3570" s="16" t="s">
        <v>299</v>
      </c>
      <c r="D3570" s="15">
        <v>24</v>
      </c>
      <c r="E3570" s="15" t="s">
        <v>14</v>
      </c>
      <c r="F3570" s="16" t="s">
        <v>372</v>
      </c>
      <c r="G3570" s="15" t="s">
        <v>378</v>
      </c>
      <c r="H3570" s="89" t="s">
        <v>376</v>
      </c>
      <c r="I3570" s="61">
        <v>168220.3224663359</v>
      </c>
    </row>
    <row r="3571" spans="2:9" hidden="1" x14ac:dyDescent="0.3">
      <c r="B3571" s="16" t="s">
        <v>299</v>
      </c>
      <c r="C3571" s="16" t="s">
        <v>299</v>
      </c>
      <c r="D3571" s="15">
        <v>25</v>
      </c>
      <c r="E3571" s="15" t="s">
        <v>18</v>
      </c>
      <c r="F3571" s="16" t="s">
        <v>372</v>
      </c>
      <c r="G3571" s="15" t="s">
        <v>379</v>
      </c>
      <c r="H3571" s="89" t="s">
        <v>374</v>
      </c>
      <c r="I3571" s="61">
        <v>203566.39307228912</v>
      </c>
    </row>
    <row r="3572" spans="2:9" hidden="1" x14ac:dyDescent="0.3">
      <c r="B3572" s="16" t="s">
        <v>299</v>
      </c>
      <c r="C3572" s="16" t="s">
        <v>299</v>
      </c>
      <c r="D3572" s="15">
        <v>26</v>
      </c>
      <c r="E3572" s="15" t="s">
        <v>22</v>
      </c>
      <c r="F3572" s="16" t="s">
        <v>372</v>
      </c>
      <c r="G3572" s="15" t="s">
        <v>380</v>
      </c>
      <c r="H3572" s="89" t="s">
        <v>381</v>
      </c>
      <c r="I3572" s="61">
        <v>159941.99340861905</v>
      </c>
    </row>
    <row r="3573" spans="2:9" hidden="1" x14ac:dyDescent="0.3">
      <c r="B3573" s="16" t="s">
        <v>299</v>
      </c>
      <c r="C3573" s="16" t="s">
        <v>299</v>
      </c>
      <c r="D3573" s="15">
        <v>27</v>
      </c>
      <c r="E3573" s="15" t="s">
        <v>26</v>
      </c>
      <c r="F3573" s="16" t="s">
        <v>372</v>
      </c>
      <c r="G3573" s="15" t="s">
        <v>382</v>
      </c>
      <c r="H3573" s="89" t="s">
        <v>374</v>
      </c>
      <c r="I3573" s="61">
        <v>2925.9593385151343</v>
      </c>
    </row>
    <row r="3574" spans="2:9" hidden="1" x14ac:dyDescent="0.3">
      <c r="B3574" s="16" t="s">
        <v>299</v>
      </c>
      <c r="C3574" s="16" t="s">
        <v>299</v>
      </c>
      <c r="D3574" s="15">
        <v>28</v>
      </c>
      <c r="E3574" s="15" t="s">
        <v>30</v>
      </c>
      <c r="F3574" s="16" t="s">
        <v>372</v>
      </c>
      <c r="G3574" s="15" t="s">
        <v>383</v>
      </c>
      <c r="H3574" s="89" t="s">
        <v>384</v>
      </c>
      <c r="I3574" s="61">
        <v>192817.59390503183</v>
      </c>
    </row>
    <row r="3575" spans="2:9" hidden="1" x14ac:dyDescent="0.3">
      <c r="B3575" s="16" t="s">
        <v>299</v>
      </c>
      <c r="C3575" s="16" t="s">
        <v>299</v>
      </c>
      <c r="D3575" s="15">
        <v>29</v>
      </c>
      <c r="E3575" s="15" t="s">
        <v>34</v>
      </c>
      <c r="F3575" s="16" t="s">
        <v>372</v>
      </c>
      <c r="G3575" s="15" t="s">
        <v>385</v>
      </c>
      <c r="H3575" s="89" t="s">
        <v>384</v>
      </c>
      <c r="I3575" s="61">
        <v>203240.1665485471</v>
      </c>
    </row>
    <row r="3576" spans="2:9" hidden="1" x14ac:dyDescent="0.3">
      <c r="B3576" s="16" t="s">
        <v>299</v>
      </c>
      <c r="C3576" s="16" t="s">
        <v>299</v>
      </c>
      <c r="D3576" s="15">
        <v>31</v>
      </c>
      <c r="E3576" s="15" t="s">
        <v>36</v>
      </c>
      <c r="F3576" s="16" t="s">
        <v>372</v>
      </c>
      <c r="G3576" s="15" t="s">
        <v>386</v>
      </c>
      <c r="H3576" s="89" t="s">
        <v>384</v>
      </c>
      <c r="I3576" s="61">
        <v>16373.319316230236</v>
      </c>
    </row>
    <row r="3577" spans="2:9" hidden="1" x14ac:dyDescent="0.3">
      <c r="B3577" s="16" t="s">
        <v>299</v>
      </c>
      <c r="C3577" s="16" t="s">
        <v>299</v>
      </c>
      <c r="D3577" s="15">
        <v>34</v>
      </c>
      <c r="E3577" s="15" t="s">
        <v>38</v>
      </c>
      <c r="F3577" s="16" t="s">
        <v>372</v>
      </c>
      <c r="G3577" s="15" t="s">
        <v>387</v>
      </c>
      <c r="H3577" s="89" t="s">
        <v>384</v>
      </c>
      <c r="I3577" s="61">
        <v>6702.7838616675417</v>
      </c>
    </row>
    <row r="3578" spans="2:9" hidden="1" x14ac:dyDescent="0.3">
      <c r="B3578" s="16" t="s">
        <v>299</v>
      </c>
      <c r="C3578" s="16" t="s">
        <v>299</v>
      </c>
      <c r="D3578" s="15">
        <v>35</v>
      </c>
      <c r="E3578" s="15" t="s">
        <v>40</v>
      </c>
      <c r="F3578" s="16" t="s">
        <v>372</v>
      </c>
      <c r="G3578" s="15" t="s">
        <v>388</v>
      </c>
      <c r="H3578" s="89" t="s">
        <v>384</v>
      </c>
      <c r="I3578" s="61">
        <v>239612.16173789141</v>
      </c>
    </row>
    <row r="3579" spans="2:9" hidden="1" x14ac:dyDescent="0.3">
      <c r="B3579" s="16" t="s">
        <v>299</v>
      </c>
      <c r="C3579" s="16" t="s">
        <v>299</v>
      </c>
      <c r="D3579" s="15">
        <v>38</v>
      </c>
      <c r="E3579" s="15" t="s">
        <v>42</v>
      </c>
      <c r="F3579" s="16" t="s">
        <v>372</v>
      </c>
      <c r="G3579" s="15" t="s">
        <v>389</v>
      </c>
      <c r="H3579" s="89" t="s">
        <v>374</v>
      </c>
      <c r="I3579" s="61">
        <v>123346.50071916585</v>
      </c>
    </row>
    <row r="3580" spans="2:9" hidden="1" x14ac:dyDescent="0.3">
      <c r="B3580" s="16" t="s">
        <v>299</v>
      </c>
      <c r="C3580" s="16" t="s">
        <v>299</v>
      </c>
      <c r="D3580" s="15">
        <v>42</v>
      </c>
      <c r="E3580" s="15" t="s">
        <v>44</v>
      </c>
      <c r="F3580" s="16" t="s">
        <v>372</v>
      </c>
      <c r="G3580" s="15" t="s">
        <v>390</v>
      </c>
      <c r="H3580" s="89" t="s">
        <v>374</v>
      </c>
      <c r="I3580" s="61">
        <v>21477.91236850074</v>
      </c>
    </row>
    <row r="3581" spans="2:9" hidden="1" x14ac:dyDescent="0.3">
      <c r="B3581" s="16" t="s">
        <v>299</v>
      </c>
      <c r="C3581" s="16" t="s">
        <v>299</v>
      </c>
      <c r="D3581" s="15">
        <v>59</v>
      </c>
      <c r="E3581" s="15" t="s">
        <v>46</v>
      </c>
      <c r="F3581" s="16" t="s">
        <v>372</v>
      </c>
      <c r="G3581" s="15" t="s">
        <v>391</v>
      </c>
      <c r="H3581" s="89" t="s">
        <v>374</v>
      </c>
      <c r="I3581" s="61">
        <v>155047.42579288571</v>
      </c>
    </row>
    <row r="3582" spans="2:9" hidden="1" x14ac:dyDescent="0.3">
      <c r="B3582" s="16" t="s">
        <v>299</v>
      </c>
      <c r="C3582" s="16" t="s">
        <v>299</v>
      </c>
      <c r="D3582" s="15">
        <v>65</v>
      </c>
      <c r="E3582" s="15" t="s">
        <v>48</v>
      </c>
      <c r="F3582" s="16" t="s">
        <v>372</v>
      </c>
      <c r="G3582" s="15" t="s">
        <v>392</v>
      </c>
      <c r="H3582" s="89" t="s">
        <v>393</v>
      </c>
      <c r="I3582" s="61">
        <v>1579.0514724727077</v>
      </c>
    </row>
    <row r="3583" spans="2:9" hidden="1" x14ac:dyDescent="0.3">
      <c r="B3583" s="16" t="s">
        <v>299</v>
      </c>
      <c r="C3583" s="16" t="s">
        <v>299</v>
      </c>
      <c r="D3583" s="15">
        <v>84</v>
      </c>
      <c r="E3583" s="15" t="s">
        <v>50</v>
      </c>
      <c r="F3583" s="16" t="s">
        <v>372</v>
      </c>
      <c r="G3583" s="15" t="s">
        <v>394</v>
      </c>
      <c r="H3583" s="89" t="s">
        <v>393</v>
      </c>
      <c r="I3583" s="61">
        <v>6702.7838616675417</v>
      </c>
    </row>
    <row r="3584" spans="2:9" hidden="1" x14ac:dyDescent="0.3">
      <c r="B3584" s="16" t="s">
        <v>299</v>
      </c>
      <c r="C3584" s="16" t="s">
        <v>299</v>
      </c>
      <c r="D3584" s="15">
        <v>90</v>
      </c>
      <c r="E3584" s="15" t="s">
        <v>52</v>
      </c>
      <c r="F3584" s="16" t="s">
        <v>372</v>
      </c>
      <c r="G3584" s="15" t="s">
        <v>395</v>
      </c>
      <c r="H3584" s="89" t="s">
        <v>384</v>
      </c>
      <c r="I3584" s="61">
        <v>301903.36596385541</v>
      </c>
    </row>
    <row r="3585" spans="2:9" hidden="1" x14ac:dyDescent="0.3">
      <c r="B3585" s="16" t="s">
        <v>299</v>
      </c>
      <c r="C3585" s="16" t="s">
        <v>299</v>
      </c>
      <c r="D3585" s="15">
        <v>91</v>
      </c>
      <c r="E3585" s="15" t="s">
        <v>54</v>
      </c>
      <c r="F3585" s="16" t="s">
        <v>372</v>
      </c>
      <c r="G3585" s="15" t="s">
        <v>396</v>
      </c>
      <c r="H3585" s="89" t="s">
        <v>384</v>
      </c>
      <c r="I3585" s="61">
        <v>193069.82016300492</v>
      </c>
    </row>
    <row r="3586" spans="2:9" hidden="1" x14ac:dyDescent="0.3">
      <c r="B3586" s="16" t="s">
        <v>299</v>
      </c>
      <c r="C3586" s="16" t="s">
        <v>299</v>
      </c>
      <c r="D3586" s="15">
        <v>98</v>
      </c>
      <c r="E3586" s="15" t="s">
        <v>56</v>
      </c>
      <c r="F3586" s="16" t="s">
        <v>372</v>
      </c>
      <c r="G3586" s="15" t="s">
        <v>397</v>
      </c>
      <c r="H3586" s="89" t="s">
        <v>381</v>
      </c>
      <c r="I3586" s="61">
        <v>1012609.9206041878</v>
      </c>
    </row>
    <row r="3587" spans="2:9" hidden="1" x14ac:dyDescent="0.3">
      <c r="B3587" s="16" t="s">
        <v>299</v>
      </c>
      <c r="C3587" s="16" t="s">
        <v>299</v>
      </c>
      <c r="D3587" s="15">
        <v>109</v>
      </c>
      <c r="E3587" s="15" t="s">
        <v>58</v>
      </c>
      <c r="F3587" s="16" t="s">
        <v>372</v>
      </c>
      <c r="G3587" s="15" t="s">
        <v>398</v>
      </c>
      <c r="H3587" s="89" t="s">
        <v>393</v>
      </c>
      <c r="I3587" s="61">
        <v>14692.780368173777</v>
      </c>
    </row>
    <row r="3588" spans="2:9" hidden="1" x14ac:dyDescent="0.3">
      <c r="B3588" s="16" t="s">
        <v>299</v>
      </c>
      <c r="C3588" s="16" t="s">
        <v>299</v>
      </c>
      <c r="D3588" s="15">
        <v>114</v>
      </c>
      <c r="E3588" s="15" t="s">
        <v>60</v>
      </c>
      <c r="F3588" s="16" t="s">
        <v>372</v>
      </c>
      <c r="G3588" s="15" t="s">
        <v>399</v>
      </c>
      <c r="H3588" s="89" t="s">
        <v>376</v>
      </c>
      <c r="I3588" s="61">
        <v>293968.66141034721</v>
      </c>
    </row>
    <row r="3589" spans="2:9" hidden="1" x14ac:dyDescent="0.3">
      <c r="B3589" s="16" t="s">
        <v>299</v>
      </c>
      <c r="C3589" s="16" t="s">
        <v>299</v>
      </c>
      <c r="D3589" s="15">
        <v>125</v>
      </c>
      <c r="E3589" s="15" t="s">
        <v>62</v>
      </c>
      <c r="F3589" s="16" t="s">
        <v>372</v>
      </c>
      <c r="G3589" s="15" t="s">
        <v>400</v>
      </c>
      <c r="H3589" s="89" t="s">
        <v>381</v>
      </c>
      <c r="I3589" s="61">
        <v>380100.98900164943</v>
      </c>
    </row>
    <row r="3590" spans="2:9" hidden="1" x14ac:dyDescent="0.3">
      <c r="B3590" s="16" t="s">
        <v>299</v>
      </c>
      <c r="C3590" s="16" t="s">
        <v>299</v>
      </c>
      <c r="D3590" s="15">
        <v>127</v>
      </c>
      <c r="E3590" s="15" t="s">
        <v>64</v>
      </c>
      <c r="F3590" s="16" t="s">
        <v>372</v>
      </c>
      <c r="G3590" s="15" t="s">
        <v>401</v>
      </c>
      <c r="H3590" s="89" t="s">
        <v>393</v>
      </c>
      <c r="I3590" s="61">
        <v>6983.1236711552083</v>
      </c>
    </row>
    <row r="3591" spans="2:9" hidden="1" x14ac:dyDescent="0.3">
      <c r="B3591" s="16" t="s">
        <v>299</v>
      </c>
      <c r="C3591" s="16" t="s">
        <v>299</v>
      </c>
      <c r="D3591" s="15">
        <v>128</v>
      </c>
      <c r="E3591" s="15" t="s">
        <v>66</v>
      </c>
      <c r="F3591" s="16" t="s">
        <v>372</v>
      </c>
      <c r="G3591" s="15" t="s">
        <v>402</v>
      </c>
      <c r="H3591" s="89" t="s">
        <v>384</v>
      </c>
      <c r="I3591" s="61">
        <v>100160.92310418142</v>
      </c>
    </row>
    <row r="3592" spans="2:9" hidden="1" x14ac:dyDescent="0.3">
      <c r="B3592" s="16" t="s">
        <v>299</v>
      </c>
      <c r="C3592" s="16" t="s">
        <v>299</v>
      </c>
      <c r="D3592" s="19">
        <v>130</v>
      </c>
      <c r="E3592" s="19" t="s">
        <v>68</v>
      </c>
      <c r="F3592" s="20" t="s">
        <v>372</v>
      </c>
      <c r="G3592" s="19" t="s">
        <v>403</v>
      </c>
      <c r="H3592" s="90" t="s">
        <v>404</v>
      </c>
      <c r="I3592" s="62">
        <v>214907.94762917567</v>
      </c>
    </row>
    <row r="3593" spans="2:9" hidden="1" x14ac:dyDescent="0.3">
      <c r="B3593" s="16" t="s">
        <v>285</v>
      </c>
      <c r="C3593" s="16" t="s">
        <v>285</v>
      </c>
      <c r="D3593" s="15">
        <v>2</v>
      </c>
      <c r="E3593" s="15" t="s">
        <v>6</v>
      </c>
      <c r="F3593" s="16" t="s">
        <v>372</v>
      </c>
      <c r="G3593" s="15" t="s">
        <v>373</v>
      </c>
      <c r="H3593" s="89" t="s">
        <v>374</v>
      </c>
      <c r="I3593" s="61">
        <v>5657.3834911453187</v>
      </c>
    </row>
    <row r="3594" spans="2:9" hidden="1" x14ac:dyDescent="0.3">
      <c r="B3594" s="16" t="s">
        <v>285</v>
      </c>
      <c r="C3594" s="16" t="s">
        <v>285</v>
      </c>
      <c r="D3594" s="15">
        <v>11</v>
      </c>
      <c r="E3594" s="15" t="s">
        <v>10</v>
      </c>
      <c r="F3594" s="16" t="s">
        <v>372</v>
      </c>
      <c r="G3594" s="15" t="s">
        <v>375</v>
      </c>
      <c r="H3594" s="89" t="s">
        <v>376</v>
      </c>
      <c r="I3594" s="61">
        <v>284772.06567371858</v>
      </c>
    </row>
    <row r="3595" spans="2:9" hidden="1" x14ac:dyDescent="0.3">
      <c r="B3595" s="16" t="s">
        <v>285</v>
      </c>
      <c r="C3595" s="16" t="s">
        <v>285</v>
      </c>
      <c r="D3595" s="15">
        <v>23</v>
      </c>
      <c r="E3595" s="15" t="s">
        <v>323</v>
      </c>
      <c r="F3595" s="16" t="s">
        <v>372</v>
      </c>
      <c r="G3595" s="15" t="s">
        <v>377</v>
      </c>
      <c r="H3595" s="89" t="s">
        <v>376</v>
      </c>
      <c r="I3595" s="61">
        <v>258056.5326532544</v>
      </c>
    </row>
    <row r="3596" spans="2:9" hidden="1" x14ac:dyDescent="0.3">
      <c r="B3596" s="16" t="s">
        <v>285</v>
      </c>
      <c r="C3596" s="16" t="s">
        <v>285</v>
      </c>
      <c r="D3596" s="15">
        <v>24</v>
      </c>
      <c r="E3596" s="15" t="s">
        <v>14</v>
      </c>
      <c r="F3596" s="16" t="s">
        <v>372</v>
      </c>
      <c r="G3596" s="15" t="s">
        <v>378</v>
      </c>
      <c r="H3596" s="89" t="s">
        <v>376</v>
      </c>
      <c r="I3596" s="61">
        <v>262544.1240488374</v>
      </c>
    </row>
    <row r="3597" spans="2:9" hidden="1" x14ac:dyDescent="0.3">
      <c r="B3597" s="16" t="s">
        <v>285</v>
      </c>
      <c r="C3597" s="16" t="s">
        <v>285</v>
      </c>
      <c r="D3597" s="15">
        <v>25</v>
      </c>
      <c r="E3597" s="15" t="s">
        <v>18</v>
      </c>
      <c r="F3597" s="16" t="s">
        <v>372</v>
      </c>
      <c r="G3597" s="15" t="s">
        <v>379</v>
      </c>
      <c r="H3597" s="89" t="s">
        <v>374</v>
      </c>
      <c r="I3597" s="61">
        <v>131137.52457921836</v>
      </c>
    </row>
    <row r="3598" spans="2:9" hidden="1" x14ac:dyDescent="0.3">
      <c r="B3598" s="16" t="s">
        <v>285</v>
      </c>
      <c r="C3598" s="16" t="s">
        <v>285</v>
      </c>
      <c r="D3598" s="15">
        <v>26</v>
      </c>
      <c r="E3598" s="15" t="s">
        <v>22</v>
      </c>
      <c r="F3598" s="16" t="s">
        <v>372</v>
      </c>
      <c r="G3598" s="15" t="s">
        <v>380</v>
      </c>
      <c r="H3598" s="89" t="s">
        <v>381</v>
      </c>
      <c r="I3598" s="61">
        <v>159941.99340861905</v>
      </c>
    </row>
    <row r="3599" spans="2:9" hidden="1" x14ac:dyDescent="0.3">
      <c r="B3599" s="16" t="s">
        <v>285</v>
      </c>
      <c r="C3599" s="16" t="s">
        <v>285</v>
      </c>
      <c r="D3599" s="15">
        <v>27</v>
      </c>
      <c r="E3599" s="15" t="s">
        <v>26</v>
      </c>
      <c r="F3599" s="16" t="s">
        <v>372</v>
      </c>
      <c r="G3599" s="15" t="s">
        <v>382</v>
      </c>
      <c r="H3599" s="89" t="s">
        <v>374</v>
      </c>
      <c r="I3599" s="61">
        <v>2925.9593385151343</v>
      </c>
    </row>
    <row r="3600" spans="2:9" hidden="1" x14ac:dyDescent="0.3">
      <c r="B3600" s="16" t="s">
        <v>285</v>
      </c>
      <c r="C3600" s="16" t="s">
        <v>285</v>
      </c>
      <c r="D3600" s="15">
        <v>28</v>
      </c>
      <c r="E3600" s="15" t="s">
        <v>30</v>
      </c>
      <c r="F3600" s="16" t="s">
        <v>372</v>
      </c>
      <c r="G3600" s="15" t="s">
        <v>383</v>
      </c>
      <c r="H3600" s="89" t="s">
        <v>384</v>
      </c>
      <c r="I3600" s="61">
        <v>195685.7253569384</v>
      </c>
    </row>
    <row r="3601" spans="2:9" hidden="1" x14ac:dyDescent="0.3">
      <c r="B3601" s="16" t="s">
        <v>285</v>
      </c>
      <c r="C3601" s="16" t="s">
        <v>285</v>
      </c>
      <c r="D3601" s="15">
        <v>29</v>
      </c>
      <c r="E3601" s="15" t="s">
        <v>34</v>
      </c>
      <c r="F3601" s="16" t="s">
        <v>372</v>
      </c>
      <c r="G3601" s="15" t="s">
        <v>385</v>
      </c>
      <c r="H3601" s="89" t="s">
        <v>384</v>
      </c>
      <c r="I3601" s="61">
        <v>208744.98175482923</v>
      </c>
    </row>
    <row r="3602" spans="2:9" hidden="1" x14ac:dyDescent="0.3">
      <c r="B3602" s="16" t="s">
        <v>285</v>
      </c>
      <c r="C3602" s="16" t="s">
        <v>285</v>
      </c>
      <c r="D3602" s="15">
        <v>31</v>
      </c>
      <c r="E3602" s="15" t="s">
        <v>36</v>
      </c>
      <c r="F3602" s="16" t="s">
        <v>372</v>
      </c>
      <c r="G3602" s="15" t="s">
        <v>386</v>
      </c>
      <c r="H3602" s="89" t="s">
        <v>384</v>
      </c>
      <c r="I3602" s="61">
        <v>16373.319316230236</v>
      </c>
    </row>
    <row r="3603" spans="2:9" hidden="1" x14ac:dyDescent="0.3">
      <c r="B3603" s="16" t="s">
        <v>285</v>
      </c>
      <c r="C3603" s="16" t="s">
        <v>285</v>
      </c>
      <c r="D3603" s="15">
        <v>34</v>
      </c>
      <c r="E3603" s="15" t="s">
        <v>38</v>
      </c>
      <c r="F3603" s="16" t="s">
        <v>372</v>
      </c>
      <c r="G3603" s="15" t="s">
        <v>387</v>
      </c>
      <c r="H3603" s="89" t="s">
        <v>384</v>
      </c>
      <c r="I3603" s="61">
        <v>14086.55791832929</v>
      </c>
    </row>
    <row r="3604" spans="2:9" hidden="1" x14ac:dyDescent="0.3">
      <c r="B3604" s="16" t="s">
        <v>285</v>
      </c>
      <c r="C3604" s="16" t="s">
        <v>285</v>
      </c>
      <c r="D3604" s="15">
        <v>35</v>
      </c>
      <c r="E3604" s="15" t="s">
        <v>40</v>
      </c>
      <c r="F3604" s="16" t="s">
        <v>372</v>
      </c>
      <c r="G3604" s="15" t="s">
        <v>388</v>
      </c>
      <c r="H3604" s="89" t="s">
        <v>384</v>
      </c>
      <c r="I3604" s="61">
        <v>239612.16173789141</v>
      </c>
    </row>
    <row r="3605" spans="2:9" hidden="1" x14ac:dyDescent="0.3">
      <c r="B3605" s="16" t="s">
        <v>285</v>
      </c>
      <c r="C3605" s="16" t="s">
        <v>285</v>
      </c>
      <c r="D3605" s="15">
        <v>38</v>
      </c>
      <c r="E3605" s="15" t="s">
        <v>42</v>
      </c>
      <c r="F3605" s="16" t="s">
        <v>372</v>
      </c>
      <c r="G3605" s="15" t="s">
        <v>389</v>
      </c>
      <c r="H3605" s="89" t="s">
        <v>374</v>
      </c>
      <c r="I3605" s="61">
        <v>123346.50071916585</v>
      </c>
    </row>
    <row r="3606" spans="2:9" hidden="1" x14ac:dyDescent="0.3">
      <c r="B3606" s="16" t="s">
        <v>285</v>
      </c>
      <c r="C3606" s="16" t="s">
        <v>285</v>
      </c>
      <c r="D3606" s="15">
        <v>42</v>
      </c>
      <c r="E3606" s="15" t="s">
        <v>44</v>
      </c>
      <c r="F3606" s="16" t="s">
        <v>372</v>
      </c>
      <c r="G3606" s="15" t="s">
        <v>390</v>
      </c>
      <c r="H3606" s="89" t="s">
        <v>374</v>
      </c>
      <c r="I3606" s="61">
        <v>21477.91236850074</v>
      </c>
    </row>
    <row r="3607" spans="2:9" hidden="1" x14ac:dyDescent="0.3">
      <c r="B3607" s="16" t="s">
        <v>285</v>
      </c>
      <c r="C3607" s="16" t="s">
        <v>285</v>
      </c>
      <c r="D3607" s="15">
        <v>59</v>
      </c>
      <c r="E3607" s="15" t="s">
        <v>46</v>
      </c>
      <c r="F3607" s="16" t="s">
        <v>372</v>
      </c>
      <c r="G3607" s="15" t="s">
        <v>391</v>
      </c>
      <c r="H3607" s="89" t="s">
        <v>374</v>
      </c>
      <c r="I3607" s="61">
        <v>155047.42579288571</v>
      </c>
    </row>
    <row r="3608" spans="2:9" hidden="1" x14ac:dyDescent="0.3">
      <c r="B3608" s="16" t="s">
        <v>285</v>
      </c>
      <c r="C3608" s="16" t="s">
        <v>285</v>
      </c>
      <c r="D3608" s="15">
        <v>65</v>
      </c>
      <c r="E3608" s="15" t="s">
        <v>48</v>
      </c>
      <c r="F3608" s="16" t="s">
        <v>372</v>
      </c>
      <c r="G3608" s="15" t="s">
        <v>392</v>
      </c>
      <c r="H3608" s="89" t="s">
        <v>393</v>
      </c>
      <c r="I3608" s="61">
        <v>1579.0514724727077</v>
      </c>
    </row>
    <row r="3609" spans="2:9" hidden="1" x14ac:dyDescent="0.3">
      <c r="B3609" s="16" t="s">
        <v>285</v>
      </c>
      <c r="C3609" s="16" t="s">
        <v>285</v>
      </c>
      <c r="D3609" s="15">
        <v>84</v>
      </c>
      <c r="E3609" s="15" t="s">
        <v>50</v>
      </c>
      <c r="F3609" s="16" t="s">
        <v>372</v>
      </c>
      <c r="G3609" s="15" t="s">
        <v>394</v>
      </c>
      <c r="H3609" s="89" t="s">
        <v>393</v>
      </c>
      <c r="I3609" s="61">
        <v>12801.241273355139</v>
      </c>
    </row>
    <row r="3610" spans="2:9" hidden="1" x14ac:dyDescent="0.3">
      <c r="B3610" s="16" t="s">
        <v>285</v>
      </c>
      <c r="C3610" s="16" t="s">
        <v>285</v>
      </c>
      <c r="D3610" s="15">
        <v>90</v>
      </c>
      <c r="E3610" s="15" t="s">
        <v>52</v>
      </c>
      <c r="F3610" s="16" t="s">
        <v>372</v>
      </c>
      <c r="G3610" s="15" t="s">
        <v>395</v>
      </c>
      <c r="H3610" s="89" t="s">
        <v>384</v>
      </c>
      <c r="I3610" s="61">
        <v>314211.11358855368</v>
      </c>
    </row>
    <row r="3611" spans="2:9" hidden="1" x14ac:dyDescent="0.3">
      <c r="B3611" s="16" t="s">
        <v>285</v>
      </c>
      <c r="C3611" s="16" t="s">
        <v>285</v>
      </c>
      <c r="D3611" s="15">
        <v>91</v>
      </c>
      <c r="E3611" s="15" t="s">
        <v>54</v>
      </c>
      <c r="F3611" s="16" t="s">
        <v>372</v>
      </c>
      <c r="G3611" s="15" t="s">
        <v>396</v>
      </c>
      <c r="H3611" s="89" t="s">
        <v>384</v>
      </c>
      <c r="I3611" s="61">
        <v>279881.76803362364</v>
      </c>
    </row>
    <row r="3612" spans="2:9" hidden="1" x14ac:dyDescent="0.3">
      <c r="B3612" s="16" t="s">
        <v>285</v>
      </c>
      <c r="C3612" s="16" t="s">
        <v>285</v>
      </c>
      <c r="D3612" s="15">
        <v>98</v>
      </c>
      <c r="E3612" s="15" t="s">
        <v>56</v>
      </c>
      <c r="F3612" s="16" t="s">
        <v>372</v>
      </c>
      <c r="G3612" s="15" t="s">
        <v>397</v>
      </c>
      <c r="H3612" s="89" t="s">
        <v>381</v>
      </c>
      <c r="I3612" s="61">
        <v>1012609.9206041878</v>
      </c>
    </row>
    <row r="3613" spans="2:9" hidden="1" x14ac:dyDescent="0.3">
      <c r="B3613" s="16" t="s">
        <v>285</v>
      </c>
      <c r="C3613" s="16" t="s">
        <v>285</v>
      </c>
      <c r="D3613" s="15">
        <v>109</v>
      </c>
      <c r="E3613" s="15" t="s">
        <v>58</v>
      </c>
      <c r="F3613" s="16" t="s">
        <v>372</v>
      </c>
      <c r="G3613" s="15" t="s">
        <v>398</v>
      </c>
      <c r="H3613" s="89" t="s">
        <v>393</v>
      </c>
      <c r="I3613" s="61">
        <v>14692.780368173777</v>
      </c>
    </row>
    <row r="3614" spans="2:9" hidden="1" x14ac:dyDescent="0.3">
      <c r="B3614" s="16" t="s">
        <v>285</v>
      </c>
      <c r="C3614" s="16" t="s">
        <v>285</v>
      </c>
      <c r="D3614" s="15">
        <v>114</v>
      </c>
      <c r="E3614" s="15" t="s">
        <v>60</v>
      </c>
      <c r="F3614" s="16" t="s">
        <v>372</v>
      </c>
      <c r="G3614" s="15" t="s">
        <v>399</v>
      </c>
      <c r="H3614" s="89" t="s">
        <v>376</v>
      </c>
      <c r="I3614" s="61">
        <v>332718.94186243671</v>
      </c>
    </row>
    <row r="3615" spans="2:9" hidden="1" x14ac:dyDescent="0.3">
      <c r="B3615" s="16" t="s">
        <v>285</v>
      </c>
      <c r="C3615" s="16" t="s">
        <v>285</v>
      </c>
      <c r="D3615" s="15">
        <v>125</v>
      </c>
      <c r="E3615" s="15" t="s">
        <v>62</v>
      </c>
      <c r="F3615" s="16" t="s">
        <v>372</v>
      </c>
      <c r="G3615" s="15" t="s">
        <v>400</v>
      </c>
      <c r="H3615" s="89" t="s">
        <v>381</v>
      </c>
      <c r="I3615" s="61">
        <v>380100.98900164943</v>
      </c>
    </row>
    <row r="3616" spans="2:9" hidden="1" x14ac:dyDescent="0.3">
      <c r="B3616" s="16" t="s">
        <v>285</v>
      </c>
      <c r="C3616" s="16" t="s">
        <v>285</v>
      </c>
      <c r="D3616" s="15">
        <v>127</v>
      </c>
      <c r="E3616" s="15" t="s">
        <v>64</v>
      </c>
      <c r="F3616" s="16" t="s">
        <v>372</v>
      </c>
      <c r="G3616" s="15" t="s">
        <v>401</v>
      </c>
      <c r="H3616" s="89" t="s">
        <v>393</v>
      </c>
      <c r="I3616" s="61">
        <v>11509.339501894614</v>
      </c>
    </row>
    <row r="3617" spans="2:9" hidden="1" x14ac:dyDescent="0.3">
      <c r="B3617" s="16" t="s">
        <v>285</v>
      </c>
      <c r="C3617" s="16" t="s">
        <v>285</v>
      </c>
      <c r="D3617" s="15">
        <v>128</v>
      </c>
      <c r="E3617" s="15" t="s">
        <v>66</v>
      </c>
      <c r="F3617" s="16" t="s">
        <v>372</v>
      </c>
      <c r="G3617" s="15" t="s">
        <v>402</v>
      </c>
      <c r="H3617" s="89" t="s">
        <v>384</v>
      </c>
      <c r="I3617" s="61">
        <v>207335.92837661217</v>
      </c>
    </row>
    <row r="3618" spans="2:9" hidden="1" x14ac:dyDescent="0.3">
      <c r="B3618" s="16" t="s">
        <v>285</v>
      </c>
      <c r="C3618" s="16" t="s">
        <v>285</v>
      </c>
      <c r="D3618" s="19">
        <v>130</v>
      </c>
      <c r="E3618" s="19" t="s">
        <v>68</v>
      </c>
      <c r="F3618" s="20" t="s">
        <v>372</v>
      </c>
      <c r="G3618" s="19" t="s">
        <v>403</v>
      </c>
      <c r="H3618" s="90" t="s">
        <v>404</v>
      </c>
      <c r="I3618" s="62">
        <v>214907.94762917567</v>
      </c>
    </row>
    <row r="3619" spans="2:9" hidden="1" x14ac:dyDescent="0.3">
      <c r="B3619" s="16" t="s">
        <v>286</v>
      </c>
      <c r="C3619" s="16" t="s">
        <v>286</v>
      </c>
      <c r="D3619" s="15">
        <v>2</v>
      </c>
      <c r="E3619" s="15" t="s">
        <v>6</v>
      </c>
      <c r="F3619" s="16" t="s">
        <v>372</v>
      </c>
      <c r="G3619" s="15" t="s">
        <v>373</v>
      </c>
      <c r="H3619" s="89" t="s">
        <v>374</v>
      </c>
      <c r="I3619" s="61">
        <v>5657.3834911453187</v>
      </c>
    </row>
    <row r="3620" spans="2:9" hidden="1" x14ac:dyDescent="0.3">
      <c r="B3620" s="16" t="s">
        <v>286</v>
      </c>
      <c r="C3620" s="16" t="s">
        <v>286</v>
      </c>
      <c r="D3620" s="15">
        <v>11</v>
      </c>
      <c r="E3620" s="15" t="s">
        <v>10</v>
      </c>
      <c r="F3620" s="16" t="s">
        <v>372</v>
      </c>
      <c r="G3620" s="15" t="s">
        <v>375</v>
      </c>
      <c r="H3620" s="89" t="s">
        <v>376</v>
      </c>
      <c r="I3620" s="61">
        <v>284772.06567371858</v>
      </c>
    </row>
    <row r="3621" spans="2:9" hidden="1" x14ac:dyDescent="0.3">
      <c r="B3621" s="16" t="s">
        <v>286</v>
      </c>
      <c r="C3621" s="16" t="s">
        <v>286</v>
      </c>
      <c r="D3621" s="15">
        <v>23</v>
      </c>
      <c r="E3621" s="15" t="s">
        <v>323</v>
      </c>
      <c r="F3621" s="16" t="s">
        <v>372</v>
      </c>
      <c r="G3621" s="15" t="s">
        <v>377</v>
      </c>
      <c r="H3621" s="89" t="s">
        <v>376</v>
      </c>
      <c r="I3621" s="61">
        <v>258056.5326532544</v>
      </c>
    </row>
    <row r="3622" spans="2:9" hidden="1" x14ac:dyDescent="0.3">
      <c r="B3622" s="16" t="s">
        <v>286</v>
      </c>
      <c r="C3622" s="16" t="s">
        <v>286</v>
      </c>
      <c r="D3622" s="15">
        <v>24</v>
      </c>
      <c r="E3622" s="15" t="s">
        <v>14</v>
      </c>
      <c r="F3622" s="16" t="s">
        <v>372</v>
      </c>
      <c r="G3622" s="15" t="s">
        <v>378</v>
      </c>
      <c r="H3622" s="89" t="s">
        <v>376</v>
      </c>
      <c r="I3622" s="61">
        <v>262544.1240488374</v>
      </c>
    </row>
    <row r="3623" spans="2:9" hidden="1" x14ac:dyDescent="0.3">
      <c r="B3623" s="16" t="s">
        <v>286</v>
      </c>
      <c r="C3623" s="16" t="s">
        <v>286</v>
      </c>
      <c r="D3623" s="15">
        <v>25</v>
      </c>
      <c r="E3623" s="15" t="s">
        <v>18</v>
      </c>
      <c r="F3623" s="16" t="s">
        <v>372</v>
      </c>
      <c r="G3623" s="15" t="s">
        <v>379</v>
      </c>
      <c r="H3623" s="89" t="s">
        <v>374</v>
      </c>
      <c r="I3623" s="61">
        <v>131137.52457921836</v>
      </c>
    </row>
    <row r="3624" spans="2:9" hidden="1" x14ac:dyDescent="0.3">
      <c r="B3624" s="16" t="s">
        <v>286</v>
      </c>
      <c r="C3624" s="16" t="s">
        <v>286</v>
      </c>
      <c r="D3624" s="15">
        <v>26</v>
      </c>
      <c r="E3624" s="15" t="s">
        <v>22</v>
      </c>
      <c r="F3624" s="16" t="s">
        <v>372</v>
      </c>
      <c r="G3624" s="15" t="s">
        <v>380</v>
      </c>
      <c r="H3624" s="89" t="s">
        <v>381</v>
      </c>
      <c r="I3624" s="61">
        <v>159941.99340861905</v>
      </c>
    </row>
    <row r="3625" spans="2:9" hidden="1" x14ac:dyDescent="0.3">
      <c r="B3625" s="16" t="s">
        <v>286</v>
      </c>
      <c r="C3625" s="16" t="s">
        <v>286</v>
      </c>
      <c r="D3625" s="15">
        <v>27</v>
      </c>
      <c r="E3625" s="15" t="s">
        <v>26</v>
      </c>
      <c r="F3625" s="16" t="s">
        <v>372</v>
      </c>
      <c r="G3625" s="15" t="s">
        <v>382</v>
      </c>
      <c r="H3625" s="89" t="s">
        <v>374</v>
      </c>
      <c r="I3625" s="61">
        <v>2925.9593385151343</v>
      </c>
    </row>
    <row r="3626" spans="2:9" hidden="1" x14ac:dyDescent="0.3">
      <c r="B3626" s="16" t="s">
        <v>286</v>
      </c>
      <c r="C3626" s="16" t="s">
        <v>286</v>
      </c>
      <c r="D3626" s="15">
        <v>28</v>
      </c>
      <c r="E3626" s="15" t="s">
        <v>30</v>
      </c>
      <c r="F3626" s="16" t="s">
        <v>372</v>
      </c>
      <c r="G3626" s="15" t="s">
        <v>383</v>
      </c>
      <c r="H3626" s="89" t="s">
        <v>384</v>
      </c>
      <c r="I3626" s="61">
        <v>195685.7253569384</v>
      </c>
    </row>
    <row r="3627" spans="2:9" hidden="1" x14ac:dyDescent="0.3">
      <c r="B3627" s="16" t="s">
        <v>286</v>
      </c>
      <c r="C3627" s="16" t="s">
        <v>286</v>
      </c>
      <c r="D3627" s="15">
        <v>29</v>
      </c>
      <c r="E3627" s="15" t="s">
        <v>34</v>
      </c>
      <c r="F3627" s="16" t="s">
        <v>372</v>
      </c>
      <c r="G3627" s="15" t="s">
        <v>385</v>
      </c>
      <c r="H3627" s="89" t="s">
        <v>384</v>
      </c>
      <c r="I3627" s="61">
        <v>208744.98175482923</v>
      </c>
    </row>
    <row r="3628" spans="2:9" hidden="1" x14ac:dyDescent="0.3">
      <c r="B3628" s="16" t="s">
        <v>286</v>
      </c>
      <c r="C3628" s="16" t="s">
        <v>286</v>
      </c>
      <c r="D3628" s="15">
        <v>31</v>
      </c>
      <c r="E3628" s="15" t="s">
        <v>36</v>
      </c>
      <c r="F3628" s="16" t="s">
        <v>372</v>
      </c>
      <c r="G3628" s="15" t="s">
        <v>386</v>
      </c>
      <c r="H3628" s="89" t="s">
        <v>384</v>
      </c>
      <c r="I3628" s="61">
        <v>16373.319316230236</v>
      </c>
    </row>
    <row r="3629" spans="2:9" hidden="1" x14ac:dyDescent="0.3">
      <c r="B3629" s="16" t="s">
        <v>286</v>
      </c>
      <c r="C3629" s="16" t="s">
        <v>286</v>
      </c>
      <c r="D3629" s="15">
        <v>34</v>
      </c>
      <c r="E3629" s="15" t="s">
        <v>38</v>
      </c>
      <c r="F3629" s="16" t="s">
        <v>372</v>
      </c>
      <c r="G3629" s="15" t="s">
        <v>387</v>
      </c>
      <c r="H3629" s="89" t="s">
        <v>384</v>
      </c>
      <c r="I3629" s="61">
        <v>14086.55791832929</v>
      </c>
    </row>
    <row r="3630" spans="2:9" hidden="1" x14ac:dyDescent="0.3">
      <c r="B3630" s="16" t="s">
        <v>286</v>
      </c>
      <c r="C3630" s="16" t="s">
        <v>286</v>
      </c>
      <c r="D3630" s="15">
        <v>35</v>
      </c>
      <c r="E3630" s="15" t="s">
        <v>40</v>
      </c>
      <c r="F3630" s="16" t="s">
        <v>372</v>
      </c>
      <c r="G3630" s="15" t="s">
        <v>388</v>
      </c>
      <c r="H3630" s="89" t="s">
        <v>384</v>
      </c>
      <c r="I3630" s="61">
        <v>239612.16173789141</v>
      </c>
    </row>
    <row r="3631" spans="2:9" hidden="1" x14ac:dyDescent="0.3">
      <c r="B3631" s="16" t="s">
        <v>286</v>
      </c>
      <c r="C3631" s="16" t="s">
        <v>286</v>
      </c>
      <c r="D3631" s="15">
        <v>38</v>
      </c>
      <c r="E3631" s="15" t="s">
        <v>42</v>
      </c>
      <c r="F3631" s="16" t="s">
        <v>372</v>
      </c>
      <c r="G3631" s="15" t="s">
        <v>389</v>
      </c>
      <c r="H3631" s="89" t="s">
        <v>374</v>
      </c>
      <c r="I3631" s="61">
        <v>123346.50071916585</v>
      </c>
    </row>
    <row r="3632" spans="2:9" hidden="1" x14ac:dyDescent="0.3">
      <c r="B3632" s="16" t="s">
        <v>286</v>
      </c>
      <c r="C3632" s="16" t="s">
        <v>286</v>
      </c>
      <c r="D3632" s="15">
        <v>42</v>
      </c>
      <c r="E3632" s="15" t="s">
        <v>44</v>
      </c>
      <c r="F3632" s="16" t="s">
        <v>372</v>
      </c>
      <c r="G3632" s="15" t="s">
        <v>390</v>
      </c>
      <c r="H3632" s="89" t="s">
        <v>374</v>
      </c>
      <c r="I3632" s="61">
        <v>21477.91236850074</v>
      </c>
    </row>
    <row r="3633" spans="2:9" hidden="1" x14ac:dyDescent="0.3">
      <c r="B3633" s="16" t="s">
        <v>286</v>
      </c>
      <c r="C3633" s="16" t="s">
        <v>286</v>
      </c>
      <c r="D3633" s="15">
        <v>59</v>
      </c>
      <c r="E3633" s="15" t="s">
        <v>46</v>
      </c>
      <c r="F3633" s="16" t="s">
        <v>372</v>
      </c>
      <c r="G3633" s="15" t="s">
        <v>391</v>
      </c>
      <c r="H3633" s="89" t="s">
        <v>374</v>
      </c>
      <c r="I3633" s="61">
        <v>155047.42579288571</v>
      </c>
    </row>
    <row r="3634" spans="2:9" hidden="1" x14ac:dyDescent="0.3">
      <c r="B3634" s="16" t="s">
        <v>286</v>
      </c>
      <c r="C3634" s="16" t="s">
        <v>286</v>
      </c>
      <c r="D3634" s="15">
        <v>65</v>
      </c>
      <c r="E3634" s="15" t="s">
        <v>48</v>
      </c>
      <c r="F3634" s="16" t="s">
        <v>372</v>
      </c>
      <c r="G3634" s="15" t="s">
        <v>392</v>
      </c>
      <c r="H3634" s="89" t="s">
        <v>393</v>
      </c>
      <c r="I3634" s="61">
        <v>1579.0514724727077</v>
      </c>
    </row>
    <row r="3635" spans="2:9" hidden="1" x14ac:dyDescent="0.3">
      <c r="B3635" s="16" t="s">
        <v>286</v>
      </c>
      <c r="C3635" s="16" t="s">
        <v>286</v>
      </c>
      <c r="D3635" s="15">
        <v>84</v>
      </c>
      <c r="E3635" s="15" t="s">
        <v>50</v>
      </c>
      <c r="F3635" s="16" t="s">
        <v>372</v>
      </c>
      <c r="G3635" s="15" t="s">
        <v>394</v>
      </c>
      <c r="H3635" s="89" t="s">
        <v>393</v>
      </c>
      <c r="I3635" s="61">
        <v>12801.241273355139</v>
      </c>
    </row>
    <row r="3636" spans="2:9" hidden="1" x14ac:dyDescent="0.3">
      <c r="B3636" s="16" t="s">
        <v>286</v>
      </c>
      <c r="C3636" s="16" t="s">
        <v>286</v>
      </c>
      <c r="D3636" s="15">
        <v>90</v>
      </c>
      <c r="E3636" s="15" t="s">
        <v>52</v>
      </c>
      <c r="F3636" s="16" t="s">
        <v>372</v>
      </c>
      <c r="G3636" s="15" t="s">
        <v>395</v>
      </c>
      <c r="H3636" s="89" t="s">
        <v>384</v>
      </c>
      <c r="I3636" s="61">
        <v>314211.11358855368</v>
      </c>
    </row>
    <row r="3637" spans="2:9" hidden="1" x14ac:dyDescent="0.3">
      <c r="B3637" s="16" t="s">
        <v>286</v>
      </c>
      <c r="C3637" s="16" t="s">
        <v>286</v>
      </c>
      <c r="D3637" s="15">
        <v>91</v>
      </c>
      <c r="E3637" s="15" t="s">
        <v>54</v>
      </c>
      <c r="F3637" s="16" t="s">
        <v>372</v>
      </c>
      <c r="G3637" s="15" t="s">
        <v>396</v>
      </c>
      <c r="H3637" s="89" t="s">
        <v>384</v>
      </c>
      <c r="I3637" s="61">
        <v>279881.76803362364</v>
      </c>
    </row>
    <row r="3638" spans="2:9" hidden="1" x14ac:dyDescent="0.3">
      <c r="B3638" s="16" t="s">
        <v>286</v>
      </c>
      <c r="C3638" s="16" t="s">
        <v>286</v>
      </c>
      <c r="D3638" s="15">
        <v>98</v>
      </c>
      <c r="E3638" s="15" t="s">
        <v>56</v>
      </c>
      <c r="F3638" s="16" t="s">
        <v>372</v>
      </c>
      <c r="G3638" s="15" t="s">
        <v>397</v>
      </c>
      <c r="H3638" s="89" t="s">
        <v>381</v>
      </c>
      <c r="I3638" s="61">
        <v>1012609.9206041878</v>
      </c>
    </row>
    <row r="3639" spans="2:9" hidden="1" x14ac:dyDescent="0.3">
      <c r="B3639" s="16" t="s">
        <v>286</v>
      </c>
      <c r="C3639" s="16" t="s">
        <v>286</v>
      </c>
      <c r="D3639" s="15">
        <v>109</v>
      </c>
      <c r="E3639" s="15" t="s">
        <v>58</v>
      </c>
      <c r="F3639" s="16" t="s">
        <v>372</v>
      </c>
      <c r="G3639" s="15" t="s">
        <v>398</v>
      </c>
      <c r="H3639" s="89" t="s">
        <v>393</v>
      </c>
      <c r="I3639" s="61">
        <v>14692.780368173777</v>
      </c>
    </row>
    <row r="3640" spans="2:9" hidden="1" x14ac:dyDescent="0.3">
      <c r="B3640" s="16" t="s">
        <v>286</v>
      </c>
      <c r="C3640" s="16" t="s">
        <v>286</v>
      </c>
      <c r="D3640" s="15">
        <v>114</v>
      </c>
      <c r="E3640" s="15" t="s">
        <v>60</v>
      </c>
      <c r="F3640" s="16" t="s">
        <v>372</v>
      </c>
      <c r="G3640" s="15" t="s">
        <v>399</v>
      </c>
      <c r="H3640" s="89" t="s">
        <v>376</v>
      </c>
      <c r="I3640" s="61">
        <v>332718.94186243671</v>
      </c>
    </row>
    <row r="3641" spans="2:9" hidden="1" x14ac:dyDescent="0.3">
      <c r="B3641" s="16" t="s">
        <v>286</v>
      </c>
      <c r="C3641" s="16" t="s">
        <v>286</v>
      </c>
      <c r="D3641" s="15">
        <v>125</v>
      </c>
      <c r="E3641" s="15" t="s">
        <v>62</v>
      </c>
      <c r="F3641" s="16" t="s">
        <v>372</v>
      </c>
      <c r="G3641" s="15" t="s">
        <v>400</v>
      </c>
      <c r="H3641" s="89" t="s">
        <v>381</v>
      </c>
      <c r="I3641" s="61">
        <v>380100.98900164943</v>
      </c>
    </row>
    <row r="3642" spans="2:9" hidden="1" x14ac:dyDescent="0.3">
      <c r="B3642" s="16" t="s">
        <v>286</v>
      </c>
      <c r="C3642" s="16" t="s">
        <v>286</v>
      </c>
      <c r="D3642" s="15">
        <v>127</v>
      </c>
      <c r="E3642" s="15" t="s">
        <v>64</v>
      </c>
      <c r="F3642" s="16" t="s">
        <v>372</v>
      </c>
      <c r="G3642" s="15" t="s">
        <v>401</v>
      </c>
      <c r="H3642" s="89" t="s">
        <v>393</v>
      </c>
      <c r="I3642" s="61">
        <v>11509.339501894614</v>
      </c>
    </row>
    <row r="3643" spans="2:9" hidden="1" x14ac:dyDescent="0.3">
      <c r="B3643" s="16" t="s">
        <v>286</v>
      </c>
      <c r="C3643" s="16" t="s">
        <v>286</v>
      </c>
      <c r="D3643" s="15">
        <v>128</v>
      </c>
      <c r="E3643" s="15" t="s">
        <v>66</v>
      </c>
      <c r="F3643" s="16" t="s">
        <v>372</v>
      </c>
      <c r="G3643" s="15" t="s">
        <v>402</v>
      </c>
      <c r="H3643" s="89" t="s">
        <v>384</v>
      </c>
      <c r="I3643" s="61">
        <v>207335.92837661217</v>
      </c>
    </row>
    <row r="3644" spans="2:9" hidden="1" x14ac:dyDescent="0.3">
      <c r="B3644" s="16" t="s">
        <v>286</v>
      </c>
      <c r="C3644" s="16" t="s">
        <v>286</v>
      </c>
      <c r="D3644" s="19">
        <v>130</v>
      </c>
      <c r="E3644" s="19" t="s">
        <v>68</v>
      </c>
      <c r="F3644" s="20" t="s">
        <v>372</v>
      </c>
      <c r="G3644" s="19" t="s">
        <v>403</v>
      </c>
      <c r="H3644" s="90" t="s">
        <v>404</v>
      </c>
      <c r="I3644" s="62">
        <v>214907.94762917567</v>
      </c>
    </row>
  </sheetData>
  <mergeCells count="1">
    <mergeCell ref="B2:I2"/>
  </mergeCells>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00EA4-0529-403A-94FA-4E54980383B7}">
  <sheetPr codeName="Hoja3">
    <tabColor theme="4" tint="0.79998168889431442"/>
  </sheetPr>
  <dimension ref="A1:L5043"/>
  <sheetViews>
    <sheetView workbookViewId="0"/>
  </sheetViews>
  <sheetFormatPr baseColWidth="10" defaultColWidth="0" defaultRowHeight="14.4" x14ac:dyDescent="0.3"/>
  <cols>
    <col min="1" max="1" width="3.77734375" customWidth="1"/>
    <col min="2" max="2" width="14.33203125" style="6" customWidth="1"/>
    <col min="3" max="3" width="13.109375" style="6" customWidth="1"/>
    <col min="4" max="4" width="5.44140625" style="6" customWidth="1"/>
    <col min="5" max="5" width="12.5546875" style="6" bestFit="1" customWidth="1"/>
    <col min="6" max="6" width="10.109375" customWidth="1"/>
    <col min="7" max="7" width="109.21875" bestFit="1" customWidth="1"/>
    <col min="8" max="8" width="13.88671875" customWidth="1"/>
    <col min="9" max="9" width="43.5546875" style="5" customWidth="1"/>
    <col min="10" max="10" width="9.33203125" customWidth="1"/>
    <col min="11" max="12" width="0" hidden="1" customWidth="1"/>
    <col min="13" max="16384" width="11.5546875" hidden="1"/>
  </cols>
  <sheetData>
    <row r="1" spans="2:9" x14ac:dyDescent="0.3">
      <c r="H1" s="5"/>
      <c r="I1"/>
    </row>
    <row r="2" spans="2:9" ht="18" x14ac:dyDescent="0.35">
      <c r="B2" s="457" t="s">
        <v>416</v>
      </c>
      <c r="C2" s="458"/>
      <c r="D2" s="458"/>
      <c r="E2" s="458"/>
      <c r="F2" s="458"/>
      <c r="G2" s="458"/>
      <c r="H2" s="458"/>
      <c r="I2" s="459"/>
    </row>
    <row r="3" spans="2:9" s="50" customFormat="1" ht="15" customHeight="1" x14ac:dyDescent="0.3">
      <c r="B3" s="51" t="s">
        <v>308</v>
      </c>
      <c r="C3" s="52" t="s">
        <v>97</v>
      </c>
      <c r="D3" s="52" t="s">
        <v>92</v>
      </c>
      <c r="E3" s="45" t="s">
        <v>93</v>
      </c>
      <c r="F3" s="45" t="s">
        <v>107</v>
      </c>
      <c r="G3" s="45" t="s">
        <v>94</v>
      </c>
      <c r="H3" s="46" t="s">
        <v>95</v>
      </c>
      <c r="I3" s="47" t="s">
        <v>108</v>
      </c>
    </row>
    <row r="4" spans="2:9" x14ac:dyDescent="0.3">
      <c r="B4" s="23" t="s">
        <v>170</v>
      </c>
      <c r="C4" s="16" t="s">
        <v>277</v>
      </c>
      <c r="D4" s="16">
        <v>4</v>
      </c>
      <c r="E4" s="16" t="s">
        <v>5</v>
      </c>
      <c r="F4" s="16" t="s">
        <v>160</v>
      </c>
      <c r="G4" s="87" t="s">
        <v>326</v>
      </c>
      <c r="H4" s="17">
        <v>5156.073088131533</v>
      </c>
      <c r="I4" s="48" t="s">
        <v>327</v>
      </c>
    </row>
    <row r="5" spans="2:9" x14ac:dyDescent="0.3">
      <c r="B5" s="23" t="s">
        <v>170</v>
      </c>
      <c r="C5" s="16" t="s">
        <v>277</v>
      </c>
      <c r="D5" s="16">
        <v>17</v>
      </c>
      <c r="E5" s="16" t="s">
        <v>9</v>
      </c>
      <c r="F5" s="16" t="s">
        <v>146</v>
      </c>
      <c r="G5" s="87" t="s">
        <v>328</v>
      </c>
      <c r="H5" s="17">
        <v>76717.300815411552</v>
      </c>
      <c r="I5" s="48" t="s">
        <v>329</v>
      </c>
    </row>
    <row r="6" spans="2:9" x14ac:dyDescent="0.3">
      <c r="B6" s="23" t="s">
        <v>170</v>
      </c>
      <c r="C6" s="16" t="s">
        <v>277</v>
      </c>
      <c r="D6" s="16">
        <v>21</v>
      </c>
      <c r="E6" s="16" t="s">
        <v>13</v>
      </c>
      <c r="F6" s="16" t="s">
        <v>146</v>
      </c>
      <c r="G6" s="87" t="s">
        <v>330</v>
      </c>
      <c r="H6" s="17">
        <v>81331.289311470988</v>
      </c>
      <c r="I6" s="48" t="s">
        <v>329</v>
      </c>
    </row>
    <row r="7" spans="2:9" x14ac:dyDescent="0.3">
      <c r="B7" s="23" t="s">
        <v>170</v>
      </c>
      <c r="C7" s="16" t="s">
        <v>277</v>
      </c>
      <c r="D7" s="16">
        <v>28</v>
      </c>
      <c r="E7" s="16" t="s">
        <v>17</v>
      </c>
      <c r="F7" s="16" t="s">
        <v>146</v>
      </c>
      <c r="G7" s="87" t="s">
        <v>331</v>
      </c>
      <c r="H7" s="17">
        <v>81936.212221411843</v>
      </c>
      <c r="I7" s="48" t="s">
        <v>329</v>
      </c>
    </row>
    <row r="8" spans="2:9" x14ac:dyDescent="0.3">
      <c r="B8" s="23" t="s">
        <v>170</v>
      </c>
      <c r="C8" s="16" t="s">
        <v>277</v>
      </c>
      <c r="D8" s="16">
        <v>29</v>
      </c>
      <c r="E8" s="16" t="s">
        <v>21</v>
      </c>
      <c r="F8" s="16" t="s">
        <v>146</v>
      </c>
      <c r="G8" s="87" t="s">
        <v>332</v>
      </c>
      <c r="H8" s="17">
        <v>81936.212221411843</v>
      </c>
      <c r="I8" s="48" t="s">
        <v>329</v>
      </c>
    </row>
    <row r="9" spans="2:9" x14ac:dyDescent="0.3">
      <c r="B9" s="23" t="s">
        <v>170</v>
      </c>
      <c r="C9" s="16" t="s">
        <v>277</v>
      </c>
      <c r="D9" s="16">
        <v>30</v>
      </c>
      <c r="E9" s="16" t="s">
        <v>25</v>
      </c>
      <c r="F9" s="16" t="s">
        <v>146</v>
      </c>
      <c r="G9" s="87" t="s">
        <v>333</v>
      </c>
      <c r="H9" s="17">
        <v>81936.212221411843</v>
      </c>
      <c r="I9" s="48" t="s">
        <v>329</v>
      </c>
    </row>
    <row r="10" spans="2:9" x14ac:dyDescent="0.3">
      <c r="B10" s="23" t="s">
        <v>170</v>
      </c>
      <c r="C10" s="16" t="s">
        <v>277</v>
      </c>
      <c r="D10" s="16">
        <v>31</v>
      </c>
      <c r="E10" s="16" t="s">
        <v>29</v>
      </c>
      <c r="F10" s="16" t="s">
        <v>146</v>
      </c>
      <c r="G10" s="87" t="s">
        <v>334</v>
      </c>
      <c r="H10" s="17">
        <v>81936.212221411843</v>
      </c>
      <c r="I10" s="48" t="s">
        <v>329</v>
      </c>
    </row>
    <row r="11" spans="2:9" x14ac:dyDescent="0.3">
      <c r="B11" s="23" t="s">
        <v>170</v>
      </c>
      <c r="C11" s="16" t="s">
        <v>277</v>
      </c>
      <c r="D11" s="16">
        <v>39</v>
      </c>
      <c r="E11" s="16" t="s">
        <v>33</v>
      </c>
      <c r="F11" s="16" t="s">
        <v>335</v>
      </c>
      <c r="G11" s="87" t="s">
        <v>336</v>
      </c>
      <c r="H11" s="17">
        <v>107.00499610157785</v>
      </c>
      <c r="I11" s="48" t="s">
        <v>337</v>
      </c>
    </row>
    <row r="12" spans="2:9" x14ac:dyDescent="0.3">
      <c r="B12" s="23" t="s">
        <v>170</v>
      </c>
      <c r="C12" s="16" t="s">
        <v>277</v>
      </c>
      <c r="D12" s="16">
        <v>45</v>
      </c>
      <c r="E12" s="16" t="s">
        <v>35</v>
      </c>
      <c r="F12" s="16" t="s">
        <v>160</v>
      </c>
      <c r="G12" s="87" t="s">
        <v>338</v>
      </c>
      <c r="H12" s="17">
        <v>9520</v>
      </c>
      <c r="I12" s="48" t="s">
        <v>327</v>
      </c>
    </row>
    <row r="13" spans="2:9" x14ac:dyDescent="0.3">
      <c r="B13" s="23" t="s">
        <v>170</v>
      </c>
      <c r="C13" s="16" t="s">
        <v>277</v>
      </c>
      <c r="D13" s="16">
        <v>66</v>
      </c>
      <c r="E13" s="16" t="s">
        <v>37</v>
      </c>
      <c r="F13" s="16" t="s">
        <v>160</v>
      </c>
      <c r="G13" s="87" t="s">
        <v>339</v>
      </c>
      <c r="H13" s="17">
        <v>4735.2098993334366</v>
      </c>
      <c r="I13" s="48" t="s">
        <v>327</v>
      </c>
    </row>
    <row r="14" spans="2:9" x14ac:dyDescent="0.3">
      <c r="B14" s="23" t="s">
        <v>170</v>
      </c>
      <c r="C14" s="16" t="s">
        <v>277</v>
      </c>
      <c r="D14" s="16">
        <v>67</v>
      </c>
      <c r="E14" s="16" t="s">
        <v>39</v>
      </c>
      <c r="F14" s="16" t="s">
        <v>160</v>
      </c>
      <c r="G14" s="87" t="s">
        <v>340</v>
      </c>
      <c r="H14" s="17">
        <v>4732.0558962921414</v>
      </c>
      <c r="I14" s="48" t="s">
        <v>327</v>
      </c>
    </row>
    <row r="15" spans="2:9" x14ac:dyDescent="0.3">
      <c r="B15" s="23" t="s">
        <v>170</v>
      </c>
      <c r="C15" s="16" t="s">
        <v>277</v>
      </c>
      <c r="D15" s="16">
        <v>77</v>
      </c>
      <c r="E15" s="16" t="s">
        <v>41</v>
      </c>
      <c r="F15" s="16" t="s">
        <v>160</v>
      </c>
      <c r="G15" s="87" t="s">
        <v>341</v>
      </c>
      <c r="H15" s="17">
        <v>1035.1922728917796</v>
      </c>
      <c r="I15" s="48" t="s">
        <v>342</v>
      </c>
    </row>
    <row r="16" spans="2:9" x14ac:dyDescent="0.3">
      <c r="B16" s="23" t="s">
        <v>170</v>
      </c>
      <c r="C16" s="16" t="s">
        <v>277</v>
      </c>
      <c r="D16" s="16">
        <v>87</v>
      </c>
      <c r="E16" s="16" t="s">
        <v>43</v>
      </c>
      <c r="F16" s="16" t="s">
        <v>160</v>
      </c>
      <c r="G16" s="87" t="s">
        <v>343</v>
      </c>
      <c r="H16" s="17">
        <v>3622.9549999999999</v>
      </c>
      <c r="I16" s="48" t="s">
        <v>342</v>
      </c>
    </row>
    <row r="17" spans="2:9" x14ac:dyDescent="0.3">
      <c r="B17" s="23" t="s">
        <v>170</v>
      </c>
      <c r="C17" s="16" t="s">
        <v>277</v>
      </c>
      <c r="D17" s="16">
        <v>102</v>
      </c>
      <c r="E17" s="16" t="s">
        <v>45</v>
      </c>
      <c r="F17" s="16" t="s">
        <v>160</v>
      </c>
      <c r="G17" s="87" t="s">
        <v>344</v>
      </c>
      <c r="H17" s="17">
        <v>637.20375726638167</v>
      </c>
      <c r="I17" s="48" t="s">
        <v>342</v>
      </c>
    </row>
    <row r="18" spans="2:9" x14ac:dyDescent="0.3">
      <c r="B18" s="23" t="s">
        <v>170</v>
      </c>
      <c r="C18" s="16" t="s">
        <v>277</v>
      </c>
      <c r="D18" s="16">
        <v>113</v>
      </c>
      <c r="E18" s="16" t="s">
        <v>47</v>
      </c>
      <c r="F18" s="16" t="s">
        <v>146</v>
      </c>
      <c r="G18" s="87" t="s">
        <v>345</v>
      </c>
      <c r="H18" s="17">
        <v>689724</v>
      </c>
      <c r="I18" s="48" t="s">
        <v>346</v>
      </c>
    </row>
    <row r="19" spans="2:9" x14ac:dyDescent="0.3">
      <c r="B19" s="23" t="s">
        <v>170</v>
      </c>
      <c r="C19" s="16" t="s">
        <v>277</v>
      </c>
      <c r="D19" s="16">
        <v>114</v>
      </c>
      <c r="E19" s="16" t="s">
        <v>49</v>
      </c>
      <c r="F19" s="16" t="s">
        <v>146</v>
      </c>
      <c r="G19" s="87" t="s">
        <v>347</v>
      </c>
      <c r="H19" s="17">
        <v>730184</v>
      </c>
      <c r="I19" s="48" t="s">
        <v>346</v>
      </c>
    </row>
    <row r="20" spans="2:9" x14ac:dyDescent="0.3">
      <c r="B20" s="23" t="s">
        <v>170</v>
      </c>
      <c r="C20" s="16" t="s">
        <v>277</v>
      </c>
      <c r="D20" s="16">
        <v>118</v>
      </c>
      <c r="E20" s="16" t="s">
        <v>51</v>
      </c>
      <c r="F20" s="16" t="s">
        <v>146</v>
      </c>
      <c r="G20" s="87" t="s">
        <v>348</v>
      </c>
      <c r="H20" s="17">
        <v>366684.64938958059</v>
      </c>
      <c r="I20" s="48" t="s">
        <v>346</v>
      </c>
    </row>
    <row r="21" spans="2:9" x14ac:dyDescent="0.3">
      <c r="B21" s="23" t="s">
        <v>170</v>
      </c>
      <c r="C21" s="16" t="s">
        <v>277</v>
      </c>
      <c r="D21" s="16">
        <v>131</v>
      </c>
      <c r="E21" s="16" t="s">
        <v>53</v>
      </c>
      <c r="F21" s="16" t="s">
        <v>146</v>
      </c>
      <c r="G21" s="87" t="s">
        <v>349</v>
      </c>
      <c r="H21" s="17">
        <v>7926.7463652519828</v>
      </c>
      <c r="I21" s="48" t="s">
        <v>337</v>
      </c>
    </row>
    <row r="22" spans="2:9" x14ac:dyDescent="0.3">
      <c r="B22" s="23" t="s">
        <v>170</v>
      </c>
      <c r="C22" s="16" t="s">
        <v>277</v>
      </c>
      <c r="D22" s="16">
        <v>137</v>
      </c>
      <c r="E22" s="16" t="s">
        <v>55</v>
      </c>
      <c r="F22" s="16" t="s">
        <v>160</v>
      </c>
      <c r="G22" s="87" t="s">
        <v>350</v>
      </c>
      <c r="H22" s="17">
        <v>8284.3754368187456</v>
      </c>
      <c r="I22" s="48" t="s">
        <v>351</v>
      </c>
    </row>
    <row r="23" spans="2:9" x14ac:dyDescent="0.3">
      <c r="B23" s="23" t="s">
        <v>170</v>
      </c>
      <c r="C23" s="16" t="s">
        <v>277</v>
      </c>
      <c r="D23" s="16">
        <v>143</v>
      </c>
      <c r="E23" s="16" t="s">
        <v>57</v>
      </c>
      <c r="F23" s="16" t="s">
        <v>335</v>
      </c>
      <c r="G23" s="87" t="s">
        <v>352</v>
      </c>
      <c r="H23" s="17">
        <v>2688.02</v>
      </c>
      <c r="I23" s="48" t="s">
        <v>342</v>
      </c>
    </row>
    <row r="24" spans="2:9" x14ac:dyDescent="0.3">
      <c r="B24" s="23" t="s">
        <v>170</v>
      </c>
      <c r="C24" s="16" t="s">
        <v>277</v>
      </c>
      <c r="D24" s="16">
        <v>155</v>
      </c>
      <c r="E24" s="16" t="s">
        <v>59</v>
      </c>
      <c r="F24" s="16" t="s">
        <v>147</v>
      </c>
      <c r="G24" s="87" t="s">
        <v>353</v>
      </c>
      <c r="H24" s="17">
        <v>23061.207597369001</v>
      </c>
      <c r="I24" s="48" t="s">
        <v>354</v>
      </c>
    </row>
    <row r="25" spans="2:9" x14ac:dyDescent="0.3">
      <c r="B25" s="23" t="s">
        <v>170</v>
      </c>
      <c r="C25" s="16" t="s">
        <v>277</v>
      </c>
      <c r="D25" s="16">
        <v>156</v>
      </c>
      <c r="E25" s="16" t="s">
        <v>61</v>
      </c>
      <c r="F25" s="16" t="s">
        <v>147</v>
      </c>
      <c r="G25" s="87" t="s">
        <v>355</v>
      </c>
      <c r="H25" s="17">
        <v>13376.968893648824</v>
      </c>
      <c r="I25" s="48" t="s">
        <v>354</v>
      </c>
    </row>
    <row r="26" spans="2:9" x14ac:dyDescent="0.3">
      <c r="B26" s="23" t="s">
        <v>170</v>
      </c>
      <c r="C26" s="16" t="s">
        <v>277</v>
      </c>
      <c r="D26" s="16">
        <v>222</v>
      </c>
      <c r="E26" s="16" t="s">
        <v>63</v>
      </c>
      <c r="F26" s="16" t="s">
        <v>146</v>
      </c>
      <c r="G26" s="87" t="s">
        <v>356</v>
      </c>
      <c r="H26" s="17">
        <v>73328.861724927963</v>
      </c>
      <c r="I26" s="48" t="s">
        <v>329</v>
      </c>
    </row>
    <row r="27" spans="2:9" x14ac:dyDescent="0.3">
      <c r="B27" s="23" t="s">
        <v>170</v>
      </c>
      <c r="C27" s="16" t="s">
        <v>277</v>
      </c>
      <c r="D27" s="16">
        <v>224</v>
      </c>
      <c r="E27" s="16" t="s">
        <v>65</v>
      </c>
      <c r="F27" s="16" t="s">
        <v>146</v>
      </c>
      <c r="G27" s="87" t="s">
        <v>357</v>
      </c>
      <c r="H27" s="17">
        <v>73328.861724927963</v>
      </c>
      <c r="I27" s="48" t="s">
        <v>329</v>
      </c>
    </row>
    <row r="28" spans="2:9" x14ac:dyDescent="0.3">
      <c r="B28" s="23" t="s">
        <v>170</v>
      </c>
      <c r="C28" s="16" t="s">
        <v>277</v>
      </c>
      <c r="D28" s="16">
        <v>229</v>
      </c>
      <c r="E28" s="16" t="s">
        <v>67</v>
      </c>
      <c r="F28" s="16" t="s">
        <v>146</v>
      </c>
      <c r="G28" s="87" t="s">
        <v>358</v>
      </c>
      <c r="H28" s="17">
        <v>32774.484888564744</v>
      </c>
      <c r="I28" s="48" t="s">
        <v>329</v>
      </c>
    </row>
    <row r="29" spans="2:9" x14ac:dyDescent="0.3">
      <c r="B29" s="23" t="s">
        <v>170</v>
      </c>
      <c r="C29" s="16" t="s">
        <v>277</v>
      </c>
      <c r="D29" s="16">
        <v>232</v>
      </c>
      <c r="E29" s="16" t="s">
        <v>69</v>
      </c>
      <c r="F29" s="16" t="s">
        <v>146</v>
      </c>
      <c r="G29" s="87" t="s">
        <v>359</v>
      </c>
      <c r="H29" s="17">
        <v>65012.643559234355</v>
      </c>
      <c r="I29" s="48" t="s">
        <v>329</v>
      </c>
    </row>
    <row r="30" spans="2:9" x14ac:dyDescent="0.3">
      <c r="B30" s="23" t="s">
        <v>170</v>
      </c>
      <c r="C30" s="16" t="s">
        <v>277</v>
      </c>
      <c r="D30" s="16">
        <v>237</v>
      </c>
      <c r="E30" s="16" t="s">
        <v>70</v>
      </c>
      <c r="F30" s="16" t="s">
        <v>146</v>
      </c>
      <c r="G30" s="87" t="s">
        <v>360</v>
      </c>
      <c r="H30" s="17">
        <v>65012.643559234355</v>
      </c>
      <c r="I30" s="48" t="s">
        <v>329</v>
      </c>
    </row>
    <row r="31" spans="2:9" x14ac:dyDescent="0.3">
      <c r="B31" s="23" t="s">
        <v>170</v>
      </c>
      <c r="C31" s="16" t="s">
        <v>277</v>
      </c>
      <c r="D31" s="16">
        <v>238</v>
      </c>
      <c r="E31" s="16" t="s">
        <v>71</v>
      </c>
      <c r="F31" s="16" t="s">
        <v>146</v>
      </c>
      <c r="G31" s="87" t="s">
        <v>361</v>
      </c>
      <c r="H31" s="17">
        <v>65012.643559234355</v>
      </c>
      <c r="I31" s="48" t="s">
        <v>329</v>
      </c>
    </row>
    <row r="32" spans="2:9" x14ac:dyDescent="0.3">
      <c r="B32" s="23" t="s">
        <v>170</v>
      </c>
      <c r="C32" s="16" t="s">
        <v>277</v>
      </c>
      <c r="D32" s="16">
        <v>241</v>
      </c>
      <c r="E32" s="16" t="s">
        <v>72</v>
      </c>
      <c r="F32" s="16" t="s">
        <v>146</v>
      </c>
      <c r="G32" s="87" t="s">
        <v>362</v>
      </c>
      <c r="H32" s="17">
        <v>61260.863498632782</v>
      </c>
      <c r="I32" s="48" t="s">
        <v>329</v>
      </c>
    </row>
    <row r="33" spans="2:9" x14ac:dyDescent="0.3">
      <c r="B33" s="23" t="s">
        <v>170</v>
      </c>
      <c r="C33" s="16" t="s">
        <v>277</v>
      </c>
      <c r="D33" s="16">
        <v>242</v>
      </c>
      <c r="E33" s="16" t="s">
        <v>73</v>
      </c>
      <c r="F33" s="16" t="s">
        <v>146</v>
      </c>
      <c r="G33" s="87" t="s">
        <v>363</v>
      </c>
      <c r="H33" s="17">
        <v>61260.863498632782</v>
      </c>
      <c r="I33" s="48" t="s">
        <v>329</v>
      </c>
    </row>
    <row r="34" spans="2:9" x14ac:dyDescent="0.3">
      <c r="B34" s="23" t="s">
        <v>170</v>
      </c>
      <c r="C34" s="16" t="s">
        <v>277</v>
      </c>
      <c r="D34" s="16">
        <v>245</v>
      </c>
      <c r="E34" s="16" t="s">
        <v>74</v>
      </c>
      <c r="F34" s="16" t="s">
        <v>146</v>
      </c>
      <c r="G34" s="87" t="s">
        <v>364</v>
      </c>
      <c r="H34" s="17">
        <v>89402.891138866325</v>
      </c>
      <c r="I34" s="48" t="s">
        <v>329</v>
      </c>
    </row>
    <row r="35" spans="2:9" x14ac:dyDescent="0.3">
      <c r="B35" s="23" t="s">
        <v>170</v>
      </c>
      <c r="C35" s="16" t="s">
        <v>277</v>
      </c>
      <c r="D35" s="16">
        <v>273</v>
      </c>
      <c r="E35" s="16" t="s">
        <v>75</v>
      </c>
      <c r="F35" s="16" t="s">
        <v>146</v>
      </c>
      <c r="G35" s="87" t="s">
        <v>365</v>
      </c>
      <c r="H35" s="17">
        <v>502292.4351505487</v>
      </c>
      <c r="I35" s="48" t="s">
        <v>346</v>
      </c>
    </row>
    <row r="36" spans="2:9" x14ac:dyDescent="0.3">
      <c r="B36" s="23" t="s">
        <v>170</v>
      </c>
      <c r="C36" s="16" t="s">
        <v>277</v>
      </c>
      <c r="D36" s="16">
        <v>284</v>
      </c>
      <c r="E36" s="16" t="s">
        <v>76</v>
      </c>
      <c r="F36" s="16" t="s">
        <v>146</v>
      </c>
      <c r="G36" s="87" t="s">
        <v>366</v>
      </c>
      <c r="H36" s="17">
        <v>52581.129258739194</v>
      </c>
      <c r="I36" s="48" t="s">
        <v>329</v>
      </c>
    </row>
    <row r="37" spans="2:9" x14ac:dyDescent="0.3">
      <c r="B37" s="23" t="s">
        <v>170</v>
      </c>
      <c r="C37" s="16" t="s">
        <v>277</v>
      </c>
      <c r="D37" s="16">
        <v>304</v>
      </c>
      <c r="E37" s="16" t="s">
        <v>77</v>
      </c>
      <c r="F37" s="16" t="s">
        <v>165</v>
      </c>
      <c r="G37" s="87" t="s">
        <v>367</v>
      </c>
      <c r="H37" s="17">
        <v>1491.1119185291211</v>
      </c>
      <c r="I37" s="48" t="s">
        <v>368</v>
      </c>
    </row>
    <row r="38" spans="2:9" x14ac:dyDescent="0.3">
      <c r="B38" s="23" t="s">
        <v>170</v>
      </c>
      <c r="C38" s="16" t="s">
        <v>277</v>
      </c>
      <c r="D38" s="16">
        <v>305</v>
      </c>
      <c r="E38" s="16" t="s">
        <v>78</v>
      </c>
      <c r="F38" s="16" t="s">
        <v>165</v>
      </c>
      <c r="G38" s="87" t="s">
        <v>369</v>
      </c>
      <c r="H38" s="17">
        <v>10741.705465751824</v>
      </c>
      <c r="I38" s="48" t="s">
        <v>368</v>
      </c>
    </row>
    <row r="39" spans="2:9" x14ac:dyDescent="0.3">
      <c r="B39" s="23" t="s">
        <v>170</v>
      </c>
      <c r="C39" s="16" t="s">
        <v>277</v>
      </c>
      <c r="D39" s="16">
        <v>426</v>
      </c>
      <c r="E39" s="16" t="s">
        <v>79</v>
      </c>
      <c r="F39" s="16" t="s">
        <v>146</v>
      </c>
      <c r="G39" s="87" t="s">
        <v>370</v>
      </c>
      <c r="H39" s="17">
        <v>66457.20292131562</v>
      </c>
      <c r="I39" s="48" t="s">
        <v>329</v>
      </c>
    </row>
    <row r="40" spans="2:9" x14ac:dyDescent="0.3">
      <c r="B40" s="23" t="s">
        <v>170</v>
      </c>
      <c r="C40" s="16" t="s">
        <v>838</v>
      </c>
      <c r="D40" s="16">
        <v>4</v>
      </c>
      <c r="E40" s="16" t="s">
        <v>5</v>
      </c>
      <c r="F40" s="16" t="s">
        <v>160</v>
      </c>
      <c r="G40" s="87" t="s">
        <v>326</v>
      </c>
      <c r="H40" s="17">
        <v>5156.073088131533</v>
      </c>
      <c r="I40" s="48" t="s">
        <v>327</v>
      </c>
    </row>
    <row r="41" spans="2:9" x14ac:dyDescent="0.3">
      <c r="B41" s="23" t="s">
        <v>170</v>
      </c>
      <c r="C41" s="16" t="s">
        <v>838</v>
      </c>
      <c r="D41" s="16">
        <v>17</v>
      </c>
      <c r="E41" s="16" t="s">
        <v>9</v>
      </c>
      <c r="F41" s="16" t="s">
        <v>146</v>
      </c>
      <c r="G41" s="87" t="s">
        <v>328</v>
      </c>
      <c r="H41" s="17">
        <v>81265.804449042946</v>
      </c>
      <c r="I41" s="48" t="s">
        <v>329</v>
      </c>
    </row>
    <row r="42" spans="2:9" x14ac:dyDescent="0.3">
      <c r="B42" s="23" t="s">
        <v>170</v>
      </c>
      <c r="C42" s="16" t="s">
        <v>838</v>
      </c>
      <c r="D42" s="16">
        <v>21</v>
      </c>
      <c r="E42" s="16" t="s">
        <v>13</v>
      </c>
      <c r="F42" s="16" t="s">
        <v>146</v>
      </c>
      <c r="G42" s="87" t="s">
        <v>330</v>
      </c>
      <c r="H42" s="17">
        <v>75681.663714831622</v>
      </c>
      <c r="I42" s="48" t="s">
        <v>329</v>
      </c>
    </row>
    <row r="43" spans="2:9" x14ac:dyDescent="0.3">
      <c r="B43" s="23" t="s">
        <v>170</v>
      </c>
      <c r="C43" s="16" t="s">
        <v>838</v>
      </c>
      <c r="D43" s="16">
        <v>28</v>
      </c>
      <c r="E43" s="16" t="s">
        <v>17</v>
      </c>
      <c r="F43" s="16" t="s">
        <v>146</v>
      </c>
      <c r="G43" s="87" t="s">
        <v>331</v>
      </c>
      <c r="H43" s="17">
        <v>81936.212221411843</v>
      </c>
      <c r="I43" s="48" t="s">
        <v>329</v>
      </c>
    </row>
    <row r="44" spans="2:9" x14ac:dyDescent="0.3">
      <c r="B44" s="23" t="s">
        <v>170</v>
      </c>
      <c r="C44" s="16" t="s">
        <v>838</v>
      </c>
      <c r="D44" s="16">
        <v>29</v>
      </c>
      <c r="E44" s="16" t="s">
        <v>21</v>
      </c>
      <c r="F44" s="16" t="s">
        <v>146</v>
      </c>
      <c r="G44" s="87" t="s">
        <v>332</v>
      </c>
      <c r="H44" s="17">
        <v>81936.212221411843</v>
      </c>
      <c r="I44" s="48" t="s">
        <v>329</v>
      </c>
    </row>
    <row r="45" spans="2:9" x14ac:dyDescent="0.3">
      <c r="B45" s="23" t="s">
        <v>170</v>
      </c>
      <c r="C45" s="16" t="s">
        <v>838</v>
      </c>
      <c r="D45" s="16">
        <v>30</v>
      </c>
      <c r="E45" s="16" t="s">
        <v>25</v>
      </c>
      <c r="F45" s="16" t="s">
        <v>146</v>
      </c>
      <c r="G45" s="87" t="s">
        <v>333</v>
      </c>
      <c r="H45" s="17">
        <v>81936.212221411843</v>
      </c>
      <c r="I45" s="48" t="s">
        <v>329</v>
      </c>
    </row>
    <row r="46" spans="2:9" x14ac:dyDescent="0.3">
      <c r="B46" s="23" t="s">
        <v>170</v>
      </c>
      <c r="C46" s="16" t="s">
        <v>838</v>
      </c>
      <c r="D46" s="16">
        <v>31</v>
      </c>
      <c r="E46" s="16" t="s">
        <v>29</v>
      </c>
      <c r="F46" s="16" t="s">
        <v>146</v>
      </c>
      <c r="G46" s="87" t="s">
        <v>334</v>
      </c>
      <c r="H46" s="17">
        <v>81936.212221411843</v>
      </c>
      <c r="I46" s="48" t="s">
        <v>329</v>
      </c>
    </row>
    <row r="47" spans="2:9" x14ac:dyDescent="0.3">
      <c r="B47" s="23" t="s">
        <v>170</v>
      </c>
      <c r="C47" s="16" t="s">
        <v>838</v>
      </c>
      <c r="D47" s="16">
        <v>39</v>
      </c>
      <c r="E47" s="16" t="s">
        <v>33</v>
      </c>
      <c r="F47" s="16" t="s">
        <v>335</v>
      </c>
      <c r="G47" s="87" t="s">
        <v>336</v>
      </c>
      <c r="H47" s="17">
        <v>107.00499610157785</v>
      </c>
      <c r="I47" s="48" t="s">
        <v>337</v>
      </c>
    </row>
    <row r="48" spans="2:9" x14ac:dyDescent="0.3">
      <c r="B48" s="23" t="s">
        <v>170</v>
      </c>
      <c r="C48" s="16" t="s">
        <v>838</v>
      </c>
      <c r="D48" s="16">
        <v>45</v>
      </c>
      <c r="E48" s="16" t="s">
        <v>35</v>
      </c>
      <c r="F48" s="16" t="s">
        <v>160</v>
      </c>
      <c r="G48" s="87" t="s">
        <v>338</v>
      </c>
      <c r="H48" s="17">
        <v>9520</v>
      </c>
      <c r="I48" s="48" t="s">
        <v>327</v>
      </c>
    </row>
    <row r="49" spans="2:9" x14ac:dyDescent="0.3">
      <c r="B49" s="23" t="s">
        <v>170</v>
      </c>
      <c r="C49" s="16" t="s">
        <v>838</v>
      </c>
      <c r="D49" s="16">
        <v>66</v>
      </c>
      <c r="E49" s="16" t="s">
        <v>37</v>
      </c>
      <c r="F49" s="16" t="s">
        <v>160</v>
      </c>
      <c r="G49" s="87" t="s">
        <v>339</v>
      </c>
      <c r="H49" s="17">
        <v>4597.6138827154155</v>
      </c>
      <c r="I49" s="48" t="s">
        <v>327</v>
      </c>
    </row>
    <row r="50" spans="2:9" x14ac:dyDescent="0.3">
      <c r="B50" s="23" t="s">
        <v>170</v>
      </c>
      <c r="C50" s="16" t="s">
        <v>838</v>
      </c>
      <c r="D50" s="16">
        <v>67</v>
      </c>
      <c r="E50" s="16" t="s">
        <v>39</v>
      </c>
      <c r="F50" s="16" t="s">
        <v>160</v>
      </c>
      <c r="G50" s="87" t="s">
        <v>340</v>
      </c>
      <c r="H50" s="17">
        <v>4597.6138827154155</v>
      </c>
      <c r="I50" s="48" t="s">
        <v>327</v>
      </c>
    </row>
    <row r="51" spans="2:9" x14ac:dyDescent="0.3">
      <c r="B51" s="23" t="s">
        <v>170</v>
      </c>
      <c r="C51" s="16" t="s">
        <v>838</v>
      </c>
      <c r="D51" s="16">
        <v>77</v>
      </c>
      <c r="E51" s="16" t="s">
        <v>41</v>
      </c>
      <c r="F51" s="16" t="s">
        <v>160</v>
      </c>
      <c r="G51" s="87" t="s">
        <v>341</v>
      </c>
      <c r="H51" s="17">
        <v>1725</v>
      </c>
      <c r="I51" s="48" t="s">
        <v>342</v>
      </c>
    </row>
    <row r="52" spans="2:9" x14ac:dyDescent="0.3">
      <c r="B52" s="23" t="s">
        <v>170</v>
      </c>
      <c r="C52" s="16" t="s">
        <v>838</v>
      </c>
      <c r="D52" s="16">
        <v>87</v>
      </c>
      <c r="E52" s="16" t="s">
        <v>43</v>
      </c>
      <c r="F52" s="16" t="s">
        <v>160</v>
      </c>
      <c r="G52" s="87" t="s">
        <v>343</v>
      </c>
      <c r="H52" s="17">
        <v>3622.9549999999999</v>
      </c>
      <c r="I52" s="48" t="s">
        <v>342</v>
      </c>
    </row>
    <row r="53" spans="2:9" x14ac:dyDescent="0.3">
      <c r="B53" s="23" t="s">
        <v>170</v>
      </c>
      <c r="C53" s="16" t="s">
        <v>838</v>
      </c>
      <c r="D53" s="16">
        <v>102</v>
      </c>
      <c r="E53" s="16" t="s">
        <v>45</v>
      </c>
      <c r="F53" s="16" t="s">
        <v>160</v>
      </c>
      <c r="G53" s="87" t="s">
        <v>344</v>
      </c>
      <c r="H53" s="17">
        <v>637.20375726638167</v>
      </c>
      <c r="I53" s="48" t="s">
        <v>342</v>
      </c>
    </row>
    <row r="54" spans="2:9" x14ac:dyDescent="0.3">
      <c r="B54" s="23" t="s">
        <v>170</v>
      </c>
      <c r="C54" s="16" t="s">
        <v>838</v>
      </c>
      <c r="D54" s="16">
        <v>113</v>
      </c>
      <c r="E54" s="16" t="s">
        <v>47</v>
      </c>
      <c r="F54" s="16" t="s">
        <v>146</v>
      </c>
      <c r="G54" s="87" t="s">
        <v>345</v>
      </c>
      <c r="H54" s="17">
        <v>689724</v>
      </c>
      <c r="I54" s="48" t="s">
        <v>346</v>
      </c>
    </row>
    <row r="55" spans="2:9" x14ac:dyDescent="0.3">
      <c r="B55" s="23" t="s">
        <v>170</v>
      </c>
      <c r="C55" s="16" t="s">
        <v>838</v>
      </c>
      <c r="D55" s="16">
        <v>114</v>
      </c>
      <c r="E55" s="16" t="s">
        <v>49</v>
      </c>
      <c r="F55" s="16" t="s">
        <v>146</v>
      </c>
      <c r="G55" s="87" t="s">
        <v>347</v>
      </c>
      <c r="H55" s="17">
        <v>730184</v>
      </c>
      <c r="I55" s="48" t="s">
        <v>346</v>
      </c>
    </row>
    <row r="56" spans="2:9" x14ac:dyDescent="0.3">
      <c r="B56" s="23" t="s">
        <v>170</v>
      </c>
      <c r="C56" s="16" t="s">
        <v>838</v>
      </c>
      <c r="D56" s="16">
        <v>118</v>
      </c>
      <c r="E56" s="16" t="s">
        <v>51</v>
      </c>
      <c r="F56" s="16" t="s">
        <v>146</v>
      </c>
      <c r="G56" s="87" t="s">
        <v>348</v>
      </c>
      <c r="H56" s="17">
        <v>583071</v>
      </c>
      <c r="I56" s="48" t="s">
        <v>346</v>
      </c>
    </row>
    <row r="57" spans="2:9" x14ac:dyDescent="0.3">
      <c r="B57" s="23" t="s">
        <v>170</v>
      </c>
      <c r="C57" s="16" t="s">
        <v>838</v>
      </c>
      <c r="D57" s="16">
        <v>131</v>
      </c>
      <c r="E57" s="16" t="s">
        <v>53</v>
      </c>
      <c r="F57" s="16" t="s">
        <v>146</v>
      </c>
      <c r="G57" s="87" t="s">
        <v>349</v>
      </c>
      <c r="H57" s="17">
        <v>7926.7463652519828</v>
      </c>
      <c r="I57" s="48" t="s">
        <v>337</v>
      </c>
    </row>
    <row r="58" spans="2:9" x14ac:dyDescent="0.3">
      <c r="B58" s="23" t="s">
        <v>170</v>
      </c>
      <c r="C58" s="16" t="s">
        <v>838</v>
      </c>
      <c r="D58" s="16">
        <v>137</v>
      </c>
      <c r="E58" s="16" t="s">
        <v>55</v>
      </c>
      <c r="F58" s="16" t="s">
        <v>160</v>
      </c>
      <c r="G58" s="87" t="s">
        <v>350</v>
      </c>
      <c r="H58" s="17">
        <v>8284.3754368187456</v>
      </c>
      <c r="I58" s="48" t="s">
        <v>351</v>
      </c>
    </row>
    <row r="59" spans="2:9" x14ac:dyDescent="0.3">
      <c r="B59" s="23" t="s">
        <v>170</v>
      </c>
      <c r="C59" s="16" t="s">
        <v>838</v>
      </c>
      <c r="D59" s="16">
        <v>143</v>
      </c>
      <c r="E59" s="16" t="s">
        <v>57</v>
      </c>
      <c r="F59" s="16" t="s">
        <v>335</v>
      </c>
      <c r="G59" s="87" t="s">
        <v>352</v>
      </c>
      <c r="H59" s="17">
        <v>2688.02</v>
      </c>
      <c r="I59" s="48" t="s">
        <v>342</v>
      </c>
    </row>
    <row r="60" spans="2:9" x14ac:dyDescent="0.3">
      <c r="B60" s="23" t="s">
        <v>170</v>
      </c>
      <c r="C60" s="16" t="s">
        <v>838</v>
      </c>
      <c r="D60" s="16">
        <v>155</v>
      </c>
      <c r="E60" s="16" t="s">
        <v>59</v>
      </c>
      <c r="F60" s="16" t="s">
        <v>147</v>
      </c>
      <c r="G60" s="87" t="s">
        <v>353</v>
      </c>
      <c r="H60" s="17">
        <v>25701.120791038229</v>
      </c>
      <c r="I60" s="48" t="s">
        <v>354</v>
      </c>
    </row>
    <row r="61" spans="2:9" x14ac:dyDescent="0.3">
      <c r="B61" s="23" t="s">
        <v>170</v>
      </c>
      <c r="C61" s="16" t="s">
        <v>838</v>
      </c>
      <c r="D61" s="16">
        <v>156</v>
      </c>
      <c r="E61" s="16" t="s">
        <v>61</v>
      </c>
      <c r="F61" s="16" t="s">
        <v>147</v>
      </c>
      <c r="G61" s="87" t="s">
        <v>355</v>
      </c>
      <c r="H61" s="17">
        <v>13376.968893648824</v>
      </c>
      <c r="I61" s="48" t="s">
        <v>354</v>
      </c>
    </row>
    <row r="62" spans="2:9" x14ac:dyDescent="0.3">
      <c r="B62" s="23" t="s">
        <v>170</v>
      </c>
      <c r="C62" s="16" t="s">
        <v>838</v>
      </c>
      <c r="D62" s="16">
        <v>222</v>
      </c>
      <c r="E62" s="16" t="s">
        <v>63</v>
      </c>
      <c r="F62" s="16" t="s">
        <v>146</v>
      </c>
      <c r="G62" s="87" t="s">
        <v>356</v>
      </c>
      <c r="H62" s="17">
        <v>67513.129849974139</v>
      </c>
      <c r="I62" s="48" t="s">
        <v>329</v>
      </c>
    </row>
    <row r="63" spans="2:9" x14ac:dyDescent="0.3">
      <c r="B63" s="23" t="s">
        <v>170</v>
      </c>
      <c r="C63" s="16" t="s">
        <v>838</v>
      </c>
      <c r="D63" s="16">
        <v>224</v>
      </c>
      <c r="E63" s="16" t="s">
        <v>65</v>
      </c>
      <c r="F63" s="16" t="s">
        <v>146</v>
      </c>
      <c r="G63" s="87" t="s">
        <v>357</v>
      </c>
      <c r="H63" s="17">
        <v>67513.129849974139</v>
      </c>
      <c r="I63" s="48" t="s">
        <v>329</v>
      </c>
    </row>
    <row r="64" spans="2:9" x14ac:dyDescent="0.3">
      <c r="B64" s="23" t="s">
        <v>170</v>
      </c>
      <c r="C64" s="16" t="s">
        <v>838</v>
      </c>
      <c r="D64" s="16">
        <v>229</v>
      </c>
      <c r="E64" s="16" t="s">
        <v>67</v>
      </c>
      <c r="F64" s="16" t="s">
        <v>146</v>
      </c>
      <c r="G64" s="87" t="s">
        <v>358</v>
      </c>
      <c r="H64" s="17">
        <v>43758.510087946204</v>
      </c>
      <c r="I64" s="48" t="s">
        <v>329</v>
      </c>
    </row>
    <row r="65" spans="2:9" x14ac:dyDescent="0.3">
      <c r="B65" s="23" t="s">
        <v>170</v>
      </c>
      <c r="C65" s="16" t="s">
        <v>838</v>
      </c>
      <c r="D65" s="16">
        <v>232</v>
      </c>
      <c r="E65" s="16" t="s">
        <v>69</v>
      </c>
      <c r="F65" s="16" t="s">
        <v>146</v>
      </c>
      <c r="G65" s="87" t="s">
        <v>359</v>
      </c>
      <c r="H65" s="17">
        <v>65012.643559234355</v>
      </c>
      <c r="I65" s="48" t="s">
        <v>329</v>
      </c>
    </row>
    <row r="66" spans="2:9" x14ac:dyDescent="0.3">
      <c r="B66" s="23" t="s">
        <v>170</v>
      </c>
      <c r="C66" s="16" t="s">
        <v>838</v>
      </c>
      <c r="D66" s="16">
        <v>237</v>
      </c>
      <c r="E66" s="16" t="s">
        <v>70</v>
      </c>
      <c r="F66" s="16" t="s">
        <v>146</v>
      </c>
      <c r="G66" s="87" t="s">
        <v>360</v>
      </c>
      <c r="H66" s="17">
        <v>65012.643559234355</v>
      </c>
      <c r="I66" s="48" t="s">
        <v>329</v>
      </c>
    </row>
    <row r="67" spans="2:9" x14ac:dyDescent="0.3">
      <c r="B67" s="23" t="s">
        <v>170</v>
      </c>
      <c r="C67" s="16" t="s">
        <v>838</v>
      </c>
      <c r="D67" s="16">
        <v>238</v>
      </c>
      <c r="E67" s="16" t="s">
        <v>71</v>
      </c>
      <c r="F67" s="16" t="s">
        <v>146</v>
      </c>
      <c r="G67" s="87" t="s">
        <v>361</v>
      </c>
      <c r="H67" s="17">
        <v>65012.643559234355</v>
      </c>
      <c r="I67" s="48" t="s">
        <v>329</v>
      </c>
    </row>
    <row r="68" spans="2:9" x14ac:dyDescent="0.3">
      <c r="B68" s="23" t="s">
        <v>170</v>
      </c>
      <c r="C68" s="16" t="s">
        <v>838</v>
      </c>
      <c r="D68" s="16">
        <v>241</v>
      </c>
      <c r="E68" s="16" t="s">
        <v>72</v>
      </c>
      <c r="F68" s="16" t="s">
        <v>146</v>
      </c>
      <c r="G68" s="87" t="s">
        <v>362</v>
      </c>
      <c r="H68" s="17">
        <v>48823.716984492916</v>
      </c>
      <c r="I68" s="48" t="s">
        <v>329</v>
      </c>
    </row>
    <row r="69" spans="2:9" x14ac:dyDescent="0.3">
      <c r="B69" s="23" t="s">
        <v>170</v>
      </c>
      <c r="C69" s="16" t="s">
        <v>838</v>
      </c>
      <c r="D69" s="16">
        <v>242</v>
      </c>
      <c r="E69" s="16" t="s">
        <v>73</v>
      </c>
      <c r="F69" s="16" t="s">
        <v>146</v>
      </c>
      <c r="G69" s="87" t="s">
        <v>363</v>
      </c>
      <c r="H69" s="17">
        <v>67038.719090246072</v>
      </c>
      <c r="I69" s="48" t="s">
        <v>329</v>
      </c>
    </row>
    <row r="70" spans="2:9" x14ac:dyDescent="0.3">
      <c r="B70" s="23" t="s">
        <v>170</v>
      </c>
      <c r="C70" s="16" t="s">
        <v>838</v>
      </c>
      <c r="D70" s="16">
        <v>245</v>
      </c>
      <c r="E70" s="16" t="s">
        <v>74</v>
      </c>
      <c r="F70" s="16" t="s">
        <v>146</v>
      </c>
      <c r="G70" s="87" t="s">
        <v>364</v>
      </c>
      <c r="H70" s="17">
        <v>56610.473898430013</v>
      </c>
      <c r="I70" s="48" t="s">
        <v>329</v>
      </c>
    </row>
    <row r="71" spans="2:9" x14ac:dyDescent="0.3">
      <c r="B71" s="23" t="s">
        <v>170</v>
      </c>
      <c r="C71" s="16" t="s">
        <v>838</v>
      </c>
      <c r="D71" s="16">
        <v>273</v>
      </c>
      <c r="E71" s="16" t="s">
        <v>75</v>
      </c>
      <c r="F71" s="16" t="s">
        <v>146</v>
      </c>
      <c r="G71" s="87" t="s">
        <v>365</v>
      </c>
      <c r="H71" s="17">
        <v>502292.4351505487</v>
      </c>
      <c r="I71" s="48" t="s">
        <v>346</v>
      </c>
    </row>
    <row r="72" spans="2:9" x14ac:dyDescent="0.3">
      <c r="B72" s="23" t="s">
        <v>170</v>
      </c>
      <c r="C72" s="16" t="s">
        <v>838</v>
      </c>
      <c r="D72" s="16">
        <v>284</v>
      </c>
      <c r="E72" s="16" t="s">
        <v>76</v>
      </c>
      <c r="F72" s="16" t="s">
        <v>146</v>
      </c>
      <c r="G72" s="87" t="s">
        <v>366</v>
      </c>
      <c r="H72" s="17">
        <v>56260.941541645123</v>
      </c>
      <c r="I72" s="48" t="s">
        <v>329</v>
      </c>
    </row>
    <row r="73" spans="2:9" x14ac:dyDescent="0.3">
      <c r="B73" s="23" t="s">
        <v>170</v>
      </c>
      <c r="C73" s="16" t="s">
        <v>838</v>
      </c>
      <c r="D73" s="16">
        <v>304</v>
      </c>
      <c r="E73" s="16" t="s">
        <v>77</v>
      </c>
      <c r="F73" s="16" t="s">
        <v>165</v>
      </c>
      <c r="G73" s="87" t="s">
        <v>367</v>
      </c>
      <c r="H73" s="17">
        <v>1491.1119185291211</v>
      </c>
      <c r="I73" s="48" t="s">
        <v>368</v>
      </c>
    </row>
    <row r="74" spans="2:9" x14ac:dyDescent="0.3">
      <c r="B74" s="23" t="s">
        <v>170</v>
      </c>
      <c r="C74" s="16" t="s">
        <v>838</v>
      </c>
      <c r="D74" s="16">
        <v>305</v>
      </c>
      <c r="E74" s="16" t="s">
        <v>78</v>
      </c>
      <c r="F74" s="16" t="s">
        <v>165</v>
      </c>
      <c r="G74" s="87" t="s">
        <v>369</v>
      </c>
      <c r="H74" s="17">
        <v>10741.705465751824</v>
      </c>
      <c r="I74" s="48" t="s">
        <v>368</v>
      </c>
    </row>
    <row r="75" spans="2:9" x14ac:dyDescent="0.3">
      <c r="B75" s="23" t="s">
        <v>170</v>
      </c>
      <c r="C75" s="16" t="s">
        <v>838</v>
      </c>
      <c r="D75" s="16">
        <v>426</v>
      </c>
      <c r="E75" s="16" t="s">
        <v>79</v>
      </c>
      <c r="F75" s="16" t="s">
        <v>146</v>
      </c>
      <c r="G75" s="87" t="s">
        <v>370</v>
      </c>
      <c r="H75" s="17">
        <v>66457.20292131562</v>
      </c>
      <c r="I75" s="48" t="s">
        <v>329</v>
      </c>
    </row>
    <row r="76" spans="2:9" x14ac:dyDescent="0.3">
      <c r="B76" s="23" t="s">
        <v>170</v>
      </c>
      <c r="C76" s="16" t="s">
        <v>839</v>
      </c>
      <c r="D76" s="16">
        <v>4</v>
      </c>
      <c r="E76" s="16" t="s">
        <v>5</v>
      </c>
      <c r="F76" s="16" t="s">
        <v>160</v>
      </c>
      <c r="G76" s="87" t="s">
        <v>326</v>
      </c>
      <c r="H76" s="17">
        <v>5156.073088131533</v>
      </c>
      <c r="I76" s="48" t="s">
        <v>327</v>
      </c>
    </row>
    <row r="77" spans="2:9" x14ac:dyDescent="0.3">
      <c r="B77" s="23" t="s">
        <v>170</v>
      </c>
      <c r="C77" s="16" t="s">
        <v>839</v>
      </c>
      <c r="D77" s="16">
        <v>17</v>
      </c>
      <c r="E77" s="16" t="s">
        <v>9</v>
      </c>
      <c r="F77" s="16" t="s">
        <v>146</v>
      </c>
      <c r="G77" s="87" t="s">
        <v>328</v>
      </c>
      <c r="H77" s="17">
        <v>76717.300815411552</v>
      </c>
      <c r="I77" s="48" t="s">
        <v>329</v>
      </c>
    </row>
    <row r="78" spans="2:9" x14ac:dyDescent="0.3">
      <c r="B78" s="23" t="s">
        <v>170</v>
      </c>
      <c r="C78" s="16" t="s">
        <v>839</v>
      </c>
      <c r="D78" s="16">
        <v>21</v>
      </c>
      <c r="E78" s="16" t="s">
        <v>13</v>
      </c>
      <c r="F78" s="16" t="s">
        <v>146</v>
      </c>
      <c r="G78" s="87" t="s">
        <v>330</v>
      </c>
      <c r="H78" s="17">
        <v>81331.289311470988</v>
      </c>
      <c r="I78" s="48" t="s">
        <v>329</v>
      </c>
    </row>
    <row r="79" spans="2:9" x14ac:dyDescent="0.3">
      <c r="B79" s="23" t="s">
        <v>170</v>
      </c>
      <c r="C79" s="16" t="s">
        <v>839</v>
      </c>
      <c r="D79" s="16">
        <v>28</v>
      </c>
      <c r="E79" s="16" t="s">
        <v>17</v>
      </c>
      <c r="F79" s="16" t="s">
        <v>146</v>
      </c>
      <c r="G79" s="87" t="s">
        <v>331</v>
      </c>
      <c r="H79" s="17">
        <v>81936.212221411843</v>
      </c>
      <c r="I79" s="48" t="s">
        <v>329</v>
      </c>
    </row>
    <row r="80" spans="2:9" x14ac:dyDescent="0.3">
      <c r="B80" s="23" t="s">
        <v>170</v>
      </c>
      <c r="C80" s="16" t="s">
        <v>839</v>
      </c>
      <c r="D80" s="16">
        <v>29</v>
      </c>
      <c r="E80" s="16" t="s">
        <v>21</v>
      </c>
      <c r="F80" s="16" t="s">
        <v>146</v>
      </c>
      <c r="G80" s="87" t="s">
        <v>332</v>
      </c>
      <c r="H80" s="17">
        <v>81936.212221411843</v>
      </c>
      <c r="I80" s="48" t="s">
        <v>329</v>
      </c>
    </row>
    <row r="81" spans="2:9" x14ac:dyDescent="0.3">
      <c r="B81" s="23" t="s">
        <v>170</v>
      </c>
      <c r="C81" s="16" t="s">
        <v>839</v>
      </c>
      <c r="D81" s="16">
        <v>30</v>
      </c>
      <c r="E81" s="16" t="s">
        <v>25</v>
      </c>
      <c r="F81" s="16" t="s">
        <v>146</v>
      </c>
      <c r="G81" s="87" t="s">
        <v>333</v>
      </c>
      <c r="H81" s="17">
        <v>81936.212221411843</v>
      </c>
      <c r="I81" s="48" t="s">
        <v>329</v>
      </c>
    </row>
    <row r="82" spans="2:9" x14ac:dyDescent="0.3">
      <c r="B82" s="23" t="s">
        <v>170</v>
      </c>
      <c r="C82" s="16" t="s">
        <v>839</v>
      </c>
      <c r="D82" s="16">
        <v>31</v>
      </c>
      <c r="E82" s="16" t="s">
        <v>29</v>
      </c>
      <c r="F82" s="16" t="s">
        <v>146</v>
      </c>
      <c r="G82" s="87" t="s">
        <v>334</v>
      </c>
      <c r="H82" s="17">
        <v>81936.212221411843</v>
      </c>
      <c r="I82" s="48" t="s">
        <v>329</v>
      </c>
    </row>
    <row r="83" spans="2:9" x14ac:dyDescent="0.3">
      <c r="B83" s="23" t="s">
        <v>170</v>
      </c>
      <c r="C83" s="16" t="s">
        <v>839</v>
      </c>
      <c r="D83" s="16">
        <v>39</v>
      </c>
      <c r="E83" s="16" t="s">
        <v>33</v>
      </c>
      <c r="F83" s="16" t="s">
        <v>335</v>
      </c>
      <c r="G83" s="87" t="s">
        <v>336</v>
      </c>
      <c r="H83" s="17">
        <v>107.00499610157785</v>
      </c>
      <c r="I83" s="48" t="s">
        <v>337</v>
      </c>
    </row>
    <row r="84" spans="2:9" x14ac:dyDescent="0.3">
      <c r="B84" s="23" t="s">
        <v>170</v>
      </c>
      <c r="C84" s="16" t="s">
        <v>839</v>
      </c>
      <c r="D84" s="16">
        <v>45</v>
      </c>
      <c r="E84" s="16" t="s">
        <v>35</v>
      </c>
      <c r="F84" s="16" t="s">
        <v>160</v>
      </c>
      <c r="G84" s="87" t="s">
        <v>338</v>
      </c>
      <c r="H84" s="17">
        <v>9520</v>
      </c>
      <c r="I84" s="48" t="s">
        <v>327</v>
      </c>
    </row>
    <row r="85" spans="2:9" x14ac:dyDescent="0.3">
      <c r="B85" s="23" t="s">
        <v>170</v>
      </c>
      <c r="C85" s="16" t="s">
        <v>839</v>
      </c>
      <c r="D85" s="16">
        <v>66</v>
      </c>
      <c r="E85" s="16" t="s">
        <v>37</v>
      </c>
      <c r="F85" s="16" t="s">
        <v>160</v>
      </c>
      <c r="G85" s="87" t="s">
        <v>339</v>
      </c>
      <c r="H85" s="17">
        <v>4735.2098993334366</v>
      </c>
      <c r="I85" s="48" t="s">
        <v>327</v>
      </c>
    </row>
    <row r="86" spans="2:9" x14ac:dyDescent="0.3">
      <c r="B86" s="23" t="s">
        <v>170</v>
      </c>
      <c r="C86" s="16" t="s">
        <v>839</v>
      </c>
      <c r="D86" s="16">
        <v>67</v>
      </c>
      <c r="E86" s="16" t="s">
        <v>39</v>
      </c>
      <c r="F86" s="16" t="s">
        <v>160</v>
      </c>
      <c r="G86" s="87" t="s">
        <v>340</v>
      </c>
      <c r="H86" s="17">
        <v>4732.0558962921414</v>
      </c>
      <c r="I86" s="48" t="s">
        <v>327</v>
      </c>
    </row>
    <row r="87" spans="2:9" x14ac:dyDescent="0.3">
      <c r="B87" s="23" t="s">
        <v>170</v>
      </c>
      <c r="C87" s="16" t="s">
        <v>839</v>
      </c>
      <c r="D87" s="16">
        <v>77</v>
      </c>
      <c r="E87" s="16" t="s">
        <v>41</v>
      </c>
      <c r="F87" s="16" t="s">
        <v>160</v>
      </c>
      <c r="G87" s="87" t="s">
        <v>341</v>
      </c>
      <c r="H87" s="17">
        <v>1035.1922728917796</v>
      </c>
      <c r="I87" s="48" t="s">
        <v>342</v>
      </c>
    </row>
    <row r="88" spans="2:9" x14ac:dyDescent="0.3">
      <c r="B88" s="23" t="s">
        <v>170</v>
      </c>
      <c r="C88" s="16" t="s">
        <v>839</v>
      </c>
      <c r="D88" s="16">
        <v>87</v>
      </c>
      <c r="E88" s="16" t="s">
        <v>43</v>
      </c>
      <c r="F88" s="16" t="s">
        <v>160</v>
      </c>
      <c r="G88" s="87" t="s">
        <v>343</v>
      </c>
      <c r="H88" s="17">
        <v>3622.9549999999999</v>
      </c>
      <c r="I88" s="48" t="s">
        <v>342</v>
      </c>
    </row>
    <row r="89" spans="2:9" x14ac:dyDescent="0.3">
      <c r="B89" s="23" t="s">
        <v>170</v>
      </c>
      <c r="C89" s="16" t="s">
        <v>839</v>
      </c>
      <c r="D89" s="16">
        <v>102</v>
      </c>
      <c r="E89" s="16" t="s">
        <v>45</v>
      </c>
      <c r="F89" s="16" t="s">
        <v>160</v>
      </c>
      <c r="G89" s="87" t="s">
        <v>344</v>
      </c>
      <c r="H89" s="17">
        <v>637.20375726638167</v>
      </c>
      <c r="I89" s="48" t="s">
        <v>342</v>
      </c>
    </row>
    <row r="90" spans="2:9" x14ac:dyDescent="0.3">
      <c r="B90" s="23" t="s">
        <v>170</v>
      </c>
      <c r="C90" s="16" t="s">
        <v>839</v>
      </c>
      <c r="D90" s="16">
        <v>113</v>
      </c>
      <c r="E90" s="16" t="s">
        <v>47</v>
      </c>
      <c r="F90" s="16" t="s">
        <v>146</v>
      </c>
      <c r="G90" s="87" t="s">
        <v>345</v>
      </c>
      <c r="H90" s="17">
        <v>689724</v>
      </c>
      <c r="I90" s="48" t="s">
        <v>346</v>
      </c>
    </row>
    <row r="91" spans="2:9" x14ac:dyDescent="0.3">
      <c r="B91" s="23" t="s">
        <v>170</v>
      </c>
      <c r="C91" s="16" t="s">
        <v>839</v>
      </c>
      <c r="D91" s="16">
        <v>114</v>
      </c>
      <c r="E91" s="16" t="s">
        <v>49</v>
      </c>
      <c r="F91" s="16" t="s">
        <v>146</v>
      </c>
      <c r="G91" s="87" t="s">
        <v>347</v>
      </c>
      <c r="H91" s="17">
        <v>730184</v>
      </c>
      <c r="I91" s="48" t="s">
        <v>346</v>
      </c>
    </row>
    <row r="92" spans="2:9" x14ac:dyDescent="0.3">
      <c r="B92" s="23" t="s">
        <v>170</v>
      </c>
      <c r="C92" s="16" t="s">
        <v>839</v>
      </c>
      <c r="D92" s="16">
        <v>118</v>
      </c>
      <c r="E92" s="16" t="s">
        <v>51</v>
      </c>
      <c r="F92" s="16" t="s">
        <v>146</v>
      </c>
      <c r="G92" s="87" t="s">
        <v>348</v>
      </c>
      <c r="H92" s="17">
        <v>366684.64938958059</v>
      </c>
      <c r="I92" s="48" t="s">
        <v>346</v>
      </c>
    </row>
    <row r="93" spans="2:9" x14ac:dyDescent="0.3">
      <c r="B93" s="23" t="s">
        <v>170</v>
      </c>
      <c r="C93" s="16" t="s">
        <v>839</v>
      </c>
      <c r="D93" s="16">
        <v>131</v>
      </c>
      <c r="E93" s="16" t="s">
        <v>53</v>
      </c>
      <c r="F93" s="16" t="s">
        <v>146</v>
      </c>
      <c r="G93" s="87" t="s">
        <v>349</v>
      </c>
      <c r="H93" s="17">
        <v>7926.7463652519828</v>
      </c>
      <c r="I93" s="48" t="s">
        <v>337</v>
      </c>
    </row>
    <row r="94" spans="2:9" x14ac:dyDescent="0.3">
      <c r="B94" s="23" t="s">
        <v>170</v>
      </c>
      <c r="C94" s="16" t="s">
        <v>839</v>
      </c>
      <c r="D94" s="16">
        <v>137</v>
      </c>
      <c r="E94" s="16" t="s">
        <v>55</v>
      </c>
      <c r="F94" s="16" t="s">
        <v>160</v>
      </c>
      <c r="G94" s="87" t="s">
        <v>350</v>
      </c>
      <c r="H94" s="17">
        <v>8284.3754368187456</v>
      </c>
      <c r="I94" s="48" t="s">
        <v>351</v>
      </c>
    </row>
    <row r="95" spans="2:9" x14ac:dyDescent="0.3">
      <c r="B95" s="23" t="s">
        <v>170</v>
      </c>
      <c r="C95" s="16" t="s">
        <v>839</v>
      </c>
      <c r="D95" s="16">
        <v>143</v>
      </c>
      <c r="E95" s="16" t="s">
        <v>57</v>
      </c>
      <c r="F95" s="16" t="s">
        <v>335</v>
      </c>
      <c r="G95" s="87" t="s">
        <v>352</v>
      </c>
      <c r="H95" s="17">
        <v>2688.02</v>
      </c>
      <c r="I95" s="48" t="s">
        <v>342</v>
      </c>
    </row>
    <row r="96" spans="2:9" x14ac:dyDescent="0.3">
      <c r="B96" s="23" t="s">
        <v>170</v>
      </c>
      <c r="C96" s="16" t="s">
        <v>839</v>
      </c>
      <c r="D96" s="16">
        <v>155</v>
      </c>
      <c r="E96" s="16" t="s">
        <v>59</v>
      </c>
      <c r="F96" s="16" t="s">
        <v>147</v>
      </c>
      <c r="G96" s="87" t="s">
        <v>353</v>
      </c>
      <c r="H96" s="17">
        <v>23061.207597369001</v>
      </c>
      <c r="I96" s="48" t="s">
        <v>354</v>
      </c>
    </row>
    <row r="97" spans="2:9" x14ac:dyDescent="0.3">
      <c r="B97" s="23" t="s">
        <v>170</v>
      </c>
      <c r="C97" s="16" t="s">
        <v>839</v>
      </c>
      <c r="D97" s="16">
        <v>156</v>
      </c>
      <c r="E97" s="16" t="s">
        <v>61</v>
      </c>
      <c r="F97" s="16" t="s">
        <v>147</v>
      </c>
      <c r="G97" s="87" t="s">
        <v>355</v>
      </c>
      <c r="H97" s="17">
        <v>22008.880976396431</v>
      </c>
      <c r="I97" s="48" t="s">
        <v>354</v>
      </c>
    </row>
    <row r="98" spans="2:9" x14ac:dyDescent="0.3">
      <c r="B98" s="23" t="s">
        <v>170</v>
      </c>
      <c r="C98" s="16" t="s">
        <v>839</v>
      </c>
      <c r="D98" s="16">
        <v>222</v>
      </c>
      <c r="E98" s="16" t="s">
        <v>63</v>
      </c>
      <c r="F98" s="16" t="s">
        <v>146</v>
      </c>
      <c r="G98" s="87" t="s">
        <v>356</v>
      </c>
      <c r="H98" s="17">
        <v>73328.861724927963</v>
      </c>
      <c r="I98" s="48" t="s">
        <v>329</v>
      </c>
    </row>
    <row r="99" spans="2:9" x14ac:dyDescent="0.3">
      <c r="B99" s="23" t="s">
        <v>170</v>
      </c>
      <c r="C99" s="16" t="s">
        <v>839</v>
      </c>
      <c r="D99" s="16">
        <v>224</v>
      </c>
      <c r="E99" s="16" t="s">
        <v>65</v>
      </c>
      <c r="F99" s="16" t="s">
        <v>146</v>
      </c>
      <c r="G99" s="87" t="s">
        <v>357</v>
      </c>
      <c r="H99" s="17">
        <v>73328.861724927963</v>
      </c>
      <c r="I99" s="48" t="s">
        <v>329</v>
      </c>
    </row>
    <row r="100" spans="2:9" x14ac:dyDescent="0.3">
      <c r="B100" s="23" t="s">
        <v>170</v>
      </c>
      <c r="C100" s="16" t="s">
        <v>839</v>
      </c>
      <c r="D100" s="16">
        <v>229</v>
      </c>
      <c r="E100" s="16" t="s">
        <v>67</v>
      </c>
      <c r="F100" s="16" t="s">
        <v>146</v>
      </c>
      <c r="G100" s="87" t="s">
        <v>358</v>
      </c>
      <c r="H100" s="17">
        <v>32774.484888564744</v>
      </c>
      <c r="I100" s="48" t="s">
        <v>329</v>
      </c>
    </row>
    <row r="101" spans="2:9" x14ac:dyDescent="0.3">
      <c r="B101" s="23" t="s">
        <v>170</v>
      </c>
      <c r="C101" s="16" t="s">
        <v>839</v>
      </c>
      <c r="D101" s="16">
        <v>232</v>
      </c>
      <c r="E101" s="16" t="s">
        <v>69</v>
      </c>
      <c r="F101" s="16" t="s">
        <v>146</v>
      </c>
      <c r="G101" s="87" t="s">
        <v>359</v>
      </c>
      <c r="H101" s="17">
        <v>65012.643559234355</v>
      </c>
      <c r="I101" s="48" t="s">
        <v>329</v>
      </c>
    </row>
    <row r="102" spans="2:9" x14ac:dyDescent="0.3">
      <c r="B102" s="23" t="s">
        <v>170</v>
      </c>
      <c r="C102" s="16" t="s">
        <v>839</v>
      </c>
      <c r="D102" s="16">
        <v>237</v>
      </c>
      <c r="E102" s="16" t="s">
        <v>70</v>
      </c>
      <c r="F102" s="16" t="s">
        <v>146</v>
      </c>
      <c r="G102" s="87" t="s">
        <v>360</v>
      </c>
      <c r="H102" s="17">
        <v>65012.643559234355</v>
      </c>
      <c r="I102" s="48" t="s">
        <v>329</v>
      </c>
    </row>
    <row r="103" spans="2:9" x14ac:dyDescent="0.3">
      <c r="B103" s="23" t="s">
        <v>170</v>
      </c>
      <c r="C103" s="16" t="s">
        <v>839</v>
      </c>
      <c r="D103" s="16">
        <v>238</v>
      </c>
      <c r="E103" s="16" t="s">
        <v>71</v>
      </c>
      <c r="F103" s="16" t="s">
        <v>146</v>
      </c>
      <c r="G103" s="87" t="s">
        <v>361</v>
      </c>
      <c r="H103" s="17">
        <v>65012.643559234355</v>
      </c>
      <c r="I103" s="48" t="s">
        <v>329</v>
      </c>
    </row>
    <row r="104" spans="2:9" x14ac:dyDescent="0.3">
      <c r="B104" s="23" t="s">
        <v>170</v>
      </c>
      <c r="C104" s="16" t="s">
        <v>839</v>
      </c>
      <c r="D104" s="16">
        <v>241</v>
      </c>
      <c r="E104" s="16" t="s">
        <v>72</v>
      </c>
      <c r="F104" s="16" t="s">
        <v>146</v>
      </c>
      <c r="G104" s="87" t="s">
        <v>362</v>
      </c>
      <c r="H104" s="17">
        <v>61260.863498632782</v>
      </c>
      <c r="I104" s="48" t="s">
        <v>329</v>
      </c>
    </row>
    <row r="105" spans="2:9" x14ac:dyDescent="0.3">
      <c r="B105" s="23" t="s">
        <v>170</v>
      </c>
      <c r="C105" s="16" t="s">
        <v>839</v>
      </c>
      <c r="D105" s="16">
        <v>242</v>
      </c>
      <c r="E105" s="16" t="s">
        <v>73</v>
      </c>
      <c r="F105" s="16" t="s">
        <v>146</v>
      </c>
      <c r="G105" s="87" t="s">
        <v>363</v>
      </c>
      <c r="H105" s="17">
        <v>61260.863498632782</v>
      </c>
      <c r="I105" s="48" t="s">
        <v>329</v>
      </c>
    </row>
    <row r="106" spans="2:9" x14ac:dyDescent="0.3">
      <c r="B106" s="23" t="s">
        <v>170</v>
      </c>
      <c r="C106" s="16" t="s">
        <v>839</v>
      </c>
      <c r="D106" s="16">
        <v>245</v>
      </c>
      <c r="E106" s="16" t="s">
        <v>74</v>
      </c>
      <c r="F106" s="16" t="s">
        <v>146</v>
      </c>
      <c r="G106" s="87" t="s">
        <v>364</v>
      </c>
      <c r="H106" s="17">
        <v>89402.891138866325</v>
      </c>
      <c r="I106" s="48" t="s">
        <v>329</v>
      </c>
    </row>
    <row r="107" spans="2:9" x14ac:dyDescent="0.3">
      <c r="B107" s="23" t="s">
        <v>170</v>
      </c>
      <c r="C107" s="16" t="s">
        <v>839</v>
      </c>
      <c r="D107" s="16">
        <v>273</v>
      </c>
      <c r="E107" s="16" t="s">
        <v>75</v>
      </c>
      <c r="F107" s="16" t="s">
        <v>146</v>
      </c>
      <c r="G107" s="87" t="s">
        <v>365</v>
      </c>
      <c r="H107" s="17">
        <v>502292.4351505487</v>
      </c>
      <c r="I107" s="48" t="s">
        <v>346</v>
      </c>
    </row>
    <row r="108" spans="2:9" x14ac:dyDescent="0.3">
      <c r="B108" s="23" t="s">
        <v>170</v>
      </c>
      <c r="C108" s="16" t="s">
        <v>839</v>
      </c>
      <c r="D108" s="16">
        <v>284</v>
      </c>
      <c r="E108" s="16" t="s">
        <v>76</v>
      </c>
      <c r="F108" s="16" t="s">
        <v>146</v>
      </c>
      <c r="G108" s="87" t="s">
        <v>366</v>
      </c>
      <c r="H108" s="17">
        <v>52581.129258739194</v>
      </c>
      <c r="I108" s="48" t="s">
        <v>329</v>
      </c>
    </row>
    <row r="109" spans="2:9" x14ac:dyDescent="0.3">
      <c r="B109" s="23" t="s">
        <v>170</v>
      </c>
      <c r="C109" s="16" t="s">
        <v>839</v>
      </c>
      <c r="D109" s="16">
        <v>304</v>
      </c>
      <c r="E109" s="16" t="s">
        <v>77</v>
      </c>
      <c r="F109" s="16" t="s">
        <v>165</v>
      </c>
      <c r="G109" s="87" t="s">
        <v>367</v>
      </c>
      <c r="H109" s="17">
        <v>1491.1119185291211</v>
      </c>
      <c r="I109" s="48" t="s">
        <v>368</v>
      </c>
    </row>
    <row r="110" spans="2:9" x14ac:dyDescent="0.3">
      <c r="B110" s="23" t="s">
        <v>170</v>
      </c>
      <c r="C110" s="16" t="s">
        <v>839</v>
      </c>
      <c r="D110" s="16">
        <v>305</v>
      </c>
      <c r="E110" s="16" t="s">
        <v>78</v>
      </c>
      <c r="F110" s="16" t="s">
        <v>165</v>
      </c>
      <c r="G110" s="87" t="s">
        <v>369</v>
      </c>
      <c r="H110" s="17">
        <v>10741.705465751824</v>
      </c>
      <c r="I110" s="48" t="s">
        <v>368</v>
      </c>
    </row>
    <row r="111" spans="2:9" x14ac:dyDescent="0.3">
      <c r="B111" s="23" t="s">
        <v>170</v>
      </c>
      <c r="C111" s="16" t="s">
        <v>839</v>
      </c>
      <c r="D111" s="16">
        <v>426</v>
      </c>
      <c r="E111" s="16" t="s">
        <v>79</v>
      </c>
      <c r="F111" s="16" t="s">
        <v>146</v>
      </c>
      <c r="G111" s="87" t="s">
        <v>370</v>
      </c>
      <c r="H111" s="17">
        <v>66457.20292131562</v>
      </c>
      <c r="I111" s="48" t="s">
        <v>329</v>
      </c>
    </row>
    <row r="112" spans="2:9" x14ac:dyDescent="0.3">
      <c r="B112" s="23" t="s">
        <v>170</v>
      </c>
      <c r="C112" s="16" t="s">
        <v>278</v>
      </c>
      <c r="D112" s="16">
        <v>4</v>
      </c>
      <c r="E112" s="16" t="s">
        <v>5</v>
      </c>
      <c r="F112" s="16" t="s">
        <v>160</v>
      </c>
      <c r="G112" s="87" t="s">
        <v>326</v>
      </c>
      <c r="H112" s="17">
        <v>5156.073088131533</v>
      </c>
      <c r="I112" s="48" t="s">
        <v>327</v>
      </c>
    </row>
    <row r="113" spans="2:9" x14ac:dyDescent="0.3">
      <c r="B113" s="23" t="s">
        <v>170</v>
      </c>
      <c r="C113" s="16" t="s">
        <v>278</v>
      </c>
      <c r="D113" s="16">
        <v>17</v>
      </c>
      <c r="E113" s="16" t="s">
        <v>9</v>
      </c>
      <c r="F113" s="16" t="s">
        <v>146</v>
      </c>
      <c r="G113" s="87" t="s">
        <v>328</v>
      </c>
      <c r="H113" s="17">
        <v>56335.0580590303</v>
      </c>
      <c r="I113" s="48" t="s">
        <v>329</v>
      </c>
    </row>
    <row r="114" spans="2:9" x14ac:dyDescent="0.3">
      <c r="B114" s="23" t="s">
        <v>170</v>
      </c>
      <c r="C114" s="16" t="s">
        <v>278</v>
      </c>
      <c r="D114" s="16">
        <v>21</v>
      </c>
      <c r="E114" s="16" t="s">
        <v>13</v>
      </c>
      <c r="F114" s="16" t="s">
        <v>146</v>
      </c>
      <c r="G114" s="87" t="s">
        <v>330</v>
      </c>
      <c r="H114" s="17">
        <v>85129.672805603957</v>
      </c>
      <c r="I114" s="48" t="s">
        <v>329</v>
      </c>
    </row>
    <row r="115" spans="2:9" x14ac:dyDescent="0.3">
      <c r="B115" s="23" t="s">
        <v>170</v>
      </c>
      <c r="C115" s="16" t="s">
        <v>278</v>
      </c>
      <c r="D115" s="16">
        <v>28</v>
      </c>
      <c r="E115" s="16" t="s">
        <v>17</v>
      </c>
      <c r="F115" s="16" t="s">
        <v>146</v>
      </c>
      <c r="G115" s="87" t="s">
        <v>331</v>
      </c>
      <c r="H115" s="17">
        <v>81936.212221411843</v>
      </c>
      <c r="I115" s="48" t="s">
        <v>329</v>
      </c>
    </row>
    <row r="116" spans="2:9" x14ac:dyDescent="0.3">
      <c r="B116" s="23" t="s">
        <v>170</v>
      </c>
      <c r="C116" s="16" t="s">
        <v>278</v>
      </c>
      <c r="D116" s="16">
        <v>29</v>
      </c>
      <c r="E116" s="16" t="s">
        <v>21</v>
      </c>
      <c r="F116" s="16" t="s">
        <v>146</v>
      </c>
      <c r="G116" s="87" t="s">
        <v>332</v>
      </c>
      <c r="H116" s="17">
        <v>81936.212221411843</v>
      </c>
      <c r="I116" s="48" t="s">
        <v>329</v>
      </c>
    </row>
    <row r="117" spans="2:9" x14ac:dyDescent="0.3">
      <c r="B117" s="23" t="s">
        <v>170</v>
      </c>
      <c r="C117" s="16" t="s">
        <v>278</v>
      </c>
      <c r="D117" s="16">
        <v>30</v>
      </c>
      <c r="E117" s="16" t="s">
        <v>25</v>
      </c>
      <c r="F117" s="16" t="s">
        <v>146</v>
      </c>
      <c r="G117" s="87" t="s">
        <v>333</v>
      </c>
      <c r="H117" s="17">
        <v>81936.212221411843</v>
      </c>
      <c r="I117" s="48" t="s">
        <v>329</v>
      </c>
    </row>
    <row r="118" spans="2:9" x14ac:dyDescent="0.3">
      <c r="B118" s="23" t="s">
        <v>170</v>
      </c>
      <c r="C118" s="16" t="s">
        <v>278</v>
      </c>
      <c r="D118" s="16">
        <v>31</v>
      </c>
      <c r="E118" s="16" t="s">
        <v>29</v>
      </c>
      <c r="F118" s="16" t="s">
        <v>146</v>
      </c>
      <c r="G118" s="87" t="s">
        <v>334</v>
      </c>
      <c r="H118" s="17">
        <v>81936.212221411843</v>
      </c>
      <c r="I118" s="48" t="s">
        <v>329</v>
      </c>
    </row>
    <row r="119" spans="2:9" x14ac:dyDescent="0.3">
      <c r="B119" s="23" t="s">
        <v>170</v>
      </c>
      <c r="C119" s="16" t="s">
        <v>278</v>
      </c>
      <c r="D119" s="16">
        <v>39</v>
      </c>
      <c r="E119" s="16" t="s">
        <v>33</v>
      </c>
      <c r="F119" s="16" t="s">
        <v>335</v>
      </c>
      <c r="G119" s="87" t="s">
        <v>336</v>
      </c>
      <c r="H119" s="17">
        <v>107.00499610157785</v>
      </c>
      <c r="I119" s="48" t="s">
        <v>337</v>
      </c>
    </row>
    <row r="120" spans="2:9" x14ac:dyDescent="0.3">
      <c r="B120" s="23" t="s">
        <v>170</v>
      </c>
      <c r="C120" s="16" t="s">
        <v>278</v>
      </c>
      <c r="D120" s="16">
        <v>45</v>
      </c>
      <c r="E120" s="16" t="s">
        <v>35</v>
      </c>
      <c r="F120" s="16" t="s">
        <v>160</v>
      </c>
      <c r="G120" s="87" t="s">
        <v>338</v>
      </c>
      <c r="H120" s="17">
        <v>9520</v>
      </c>
      <c r="I120" s="48" t="s">
        <v>327</v>
      </c>
    </row>
    <row r="121" spans="2:9" x14ac:dyDescent="0.3">
      <c r="B121" s="23" t="s">
        <v>170</v>
      </c>
      <c r="C121" s="16" t="s">
        <v>278</v>
      </c>
      <c r="D121" s="16">
        <v>66</v>
      </c>
      <c r="E121" s="16" t="s">
        <v>37</v>
      </c>
      <c r="F121" s="16" t="s">
        <v>160</v>
      </c>
      <c r="G121" s="87" t="s">
        <v>339</v>
      </c>
      <c r="H121" s="17">
        <v>4597.6138827154155</v>
      </c>
      <c r="I121" s="48" t="s">
        <v>327</v>
      </c>
    </row>
    <row r="122" spans="2:9" x14ac:dyDescent="0.3">
      <c r="B122" s="23" t="s">
        <v>170</v>
      </c>
      <c r="C122" s="16" t="s">
        <v>278</v>
      </c>
      <c r="D122" s="16">
        <v>67</v>
      </c>
      <c r="E122" s="16" t="s">
        <v>39</v>
      </c>
      <c r="F122" s="16" t="s">
        <v>160</v>
      </c>
      <c r="G122" s="87" t="s">
        <v>340</v>
      </c>
      <c r="H122" s="17">
        <v>4597.6138827154155</v>
      </c>
      <c r="I122" s="48" t="s">
        <v>327</v>
      </c>
    </row>
    <row r="123" spans="2:9" x14ac:dyDescent="0.3">
      <c r="B123" s="23" t="s">
        <v>170</v>
      </c>
      <c r="C123" s="16" t="s">
        <v>278</v>
      </c>
      <c r="D123" s="16">
        <v>77</v>
      </c>
      <c r="E123" s="16" t="s">
        <v>41</v>
      </c>
      <c r="F123" s="16" t="s">
        <v>160</v>
      </c>
      <c r="G123" s="87" t="s">
        <v>341</v>
      </c>
      <c r="H123" s="17">
        <v>1725</v>
      </c>
      <c r="I123" s="48" t="s">
        <v>342</v>
      </c>
    </row>
    <row r="124" spans="2:9" x14ac:dyDescent="0.3">
      <c r="B124" s="23" t="s">
        <v>170</v>
      </c>
      <c r="C124" s="16" t="s">
        <v>278</v>
      </c>
      <c r="D124" s="16">
        <v>87</v>
      </c>
      <c r="E124" s="16" t="s">
        <v>43</v>
      </c>
      <c r="F124" s="16" t="s">
        <v>160</v>
      </c>
      <c r="G124" s="87" t="s">
        <v>343</v>
      </c>
      <c r="H124" s="17">
        <v>3622.9549999999999</v>
      </c>
      <c r="I124" s="48" t="s">
        <v>342</v>
      </c>
    </row>
    <row r="125" spans="2:9" x14ac:dyDescent="0.3">
      <c r="B125" s="23" t="s">
        <v>170</v>
      </c>
      <c r="C125" s="16" t="s">
        <v>278</v>
      </c>
      <c r="D125" s="16">
        <v>102</v>
      </c>
      <c r="E125" s="16" t="s">
        <v>45</v>
      </c>
      <c r="F125" s="16" t="s">
        <v>160</v>
      </c>
      <c r="G125" s="87" t="s">
        <v>344</v>
      </c>
      <c r="H125" s="17">
        <v>792.05042374401864</v>
      </c>
      <c r="I125" s="48" t="s">
        <v>342</v>
      </c>
    </row>
    <row r="126" spans="2:9" x14ac:dyDescent="0.3">
      <c r="B126" s="23" t="s">
        <v>170</v>
      </c>
      <c r="C126" s="16" t="s">
        <v>278</v>
      </c>
      <c r="D126" s="16">
        <v>113</v>
      </c>
      <c r="E126" s="16" t="s">
        <v>47</v>
      </c>
      <c r="F126" s="16" t="s">
        <v>146</v>
      </c>
      <c r="G126" s="87" t="s">
        <v>345</v>
      </c>
      <c r="H126" s="17">
        <v>689724</v>
      </c>
      <c r="I126" s="48" t="s">
        <v>346</v>
      </c>
    </row>
    <row r="127" spans="2:9" x14ac:dyDescent="0.3">
      <c r="B127" s="23" t="s">
        <v>170</v>
      </c>
      <c r="C127" s="16" t="s">
        <v>278</v>
      </c>
      <c r="D127" s="16">
        <v>114</v>
      </c>
      <c r="E127" s="16" t="s">
        <v>49</v>
      </c>
      <c r="F127" s="16" t="s">
        <v>146</v>
      </c>
      <c r="G127" s="87" t="s">
        <v>347</v>
      </c>
      <c r="H127" s="17">
        <v>730184</v>
      </c>
      <c r="I127" s="48" t="s">
        <v>346</v>
      </c>
    </row>
    <row r="128" spans="2:9" x14ac:dyDescent="0.3">
      <c r="B128" s="23" t="s">
        <v>170</v>
      </c>
      <c r="C128" s="16" t="s">
        <v>278</v>
      </c>
      <c r="D128" s="16">
        <v>118</v>
      </c>
      <c r="E128" s="16" t="s">
        <v>51</v>
      </c>
      <c r="F128" s="16" t="s">
        <v>146</v>
      </c>
      <c r="G128" s="87" t="s">
        <v>348</v>
      </c>
      <c r="H128" s="17">
        <v>583071</v>
      </c>
      <c r="I128" s="48" t="s">
        <v>346</v>
      </c>
    </row>
    <row r="129" spans="2:9" x14ac:dyDescent="0.3">
      <c r="B129" s="23" t="s">
        <v>170</v>
      </c>
      <c r="C129" s="16" t="s">
        <v>278</v>
      </c>
      <c r="D129" s="16">
        <v>131</v>
      </c>
      <c r="E129" s="16" t="s">
        <v>53</v>
      </c>
      <c r="F129" s="16" t="s">
        <v>146</v>
      </c>
      <c r="G129" s="87" t="s">
        <v>349</v>
      </c>
      <c r="H129" s="17">
        <v>7926.7463652519828</v>
      </c>
      <c r="I129" s="48" t="s">
        <v>337</v>
      </c>
    </row>
    <row r="130" spans="2:9" x14ac:dyDescent="0.3">
      <c r="B130" s="23" t="s">
        <v>170</v>
      </c>
      <c r="C130" s="16" t="s">
        <v>278</v>
      </c>
      <c r="D130" s="16">
        <v>137</v>
      </c>
      <c r="E130" s="16" t="s">
        <v>55</v>
      </c>
      <c r="F130" s="16" t="s">
        <v>160</v>
      </c>
      <c r="G130" s="87" t="s">
        <v>350</v>
      </c>
      <c r="H130" s="17">
        <v>8284.3754368187456</v>
      </c>
      <c r="I130" s="48" t="s">
        <v>351</v>
      </c>
    </row>
    <row r="131" spans="2:9" x14ac:dyDescent="0.3">
      <c r="B131" s="23" t="s">
        <v>170</v>
      </c>
      <c r="C131" s="16" t="s">
        <v>278</v>
      </c>
      <c r="D131" s="16">
        <v>143</v>
      </c>
      <c r="E131" s="16" t="s">
        <v>57</v>
      </c>
      <c r="F131" s="16" t="s">
        <v>335</v>
      </c>
      <c r="G131" s="87" t="s">
        <v>352</v>
      </c>
      <c r="H131" s="17">
        <v>2688.02</v>
      </c>
      <c r="I131" s="48" t="s">
        <v>342</v>
      </c>
    </row>
    <row r="132" spans="2:9" x14ac:dyDescent="0.3">
      <c r="B132" s="23" t="s">
        <v>170</v>
      </c>
      <c r="C132" s="16" t="s">
        <v>278</v>
      </c>
      <c r="D132" s="16">
        <v>155</v>
      </c>
      <c r="E132" s="16" t="s">
        <v>59</v>
      </c>
      <c r="F132" s="16" t="s">
        <v>147</v>
      </c>
      <c r="G132" s="87" t="s">
        <v>353</v>
      </c>
      <c r="H132" s="17">
        <v>25701.120791038229</v>
      </c>
      <c r="I132" s="48" t="s">
        <v>354</v>
      </c>
    </row>
    <row r="133" spans="2:9" x14ac:dyDescent="0.3">
      <c r="B133" s="23" t="s">
        <v>170</v>
      </c>
      <c r="C133" s="16" t="s">
        <v>278</v>
      </c>
      <c r="D133" s="16">
        <v>156</v>
      </c>
      <c r="E133" s="16" t="s">
        <v>61</v>
      </c>
      <c r="F133" s="16" t="s">
        <v>147</v>
      </c>
      <c r="G133" s="87" t="s">
        <v>355</v>
      </c>
      <c r="H133" s="17">
        <v>13376.968893648824</v>
      </c>
      <c r="I133" s="48" t="s">
        <v>354</v>
      </c>
    </row>
    <row r="134" spans="2:9" x14ac:dyDescent="0.3">
      <c r="B134" s="23" t="s">
        <v>170</v>
      </c>
      <c r="C134" s="16" t="s">
        <v>278</v>
      </c>
      <c r="D134" s="16">
        <v>222</v>
      </c>
      <c r="E134" s="16" t="s">
        <v>63</v>
      </c>
      <c r="F134" s="16" t="s">
        <v>146</v>
      </c>
      <c r="G134" s="87" t="s">
        <v>356</v>
      </c>
      <c r="H134" s="17">
        <v>74487.465655828972</v>
      </c>
      <c r="I134" s="48" t="s">
        <v>329</v>
      </c>
    </row>
    <row r="135" spans="2:9" x14ac:dyDescent="0.3">
      <c r="B135" s="23" t="s">
        <v>170</v>
      </c>
      <c r="C135" s="16" t="s">
        <v>278</v>
      </c>
      <c r="D135" s="16">
        <v>224</v>
      </c>
      <c r="E135" s="16" t="s">
        <v>65</v>
      </c>
      <c r="F135" s="16" t="s">
        <v>146</v>
      </c>
      <c r="G135" s="87" t="s">
        <v>357</v>
      </c>
      <c r="H135" s="17">
        <v>74487.465655828972</v>
      </c>
      <c r="I135" s="48" t="s">
        <v>329</v>
      </c>
    </row>
    <row r="136" spans="2:9" x14ac:dyDescent="0.3">
      <c r="B136" s="23" t="s">
        <v>170</v>
      </c>
      <c r="C136" s="16" t="s">
        <v>278</v>
      </c>
      <c r="D136" s="16">
        <v>229</v>
      </c>
      <c r="E136" s="16" t="s">
        <v>67</v>
      </c>
      <c r="F136" s="16" t="s">
        <v>146</v>
      </c>
      <c r="G136" s="87" t="s">
        <v>358</v>
      </c>
      <c r="H136" s="17">
        <v>21595.105589294963</v>
      </c>
      <c r="I136" s="48" t="s">
        <v>329</v>
      </c>
    </row>
    <row r="137" spans="2:9" x14ac:dyDescent="0.3">
      <c r="B137" s="23" t="s">
        <v>170</v>
      </c>
      <c r="C137" s="16" t="s">
        <v>278</v>
      </c>
      <c r="D137" s="16">
        <v>232</v>
      </c>
      <c r="E137" s="16" t="s">
        <v>69</v>
      </c>
      <c r="F137" s="16" t="s">
        <v>146</v>
      </c>
      <c r="G137" s="87" t="s">
        <v>359</v>
      </c>
      <c r="H137" s="17">
        <v>71507.967029595806</v>
      </c>
      <c r="I137" s="48" t="s">
        <v>329</v>
      </c>
    </row>
    <row r="138" spans="2:9" x14ac:dyDescent="0.3">
      <c r="B138" s="23" t="s">
        <v>170</v>
      </c>
      <c r="C138" s="16" t="s">
        <v>278</v>
      </c>
      <c r="D138" s="16">
        <v>237</v>
      </c>
      <c r="E138" s="16" t="s">
        <v>70</v>
      </c>
      <c r="F138" s="16" t="s">
        <v>146</v>
      </c>
      <c r="G138" s="87" t="s">
        <v>360</v>
      </c>
      <c r="H138" s="17">
        <v>71507.967029595806</v>
      </c>
      <c r="I138" s="48" t="s">
        <v>329</v>
      </c>
    </row>
    <row r="139" spans="2:9" x14ac:dyDescent="0.3">
      <c r="B139" s="23" t="s">
        <v>170</v>
      </c>
      <c r="C139" s="16" t="s">
        <v>278</v>
      </c>
      <c r="D139" s="16">
        <v>238</v>
      </c>
      <c r="E139" s="16" t="s">
        <v>71</v>
      </c>
      <c r="F139" s="16" t="s">
        <v>146</v>
      </c>
      <c r="G139" s="87" t="s">
        <v>361</v>
      </c>
      <c r="H139" s="17">
        <v>71507.967029595806</v>
      </c>
      <c r="I139" s="48" t="s">
        <v>329</v>
      </c>
    </row>
    <row r="140" spans="2:9" x14ac:dyDescent="0.3">
      <c r="B140" s="23" t="s">
        <v>170</v>
      </c>
      <c r="C140" s="16" t="s">
        <v>278</v>
      </c>
      <c r="D140" s="16">
        <v>241</v>
      </c>
      <c r="E140" s="16" t="s">
        <v>72</v>
      </c>
      <c r="F140" s="16" t="s">
        <v>146</v>
      </c>
      <c r="G140" s="87" t="s">
        <v>362</v>
      </c>
      <c r="H140" s="17">
        <v>81936.212221411843</v>
      </c>
      <c r="I140" s="48" t="s">
        <v>329</v>
      </c>
    </row>
    <row r="141" spans="2:9" x14ac:dyDescent="0.3">
      <c r="B141" s="23" t="s">
        <v>170</v>
      </c>
      <c r="C141" s="16" t="s">
        <v>278</v>
      </c>
      <c r="D141" s="16">
        <v>242</v>
      </c>
      <c r="E141" s="16" t="s">
        <v>73</v>
      </c>
      <c r="F141" s="16" t="s">
        <v>146</v>
      </c>
      <c r="G141" s="87" t="s">
        <v>363</v>
      </c>
      <c r="H141" s="17">
        <v>81936.212221411843</v>
      </c>
      <c r="I141" s="48" t="s">
        <v>329</v>
      </c>
    </row>
    <row r="142" spans="2:9" x14ac:dyDescent="0.3">
      <c r="B142" s="23" t="s">
        <v>170</v>
      </c>
      <c r="C142" s="16" t="s">
        <v>278</v>
      </c>
      <c r="D142" s="16">
        <v>245</v>
      </c>
      <c r="E142" s="16" t="s">
        <v>74</v>
      </c>
      <c r="F142" s="16" t="s">
        <v>146</v>
      </c>
      <c r="G142" s="87" t="s">
        <v>364</v>
      </c>
      <c r="H142" s="17">
        <v>56610.473898430013</v>
      </c>
      <c r="I142" s="48" t="s">
        <v>329</v>
      </c>
    </row>
    <row r="143" spans="2:9" x14ac:dyDescent="0.3">
      <c r="B143" s="23" t="s">
        <v>170</v>
      </c>
      <c r="C143" s="16" t="s">
        <v>278</v>
      </c>
      <c r="D143" s="16">
        <v>273</v>
      </c>
      <c r="E143" s="16" t="s">
        <v>75</v>
      </c>
      <c r="F143" s="16" t="s">
        <v>146</v>
      </c>
      <c r="G143" s="87" t="s">
        <v>365</v>
      </c>
      <c r="H143" s="17">
        <v>502292.4351505487</v>
      </c>
      <c r="I143" s="48" t="s">
        <v>346</v>
      </c>
    </row>
    <row r="144" spans="2:9" x14ac:dyDescent="0.3">
      <c r="B144" s="23" t="s">
        <v>170</v>
      </c>
      <c r="C144" s="16" t="s">
        <v>278</v>
      </c>
      <c r="D144" s="16">
        <v>284</v>
      </c>
      <c r="E144" s="16" t="s">
        <v>76</v>
      </c>
      <c r="F144" s="16" t="s">
        <v>146</v>
      </c>
      <c r="G144" s="87" t="s">
        <v>366</v>
      </c>
      <c r="H144" s="17">
        <v>44692.479393497371</v>
      </c>
      <c r="I144" s="48" t="s">
        <v>329</v>
      </c>
    </row>
    <row r="145" spans="2:9" x14ac:dyDescent="0.3">
      <c r="B145" s="23" t="s">
        <v>170</v>
      </c>
      <c r="C145" s="16" t="s">
        <v>278</v>
      </c>
      <c r="D145" s="16">
        <v>304</v>
      </c>
      <c r="E145" s="16" t="s">
        <v>77</v>
      </c>
      <c r="F145" s="16" t="s">
        <v>165</v>
      </c>
      <c r="G145" s="87" t="s">
        <v>367</v>
      </c>
      <c r="H145" s="17">
        <v>1491.1119185291211</v>
      </c>
      <c r="I145" s="48" t="s">
        <v>368</v>
      </c>
    </row>
    <row r="146" spans="2:9" x14ac:dyDescent="0.3">
      <c r="B146" s="23" t="s">
        <v>170</v>
      </c>
      <c r="C146" s="16" t="s">
        <v>278</v>
      </c>
      <c r="D146" s="16">
        <v>305</v>
      </c>
      <c r="E146" s="16" t="s">
        <v>78</v>
      </c>
      <c r="F146" s="16" t="s">
        <v>165</v>
      </c>
      <c r="G146" s="87" t="s">
        <v>369</v>
      </c>
      <c r="H146" s="17">
        <v>10741.705465751824</v>
      </c>
      <c r="I146" s="48" t="s">
        <v>368</v>
      </c>
    </row>
    <row r="147" spans="2:9" x14ac:dyDescent="0.3">
      <c r="B147" s="23" t="s">
        <v>170</v>
      </c>
      <c r="C147" s="16" t="s">
        <v>278</v>
      </c>
      <c r="D147" s="16">
        <v>426</v>
      </c>
      <c r="E147" s="16" t="s">
        <v>79</v>
      </c>
      <c r="F147" s="16" t="s">
        <v>146</v>
      </c>
      <c r="G147" s="87" t="s">
        <v>370</v>
      </c>
      <c r="H147" s="17">
        <v>66457.20292131562</v>
      </c>
      <c r="I147" s="48" t="s">
        <v>329</v>
      </c>
    </row>
    <row r="148" spans="2:9" x14ac:dyDescent="0.3">
      <c r="B148" s="23" t="s">
        <v>170</v>
      </c>
      <c r="C148" s="16" t="s">
        <v>279</v>
      </c>
      <c r="D148" s="15">
        <v>4</v>
      </c>
      <c r="E148" s="15" t="s">
        <v>5</v>
      </c>
      <c r="F148" s="16" t="s">
        <v>160</v>
      </c>
      <c r="G148" s="87" t="s">
        <v>326</v>
      </c>
      <c r="H148" s="17">
        <v>5156.0730881315303</v>
      </c>
      <c r="I148" s="48" t="s">
        <v>327</v>
      </c>
    </row>
    <row r="149" spans="2:9" x14ac:dyDescent="0.3">
      <c r="B149" s="23" t="s">
        <v>170</v>
      </c>
      <c r="C149" s="16" t="s">
        <v>279</v>
      </c>
      <c r="D149" s="15">
        <v>17</v>
      </c>
      <c r="E149" s="15" t="s">
        <v>9</v>
      </c>
      <c r="F149" s="16" t="s">
        <v>146</v>
      </c>
      <c r="G149" s="87" t="s">
        <v>328</v>
      </c>
      <c r="H149" s="17">
        <v>56335.0580590303</v>
      </c>
      <c r="I149" s="48" t="s">
        <v>329</v>
      </c>
    </row>
    <row r="150" spans="2:9" x14ac:dyDescent="0.3">
      <c r="B150" s="23" t="s">
        <v>170</v>
      </c>
      <c r="C150" s="16" t="s">
        <v>279</v>
      </c>
      <c r="D150" s="15">
        <v>21</v>
      </c>
      <c r="E150" s="15" t="s">
        <v>13</v>
      </c>
      <c r="F150" s="16" t="s">
        <v>146</v>
      </c>
      <c r="G150" s="87" t="s">
        <v>330</v>
      </c>
      <c r="H150" s="17">
        <v>85129.672805603957</v>
      </c>
      <c r="I150" s="48" t="s">
        <v>329</v>
      </c>
    </row>
    <row r="151" spans="2:9" x14ac:dyDescent="0.3">
      <c r="B151" s="23" t="s">
        <v>170</v>
      </c>
      <c r="C151" s="16" t="s">
        <v>279</v>
      </c>
      <c r="D151" s="15">
        <v>28</v>
      </c>
      <c r="E151" s="15" t="s">
        <v>17</v>
      </c>
      <c r="F151" s="16" t="s">
        <v>146</v>
      </c>
      <c r="G151" s="87" t="s">
        <v>331</v>
      </c>
      <c r="H151" s="17">
        <v>81936.212221411843</v>
      </c>
      <c r="I151" s="48" t="s">
        <v>329</v>
      </c>
    </row>
    <row r="152" spans="2:9" x14ac:dyDescent="0.3">
      <c r="B152" s="23" t="s">
        <v>170</v>
      </c>
      <c r="C152" s="16" t="s">
        <v>279</v>
      </c>
      <c r="D152" s="15">
        <v>29</v>
      </c>
      <c r="E152" s="15" t="s">
        <v>21</v>
      </c>
      <c r="F152" s="16" t="s">
        <v>146</v>
      </c>
      <c r="G152" s="87" t="s">
        <v>332</v>
      </c>
      <c r="H152" s="17">
        <v>81936.212221411843</v>
      </c>
      <c r="I152" s="48" t="s">
        <v>329</v>
      </c>
    </row>
    <row r="153" spans="2:9" x14ac:dyDescent="0.3">
      <c r="B153" s="23" t="s">
        <v>170</v>
      </c>
      <c r="C153" s="16" t="s">
        <v>279</v>
      </c>
      <c r="D153" s="15">
        <v>30</v>
      </c>
      <c r="E153" s="15" t="s">
        <v>25</v>
      </c>
      <c r="F153" s="16" t="s">
        <v>146</v>
      </c>
      <c r="G153" s="87" t="s">
        <v>333</v>
      </c>
      <c r="H153" s="17">
        <v>81936.212221411843</v>
      </c>
      <c r="I153" s="48" t="s">
        <v>329</v>
      </c>
    </row>
    <row r="154" spans="2:9" x14ac:dyDescent="0.3">
      <c r="B154" s="23" t="s">
        <v>170</v>
      </c>
      <c r="C154" s="16" t="s">
        <v>279</v>
      </c>
      <c r="D154" s="15">
        <v>31</v>
      </c>
      <c r="E154" s="15" t="s">
        <v>29</v>
      </c>
      <c r="F154" s="16" t="s">
        <v>146</v>
      </c>
      <c r="G154" s="87" t="s">
        <v>334</v>
      </c>
      <c r="H154" s="17">
        <v>81936.212221411843</v>
      </c>
      <c r="I154" s="48" t="s">
        <v>329</v>
      </c>
    </row>
    <row r="155" spans="2:9" x14ac:dyDescent="0.3">
      <c r="B155" s="23" t="s">
        <v>170</v>
      </c>
      <c r="C155" s="16" t="s">
        <v>279</v>
      </c>
      <c r="D155" s="15">
        <v>39</v>
      </c>
      <c r="E155" s="15" t="s">
        <v>33</v>
      </c>
      <c r="F155" s="16" t="s">
        <v>335</v>
      </c>
      <c r="G155" s="87" t="s">
        <v>336</v>
      </c>
      <c r="H155" s="17">
        <v>107.00499610157785</v>
      </c>
      <c r="I155" s="48" t="s">
        <v>337</v>
      </c>
    </row>
    <row r="156" spans="2:9" x14ac:dyDescent="0.3">
      <c r="B156" s="23" t="s">
        <v>170</v>
      </c>
      <c r="C156" s="16" t="s">
        <v>279</v>
      </c>
      <c r="D156" s="15">
        <v>45</v>
      </c>
      <c r="E156" s="15" t="s">
        <v>35</v>
      </c>
      <c r="F156" s="16" t="s">
        <v>160</v>
      </c>
      <c r="G156" s="87" t="s">
        <v>338</v>
      </c>
      <c r="H156" s="17">
        <v>9520</v>
      </c>
      <c r="I156" s="48" t="s">
        <v>327</v>
      </c>
    </row>
    <row r="157" spans="2:9" x14ac:dyDescent="0.3">
      <c r="B157" s="23" t="s">
        <v>170</v>
      </c>
      <c r="C157" s="16" t="s">
        <v>279</v>
      </c>
      <c r="D157" s="15">
        <v>66</v>
      </c>
      <c r="E157" s="15" t="s">
        <v>37</v>
      </c>
      <c r="F157" s="16" t="s">
        <v>160</v>
      </c>
      <c r="G157" s="87" t="s">
        <v>339</v>
      </c>
      <c r="H157" s="17">
        <v>4597.6138827154155</v>
      </c>
      <c r="I157" s="48" t="s">
        <v>327</v>
      </c>
    </row>
    <row r="158" spans="2:9" x14ac:dyDescent="0.3">
      <c r="B158" s="23" t="s">
        <v>170</v>
      </c>
      <c r="C158" s="16" t="s">
        <v>279</v>
      </c>
      <c r="D158" s="15">
        <v>67</v>
      </c>
      <c r="E158" s="15" t="s">
        <v>39</v>
      </c>
      <c r="F158" s="16" t="s">
        <v>160</v>
      </c>
      <c r="G158" s="87" t="s">
        <v>340</v>
      </c>
      <c r="H158" s="17">
        <v>4597.6138827154155</v>
      </c>
      <c r="I158" s="48" t="s">
        <v>327</v>
      </c>
    </row>
    <row r="159" spans="2:9" x14ac:dyDescent="0.3">
      <c r="B159" s="23" t="s">
        <v>170</v>
      </c>
      <c r="C159" s="16" t="s">
        <v>279</v>
      </c>
      <c r="D159" s="15">
        <v>77</v>
      </c>
      <c r="E159" s="15" t="s">
        <v>41</v>
      </c>
      <c r="F159" s="16" t="s">
        <v>160</v>
      </c>
      <c r="G159" s="87" t="s">
        <v>341</v>
      </c>
      <c r="H159" s="17">
        <v>1048.0419512569729</v>
      </c>
      <c r="I159" s="48" t="s">
        <v>342</v>
      </c>
    </row>
    <row r="160" spans="2:9" x14ac:dyDescent="0.3">
      <c r="B160" s="23" t="s">
        <v>170</v>
      </c>
      <c r="C160" s="16" t="s">
        <v>279</v>
      </c>
      <c r="D160" s="15">
        <v>87</v>
      </c>
      <c r="E160" s="15" t="s">
        <v>43</v>
      </c>
      <c r="F160" s="16" t="s">
        <v>160</v>
      </c>
      <c r="G160" s="87" t="s">
        <v>343</v>
      </c>
      <c r="H160" s="17">
        <v>3622.9549999999999</v>
      </c>
      <c r="I160" s="48" t="s">
        <v>342</v>
      </c>
    </row>
    <row r="161" spans="2:9" x14ac:dyDescent="0.3">
      <c r="B161" s="23" t="s">
        <v>170</v>
      </c>
      <c r="C161" s="16" t="s">
        <v>279</v>
      </c>
      <c r="D161" s="15">
        <v>102</v>
      </c>
      <c r="E161" s="15" t="s">
        <v>45</v>
      </c>
      <c r="F161" s="16" t="s">
        <v>160</v>
      </c>
      <c r="G161" s="87" t="s">
        <v>344</v>
      </c>
      <c r="H161" s="17">
        <v>637.20375726638167</v>
      </c>
      <c r="I161" s="48" t="s">
        <v>342</v>
      </c>
    </row>
    <row r="162" spans="2:9" x14ac:dyDescent="0.3">
      <c r="B162" s="23" t="s">
        <v>170</v>
      </c>
      <c r="C162" s="16" t="s">
        <v>279</v>
      </c>
      <c r="D162" s="16">
        <v>113</v>
      </c>
      <c r="E162" s="16" t="s">
        <v>47</v>
      </c>
      <c r="F162" s="16" t="s">
        <v>146</v>
      </c>
      <c r="G162" s="87" t="s">
        <v>345</v>
      </c>
      <c r="H162" s="17">
        <v>689724</v>
      </c>
      <c r="I162" s="48" t="s">
        <v>346</v>
      </c>
    </row>
    <row r="163" spans="2:9" x14ac:dyDescent="0.3">
      <c r="B163" s="23" t="s">
        <v>170</v>
      </c>
      <c r="C163" s="16" t="s">
        <v>279</v>
      </c>
      <c r="D163" s="15">
        <v>114</v>
      </c>
      <c r="E163" s="15" t="s">
        <v>49</v>
      </c>
      <c r="F163" s="16" t="s">
        <v>146</v>
      </c>
      <c r="G163" s="87" t="s">
        <v>347</v>
      </c>
      <c r="H163" s="17">
        <v>730184</v>
      </c>
      <c r="I163" s="48" t="s">
        <v>346</v>
      </c>
    </row>
    <row r="164" spans="2:9" x14ac:dyDescent="0.3">
      <c r="B164" s="23" t="s">
        <v>170</v>
      </c>
      <c r="C164" s="16" t="s">
        <v>279</v>
      </c>
      <c r="D164" s="15">
        <v>118</v>
      </c>
      <c r="E164" s="15" t="s">
        <v>51</v>
      </c>
      <c r="F164" s="16" t="s">
        <v>146</v>
      </c>
      <c r="G164" s="87" t="s">
        <v>348</v>
      </c>
      <c r="H164" s="17">
        <v>571349</v>
      </c>
      <c r="I164" s="48" t="s">
        <v>346</v>
      </c>
    </row>
    <row r="165" spans="2:9" x14ac:dyDescent="0.3">
      <c r="B165" s="23" t="s">
        <v>170</v>
      </c>
      <c r="C165" s="16" t="s">
        <v>279</v>
      </c>
      <c r="D165" s="15">
        <v>131</v>
      </c>
      <c r="E165" s="15" t="s">
        <v>53</v>
      </c>
      <c r="F165" s="16" t="s">
        <v>146</v>
      </c>
      <c r="G165" s="87" t="s">
        <v>349</v>
      </c>
      <c r="H165" s="17">
        <v>7926.7463652519828</v>
      </c>
      <c r="I165" s="48" t="s">
        <v>337</v>
      </c>
    </row>
    <row r="166" spans="2:9" x14ac:dyDescent="0.3">
      <c r="B166" s="23" t="s">
        <v>170</v>
      </c>
      <c r="C166" s="16" t="s">
        <v>279</v>
      </c>
      <c r="D166" s="15">
        <v>137</v>
      </c>
      <c r="E166" s="15" t="s">
        <v>55</v>
      </c>
      <c r="F166" s="16" t="s">
        <v>160</v>
      </c>
      <c r="G166" s="87" t="s">
        <v>350</v>
      </c>
      <c r="H166" s="17">
        <v>8284.3754368187456</v>
      </c>
      <c r="I166" s="48" t="s">
        <v>351</v>
      </c>
    </row>
    <row r="167" spans="2:9" x14ac:dyDescent="0.3">
      <c r="B167" s="23" t="s">
        <v>170</v>
      </c>
      <c r="C167" s="16" t="s">
        <v>279</v>
      </c>
      <c r="D167" s="15">
        <v>143</v>
      </c>
      <c r="E167" s="15" t="s">
        <v>57</v>
      </c>
      <c r="F167" s="16" t="s">
        <v>335</v>
      </c>
      <c r="G167" s="87" t="s">
        <v>352</v>
      </c>
      <c r="H167" s="17">
        <v>2688.02</v>
      </c>
      <c r="I167" s="48" t="s">
        <v>342</v>
      </c>
    </row>
    <row r="168" spans="2:9" x14ac:dyDescent="0.3">
      <c r="B168" s="23" t="s">
        <v>170</v>
      </c>
      <c r="C168" s="16" t="s">
        <v>279</v>
      </c>
      <c r="D168" s="15">
        <v>155</v>
      </c>
      <c r="E168" s="15" t="s">
        <v>59</v>
      </c>
      <c r="F168" s="16" t="s">
        <v>147</v>
      </c>
      <c r="G168" s="87" t="s">
        <v>353</v>
      </c>
      <c r="H168" s="17">
        <v>25701.120791038229</v>
      </c>
      <c r="I168" s="48" t="s">
        <v>354</v>
      </c>
    </row>
    <row r="169" spans="2:9" x14ac:dyDescent="0.3">
      <c r="B169" s="23" t="s">
        <v>170</v>
      </c>
      <c r="C169" s="16" t="s">
        <v>279</v>
      </c>
      <c r="D169" s="15">
        <v>156</v>
      </c>
      <c r="E169" s="15" t="s">
        <v>61</v>
      </c>
      <c r="F169" s="16" t="s">
        <v>147</v>
      </c>
      <c r="G169" s="87" t="s">
        <v>355</v>
      </c>
      <c r="H169" s="17">
        <v>13376.968893648824</v>
      </c>
      <c r="I169" s="48" t="s">
        <v>354</v>
      </c>
    </row>
    <row r="170" spans="2:9" x14ac:dyDescent="0.3">
      <c r="B170" s="23" t="s">
        <v>170</v>
      </c>
      <c r="C170" s="16" t="s">
        <v>279</v>
      </c>
      <c r="D170" s="15">
        <v>222</v>
      </c>
      <c r="E170" s="15" t="s">
        <v>63</v>
      </c>
      <c r="F170" s="16" t="s">
        <v>146</v>
      </c>
      <c r="G170" s="87" t="s">
        <v>356</v>
      </c>
      <c r="H170" s="17">
        <v>74487.465655828972</v>
      </c>
      <c r="I170" s="48" t="s">
        <v>329</v>
      </c>
    </row>
    <row r="171" spans="2:9" x14ac:dyDescent="0.3">
      <c r="B171" s="23" t="s">
        <v>170</v>
      </c>
      <c r="C171" s="16" t="s">
        <v>279</v>
      </c>
      <c r="D171" s="15">
        <v>224</v>
      </c>
      <c r="E171" s="15" t="s">
        <v>65</v>
      </c>
      <c r="F171" s="16" t="s">
        <v>146</v>
      </c>
      <c r="G171" s="87" t="s">
        <v>357</v>
      </c>
      <c r="H171" s="17">
        <v>74487.465655828972</v>
      </c>
      <c r="I171" s="48" t="s">
        <v>329</v>
      </c>
    </row>
    <row r="172" spans="2:9" x14ac:dyDescent="0.3">
      <c r="B172" s="23" t="s">
        <v>170</v>
      </c>
      <c r="C172" s="16" t="s">
        <v>279</v>
      </c>
      <c r="D172" s="15">
        <v>229</v>
      </c>
      <c r="E172" s="15" t="s">
        <v>67</v>
      </c>
      <c r="F172" s="16" t="s">
        <v>146</v>
      </c>
      <c r="G172" s="87" t="s">
        <v>358</v>
      </c>
      <c r="H172" s="17">
        <v>21595.105589294963</v>
      </c>
      <c r="I172" s="48" t="s">
        <v>329</v>
      </c>
    </row>
    <row r="173" spans="2:9" x14ac:dyDescent="0.3">
      <c r="B173" s="23" t="s">
        <v>170</v>
      </c>
      <c r="C173" s="16" t="s">
        <v>279</v>
      </c>
      <c r="D173" s="15">
        <v>232</v>
      </c>
      <c r="E173" s="15" t="s">
        <v>69</v>
      </c>
      <c r="F173" s="16" t="s">
        <v>146</v>
      </c>
      <c r="G173" s="87" t="s">
        <v>359</v>
      </c>
      <c r="H173" s="17">
        <v>42403.777347857118</v>
      </c>
      <c r="I173" s="48" t="s">
        <v>329</v>
      </c>
    </row>
    <row r="174" spans="2:9" x14ac:dyDescent="0.3">
      <c r="B174" s="23" t="s">
        <v>170</v>
      </c>
      <c r="C174" s="16" t="s">
        <v>279</v>
      </c>
      <c r="D174" s="15">
        <v>237</v>
      </c>
      <c r="E174" s="15" t="s">
        <v>70</v>
      </c>
      <c r="F174" s="16" t="s">
        <v>146</v>
      </c>
      <c r="G174" s="87" t="s">
        <v>360</v>
      </c>
      <c r="H174" s="17">
        <v>71507.967029595806</v>
      </c>
      <c r="I174" s="48" t="s">
        <v>329</v>
      </c>
    </row>
    <row r="175" spans="2:9" x14ac:dyDescent="0.3">
      <c r="B175" s="23" t="s">
        <v>170</v>
      </c>
      <c r="C175" s="16" t="s">
        <v>279</v>
      </c>
      <c r="D175" s="15">
        <v>238</v>
      </c>
      <c r="E175" s="15" t="s">
        <v>71</v>
      </c>
      <c r="F175" s="16" t="s">
        <v>146</v>
      </c>
      <c r="G175" s="87" t="s">
        <v>361</v>
      </c>
      <c r="H175" s="17">
        <v>71507.967029595806</v>
      </c>
      <c r="I175" s="48" t="s">
        <v>329</v>
      </c>
    </row>
    <row r="176" spans="2:9" x14ac:dyDescent="0.3">
      <c r="B176" s="23" t="s">
        <v>170</v>
      </c>
      <c r="C176" s="16" t="s">
        <v>279</v>
      </c>
      <c r="D176" s="15">
        <v>241</v>
      </c>
      <c r="E176" s="15" t="s">
        <v>72</v>
      </c>
      <c r="F176" s="16" t="s">
        <v>146</v>
      </c>
      <c r="G176" s="87" t="s">
        <v>362</v>
      </c>
      <c r="H176" s="17">
        <v>81936.212221411843</v>
      </c>
      <c r="I176" s="48" t="s">
        <v>329</v>
      </c>
    </row>
    <row r="177" spans="2:9" x14ac:dyDescent="0.3">
      <c r="B177" s="23" t="s">
        <v>170</v>
      </c>
      <c r="C177" s="16" t="s">
        <v>279</v>
      </c>
      <c r="D177" s="15">
        <v>242</v>
      </c>
      <c r="E177" s="15" t="s">
        <v>73</v>
      </c>
      <c r="F177" s="16" t="s">
        <v>146</v>
      </c>
      <c r="G177" s="87" t="s">
        <v>363</v>
      </c>
      <c r="H177" s="17">
        <v>81936.212221411843</v>
      </c>
      <c r="I177" s="48" t="s">
        <v>329</v>
      </c>
    </row>
    <row r="178" spans="2:9" x14ac:dyDescent="0.3">
      <c r="B178" s="23" t="s">
        <v>170</v>
      </c>
      <c r="C178" s="16" t="s">
        <v>279</v>
      </c>
      <c r="D178" s="15">
        <v>245</v>
      </c>
      <c r="E178" s="15" t="s">
        <v>74</v>
      </c>
      <c r="F178" s="16" t="s">
        <v>146</v>
      </c>
      <c r="G178" s="87" t="s">
        <v>364</v>
      </c>
      <c r="H178" s="17">
        <v>56610.473898430013</v>
      </c>
      <c r="I178" s="48" t="s">
        <v>329</v>
      </c>
    </row>
    <row r="179" spans="2:9" x14ac:dyDescent="0.3">
      <c r="B179" s="23" t="s">
        <v>170</v>
      </c>
      <c r="C179" s="16" t="s">
        <v>279</v>
      </c>
      <c r="D179" s="15">
        <v>273</v>
      </c>
      <c r="E179" s="15" t="s">
        <v>75</v>
      </c>
      <c r="F179" s="16" t="s">
        <v>146</v>
      </c>
      <c r="G179" s="87" t="s">
        <v>365</v>
      </c>
      <c r="H179" s="17">
        <v>502292.4351505487</v>
      </c>
      <c r="I179" s="48" t="s">
        <v>346</v>
      </c>
    </row>
    <row r="180" spans="2:9" x14ac:dyDescent="0.3">
      <c r="B180" s="23" t="s">
        <v>170</v>
      </c>
      <c r="C180" s="16" t="s">
        <v>279</v>
      </c>
      <c r="D180" s="15">
        <v>284</v>
      </c>
      <c r="E180" s="15" t="s">
        <v>76</v>
      </c>
      <c r="F180" s="16" t="s">
        <v>146</v>
      </c>
      <c r="G180" s="87" t="s">
        <v>366</v>
      </c>
      <c r="H180" s="17">
        <v>44692.479393497371</v>
      </c>
      <c r="I180" s="48" t="s">
        <v>329</v>
      </c>
    </row>
    <row r="181" spans="2:9" x14ac:dyDescent="0.3">
      <c r="B181" s="23" t="s">
        <v>170</v>
      </c>
      <c r="C181" s="16" t="s">
        <v>279</v>
      </c>
      <c r="D181" s="15">
        <v>304</v>
      </c>
      <c r="E181" s="15" t="s">
        <v>77</v>
      </c>
      <c r="F181" s="16" t="s">
        <v>165</v>
      </c>
      <c r="G181" s="87" t="s">
        <v>367</v>
      </c>
      <c r="H181" s="17">
        <v>1491.1119185291211</v>
      </c>
      <c r="I181" s="48" t="s">
        <v>368</v>
      </c>
    </row>
    <row r="182" spans="2:9" x14ac:dyDescent="0.3">
      <c r="B182" s="23" t="s">
        <v>170</v>
      </c>
      <c r="C182" s="16" t="s">
        <v>279</v>
      </c>
      <c r="D182" s="15">
        <v>305</v>
      </c>
      <c r="E182" s="15" t="s">
        <v>78</v>
      </c>
      <c r="F182" s="16" t="s">
        <v>165</v>
      </c>
      <c r="G182" s="87" t="s">
        <v>369</v>
      </c>
      <c r="H182" s="17">
        <v>10741.705465751824</v>
      </c>
      <c r="I182" s="48" t="s">
        <v>368</v>
      </c>
    </row>
    <row r="183" spans="2:9" x14ac:dyDescent="0.3">
      <c r="B183" s="23" t="s">
        <v>170</v>
      </c>
      <c r="C183" s="16" t="s">
        <v>279</v>
      </c>
      <c r="D183" s="15">
        <v>426</v>
      </c>
      <c r="E183" s="15" t="s">
        <v>79</v>
      </c>
      <c r="F183" s="16" t="s">
        <v>146</v>
      </c>
      <c r="G183" s="87" t="s">
        <v>370</v>
      </c>
      <c r="H183" s="17">
        <v>66457.20292131562</v>
      </c>
      <c r="I183" s="48" t="s">
        <v>329</v>
      </c>
    </row>
    <row r="184" spans="2:9" x14ac:dyDescent="0.3">
      <c r="B184" s="23" t="s">
        <v>170</v>
      </c>
      <c r="C184" s="16" t="s">
        <v>837</v>
      </c>
      <c r="D184" s="16">
        <v>4</v>
      </c>
      <c r="E184" s="16" t="s">
        <v>5</v>
      </c>
      <c r="F184" s="16" t="s">
        <v>160</v>
      </c>
      <c r="G184" s="87" t="s">
        <v>326</v>
      </c>
      <c r="H184" s="17">
        <v>5156.073088131533</v>
      </c>
      <c r="I184" s="48" t="s">
        <v>327</v>
      </c>
    </row>
    <row r="185" spans="2:9" x14ac:dyDescent="0.3">
      <c r="B185" s="23" t="s">
        <v>170</v>
      </c>
      <c r="C185" s="16" t="s">
        <v>837</v>
      </c>
      <c r="D185" s="16">
        <v>17</v>
      </c>
      <c r="E185" s="16" t="s">
        <v>9</v>
      </c>
      <c r="F185" s="16" t="s">
        <v>146</v>
      </c>
      <c r="G185" s="87" t="s">
        <v>328</v>
      </c>
      <c r="H185" s="17">
        <v>62569.471150896337</v>
      </c>
      <c r="I185" s="48" t="s">
        <v>329</v>
      </c>
    </row>
    <row r="186" spans="2:9" x14ac:dyDescent="0.3">
      <c r="B186" s="23" t="s">
        <v>170</v>
      </c>
      <c r="C186" s="16" t="s">
        <v>837</v>
      </c>
      <c r="D186" s="16">
        <v>21</v>
      </c>
      <c r="E186" s="16" t="s">
        <v>13</v>
      </c>
      <c r="F186" s="16" t="s">
        <v>146</v>
      </c>
      <c r="G186" s="87" t="s">
        <v>330</v>
      </c>
      <c r="H186" s="17">
        <v>88295.274333970199</v>
      </c>
      <c r="I186" s="48" t="s">
        <v>329</v>
      </c>
    </row>
    <row r="187" spans="2:9" x14ac:dyDescent="0.3">
      <c r="B187" s="23" t="s">
        <v>170</v>
      </c>
      <c r="C187" s="16" t="s">
        <v>837</v>
      </c>
      <c r="D187" s="16">
        <v>28</v>
      </c>
      <c r="E187" s="16" t="s">
        <v>17</v>
      </c>
      <c r="F187" s="16" t="s">
        <v>146</v>
      </c>
      <c r="G187" s="87" t="s">
        <v>331</v>
      </c>
      <c r="H187" s="17">
        <v>66293.844433687773</v>
      </c>
      <c r="I187" s="48" t="s">
        <v>329</v>
      </c>
    </row>
    <row r="188" spans="2:9" x14ac:dyDescent="0.3">
      <c r="B188" s="23" t="s">
        <v>170</v>
      </c>
      <c r="C188" s="16" t="s">
        <v>837</v>
      </c>
      <c r="D188" s="16">
        <v>29</v>
      </c>
      <c r="E188" s="16" t="s">
        <v>21</v>
      </c>
      <c r="F188" s="16" t="s">
        <v>146</v>
      </c>
      <c r="G188" s="87" t="s">
        <v>332</v>
      </c>
      <c r="H188" s="17">
        <v>66293.844433687773</v>
      </c>
      <c r="I188" s="48" t="s">
        <v>329</v>
      </c>
    </row>
    <row r="189" spans="2:9" x14ac:dyDescent="0.3">
      <c r="B189" s="23" t="s">
        <v>170</v>
      </c>
      <c r="C189" s="16" t="s">
        <v>837</v>
      </c>
      <c r="D189" s="16">
        <v>30</v>
      </c>
      <c r="E189" s="16" t="s">
        <v>25</v>
      </c>
      <c r="F189" s="16" t="s">
        <v>146</v>
      </c>
      <c r="G189" s="87" t="s">
        <v>333</v>
      </c>
      <c r="H189" s="17">
        <v>66293.844433687773</v>
      </c>
      <c r="I189" s="48" t="s">
        <v>329</v>
      </c>
    </row>
    <row r="190" spans="2:9" x14ac:dyDescent="0.3">
      <c r="B190" s="23" t="s">
        <v>170</v>
      </c>
      <c r="C190" s="16" t="s">
        <v>837</v>
      </c>
      <c r="D190" s="16">
        <v>31</v>
      </c>
      <c r="E190" s="16" t="s">
        <v>29</v>
      </c>
      <c r="F190" s="16" t="s">
        <v>146</v>
      </c>
      <c r="G190" s="87" t="s">
        <v>334</v>
      </c>
      <c r="H190" s="17">
        <v>66293.844433687773</v>
      </c>
      <c r="I190" s="48" t="s">
        <v>329</v>
      </c>
    </row>
    <row r="191" spans="2:9" x14ac:dyDescent="0.3">
      <c r="B191" s="23" t="s">
        <v>170</v>
      </c>
      <c r="C191" s="16" t="s">
        <v>837</v>
      </c>
      <c r="D191" s="16">
        <v>39</v>
      </c>
      <c r="E191" s="16" t="s">
        <v>33</v>
      </c>
      <c r="F191" s="16" t="s">
        <v>335</v>
      </c>
      <c r="G191" s="87" t="s">
        <v>336</v>
      </c>
      <c r="H191" s="17">
        <v>107.00499610157785</v>
      </c>
      <c r="I191" s="48" t="s">
        <v>337</v>
      </c>
    </row>
    <row r="192" spans="2:9" x14ac:dyDescent="0.3">
      <c r="B192" s="23" t="s">
        <v>170</v>
      </c>
      <c r="C192" s="16" t="s">
        <v>837</v>
      </c>
      <c r="D192" s="16">
        <v>45</v>
      </c>
      <c r="E192" s="16" t="s">
        <v>35</v>
      </c>
      <c r="F192" s="16" t="s">
        <v>160</v>
      </c>
      <c r="G192" s="87" t="s">
        <v>338</v>
      </c>
      <c r="H192" s="17">
        <v>9520</v>
      </c>
      <c r="I192" s="48" t="s">
        <v>327</v>
      </c>
    </row>
    <row r="193" spans="2:9" x14ac:dyDescent="0.3">
      <c r="B193" s="23" t="s">
        <v>170</v>
      </c>
      <c r="C193" s="16" t="s">
        <v>837</v>
      </c>
      <c r="D193" s="16">
        <v>66</v>
      </c>
      <c r="E193" s="16" t="s">
        <v>37</v>
      </c>
      <c r="F193" s="16" t="s">
        <v>160</v>
      </c>
      <c r="G193" s="87" t="s">
        <v>339</v>
      </c>
      <c r="H193" s="17">
        <v>4597.6138827154155</v>
      </c>
      <c r="I193" s="48" t="s">
        <v>327</v>
      </c>
    </row>
    <row r="194" spans="2:9" x14ac:dyDescent="0.3">
      <c r="B194" s="23" t="s">
        <v>170</v>
      </c>
      <c r="C194" s="16" t="s">
        <v>837</v>
      </c>
      <c r="D194" s="16">
        <v>67</v>
      </c>
      <c r="E194" s="16" t="s">
        <v>39</v>
      </c>
      <c r="F194" s="16" t="s">
        <v>160</v>
      </c>
      <c r="G194" s="87" t="s">
        <v>340</v>
      </c>
      <c r="H194" s="17">
        <v>4597.6138827154155</v>
      </c>
      <c r="I194" s="48" t="s">
        <v>327</v>
      </c>
    </row>
    <row r="195" spans="2:9" x14ac:dyDescent="0.3">
      <c r="B195" s="23" t="s">
        <v>170</v>
      </c>
      <c r="C195" s="16" t="s">
        <v>837</v>
      </c>
      <c r="D195" s="16">
        <v>77</v>
      </c>
      <c r="E195" s="16" t="s">
        <v>41</v>
      </c>
      <c r="F195" s="16" t="s">
        <v>160</v>
      </c>
      <c r="G195" s="87" t="s">
        <v>341</v>
      </c>
      <c r="H195" s="17">
        <v>1035.1922728917796</v>
      </c>
      <c r="I195" s="48" t="s">
        <v>342</v>
      </c>
    </row>
    <row r="196" spans="2:9" x14ac:dyDescent="0.3">
      <c r="B196" s="23" t="s">
        <v>170</v>
      </c>
      <c r="C196" s="16" t="s">
        <v>837</v>
      </c>
      <c r="D196" s="16">
        <v>87</v>
      </c>
      <c r="E196" s="16" t="s">
        <v>43</v>
      </c>
      <c r="F196" s="16" t="s">
        <v>160</v>
      </c>
      <c r="G196" s="87" t="s">
        <v>343</v>
      </c>
      <c r="H196" s="17">
        <v>3622.9549999999999</v>
      </c>
      <c r="I196" s="48" t="s">
        <v>342</v>
      </c>
    </row>
    <row r="197" spans="2:9" x14ac:dyDescent="0.3">
      <c r="B197" s="23" t="s">
        <v>170</v>
      </c>
      <c r="C197" s="16" t="s">
        <v>837</v>
      </c>
      <c r="D197" s="16">
        <v>102</v>
      </c>
      <c r="E197" s="16" t="s">
        <v>45</v>
      </c>
      <c r="F197" s="16" t="s">
        <v>160</v>
      </c>
      <c r="G197" s="87" t="s">
        <v>344</v>
      </c>
      <c r="H197" s="17">
        <v>637.20375726638167</v>
      </c>
      <c r="I197" s="48" t="s">
        <v>342</v>
      </c>
    </row>
    <row r="198" spans="2:9" x14ac:dyDescent="0.3">
      <c r="B198" s="23" t="s">
        <v>170</v>
      </c>
      <c r="C198" s="16" t="s">
        <v>837</v>
      </c>
      <c r="D198" s="16">
        <v>113</v>
      </c>
      <c r="E198" s="16" t="s">
        <v>47</v>
      </c>
      <c r="F198" s="16" t="s">
        <v>146</v>
      </c>
      <c r="G198" s="87" t="s">
        <v>345</v>
      </c>
      <c r="H198" s="17">
        <v>689724</v>
      </c>
      <c r="I198" s="48" t="s">
        <v>346</v>
      </c>
    </row>
    <row r="199" spans="2:9" x14ac:dyDescent="0.3">
      <c r="B199" s="23" t="s">
        <v>170</v>
      </c>
      <c r="C199" s="16" t="s">
        <v>837</v>
      </c>
      <c r="D199" s="16">
        <v>114</v>
      </c>
      <c r="E199" s="16" t="s">
        <v>49</v>
      </c>
      <c r="F199" s="16" t="s">
        <v>146</v>
      </c>
      <c r="G199" s="87" t="s">
        <v>347</v>
      </c>
      <c r="H199" s="17">
        <v>730184</v>
      </c>
      <c r="I199" s="48" t="s">
        <v>346</v>
      </c>
    </row>
    <row r="200" spans="2:9" x14ac:dyDescent="0.3">
      <c r="B200" s="23" t="s">
        <v>170</v>
      </c>
      <c r="C200" s="16" t="s">
        <v>837</v>
      </c>
      <c r="D200" s="16">
        <v>118</v>
      </c>
      <c r="E200" s="16" t="s">
        <v>51</v>
      </c>
      <c r="F200" s="16" t="s">
        <v>146</v>
      </c>
      <c r="G200" s="87" t="s">
        <v>348</v>
      </c>
      <c r="H200" s="17">
        <v>583071</v>
      </c>
      <c r="I200" s="48" t="s">
        <v>346</v>
      </c>
    </row>
    <row r="201" spans="2:9" x14ac:dyDescent="0.3">
      <c r="B201" s="23" t="s">
        <v>170</v>
      </c>
      <c r="C201" s="16" t="s">
        <v>837</v>
      </c>
      <c r="D201" s="16">
        <v>131</v>
      </c>
      <c r="E201" s="16" t="s">
        <v>53</v>
      </c>
      <c r="F201" s="16" t="s">
        <v>146</v>
      </c>
      <c r="G201" s="87" t="s">
        <v>349</v>
      </c>
      <c r="H201" s="17">
        <v>7460.0856878089917</v>
      </c>
      <c r="I201" s="48" t="s">
        <v>337</v>
      </c>
    </row>
    <row r="202" spans="2:9" x14ac:dyDescent="0.3">
      <c r="B202" s="23" t="s">
        <v>170</v>
      </c>
      <c r="C202" s="16" t="s">
        <v>837</v>
      </c>
      <c r="D202" s="16">
        <v>137</v>
      </c>
      <c r="E202" s="16" t="s">
        <v>55</v>
      </c>
      <c r="F202" s="16" t="s">
        <v>160</v>
      </c>
      <c r="G202" s="87" t="s">
        <v>350</v>
      </c>
      <c r="H202" s="17">
        <v>8284.3754368187456</v>
      </c>
      <c r="I202" s="48" t="s">
        <v>351</v>
      </c>
    </row>
    <row r="203" spans="2:9" x14ac:dyDescent="0.3">
      <c r="B203" s="23" t="s">
        <v>170</v>
      </c>
      <c r="C203" s="16" t="s">
        <v>837</v>
      </c>
      <c r="D203" s="16">
        <v>143</v>
      </c>
      <c r="E203" s="16" t="s">
        <v>57</v>
      </c>
      <c r="F203" s="16" t="s">
        <v>335</v>
      </c>
      <c r="G203" s="87" t="s">
        <v>352</v>
      </c>
      <c r="H203" s="17">
        <v>2688.02</v>
      </c>
      <c r="I203" s="48" t="s">
        <v>342</v>
      </c>
    </row>
    <row r="204" spans="2:9" x14ac:dyDescent="0.3">
      <c r="B204" s="23" t="s">
        <v>170</v>
      </c>
      <c r="C204" s="16" t="s">
        <v>837</v>
      </c>
      <c r="D204" s="16">
        <v>155</v>
      </c>
      <c r="E204" s="16" t="s">
        <v>59</v>
      </c>
      <c r="F204" s="16" t="s">
        <v>147</v>
      </c>
      <c r="G204" s="87" t="s">
        <v>353</v>
      </c>
      <c r="H204" s="17">
        <v>59699.110191412321</v>
      </c>
      <c r="I204" s="48" t="s">
        <v>354</v>
      </c>
    </row>
    <row r="205" spans="2:9" x14ac:dyDescent="0.3">
      <c r="B205" s="23" t="s">
        <v>170</v>
      </c>
      <c r="C205" s="16" t="s">
        <v>837</v>
      </c>
      <c r="D205" s="16">
        <v>156</v>
      </c>
      <c r="E205" s="16" t="s">
        <v>61</v>
      </c>
      <c r="F205" s="16" t="s">
        <v>147</v>
      </c>
      <c r="G205" s="87" t="s">
        <v>355</v>
      </c>
      <c r="H205" s="17">
        <v>13376.968893648824</v>
      </c>
      <c r="I205" s="48" t="s">
        <v>354</v>
      </c>
    </row>
    <row r="206" spans="2:9" x14ac:dyDescent="0.3">
      <c r="B206" s="23" t="s">
        <v>170</v>
      </c>
      <c r="C206" s="16" t="s">
        <v>837</v>
      </c>
      <c r="D206" s="16">
        <v>222</v>
      </c>
      <c r="E206" s="16" t="s">
        <v>63</v>
      </c>
      <c r="F206" s="16" t="s">
        <v>146</v>
      </c>
      <c r="G206" s="87" t="s">
        <v>356</v>
      </c>
      <c r="H206" s="17">
        <v>74189.515793205632</v>
      </c>
      <c r="I206" s="48" t="s">
        <v>329</v>
      </c>
    </row>
    <row r="207" spans="2:9" x14ac:dyDescent="0.3">
      <c r="B207" s="23" t="s">
        <v>170</v>
      </c>
      <c r="C207" s="16" t="s">
        <v>837</v>
      </c>
      <c r="D207" s="16">
        <v>224</v>
      </c>
      <c r="E207" s="16" t="s">
        <v>65</v>
      </c>
      <c r="F207" s="16" t="s">
        <v>146</v>
      </c>
      <c r="G207" s="87" t="s">
        <v>357</v>
      </c>
      <c r="H207" s="17">
        <v>74189.515793205632</v>
      </c>
      <c r="I207" s="48" t="s">
        <v>329</v>
      </c>
    </row>
    <row r="208" spans="2:9" x14ac:dyDescent="0.3">
      <c r="B208" s="23" t="s">
        <v>170</v>
      </c>
      <c r="C208" s="16" t="s">
        <v>837</v>
      </c>
      <c r="D208" s="16">
        <v>229</v>
      </c>
      <c r="E208" s="16" t="s">
        <v>67</v>
      </c>
      <c r="F208" s="16" t="s">
        <v>146</v>
      </c>
      <c r="G208" s="87" t="s">
        <v>358</v>
      </c>
      <c r="H208" s="17">
        <v>51572.529746508015</v>
      </c>
      <c r="I208" s="48" t="s">
        <v>329</v>
      </c>
    </row>
    <row r="209" spans="2:9" x14ac:dyDescent="0.3">
      <c r="B209" s="23" t="s">
        <v>170</v>
      </c>
      <c r="C209" s="16" t="s">
        <v>837</v>
      </c>
      <c r="D209" s="16">
        <v>232</v>
      </c>
      <c r="E209" s="16" t="s">
        <v>69</v>
      </c>
      <c r="F209" s="16" t="s">
        <v>146</v>
      </c>
      <c r="G209" s="87" t="s">
        <v>359</v>
      </c>
      <c r="H209" s="17">
        <v>68763.372995344034</v>
      </c>
      <c r="I209" s="48" t="s">
        <v>329</v>
      </c>
    </row>
    <row r="210" spans="2:9" x14ac:dyDescent="0.3">
      <c r="B210" s="23" t="s">
        <v>170</v>
      </c>
      <c r="C210" s="16" t="s">
        <v>837</v>
      </c>
      <c r="D210" s="16">
        <v>237</v>
      </c>
      <c r="E210" s="16" t="s">
        <v>70</v>
      </c>
      <c r="F210" s="16" t="s">
        <v>146</v>
      </c>
      <c r="G210" s="87" t="s">
        <v>360</v>
      </c>
      <c r="H210" s="17">
        <v>62569.471150896337</v>
      </c>
      <c r="I210" s="48" t="s">
        <v>329</v>
      </c>
    </row>
    <row r="211" spans="2:9" x14ac:dyDescent="0.3">
      <c r="B211" s="23" t="s">
        <v>170</v>
      </c>
      <c r="C211" s="16" t="s">
        <v>837</v>
      </c>
      <c r="D211" s="16">
        <v>238</v>
      </c>
      <c r="E211" s="16" t="s">
        <v>71</v>
      </c>
      <c r="F211" s="16" t="s">
        <v>146</v>
      </c>
      <c r="G211" s="87" t="s">
        <v>361</v>
      </c>
      <c r="H211" s="17">
        <v>62569.471150896337</v>
      </c>
      <c r="I211" s="48" t="s">
        <v>329</v>
      </c>
    </row>
    <row r="212" spans="2:9" x14ac:dyDescent="0.3">
      <c r="B212" s="23" t="s">
        <v>170</v>
      </c>
      <c r="C212" s="16" t="s">
        <v>837</v>
      </c>
      <c r="D212" s="16">
        <v>241</v>
      </c>
      <c r="E212" s="16" t="s">
        <v>72</v>
      </c>
      <c r="F212" s="16" t="s">
        <v>146</v>
      </c>
      <c r="G212" s="87" t="s">
        <v>362</v>
      </c>
      <c r="H212" s="17">
        <v>66744.524898160031</v>
      </c>
      <c r="I212" s="48" t="s">
        <v>329</v>
      </c>
    </row>
    <row r="213" spans="2:9" x14ac:dyDescent="0.3">
      <c r="B213" s="23" t="s">
        <v>170</v>
      </c>
      <c r="C213" s="16" t="s">
        <v>837</v>
      </c>
      <c r="D213" s="16">
        <v>242</v>
      </c>
      <c r="E213" s="16" t="s">
        <v>73</v>
      </c>
      <c r="F213" s="16" t="s">
        <v>146</v>
      </c>
      <c r="G213" s="87" t="s">
        <v>363</v>
      </c>
      <c r="H213" s="17">
        <v>66744.524898160031</v>
      </c>
      <c r="I213" s="48" t="s">
        <v>329</v>
      </c>
    </row>
    <row r="214" spans="2:9" x14ac:dyDescent="0.3">
      <c r="B214" s="23" t="s">
        <v>170</v>
      </c>
      <c r="C214" s="16" t="s">
        <v>837</v>
      </c>
      <c r="D214" s="16">
        <v>245</v>
      </c>
      <c r="E214" s="16" t="s">
        <v>74</v>
      </c>
      <c r="F214" s="16" t="s">
        <v>146</v>
      </c>
      <c r="G214" s="87" t="s">
        <v>364</v>
      </c>
      <c r="H214" s="17">
        <v>50075.607163582477</v>
      </c>
      <c r="I214" s="48" t="s">
        <v>329</v>
      </c>
    </row>
    <row r="215" spans="2:9" x14ac:dyDescent="0.3">
      <c r="B215" s="23" t="s">
        <v>170</v>
      </c>
      <c r="C215" s="16" t="s">
        <v>837</v>
      </c>
      <c r="D215" s="16">
        <v>273</v>
      </c>
      <c r="E215" s="16" t="s">
        <v>75</v>
      </c>
      <c r="F215" s="16" t="s">
        <v>146</v>
      </c>
      <c r="G215" s="87" t="s">
        <v>365</v>
      </c>
      <c r="H215" s="17">
        <v>502292.4351505487</v>
      </c>
      <c r="I215" s="48" t="s">
        <v>346</v>
      </c>
    </row>
    <row r="216" spans="2:9" x14ac:dyDescent="0.3">
      <c r="B216" s="23" t="s">
        <v>170</v>
      </c>
      <c r="C216" s="16" t="s">
        <v>837</v>
      </c>
      <c r="D216" s="16">
        <v>284</v>
      </c>
      <c r="E216" s="16" t="s">
        <v>76</v>
      </c>
      <c r="F216" s="16" t="s">
        <v>146</v>
      </c>
      <c r="G216" s="87" t="s">
        <v>366</v>
      </c>
      <c r="H216" s="17">
        <v>81265.804449042946</v>
      </c>
      <c r="I216" s="48" t="s">
        <v>329</v>
      </c>
    </row>
    <row r="217" spans="2:9" x14ac:dyDescent="0.3">
      <c r="B217" s="23" t="s">
        <v>170</v>
      </c>
      <c r="C217" s="16" t="s">
        <v>837</v>
      </c>
      <c r="D217" s="16">
        <v>304</v>
      </c>
      <c r="E217" s="16" t="s">
        <v>77</v>
      </c>
      <c r="F217" s="16" t="s">
        <v>165</v>
      </c>
      <c r="G217" s="87" t="s">
        <v>367</v>
      </c>
      <c r="H217" s="17">
        <v>1491.1119185291211</v>
      </c>
      <c r="I217" s="48" t="s">
        <v>368</v>
      </c>
    </row>
    <row r="218" spans="2:9" x14ac:dyDescent="0.3">
      <c r="B218" s="23" t="s">
        <v>170</v>
      </c>
      <c r="C218" s="16" t="s">
        <v>837</v>
      </c>
      <c r="D218" s="16">
        <v>305</v>
      </c>
      <c r="E218" s="16" t="s">
        <v>78</v>
      </c>
      <c r="F218" s="16" t="s">
        <v>165</v>
      </c>
      <c r="G218" s="87" t="s">
        <v>369</v>
      </c>
      <c r="H218" s="17">
        <v>10741.705465751824</v>
      </c>
      <c r="I218" s="48" t="s">
        <v>368</v>
      </c>
    </row>
    <row r="219" spans="2:9" x14ac:dyDescent="0.3">
      <c r="B219" s="24" t="s">
        <v>170</v>
      </c>
      <c r="C219" s="20" t="s">
        <v>837</v>
      </c>
      <c r="D219" s="20">
        <v>426</v>
      </c>
      <c r="E219" s="20" t="s">
        <v>79</v>
      </c>
      <c r="F219" s="20" t="s">
        <v>146</v>
      </c>
      <c r="G219" s="88" t="s">
        <v>370</v>
      </c>
      <c r="H219" s="21">
        <v>66457.20292131562</v>
      </c>
      <c r="I219" s="49" t="s">
        <v>329</v>
      </c>
    </row>
    <row r="220" spans="2:9" x14ac:dyDescent="0.3">
      <c r="B220" s="16" t="s">
        <v>288</v>
      </c>
      <c r="C220" s="16" t="s">
        <v>198</v>
      </c>
      <c r="D220" s="16">
        <v>4</v>
      </c>
      <c r="E220" s="16" t="s">
        <v>5</v>
      </c>
      <c r="F220" s="16" t="s">
        <v>160</v>
      </c>
      <c r="G220" s="87" t="s">
        <v>326</v>
      </c>
      <c r="H220" s="17">
        <v>4592.527839322267</v>
      </c>
      <c r="I220" s="48" t="s">
        <v>327</v>
      </c>
    </row>
    <row r="221" spans="2:9" x14ac:dyDescent="0.3">
      <c r="B221" s="16" t="s">
        <v>288</v>
      </c>
      <c r="C221" s="16" t="s">
        <v>198</v>
      </c>
      <c r="D221" s="16">
        <v>17</v>
      </c>
      <c r="E221" s="16" t="s">
        <v>9</v>
      </c>
      <c r="F221" s="16" t="s">
        <v>146</v>
      </c>
      <c r="G221" s="87" t="s">
        <v>328</v>
      </c>
      <c r="H221" s="17">
        <v>47278.102135836234</v>
      </c>
      <c r="I221" s="48" t="s">
        <v>329</v>
      </c>
    </row>
    <row r="222" spans="2:9" x14ac:dyDescent="0.3">
      <c r="B222" s="16" t="s">
        <v>288</v>
      </c>
      <c r="C222" s="16" t="s">
        <v>198</v>
      </c>
      <c r="D222" s="16">
        <v>21</v>
      </c>
      <c r="E222" s="16" t="s">
        <v>13</v>
      </c>
      <c r="F222" s="16" t="s">
        <v>146</v>
      </c>
      <c r="G222" s="87" t="s">
        <v>330</v>
      </c>
      <c r="H222" s="17">
        <v>98152.970027918826</v>
      </c>
      <c r="I222" s="48" t="s">
        <v>329</v>
      </c>
    </row>
    <row r="223" spans="2:9" x14ac:dyDescent="0.3">
      <c r="B223" s="16" t="s">
        <v>288</v>
      </c>
      <c r="C223" s="16" t="s">
        <v>198</v>
      </c>
      <c r="D223" s="16">
        <v>28</v>
      </c>
      <c r="E223" s="16" t="s">
        <v>17</v>
      </c>
      <c r="F223" s="16" t="s">
        <v>146</v>
      </c>
      <c r="G223" s="87" t="s">
        <v>331</v>
      </c>
      <c r="H223" s="17">
        <v>66293.844433687773</v>
      </c>
      <c r="I223" s="48" t="s">
        <v>329</v>
      </c>
    </row>
    <row r="224" spans="2:9" x14ac:dyDescent="0.3">
      <c r="B224" s="16" t="s">
        <v>288</v>
      </c>
      <c r="C224" s="16" t="s">
        <v>198</v>
      </c>
      <c r="D224" s="16">
        <v>29</v>
      </c>
      <c r="E224" s="16" t="s">
        <v>21</v>
      </c>
      <c r="F224" s="16" t="s">
        <v>146</v>
      </c>
      <c r="G224" s="87" t="s">
        <v>332</v>
      </c>
      <c r="H224" s="17">
        <v>66293.844433687773</v>
      </c>
      <c r="I224" s="48" t="s">
        <v>329</v>
      </c>
    </row>
    <row r="225" spans="2:9" x14ac:dyDescent="0.3">
      <c r="B225" s="16" t="s">
        <v>288</v>
      </c>
      <c r="C225" s="16" t="s">
        <v>198</v>
      </c>
      <c r="D225" s="16">
        <v>30</v>
      </c>
      <c r="E225" s="16" t="s">
        <v>25</v>
      </c>
      <c r="F225" s="16" t="s">
        <v>146</v>
      </c>
      <c r="G225" s="87" t="s">
        <v>333</v>
      </c>
      <c r="H225" s="17">
        <v>66293.844433687773</v>
      </c>
      <c r="I225" s="48" t="s">
        <v>329</v>
      </c>
    </row>
    <row r="226" spans="2:9" x14ac:dyDescent="0.3">
      <c r="B226" s="16" t="s">
        <v>288</v>
      </c>
      <c r="C226" s="16" t="s">
        <v>198</v>
      </c>
      <c r="D226" s="16">
        <v>31</v>
      </c>
      <c r="E226" s="16" t="s">
        <v>29</v>
      </c>
      <c r="F226" s="16" t="s">
        <v>146</v>
      </c>
      <c r="G226" s="87" t="s">
        <v>334</v>
      </c>
      <c r="H226" s="17">
        <v>66293.844433687773</v>
      </c>
      <c r="I226" s="48" t="s">
        <v>329</v>
      </c>
    </row>
    <row r="227" spans="2:9" x14ac:dyDescent="0.3">
      <c r="B227" s="16" t="s">
        <v>288</v>
      </c>
      <c r="C227" s="16" t="s">
        <v>198</v>
      </c>
      <c r="D227" s="16">
        <v>39</v>
      </c>
      <c r="E227" s="16" t="s">
        <v>33</v>
      </c>
      <c r="F227" s="16" t="s">
        <v>335</v>
      </c>
      <c r="G227" s="87" t="s">
        <v>336</v>
      </c>
      <c r="H227" s="17">
        <v>93.03094277049955</v>
      </c>
      <c r="I227" s="48" t="s">
        <v>337</v>
      </c>
    </row>
    <row r="228" spans="2:9" x14ac:dyDescent="0.3">
      <c r="B228" s="16" t="s">
        <v>288</v>
      </c>
      <c r="C228" s="16" t="s">
        <v>198</v>
      </c>
      <c r="D228" s="16">
        <v>45</v>
      </c>
      <c r="E228" s="16" t="s">
        <v>35</v>
      </c>
      <c r="F228" s="16" t="s">
        <v>160</v>
      </c>
      <c r="G228" s="87" t="s">
        <v>338</v>
      </c>
      <c r="H228" s="17">
        <v>9520</v>
      </c>
      <c r="I228" s="48" t="s">
        <v>327</v>
      </c>
    </row>
    <row r="229" spans="2:9" x14ac:dyDescent="0.3">
      <c r="B229" s="16" t="s">
        <v>288</v>
      </c>
      <c r="C229" s="16" t="s">
        <v>198</v>
      </c>
      <c r="D229" s="16">
        <v>66</v>
      </c>
      <c r="E229" s="16" t="s">
        <v>37</v>
      </c>
      <c r="F229" s="16" t="s">
        <v>160</v>
      </c>
      <c r="G229" s="87" t="s">
        <v>339</v>
      </c>
      <c r="H229" s="17">
        <v>4597.6138827154155</v>
      </c>
      <c r="I229" s="48" t="s">
        <v>327</v>
      </c>
    </row>
    <row r="230" spans="2:9" x14ac:dyDescent="0.3">
      <c r="B230" s="16" t="s">
        <v>288</v>
      </c>
      <c r="C230" s="16" t="s">
        <v>198</v>
      </c>
      <c r="D230" s="16">
        <v>67</v>
      </c>
      <c r="E230" s="16" t="s">
        <v>39</v>
      </c>
      <c r="F230" s="16" t="s">
        <v>160</v>
      </c>
      <c r="G230" s="87" t="s">
        <v>340</v>
      </c>
      <c r="H230" s="17">
        <v>4597.6138827154155</v>
      </c>
      <c r="I230" s="48" t="s">
        <v>327</v>
      </c>
    </row>
    <row r="231" spans="2:9" x14ac:dyDescent="0.3">
      <c r="B231" s="16" t="s">
        <v>288</v>
      </c>
      <c r="C231" s="16" t="s">
        <v>198</v>
      </c>
      <c r="D231" s="16">
        <v>77</v>
      </c>
      <c r="E231" s="16" t="s">
        <v>41</v>
      </c>
      <c r="F231" s="16" t="s">
        <v>160</v>
      </c>
      <c r="G231" s="87" t="s">
        <v>341</v>
      </c>
      <c r="H231" s="17">
        <v>1725</v>
      </c>
      <c r="I231" s="48" t="s">
        <v>342</v>
      </c>
    </row>
    <row r="232" spans="2:9" x14ac:dyDescent="0.3">
      <c r="B232" s="16" t="s">
        <v>288</v>
      </c>
      <c r="C232" s="16" t="s">
        <v>198</v>
      </c>
      <c r="D232" s="16">
        <v>87</v>
      </c>
      <c r="E232" s="16" t="s">
        <v>43</v>
      </c>
      <c r="F232" s="16" t="s">
        <v>160</v>
      </c>
      <c r="G232" s="87" t="s">
        <v>343</v>
      </c>
      <c r="H232" s="17">
        <v>3622.9549999999999</v>
      </c>
      <c r="I232" s="48" t="s">
        <v>342</v>
      </c>
    </row>
    <row r="233" spans="2:9" x14ac:dyDescent="0.3">
      <c r="B233" s="16" t="s">
        <v>288</v>
      </c>
      <c r="C233" s="16" t="s">
        <v>198</v>
      </c>
      <c r="D233" s="16">
        <v>102</v>
      </c>
      <c r="E233" s="16" t="s">
        <v>45</v>
      </c>
      <c r="F233" s="16" t="s">
        <v>160</v>
      </c>
      <c r="G233" s="87" t="s">
        <v>344</v>
      </c>
      <c r="H233" s="17">
        <v>662.69909170307039</v>
      </c>
      <c r="I233" s="48" t="s">
        <v>342</v>
      </c>
    </row>
    <row r="234" spans="2:9" x14ac:dyDescent="0.3">
      <c r="B234" s="16" t="s">
        <v>288</v>
      </c>
      <c r="C234" s="16" t="s">
        <v>198</v>
      </c>
      <c r="D234" s="16">
        <v>113</v>
      </c>
      <c r="E234" s="16" t="s">
        <v>47</v>
      </c>
      <c r="F234" s="16" t="s">
        <v>146</v>
      </c>
      <c r="G234" s="87" t="s">
        <v>345</v>
      </c>
      <c r="H234" s="17">
        <v>689724</v>
      </c>
      <c r="I234" s="48" t="s">
        <v>346</v>
      </c>
    </row>
    <row r="235" spans="2:9" x14ac:dyDescent="0.3">
      <c r="B235" s="16" t="s">
        <v>288</v>
      </c>
      <c r="C235" s="16" t="s">
        <v>198</v>
      </c>
      <c r="D235" s="16">
        <v>114</v>
      </c>
      <c r="E235" s="16" t="s">
        <v>49</v>
      </c>
      <c r="F235" s="16" t="s">
        <v>146</v>
      </c>
      <c r="G235" s="87" t="s">
        <v>347</v>
      </c>
      <c r="H235" s="17">
        <v>730184</v>
      </c>
      <c r="I235" s="48" t="s">
        <v>346</v>
      </c>
    </row>
    <row r="236" spans="2:9" x14ac:dyDescent="0.3">
      <c r="B236" s="16" t="s">
        <v>288</v>
      </c>
      <c r="C236" s="16" t="s">
        <v>198</v>
      </c>
      <c r="D236" s="16">
        <v>118</v>
      </c>
      <c r="E236" s="16" t="s">
        <v>51</v>
      </c>
      <c r="F236" s="16" t="s">
        <v>146</v>
      </c>
      <c r="G236" s="87" t="s">
        <v>348</v>
      </c>
      <c r="H236" s="17">
        <v>583071</v>
      </c>
      <c r="I236" s="48" t="s">
        <v>346</v>
      </c>
    </row>
    <row r="237" spans="2:9" x14ac:dyDescent="0.3">
      <c r="B237" s="16" t="s">
        <v>288</v>
      </c>
      <c r="C237" s="16" t="s">
        <v>198</v>
      </c>
      <c r="D237" s="16">
        <v>131</v>
      </c>
      <c r="E237" s="16" t="s">
        <v>53</v>
      </c>
      <c r="F237" s="16" t="s">
        <v>146</v>
      </c>
      <c r="G237" s="87" t="s">
        <v>349</v>
      </c>
      <c r="H237" s="17">
        <v>7926.7463652519828</v>
      </c>
      <c r="I237" s="48" t="s">
        <v>337</v>
      </c>
    </row>
    <row r="238" spans="2:9" x14ac:dyDescent="0.3">
      <c r="B238" s="16" t="s">
        <v>288</v>
      </c>
      <c r="C238" s="16" t="s">
        <v>198</v>
      </c>
      <c r="D238" s="16">
        <v>137</v>
      </c>
      <c r="E238" s="16" t="s">
        <v>55</v>
      </c>
      <c r="F238" s="16" t="s">
        <v>160</v>
      </c>
      <c r="G238" s="87" t="s">
        <v>350</v>
      </c>
      <c r="H238" s="17">
        <v>8284.3754368187456</v>
      </c>
      <c r="I238" s="48" t="s">
        <v>351</v>
      </c>
    </row>
    <row r="239" spans="2:9" x14ac:dyDescent="0.3">
      <c r="B239" s="16" t="s">
        <v>288</v>
      </c>
      <c r="C239" s="16" t="s">
        <v>198</v>
      </c>
      <c r="D239" s="16">
        <v>143</v>
      </c>
      <c r="E239" s="16" t="s">
        <v>57</v>
      </c>
      <c r="F239" s="16" t="s">
        <v>335</v>
      </c>
      <c r="G239" s="87" t="s">
        <v>352</v>
      </c>
      <c r="H239" s="17">
        <v>2688.02</v>
      </c>
      <c r="I239" s="48" t="s">
        <v>342</v>
      </c>
    </row>
    <row r="240" spans="2:9" x14ac:dyDescent="0.3">
      <c r="B240" s="16" t="s">
        <v>288</v>
      </c>
      <c r="C240" s="16" t="s">
        <v>198</v>
      </c>
      <c r="D240" s="16">
        <v>155</v>
      </c>
      <c r="E240" s="16" t="s">
        <v>59</v>
      </c>
      <c r="F240" s="16" t="s">
        <v>147</v>
      </c>
      <c r="G240" s="87" t="s">
        <v>353</v>
      </c>
      <c r="H240" s="17">
        <v>37894.042146364496</v>
      </c>
      <c r="I240" s="48" t="s">
        <v>354</v>
      </c>
    </row>
    <row r="241" spans="2:9" x14ac:dyDescent="0.3">
      <c r="B241" s="16" t="s">
        <v>288</v>
      </c>
      <c r="C241" s="16" t="s">
        <v>198</v>
      </c>
      <c r="D241" s="16">
        <v>156</v>
      </c>
      <c r="E241" s="16" t="s">
        <v>61</v>
      </c>
      <c r="F241" s="16" t="s">
        <v>147</v>
      </c>
      <c r="G241" s="87" t="s">
        <v>355</v>
      </c>
      <c r="H241" s="17">
        <v>13376.968893648824</v>
      </c>
      <c r="I241" s="48" t="s">
        <v>354</v>
      </c>
    </row>
    <row r="242" spans="2:9" x14ac:dyDescent="0.3">
      <c r="B242" s="16" t="s">
        <v>288</v>
      </c>
      <c r="C242" s="16" t="s">
        <v>198</v>
      </c>
      <c r="D242" s="16">
        <v>222</v>
      </c>
      <c r="E242" s="16" t="s">
        <v>63</v>
      </c>
      <c r="F242" s="16" t="s">
        <v>146</v>
      </c>
      <c r="G242" s="87" t="s">
        <v>356</v>
      </c>
      <c r="H242" s="17">
        <v>126402.18754563594</v>
      </c>
      <c r="I242" s="48" t="s">
        <v>329</v>
      </c>
    </row>
    <row r="243" spans="2:9" x14ac:dyDescent="0.3">
      <c r="B243" s="16" t="s">
        <v>288</v>
      </c>
      <c r="C243" s="16" t="s">
        <v>198</v>
      </c>
      <c r="D243" s="16">
        <v>224</v>
      </c>
      <c r="E243" s="16" t="s">
        <v>65</v>
      </c>
      <c r="F243" s="16" t="s">
        <v>146</v>
      </c>
      <c r="G243" s="87" t="s">
        <v>357</v>
      </c>
      <c r="H243" s="17">
        <v>126402.18754563594</v>
      </c>
      <c r="I243" s="48" t="s">
        <v>329</v>
      </c>
    </row>
    <row r="244" spans="2:9" x14ac:dyDescent="0.3">
      <c r="B244" s="16" t="s">
        <v>288</v>
      </c>
      <c r="C244" s="16" t="s">
        <v>198</v>
      </c>
      <c r="D244" s="16">
        <v>229</v>
      </c>
      <c r="E244" s="16" t="s">
        <v>67</v>
      </c>
      <c r="F244" s="16" t="s">
        <v>146</v>
      </c>
      <c r="G244" s="87" t="s">
        <v>358</v>
      </c>
      <c r="H244" s="17">
        <v>32774.484888564744</v>
      </c>
      <c r="I244" s="48" t="s">
        <v>329</v>
      </c>
    </row>
    <row r="245" spans="2:9" x14ac:dyDescent="0.3">
      <c r="B245" s="16" t="s">
        <v>288</v>
      </c>
      <c r="C245" s="16" t="s">
        <v>198</v>
      </c>
      <c r="D245" s="16">
        <v>232</v>
      </c>
      <c r="E245" s="16" t="s">
        <v>69</v>
      </c>
      <c r="F245" s="16" t="s">
        <v>146</v>
      </c>
      <c r="G245" s="87" t="s">
        <v>359</v>
      </c>
      <c r="H245" s="17">
        <v>101231.17187692461</v>
      </c>
      <c r="I245" s="48" t="s">
        <v>329</v>
      </c>
    </row>
    <row r="246" spans="2:9" x14ac:dyDescent="0.3">
      <c r="B246" s="16" t="s">
        <v>288</v>
      </c>
      <c r="C246" s="16" t="s">
        <v>198</v>
      </c>
      <c r="D246" s="16">
        <v>237</v>
      </c>
      <c r="E246" s="16" t="s">
        <v>70</v>
      </c>
      <c r="F246" s="16" t="s">
        <v>146</v>
      </c>
      <c r="G246" s="87" t="s">
        <v>360</v>
      </c>
      <c r="H246" s="17">
        <v>101231.17187692461</v>
      </c>
      <c r="I246" s="48" t="s">
        <v>329</v>
      </c>
    </row>
    <row r="247" spans="2:9" x14ac:dyDescent="0.3">
      <c r="B247" s="16" t="s">
        <v>288</v>
      </c>
      <c r="C247" s="16" t="s">
        <v>198</v>
      </c>
      <c r="D247" s="16">
        <v>238</v>
      </c>
      <c r="E247" s="16" t="s">
        <v>71</v>
      </c>
      <c r="F247" s="16" t="s">
        <v>146</v>
      </c>
      <c r="G247" s="87" t="s">
        <v>361</v>
      </c>
      <c r="H247" s="17">
        <v>101231.17187692461</v>
      </c>
      <c r="I247" s="48" t="s">
        <v>329</v>
      </c>
    </row>
    <row r="248" spans="2:9" x14ac:dyDescent="0.3">
      <c r="B248" s="16" t="s">
        <v>288</v>
      </c>
      <c r="C248" s="16" t="s">
        <v>198</v>
      </c>
      <c r="D248" s="16">
        <v>241</v>
      </c>
      <c r="E248" s="16" t="s">
        <v>72</v>
      </c>
      <c r="F248" s="16" t="s">
        <v>146</v>
      </c>
      <c r="G248" s="87" t="s">
        <v>362</v>
      </c>
      <c r="H248" s="17">
        <v>66744.524898160031</v>
      </c>
      <c r="I248" s="48" t="s">
        <v>329</v>
      </c>
    </row>
    <row r="249" spans="2:9" x14ac:dyDescent="0.3">
      <c r="B249" s="16" t="s">
        <v>288</v>
      </c>
      <c r="C249" s="16" t="s">
        <v>198</v>
      </c>
      <c r="D249" s="16">
        <v>242</v>
      </c>
      <c r="E249" s="16" t="s">
        <v>73</v>
      </c>
      <c r="F249" s="16" t="s">
        <v>146</v>
      </c>
      <c r="G249" s="87" t="s">
        <v>363</v>
      </c>
      <c r="H249" s="17">
        <v>66744.524898160031</v>
      </c>
      <c r="I249" s="48" t="s">
        <v>329</v>
      </c>
    </row>
    <row r="250" spans="2:9" x14ac:dyDescent="0.3">
      <c r="B250" s="16" t="s">
        <v>288</v>
      </c>
      <c r="C250" s="16" t="s">
        <v>198</v>
      </c>
      <c r="D250" s="16">
        <v>245</v>
      </c>
      <c r="E250" s="16" t="s">
        <v>74</v>
      </c>
      <c r="F250" s="16" t="s">
        <v>146</v>
      </c>
      <c r="G250" s="87" t="s">
        <v>364</v>
      </c>
      <c r="H250" s="17">
        <v>34384.186983962747</v>
      </c>
      <c r="I250" s="48" t="s">
        <v>329</v>
      </c>
    </row>
    <row r="251" spans="2:9" x14ac:dyDescent="0.3">
      <c r="B251" s="16" t="s">
        <v>288</v>
      </c>
      <c r="C251" s="16" t="s">
        <v>198</v>
      </c>
      <c r="D251" s="16">
        <v>273</v>
      </c>
      <c r="E251" s="16" t="s">
        <v>75</v>
      </c>
      <c r="F251" s="16" t="s">
        <v>146</v>
      </c>
      <c r="G251" s="87" t="s">
        <v>365</v>
      </c>
      <c r="H251" s="17">
        <v>537098.84491286182</v>
      </c>
      <c r="I251" s="48" t="s">
        <v>346</v>
      </c>
    </row>
    <row r="252" spans="2:9" x14ac:dyDescent="0.3">
      <c r="B252" s="16" t="s">
        <v>288</v>
      </c>
      <c r="C252" s="16" t="s">
        <v>198</v>
      </c>
      <c r="D252" s="16">
        <v>284</v>
      </c>
      <c r="E252" s="16" t="s">
        <v>76</v>
      </c>
      <c r="F252" s="16" t="s">
        <v>146</v>
      </c>
      <c r="G252" s="87" t="s">
        <v>366</v>
      </c>
      <c r="H252" s="17">
        <v>86965.442317640976</v>
      </c>
      <c r="I252" s="48" t="s">
        <v>329</v>
      </c>
    </row>
    <row r="253" spans="2:9" x14ac:dyDescent="0.3">
      <c r="B253" s="16" t="s">
        <v>288</v>
      </c>
      <c r="C253" s="16" t="s">
        <v>198</v>
      </c>
      <c r="D253" s="16">
        <v>304</v>
      </c>
      <c r="E253" s="16" t="s">
        <v>77</v>
      </c>
      <c r="F253" s="16" t="s">
        <v>165</v>
      </c>
      <c r="G253" s="87" t="s">
        <v>367</v>
      </c>
      <c r="H253" s="17">
        <v>1491.1119185291211</v>
      </c>
      <c r="I253" s="48" t="s">
        <v>368</v>
      </c>
    </row>
    <row r="254" spans="2:9" x14ac:dyDescent="0.3">
      <c r="B254" s="16" t="s">
        <v>288</v>
      </c>
      <c r="C254" s="16" t="s">
        <v>198</v>
      </c>
      <c r="D254" s="16">
        <v>305</v>
      </c>
      <c r="E254" s="16" t="s">
        <v>78</v>
      </c>
      <c r="F254" s="16" t="s">
        <v>165</v>
      </c>
      <c r="G254" s="87" t="s">
        <v>369</v>
      </c>
      <c r="H254" s="17">
        <v>10741.705465751824</v>
      </c>
      <c r="I254" s="48" t="s">
        <v>368</v>
      </c>
    </row>
    <row r="255" spans="2:9" x14ac:dyDescent="0.3">
      <c r="B255" s="16" t="s">
        <v>288</v>
      </c>
      <c r="C255" s="16" t="s">
        <v>198</v>
      </c>
      <c r="D255" s="20">
        <v>426</v>
      </c>
      <c r="E255" s="20" t="s">
        <v>79</v>
      </c>
      <c r="F255" s="20" t="s">
        <v>146</v>
      </c>
      <c r="G255" s="88" t="s">
        <v>370</v>
      </c>
      <c r="H255" s="21">
        <v>66457.20292131562</v>
      </c>
      <c r="I255" s="49" t="s">
        <v>329</v>
      </c>
    </row>
    <row r="256" spans="2:9" x14ac:dyDescent="0.3">
      <c r="B256" s="16" t="s">
        <v>288</v>
      </c>
      <c r="C256" s="16" t="s">
        <v>199</v>
      </c>
      <c r="D256" s="16">
        <v>4</v>
      </c>
      <c r="E256" s="16" t="s">
        <v>5</v>
      </c>
      <c r="F256" s="16" t="s">
        <v>160</v>
      </c>
      <c r="G256" s="87" t="s">
        <v>326</v>
      </c>
      <c r="H256" s="17">
        <v>4592.527839322267</v>
      </c>
      <c r="I256" s="48" t="s">
        <v>327</v>
      </c>
    </row>
    <row r="257" spans="2:9" x14ac:dyDescent="0.3">
      <c r="B257" s="16" t="s">
        <v>288</v>
      </c>
      <c r="C257" s="16" t="s">
        <v>199</v>
      </c>
      <c r="D257" s="16">
        <v>17</v>
      </c>
      <c r="E257" s="16" t="s">
        <v>9</v>
      </c>
      <c r="F257" s="16" t="s">
        <v>146</v>
      </c>
      <c r="G257" s="87" t="s">
        <v>328</v>
      </c>
      <c r="H257" s="17">
        <v>73258.132392862404</v>
      </c>
      <c r="I257" s="48" t="s">
        <v>329</v>
      </c>
    </row>
    <row r="258" spans="2:9" x14ac:dyDescent="0.3">
      <c r="B258" s="16" t="s">
        <v>288</v>
      </c>
      <c r="C258" s="16" t="s">
        <v>199</v>
      </c>
      <c r="D258" s="16">
        <v>21</v>
      </c>
      <c r="E258" s="16" t="s">
        <v>13</v>
      </c>
      <c r="F258" s="16" t="s">
        <v>146</v>
      </c>
      <c r="G258" s="87" t="s">
        <v>330</v>
      </c>
      <c r="H258" s="17">
        <v>73253.75058539708</v>
      </c>
      <c r="I258" s="48" t="s">
        <v>329</v>
      </c>
    </row>
    <row r="259" spans="2:9" x14ac:dyDescent="0.3">
      <c r="B259" s="16" t="s">
        <v>288</v>
      </c>
      <c r="C259" s="16" t="s">
        <v>199</v>
      </c>
      <c r="D259" s="16">
        <v>28</v>
      </c>
      <c r="E259" s="16" t="s">
        <v>17</v>
      </c>
      <c r="F259" s="16" t="s">
        <v>146</v>
      </c>
      <c r="G259" s="87" t="s">
        <v>331</v>
      </c>
      <c r="H259" s="17">
        <v>66293.844433687773</v>
      </c>
      <c r="I259" s="48" t="s">
        <v>329</v>
      </c>
    </row>
    <row r="260" spans="2:9" x14ac:dyDescent="0.3">
      <c r="B260" s="16" t="s">
        <v>288</v>
      </c>
      <c r="C260" s="16" t="s">
        <v>199</v>
      </c>
      <c r="D260" s="16">
        <v>29</v>
      </c>
      <c r="E260" s="16" t="s">
        <v>21</v>
      </c>
      <c r="F260" s="16" t="s">
        <v>146</v>
      </c>
      <c r="G260" s="87" t="s">
        <v>332</v>
      </c>
      <c r="H260" s="17">
        <v>66293.844433687773</v>
      </c>
      <c r="I260" s="48" t="s">
        <v>329</v>
      </c>
    </row>
    <row r="261" spans="2:9" x14ac:dyDescent="0.3">
      <c r="B261" s="16" t="s">
        <v>288</v>
      </c>
      <c r="C261" s="16" t="s">
        <v>199</v>
      </c>
      <c r="D261" s="16">
        <v>30</v>
      </c>
      <c r="E261" s="16" t="s">
        <v>25</v>
      </c>
      <c r="F261" s="16" t="s">
        <v>146</v>
      </c>
      <c r="G261" s="87" t="s">
        <v>333</v>
      </c>
      <c r="H261" s="17">
        <v>66293.844433687773</v>
      </c>
      <c r="I261" s="48" t="s">
        <v>329</v>
      </c>
    </row>
    <row r="262" spans="2:9" x14ac:dyDescent="0.3">
      <c r="B262" s="16" t="s">
        <v>288</v>
      </c>
      <c r="C262" s="16" t="s">
        <v>199</v>
      </c>
      <c r="D262" s="16">
        <v>31</v>
      </c>
      <c r="E262" s="16" t="s">
        <v>29</v>
      </c>
      <c r="F262" s="16" t="s">
        <v>146</v>
      </c>
      <c r="G262" s="87" t="s">
        <v>334</v>
      </c>
      <c r="H262" s="17">
        <v>66293.844433687773</v>
      </c>
      <c r="I262" s="48" t="s">
        <v>329</v>
      </c>
    </row>
    <row r="263" spans="2:9" x14ac:dyDescent="0.3">
      <c r="B263" s="16" t="s">
        <v>288</v>
      </c>
      <c r="C263" s="16" t="s">
        <v>199</v>
      </c>
      <c r="D263" s="16">
        <v>39</v>
      </c>
      <c r="E263" s="16" t="s">
        <v>33</v>
      </c>
      <c r="F263" s="16" t="s">
        <v>335</v>
      </c>
      <c r="G263" s="87" t="s">
        <v>336</v>
      </c>
      <c r="H263" s="17">
        <v>93.03094277049955</v>
      </c>
      <c r="I263" s="48" t="s">
        <v>337</v>
      </c>
    </row>
    <row r="264" spans="2:9" x14ac:dyDescent="0.3">
      <c r="B264" s="16" t="s">
        <v>288</v>
      </c>
      <c r="C264" s="16" t="s">
        <v>199</v>
      </c>
      <c r="D264" s="16">
        <v>45</v>
      </c>
      <c r="E264" s="16" t="s">
        <v>35</v>
      </c>
      <c r="F264" s="16" t="s">
        <v>160</v>
      </c>
      <c r="G264" s="87" t="s">
        <v>338</v>
      </c>
      <c r="H264" s="17">
        <v>9520</v>
      </c>
      <c r="I264" s="48" t="s">
        <v>327</v>
      </c>
    </row>
    <row r="265" spans="2:9" x14ac:dyDescent="0.3">
      <c r="B265" s="16" t="s">
        <v>288</v>
      </c>
      <c r="C265" s="16" t="s">
        <v>199</v>
      </c>
      <c r="D265" s="16">
        <v>66</v>
      </c>
      <c r="E265" s="16" t="s">
        <v>37</v>
      </c>
      <c r="F265" s="16" t="s">
        <v>160</v>
      </c>
      <c r="G265" s="87" t="s">
        <v>339</v>
      </c>
      <c r="H265" s="17">
        <v>4597.6138827154155</v>
      </c>
      <c r="I265" s="48" t="s">
        <v>327</v>
      </c>
    </row>
    <row r="266" spans="2:9" x14ac:dyDescent="0.3">
      <c r="B266" s="16" t="s">
        <v>288</v>
      </c>
      <c r="C266" s="16" t="s">
        <v>199</v>
      </c>
      <c r="D266" s="16">
        <v>67</v>
      </c>
      <c r="E266" s="16" t="s">
        <v>39</v>
      </c>
      <c r="F266" s="16" t="s">
        <v>160</v>
      </c>
      <c r="G266" s="87" t="s">
        <v>340</v>
      </c>
      <c r="H266" s="17">
        <v>4597.6138827154155</v>
      </c>
      <c r="I266" s="48" t="s">
        <v>327</v>
      </c>
    </row>
    <row r="267" spans="2:9" x14ac:dyDescent="0.3">
      <c r="B267" s="16" t="s">
        <v>288</v>
      </c>
      <c r="C267" s="16" t="s">
        <v>199</v>
      </c>
      <c r="D267" s="16">
        <v>77</v>
      </c>
      <c r="E267" s="16" t="s">
        <v>41</v>
      </c>
      <c r="F267" s="16" t="s">
        <v>160</v>
      </c>
      <c r="G267" s="87" t="s">
        <v>341</v>
      </c>
      <c r="H267" s="17">
        <v>1072.4818927453596</v>
      </c>
      <c r="I267" s="48" t="s">
        <v>342</v>
      </c>
    </row>
    <row r="268" spans="2:9" x14ac:dyDescent="0.3">
      <c r="B268" s="16" t="s">
        <v>288</v>
      </c>
      <c r="C268" s="16" t="s">
        <v>199</v>
      </c>
      <c r="D268" s="16">
        <v>87</v>
      </c>
      <c r="E268" s="16" t="s">
        <v>43</v>
      </c>
      <c r="F268" s="16" t="s">
        <v>160</v>
      </c>
      <c r="G268" s="87" t="s">
        <v>343</v>
      </c>
      <c r="H268" s="17">
        <v>3622.9549999999999</v>
      </c>
      <c r="I268" s="48" t="s">
        <v>342</v>
      </c>
    </row>
    <row r="269" spans="2:9" x14ac:dyDescent="0.3">
      <c r="B269" s="16" t="s">
        <v>288</v>
      </c>
      <c r="C269" s="16" t="s">
        <v>199</v>
      </c>
      <c r="D269" s="16">
        <v>102</v>
      </c>
      <c r="E269" s="16" t="s">
        <v>45</v>
      </c>
      <c r="F269" s="16" t="s">
        <v>160</v>
      </c>
      <c r="G269" s="87" t="s">
        <v>344</v>
      </c>
      <c r="H269" s="17">
        <v>706.65043826864508</v>
      </c>
      <c r="I269" s="48" t="s">
        <v>342</v>
      </c>
    </row>
    <row r="270" spans="2:9" x14ac:dyDescent="0.3">
      <c r="B270" s="16" t="s">
        <v>288</v>
      </c>
      <c r="C270" s="16" t="s">
        <v>199</v>
      </c>
      <c r="D270" s="16">
        <v>113</v>
      </c>
      <c r="E270" s="16" t="s">
        <v>47</v>
      </c>
      <c r="F270" s="16" t="s">
        <v>146</v>
      </c>
      <c r="G270" s="87" t="s">
        <v>345</v>
      </c>
      <c r="H270" s="17">
        <v>689724</v>
      </c>
      <c r="I270" s="48" t="s">
        <v>346</v>
      </c>
    </row>
    <row r="271" spans="2:9" x14ac:dyDescent="0.3">
      <c r="B271" s="16" t="s">
        <v>288</v>
      </c>
      <c r="C271" s="16" t="s">
        <v>199</v>
      </c>
      <c r="D271" s="16">
        <v>114</v>
      </c>
      <c r="E271" s="16" t="s">
        <v>49</v>
      </c>
      <c r="F271" s="16" t="s">
        <v>146</v>
      </c>
      <c r="G271" s="87" t="s">
        <v>347</v>
      </c>
      <c r="H271" s="17">
        <v>730184</v>
      </c>
      <c r="I271" s="48" t="s">
        <v>346</v>
      </c>
    </row>
    <row r="272" spans="2:9" x14ac:dyDescent="0.3">
      <c r="B272" s="16" t="s">
        <v>288</v>
      </c>
      <c r="C272" s="16" t="s">
        <v>199</v>
      </c>
      <c r="D272" s="16">
        <v>118</v>
      </c>
      <c r="E272" s="16" t="s">
        <v>51</v>
      </c>
      <c r="F272" s="16" t="s">
        <v>146</v>
      </c>
      <c r="G272" s="87" t="s">
        <v>348</v>
      </c>
      <c r="H272" s="17">
        <v>583071</v>
      </c>
      <c r="I272" s="48" t="s">
        <v>346</v>
      </c>
    </row>
    <row r="273" spans="2:9" x14ac:dyDescent="0.3">
      <c r="B273" s="16" t="s">
        <v>288</v>
      </c>
      <c r="C273" s="16" t="s">
        <v>199</v>
      </c>
      <c r="D273" s="16">
        <v>131</v>
      </c>
      <c r="E273" s="16" t="s">
        <v>53</v>
      </c>
      <c r="F273" s="16" t="s">
        <v>146</v>
      </c>
      <c r="G273" s="87" t="s">
        <v>349</v>
      </c>
      <c r="H273" s="17">
        <v>7460.0856878089917</v>
      </c>
      <c r="I273" s="48" t="s">
        <v>337</v>
      </c>
    </row>
    <row r="274" spans="2:9" x14ac:dyDescent="0.3">
      <c r="B274" s="16" t="s">
        <v>288</v>
      </c>
      <c r="C274" s="16" t="s">
        <v>199</v>
      </c>
      <c r="D274" s="16">
        <v>137</v>
      </c>
      <c r="E274" s="16" t="s">
        <v>55</v>
      </c>
      <c r="F274" s="16" t="s">
        <v>160</v>
      </c>
      <c r="G274" s="87" t="s">
        <v>350</v>
      </c>
      <c r="H274" s="17">
        <v>8284.3754368187456</v>
      </c>
      <c r="I274" s="48" t="s">
        <v>351</v>
      </c>
    </row>
    <row r="275" spans="2:9" x14ac:dyDescent="0.3">
      <c r="B275" s="16" t="s">
        <v>288</v>
      </c>
      <c r="C275" s="16" t="s">
        <v>199</v>
      </c>
      <c r="D275" s="16">
        <v>143</v>
      </c>
      <c r="E275" s="16" t="s">
        <v>57</v>
      </c>
      <c r="F275" s="16" t="s">
        <v>335</v>
      </c>
      <c r="G275" s="87" t="s">
        <v>352</v>
      </c>
      <c r="H275" s="17">
        <v>2688.02</v>
      </c>
      <c r="I275" s="48" t="s">
        <v>342</v>
      </c>
    </row>
    <row r="276" spans="2:9" x14ac:dyDescent="0.3">
      <c r="B276" s="16" t="s">
        <v>288</v>
      </c>
      <c r="C276" s="16" t="s">
        <v>199</v>
      </c>
      <c r="D276" s="16">
        <v>155</v>
      </c>
      <c r="E276" s="16" t="s">
        <v>59</v>
      </c>
      <c r="F276" s="16" t="s">
        <v>147</v>
      </c>
      <c r="G276" s="87" t="s">
        <v>353</v>
      </c>
      <c r="H276" s="17">
        <v>14553.646712997557</v>
      </c>
      <c r="I276" s="48" t="s">
        <v>354</v>
      </c>
    </row>
    <row r="277" spans="2:9" x14ac:dyDescent="0.3">
      <c r="B277" s="16" t="s">
        <v>288</v>
      </c>
      <c r="C277" s="16" t="s">
        <v>199</v>
      </c>
      <c r="D277" s="16">
        <v>156</v>
      </c>
      <c r="E277" s="16" t="s">
        <v>61</v>
      </c>
      <c r="F277" s="16" t="s">
        <v>147</v>
      </c>
      <c r="G277" s="87" t="s">
        <v>355</v>
      </c>
      <c r="H277" s="17">
        <v>8856.0488508878752</v>
      </c>
      <c r="I277" s="48" t="s">
        <v>354</v>
      </c>
    </row>
    <row r="278" spans="2:9" x14ac:dyDescent="0.3">
      <c r="B278" s="16" t="s">
        <v>288</v>
      </c>
      <c r="C278" s="16" t="s">
        <v>199</v>
      </c>
      <c r="D278" s="16">
        <v>222</v>
      </c>
      <c r="E278" s="16" t="s">
        <v>63</v>
      </c>
      <c r="F278" s="16" t="s">
        <v>146</v>
      </c>
      <c r="G278" s="87" t="s">
        <v>356</v>
      </c>
      <c r="H278" s="17">
        <v>74189.515793205632</v>
      </c>
      <c r="I278" s="48" t="s">
        <v>329</v>
      </c>
    </row>
    <row r="279" spans="2:9" x14ac:dyDescent="0.3">
      <c r="B279" s="16" t="s">
        <v>288</v>
      </c>
      <c r="C279" s="16" t="s">
        <v>199</v>
      </c>
      <c r="D279" s="16">
        <v>224</v>
      </c>
      <c r="E279" s="16" t="s">
        <v>65</v>
      </c>
      <c r="F279" s="16" t="s">
        <v>146</v>
      </c>
      <c r="G279" s="87" t="s">
        <v>357</v>
      </c>
      <c r="H279" s="17">
        <v>74189.515793205632</v>
      </c>
      <c r="I279" s="48" t="s">
        <v>329</v>
      </c>
    </row>
    <row r="280" spans="2:9" x14ac:dyDescent="0.3">
      <c r="B280" s="16" t="s">
        <v>288</v>
      </c>
      <c r="C280" s="16" t="s">
        <v>199</v>
      </c>
      <c r="D280" s="16">
        <v>229</v>
      </c>
      <c r="E280" s="16" t="s">
        <v>67</v>
      </c>
      <c r="F280" s="16" t="s">
        <v>146</v>
      </c>
      <c r="G280" s="87" t="s">
        <v>358</v>
      </c>
      <c r="H280" s="17">
        <v>32774.484888564744</v>
      </c>
      <c r="I280" s="48" t="s">
        <v>329</v>
      </c>
    </row>
    <row r="281" spans="2:9" x14ac:dyDescent="0.3">
      <c r="B281" s="16" t="s">
        <v>288</v>
      </c>
      <c r="C281" s="16" t="s">
        <v>199</v>
      </c>
      <c r="D281" s="16">
        <v>232</v>
      </c>
      <c r="E281" s="16" t="s">
        <v>69</v>
      </c>
      <c r="F281" s="16" t="s">
        <v>146</v>
      </c>
      <c r="G281" s="87" t="s">
        <v>359</v>
      </c>
      <c r="H281" s="17">
        <v>62569.471150896337</v>
      </c>
      <c r="I281" s="48" t="s">
        <v>329</v>
      </c>
    </row>
    <row r="282" spans="2:9" x14ac:dyDescent="0.3">
      <c r="B282" s="16" t="s">
        <v>288</v>
      </c>
      <c r="C282" s="16" t="s">
        <v>199</v>
      </c>
      <c r="D282" s="16">
        <v>237</v>
      </c>
      <c r="E282" s="16" t="s">
        <v>70</v>
      </c>
      <c r="F282" s="16" t="s">
        <v>146</v>
      </c>
      <c r="G282" s="87" t="s">
        <v>360</v>
      </c>
      <c r="H282" s="17">
        <v>62569.471150896337</v>
      </c>
      <c r="I282" s="48" t="s">
        <v>329</v>
      </c>
    </row>
    <row r="283" spans="2:9" x14ac:dyDescent="0.3">
      <c r="B283" s="16" t="s">
        <v>288</v>
      </c>
      <c r="C283" s="16" t="s">
        <v>199</v>
      </c>
      <c r="D283" s="16">
        <v>238</v>
      </c>
      <c r="E283" s="16" t="s">
        <v>71</v>
      </c>
      <c r="F283" s="16" t="s">
        <v>146</v>
      </c>
      <c r="G283" s="87" t="s">
        <v>361</v>
      </c>
      <c r="H283" s="17">
        <v>62569.471150896337</v>
      </c>
      <c r="I283" s="48" t="s">
        <v>329</v>
      </c>
    </row>
    <row r="284" spans="2:9" x14ac:dyDescent="0.3">
      <c r="B284" s="16" t="s">
        <v>288</v>
      </c>
      <c r="C284" s="16" t="s">
        <v>199</v>
      </c>
      <c r="D284" s="16">
        <v>241</v>
      </c>
      <c r="E284" s="16" t="s">
        <v>72</v>
      </c>
      <c r="F284" s="16" t="s">
        <v>146</v>
      </c>
      <c r="G284" s="87" t="s">
        <v>362</v>
      </c>
      <c r="H284" s="17">
        <v>66744.524898160031</v>
      </c>
      <c r="I284" s="48" t="s">
        <v>329</v>
      </c>
    </row>
    <row r="285" spans="2:9" x14ac:dyDescent="0.3">
      <c r="B285" s="16" t="s">
        <v>288</v>
      </c>
      <c r="C285" s="16" t="s">
        <v>199</v>
      </c>
      <c r="D285" s="16">
        <v>242</v>
      </c>
      <c r="E285" s="16" t="s">
        <v>73</v>
      </c>
      <c r="F285" s="16" t="s">
        <v>146</v>
      </c>
      <c r="G285" s="87" t="s">
        <v>363</v>
      </c>
      <c r="H285" s="17">
        <v>66744.524898160031</v>
      </c>
      <c r="I285" s="48" t="s">
        <v>329</v>
      </c>
    </row>
    <row r="286" spans="2:9" x14ac:dyDescent="0.3">
      <c r="B286" s="16" t="s">
        <v>288</v>
      </c>
      <c r="C286" s="16" t="s">
        <v>199</v>
      </c>
      <c r="D286" s="16">
        <v>245</v>
      </c>
      <c r="E286" s="16" t="s">
        <v>74</v>
      </c>
      <c r="F286" s="16" t="s">
        <v>146</v>
      </c>
      <c r="G286" s="87" t="s">
        <v>364</v>
      </c>
      <c r="H286" s="17">
        <v>37556.705372686876</v>
      </c>
      <c r="I286" s="48" t="s">
        <v>329</v>
      </c>
    </row>
    <row r="287" spans="2:9" x14ac:dyDescent="0.3">
      <c r="B287" s="16" t="s">
        <v>288</v>
      </c>
      <c r="C287" s="16" t="s">
        <v>199</v>
      </c>
      <c r="D287" s="16">
        <v>273</v>
      </c>
      <c r="E287" s="16" t="s">
        <v>75</v>
      </c>
      <c r="F287" s="16" t="s">
        <v>146</v>
      </c>
      <c r="G287" s="87" t="s">
        <v>365</v>
      </c>
      <c r="H287" s="17">
        <v>537098.84491286182</v>
      </c>
      <c r="I287" s="48" t="s">
        <v>346</v>
      </c>
    </row>
    <row r="288" spans="2:9" x14ac:dyDescent="0.3">
      <c r="B288" s="16" t="s">
        <v>288</v>
      </c>
      <c r="C288" s="16" t="s">
        <v>199</v>
      </c>
      <c r="D288" s="16">
        <v>284</v>
      </c>
      <c r="E288" s="16" t="s">
        <v>76</v>
      </c>
      <c r="F288" s="16" t="s">
        <v>146</v>
      </c>
      <c r="G288" s="87" t="s">
        <v>366</v>
      </c>
      <c r="H288" s="17">
        <v>50075.607163582477</v>
      </c>
      <c r="I288" s="48" t="s">
        <v>329</v>
      </c>
    </row>
    <row r="289" spans="2:9" x14ac:dyDescent="0.3">
      <c r="B289" s="16" t="s">
        <v>288</v>
      </c>
      <c r="C289" s="16" t="s">
        <v>199</v>
      </c>
      <c r="D289" s="16">
        <v>304</v>
      </c>
      <c r="E289" s="16" t="s">
        <v>77</v>
      </c>
      <c r="F289" s="16" t="s">
        <v>165</v>
      </c>
      <c r="G289" s="87" t="s">
        <v>367</v>
      </c>
      <c r="H289" s="17">
        <v>1491.1119185291211</v>
      </c>
      <c r="I289" s="48" t="s">
        <v>368</v>
      </c>
    </row>
    <row r="290" spans="2:9" x14ac:dyDescent="0.3">
      <c r="B290" s="16" t="s">
        <v>288</v>
      </c>
      <c r="C290" s="16" t="s">
        <v>199</v>
      </c>
      <c r="D290" s="16">
        <v>305</v>
      </c>
      <c r="E290" s="16" t="s">
        <v>78</v>
      </c>
      <c r="F290" s="16" t="s">
        <v>165</v>
      </c>
      <c r="G290" s="87" t="s">
        <v>369</v>
      </c>
      <c r="H290" s="17">
        <v>10741.705465751824</v>
      </c>
      <c r="I290" s="48" t="s">
        <v>368</v>
      </c>
    </row>
    <row r="291" spans="2:9" x14ac:dyDescent="0.3">
      <c r="B291" s="16" t="s">
        <v>288</v>
      </c>
      <c r="C291" s="16" t="s">
        <v>199</v>
      </c>
      <c r="D291" s="20">
        <v>426</v>
      </c>
      <c r="E291" s="20" t="s">
        <v>79</v>
      </c>
      <c r="F291" s="20" t="s">
        <v>146</v>
      </c>
      <c r="G291" s="88" t="s">
        <v>370</v>
      </c>
      <c r="H291" s="21">
        <v>66457.20292131562</v>
      </c>
      <c r="I291" s="49" t="s">
        <v>329</v>
      </c>
    </row>
    <row r="292" spans="2:9" x14ac:dyDescent="0.3">
      <c r="B292" s="16" t="s">
        <v>288</v>
      </c>
      <c r="C292" s="16" t="s">
        <v>200</v>
      </c>
      <c r="D292" s="16">
        <v>4</v>
      </c>
      <c r="E292" s="16" t="s">
        <v>5</v>
      </c>
      <c r="F292" s="16" t="s">
        <v>160</v>
      </c>
      <c r="G292" s="87" t="s">
        <v>326</v>
      </c>
      <c r="H292" s="17">
        <v>4592.527839322267</v>
      </c>
      <c r="I292" s="61" t="s">
        <v>327</v>
      </c>
    </row>
    <row r="293" spans="2:9" x14ac:dyDescent="0.3">
      <c r="B293" s="16" t="s">
        <v>288</v>
      </c>
      <c r="C293" s="16" t="s">
        <v>200</v>
      </c>
      <c r="D293" s="16">
        <v>17</v>
      </c>
      <c r="E293" s="16" t="s">
        <v>9</v>
      </c>
      <c r="F293" s="16" t="s">
        <v>146</v>
      </c>
      <c r="G293" s="87" t="s">
        <v>328</v>
      </c>
      <c r="H293" s="17">
        <v>73258.132392862404</v>
      </c>
      <c r="I293" s="61" t="s">
        <v>329</v>
      </c>
    </row>
    <row r="294" spans="2:9" x14ac:dyDescent="0.3">
      <c r="B294" s="16" t="s">
        <v>288</v>
      </c>
      <c r="C294" s="16" t="s">
        <v>200</v>
      </c>
      <c r="D294" s="16">
        <v>21</v>
      </c>
      <c r="E294" s="16" t="s">
        <v>13</v>
      </c>
      <c r="F294" s="16" t="s">
        <v>146</v>
      </c>
      <c r="G294" s="87" t="s">
        <v>330</v>
      </c>
      <c r="H294" s="17">
        <v>73253.75058539708</v>
      </c>
      <c r="I294" s="61" t="s">
        <v>329</v>
      </c>
    </row>
    <row r="295" spans="2:9" x14ac:dyDescent="0.3">
      <c r="B295" s="16" t="s">
        <v>288</v>
      </c>
      <c r="C295" s="16" t="s">
        <v>200</v>
      </c>
      <c r="D295" s="16">
        <v>28</v>
      </c>
      <c r="E295" s="16" t="s">
        <v>17</v>
      </c>
      <c r="F295" s="16" t="s">
        <v>146</v>
      </c>
      <c r="G295" s="87" t="s">
        <v>331</v>
      </c>
      <c r="H295" s="17">
        <v>66293.844433687773</v>
      </c>
      <c r="I295" s="61" t="s">
        <v>329</v>
      </c>
    </row>
    <row r="296" spans="2:9" x14ac:dyDescent="0.3">
      <c r="B296" s="16" t="s">
        <v>288</v>
      </c>
      <c r="C296" s="16" t="s">
        <v>200</v>
      </c>
      <c r="D296" s="16">
        <v>29</v>
      </c>
      <c r="E296" s="16" t="s">
        <v>21</v>
      </c>
      <c r="F296" s="16" t="s">
        <v>146</v>
      </c>
      <c r="G296" s="87" t="s">
        <v>332</v>
      </c>
      <c r="H296" s="17">
        <v>66293.844433687773</v>
      </c>
      <c r="I296" s="61" t="s">
        <v>329</v>
      </c>
    </row>
    <row r="297" spans="2:9" x14ac:dyDescent="0.3">
      <c r="B297" s="16" t="s">
        <v>288</v>
      </c>
      <c r="C297" s="16" t="s">
        <v>200</v>
      </c>
      <c r="D297" s="16">
        <v>30</v>
      </c>
      <c r="E297" s="16" t="s">
        <v>25</v>
      </c>
      <c r="F297" s="16" t="s">
        <v>146</v>
      </c>
      <c r="G297" s="87" t="s">
        <v>333</v>
      </c>
      <c r="H297" s="17">
        <v>66293.844433687773</v>
      </c>
      <c r="I297" s="61" t="s">
        <v>329</v>
      </c>
    </row>
    <row r="298" spans="2:9" x14ac:dyDescent="0.3">
      <c r="B298" s="16" t="s">
        <v>288</v>
      </c>
      <c r="C298" s="16" t="s">
        <v>200</v>
      </c>
      <c r="D298" s="16">
        <v>31</v>
      </c>
      <c r="E298" s="16" t="s">
        <v>29</v>
      </c>
      <c r="F298" s="16" t="s">
        <v>146</v>
      </c>
      <c r="G298" s="87" t="s">
        <v>334</v>
      </c>
      <c r="H298" s="17">
        <v>66293.844433687773</v>
      </c>
      <c r="I298" s="61" t="s">
        <v>329</v>
      </c>
    </row>
    <row r="299" spans="2:9" x14ac:dyDescent="0.3">
      <c r="B299" s="16" t="s">
        <v>288</v>
      </c>
      <c r="C299" s="16" t="s">
        <v>200</v>
      </c>
      <c r="D299" s="16">
        <v>39</v>
      </c>
      <c r="E299" s="16" t="s">
        <v>33</v>
      </c>
      <c r="F299" s="16" t="s">
        <v>335</v>
      </c>
      <c r="G299" s="87" t="s">
        <v>336</v>
      </c>
      <c r="H299" s="17">
        <v>93.03094277049955</v>
      </c>
      <c r="I299" s="61" t="s">
        <v>337</v>
      </c>
    </row>
    <row r="300" spans="2:9" x14ac:dyDescent="0.3">
      <c r="B300" s="16" t="s">
        <v>288</v>
      </c>
      <c r="C300" s="16" t="s">
        <v>200</v>
      </c>
      <c r="D300" s="16">
        <v>45</v>
      </c>
      <c r="E300" s="16" t="s">
        <v>35</v>
      </c>
      <c r="F300" s="16" t="s">
        <v>160</v>
      </c>
      <c r="G300" s="87" t="s">
        <v>338</v>
      </c>
      <c r="H300" s="17">
        <v>9520</v>
      </c>
      <c r="I300" s="61" t="s">
        <v>327</v>
      </c>
    </row>
    <row r="301" spans="2:9" x14ac:dyDescent="0.3">
      <c r="B301" s="16" t="s">
        <v>288</v>
      </c>
      <c r="C301" s="16" t="s">
        <v>200</v>
      </c>
      <c r="D301" s="16">
        <v>66</v>
      </c>
      <c r="E301" s="16" t="s">
        <v>37</v>
      </c>
      <c r="F301" s="16" t="s">
        <v>160</v>
      </c>
      <c r="G301" s="87" t="s">
        <v>339</v>
      </c>
      <c r="H301" s="17">
        <v>4597.6138827154155</v>
      </c>
      <c r="I301" s="61" t="s">
        <v>327</v>
      </c>
    </row>
    <row r="302" spans="2:9" x14ac:dyDescent="0.3">
      <c r="B302" s="16" t="s">
        <v>288</v>
      </c>
      <c r="C302" s="16" t="s">
        <v>200</v>
      </c>
      <c r="D302" s="16">
        <v>67</v>
      </c>
      <c r="E302" s="16" t="s">
        <v>39</v>
      </c>
      <c r="F302" s="16" t="s">
        <v>160</v>
      </c>
      <c r="G302" s="87" t="s">
        <v>340</v>
      </c>
      <c r="H302" s="17">
        <v>4597.6138827154155</v>
      </c>
      <c r="I302" s="61" t="s">
        <v>327</v>
      </c>
    </row>
    <row r="303" spans="2:9" x14ac:dyDescent="0.3">
      <c r="B303" s="16" t="s">
        <v>288</v>
      </c>
      <c r="C303" s="16" t="s">
        <v>200</v>
      </c>
      <c r="D303" s="16">
        <v>77</v>
      </c>
      <c r="E303" s="16" t="s">
        <v>41</v>
      </c>
      <c r="F303" s="16" t="s">
        <v>160</v>
      </c>
      <c r="G303" s="87" t="s">
        <v>341</v>
      </c>
      <c r="H303" s="17">
        <v>1072.4818927453596</v>
      </c>
      <c r="I303" s="61" t="s">
        <v>342</v>
      </c>
    </row>
    <row r="304" spans="2:9" x14ac:dyDescent="0.3">
      <c r="B304" s="16" t="s">
        <v>288</v>
      </c>
      <c r="C304" s="16" t="s">
        <v>200</v>
      </c>
      <c r="D304" s="16">
        <v>87</v>
      </c>
      <c r="E304" s="16" t="s">
        <v>43</v>
      </c>
      <c r="F304" s="16" t="s">
        <v>160</v>
      </c>
      <c r="G304" s="87" t="s">
        <v>343</v>
      </c>
      <c r="H304" s="17">
        <v>3622.9549999999999</v>
      </c>
      <c r="I304" s="61" t="s">
        <v>342</v>
      </c>
    </row>
    <row r="305" spans="2:9" x14ac:dyDescent="0.3">
      <c r="B305" s="16" t="s">
        <v>288</v>
      </c>
      <c r="C305" s="16" t="s">
        <v>200</v>
      </c>
      <c r="D305" s="16">
        <v>102</v>
      </c>
      <c r="E305" s="16" t="s">
        <v>45</v>
      </c>
      <c r="F305" s="16" t="s">
        <v>160</v>
      </c>
      <c r="G305" s="87" t="s">
        <v>344</v>
      </c>
      <c r="H305" s="17">
        <v>706.65043826864508</v>
      </c>
      <c r="I305" s="61" t="s">
        <v>342</v>
      </c>
    </row>
    <row r="306" spans="2:9" x14ac:dyDescent="0.3">
      <c r="B306" s="16" t="s">
        <v>288</v>
      </c>
      <c r="C306" s="16" t="s">
        <v>200</v>
      </c>
      <c r="D306" s="16">
        <v>113</v>
      </c>
      <c r="E306" s="16" t="s">
        <v>47</v>
      </c>
      <c r="F306" s="16" t="s">
        <v>146</v>
      </c>
      <c r="G306" s="87" t="s">
        <v>345</v>
      </c>
      <c r="H306" s="17">
        <v>689724</v>
      </c>
      <c r="I306" s="61" t="s">
        <v>346</v>
      </c>
    </row>
    <row r="307" spans="2:9" x14ac:dyDescent="0.3">
      <c r="B307" s="16" t="s">
        <v>288</v>
      </c>
      <c r="C307" s="16" t="s">
        <v>200</v>
      </c>
      <c r="D307" s="16">
        <v>114</v>
      </c>
      <c r="E307" s="16" t="s">
        <v>49</v>
      </c>
      <c r="F307" s="16" t="s">
        <v>146</v>
      </c>
      <c r="G307" s="87" t="s">
        <v>347</v>
      </c>
      <c r="H307" s="17">
        <v>730184</v>
      </c>
      <c r="I307" s="61" t="s">
        <v>346</v>
      </c>
    </row>
    <row r="308" spans="2:9" x14ac:dyDescent="0.3">
      <c r="B308" s="16" t="s">
        <v>288</v>
      </c>
      <c r="C308" s="16" t="s">
        <v>200</v>
      </c>
      <c r="D308" s="16">
        <v>118</v>
      </c>
      <c r="E308" s="16" t="s">
        <v>51</v>
      </c>
      <c r="F308" s="16" t="s">
        <v>146</v>
      </c>
      <c r="G308" s="87" t="s">
        <v>348</v>
      </c>
      <c r="H308" s="17">
        <v>583071</v>
      </c>
      <c r="I308" s="61" t="s">
        <v>346</v>
      </c>
    </row>
    <row r="309" spans="2:9" x14ac:dyDescent="0.3">
      <c r="B309" s="16" t="s">
        <v>288</v>
      </c>
      <c r="C309" s="16" t="s">
        <v>200</v>
      </c>
      <c r="D309" s="16">
        <v>131</v>
      </c>
      <c r="E309" s="16" t="s">
        <v>53</v>
      </c>
      <c r="F309" s="16" t="s">
        <v>146</v>
      </c>
      <c r="G309" s="87" t="s">
        <v>349</v>
      </c>
      <c r="H309" s="17">
        <v>7926.7463652519828</v>
      </c>
      <c r="I309" s="61" t="s">
        <v>337</v>
      </c>
    </row>
    <row r="310" spans="2:9" x14ac:dyDescent="0.3">
      <c r="B310" s="16" t="s">
        <v>288</v>
      </c>
      <c r="C310" s="16" t="s">
        <v>200</v>
      </c>
      <c r="D310" s="16">
        <v>137</v>
      </c>
      <c r="E310" s="16" t="s">
        <v>55</v>
      </c>
      <c r="F310" s="16" t="s">
        <v>160</v>
      </c>
      <c r="G310" s="87" t="s">
        <v>350</v>
      </c>
      <c r="H310" s="17">
        <v>8284.3754368187456</v>
      </c>
      <c r="I310" s="61" t="s">
        <v>351</v>
      </c>
    </row>
    <row r="311" spans="2:9" x14ac:dyDescent="0.3">
      <c r="B311" s="16" t="s">
        <v>288</v>
      </c>
      <c r="C311" s="16" t="s">
        <v>200</v>
      </c>
      <c r="D311" s="16">
        <v>143</v>
      </c>
      <c r="E311" s="16" t="s">
        <v>57</v>
      </c>
      <c r="F311" s="16" t="s">
        <v>335</v>
      </c>
      <c r="G311" s="87" t="s">
        <v>352</v>
      </c>
      <c r="H311" s="17">
        <v>2688.02</v>
      </c>
      <c r="I311" s="61" t="s">
        <v>342</v>
      </c>
    </row>
    <row r="312" spans="2:9" x14ac:dyDescent="0.3">
      <c r="B312" s="16" t="s">
        <v>288</v>
      </c>
      <c r="C312" s="16" t="s">
        <v>200</v>
      </c>
      <c r="D312" s="16">
        <v>155</v>
      </c>
      <c r="E312" s="16" t="s">
        <v>59</v>
      </c>
      <c r="F312" s="16" t="s">
        <v>147</v>
      </c>
      <c r="G312" s="87" t="s">
        <v>353</v>
      </c>
      <c r="H312" s="17">
        <v>14553.646712997557</v>
      </c>
      <c r="I312" s="61" t="s">
        <v>354</v>
      </c>
    </row>
    <row r="313" spans="2:9" x14ac:dyDescent="0.3">
      <c r="B313" s="16" t="s">
        <v>288</v>
      </c>
      <c r="C313" s="16" t="s">
        <v>200</v>
      </c>
      <c r="D313" s="16">
        <v>156</v>
      </c>
      <c r="E313" s="16" t="s">
        <v>61</v>
      </c>
      <c r="F313" s="16" t="s">
        <v>147</v>
      </c>
      <c r="G313" s="87" t="s">
        <v>355</v>
      </c>
      <c r="H313" s="17">
        <v>8856.0488508878752</v>
      </c>
      <c r="I313" s="61" t="s">
        <v>354</v>
      </c>
    </row>
    <row r="314" spans="2:9" x14ac:dyDescent="0.3">
      <c r="B314" s="16" t="s">
        <v>288</v>
      </c>
      <c r="C314" s="16" t="s">
        <v>200</v>
      </c>
      <c r="D314" s="16">
        <v>222</v>
      </c>
      <c r="E314" s="16" t="s">
        <v>63</v>
      </c>
      <c r="F314" s="16" t="s">
        <v>146</v>
      </c>
      <c r="G314" s="87" t="s">
        <v>356</v>
      </c>
      <c r="H314" s="17">
        <v>62569.471150896337</v>
      </c>
      <c r="I314" s="61" t="s">
        <v>329</v>
      </c>
    </row>
    <row r="315" spans="2:9" x14ac:dyDescent="0.3">
      <c r="B315" s="16" t="s">
        <v>288</v>
      </c>
      <c r="C315" s="16" t="s">
        <v>200</v>
      </c>
      <c r="D315" s="16">
        <v>224</v>
      </c>
      <c r="E315" s="16" t="s">
        <v>65</v>
      </c>
      <c r="F315" s="16" t="s">
        <v>146</v>
      </c>
      <c r="G315" s="87" t="s">
        <v>357</v>
      </c>
      <c r="H315" s="17">
        <v>62569.471150896337</v>
      </c>
      <c r="I315" s="61" t="s">
        <v>329</v>
      </c>
    </row>
    <row r="316" spans="2:9" x14ac:dyDescent="0.3">
      <c r="B316" s="16" t="s">
        <v>288</v>
      </c>
      <c r="C316" s="16" t="s">
        <v>200</v>
      </c>
      <c r="D316" s="16">
        <v>229</v>
      </c>
      <c r="E316" s="16" t="s">
        <v>67</v>
      </c>
      <c r="F316" s="16" t="s">
        <v>146</v>
      </c>
      <c r="G316" s="87" t="s">
        <v>358</v>
      </c>
      <c r="H316" s="17">
        <v>32774.484888564744</v>
      </c>
      <c r="I316" s="61" t="s">
        <v>329</v>
      </c>
    </row>
    <row r="317" spans="2:9" x14ac:dyDescent="0.3">
      <c r="B317" s="16" t="s">
        <v>288</v>
      </c>
      <c r="C317" s="16" t="s">
        <v>200</v>
      </c>
      <c r="D317" s="16">
        <v>232</v>
      </c>
      <c r="E317" s="16" t="s">
        <v>69</v>
      </c>
      <c r="F317" s="16" t="s">
        <v>146</v>
      </c>
      <c r="G317" s="87" t="s">
        <v>359</v>
      </c>
      <c r="H317" s="17">
        <v>62569.471150896337</v>
      </c>
      <c r="I317" s="61" t="s">
        <v>329</v>
      </c>
    </row>
    <row r="318" spans="2:9" x14ac:dyDescent="0.3">
      <c r="B318" s="16" t="s">
        <v>288</v>
      </c>
      <c r="C318" s="16" t="s">
        <v>200</v>
      </c>
      <c r="D318" s="16">
        <v>237</v>
      </c>
      <c r="E318" s="16" t="s">
        <v>70</v>
      </c>
      <c r="F318" s="16" t="s">
        <v>146</v>
      </c>
      <c r="G318" s="87" t="s">
        <v>360</v>
      </c>
      <c r="H318" s="17">
        <v>62569.471150896337</v>
      </c>
      <c r="I318" s="61" t="s">
        <v>329</v>
      </c>
    </row>
    <row r="319" spans="2:9" x14ac:dyDescent="0.3">
      <c r="B319" s="16" t="s">
        <v>288</v>
      </c>
      <c r="C319" s="16" t="s">
        <v>200</v>
      </c>
      <c r="D319" s="16">
        <v>238</v>
      </c>
      <c r="E319" s="16" t="s">
        <v>71</v>
      </c>
      <c r="F319" s="16" t="s">
        <v>146</v>
      </c>
      <c r="G319" s="87" t="s">
        <v>361</v>
      </c>
      <c r="H319" s="17">
        <v>62569.471150896337</v>
      </c>
      <c r="I319" s="61" t="s">
        <v>329</v>
      </c>
    </row>
    <row r="320" spans="2:9" x14ac:dyDescent="0.3">
      <c r="B320" s="16" t="s">
        <v>288</v>
      </c>
      <c r="C320" s="16" t="s">
        <v>200</v>
      </c>
      <c r="D320" s="16">
        <v>241</v>
      </c>
      <c r="E320" s="16" t="s">
        <v>72</v>
      </c>
      <c r="F320" s="16" t="s">
        <v>146</v>
      </c>
      <c r="G320" s="87" t="s">
        <v>362</v>
      </c>
      <c r="H320" s="17">
        <v>66744.524898160031</v>
      </c>
      <c r="I320" s="61" t="s">
        <v>329</v>
      </c>
    </row>
    <row r="321" spans="2:9" x14ac:dyDescent="0.3">
      <c r="B321" s="16" t="s">
        <v>288</v>
      </c>
      <c r="C321" s="16" t="s">
        <v>200</v>
      </c>
      <c r="D321" s="16">
        <v>242</v>
      </c>
      <c r="E321" s="16" t="s">
        <v>73</v>
      </c>
      <c r="F321" s="16" t="s">
        <v>146</v>
      </c>
      <c r="G321" s="87" t="s">
        <v>363</v>
      </c>
      <c r="H321" s="17">
        <v>66744.524898160031</v>
      </c>
      <c r="I321" s="61" t="s">
        <v>329</v>
      </c>
    </row>
    <row r="322" spans="2:9" x14ac:dyDescent="0.3">
      <c r="B322" s="16" t="s">
        <v>288</v>
      </c>
      <c r="C322" s="16" t="s">
        <v>200</v>
      </c>
      <c r="D322" s="16">
        <v>245</v>
      </c>
      <c r="E322" s="16" t="s">
        <v>74</v>
      </c>
      <c r="F322" s="16" t="s">
        <v>146</v>
      </c>
      <c r="G322" s="87" t="s">
        <v>364</v>
      </c>
      <c r="H322" s="17">
        <v>37556.705372686876</v>
      </c>
      <c r="I322" s="61" t="s">
        <v>329</v>
      </c>
    </row>
    <row r="323" spans="2:9" x14ac:dyDescent="0.3">
      <c r="B323" s="16" t="s">
        <v>288</v>
      </c>
      <c r="C323" s="16" t="s">
        <v>200</v>
      </c>
      <c r="D323" s="16">
        <v>273</v>
      </c>
      <c r="E323" s="16" t="s">
        <v>75</v>
      </c>
      <c r="F323" s="16" t="s">
        <v>146</v>
      </c>
      <c r="G323" s="87" t="s">
        <v>365</v>
      </c>
      <c r="H323" s="17">
        <v>537098.84491286182</v>
      </c>
      <c r="I323" s="61" t="s">
        <v>346</v>
      </c>
    </row>
    <row r="324" spans="2:9" x14ac:dyDescent="0.3">
      <c r="B324" s="16" t="s">
        <v>288</v>
      </c>
      <c r="C324" s="16" t="s">
        <v>200</v>
      </c>
      <c r="D324" s="16">
        <v>284</v>
      </c>
      <c r="E324" s="16" t="s">
        <v>76</v>
      </c>
      <c r="F324" s="16" t="s">
        <v>146</v>
      </c>
      <c r="G324" s="87" t="s">
        <v>366</v>
      </c>
      <c r="H324" s="17">
        <v>50075.607163582477</v>
      </c>
      <c r="I324" s="61" t="s">
        <v>329</v>
      </c>
    </row>
    <row r="325" spans="2:9" x14ac:dyDescent="0.3">
      <c r="B325" s="16" t="s">
        <v>288</v>
      </c>
      <c r="C325" s="16" t="s">
        <v>200</v>
      </c>
      <c r="D325" s="16">
        <v>304</v>
      </c>
      <c r="E325" s="16" t="s">
        <v>77</v>
      </c>
      <c r="F325" s="16" t="s">
        <v>165</v>
      </c>
      <c r="G325" s="87" t="s">
        <v>367</v>
      </c>
      <c r="H325" s="17">
        <v>1491.1119185291211</v>
      </c>
      <c r="I325" s="61" t="s">
        <v>368</v>
      </c>
    </row>
    <row r="326" spans="2:9" x14ac:dyDescent="0.3">
      <c r="B326" s="16" t="s">
        <v>288</v>
      </c>
      <c r="C326" s="16" t="s">
        <v>200</v>
      </c>
      <c r="D326" s="16">
        <v>305</v>
      </c>
      <c r="E326" s="16" t="s">
        <v>78</v>
      </c>
      <c r="F326" s="16" t="s">
        <v>165</v>
      </c>
      <c r="G326" s="87" t="s">
        <v>369</v>
      </c>
      <c r="H326" s="17">
        <v>10741.705465751824</v>
      </c>
      <c r="I326" s="61" t="s">
        <v>368</v>
      </c>
    </row>
    <row r="327" spans="2:9" x14ac:dyDescent="0.3">
      <c r="B327" s="16" t="s">
        <v>288</v>
      </c>
      <c r="C327" s="16" t="s">
        <v>200</v>
      </c>
      <c r="D327" s="20">
        <v>426</v>
      </c>
      <c r="E327" s="20" t="s">
        <v>79</v>
      </c>
      <c r="F327" s="20" t="s">
        <v>146</v>
      </c>
      <c r="G327" s="88" t="s">
        <v>370</v>
      </c>
      <c r="H327" s="21">
        <v>66457.20292131562</v>
      </c>
      <c r="I327" s="62" t="s">
        <v>329</v>
      </c>
    </row>
    <row r="328" spans="2:9" x14ac:dyDescent="0.3">
      <c r="B328" s="16" t="s">
        <v>288</v>
      </c>
      <c r="C328" s="16" t="s">
        <v>201</v>
      </c>
      <c r="D328" s="16">
        <v>4</v>
      </c>
      <c r="E328" s="16" t="s">
        <v>5</v>
      </c>
      <c r="F328" s="16" t="s">
        <v>160</v>
      </c>
      <c r="G328" s="87" t="s">
        <v>326</v>
      </c>
      <c r="H328" s="17">
        <v>4592.527839322267</v>
      </c>
      <c r="I328" s="48" t="s">
        <v>327</v>
      </c>
    </row>
    <row r="329" spans="2:9" x14ac:dyDescent="0.3">
      <c r="B329" s="16" t="s">
        <v>288</v>
      </c>
      <c r="C329" s="16" t="s">
        <v>201</v>
      </c>
      <c r="D329" s="16">
        <v>17</v>
      </c>
      <c r="E329" s="16" t="s">
        <v>9</v>
      </c>
      <c r="F329" s="16" t="s">
        <v>146</v>
      </c>
      <c r="G329" s="87" t="s">
        <v>328</v>
      </c>
      <c r="H329" s="17">
        <v>73258.132392862404</v>
      </c>
      <c r="I329" s="48" t="s">
        <v>329</v>
      </c>
    </row>
    <row r="330" spans="2:9" x14ac:dyDescent="0.3">
      <c r="B330" s="16" t="s">
        <v>288</v>
      </c>
      <c r="C330" s="16" t="s">
        <v>201</v>
      </c>
      <c r="D330" s="16">
        <v>21</v>
      </c>
      <c r="E330" s="16" t="s">
        <v>13</v>
      </c>
      <c r="F330" s="16" t="s">
        <v>146</v>
      </c>
      <c r="G330" s="87" t="s">
        <v>330</v>
      </c>
      <c r="H330" s="17">
        <v>73253.75058539708</v>
      </c>
      <c r="I330" s="48" t="s">
        <v>329</v>
      </c>
    </row>
    <row r="331" spans="2:9" x14ac:dyDescent="0.3">
      <c r="B331" s="16" t="s">
        <v>288</v>
      </c>
      <c r="C331" s="16" t="s">
        <v>201</v>
      </c>
      <c r="D331" s="16">
        <v>28</v>
      </c>
      <c r="E331" s="16" t="s">
        <v>17</v>
      </c>
      <c r="F331" s="16" t="s">
        <v>146</v>
      </c>
      <c r="G331" s="87" t="s">
        <v>331</v>
      </c>
      <c r="H331" s="17">
        <v>66293.844433687773</v>
      </c>
      <c r="I331" s="48" t="s">
        <v>329</v>
      </c>
    </row>
    <row r="332" spans="2:9" x14ac:dyDescent="0.3">
      <c r="B332" s="16" t="s">
        <v>288</v>
      </c>
      <c r="C332" s="16" t="s">
        <v>201</v>
      </c>
      <c r="D332" s="16">
        <v>29</v>
      </c>
      <c r="E332" s="16" t="s">
        <v>21</v>
      </c>
      <c r="F332" s="16" t="s">
        <v>146</v>
      </c>
      <c r="G332" s="87" t="s">
        <v>332</v>
      </c>
      <c r="H332" s="17">
        <v>66293.844433687773</v>
      </c>
      <c r="I332" s="48" t="s">
        <v>329</v>
      </c>
    </row>
    <row r="333" spans="2:9" x14ac:dyDescent="0.3">
      <c r="B333" s="16" t="s">
        <v>288</v>
      </c>
      <c r="C333" s="16" t="s">
        <v>201</v>
      </c>
      <c r="D333" s="16">
        <v>30</v>
      </c>
      <c r="E333" s="16" t="s">
        <v>25</v>
      </c>
      <c r="F333" s="16" t="s">
        <v>146</v>
      </c>
      <c r="G333" s="87" t="s">
        <v>333</v>
      </c>
      <c r="H333" s="17">
        <v>66293.844433687773</v>
      </c>
      <c r="I333" s="48" t="s">
        <v>329</v>
      </c>
    </row>
    <row r="334" spans="2:9" x14ac:dyDescent="0.3">
      <c r="B334" s="16" t="s">
        <v>288</v>
      </c>
      <c r="C334" s="16" t="s">
        <v>201</v>
      </c>
      <c r="D334" s="16">
        <v>31</v>
      </c>
      <c r="E334" s="16" t="s">
        <v>29</v>
      </c>
      <c r="F334" s="16" t="s">
        <v>146</v>
      </c>
      <c r="G334" s="87" t="s">
        <v>334</v>
      </c>
      <c r="H334" s="17">
        <v>66293.844433687773</v>
      </c>
      <c r="I334" s="48" t="s">
        <v>329</v>
      </c>
    </row>
    <row r="335" spans="2:9" x14ac:dyDescent="0.3">
      <c r="B335" s="16" t="s">
        <v>288</v>
      </c>
      <c r="C335" s="16" t="s">
        <v>201</v>
      </c>
      <c r="D335" s="16">
        <v>39</v>
      </c>
      <c r="E335" s="16" t="s">
        <v>33</v>
      </c>
      <c r="F335" s="16" t="s">
        <v>335</v>
      </c>
      <c r="G335" s="87" t="s">
        <v>336</v>
      </c>
      <c r="H335" s="17">
        <v>93.03094277049955</v>
      </c>
      <c r="I335" s="48" t="s">
        <v>337</v>
      </c>
    </row>
    <row r="336" spans="2:9" x14ac:dyDescent="0.3">
      <c r="B336" s="16" t="s">
        <v>288</v>
      </c>
      <c r="C336" s="16" t="s">
        <v>201</v>
      </c>
      <c r="D336" s="16">
        <v>45</v>
      </c>
      <c r="E336" s="16" t="s">
        <v>35</v>
      </c>
      <c r="F336" s="16" t="s">
        <v>160</v>
      </c>
      <c r="G336" s="87" t="s">
        <v>338</v>
      </c>
      <c r="H336" s="17">
        <v>5645.5890694361651</v>
      </c>
      <c r="I336" s="48" t="s">
        <v>327</v>
      </c>
    </row>
    <row r="337" spans="2:9" x14ac:dyDescent="0.3">
      <c r="B337" s="16" t="s">
        <v>288</v>
      </c>
      <c r="C337" s="16" t="s">
        <v>201</v>
      </c>
      <c r="D337" s="16">
        <v>66</v>
      </c>
      <c r="E337" s="16" t="s">
        <v>37</v>
      </c>
      <c r="F337" s="16" t="s">
        <v>160</v>
      </c>
      <c r="G337" s="87" t="s">
        <v>339</v>
      </c>
      <c r="H337" s="17">
        <v>4597.6138827154155</v>
      </c>
      <c r="I337" s="48" t="s">
        <v>327</v>
      </c>
    </row>
    <row r="338" spans="2:9" x14ac:dyDescent="0.3">
      <c r="B338" s="16" t="s">
        <v>288</v>
      </c>
      <c r="C338" s="16" t="s">
        <v>201</v>
      </c>
      <c r="D338" s="16">
        <v>67</v>
      </c>
      <c r="E338" s="16" t="s">
        <v>39</v>
      </c>
      <c r="F338" s="16" t="s">
        <v>160</v>
      </c>
      <c r="G338" s="87" t="s">
        <v>340</v>
      </c>
      <c r="H338" s="17">
        <v>4597.6138827154155</v>
      </c>
      <c r="I338" s="48" t="s">
        <v>327</v>
      </c>
    </row>
    <row r="339" spans="2:9" x14ac:dyDescent="0.3">
      <c r="B339" s="16" t="s">
        <v>288</v>
      </c>
      <c r="C339" s="16" t="s">
        <v>201</v>
      </c>
      <c r="D339" s="16">
        <v>77</v>
      </c>
      <c r="E339" s="16" t="s">
        <v>41</v>
      </c>
      <c r="F339" s="16" t="s">
        <v>160</v>
      </c>
      <c r="G339" s="87" t="s">
        <v>341</v>
      </c>
      <c r="H339" s="17">
        <v>1100.8632656003242</v>
      </c>
      <c r="I339" s="48" t="s">
        <v>342</v>
      </c>
    </row>
    <row r="340" spans="2:9" x14ac:dyDescent="0.3">
      <c r="B340" s="16" t="s">
        <v>288</v>
      </c>
      <c r="C340" s="16" t="s">
        <v>201</v>
      </c>
      <c r="D340" s="16">
        <v>87</v>
      </c>
      <c r="E340" s="16" t="s">
        <v>43</v>
      </c>
      <c r="F340" s="16" t="s">
        <v>160</v>
      </c>
      <c r="G340" s="87" t="s">
        <v>343</v>
      </c>
      <c r="H340" s="17">
        <v>3622.9549999999999</v>
      </c>
      <c r="I340" s="48" t="s">
        <v>342</v>
      </c>
    </row>
    <row r="341" spans="2:9" x14ac:dyDescent="0.3">
      <c r="B341" s="16" t="s">
        <v>288</v>
      </c>
      <c r="C341" s="16" t="s">
        <v>201</v>
      </c>
      <c r="D341" s="16">
        <v>102</v>
      </c>
      <c r="E341" s="16" t="s">
        <v>45</v>
      </c>
      <c r="F341" s="16" t="s">
        <v>160</v>
      </c>
      <c r="G341" s="87" t="s">
        <v>344</v>
      </c>
      <c r="H341" s="17">
        <v>706.65043826864508</v>
      </c>
      <c r="I341" s="48" t="s">
        <v>342</v>
      </c>
    </row>
    <row r="342" spans="2:9" x14ac:dyDescent="0.3">
      <c r="B342" s="16" t="s">
        <v>288</v>
      </c>
      <c r="C342" s="16" t="s">
        <v>201</v>
      </c>
      <c r="D342" s="16">
        <v>113</v>
      </c>
      <c r="E342" s="16" t="s">
        <v>47</v>
      </c>
      <c r="F342" s="16" t="s">
        <v>146</v>
      </c>
      <c r="G342" s="87" t="s">
        <v>345</v>
      </c>
      <c r="H342" s="17">
        <v>689724</v>
      </c>
      <c r="I342" s="48" t="s">
        <v>346</v>
      </c>
    </row>
    <row r="343" spans="2:9" x14ac:dyDescent="0.3">
      <c r="B343" s="16" t="s">
        <v>288</v>
      </c>
      <c r="C343" s="16" t="s">
        <v>201</v>
      </c>
      <c r="D343" s="16">
        <v>114</v>
      </c>
      <c r="E343" s="16" t="s">
        <v>49</v>
      </c>
      <c r="F343" s="16" t="s">
        <v>146</v>
      </c>
      <c r="G343" s="87" t="s">
        <v>347</v>
      </c>
      <c r="H343" s="17">
        <v>730184</v>
      </c>
      <c r="I343" s="48" t="s">
        <v>346</v>
      </c>
    </row>
    <row r="344" spans="2:9" x14ac:dyDescent="0.3">
      <c r="B344" s="16" t="s">
        <v>288</v>
      </c>
      <c r="C344" s="16" t="s">
        <v>201</v>
      </c>
      <c r="D344" s="16">
        <v>118</v>
      </c>
      <c r="E344" s="16" t="s">
        <v>51</v>
      </c>
      <c r="F344" s="16" t="s">
        <v>146</v>
      </c>
      <c r="G344" s="87" t="s">
        <v>348</v>
      </c>
      <c r="H344" s="17">
        <v>583071</v>
      </c>
      <c r="I344" s="48" t="s">
        <v>346</v>
      </c>
    </row>
    <row r="345" spans="2:9" x14ac:dyDescent="0.3">
      <c r="B345" s="16" t="s">
        <v>288</v>
      </c>
      <c r="C345" s="16" t="s">
        <v>201</v>
      </c>
      <c r="D345" s="16">
        <v>131</v>
      </c>
      <c r="E345" s="16" t="s">
        <v>53</v>
      </c>
      <c r="F345" s="16" t="s">
        <v>146</v>
      </c>
      <c r="G345" s="87" t="s">
        <v>349</v>
      </c>
      <c r="H345" s="17">
        <v>7926.7463652519828</v>
      </c>
      <c r="I345" s="48" t="s">
        <v>337</v>
      </c>
    </row>
    <row r="346" spans="2:9" x14ac:dyDescent="0.3">
      <c r="B346" s="16" t="s">
        <v>288</v>
      </c>
      <c r="C346" s="16" t="s">
        <v>201</v>
      </c>
      <c r="D346" s="16">
        <v>137</v>
      </c>
      <c r="E346" s="16" t="s">
        <v>55</v>
      </c>
      <c r="F346" s="16" t="s">
        <v>160</v>
      </c>
      <c r="G346" s="87" t="s">
        <v>350</v>
      </c>
      <c r="H346" s="17">
        <v>8284.3754368187456</v>
      </c>
      <c r="I346" s="48" t="s">
        <v>351</v>
      </c>
    </row>
    <row r="347" spans="2:9" x14ac:dyDescent="0.3">
      <c r="B347" s="16" t="s">
        <v>288</v>
      </c>
      <c r="C347" s="16" t="s">
        <v>201</v>
      </c>
      <c r="D347" s="16">
        <v>143</v>
      </c>
      <c r="E347" s="16" t="s">
        <v>57</v>
      </c>
      <c r="F347" s="16" t="s">
        <v>335</v>
      </c>
      <c r="G347" s="87" t="s">
        <v>352</v>
      </c>
      <c r="H347" s="17">
        <v>2688.02</v>
      </c>
      <c r="I347" s="48" t="s">
        <v>342</v>
      </c>
    </row>
    <row r="348" spans="2:9" x14ac:dyDescent="0.3">
      <c r="B348" s="16" t="s">
        <v>288</v>
      </c>
      <c r="C348" s="16" t="s">
        <v>201</v>
      </c>
      <c r="D348" s="16">
        <v>155</v>
      </c>
      <c r="E348" s="16" t="s">
        <v>59</v>
      </c>
      <c r="F348" s="16" t="s">
        <v>147</v>
      </c>
      <c r="G348" s="87" t="s">
        <v>353</v>
      </c>
      <c r="H348" s="17">
        <v>37894.042146364496</v>
      </c>
      <c r="I348" s="48" t="s">
        <v>354</v>
      </c>
    </row>
    <row r="349" spans="2:9" x14ac:dyDescent="0.3">
      <c r="B349" s="16" t="s">
        <v>288</v>
      </c>
      <c r="C349" s="16" t="s">
        <v>201</v>
      </c>
      <c r="D349" s="16">
        <v>156</v>
      </c>
      <c r="E349" s="16" t="s">
        <v>61</v>
      </c>
      <c r="F349" s="16" t="s">
        <v>147</v>
      </c>
      <c r="G349" s="87" t="s">
        <v>355</v>
      </c>
      <c r="H349" s="17">
        <v>13376.968893648824</v>
      </c>
      <c r="I349" s="48" t="s">
        <v>354</v>
      </c>
    </row>
    <row r="350" spans="2:9" x14ac:dyDescent="0.3">
      <c r="B350" s="16" t="s">
        <v>288</v>
      </c>
      <c r="C350" s="16" t="s">
        <v>201</v>
      </c>
      <c r="D350" s="16">
        <v>222</v>
      </c>
      <c r="E350" s="16" t="s">
        <v>63</v>
      </c>
      <c r="F350" s="16" t="s">
        <v>146</v>
      </c>
      <c r="G350" s="87" t="s">
        <v>356</v>
      </c>
      <c r="H350" s="17">
        <v>74189.515793205632</v>
      </c>
      <c r="I350" s="48" t="s">
        <v>329</v>
      </c>
    </row>
    <row r="351" spans="2:9" x14ac:dyDescent="0.3">
      <c r="B351" s="16" t="s">
        <v>288</v>
      </c>
      <c r="C351" s="16" t="s">
        <v>201</v>
      </c>
      <c r="D351" s="16">
        <v>224</v>
      </c>
      <c r="E351" s="16" t="s">
        <v>65</v>
      </c>
      <c r="F351" s="16" t="s">
        <v>146</v>
      </c>
      <c r="G351" s="87" t="s">
        <v>357</v>
      </c>
      <c r="H351" s="17">
        <v>74189.515793205632</v>
      </c>
      <c r="I351" s="48" t="s">
        <v>329</v>
      </c>
    </row>
    <row r="352" spans="2:9" x14ac:dyDescent="0.3">
      <c r="B352" s="16" t="s">
        <v>288</v>
      </c>
      <c r="C352" s="16" t="s">
        <v>201</v>
      </c>
      <c r="D352" s="16">
        <v>229</v>
      </c>
      <c r="E352" s="16" t="s">
        <v>67</v>
      </c>
      <c r="F352" s="16" t="s">
        <v>146</v>
      </c>
      <c r="G352" s="87" t="s">
        <v>358</v>
      </c>
      <c r="H352" s="17">
        <v>32774.484888564744</v>
      </c>
      <c r="I352" s="48" t="s">
        <v>329</v>
      </c>
    </row>
    <row r="353" spans="2:9" x14ac:dyDescent="0.3">
      <c r="B353" s="16" t="s">
        <v>288</v>
      </c>
      <c r="C353" s="16" t="s">
        <v>201</v>
      </c>
      <c r="D353" s="16">
        <v>232</v>
      </c>
      <c r="E353" s="16" t="s">
        <v>69</v>
      </c>
      <c r="F353" s="16" t="s">
        <v>146</v>
      </c>
      <c r="G353" s="87" t="s">
        <v>359</v>
      </c>
      <c r="H353" s="17">
        <v>62569.471150896337</v>
      </c>
      <c r="I353" s="48" t="s">
        <v>329</v>
      </c>
    </row>
    <row r="354" spans="2:9" x14ac:dyDescent="0.3">
      <c r="B354" s="16" t="s">
        <v>288</v>
      </c>
      <c r="C354" s="16" t="s">
        <v>201</v>
      </c>
      <c r="D354" s="16">
        <v>237</v>
      </c>
      <c r="E354" s="16" t="s">
        <v>70</v>
      </c>
      <c r="F354" s="16" t="s">
        <v>146</v>
      </c>
      <c r="G354" s="87" t="s">
        <v>360</v>
      </c>
      <c r="H354" s="17">
        <v>52579.38752176163</v>
      </c>
      <c r="I354" s="48" t="s">
        <v>329</v>
      </c>
    </row>
    <row r="355" spans="2:9" x14ac:dyDescent="0.3">
      <c r="B355" s="16" t="s">
        <v>288</v>
      </c>
      <c r="C355" s="16" t="s">
        <v>201</v>
      </c>
      <c r="D355" s="16">
        <v>238</v>
      </c>
      <c r="E355" s="16" t="s">
        <v>71</v>
      </c>
      <c r="F355" s="16" t="s">
        <v>146</v>
      </c>
      <c r="G355" s="87" t="s">
        <v>361</v>
      </c>
      <c r="H355" s="17">
        <v>52579.38752176163</v>
      </c>
      <c r="I355" s="48" t="s">
        <v>329</v>
      </c>
    </row>
    <row r="356" spans="2:9" x14ac:dyDescent="0.3">
      <c r="B356" s="16" t="s">
        <v>288</v>
      </c>
      <c r="C356" s="16" t="s">
        <v>201</v>
      </c>
      <c r="D356" s="16">
        <v>241</v>
      </c>
      <c r="E356" s="16" t="s">
        <v>72</v>
      </c>
      <c r="F356" s="16" t="s">
        <v>146</v>
      </c>
      <c r="G356" s="87" t="s">
        <v>362</v>
      </c>
      <c r="H356" s="17">
        <v>66744.524898160031</v>
      </c>
      <c r="I356" s="48" t="s">
        <v>329</v>
      </c>
    </row>
    <row r="357" spans="2:9" x14ac:dyDescent="0.3">
      <c r="B357" s="16" t="s">
        <v>288</v>
      </c>
      <c r="C357" s="16" t="s">
        <v>201</v>
      </c>
      <c r="D357" s="16">
        <v>242</v>
      </c>
      <c r="E357" s="16" t="s">
        <v>73</v>
      </c>
      <c r="F357" s="16" t="s">
        <v>146</v>
      </c>
      <c r="G357" s="87" t="s">
        <v>363</v>
      </c>
      <c r="H357" s="17">
        <v>66744.524898160031</v>
      </c>
      <c r="I357" s="48" t="s">
        <v>329</v>
      </c>
    </row>
    <row r="358" spans="2:9" x14ac:dyDescent="0.3">
      <c r="B358" s="16" t="s">
        <v>288</v>
      </c>
      <c r="C358" s="16" t="s">
        <v>201</v>
      </c>
      <c r="D358" s="16">
        <v>245</v>
      </c>
      <c r="E358" s="16" t="s">
        <v>74</v>
      </c>
      <c r="F358" s="16" t="s">
        <v>146</v>
      </c>
      <c r="G358" s="87" t="s">
        <v>364</v>
      </c>
      <c r="H358" s="17">
        <v>19672.202274213381</v>
      </c>
      <c r="I358" s="48" t="s">
        <v>329</v>
      </c>
    </row>
    <row r="359" spans="2:9" x14ac:dyDescent="0.3">
      <c r="B359" s="16" t="s">
        <v>288</v>
      </c>
      <c r="C359" s="16" t="s">
        <v>201</v>
      </c>
      <c r="D359" s="16">
        <v>273</v>
      </c>
      <c r="E359" s="16" t="s">
        <v>75</v>
      </c>
      <c r="F359" s="16" t="s">
        <v>146</v>
      </c>
      <c r="G359" s="87" t="s">
        <v>365</v>
      </c>
      <c r="H359" s="17">
        <v>537098.84491286182</v>
      </c>
      <c r="I359" s="48" t="s">
        <v>346</v>
      </c>
    </row>
    <row r="360" spans="2:9" x14ac:dyDescent="0.3">
      <c r="B360" s="16" t="s">
        <v>288</v>
      </c>
      <c r="C360" s="16" t="s">
        <v>201</v>
      </c>
      <c r="D360" s="16">
        <v>284</v>
      </c>
      <c r="E360" s="16" t="s">
        <v>76</v>
      </c>
      <c r="F360" s="16" t="s">
        <v>146</v>
      </c>
      <c r="G360" s="87" t="s">
        <v>366</v>
      </c>
      <c r="H360" s="17">
        <v>71357.740208105039</v>
      </c>
      <c r="I360" s="48" t="s">
        <v>329</v>
      </c>
    </row>
    <row r="361" spans="2:9" x14ac:dyDescent="0.3">
      <c r="B361" s="16" t="s">
        <v>288</v>
      </c>
      <c r="C361" s="16" t="s">
        <v>201</v>
      </c>
      <c r="D361" s="16">
        <v>304</v>
      </c>
      <c r="E361" s="16" t="s">
        <v>77</v>
      </c>
      <c r="F361" s="16" t="s">
        <v>165</v>
      </c>
      <c r="G361" s="87" t="s">
        <v>367</v>
      </c>
      <c r="H361" s="17">
        <v>1491.1119185291211</v>
      </c>
      <c r="I361" s="48" t="s">
        <v>368</v>
      </c>
    </row>
    <row r="362" spans="2:9" x14ac:dyDescent="0.3">
      <c r="B362" s="16" t="s">
        <v>288</v>
      </c>
      <c r="C362" s="16" t="s">
        <v>201</v>
      </c>
      <c r="D362" s="16">
        <v>305</v>
      </c>
      <c r="E362" s="16" t="s">
        <v>78</v>
      </c>
      <c r="F362" s="16" t="s">
        <v>165</v>
      </c>
      <c r="G362" s="87" t="s">
        <v>369</v>
      </c>
      <c r="H362" s="17">
        <v>10741.705465751824</v>
      </c>
      <c r="I362" s="48" t="s">
        <v>368</v>
      </c>
    </row>
    <row r="363" spans="2:9" x14ac:dyDescent="0.3">
      <c r="B363" s="16" t="s">
        <v>288</v>
      </c>
      <c r="C363" s="16" t="s">
        <v>201</v>
      </c>
      <c r="D363" s="20">
        <v>426</v>
      </c>
      <c r="E363" s="20" t="s">
        <v>79</v>
      </c>
      <c r="F363" s="20" t="s">
        <v>146</v>
      </c>
      <c r="G363" s="88" t="s">
        <v>370</v>
      </c>
      <c r="H363" s="21">
        <v>66457.20292131562</v>
      </c>
      <c r="I363" s="49" t="s">
        <v>329</v>
      </c>
    </row>
    <row r="364" spans="2:9" x14ac:dyDescent="0.3">
      <c r="B364" s="16" t="s">
        <v>288</v>
      </c>
      <c r="C364" s="16" t="s">
        <v>202</v>
      </c>
      <c r="D364" s="16">
        <v>4</v>
      </c>
      <c r="E364" s="16" t="s">
        <v>5</v>
      </c>
      <c r="F364" s="16" t="s">
        <v>160</v>
      </c>
      <c r="G364" s="87" t="s">
        <v>326</v>
      </c>
      <c r="H364" s="17">
        <v>4592.527839322267</v>
      </c>
      <c r="I364" s="48" t="s">
        <v>327</v>
      </c>
    </row>
    <row r="365" spans="2:9" x14ac:dyDescent="0.3">
      <c r="B365" s="16" t="s">
        <v>288</v>
      </c>
      <c r="C365" s="16" t="s">
        <v>202</v>
      </c>
      <c r="D365" s="16">
        <v>17</v>
      </c>
      <c r="E365" s="16" t="s">
        <v>9</v>
      </c>
      <c r="F365" s="16" t="s">
        <v>146</v>
      </c>
      <c r="G365" s="87" t="s">
        <v>328</v>
      </c>
      <c r="H365" s="17">
        <v>73258.132392862404</v>
      </c>
      <c r="I365" s="48" t="s">
        <v>329</v>
      </c>
    </row>
    <row r="366" spans="2:9" x14ac:dyDescent="0.3">
      <c r="B366" s="16" t="s">
        <v>288</v>
      </c>
      <c r="C366" s="16" t="s">
        <v>202</v>
      </c>
      <c r="D366" s="16">
        <v>21</v>
      </c>
      <c r="E366" s="16" t="s">
        <v>13</v>
      </c>
      <c r="F366" s="16" t="s">
        <v>146</v>
      </c>
      <c r="G366" s="87" t="s">
        <v>330</v>
      </c>
      <c r="H366" s="17">
        <v>73253.75058539708</v>
      </c>
      <c r="I366" s="48" t="s">
        <v>329</v>
      </c>
    </row>
    <row r="367" spans="2:9" x14ac:dyDescent="0.3">
      <c r="B367" s="16" t="s">
        <v>288</v>
      </c>
      <c r="C367" s="16" t="s">
        <v>202</v>
      </c>
      <c r="D367" s="16">
        <v>28</v>
      </c>
      <c r="E367" s="16" t="s">
        <v>17</v>
      </c>
      <c r="F367" s="16" t="s">
        <v>146</v>
      </c>
      <c r="G367" s="87" t="s">
        <v>331</v>
      </c>
      <c r="H367" s="17">
        <v>66293.844433687773</v>
      </c>
      <c r="I367" s="48" t="s">
        <v>329</v>
      </c>
    </row>
    <row r="368" spans="2:9" x14ac:dyDescent="0.3">
      <c r="B368" s="16" t="s">
        <v>288</v>
      </c>
      <c r="C368" s="16" t="s">
        <v>202</v>
      </c>
      <c r="D368" s="16">
        <v>29</v>
      </c>
      <c r="E368" s="16" t="s">
        <v>21</v>
      </c>
      <c r="F368" s="16" t="s">
        <v>146</v>
      </c>
      <c r="G368" s="87" t="s">
        <v>332</v>
      </c>
      <c r="H368" s="17">
        <v>66293.844433687773</v>
      </c>
      <c r="I368" s="48" t="s">
        <v>329</v>
      </c>
    </row>
    <row r="369" spans="2:9" x14ac:dyDescent="0.3">
      <c r="B369" s="16" t="s">
        <v>288</v>
      </c>
      <c r="C369" s="16" t="s">
        <v>202</v>
      </c>
      <c r="D369" s="16">
        <v>30</v>
      </c>
      <c r="E369" s="16" t="s">
        <v>25</v>
      </c>
      <c r="F369" s="16" t="s">
        <v>146</v>
      </c>
      <c r="G369" s="87" t="s">
        <v>333</v>
      </c>
      <c r="H369" s="17">
        <v>66293.844433687773</v>
      </c>
      <c r="I369" s="48" t="s">
        <v>329</v>
      </c>
    </row>
    <row r="370" spans="2:9" x14ac:dyDescent="0.3">
      <c r="B370" s="16" t="s">
        <v>288</v>
      </c>
      <c r="C370" s="16" t="s">
        <v>202</v>
      </c>
      <c r="D370" s="16">
        <v>31</v>
      </c>
      <c r="E370" s="16" t="s">
        <v>29</v>
      </c>
      <c r="F370" s="16" t="s">
        <v>146</v>
      </c>
      <c r="G370" s="87" t="s">
        <v>334</v>
      </c>
      <c r="H370" s="17">
        <v>66293.844433687773</v>
      </c>
      <c r="I370" s="48" t="s">
        <v>329</v>
      </c>
    </row>
    <row r="371" spans="2:9" x14ac:dyDescent="0.3">
      <c r="B371" s="16" t="s">
        <v>288</v>
      </c>
      <c r="C371" s="16" t="s">
        <v>202</v>
      </c>
      <c r="D371" s="16">
        <v>39</v>
      </c>
      <c r="E371" s="16" t="s">
        <v>33</v>
      </c>
      <c r="F371" s="16" t="s">
        <v>335</v>
      </c>
      <c r="G371" s="87" t="s">
        <v>336</v>
      </c>
      <c r="H371" s="17">
        <v>85.11761053534596</v>
      </c>
      <c r="I371" s="48" t="s">
        <v>337</v>
      </c>
    </row>
    <row r="372" spans="2:9" x14ac:dyDescent="0.3">
      <c r="B372" s="16" t="s">
        <v>288</v>
      </c>
      <c r="C372" s="16" t="s">
        <v>202</v>
      </c>
      <c r="D372" s="16">
        <v>45</v>
      </c>
      <c r="E372" s="16" t="s">
        <v>35</v>
      </c>
      <c r="F372" s="16" t="s">
        <v>160</v>
      </c>
      <c r="G372" s="87" t="s">
        <v>338</v>
      </c>
      <c r="H372" s="17">
        <v>9520</v>
      </c>
      <c r="I372" s="48" t="s">
        <v>327</v>
      </c>
    </row>
    <row r="373" spans="2:9" x14ac:dyDescent="0.3">
      <c r="B373" s="16" t="s">
        <v>288</v>
      </c>
      <c r="C373" s="16" t="s">
        <v>202</v>
      </c>
      <c r="D373" s="16">
        <v>66</v>
      </c>
      <c r="E373" s="16" t="s">
        <v>37</v>
      </c>
      <c r="F373" s="16" t="s">
        <v>160</v>
      </c>
      <c r="G373" s="87" t="s">
        <v>339</v>
      </c>
      <c r="H373" s="17">
        <v>4597.6138827154155</v>
      </c>
      <c r="I373" s="48" t="s">
        <v>327</v>
      </c>
    </row>
    <row r="374" spans="2:9" x14ac:dyDescent="0.3">
      <c r="B374" s="16" t="s">
        <v>288</v>
      </c>
      <c r="C374" s="16" t="s">
        <v>202</v>
      </c>
      <c r="D374" s="16">
        <v>67</v>
      </c>
      <c r="E374" s="16" t="s">
        <v>39</v>
      </c>
      <c r="F374" s="16" t="s">
        <v>160</v>
      </c>
      <c r="G374" s="87" t="s">
        <v>340</v>
      </c>
      <c r="H374" s="17">
        <v>4597.6138827154155</v>
      </c>
      <c r="I374" s="48" t="s">
        <v>327</v>
      </c>
    </row>
    <row r="375" spans="2:9" x14ac:dyDescent="0.3">
      <c r="B375" s="16" t="s">
        <v>288</v>
      </c>
      <c r="C375" s="16" t="s">
        <v>202</v>
      </c>
      <c r="D375" s="16">
        <v>77</v>
      </c>
      <c r="E375" s="16" t="s">
        <v>41</v>
      </c>
      <c r="F375" s="16" t="s">
        <v>160</v>
      </c>
      <c r="G375" s="87" t="s">
        <v>341</v>
      </c>
      <c r="H375" s="17">
        <v>1072.4818927453596</v>
      </c>
      <c r="I375" s="48" t="s">
        <v>342</v>
      </c>
    </row>
    <row r="376" spans="2:9" x14ac:dyDescent="0.3">
      <c r="B376" s="16" t="s">
        <v>288</v>
      </c>
      <c r="C376" s="16" t="s">
        <v>202</v>
      </c>
      <c r="D376" s="16">
        <v>87</v>
      </c>
      <c r="E376" s="16" t="s">
        <v>43</v>
      </c>
      <c r="F376" s="16" t="s">
        <v>160</v>
      </c>
      <c r="G376" s="87" t="s">
        <v>343</v>
      </c>
      <c r="H376" s="17">
        <v>3622.9549999999999</v>
      </c>
      <c r="I376" s="48" t="s">
        <v>342</v>
      </c>
    </row>
    <row r="377" spans="2:9" x14ac:dyDescent="0.3">
      <c r="B377" s="16" t="s">
        <v>288</v>
      </c>
      <c r="C377" s="16" t="s">
        <v>202</v>
      </c>
      <c r="D377" s="16">
        <v>102</v>
      </c>
      <c r="E377" s="16" t="s">
        <v>45</v>
      </c>
      <c r="F377" s="16" t="s">
        <v>160</v>
      </c>
      <c r="G377" s="87" t="s">
        <v>344</v>
      </c>
      <c r="H377" s="17">
        <v>706.65043826864508</v>
      </c>
      <c r="I377" s="48" t="s">
        <v>342</v>
      </c>
    </row>
    <row r="378" spans="2:9" x14ac:dyDescent="0.3">
      <c r="B378" s="16" t="s">
        <v>288</v>
      </c>
      <c r="C378" s="16" t="s">
        <v>202</v>
      </c>
      <c r="D378" s="16">
        <v>113</v>
      </c>
      <c r="E378" s="16" t="s">
        <v>47</v>
      </c>
      <c r="F378" s="16" t="s">
        <v>146</v>
      </c>
      <c r="G378" s="87" t="s">
        <v>345</v>
      </c>
      <c r="H378" s="17">
        <v>689724</v>
      </c>
      <c r="I378" s="48" t="s">
        <v>346</v>
      </c>
    </row>
    <row r="379" spans="2:9" x14ac:dyDescent="0.3">
      <c r="B379" s="16" t="s">
        <v>288</v>
      </c>
      <c r="C379" s="16" t="s">
        <v>202</v>
      </c>
      <c r="D379" s="16">
        <v>114</v>
      </c>
      <c r="E379" s="16" t="s">
        <v>49</v>
      </c>
      <c r="F379" s="16" t="s">
        <v>146</v>
      </c>
      <c r="G379" s="87" t="s">
        <v>347</v>
      </c>
      <c r="H379" s="17">
        <v>730184</v>
      </c>
      <c r="I379" s="48" t="s">
        <v>346</v>
      </c>
    </row>
    <row r="380" spans="2:9" x14ac:dyDescent="0.3">
      <c r="B380" s="16" t="s">
        <v>288</v>
      </c>
      <c r="C380" s="16" t="s">
        <v>202</v>
      </c>
      <c r="D380" s="16">
        <v>118</v>
      </c>
      <c r="E380" s="16" t="s">
        <v>51</v>
      </c>
      <c r="F380" s="16" t="s">
        <v>146</v>
      </c>
      <c r="G380" s="87" t="s">
        <v>348</v>
      </c>
      <c r="H380" s="17">
        <v>583071</v>
      </c>
      <c r="I380" s="48" t="s">
        <v>346</v>
      </c>
    </row>
    <row r="381" spans="2:9" x14ac:dyDescent="0.3">
      <c r="B381" s="16" t="s">
        <v>288</v>
      </c>
      <c r="C381" s="16" t="s">
        <v>202</v>
      </c>
      <c r="D381" s="16">
        <v>131</v>
      </c>
      <c r="E381" s="16" t="s">
        <v>53</v>
      </c>
      <c r="F381" s="16" t="s">
        <v>146</v>
      </c>
      <c r="G381" s="87" t="s">
        <v>349</v>
      </c>
      <c r="H381" s="17">
        <v>4403.1475037252803</v>
      </c>
      <c r="I381" s="48" t="s">
        <v>337</v>
      </c>
    </row>
    <row r="382" spans="2:9" x14ac:dyDescent="0.3">
      <c r="B382" s="16" t="s">
        <v>288</v>
      </c>
      <c r="C382" s="16" t="s">
        <v>202</v>
      </c>
      <c r="D382" s="16">
        <v>137</v>
      </c>
      <c r="E382" s="16" t="s">
        <v>55</v>
      </c>
      <c r="F382" s="16" t="s">
        <v>160</v>
      </c>
      <c r="G382" s="87" t="s">
        <v>350</v>
      </c>
      <c r="H382" s="17">
        <v>8284.3754368187456</v>
      </c>
      <c r="I382" s="48" t="s">
        <v>351</v>
      </c>
    </row>
    <row r="383" spans="2:9" x14ac:dyDescent="0.3">
      <c r="B383" s="16" t="s">
        <v>288</v>
      </c>
      <c r="C383" s="16" t="s">
        <v>202</v>
      </c>
      <c r="D383" s="16">
        <v>143</v>
      </c>
      <c r="E383" s="16" t="s">
        <v>57</v>
      </c>
      <c r="F383" s="16" t="s">
        <v>335</v>
      </c>
      <c r="G383" s="87" t="s">
        <v>352</v>
      </c>
      <c r="H383" s="17">
        <v>2688.02</v>
      </c>
      <c r="I383" s="48" t="s">
        <v>342</v>
      </c>
    </row>
    <row r="384" spans="2:9" x14ac:dyDescent="0.3">
      <c r="B384" s="16" t="s">
        <v>288</v>
      </c>
      <c r="C384" s="16" t="s">
        <v>202</v>
      </c>
      <c r="D384" s="16">
        <v>155</v>
      </c>
      <c r="E384" s="16" t="s">
        <v>59</v>
      </c>
      <c r="F384" s="16" t="s">
        <v>147</v>
      </c>
      <c r="G384" s="87" t="s">
        <v>353</v>
      </c>
      <c r="H384" s="17">
        <v>14553.646712997557</v>
      </c>
      <c r="I384" s="48" t="s">
        <v>354</v>
      </c>
    </row>
    <row r="385" spans="2:9" x14ac:dyDescent="0.3">
      <c r="B385" s="16" t="s">
        <v>288</v>
      </c>
      <c r="C385" s="16" t="s">
        <v>202</v>
      </c>
      <c r="D385" s="16">
        <v>156</v>
      </c>
      <c r="E385" s="16" t="s">
        <v>61</v>
      </c>
      <c r="F385" s="16" t="s">
        <v>147</v>
      </c>
      <c r="G385" s="87" t="s">
        <v>355</v>
      </c>
      <c r="H385" s="17">
        <v>8856.0488508878752</v>
      </c>
      <c r="I385" s="48" t="s">
        <v>354</v>
      </c>
    </row>
    <row r="386" spans="2:9" x14ac:dyDescent="0.3">
      <c r="B386" s="16" t="s">
        <v>288</v>
      </c>
      <c r="C386" s="16" t="s">
        <v>202</v>
      </c>
      <c r="D386" s="16">
        <v>222</v>
      </c>
      <c r="E386" s="16" t="s">
        <v>63</v>
      </c>
      <c r="F386" s="16" t="s">
        <v>146</v>
      </c>
      <c r="G386" s="87" t="s">
        <v>356</v>
      </c>
      <c r="H386" s="17">
        <v>62569.471150896337</v>
      </c>
      <c r="I386" s="48" t="s">
        <v>329</v>
      </c>
    </row>
    <row r="387" spans="2:9" x14ac:dyDescent="0.3">
      <c r="B387" s="16" t="s">
        <v>288</v>
      </c>
      <c r="C387" s="16" t="s">
        <v>202</v>
      </c>
      <c r="D387" s="16">
        <v>224</v>
      </c>
      <c r="E387" s="16" t="s">
        <v>65</v>
      </c>
      <c r="F387" s="16" t="s">
        <v>146</v>
      </c>
      <c r="G387" s="87" t="s">
        <v>357</v>
      </c>
      <c r="H387" s="17">
        <v>62569.471150896337</v>
      </c>
      <c r="I387" s="48" t="s">
        <v>329</v>
      </c>
    </row>
    <row r="388" spans="2:9" x14ac:dyDescent="0.3">
      <c r="B388" s="16" t="s">
        <v>288</v>
      </c>
      <c r="C388" s="16" t="s">
        <v>202</v>
      </c>
      <c r="D388" s="16">
        <v>229</v>
      </c>
      <c r="E388" s="16" t="s">
        <v>67</v>
      </c>
      <c r="F388" s="16" t="s">
        <v>146</v>
      </c>
      <c r="G388" s="87" t="s">
        <v>358</v>
      </c>
      <c r="H388" s="17">
        <v>19266.589856188359</v>
      </c>
      <c r="I388" s="48" t="s">
        <v>329</v>
      </c>
    </row>
    <row r="389" spans="2:9" x14ac:dyDescent="0.3">
      <c r="B389" s="16" t="s">
        <v>288</v>
      </c>
      <c r="C389" s="16" t="s">
        <v>202</v>
      </c>
      <c r="D389" s="16">
        <v>232</v>
      </c>
      <c r="E389" s="16" t="s">
        <v>69</v>
      </c>
      <c r="F389" s="16" t="s">
        <v>146</v>
      </c>
      <c r="G389" s="87" t="s">
        <v>359</v>
      </c>
      <c r="H389" s="17">
        <v>62569.471150896337</v>
      </c>
      <c r="I389" s="48" t="s">
        <v>329</v>
      </c>
    </row>
    <row r="390" spans="2:9" x14ac:dyDescent="0.3">
      <c r="B390" s="16" t="s">
        <v>288</v>
      </c>
      <c r="C390" s="16" t="s">
        <v>202</v>
      </c>
      <c r="D390" s="16">
        <v>237</v>
      </c>
      <c r="E390" s="16" t="s">
        <v>70</v>
      </c>
      <c r="F390" s="16" t="s">
        <v>146</v>
      </c>
      <c r="G390" s="87" t="s">
        <v>360</v>
      </c>
      <c r="H390" s="17">
        <v>62569.471150896337</v>
      </c>
      <c r="I390" s="48" t="s">
        <v>329</v>
      </c>
    </row>
    <row r="391" spans="2:9" x14ac:dyDescent="0.3">
      <c r="B391" s="16" t="s">
        <v>288</v>
      </c>
      <c r="C391" s="16" t="s">
        <v>202</v>
      </c>
      <c r="D391" s="16">
        <v>238</v>
      </c>
      <c r="E391" s="16" t="s">
        <v>71</v>
      </c>
      <c r="F391" s="16" t="s">
        <v>146</v>
      </c>
      <c r="G391" s="87" t="s">
        <v>361</v>
      </c>
      <c r="H391" s="17">
        <v>62569.471150896337</v>
      </c>
      <c r="I391" s="48" t="s">
        <v>329</v>
      </c>
    </row>
    <row r="392" spans="2:9" x14ac:dyDescent="0.3">
      <c r="B392" s="16" t="s">
        <v>288</v>
      </c>
      <c r="C392" s="16" t="s">
        <v>202</v>
      </c>
      <c r="D392" s="16">
        <v>241</v>
      </c>
      <c r="E392" s="16" t="s">
        <v>72</v>
      </c>
      <c r="F392" s="16" t="s">
        <v>146</v>
      </c>
      <c r="G392" s="87" t="s">
        <v>362</v>
      </c>
      <c r="H392" s="17">
        <v>63035.762685901806</v>
      </c>
      <c r="I392" s="48" t="s">
        <v>329</v>
      </c>
    </row>
    <row r="393" spans="2:9" x14ac:dyDescent="0.3">
      <c r="B393" s="16" t="s">
        <v>288</v>
      </c>
      <c r="C393" s="16" t="s">
        <v>202</v>
      </c>
      <c r="D393" s="16">
        <v>242</v>
      </c>
      <c r="E393" s="16" t="s">
        <v>73</v>
      </c>
      <c r="F393" s="16" t="s">
        <v>146</v>
      </c>
      <c r="G393" s="87" t="s">
        <v>363</v>
      </c>
      <c r="H393" s="17">
        <v>63035.762685901806</v>
      </c>
      <c r="I393" s="48" t="s">
        <v>329</v>
      </c>
    </row>
    <row r="394" spans="2:9" x14ac:dyDescent="0.3">
      <c r="B394" s="16" t="s">
        <v>288</v>
      </c>
      <c r="C394" s="16" t="s">
        <v>202</v>
      </c>
      <c r="D394" s="16">
        <v>245</v>
      </c>
      <c r="E394" s="16" t="s">
        <v>74</v>
      </c>
      <c r="F394" s="16" t="s">
        <v>146</v>
      </c>
      <c r="G394" s="87" t="s">
        <v>364</v>
      </c>
      <c r="H394" s="17">
        <v>22319.950002987807</v>
      </c>
      <c r="I394" s="48" t="s">
        <v>329</v>
      </c>
    </row>
    <row r="395" spans="2:9" x14ac:dyDescent="0.3">
      <c r="B395" s="16" t="s">
        <v>288</v>
      </c>
      <c r="C395" s="16" t="s">
        <v>202</v>
      </c>
      <c r="D395" s="16">
        <v>273</v>
      </c>
      <c r="E395" s="16" t="s">
        <v>75</v>
      </c>
      <c r="F395" s="16" t="s">
        <v>146</v>
      </c>
      <c r="G395" s="87" t="s">
        <v>365</v>
      </c>
      <c r="H395" s="17">
        <v>537098.84491286182</v>
      </c>
      <c r="I395" s="48" t="s">
        <v>346</v>
      </c>
    </row>
    <row r="396" spans="2:9" x14ac:dyDescent="0.3">
      <c r="B396" s="16" t="s">
        <v>288</v>
      </c>
      <c r="C396" s="16" t="s">
        <v>202</v>
      </c>
      <c r="D396" s="16">
        <v>284</v>
      </c>
      <c r="E396" s="16" t="s">
        <v>76</v>
      </c>
      <c r="F396" s="16" t="s">
        <v>146</v>
      </c>
      <c r="G396" s="87" t="s">
        <v>366</v>
      </c>
      <c r="H396" s="17">
        <v>50075.607163582477</v>
      </c>
      <c r="I396" s="48" t="s">
        <v>329</v>
      </c>
    </row>
    <row r="397" spans="2:9" x14ac:dyDescent="0.3">
      <c r="B397" s="16" t="s">
        <v>288</v>
      </c>
      <c r="C397" s="16" t="s">
        <v>202</v>
      </c>
      <c r="D397" s="16">
        <v>304</v>
      </c>
      <c r="E397" s="16" t="s">
        <v>77</v>
      </c>
      <c r="F397" s="16" t="s">
        <v>165</v>
      </c>
      <c r="G397" s="87" t="s">
        <v>367</v>
      </c>
      <c r="H397" s="17">
        <v>1491.1119185291211</v>
      </c>
      <c r="I397" s="48" t="s">
        <v>368</v>
      </c>
    </row>
    <row r="398" spans="2:9" x14ac:dyDescent="0.3">
      <c r="B398" s="16" t="s">
        <v>288</v>
      </c>
      <c r="C398" s="16" t="s">
        <v>202</v>
      </c>
      <c r="D398" s="16">
        <v>305</v>
      </c>
      <c r="E398" s="16" t="s">
        <v>78</v>
      </c>
      <c r="F398" s="16" t="s">
        <v>165</v>
      </c>
      <c r="G398" s="87" t="s">
        <v>369</v>
      </c>
      <c r="H398" s="17">
        <v>10741.705465751824</v>
      </c>
      <c r="I398" s="48" t="s">
        <v>368</v>
      </c>
    </row>
    <row r="399" spans="2:9" x14ac:dyDescent="0.3">
      <c r="B399" s="16" t="s">
        <v>288</v>
      </c>
      <c r="C399" s="16" t="s">
        <v>202</v>
      </c>
      <c r="D399" s="20">
        <v>426</v>
      </c>
      <c r="E399" s="20" t="s">
        <v>79</v>
      </c>
      <c r="F399" s="20" t="s">
        <v>146</v>
      </c>
      <c r="G399" s="88" t="s">
        <v>370</v>
      </c>
      <c r="H399" s="21">
        <v>66457.20292131562</v>
      </c>
      <c r="I399" s="49" t="s">
        <v>329</v>
      </c>
    </row>
    <row r="400" spans="2:9" x14ac:dyDescent="0.3">
      <c r="B400" s="16" t="s">
        <v>288</v>
      </c>
      <c r="C400" s="38" t="s">
        <v>203</v>
      </c>
      <c r="D400" s="16">
        <v>4</v>
      </c>
      <c r="E400" s="16" t="s">
        <v>5</v>
      </c>
      <c r="F400" s="16" t="s">
        <v>160</v>
      </c>
      <c r="G400" s="87" t="s">
        <v>326</v>
      </c>
      <c r="H400" s="17">
        <v>4592.527839322267</v>
      </c>
      <c r="I400" s="48" t="s">
        <v>327</v>
      </c>
    </row>
    <row r="401" spans="2:9" x14ac:dyDescent="0.3">
      <c r="B401" s="16" t="s">
        <v>288</v>
      </c>
      <c r="C401" s="38" t="s">
        <v>203</v>
      </c>
      <c r="D401" s="16">
        <v>17</v>
      </c>
      <c r="E401" s="16" t="s">
        <v>9</v>
      </c>
      <c r="F401" s="16" t="s">
        <v>146</v>
      </c>
      <c r="G401" s="87" t="s">
        <v>328</v>
      </c>
      <c r="H401" s="17">
        <v>73258.132392862404</v>
      </c>
      <c r="I401" s="48" t="s">
        <v>329</v>
      </c>
    </row>
    <row r="402" spans="2:9" x14ac:dyDescent="0.3">
      <c r="B402" s="16" t="s">
        <v>288</v>
      </c>
      <c r="C402" s="38" t="s">
        <v>203</v>
      </c>
      <c r="D402" s="16">
        <v>21</v>
      </c>
      <c r="E402" s="16" t="s">
        <v>13</v>
      </c>
      <c r="F402" s="16" t="s">
        <v>146</v>
      </c>
      <c r="G402" s="87" t="s">
        <v>330</v>
      </c>
      <c r="H402" s="17">
        <v>73253.75058539708</v>
      </c>
      <c r="I402" s="48" t="s">
        <v>329</v>
      </c>
    </row>
    <row r="403" spans="2:9" x14ac:dyDescent="0.3">
      <c r="B403" s="16" t="s">
        <v>288</v>
      </c>
      <c r="C403" s="38" t="s">
        <v>203</v>
      </c>
      <c r="D403" s="16">
        <v>28</v>
      </c>
      <c r="E403" s="16" t="s">
        <v>17</v>
      </c>
      <c r="F403" s="16" t="s">
        <v>146</v>
      </c>
      <c r="G403" s="87" t="s">
        <v>331</v>
      </c>
      <c r="H403" s="17">
        <v>76989.994123829005</v>
      </c>
      <c r="I403" s="48" t="s">
        <v>329</v>
      </c>
    </row>
    <row r="404" spans="2:9" x14ac:dyDescent="0.3">
      <c r="B404" s="16" t="s">
        <v>288</v>
      </c>
      <c r="C404" s="38" t="s">
        <v>203</v>
      </c>
      <c r="D404" s="16">
        <v>29</v>
      </c>
      <c r="E404" s="16" t="s">
        <v>21</v>
      </c>
      <c r="F404" s="16" t="s">
        <v>146</v>
      </c>
      <c r="G404" s="87" t="s">
        <v>332</v>
      </c>
      <c r="H404" s="17">
        <v>76989.994123829005</v>
      </c>
      <c r="I404" s="48" t="s">
        <v>329</v>
      </c>
    </row>
    <row r="405" spans="2:9" x14ac:dyDescent="0.3">
      <c r="B405" s="16" t="s">
        <v>288</v>
      </c>
      <c r="C405" s="38" t="s">
        <v>203</v>
      </c>
      <c r="D405" s="16">
        <v>30</v>
      </c>
      <c r="E405" s="16" t="s">
        <v>25</v>
      </c>
      <c r="F405" s="16" t="s">
        <v>146</v>
      </c>
      <c r="G405" s="87" t="s">
        <v>333</v>
      </c>
      <c r="H405" s="17">
        <v>76989.994123829005</v>
      </c>
      <c r="I405" s="48" t="s">
        <v>329</v>
      </c>
    </row>
    <row r="406" spans="2:9" x14ac:dyDescent="0.3">
      <c r="B406" s="16" t="s">
        <v>288</v>
      </c>
      <c r="C406" s="38" t="s">
        <v>203</v>
      </c>
      <c r="D406" s="16">
        <v>31</v>
      </c>
      <c r="E406" s="16" t="s">
        <v>29</v>
      </c>
      <c r="F406" s="16" t="s">
        <v>146</v>
      </c>
      <c r="G406" s="87" t="s">
        <v>334</v>
      </c>
      <c r="H406" s="17">
        <v>76989.994123829005</v>
      </c>
      <c r="I406" s="48" t="s">
        <v>329</v>
      </c>
    </row>
    <row r="407" spans="2:9" x14ac:dyDescent="0.3">
      <c r="B407" s="16" t="s">
        <v>288</v>
      </c>
      <c r="C407" s="38" t="s">
        <v>203</v>
      </c>
      <c r="D407" s="16">
        <v>39</v>
      </c>
      <c r="E407" s="16" t="s">
        <v>33</v>
      </c>
      <c r="F407" s="16" t="s">
        <v>335</v>
      </c>
      <c r="G407" s="87" t="s">
        <v>336</v>
      </c>
      <c r="H407" s="17">
        <v>93.03094277049955</v>
      </c>
      <c r="I407" s="48" t="s">
        <v>337</v>
      </c>
    </row>
    <row r="408" spans="2:9" x14ac:dyDescent="0.3">
      <c r="B408" s="16" t="s">
        <v>288</v>
      </c>
      <c r="C408" s="38" t="s">
        <v>203</v>
      </c>
      <c r="D408" s="16">
        <v>45</v>
      </c>
      <c r="E408" s="16" t="s">
        <v>35</v>
      </c>
      <c r="F408" s="16" t="s">
        <v>160</v>
      </c>
      <c r="G408" s="87" t="s">
        <v>338</v>
      </c>
      <c r="H408" s="17">
        <v>9520</v>
      </c>
      <c r="I408" s="48" t="s">
        <v>327</v>
      </c>
    </row>
    <row r="409" spans="2:9" x14ac:dyDescent="0.3">
      <c r="B409" s="16" t="s">
        <v>288</v>
      </c>
      <c r="C409" s="38" t="s">
        <v>203</v>
      </c>
      <c r="D409" s="16">
        <v>66</v>
      </c>
      <c r="E409" s="16" t="s">
        <v>37</v>
      </c>
      <c r="F409" s="16" t="s">
        <v>160</v>
      </c>
      <c r="G409" s="87" t="s">
        <v>339</v>
      </c>
      <c r="H409" s="17">
        <v>4597.6138827154155</v>
      </c>
      <c r="I409" s="48" t="s">
        <v>327</v>
      </c>
    </row>
    <row r="410" spans="2:9" x14ac:dyDescent="0.3">
      <c r="B410" s="16" t="s">
        <v>288</v>
      </c>
      <c r="C410" s="38" t="s">
        <v>203</v>
      </c>
      <c r="D410" s="16">
        <v>67</v>
      </c>
      <c r="E410" s="16" t="s">
        <v>39</v>
      </c>
      <c r="F410" s="16" t="s">
        <v>160</v>
      </c>
      <c r="G410" s="87" t="s">
        <v>340</v>
      </c>
      <c r="H410" s="17">
        <v>4597.6138827154155</v>
      </c>
      <c r="I410" s="48" t="s">
        <v>327</v>
      </c>
    </row>
    <row r="411" spans="2:9" x14ac:dyDescent="0.3">
      <c r="B411" s="16" t="s">
        <v>288</v>
      </c>
      <c r="C411" s="38" t="s">
        <v>203</v>
      </c>
      <c r="D411" s="16">
        <v>77</v>
      </c>
      <c r="E411" s="16" t="s">
        <v>41</v>
      </c>
      <c r="F411" s="16" t="s">
        <v>160</v>
      </c>
      <c r="G411" s="87" t="s">
        <v>341</v>
      </c>
      <c r="H411" s="17">
        <v>1725</v>
      </c>
      <c r="I411" s="48" t="s">
        <v>342</v>
      </c>
    </row>
    <row r="412" spans="2:9" x14ac:dyDescent="0.3">
      <c r="B412" s="16" t="s">
        <v>288</v>
      </c>
      <c r="C412" s="38" t="s">
        <v>203</v>
      </c>
      <c r="D412" s="16">
        <v>87</v>
      </c>
      <c r="E412" s="16" t="s">
        <v>43</v>
      </c>
      <c r="F412" s="16" t="s">
        <v>160</v>
      </c>
      <c r="G412" s="87" t="s">
        <v>343</v>
      </c>
      <c r="H412" s="17">
        <v>3622.9549999999999</v>
      </c>
      <c r="I412" s="48" t="s">
        <v>342</v>
      </c>
    </row>
    <row r="413" spans="2:9" x14ac:dyDescent="0.3">
      <c r="B413" s="16" t="s">
        <v>288</v>
      </c>
      <c r="C413" s="38" t="s">
        <v>203</v>
      </c>
      <c r="D413" s="16">
        <v>102</v>
      </c>
      <c r="E413" s="16" t="s">
        <v>45</v>
      </c>
      <c r="F413" s="16" t="s">
        <v>160</v>
      </c>
      <c r="G413" s="87" t="s">
        <v>344</v>
      </c>
      <c r="H413" s="17">
        <v>706.65043826864508</v>
      </c>
      <c r="I413" s="48" t="s">
        <v>342</v>
      </c>
    </row>
    <row r="414" spans="2:9" x14ac:dyDescent="0.3">
      <c r="B414" s="16" t="s">
        <v>288</v>
      </c>
      <c r="C414" s="38" t="s">
        <v>203</v>
      </c>
      <c r="D414" s="16">
        <v>113</v>
      </c>
      <c r="E414" s="16" t="s">
        <v>47</v>
      </c>
      <c r="F414" s="16" t="s">
        <v>146</v>
      </c>
      <c r="G414" s="87" t="s">
        <v>345</v>
      </c>
      <c r="H414" s="17">
        <v>689724</v>
      </c>
      <c r="I414" s="48" t="s">
        <v>346</v>
      </c>
    </row>
    <row r="415" spans="2:9" x14ac:dyDescent="0.3">
      <c r="B415" s="16" t="s">
        <v>288</v>
      </c>
      <c r="C415" s="38" t="s">
        <v>203</v>
      </c>
      <c r="D415" s="16">
        <v>114</v>
      </c>
      <c r="E415" s="16" t="s">
        <v>49</v>
      </c>
      <c r="F415" s="16" t="s">
        <v>146</v>
      </c>
      <c r="G415" s="87" t="s">
        <v>347</v>
      </c>
      <c r="H415" s="17">
        <v>730184</v>
      </c>
      <c r="I415" s="48" t="s">
        <v>346</v>
      </c>
    </row>
    <row r="416" spans="2:9" x14ac:dyDescent="0.3">
      <c r="B416" s="16" t="s">
        <v>288</v>
      </c>
      <c r="C416" s="38" t="s">
        <v>203</v>
      </c>
      <c r="D416" s="16">
        <v>118</v>
      </c>
      <c r="E416" s="16" t="s">
        <v>51</v>
      </c>
      <c r="F416" s="16" t="s">
        <v>146</v>
      </c>
      <c r="G416" s="87" t="s">
        <v>348</v>
      </c>
      <c r="H416" s="17">
        <v>583071</v>
      </c>
      <c r="I416" s="48" t="s">
        <v>346</v>
      </c>
    </row>
    <row r="417" spans="2:9" x14ac:dyDescent="0.3">
      <c r="B417" s="16" t="s">
        <v>288</v>
      </c>
      <c r="C417" s="38" t="s">
        <v>203</v>
      </c>
      <c r="D417" s="16">
        <v>131</v>
      </c>
      <c r="E417" s="16" t="s">
        <v>53</v>
      </c>
      <c r="F417" s="16" t="s">
        <v>146</v>
      </c>
      <c r="G417" s="87" t="s">
        <v>349</v>
      </c>
      <c r="H417" s="17">
        <v>8086.1730008578697</v>
      </c>
      <c r="I417" s="48" t="s">
        <v>337</v>
      </c>
    </row>
    <row r="418" spans="2:9" x14ac:dyDescent="0.3">
      <c r="B418" s="16" t="s">
        <v>288</v>
      </c>
      <c r="C418" s="38" t="s">
        <v>203</v>
      </c>
      <c r="D418" s="16">
        <v>137</v>
      </c>
      <c r="E418" s="16" t="s">
        <v>55</v>
      </c>
      <c r="F418" s="16" t="s">
        <v>160</v>
      </c>
      <c r="G418" s="87" t="s">
        <v>350</v>
      </c>
      <c r="H418" s="17">
        <v>8284.3754368187456</v>
      </c>
      <c r="I418" s="48" t="s">
        <v>351</v>
      </c>
    </row>
    <row r="419" spans="2:9" x14ac:dyDescent="0.3">
      <c r="B419" s="16" t="s">
        <v>288</v>
      </c>
      <c r="C419" s="38" t="s">
        <v>203</v>
      </c>
      <c r="D419" s="16">
        <v>143</v>
      </c>
      <c r="E419" s="16" t="s">
        <v>57</v>
      </c>
      <c r="F419" s="16" t="s">
        <v>335</v>
      </c>
      <c r="G419" s="87" t="s">
        <v>352</v>
      </c>
      <c r="H419" s="17">
        <v>2688.02</v>
      </c>
      <c r="I419" s="48" t="s">
        <v>342</v>
      </c>
    </row>
    <row r="420" spans="2:9" x14ac:dyDescent="0.3">
      <c r="B420" s="16" t="s">
        <v>288</v>
      </c>
      <c r="C420" s="38" t="s">
        <v>203</v>
      </c>
      <c r="D420" s="16">
        <v>155</v>
      </c>
      <c r="E420" s="16" t="s">
        <v>59</v>
      </c>
      <c r="F420" s="16" t="s">
        <v>147</v>
      </c>
      <c r="G420" s="87" t="s">
        <v>353</v>
      </c>
      <c r="H420" s="17">
        <v>14553.646712997557</v>
      </c>
      <c r="I420" s="48" t="s">
        <v>354</v>
      </c>
    </row>
    <row r="421" spans="2:9" x14ac:dyDescent="0.3">
      <c r="B421" s="16" t="s">
        <v>288</v>
      </c>
      <c r="C421" s="38" t="s">
        <v>203</v>
      </c>
      <c r="D421" s="16">
        <v>156</v>
      </c>
      <c r="E421" s="16" t="s">
        <v>61</v>
      </c>
      <c r="F421" s="16" t="s">
        <v>147</v>
      </c>
      <c r="G421" s="87" t="s">
        <v>355</v>
      </c>
      <c r="H421" s="17">
        <v>8856.0488508878752</v>
      </c>
      <c r="I421" s="48" t="s">
        <v>354</v>
      </c>
    </row>
    <row r="422" spans="2:9" x14ac:dyDescent="0.3">
      <c r="B422" s="16" t="s">
        <v>288</v>
      </c>
      <c r="C422" s="38" t="s">
        <v>203</v>
      </c>
      <c r="D422" s="16">
        <v>222</v>
      </c>
      <c r="E422" s="16" t="s">
        <v>63</v>
      </c>
      <c r="F422" s="16" t="s">
        <v>146</v>
      </c>
      <c r="G422" s="87" t="s">
        <v>356</v>
      </c>
      <c r="H422" s="17">
        <v>74189.515793205632</v>
      </c>
      <c r="I422" s="48" t="s">
        <v>329</v>
      </c>
    </row>
    <row r="423" spans="2:9" x14ac:dyDescent="0.3">
      <c r="B423" s="16" t="s">
        <v>288</v>
      </c>
      <c r="C423" s="38" t="s">
        <v>203</v>
      </c>
      <c r="D423" s="16">
        <v>224</v>
      </c>
      <c r="E423" s="16" t="s">
        <v>65</v>
      </c>
      <c r="F423" s="16" t="s">
        <v>146</v>
      </c>
      <c r="G423" s="87" t="s">
        <v>357</v>
      </c>
      <c r="H423" s="17">
        <v>74189.515793205632</v>
      </c>
      <c r="I423" s="48" t="s">
        <v>329</v>
      </c>
    </row>
    <row r="424" spans="2:9" x14ac:dyDescent="0.3">
      <c r="B424" s="16" t="s">
        <v>288</v>
      </c>
      <c r="C424" s="38" t="s">
        <v>203</v>
      </c>
      <c r="D424" s="16">
        <v>229</v>
      </c>
      <c r="E424" s="16" t="s">
        <v>67</v>
      </c>
      <c r="F424" s="16" t="s">
        <v>146</v>
      </c>
      <c r="G424" s="87" t="s">
        <v>358</v>
      </c>
      <c r="H424" s="17">
        <v>32774.484888564744</v>
      </c>
      <c r="I424" s="48" t="s">
        <v>329</v>
      </c>
    </row>
    <row r="425" spans="2:9" x14ac:dyDescent="0.3">
      <c r="B425" s="16" t="s">
        <v>288</v>
      </c>
      <c r="C425" s="38" t="s">
        <v>203</v>
      </c>
      <c r="D425" s="16">
        <v>232</v>
      </c>
      <c r="E425" s="16" t="s">
        <v>69</v>
      </c>
      <c r="F425" s="16" t="s">
        <v>146</v>
      </c>
      <c r="G425" s="87" t="s">
        <v>359</v>
      </c>
      <c r="H425" s="17">
        <v>62569.471150896337</v>
      </c>
      <c r="I425" s="48" t="s">
        <v>329</v>
      </c>
    </row>
    <row r="426" spans="2:9" x14ac:dyDescent="0.3">
      <c r="B426" s="16" t="s">
        <v>288</v>
      </c>
      <c r="C426" s="38" t="s">
        <v>203</v>
      </c>
      <c r="D426" s="16">
        <v>237</v>
      </c>
      <c r="E426" s="16" t="s">
        <v>70</v>
      </c>
      <c r="F426" s="16" t="s">
        <v>146</v>
      </c>
      <c r="G426" s="87" t="s">
        <v>360</v>
      </c>
      <c r="H426" s="17">
        <v>62569.471150896337</v>
      </c>
      <c r="I426" s="48" t="s">
        <v>329</v>
      </c>
    </row>
    <row r="427" spans="2:9" x14ac:dyDescent="0.3">
      <c r="B427" s="16" t="s">
        <v>288</v>
      </c>
      <c r="C427" s="38" t="s">
        <v>203</v>
      </c>
      <c r="D427" s="16">
        <v>238</v>
      </c>
      <c r="E427" s="16" t="s">
        <v>71</v>
      </c>
      <c r="F427" s="16" t="s">
        <v>146</v>
      </c>
      <c r="G427" s="87" t="s">
        <v>361</v>
      </c>
      <c r="H427" s="17">
        <v>62569.471150896337</v>
      </c>
      <c r="I427" s="48" t="s">
        <v>329</v>
      </c>
    </row>
    <row r="428" spans="2:9" x14ac:dyDescent="0.3">
      <c r="B428" s="16" t="s">
        <v>288</v>
      </c>
      <c r="C428" s="38" t="s">
        <v>203</v>
      </c>
      <c r="D428" s="16">
        <v>241</v>
      </c>
      <c r="E428" s="16" t="s">
        <v>72</v>
      </c>
      <c r="F428" s="16" t="s">
        <v>146</v>
      </c>
      <c r="G428" s="87" t="s">
        <v>362</v>
      </c>
      <c r="H428" s="17">
        <v>66744.524898160031</v>
      </c>
      <c r="I428" s="48" t="s">
        <v>329</v>
      </c>
    </row>
    <row r="429" spans="2:9" x14ac:dyDescent="0.3">
      <c r="B429" s="16" t="s">
        <v>288</v>
      </c>
      <c r="C429" s="38" t="s">
        <v>203</v>
      </c>
      <c r="D429" s="16">
        <v>242</v>
      </c>
      <c r="E429" s="16" t="s">
        <v>73</v>
      </c>
      <c r="F429" s="16" t="s">
        <v>146</v>
      </c>
      <c r="G429" s="87" t="s">
        <v>363</v>
      </c>
      <c r="H429" s="17">
        <v>66744.524898160031</v>
      </c>
      <c r="I429" s="48" t="s">
        <v>329</v>
      </c>
    </row>
    <row r="430" spans="2:9" x14ac:dyDescent="0.3">
      <c r="B430" s="16" t="s">
        <v>288</v>
      </c>
      <c r="C430" s="38" t="s">
        <v>203</v>
      </c>
      <c r="D430" s="16">
        <v>245</v>
      </c>
      <c r="E430" s="16" t="s">
        <v>74</v>
      </c>
      <c r="F430" s="16" t="s">
        <v>146</v>
      </c>
      <c r="G430" s="87" t="s">
        <v>364</v>
      </c>
      <c r="H430" s="17">
        <v>37556.705372686876</v>
      </c>
      <c r="I430" s="48" t="s">
        <v>329</v>
      </c>
    </row>
    <row r="431" spans="2:9" x14ac:dyDescent="0.3">
      <c r="B431" s="16" t="s">
        <v>288</v>
      </c>
      <c r="C431" s="38" t="s">
        <v>203</v>
      </c>
      <c r="D431" s="16">
        <v>273</v>
      </c>
      <c r="E431" s="16" t="s">
        <v>75</v>
      </c>
      <c r="F431" s="16" t="s">
        <v>146</v>
      </c>
      <c r="G431" s="87" t="s">
        <v>365</v>
      </c>
      <c r="H431" s="17">
        <v>537098.84491286182</v>
      </c>
      <c r="I431" s="48" t="s">
        <v>346</v>
      </c>
    </row>
    <row r="432" spans="2:9" x14ac:dyDescent="0.3">
      <c r="B432" s="16" t="s">
        <v>288</v>
      </c>
      <c r="C432" s="38" t="s">
        <v>203</v>
      </c>
      <c r="D432" s="16">
        <v>284</v>
      </c>
      <c r="E432" s="16" t="s">
        <v>76</v>
      </c>
      <c r="F432" s="16" t="s">
        <v>146</v>
      </c>
      <c r="G432" s="87" t="s">
        <v>366</v>
      </c>
      <c r="H432" s="17">
        <v>50075.607163582477</v>
      </c>
      <c r="I432" s="48" t="s">
        <v>329</v>
      </c>
    </row>
    <row r="433" spans="2:9" x14ac:dyDescent="0.3">
      <c r="B433" s="16" t="s">
        <v>288</v>
      </c>
      <c r="C433" s="38" t="s">
        <v>203</v>
      </c>
      <c r="D433" s="16">
        <v>304</v>
      </c>
      <c r="E433" s="16" t="s">
        <v>77</v>
      </c>
      <c r="F433" s="16" t="s">
        <v>165</v>
      </c>
      <c r="G433" s="87" t="s">
        <v>367</v>
      </c>
      <c r="H433" s="17">
        <v>1491.1119185291211</v>
      </c>
      <c r="I433" s="48" t="s">
        <v>368</v>
      </c>
    </row>
    <row r="434" spans="2:9" x14ac:dyDescent="0.3">
      <c r="B434" s="16" t="s">
        <v>288</v>
      </c>
      <c r="C434" s="38" t="s">
        <v>203</v>
      </c>
      <c r="D434" s="16">
        <v>305</v>
      </c>
      <c r="E434" s="16" t="s">
        <v>78</v>
      </c>
      <c r="F434" s="16" t="s">
        <v>165</v>
      </c>
      <c r="G434" s="87" t="s">
        <v>369</v>
      </c>
      <c r="H434" s="17">
        <v>10741.705465751824</v>
      </c>
      <c r="I434" s="48" t="s">
        <v>368</v>
      </c>
    </row>
    <row r="435" spans="2:9" x14ac:dyDescent="0.3">
      <c r="B435" s="16" t="s">
        <v>288</v>
      </c>
      <c r="C435" s="38" t="s">
        <v>203</v>
      </c>
      <c r="D435" s="20">
        <v>426</v>
      </c>
      <c r="E435" s="20" t="s">
        <v>79</v>
      </c>
      <c r="F435" s="20" t="s">
        <v>146</v>
      </c>
      <c r="G435" s="88" t="s">
        <v>370</v>
      </c>
      <c r="H435" s="21">
        <v>66457.20292131562</v>
      </c>
      <c r="I435" s="49" t="s">
        <v>329</v>
      </c>
    </row>
    <row r="436" spans="2:9" x14ac:dyDescent="0.3">
      <c r="B436" s="16" t="s">
        <v>288</v>
      </c>
      <c r="C436" s="16" t="s">
        <v>204</v>
      </c>
      <c r="D436" s="16">
        <v>4</v>
      </c>
      <c r="E436" s="16" t="s">
        <v>5</v>
      </c>
      <c r="F436" s="16" t="s">
        <v>160</v>
      </c>
      <c r="G436" s="87" t="s">
        <v>326</v>
      </c>
      <c r="H436" s="17">
        <v>4592.527839322267</v>
      </c>
      <c r="I436" s="48" t="s">
        <v>327</v>
      </c>
    </row>
    <row r="437" spans="2:9" x14ac:dyDescent="0.3">
      <c r="B437" s="16" t="s">
        <v>288</v>
      </c>
      <c r="C437" s="16" t="s">
        <v>204</v>
      </c>
      <c r="D437" s="16">
        <v>17</v>
      </c>
      <c r="E437" s="16" t="s">
        <v>9</v>
      </c>
      <c r="F437" s="16" t="s">
        <v>146</v>
      </c>
      <c r="G437" s="87" t="s">
        <v>328</v>
      </c>
      <c r="H437" s="17">
        <v>67513.129849974139</v>
      </c>
      <c r="I437" s="48" t="s">
        <v>329</v>
      </c>
    </row>
    <row r="438" spans="2:9" x14ac:dyDescent="0.3">
      <c r="B438" s="16" t="s">
        <v>288</v>
      </c>
      <c r="C438" s="16" t="s">
        <v>204</v>
      </c>
      <c r="D438" s="16">
        <v>21</v>
      </c>
      <c r="E438" s="16" t="s">
        <v>13</v>
      </c>
      <c r="F438" s="16" t="s">
        <v>146</v>
      </c>
      <c r="G438" s="87" t="s">
        <v>330</v>
      </c>
      <c r="H438" s="17">
        <v>45408.998228898963</v>
      </c>
      <c r="I438" s="48" t="s">
        <v>329</v>
      </c>
    </row>
    <row r="439" spans="2:9" x14ac:dyDescent="0.3">
      <c r="B439" s="16" t="s">
        <v>288</v>
      </c>
      <c r="C439" s="16" t="s">
        <v>204</v>
      </c>
      <c r="D439" s="16">
        <v>28</v>
      </c>
      <c r="E439" s="16" t="s">
        <v>17</v>
      </c>
      <c r="F439" s="16" t="s">
        <v>146</v>
      </c>
      <c r="G439" s="87" t="s">
        <v>331</v>
      </c>
      <c r="H439" s="17">
        <v>66293.844433687773</v>
      </c>
      <c r="I439" s="48" t="s">
        <v>329</v>
      </c>
    </row>
    <row r="440" spans="2:9" x14ac:dyDescent="0.3">
      <c r="B440" s="16" t="s">
        <v>288</v>
      </c>
      <c r="C440" s="16" t="s">
        <v>204</v>
      </c>
      <c r="D440" s="16">
        <v>29</v>
      </c>
      <c r="E440" s="16" t="s">
        <v>21</v>
      </c>
      <c r="F440" s="16" t="s">
        <v>146</v>
      </c>
      <c r="G440" s="87" t="s">
        <v>332</v>
      </c>
      <c r="H440" s="17">
        <v>66293.844433687773</v>
      </c>
      <c r="I440" s="48" t="s">
        <v>329</v>
      </c>
    </row>
    <row r="441" spans="2:9" x14ac:dyDescent="0.3">
      <c r="B441" s="16" t="s">
        <v>288</v>
      </c>
      <c r="C441" s="16" t="s">
        <v>204</v>
      </c>
      <c r="D441" s="16">
        <v>30</v>
      </c>
      <c r="E441" s="16" t="s">
        <v>25</v>
      </c>
      <c r="F441" s="16" t="s">
        <v>146</v>
      </c>
      <c r="G441" s="87" t="s">
        <v>333</v>
      </c>
      <c r="H441" s="17">
        <v>66293.844433687773</v>
      </c>
      <c r="I441" s="48" t="s">
        <v>329</v>
      </c>
    </row>
    <row r="442" spans="2:9" x14ac:dyDescent="0.3">
      <c r="B442" s="16" t="s">
        <v>288</v>
      </c>
      <c r="C442" s="16" t="s">
        <v>204</v>
      </c>
      <c r="D442" s="16">
        <v>31</v>
      </c>
      <c r="E442" s="16" t="s">
        <v>29</v>
      </c>
      <c r="F442" s="16" t="s">
        <v>146</v>
      </c>
      <c r="G442" s="87" t="s">
        <v>334</v>
      </c>
      <c r="H442" s="17">
        <v>66293.844433687773</v>
      </c>
      <c r="I442" s="48" t="s">
        <v>329</v>
      </c>
    </row>
    <row r="443" spans="2:9" x14ac:dyDescent="0.3">
      <c r="B443" s="16" t="s">
        <v>288</v>
      </c>
      <c r="C443" s="16" t="s">
        <v>204</v>
      </c>
      <c r="D443" s="16">
        <v>39</v>
      </c>
      <c r="E443" s="16" t="s">
        <v>33</v>
      </c>
      <c r="F443" s="16" t="s">
        <v>335</v>
      </c>
      <c r="G443" s="87" t="s">
        <v>336</v>
      </c>
      <c r="H443" s="17">
        <v>93.03094277049955</v>
      </c>
      <c r="I443" s="48" t="s">
        <v>337</v>
      </c>
    </row>
    <row r="444" spans="2:9" x14ac:dyDescent="0.3">
      <c r="B444" s="16" t="s">
        <v>288</v>
      </c>
      <c r="C444" s="16" t="s">
        <v>204</v>
      </c>
      <c r="D444" s="16">
        <v>45</v>
      </c>
      <c r="E444" s="16" t="s">
        <v>35</v>
      </c>
      <c r="F444" s="16" t="s">
        <v>160</v>
      </c>
      <c r="G444" s="87" t="s">
        <v>338</v>
      </c>
      <c r="H444" s="17">
        <v>9520</v>
      </c>
      <c r="I444" s="48" t="s">
        <v>327</v>
      </c>
    </row>
    <row r="445" spans="2:9" x14ac:dyDescent="0.3">
      <c r="B445" s="16" t="s">
        <v>288</v>
      </c>
      <c r="C445" s="16" t="s">
        <v>204</v>
      </c>
      <c r="D445" s="16">
        <v>66</v>
      </c>
      <c r="E445" s="16" t="s">
        <v>37</v>
      </c>
      <c r="F445" s="16" t="s">
        <v>160</v>
      </c>
      <c r="G445" s="87" t="s">
        <v>339</v>
      </c>
      <c r="H445" s="17">
        <v>4597.6138827154155</v>
      </c>
      <c r="I445" s="48" t="s">
        <v>327</v>
      </c>
    </row>
    <row r="446" spans="2:9" x14ac:dyDescent="0.3">
      <c r="B446" s="16" t="s">
        <v>288</v>
      </c>
      <c r="C446" s="16" t="s">
        <v>204</v>
      </c>
      <c r="D446" s="16">
        <v>67</v>
      </c>
      <c r="E446" s="16" t="s">
        <v>39</v>
      </c>
      <c r="F446" s="16" t="s">
        <v>160</v>
      </c>
      <c r="G446" s="87" t="s">
        <v>340</v>
      </c>
      <c r="H446" s="17">
        <v>4597.6138827154155</v>
      </c>
      <c r="I446" s="48" t="s">
        <v>327</v>
      </c>
    </row>
    <row r="447" spans="2:9" x14ac:dyDescent="0.3">
      <c r="B447" s="16" t="s">
        <v>288</v>
      </c>
      <c r="C447" s="16" t="s">
        <v>204</v>
      </c>
      <c r="D447" s="16">
        <v>77</v>
      </c>
      <c r="E447" s="16" t="s">
        <v>41</v>
      </c>
      <c r="F447" s="16" t="s">
        <v>160</v>
      </c>
      <c r="G447" s="87" t="s">
        <v>341</v>
      </c>
      <c r="H447" s="17">
        <v>1072.4818927453596</v>
      </c>
      <c r="I447" s="48" t="s">
        <v>342</v>
      </c>
    </row>
    <row r="448" spans="2:9" x14ac:dyDescent="0.3">
      <c r="B448" s="16" t="s">
        <v>288</v>
      </c>
      <c r="C448" s="16" t="s">
        <v>204</v>
      </c>
      <c r="D448" s="16">
        <v>87</v>
      </c>
      <c r="E448" s="16" t="s">
        <v>43</v>
      </c>
      <c r="F448" s="16" t="s">
        <v>160</v>
      </c>
      <c r="G448" s="87" t="s">
        <v>343</v>
      </c>
      <c r="H448" s="17">
        <v>3622.9549999999999</v>
      </c>
      <c r="I448" s="48" t="s">
        <v>342</v>
      </c>
    </row>
    <row r="449" spans="2:9" x14ac:dyDescent="0.3">
      <c r="B449" s="16" t="s">
        <v>288</v>
      </c>
      <c r="C449" s="16" t="s">
        <v>204</v>
      </c>
      <c r="D449" s="16">
        <v>102</v>
      </c>
      <c r="E449" s="16" t="s">
        <v>45</v>
      </c>
      <c r="F449" s="16" t="s">
        <v>160</v>
      </c>
      <c r="G449" s="87" t="s">
        <v>344</v>
      </c>
      <c r="H449" s="17">
        <v>706.65043826864508</v>
      </c>
      <c r="I449" s="48" t="s">
        <v>342</v>
      </c>
    </row>
    <row r="450" spans="2:9" x14ac:dyDescent="0.3">
      <c r="B450" s="16" t="s">
        <v>288</v>
      </c>
      <c r="C450" s="16" t="s">
        <v>204</v>
      </c>
      <c r="D450" s="16">
        <v>113</v>
      </c>
      <c r="E450" s="16" t="s">
        <v>47</v>
      </c>
      <c r="F450" s="16" t="s">
        <v>146</v>
      </c>
      <c r="G450" s="87" t="s">
        <v>345</v>
      </c>
      <c r="H450" s="17">
        <v>689724</v>
      </c>
      <c r="I450" s="48" t="s">
        <v>346</v>
      </c>
    </row>
    <row r="451" spans="2:9" x14ac:dyDescent="0.3">
      <c r="B451" s="16" t="s">
        <v>288</v>
      </c>
      <c r="C451" s="16" t="s">
        <v>204</v>
      </c>
      <c r="D451" s="16">
        <v>114</v>
      </c>
      <c r="E451" s="16" t="s">
        <v>49</v>
      </c>
      <c r="F451" s="16" t="s">
        <v>146</v>
      </c>
      <c r="G451" s="87" t="s">
        <v>347</v>
      </c>
      <c r="H451" s="17">
        <v>730184</v>
      </c>
      <c r="I451" s="48" t="s">
        <v>346</v>
      </c>
    </row>
    <row r="452" spans="2:9" x14ac:dyDescent="0.3">
      <c r="B452" s="16" t="s">
        <v>288</v>
      </c>
      <c r="C452" s="16" t="s">
        <v>204</v>
      </c>
      <c r="D452" s="16">
        <v>118</v>
      </c>
      <c r="E452" s="16" t="s">
        <v>51</v>
      </c>
      <c r="F452" s="16" t="s">
        <v>146</v>
      </c>
      <c r="G452" s="87" t="s">
        <v>348</v>
      </c>
      <c r="H452" s="17">
        <v>583071</v>
      </c>
      <c r="I452" s="48" t="s">
        <v>346</v>
      </c>
    </row>
    <row r="453" spans="2:9" x14ac:dyDescent="0.3">
      <c r="B453" s="16" t="s">
        <v>288</v>
      </c>
      <c r="C453" s="16" t="s">
        <v>204</v>
      </c>
      <c r="D453" s="16">
        <v>131</v>
      </c>
      <c r="E453" s="16" t="s">
        <v>53</v>
      </c>
      <c r="F453" s="16" t="s">
        <v>146</v>
      </c>
      <c r="G453" s="87" t="s">
        <v>349</v>
      </c>
      <c r="H453" s="17">
        <v>4403.1475037252803</v>
      </c>
      <c r="I453" s="48" t="s">
        <v>337</v>
      </c>
    </row>
    <row r="454" spans="2:9" x14ac:dyDescent="0.3">
      <c r="B454" s="16" t="s">
        <v>288</v>
      </c>
      <c r="C454" s="16" t="s">
        <v>204</v>
      </c>
      <c r="D454" s="16">
        <v>137</v>
      </c>
      <c r="E454" s="16" t="s">
        <v>55</v>
      </c>
      <c r="F454" s="16" t="s">
        <v>160</v>
      </c>
      <c r="G454" s="87" t="s">
        <v>350</v>
      </c>
      <c r="H454" s="17">
        <v>8284.3754368187456</v>
      </c>
      <c r="I454" s="48" t="s">
        <v>351</v>
      </c>
    </row>
    <row r="455" spans="2:9" x14ac:dyDescent="0.3">
      <c r="B455" s="16" t="s">
        <v>288</v>
      </c>
      <c r="C455" s="16" t="s">
        <v>204</v>
      </c>
      <c r="D455" s="16">
        <v>143</v>
      </c>
      <c r="E455" s="16" t="s">
        <v>57</v>
      </c>
      <c r="F455" s="16" t="s">
        <v>335</v>
      </c>
      <c r="G455" s="87" t="s">
        <v>352</v>
      </c>
      <c r="H455" s="17">
        <v>2688.02</v>
      </c>
      <c r="I455" s="48" t="s">
        <v>342</v>
      </c>
    </row>
    <row r="456" spans="2:9" x14ac:dyDescent="0.3">
      <c r="B456" s="16" t="s">
        <v>288</v>
      </c>
      <c r="C456" s="16" t="s">
        <v>204</v>
      </c>
      <c r="D456" s="16">
        <v>155</v>
      </c>
      <c r="E456" s="16" t="s">
        <v>59</v>
      </c>
      <c r="F456" s="16" t="s">
        <v>147</v>
      </c>
      <c r="G456" s="87" t="s">
        <v>353</v>
      </c>
      <c r="H456" s="17">
        <v>14553.646712997557</v>
      </c>
      <c r="I456" s="48" t="s">
        <v>354</v>
      </c>
    </row>
    <row r="457" spans="2:9" x14ac:dyDescent="0.3">
      <c r="B457" s="16" t="s">
        <v>288</v>
      </c>
      <c r="C457" s="16" t="s">
        <v>204</v>
      </c>
      <c r="D457" s="16">
        <v>156</v>
      </c>
      <c r="E457" s="16" t="s">
        <v>61</v>
      </c>
      <c r="F457" s="16" t="s">
        <v>147</v>
      </c>
      <c r="G457" s="87" t="s">
        <v>355</v>
      </c>
      <c r="H457" s="17">
        <v>8856.0488508878752</v>
      </c>
      <c r="I457" s="48" t="s">
        <v>354</v>
      </c>
    </row>
    <row r="458" spans="2:9" x14ac:dyDescent="0.3">
      <c r="B458" s="16" t="s">
        <v>288</v>
      </c>
      <c r="C458" s="16" t="s">
        <v>204</v>
      </c>
      <c r="D458" s="16">
        <v>222</v>
      </c>
      <c r="E458" s="16" t="s">
        <v>63</v>
      </c>
      <c r="F458" s="16" t="s">
        <v>146</v>
      </c>
      <c r="G458" s="87" t="s">
        <v>356</v>
      </c>
      <c r="H458" s="17">
        <v>52510.212105535429</v>
      </c>
      <c r="I458" s="48" t="s">
        <v>329</v>
      </c>
    </row>
    <row r="459" spans="2:9" x14ac:dyDescent="0.3">
      <c r="B459" s="16" t="s">
        <v>288</v>
      </c>
      <c r="C459" s="16" t="s">
        <v>204</v>
      </c>
      <c r="D459" s="16">
        <v>224</v>
      </c>
      <c r="E459" s="16" t="s">
        <v>65</v>
      </c>
      <c r="F459" s="16" t="s">
        <v>146</v>
      </c>
      <c r="G459" s="87" t="s">
        <v>357</v>
      </c>
      <c r="H459" s="17">
        <v>52510.212105535429</v>
      </c>
      <c r="I459" s="48" t="s">
        <v>329</v>
      </c>
    </row>
    <row r="460" spans="2:9" x14ac:dyDescent="0.3">
      <c r="B460" s="16" t="s">
        <v>288</v>
      </c>
      <c r="C460" s="16" t="s">
        <v>204</v>
      </c>
      <c r="D460" s="16">
        <v>229</v>
      </c>
      <c r="E460" s="16" t="s">
        <v>67</v>
      </c>
      <c r="F460" s="16" t="s">
        <v>146</v>
      </c>
      <c r="G460" s="87" t="s">
        <v>358</v>
      </c>
      <c r="H460" s="17">
        <v>37988.607484472763</v>
      </c>
      <c r="I460" s="48" t="s">
        <v>329</v>
      </c>
    </row>
    <row r="461" spans="2:9" x14ac:dyDescent="0.3">
      <c r="B461" s="16" t="s">
        <v>288</v>
      </c>
      <c r="C461" s="16" t="s">
        <v>204</v>
      </c>
      <c r="D461" s="16">
        <v>232</v>
      </c>
      <c r="E461" s="16" t="s">
        <v>69</v>
      </c>
      <c r="F461" s="16" t="s">
        <v>146</v>
      </c>
      <c r="G461" s="87" t="s">
        <v>359</v>
      </c>
      <c r="H461" s="17">
        <v>62569.471150896337</v>
      </c>
      <c r="I461" s="48" t="s">
        <v>329</v>
      </c>
    </row>
    <row r="462" spans="2:9" x14ac:dyDescent="0.3">
      <c r="B462" s="16" t="s">
        <v>288</v>
      </c>
      <c r="C462" s="16" t="s">
        <v>204</v>
      </c>
      <c r="D462" s="16">
        <v>237</v>
      </c>
      <c r="E462" s="16" t="s">
        <v>70</v>
      </c>
      <c r="F462" s="16" t="s">
        <v>146</v>
      </c>
      <c r="G462" s="87" t="s">
        <v>360</v>
      </c>
      <c r="H462" s="17">
        <v>62569.471150896337</v>
      </c>
      <c r="I462" s="48" t="s">
        <v>329</v>
      </c>
    </row>
    <row r="463" spans="2:9" x14ac:dyDescent="0.3">
      <c r="B463" s="16" t="s">
        <v>288</v>
      </c>
      <c r="C463" s="16" t="s">
        <v>204</v>
      </c>
      <c r="D463" s="16">
        <v>238</v>
      </c>
      <c r="E463" s="16" t="s">
        <v>71</v>
      </c>
      <c r="F463" s="16" t="s">
        <v>146</v>
      </c>
      <c r="G463" s="87" t="s">
        <v>361</v>
      </c>
      <c r="H463" s="17">
        <v>62569.471150896337</v>
      </c>
      <c r="I463" s="48" t="s">
        <v>329</v>
      </c>
    </row>
    <row r="464" spans="2:9" x14ac:dyDescent="0.3">
      <c r="B464" s="16" t="s">
        <v>288</v>
      </c>
      <c r="C464" s="16" t="s">
        <v>204</v>
      </c>
      <c r="D464" s="16">
        <v>241</v>
      </c>
      <c r="E464" s="16" t="s">
        <v>72</v>
      </c>
      <c r="F464" s="16" t="s">
        <v>146</v>
      </c>
      <c r="G464" s="87" t="s">
        <v>362</v>
      </c>
      <c r="H464" s="17">
        <v>66743.748726248989</v>
      </c>
      <c r="I464" s="48" t="s">
        <v>329</v>
      </c>
    </row>
    <row r="465" spans="2:9" x14ac:dyDescent="0.3">
      <c r="B465" s="16" t="s">
        <v>288</v>
      </c>
      <c r="C465" s="16" t="s">
        <v>204</v>
      </c>
      <c r="D465" s="16">
        <v>242</v>
      </c>
      <c r="E465" s="16" t="s">
        <v>73</v>
      </c>
      <c r="F465" s="16" t="s">
        <v>146</v>
      </c>
      <c r="G465" s="87" t="s">
        <v>363</v>
      </c>
      <c r="H465" s="17">
        <v>66743.748726248989</v>
      </c>
      <c r="I465" s="48" t="s">
        <v>329</v>
      </c>
    </row>
    <row r="466" spans="2:9" x14ac:dyDescent="0.3">
      <c r="B466" s="16" t="s">
        <v>288</v>
      </c>
      <c r="C466" s="16" t="s">
        <v>204</v>
      </c>
      <c r="D466" s="16">
        <v>245</v>
      </c>
      <c r="E466" s="16" t="s">
        <v>74</v>
      </c>
      <c r="F466" s="16" t="s">
        <v>146</v>
      </c>
      <c r="G466" s="87" t="s">
        <v>364</v>
      </c>
      <c r="H466" s="17">
        <v>53630.975272196854</v>
      </c>
      <c r="I466" s="48" t="s">
        <v>329</v>
      </c>
    </row>
    <row r="467" spans="2:9" x14ac:dyDescent="0.3">
      <c r="B467" s="16" t="s">
        <v>288</v>
      </c>
      <c r="C467" s="16" t="s">
        <v>204</v>
      </c>
      <c r="D467" s="16">
        <v>273</v>
      </c>
      <c r="E467" s="16" t="s">
        <v>75</v>
      </c>
      <c r="F467" s="16" t="s">
        <v>146</v>
      </c>
      <c r="G467" s="87" t="s">
        <v>365</v>
      </c>
      <c r="H467" s="17">
        <v>537098.84491286182</v>
      </c>
      <c r="I467" s="48" t="s">
        <v>346</v>
      </c>
    </row>
    <row r="468" spans="2:9" x14ac:dyDescent="0.3">
      <c r="B468" s="16" t="s">
        <v>288</v>
      </c>
      <c r="C468" s="16" t="s">
        <v>204</v>
      </c>
      <c r="D468" s="16">
        <v>284</v>
      </c>
      <c r="E468" s="16" t="s">
        <v>76</v>
      </c>
      <c r="F468" s="16" t="s">
        <v>146</v>
      </c>
      <c r="G468" s="87" t="s">
        <v>366</v>
      </c>
      <c r="H468" s="17">
        <v>50075.607163582477</v>
      </c>
      <c r="I468" s="48" t="s">
        <v>329</v>
      </c>
    </row>
    <row r="469" spans="2:9" x14ac:dyDescent="0.3">
      <c r="B469" s="16" t="s">
        <v>288</v>
      </c>
      <c r="C469" s="16" t="s">
        <v>204</v>
      </c>
      <c r="D469" s="16">
        <v>304</v>
      </c>
      <c r="E469" s="16" t="s">
        <v>77</v>
      </c>
      <c r="F469" s="16" t="s">
        <v>165</v>
      </c>
      <c r="G469" s="87" t="s">
        <v>367</v>
      </c>
      <c r="H469" s="17">
        <v>1491.1119185291211</v>
      </c>
      <c r="I469" s="48" t="s">
        <v>368</v>
      </c>
    </row>
    <row r="470" spans="2:9" x14ac:dyDescent="0.3">
      <c r="B470" s="16" t="s">
        <v>288</v>
      </c>
      <c r="C470" s="16" t="s">
        <v>204</v>
      </c>
      <c r="D470" s="16">
        <v>305</v>
      </c>
      <c r="E470" s="16" t="s">
        <v>78</v>
      </c>
      <c r="F470" s="16" t="s">
        <v>165</v>
      </c>
      <c r="G470" s="87" t="s">
        <v>369</v>
      </c>
      <c r="H470" s="17">
        <v>10741.705465751824</v>
      </c>
      <c r="I470" s="48" t="s">
        <v>368</v>
      </c>
    </row>
    <row r="471" spans="2:9" x14ac:dyDescent="0.3">
      <c r="B471" s="16" t="s">
        <v>288</v>
      </c>
      <c r="C471" s="16" t="s">
        <v>204</v>
      </c>
      <c r="D471" s="20">
        <v>426</v>
      </c>
      <c r="E471" s="20" t="s">
        <v>79</v>
      </c>
      <c r="F471" s="20" t="s">
        <v>146</v>
      </c>
      <c r="G471" s="88" t="s">
        <v>370</v>
      </c>
      <c r="H471" s="21">
        <v>66457.20292131562</v>
      </c>
      <c r="I471" s="49" t="s">
        <v>329</v>
      </c>
    </row>
    <row r="472" spans="2:9" x14ac:dyDescent="0.3">
      <c r="B472" s="16" t="s">
        <v>288</v>
      </c>
      <c r="C472" s="16" t="s">
        <v>205</v>
      </c>
      <c r="D472" s="16">
        <v>4</v>
      </c>
      <c r="E472" s="16" t="s">
        <v>5</v>
      </c>
      <c r="F472" s="16" t="s">
        <v>160</v>
      </c>
      <c r="G472" s="87" t="s">
        <v>326</v>
      </c>
      <c r="H472" s="17">
        <v>4592.527839322267</v>
      </c>
      <c r="I472" s="48" t="s">
        <v>327</v>
      </c>
    </row>
    <row r="473" spans="2:9" x14ac:dyDescent="0.3">
      <c r="B473" s="16" t="s">
        <v>288</v>
      </c>
      <c r="C473" s="16" t="s">
        <v>205</v>
      </c>
      <c r="D473" s="16">
        <v>17</v>
      </c>
      <c r="E473" s="16" t="s">
        <v>9</v>
      </c>
      <c r="F473" s="16" t="s">
        <v>146</v>
      </c>
      <c r="G473" s="87" t="s">
        <v>328</v>
      </c>
      <c r="H473" s="17">
        <v>73988.763015483259</v>
      </c>
      <c r="I473" s="48" t="s">
        <v>329</v>
      </c>
    </row>
    <row r="474" spans="2:9" x14ac:dyDescent="0.3">
      <c r="B474" s="16" t="s">
        <v>288</v>
      </c>
      <c r="C474" s="16" t="s">
        <v>205</v>
      </c>
      <c r="D474" s="16">
        <v>21</v>
      </c>
      <c r="E474" s="16" t="s">
        <v>13</v>
      </c>
      <c r="F474" s="16" t="s">
        <v>146</v>
      </c>
      <c r="G474" s="87" t="s">
        <v>330</v>
      </c>
      <c r="H474" s="17">
        <v>88421.410440161577</v>
      </c>
      <c r="I474" s="48" t="s">
        <v>329</v>
      </c>
    </row>
    <row r="475" spans="2:9" x14ac:dyDescent="0.3">
      <c r="B475" s="16" t="s">
        <v>288</v>
      </c>
      <c r="C475" s="16" t="s">
        <v>205</v>
      </c>
      <c r="D475" s="16">
        <v>28</v>
      </c>
      <c r="E475" s="16" t="s">
        <v>17</v>
      </c>
      <c r="F475" s="16" t="s">
        <v>146</v>
      </c>
      <c r="G475" s="87" t="s">
        <v>331</v>
      </c>
      <c r="H475" s="17">
        <v>62494.357740150946</v>
      </c>
      <c r="I475" s="48" t="s">
        <v>329</v>
      </c>
    </row>
    <row r="476" spans="2:9" x14ac:dyDescent="0.3">
      <c r="B476" s="16" t="s">
        <v>288</v>
      </c>
      <c r="C476" s="16" t="s">
        <v>205</v>
      </c>
      <c r="D476" s="16">
        <v>29</v>
      </c>
      <c r="E476" s="16" t="s">
        <v>21</v>
      </c>
      <c r="F476" s="16" t="s">
        <v>146</v>
      </c>
      <c r="G476" s="87" t="s">
        <v>332</v>
      </c>
      <c r="H476" s="17">
        <v>62494.357740150946</v>
      </c>
      <c r="I476" s="48" t="s">
        <v>329</v>
      </c>
    </row>
    <row r="477" spans="2:9" x14ac:dyDescent="0.3">
      <c r="B477" s="16" t="s">
        <v>288</v>
      </c>
      <c r="C477" s="16" t="s">
        <v>205</v>
      </c>
      <c r="D477" s="16">
        <v>30</v>
      </c>
      <c r="E477" s="16" t="s">
        <v>25</v>
      </c>
      <c r="F477" s="16" t="s">
        <v>146</v>
      </c>
      <c r="G477" s="87" t="s">
        <v>333</v>
      </c>
      <c r="H477" s="17">
        <v>62494.357740150946</v>
      </c>
      <c r="I477" s="48" t="s">
        <v>329</v>
      </c>
    </row>
    <row r="478" spans="2:9" x14ac:dyDescent="0.3">
      <c r="B478" s="16" t="s">
        <v>288</v>
      </c>
      <c r="C478" s="16" t="s">
        <v>205</v>
      </c>
      <c r="D478" s="16">
        <v>31</v>
      </c>
      <c r="E478" s="16" t="s">
        <v>29</v>
      </c>
      <c r="F478" s="16" t="s">
        <v>146</v>
      </c>
      <c r="G478" s="87" t="s">
        <v>334</v>
      </c>
      <c r="H478" s="17">
        <v>62494.357740150946</v>
      </c>
      <c r="I478" s="48" t="s">
        <v>329</v>
      </c>
    </row>
    <row r="479" spans="2:9" x14ac:dyDescent="0.3">
      <c r="B479" s="16" t="s">
        <v>288</v>
      </c>
      <c r="C479" s="16" t="s">
        <v>205</v>
      </c>
      <c r="D479" s="16">
        <v>39</v>
      </c>
      <c r="E479" s="16" t="s">
        <v>33</v>
      </c>
      <c r="F479" s="16" t="s">
        <v>335</v>
      </c>
      <c r="G479" s="87" t="s">
        <v>336</v>
      </c>
      <c r="H479" s="17">
        <v>85.11761053534596</v>
      </c>
      <c r="I479" s="48" t="s">
        <v>337</v>
      </c>
    </row>
    <row r="480" spans="2:9" x14ac:dyDescent="0.3">
      <c r="B480" s="16" t="s">
        <v>288</v>
      </c>
      <c r="C480" s="16" t="s">
        <v>205</v>
      </c>
      <c r="D480" s="16">
        <v>45</v>
      </c>
      <c r="E480" s="16" t="s">
        <v>35</v>
      </c>
      <c r="F480" s="16" t="s">
        <v>160</v>
      </c>
      <c r="G480" s="87" t="s">
        <v>338</v>
      </c>
      <c r="H480" s="17">
        <v>9520</v>
      </c>
      <c r="I480" s="48" t="s">
        <v>327</v>
      </c>
    </row>
    <row r="481" spans="2:9" x14ac:dyDescent="0.3">
      <c r="B481" s="16" t="s">
        <v>288</v>
      </c>
      <c r="C481" s="16" t="s">
        <v>205</v>
      </c>
      <c r="D481" s="16">
        <v>66</v>
      </c>
      <c r="E481" s="16" t="s">
        <v>37</v>
      </c>
      <c r="F481" s="16" t="s">
        <v>160</v>
      </c>
      <c r="G481" s="87" t="s">
        <v>339</v>
      </c>
      <c r="H481" s="17">
        <v>4597.6138827154155</v>
      </c>
      <c r="I481" s="48" t="s">
        <v>327</v>
      </c>
    </row>
    <row r="482" spans="2:9" x14ac:dyDescent="0.3">
      <c r="B482" s="16" t="s">
        <v>288</v>
      </c>
      <c r="C482" s="16" t="s">
        <v>205</v>
      </c>
      <c r="D482" s="16">
        <v>67</v>
      </c>
      <c r="E482" s="16" t="s">
        <v>39</v>
      </c>
      <c r="F482" s="16" t="s">
        <v>160</v>
      </c>
      <c r="G482" s="87" t="s">
        <v>340</v>
      </c>
      <c r="H482" s="17">
        <v>4597.6138827154155</v>
      </c>
      <c r="I482" s="48" t="s">
        <v>327</v>
      </c>
    </row>
    <row r="483" spans="2:9" x14ac:dyDescent="0.3">
      <c r="B483" s="16" t="s">
        <v>288</v>
      </c>
      <c r="C483" s="16" t="s">
        <v>205</v>
      </c>
      <c r="D483" s="16">
        <v>77</v>
      </c>
      <c r="E483" s="16" t="s">
        <v>41</v>
      </c>
      <c r="F483" s="16" t="s">
        <v>160</v>
      </c>
      <c r="G483" s="87" t="s">
        <v>341</v>
      </c>
      <c r="H483" s="17">
        <v>1725</v>
      </c>
      <c r="I483" s="48" t="s">
        <v>342</v>
      </c>
    </row>
    <row r="484" spans="2:9" x14ac:dyDescent="0.3">
      <c r="B484" s="16" t="s">
        <v>288</v>
      </c>
      <c r="C484" s="16" t="s">
        <v>205</v>
      </c>
      <c r="D484" s="16">
        <v>87</v>
      </c>
      <c r="E484" s="16" t="s">
        <v>43</v>
      </c>
      <c r="F484" s="16" t="s">
        <v>160</v>
      </c>
      <c r="G484" s="87" t="s">
        <v>343</v>
      </c>
      <c r="H484" s="17">
        <v>3622.9549999999999</v>
      </c>
      <c r="I484" s="48" t="s">
        <v>342</v>
      </c>
    </row>
    <row r="485" spans="2:9" x14ac:dyDescent="0.3">
      <c r="B485" s="16" t="s">
        <v>288</v>
      </c>
      <c r="C485" s="16" t="s">
        <v>205</v>
      </c>
      <c r="D485" s="16">
        <v>102</v>
      </c>
      <c r="E485" s="16" t="s">
        <v>45</v>
      </c>
      <c r="F485" s="16" t="s">
        <v>160</v>
      </c>
      <c r="G485" s="87" t="s">
        <v>344</v>
      </c>
      <c r="H485" s="17">
        <v>697.28328620922002</v>
      </c>
      <c r="I485" s="48" t="s">
        <v>342</v>
      </c>
    </row>
    <row r="486" spans="2:9" x14ac:dyDescent="0.3">
      <c r="B486" s="16" t="s">
        <v>288</v>
      </c>
      <c r="C486" s="16" t="s">
        <v>205</v>
      </c>
      <c r="D486" s="16">
        <v>113</v>
      </c>
      <c r="E486" s="16" t="s">
        <v>47</v>
      </c>
      <c r="F486" s="16" t="s">
        <v>146</v>
      </c>
      <c r="G486" s="87" t="s">
        <v>345</v>
      </c>
      <c r="H486" s="17">
        <v>689724</v>
      </c>
      <c r="I486" s="48" t="s">
        <v>346</v>
      </c>
    </row>
    <row r="487" spans="2:9" x14ac:dyDescent="0.3">
      <c r="B487" s="16" t="s">
        <v>288</v>
      </c>
      <c r="C487" s="16" t="s">
        <v>205</v>
      </c>
      <c r="D487" s="16">
        <v>114</v>
      </c>
      <c r="E487" s="16" t="s">
        <v>49</v>
      </c>
      <c r="F487" s="16" t="s">
        <v>146</v>
      </c>
      <c r="G487" s="87" t="s">
        <v>347</v>
      </c>
      <c r="H487" s="17">
        <v>730184</v>
      </c>
      <c r="I487" s="48" t="s">
        <v>346</v>
      </c>
    </row>
    <row r="488" spans="2:9" x14ac:dyDescent="0.3">
      <c r="B488" s="16" t="s">
        <v>288</v>
      </c>
      <c r="C488" s="16" t="s">
        <v>205</v>
      </c>
      <c r="D488" s="16">
        <v>118</v>
      </c>
      <c r="E488" s="16" t="s">
        <v>51</v>
      </c>
      <c r="F488" s="16" t="s">
        <v>146</v>
      </c>
      <c r="G488" s="87" t="s">
        <v>348</v>
      </c>
      <c r="H488" s="17">
        <v>583071</v>
      </c>
      <c r="I488" s="48" t="s">
        <v>346</v>
      </c>
    </row>
    <row r="489" spans="2:9" x14ac:dyDescent="0.3">
      <c r="B489" s="16" t="s">
        <v>288</v>
      </c>
      <c r="C489" s="16" t="s">
        <v>205</v>
      </c>
      <c r="D489" s="16">
        <v>131</v>
      </c>
      <c r="E489" s="16" t="s">
        <v>53</v>
      </c>
      <c r="F489" s="16" t="s">
        <v>146</v>
      </c>
      <c r="G489" s="87" t="s">
        <v>349</v>
      </c>
      <c r="H489" s="17">
        <v>10251.993792033109</v>
      </c>
      <c r="I489" s="48" t="s">
        <v>337</v>
      </c>
    </row>
    <row r="490" spans="2:9" x14ac:dyDescent="0.3">
      <c r="B490" s="16" t="s">
        <v>288</v>
      </c>
      <c r="C490" s="16" t="s">
        <v>205</v>
      </c>
      <c r="D490" s="16">
        <v>137</v>
      </c>
      <c r="E490" s="16" t="s">
        <v>55</v>
      </c>
      <c r="F490" s="16" t="s">
        <v>160</v>
      </c>
      <c r="G490" s="87" t="s">
        <v>350</v>
      </c>
      <c r="H490" s="17">
        <v>8284.3754368187456</v>
      </c>
      <c r="I490" s="48" t="s">
        <v>351</v>
      </c>
    </row>
    <row r="491" spans="2:9" x14ac:dyDescent="0.3">
      <c r="B491" s="16" t="s">
        <v>288</v>
      </c>
      <c r="C491" s="16" t="s">
        <v>205</v>
      </c>
      <c r="D491" s="16">
        <v>143</v>
      </c>
      <c r="E491" s="16" t="s">
        <v>57</v>
      </c>
      <c r="F491" s="16" t="s">
        <v>335</v>
      </c>
      <c r="G491" s="87" t="s">
        <v>352</v>
      </c>
      <c r="H491" s="17">
        <v>2688.02</v>
      </c>
      <c r="I491" s="48" t="s">
        <v>342</v>
      </c>
    </row>
    <row r="492" spans="2:9" x14ac:dyDescent="0.3">
      <c r="B492" s="16" t="s">
        <v>288</v>
      </c>
      <c r="C492" s="16" t="s">
        <v>205</v>
      </c>
      <c r="D492" s="16">
        <v>155</v>
      </c>
      <c r="E492" s="16" t="s">
        <v>59</v>
      </c>
      <c r="F492" s="16" t="s">
        <v>147</v>
      </c>
      <c r="G492" s="87" t="s">
        <v>353</v>
      </c>
      <c r="H492" s="17">
        <v>17665.935644076566</v>
      </c>
      <c r="I492" s="48" t="s">
        <v>354</v>
      </c>
    </row>
    <row r="493" spans="2:9" x14ac:dyDescent="0.3">
      <c r="B493" s="16" t="s">
        <v>288</v>
      </c>
      <c r="C493" s="16" t="s">
        <v>205</v>
      </c>
      <c r="D493" s="16">
        <v>156</v>
      </c>
      <c r="E493" s="16" t="s">
        <v>61</v>
      </c>
      <c r="F493" s="16" t="s">
        <v>147</v>
      </c>
      <c r="G493" s="87" t="s">
        <v>355</v>
      </c>
      <c r="H493" s="17">
        <v>8856.0488508878752</v>
      </c>
      <c r="I493" s="48" t="s">
        <v>354</v>
      </c>
    </row>
    <row r="494" spans="2:9" x14ac:dyDescent="0.3">
      <c r="B494" s="16" t="s">
        <v>288</v>
      </c>
      <c r="C494" s="16" t="s">
        <v>205</v>
      </c>
      <c r="D494" s="16">
        <v>222</v>
      </c>
      <c r="E494" s="16" t="s">
        <v>63</v>
      </c>
      <c r="F494" s="16" t="s">
        <v>146</v>
      </c>
      <c r="G494" s="87" t="s">
        <v>356</v>
      </c>
      <c r="H494" s="17">
        <v>74061.822994938499</v>
      </c>
      <c r="I494" s="48" t="s">
        <v>329</v>
      </c>
    </row>
    <row r="495" spans="2:9" x14ac:dyDescent="0.3">
      <c r="B495" s="16" t="s">
        <v>288</v>
      </c>
      <c r="C495" s="16" t="s">
        <v>205</v>
      </c>
      <c r="D495" s="16">
        <v>224</v>
      </c>
      <c r="E495" s="16" t="s">
        <v>65</v>
      </c>
      <c r="F495" s="16" t="s">
        <v>146</v>
      </c>
      <c r="G495" s="87" t="s">
        <v>357</v>
      </c>
      <c r="H495" s="17">
        <v>74061.822994938499</v>
      </c>
      <c r="I495" s="48" t="s">
        <v>329</v>
      </c>
    </row>
    <row r="496" spans="2:9" x14ac:dyDescent="0.3">
      <c r="B496" s="16" t="s">
        <v>288</v>
      </c>
      <c r="C496" s="16" t="s">
        <v>205</v>
      </c>
      <c r="D496" s="16">
        <v>229</v>
      </c>
      <c r="E496" s="16" t="s">
        <v>67</v>
      </c>
      <c r="F496" s="16" t="s">
        <v>146</v>
      </c>
      <c r="G496" s="87" t="s">
        <v>358</v>
      </c>
      <c r="H496" s="17">
        <v>23617.093016037241</v>
      </c>
      <c r="I496" s="48" t="s">
        <v>329</v>
      </c>
    </row>
    <row r="497" spans="2:9" x14ac:dyDescent="0.3">
      <c r="B497" s="16" t="s">
        <v>288</v>
      </c>
      <c r="C497" s="16" t="s">
        <v>205</v>
      </c>
      <c r="D497" s="16">
        <v>232</v>
      </c>
      <c r="E497" s="16" t="s">
        <v>69</v>
      </c>
      <c r="F497" s="16" t="s">
        <v>146</v>
      </c>
      <c r="G497" s="87" t="s">
        <v>359</v>
      </c>
      <c r="H497" s="17">
        <v>72014.005173305733</v>
      </c>
      <c r="I497" s="48" t="s">
        <v>329</v>
      </c>
    </row>
    <row r="498" spans="2:9" x14ac:dyDescent="0.3">
      <c r="B498" s="16" t="s">
        <v>288</v>
      </c>
      <c r="C498" s="16" t="s">
        <v>205</v>
      </c>
      <c r="D498" s="16">
        <v>237</v>
      </c>
      <c r="E498" s="16" t="s">
        <v>70</v>
      </c>
      <c r="F498" s="16" t="s">
        <v>146</v>
      </c>
      <c r="G498" s="87" t="s">
        <v>360</v>
      </c>
      <c r="H498" s="17">
        <v>57099.962958454031</v>
      </c>
      <c r="I498" s="48" t="s">
        <v>329</v>
      </c>
    </row>
    <row r="499" spans="2:9" x14ac:dyDescent="0.3">
      <c r="B499" s="16" t="s">
        <v>288</v>
      </c>
      <c r="C499" s="16" t="s">
        <v>205</v>
      </c>
      <c r="D499" s="16">
        <v>238</v>
      </c>
      <c r="E499" s="16" t="s">
        <v>71</v>
      </c>
      <c r="F499" s="16" t="s">
        <v>146</v>
      </c>
      <c r="G499" s="87" t="s">
        <v>361</v>
      </c>
      <c r="H499" s="17">
        <v>57099.962958454031</v>
      </c>
      <c r="I499" s="48" t="s">
        <v>329</v>
      </c>
    </row>
    <row r="500" spans="2:9" x14ac:dyDescent="0.3">
      <c r="B500" s="16" t="s">
        <v>288</v>
      </c>
      <c r="C500" s="16" t="s">
        <v>205</v>
      </c>
      <c r="D500" s="16">
        <v>241</v>
      </c>
      <c r="E500" s="16" t="s">
        <v>72</v>
      </c>
      <c r="F500" s="16" t="s">
        <v>146</v>
      </c>
      <c r="G500" s="87" t="s">
        <v>362</v>
      </c>
      <c r="H500" s="17">
        <v>74312.201030756405</v>
      </c>
      <c r="I500" s="48" t="s">
        <v>329</v>
      </c>
    </row>
    <row r="501" spans="2:9" x14ac:dyDescent="0.3">
      <c r="B501" s="16" t="s">
        <v>288</v>
      </c>
      <c r="C501" s="16" t="s">
        <v>205</v>
      </c>
      <c r="D501" s="16">
        <v>242</v>
      </c>
      <c r="E501" s="16" t="s">
        <v>73</v>
      </c>
      <c r="F501" s="16" t="s">
        <v>146</v>
      </c>
      <c r="G501" s="87" t="s">
        <v>363</v>
      </c>
      <c r="H501" s="17">
        <v>74312.201030756405</v>
      </c>
      <c r="I501" s="48" t="s">
        <v>329</v>
      </c>
    </row>
    <row r="502" spans="2:9" x14ac:dyDescent="0.3">
      <c r="B502" s="16" t="s">
        <v>288</v>
      </c>
      <c r="C502" s="16" t="s">
        <v>205</v>
      </c>
      <c r="D502" s="16">
        <v>245</v>
      </c>
      <c r="E502" s="16" t="s">
        <v>74</v>
      </c>
      <c r="F502" s="16" t="s">
        <v>146</v>
      </c>
      <c r="G502" s="87" t="s">
        <v>364</v>
      </c>
      <c r="H502" s="17">
        <v>22319.950002987807</v>
      </c>
      <c r="I502" s="48" t="s">
        <v>329</v>
      </c>
    </row>
    <row r="503" spans="2:9" x14ac:dyDescent="0.3">
      <c r="B503" s="16" t="s">
        <v>288</v>
      </c>
      <c r="C503" s="16" t="s">
        <v>205</v>
      </c>
      <c r="D503" s="16">
        <v>273</v>
      </c>
      <c r="E503" s="16" t="s">
        <v>75</v>
      </c>
      <c r="F503" s="16" t="s">
        <v>146</v>
      </c>
      <c r="G503" s="87" t="s">
        <v>365</v>
      </c>
      <c r="H503" s="17">
        <v>537098.84491286182</v>
      </c>
      <c r="I503" s="48" t="s">
        <v>346</v>
      </c>
    </row>
    <row r="504" spans="2:9" x14ac:dyDescent="0.3">
      <c r="B504" s="16" t="s">
        <v>288</v>
      </c>
      <c r="C504" s="16" t="s">
        <v>205</v>
      </c>
      <c r="D504" s="16">
        <v>284</v>
      </c>
      <c r="E504" s="16" t="s">
        <v>76</v>
      </c>
      <c r="F504" s="16" t="s">
        <v>146</v>
      </c>
      <c r="G504" s="87" t="s">
        <v>366</v>
      </c>
      <c r="H504" s="17">
        <v>63095.265026113942</v>
      </c>
      <c r="I504" s="48" t="s">
        <v>329</v>
      </c>
    </row>
    <row r="505" spans="2:9" x14ac:dyDescent="0.3">
      <c r="B505" s="16" t="s">
        <v>288</v>
      </c>
      <c r="C505" s="16" t="s">
        <v>205</v>
      </c>
      <c r="D505" s="16">
        <v>304</v>
      </c>
      <c r="E505" s="16" t="s">
        <v>77</v>
      </c>
      <c r="F505" s="16" t="s">
        <v>165</v>
      </c>
      <c r="G505" s="87" t="s">
        <v>367</v>
      </c>
      <c r="H505" s="17">
        <v>1491.1119185291211</v>
      </c>
      <c r="I505" s="48" t="s">
        <v>368</v>
      </c>
    </row>
    <row r="506" spans="2:9" x14ac:dyDescent="0.3">
      <c r="B506" s="16" t="s">
        <v>288</v>
      </c>
      <c r="C506" s="16" t="s">
        <v>205</v>
      </c>
      <c r="D506" s="16">
        <v>305</v>
      </c>
      <c r="E506" s="16" t="s">
        <v>78</v>
      </c>
      <c r="F506" s="16" t="s">
        <v>165</v>
      </c>
      <c r="G506" s="87" t="s">
        <v>369</v>
      </c>
      <c r="H506" s="17">
        <v>10741.705465751824</v>
      </c>
      <c r="I506" s="48" t="s">
        <v>368</v>
      </c>
    </row>
    <row r="507" spans="2:9" x14ac:dyDescent="0.3">
      <c r="B507" s="16" t="s">
        <v>288</v>
      </c>
      <c r="C507" s="16" t="s">
        <v>205</v>
      </c>
      <c r="D507" s="20">
        <v>426</v>
      </c>
      <c r="E507" s="20" t="s">
        <v>79</v>
      </c>
      <c r="F507" s="20" t="s">
        <v>146</v>
      </c>
      <c r="G507" s="88" t="s">
        <v>370</v>
      </c>
      <c r="H507" s="21">
        <v>66457.20292131562</v>
      </c>
      <c r="I507" s="49" t="s">
        <v>329</v>
      </c>
    </row>
    <row r="508" spans="2:9" x14ac:dyDescent="0.3">
      <c r="B508" s="16" t="s">
        <v>288</v>
      </c>
      <c r="C508" s="16" t="s">
        <v>206</v>
      </c>
      <c r="D508" s="16">
        <v>4</v>
      </c>
      <c r="E508" s="16" t="s">
        <v>5</v>
      </c>
      <c r="F508" s="16" t="s">
        <v>160</v>
      </c>
      <c r="G508" s="87" t="s">
        <v>326</v>
      </c>
      <c r="H508" s="17">
        <v>4592.527839322267</v>
      </c>
      <c r="I508" s="48" t="s">
        <v>327</v>
      </c>
    </row>
    <row r="509" spans="2:9" x14ac:dyDescent="0.3">
      <c r="B509" s="16" t="s">
        <v>288</v>
      </c>
      <c r="C509" s="16" t="s">
        <v>206</v>
      </c>
      <c r="D509" s="16">
        <v>17</v>
      </c>
      <c r="E509" s="16" t="s">
        <v>9</v>
      </c>
      <c r="F509" s="16" t="s">
        <v>146</v>
      </c>
      <c r="G509" s="87" t="s">
        <v>328</v>
      </c>
      <c r="H509" s="17">
        <v>106480.01</v>
      </c>
      <c r="I509" s="48" t="s">
        <v>329</v>
      </c>
    </row>
    <row r="510" spans="2:9" x14ac:dyDescent="0.3">
      <c r="B510" s="16" t="s">
        <v>288</v>
      </c>
      <c r="C510" s="16" t="s">
        <v>206</v>
      </c>
      <c r="D510" s="16">
        <v>21</v>
      </c>
      <c r="E510" s="16" t="s">
        <v>13</v>
      </c>
      <c r="F510" s="16" t="s">
        <v>146</v>
      </c>
      <c r="G510" s="87" t="s">
        <v>330</v>
      </c>
      <c r="H510" s="17">
        <v>111699.35185250637</v>
      </c>
      <c r="I510" s="48" t="s">
        <v>329</v>
      </c>
    </row>
    <row r="511" spans="2:9" x14ac:dyDescent="0.3">
      <c r="B511" s="16" t="s">
        <v>288</v>
      </c>
      <c r="C511" s="16" t="s">
        <v>206</v>
      </c>
      <c r="D511" s="16">
        <v>28</v>
      </c>
      <c r="E511" s="16" t="s">
        <v>17</v>
      </c>
      <c r="F511" s="16" t="s">
        <v>146</v>
      </c>
      <c r="G511" s="87" t="s">
        <v>331</v>
      </c>
      <c r="H511" s="17">
        <v>76989.994123829005</v>
      </c>
      <c r="I511" s="48" t="s">
        <v>329</v>
      </c>
    </row>
    <row r="512" spans="2:9" x14ac:dyDescent="0.3">
      <c r="B512" s="16" t="s">
        <v>288</v>
      </c>
      <c r="C512" s="16" t="s">
        <v>206</v>
      </c>
      <c r="D512" s="16">
        <v>29</v>
      </c>
      <c r="E512" s="16" t="s">
        <v>21</v>
      </c>
      <c r="F512" s="16" t="s">
        <v>146</v>
      </c>
      <c r="G512" s="87" t="s">
        <v>332</v>
      </c>
      <c r="H512" s="17">
        <v>76989.994123829005</v>
      </c>
      <c r="I512" s="48" t="s">
        <v>329</v>
      </c>
    </row>
    <row r="513" spans="2:9" x14ac:dyDescent="0.3">
      <c r="B513" s="16" t="s">
        <v>288</v>
      </c>
      <c r="C513" s="16" t="s">
        <v>206</v>
      </c>
      <c r="D513" s="16">
        <v>30</v>
      </c>
      <c r="E513" s="16" t="s">
        <v>25</v>
      </c>
      <c r="F513" s="16" t="s">
        <v>146</v>
      </c>
      <c r="G513" s="87" t="s">
        <v>333</v>
      </c>
      <c r="H513" s="17">
        <v>76989.994123829005</v>
      </c>
      <c r="I513" s="48" t="s">
        <v>329</v>
      </c>
    </row>
    <row r="514" spans="2:9" x14ac:dyDescent="0.3">
      <c r="B514" s="16" t="s">
        <v>288</v>
      </c>
      <c r="C514" s="16" t="s">
        <v>206</v>
      </c>
      <c r="D514" s="16">
        <v>31</v>
      </c>
      <c r="E514" s="16" t="s">
        <v>29</v>
      </c>
      <c r="F514" s="16" t="s">
        <v>146</v>
      </c>
      <c r="G514" s="87" t="s">
        <v>334</v>
      </c>
      <c r="H514" s="17">
        <v>76989.994123829005</v>
      </c>
      <c r="I514" s="48" t="s">
        <v>329</v>
      </c>
    </row>
    <row r="515" spans="2:9" x14ac:dyDescent="0.3">
      <c r="B515" s="16" t="s">
        <v>288</v>
      </c>
      <c r="C515" s="16" t="s">
        <v>206</v>
      </c>
      <c r="D515" s="16">
        <v>39</v>
      </c>
      <c r="E515" s="16" t="s">
        <v>33</v>
      </c>
      <c r="F515" s="16" t="s">
        <v>335</v>
      </c>
      <c r="G515" s="87" t="s">
        <v>336</v>
      </c>
      <c r="H515" s="17">
        <v>93.03094277049955</v>
      </c>
      <c r="I515" s="48" t="s">
        <v>337</v>
      </c>
    </row>
    <row r="516" spans="2:9" x14ac:dyDescent="0.3">
      <c r="B516" s="16" t="s">
        <v>288</v>
      </c>
      <c r="C516" s="16" t="s">
        <v>206</v>
      </c>
      <c r="D516" s="16">
        <v>45</v>
      </c>
      <c r="E516" s="16" t="s">
        <v>35</v>
      </c>
      <c r="F516" s="16" t="s">
        <v>160</v>
      </c>
      <c r="G516" s="87" t="s">
        <v>338</v>
      </c>
      <c r="H516" s="17">
        <v>9520</v>
      </c>
      <c r="I516" s="48" t="s">
        <v>327</v>
      </c>
    </row>
    <row r="517" spans="2:9" x14ac:dyDescent="0.3">
      <c r="B517" s="16" t="s">
        <v>288</v>
      </c>
      <c r="C517" s="16" t="s">
        <v>206</v>
      </c>
      <c r="D517" s="16">
        <v>66</v>
      </c>
      <c r="E517" s="16" t="s">
        <v>37</v>
      </c>
      <c r="F517" s="16" t="s">
        <v>160</v>
      </c>
      <c r="G517" s="87" t="s">
        <v>339</v>
      </c>
      <c r="H517" s="17">
        <v>6580.3016784920028</v>
      </c>
      <c r="I517" s="48" t="s">
        <v>327</v>
      </c>
    </row>
    <row r="518" spans="2:9" x14ac:dyDescent="0.3">
      <c r="B518" s="16" t="s">
        <v>288</v>
      </c>
      <c r="C518" s="16" t="s">
        <v>206</v>
      </c>
      <c r="D518" s="16">
        <v>67</v>
      </c>
      <c r="E518" s="16" t="s">
        <v>39</v>
      </c>
      <c r="F518" s="16" t="s">
        <v>160</v>
      </c>
      <c r="G518" s="87" t="s">
        <v>340</v>
      </c>
      <c r="H518" s="17">
        <v>4352.5241969894387</v>
      </c>
      <c r="I518" s="48" t="s">
        <v>327</v>
      </c>
    </row>
    <row r="519" spans="2:9" x14ac:dyDescent="0.3">
      <c r="B519" s="16" t="s">
        <v>288</v>
      </c>
      <c r="C519" s="16" t="s">
        <v>206</v>
      </c>
      <c r="D519" s="16">
        <v>77</v>
      </c>
      <c r="E519" s="16" t="s">
        <v>41</v>
      </c>
      <c r="F519" s="16" t="s">
        <v>160</v>
      </c>
      <c r="G519" s="87" t="s">
        <v>341</v>
      </c>
      <c r="H519" s="17">
        <v>1645</v>
      </c>
      <c r="I519" s="48" t="s">
        <v>342</v>
      </c>
    </row>
    <row r="520" spans="2:9" x14ac:dyDescent="0.3">
      <c r="B520" s="16" t="s">
        <v>288</v>
      </c>
      <c r="C520" s="16" t="s">
        <v>206</v>
      </c>
      <c r="D520" s="16">
        <v>87</v>
      </c>
      <c r="E520" s="16" t="s">
        <v>43</v>
      </c>
      <c r="F520" s="16" t="s">
        <v>160</v>
      </c>
      <c r="G520" s="87" t="s">
        <v>343</v>
      </c>
      <c r="H520" s="17">
        <v>3622.9549999999999</v>
      </c>
      <c r="I520" s="48" t="s">
        <v>342</v>
      </c>
    </row>
    <row r="521" spans="2:9" x14ac:dyDescent="0.3">
      <c r="B521" s="16" t="s">
        <v>288</v>
      </c>
      <c r="C521" s="16" t="s">
        <v>206</v>
      </c>
      <c r="D521" s="16">
        <v>102</v>
      </c>
      <c r="E521" s="16" t="s">
        <v>45</v>
      </c>
      <c r="F521" s="16" t="s">
        <v>160</v>
      </c>
      <c r="G521" s="87" t="s">
        <v>344</v>
      </c>
      <c r="H521" s="17">
        <v>565.22205776050419</v>
      </c>
      <c r="I521" s="48" t="s">
        <v>342</v>
      </c>
    </row>
    <row r="522" spans="2:9" x14ac:dyDescent="0.3">
      <c r="B522" s="16" t="s">
        <v>288</v>
      </c>
      <c r="C522" s="16" t="s">
        <v>206</v>
      </c>
      <c r="D522" s="16">
        <v>113</v>
      </c>
      <c r="E522" s="16" t="s">
        <v>47</v>
      </c>
      <c r="F522" s="16" t="s">
        <v>146</v>
      </c>
      <c r="G522" s="87" t="s">
        <v>345</v>
      </c>
      <c r="H522" s="17">
        <v>689724</v>
      </c>
      <c r="I522" s="48" t="s">
        <v>346</v>
      </c>
    </row>
    <row r="523" spans="2:9" x14ac:dyDescent="0.3">
      <c r="B523" s="16" t="s">
        <v>288</v>
      </c>
      <c r="C523" s="16" t="s">
        <v>206</v>
      </c>
      <c r="D523" s="16">
        <v>114</v>
      </c>
      <c r="E523" s="16" t="s">
        <v>49</v>
      </c>
      <c r="F523" s="16" t="s">
        <v>146</v>
      </c>
      <c r="G523" s="87" t="s">
        <v>347</v>
      </c>
      <c r="H523" s="17">
        <v>730184</v>
      </c>
      <c r="I523" s="48" t="s">
        <v>346</v>
      </c>
    </row>
    <row r="524" spans="2:9" x14ac:dyDescent="0.3">
      <c r="B524" s="16" t="s">
        <v>288</v>
      </c>
      <c r="C524" s="16" t="s">
        <v>206</v>
      </c>
      <c r="D524" s="16">
        <v>118</v>
      </c>
      <c r="E524" s="16" t="s">
        <v>51</v>
      </c>
      <c r="F524" s="16" t="s">
        <v>146</v>
      </c>
      <c r="G524" s="87" t="s">
        <v>348</v>
      </c>
      <c r="H524" s="17">
        <v>540221.69999999995</v>
      </c>
      <c r="I524" s="48" t="s">
        <v>346</v>
      </c>
    </row>
    <row r="525" spans="2:9" x14ac:dyDescent="0.3">
      <c r="B525" s="16" t="s">
        <v>288</v>
      </c>
      <c r="C525" s="16" t="s">
        <v>206</v>
      </c>
      <c r="D525" s="16">
        <v>131</v>
      </c>
      <c r="E525" s="16" t="s">
        <v>53</v>
      </c>
      <c r="F525" s="16" t="s">
        <v>146</v>
      </c>
      <c r="G525" s="87" t="s">
        <v>349</v>
      </c>
      <c r="H525" s="17">
        <v>7926.7463652519828</v>
      </c>
      <c r="I525" s="48" t="s">
        <v>337</v>
      </c>
    </row>
    <row r="526" spans="2:9" x14ac:dyDescent="0.3">
      <c r="B526" s="16" t="s">
        <v>288</v>
      </c>
      <c r="C526" s="16" t="s">
        <v>206</v>
      </c>
      <c r="D526" s="16">
        <v>137</v>
      </c>
      <c r="E526" s="16" t="s">
        <v>55</v>
      </c>
      <c r="F526" s="16" t="s">
        <v>160</v>
      </c>
      <c r="G526" s="87" t="s">
        <v>350</v>
      </c>
      <c r="H526" s="17">
        <v>12287.053432857883</v>
      </c>
      <c r="I526" s="48" t="s">
        <v>351</v>
      </c>
    </row>
    <row r="527" spans="2:9" x14ac:dyDescent="0.3">
      <c r="B527" s="16" t="s">
        <v>288</v>
      </c>
      <c r="C527" s="16" t="s">
        <v>206</v>
      </c>
      <c r="D527" s="16">
        <v>143</v>
      </c>
      <c r="E527" s="16" t="s">
        <v>57</v>
      </c>
      <c r="F527" s="16" t="s">
        <v>335</v>
      </c>
      <c r="G527" s="87" t="s">
        <v>352</v>
      </c>
      <c r="H527" s="17">
        <v>2688.02</v>
      </c>
      <c r="I527" s="48" t="s">
        <v>342</v>
      </c>
    </row>
    <row r="528" spans="2:9" x14ac:dyDescent="0.3">
      <c r="B528" s="16" t="s">
        <v>288</v>
      </c>
      <c r="C528" s="16" t="s">
        <v>206</v>
      </c>
      <c r="D528" s="16">
        <v>155</v>
      </c>
      <c r="E528" s="16" t="s">
        <v>59</v>
      </c>
      <c r="F528" s="16" t="s">
        <v>147</v>
      </c>
      <c r="G528" s="87" t="s">
        <v>353</v>
      </c>
      <c r="H528" s="17">
        <v>14553.646712997557</v>
      </c>
      <c r="I528" s="48" t="s">
        <v>354</v>
      </c>
    </row>
    <row r="529" spans="2:9" x14ac:dyDescent="0.3">
      <c r="B529" s="16" t="s">
        <v>288</v>
      </c>
      <c r="C529" s="16" t="s">
        <v>206</v>
      </c>
      <c r="D529" s="16">
        <v>156</v>
      </c>
      <c r="E529" s="16" t="s">
        <v>61</v>
      </c>
      <c r="F529" s="16" t="s">
        <v>147</v>
      </c>
      <c r="G529" s="87" t="s">
        <v>355</v>
      </c>
      <c r="H529" s="17">
        <v>8856.0488508878752</v>
      </c>
      <c r="I529" s="48" t="s">
        <v>354</v>
      </c>
    </row>
    <row r="530" spans="2:9" x14ac:dyDescent="0.3">
      <c r="B530" s="16" t="s">
        <v>288</v>
      </c>
      <c r="C530" s="16" t="s">
        <v>206</v>
      </c>
      <c r="D530" s="16">
        <v>222</v>
      </c>
      <c r="E530" s="16" t="s">
        <v>63</v>
      </c>
      <c r="F530" s="16" t="s">
        <v>146</v>
      </c>
      <c r="G530" s="87" t="s">
        <v>356</v>
      </c>
      <c r="H530" s="17">
        <v>80699.230246786916</v>
      </c>
      <c r="I530" s="48" t="s">
        <v>329</v>
      </c>
    </row>
    <row r="531" spans="2:9" x14ac:dyDescent="0.3">
      <c r="B531" s="16" t="s">
        <v>288</v>
      </c>
      <c r="C531" s="16" t="s">
        <v>206</v>
      </c>
      <c r="D531" s="16">
        <v>224</v>
      </c>
      <c r="E531" s="16" t="s">
        <v>65</v>
      </c>
      <c r="F531" s="16" t="s">
        <v>146</v>
      </c>
      <c r="G531" s="87" t="s">
        <v>357</v>
      </c>
      <c r="H531" s="17">
        <v>80699.230246786916</v>
      </c>
      <c r="I531" s="48" t="s">
        <v>329</v>
      </c>
    </row>
    <row r="532" spans="2:9" x14ac:dyDescent="0.3">
      <c r="B532" s="16" t="s">
        <v>288</v>
      </c>
      <c r="C532" s="16" t="s">
        <v>206</v>
      </c>
      <c r="D532" s="16">
        <v>229</v>
      </c>
      <c r="E532" s="16" t="s">
        <v>67</v>
      </c>
      <c r="F532" s="16" t="s">
        <v>146</v>
      </c>
      <c r="G532" s="87" t="s">
        <v>358</v>
      </c>
      <c r="H532" s="17">
        <v>32774.484888564744</v>
      </c>
      <c r="I532" s="48" t="s">
        <v>329</v>
      </c>
    </row>
    <row r="533" spans="2:9" x14ac:dyDescent="0.3">
      <c r="B533" s="16" t="s">
        <v>288</v>
      </c>
      <c r="C533" s="16" t="s">
        <v>206</v>
      </c>
      <c r="D533" s="16">
        <v>232</v>
      </c>
      <c r="E533" s="16" t="s">
        <v>69</v>
      </c>
      <c r="F533" s="16" t="s">
        <v>146</v>
      </c>
      <c r="G533" s="87" t="s">
        <v>359</v>
      </c>
      <c r="H533" s="17">
        <v>68526.005403887364</v>
      </c>
      <c r="I533" s="48" t="s">
        <v>329</v>
      </c>
    </row>
    <row r="534" spans="2:9" x14ac:dyDescent="0.3">
      <c r="B534" s="16" t="s">
        <v>288</v>
      </c>
      <c r="C534" s="16" t="s">
        <v>206</v>
      </c>
      <c r="D534" s="16">
        <v>237</v>
      </c>
      <c r="E534" s="16" t="s">
        <v>70</v>
      </c>
      <c r="F534" s="16" t="s">
        <v>146</v>
      </c>
      <c r="G534" s="87" t="s">
        <v>360</v>
      </c>
      <c r="H534" s="17">
        <v>68526.005403887364</v>
      </c>
      <c r="I534" s="48" t="s">
        <v>329</v>
      </c>
    </row>
    <row r="535" spans="2:9" x14ac:dyDescent="0.3">
      <c r="B535" s="16" t="s">
        <v>288</v>
      </c>
      <c r="C535" s="16" t="s">
        <v>206</v>
      </c>
      <c r="D535" s="16">
        <v>238</v>
      </c>
      <c r="E535" s="16" t="s">
        <v>71</v>
      </c>
      <c r="F535" s="16" t="s">
        <v>146</v>
      </c>
      <c r="G535" s="87" t="s">
        <v>361</v>
      </c>
      <c r="H535" s="17">
        <v>90017.50646663217</v>
      </c>
      <c r="I535" s="48" t="s">
        <v>329</v>
      </c>
    </row>
    <row r="536" spans="2:9" x14ac:dyDescent="0.3">
      <c r="B536" s="16" t="s">
        <v>288</v>
      </c>
      <c r="C536" s="16" t="s">
        <v>206</v>
      </c>
      <c r="D536" s="16">
        <v>241</v>
      </c>
      <c r="E536" s="16" t="s">
        <v>72</v>
      </c>
      <c r="F536" s="16" t="s">
        <v>146</v>
      </c>
      <c r="G536" s="87" t="s">
        <v>362</v>
      </c>
      <c r="H536" s="17">
        <v>66744.524898160031</v>
      </c>
      <c r="I536" s="48" t="s">
        <v>329</v>
      </c>
    </row>
    <row r="537" spans="2:9" x14ac:dyDescent="0.3">
      <c r="B537" s="16" t="s">
        <v>288</v>
      </c>
      <c r="C537" s="16" t="s">
        <v>206</v>
      </c>
      <c r="D537" s="16">
        <v>242</v>
      </c>
      <c r="E537" s="16" t="s">
        <v>73</v>
      </c>
      <c r="F537" s="16" t="s">
        <v>146</v>
      </c>
      <c r="G537" s="87" t="s">
        <v>363</v>
      </c>
      <c r="H537" s="17">
        <v>66744.524898160031</v>
      </c>
      <c r="I537" s="48" t="s">
        <v>329</v>
      </c>
    </row>
    <row r="538" spans="2:9" x14ac:dyDescent="0.3">
      <c r="B538" s="16" t="s">
        <v>288</v>
      </c>
      <c r="C538" s="16" t="s">
        <v>206</v>
      </c>
      <c r="D538" s="16">
        <v>245</v>
      </c>
      <c r="E538" s="16" t="s">
        <v>74</v>
      </c>
      <c r="F538" s="16" t="s">
        <v>146</v>
      </c>
      <c r="G538" s="87" t="s">
        <v>364</v>
      </c>
      <c r="H538" s="17">
        <v>11887.311826176925</v>
      </c>
      <c r="I538" s="48" t="s">
        <v>329</v>
      </c>
    </row>
    <row r="539" spans="2:9" x14ac:dyDescent="0.3">
      <c r="B539" s="16" t="s">
        <v>288</v>
      </c>
      <c r="C539" s="16" t="s">
        <v>206</v>
      </c>
      <c r="D539" s="16">
        <v>273</v>
      </c>
      <c r="E539" s="16" t="s">
        <v>75</v>
      </c>
      <c r="F539" s="16" t="s">
        <v>146</v>
      </c>
      <c r="G539" s="87" t="s">
        <v>365</v>
      </c>
      <c r="H539" s="17">
        <v>537098.84491286182</v>
      </c>
      <c r="I539" s="48" t="s">
        <v>346</v>
      </c>
    </row>
    <row r="540" spans="2:9" x14ac:dyDescent="0.3">
      <c r="B540" s="16" t="s">
        <v>288</v>
      </c>
      <c r="C540" s="16" t="s">
        <v>206</v>
      </c>
      <c r="D540" s="16">
        <v>284</v>
      </c>
      <c r="E540" s="16" t="s">
        <v>76</v>
      </c>
      <c r="F540" s="16" t="s">
        <v>146</v>
      </c>
      <c r="G540" s="87" t="s">
        <v>366</v>
      </c>
      <c r="H540" s="17">
        <v>113050</v>
      </c>
      <c r="I540" s="48" t="s">
        <v>329</v>
      </c>
    </row>
    <row r="541" spans="2:9" x14ac:dyDescent="0.3">
      <c r="B541" s="16" t="s">
        <v>288</v>
      </c>
      <c r="C541" s="16" t="s">
        <v>206</v>
      </c>
      <c r="D541" s="16">
        <v>304</v>
      </c>
      <c r="E541" s="16" t="s">
        <v>77</v>
      </c>
      <c r="F541" s="16" t="s">
        <v>165</v>
      </c>
      <c r="G541" s="87" t="s">
        <v>367</v>
      </c>
      <c r="H541" s="17">
        <v>1491.1119185291211</v>
      </c>
      <c r="I541" s="48" t="s">
        <v>368</v>
      </c>
    </row>
    <row r="542" spans="2:9" x14ac:dyDescent="0.3">
      <c r="B542" s="16" t="s">
        <v>288</v>
      </c>
      <c r="C542" s="16" t="s">
        <v>206</v>
      </c>
      <c r="D542" s="16">
        <v>305</v>
      </c>
      <c r="E542" s="16" t="s">
        <v>78</v>
      </c>
      <c r="F542" s="16" t="s">
        <v>165</v>
      </c>
      <c r="G542" s="87" t="s">
        <v>369</v>
      </c>
      <c r="H542" s="17">
        <v>10741.705465751824</v>
      </c>
      <c r="I542" s="48" t="s">
        <v>368</v>
      </c>
    </row>
    <row r="543" spans="2:9" x14ac:dyDescent="0.3">
      <c r="B543" s="16" t="s">
        <v>288</v>
      </c>
      <c r="C543" s="16" t="s">
        <v>206</v>
      </c>
      <c r="D543" s="20">
        <v>426</v>
      </c>
      <c r="E543" s="20" t="s">
        <v>79</v>
      </c>
      <c r="F543" s="20" t="s">
        <v>146</v>
      </c>
      <c r="G543" s="88" t="s">
        <v>370</v>
      </c>
      <c r="H543" s="21">
        <v>66457.20292131562</v>
      </c>
      <c r="I543" s="49" t="s">
        <v>329</v>
      </c>
    </row>
    <row r="544" spans="2:9" x14ac:dyDescent="0.3">
      <c r="B544" s="16" t="s">
        <v>289</v>
      </c>
      <c r="C544" s="16" t="s">
        <v>209</v>
      </c>
      <c r="D544" s="16">
        <v>4</v>
      </c>
      <c r="E544" s="16" t="s">
        <v>5</v>
      </c>
      <c r="F544" s="16" t="s">
        <v>160</v>
      </c>
      <c r="G544" s="87" t="s">
        <v>326</v>
      </c>
      <c r="H544" s="17">
        <v>8311.6825224812565</v>
      </c>
      <c r="I544" s="48" t="s">
        <v>327</v>
      </c>
    </row>
    <row r="545" spans="2:9" x14ac:dyDescent="0.3">
      <c r="B545" s="16" t="s">
        <v>289</v>
      </c>
      <c r="C545" s="16" t="s">
        <v>209</v>
      </c>
      <c r="D545" s="16">
        <v>17</v>
      </c>
      <c r="E545" s="16" t="s">
        <v>9</v>
      </c>
      <c r="F545" s="16" t="s">
        <v>146</v>
      </c>
      <c r="G545" s="87" t="s">
        <v>328</v>
      </c>
      <c r="H545" s="17">
        <v>38733.482141031069</v>
      </c>
      <c r="I545" s="48" t="s">
        <v>329</v>
      </c>
    </row>
    <row r="546" spans="2:9" x14ac:dyDescent="0.3">
      <c r="B546" s="16" t="s">
        <v>289</v>
      </c>
      <c r="C546" s="16" t="s">
        <v>209</v>
      </c>
      <c r="D546" s="16">
        <v>21</v>
      </c>
      <c r="E546" s="16" t="s">
        <v>13</v>
      </c>
      <c r="F546" s="16" t="s">
        <v>146</v>
      </c>
      <c r="G546" s="87" t="s">
        <v>330</v>
      </c>
      <c r="H546" s="17">
        <v>75681.663714831622</v>
      </c>
      <c r="I546" s="48" t="s">
        <v>329</v>
      </c>
    </row>
    <row r="547" spans="2:9" x14ac:dyDescent="0.3">
      <c r="B547" s="16" t="s">
        <v>289</v>
      </c>
      <c r="C547" s="16" t="s">
        <v>209</v>
      </c>
      <c r="D547" s="16">
        <v>28</v>
      </c>
      <c r="E547" s="16" t="s">
        <v>17</v>
      </c>
      <c r="F547" s="16" t="s">
        <v>146</v>
      </c>
      <c r="G547" s="87" t="s">
        <v>331</v>
      </c>
      <c r="H547" s="17">
        <v>87150.334817319861</v>
      </c>
      <c r="I547" s="48" t="s">
        <v>329</v>
      </c>
    </row>
    <row r="548" spans="2:9" x14ac:dyDescent="0.3">
      <c r="B548" s="16" t="s">
        <v>289</v>
      </c>
      <c r="C548" s="16" t="s">
        <v>209</v>
      </c>
      <c r="D548" s="16">
        <v>29</v>
      </c>
      <c r="E548" s="16" t="s">
        <v>21</v>
      </c>
      <c r="F548" s="16" t="s">
        <v>146</v>
      </c>
      <c r="G548" s="87" t="s">
        <v>332</v>
      </c>
      <c r="H548" s="17">
        <v>87150.334817319861</v>
      </c>
      <c r="I548" s="48" t="s">
        <v>329</v>
      </c>
    </row>
    <row r="549" spans="2:9" x14ac:dyDescent="0.3">
      <c r="B549" s="16" t="s">
        <v>289</v>
      </c>
      <c r="C549" s="16" t="s">
        <v>209</v>
      </c>
      <c r="D549" s="16">
        <v>30</v>
      </c>
      <c r="E549" s="16" t="s">
        <v>25</v>
      </c>
      <c r="F549" s="16" t="s">
        <v>146</v>
      </c>
      <c r="G549" s="87" t="s">
        <v>333</v>
      </c>
      <c r="H549" s="17">
        <v>87150.334817319861</v>
      </c>
      <c r="I549" s="48" t="s">
        <v>329</v>
      </c>
    </row>
    <row r="550" spans="2:9" x14ac:dyDescent="0.3">
      <c r="B550" s="16" t="s">
        <v>289</v>
      </c>
      <c r="C550" s="16" t="s">
        <v>209</v>
      </c>
      <c r="D550" s="16">
        <v>31</v>
      </c>
      <c r="E550" s="16" t="s">
        <v>29</v>
      </c>
      <c r="F550" s="16" t="s">
        <v>146</v>
      </c>
      <c r="G550" s="87" t="s">
        <v>334</v>
      </c>
      <c r="H550" s="17">
        <v>87150.334817319861</v>
      </c>
      <c r="I550" s="48" t="s">
        <v>329</v>
      </c>
    </row>
    <row r="551" spans="2:9" x14ac:dyDescent="0.3">
      <c r="B551" s="16" t="s">
        <v>289</v>
      </c>
      <c r="C551" s="16" t="s">
        <v>209</v>
      </c>
      <c r="D551" s="16">
        <v>39</v>
      </c>
      <c r="E551" s="16" t="s">
        <v>33</v>
      </c>
      <c r="F551" s="16" t="s">
        <v>335</v>
      </c>
      <c r="G551" s="87" t="s">
        <v>336</v>
      </c>
      <c r="H551" s="17">
        <v>91.872976450849634</v>
      </c>
      <c r="I551" s="48" t="s">
        <v>337</v>
      </c>
    </row>
    <row r="552" spans="2:9" x14ac:dyDescent="0.3">
      <c r="B552" s="16" t="s">
        <v>289</v>
      </c>
      <c r="C552" s="16" t="s">
        <v>209</v>
      </c>
      <c r="D552" s="16">
        <v>45</v>
      </c>
      <c r="E552" s="16" t="s">
        <v>35</v>
      </c>
      <c r="F552" s="16" t="s">
        <v>160</v>
      </c>
      <c r="G552" s="87" t="s">
        <v>338</v>
      </c>
      <c r="H552" s="17">
        <v>9520</v>
      </c>
      <c r="I552" s="48" t="s">
        <v>327</v>
      </c>
    </row>
    <row r="553" spans="2:9" x14ac:dyDescent="0.3">
      <c r="B553" s="16" t="s">
        <v>289</v>
      </c>
      <c r="C553" s="16" t="s">
        <v>209</v>
      </c>
      <c r="D553" s="16">
        <v>66</v>
      </c>
      <c r="E553" s="16" t="s">
        <v>37</v>
      </c>
      <c r="F553" s="16" t="s">
        <v>160</v>
      </c>
      <c r="G553" s="87" t="s">
        <v>339</v>
      </c>
      <c r="H553" s="17">
        <v>6261.5851301273569</v>
      </c>
      <c r="I553" s="48" t="s">
        <v>327</v>
      </c>
    </row>
    <row r="554" spans="2:9" x14ac:dyDescent="0.3">
      <c r="B554" s="16" t="s">
        <v>289</v>
      </c>
      <c r="C554" s="16" t="s">
        <v>209</v>
      </c>
      <c r="D554" s="16">
        <v>67</v>
      </c>
      <c r="E554" s="16" t="s">
        <v>39</v>
      </c>
      <c r="F554" s="16" t="s">
        <v>160</v>
      </c>
      <c r="G554" s="87" t="s">
        <v>340</v>
      </c>
      <c r="H554" s="17">
        <v>5837.1002333545093</v>
      </c>
      <c r="I554" s="48" t="s">
        <v>327</v>
      </c>
    </row>
    <row r="555" spans="2:9" x14ac:dyDescent="0.3">
      <c r="B555" s="16" t="s">
        <v>289</v>
      </c>
      <c r="C555" s="16" t="s">
        <v>209</v>
      </c>
      <c r="D555" s="16">
        <v>77</v>
      </c>
      <c r="E555" s="16" t="s">
        <v>41</v>
      </c>
      <c r="F555" s="16" t="s">
        <v>160</v>
      </c>
      <c r="G555" s="87" t="s">
        <v>341</v>
      </c>
      <c r="H555" s="17">
        <v>1677.5</v>
      </c>
      <c r="I555" s="48" t="s">
        <v>342</v>
      </c>
    </row>
    <row r="556" spans="2:9" x14ac:dyDescent="0.3">
      <c r="B556" s="16" t="s">
        <v>289</v>
      </c>
      <c r="C556" s="16" t="s">
        <v>209</v>
      </c>
      <c r="D556" s="16">
        <v>87</v>
      </c>
      <c r="E556" s="16" t="s">
        <v>43</v>
      </c>
      <c r="F556" s="16" t="s">
        <v>160</v>
      </c>
      <c r="G556" s="87" t="s">
        <v>343</v>
      </c>
      <c r="H556" s="17">
        <v>3622.9549999999999</v>
      </c>
      <c r="I556" s="48" t="s">
        <v>342</v>
      </c>
    </row>
    <row r="557" spans="2:9" x14ac:dyDescent="0.3">
      <c r="B557" s="16" t="s">
        <v>289</v>
      </c>
      <c r="C557" s="16" t="s">
        <v>209</v>
      </c>
      <c r="D557" s="16">
        <v>102</v>
      </c>
      <c r="E557" s="16" t="s">
        <v>45</v>
      </c>
      <c r="F557" s="16" t="s">
        <v>160</v>
      </c>
      <c r="G557" s="87" t="s">
        <v>344</v>
      </c>
      <c r="H557" s="17">
        <v>601.32297208187902</v>
      </c>
      <c r="I557" s="48" t="s">
        <v>342</v>
      </c>
    </row>
    <row r="558" spans="2:9" x14ac:dyDescent="0.3">
      <c r="B558" s="16" t="s">
        <v>289</v>
      </c>
      <c r="C558" s="16" t="s">
        <v>209</v>
      </c>
      <c r="D558" s="16">
        <v>113</v>
      </c>
      <c r="E558" s="16" t="s">
        <v>47</v>
      </c>
      <c r="F558" s="16" t="s">
        <v>146</v>
      </c>
      <c r="G558" s="87" t="s">
        <v>345</v>
      </c>
      <c r="H558" s="17">
        <v>689724</v>
      </c>
      <c r="I558" s="48" t="s">
        <v>346</v>
      </c>
    </row>
    <row r="559" spans="2:9" x14ac:dyDescent="0.3">
      <c r="B559" s="16" t="s">
        <v>289</v>
      </c>
      <c r="C559" s="16" t="s">
        <v>209</v>
      </c>
      <c r="D559" s="16">
        <v>114</v>
      </c>
      <c r="E559" s="16" t="s">
        <v>49</v>
      </c>
      <c r="F559" s="16" t="s">
        <v>146</v>
      </c>
      <c r="G559" s="87" t="s">
        <v>347</v>
      </c>
      <c r="H559" s="17">
        <v>730184</v>
      </c>
      <c r="I559" s="48" t="s">
        <v>346</v>
      </c>
    </row>
    <row r="560" spans="2:9" x14ac:dyDescent="0.3">
      <c r="B560" s="16" t="s">
        <v>289</v>
      </c>
      <c r="C560" s="16" t="s">
        <v>209</v>
      </c>
      <c r="D560" s="16">
        <v>118</v>
      </c>
      <c r="E560" s="16" t="s">
        <v>51</v>
      </c>
      <c r="F560" s="16" t="s">
        <v>146</v>
      </c>
      <c r="G560" s="87" t="s">
        <v>348</v>
      </c>
      <c r="H560" s="17">
        <v>583071</v>
      </c>
      <c r="I560" s="48" t="s">
        <v>346</v>
      </c>
    </row>
    <row r="561" spans="2:9" x14ac:dyDescent="0.3">
      <c r="B561" s="16" t="s">
        <v>289</v>
      </c>
      <c r="C561" s="16" t="s">
        <v>209</v>
      </c>
      <c r="D561" s="16">
        <v>131</v>
      </c>
      <c r="E561" s="16" t="s">
        <v>53</v>
      </c>
      <c r="F561" s="16" t="s">
        <v>146</v>
      </c>
      <c r="G561" s="87" t="s">
        <v>349</v>
      </c>
      <c r="H561" s="17">
        <v>7926.7463652519828</v>
      </c>
      <c r="I561" s="48" t="s">
        <v>337</v>
      </c>
    </row>
    <row r="562" spans="2:9" x14ac:dyDescent="0.3">
      <c r="B562" s="16" t="s">
        <v>289</v>
      </c>
      <c r="C562" s="16" t="s">
        <v>209</v>
      </c>
      <c r="D562" s="16">
        <v>137</v>
      </c>
      <c r="E562" s="16" t="s">
        <v>55</v>
      </c>
      <c r="F562" s="16" t="s">
        <v>160</v>
      </c>
      <c r="G562" s="87" t="s">
        <v>350</v>
      </c>
      <c r="H562" s="17">
        <v>8284.3754368187456</v>
      </c>
      <c r="I562" s="48" t="s">
        <v>351</v>
      </c>
    </row>
    <row r="563" spans="2:9" x14ac:dyDescent="0.3">
      <c r="B563" s="16" t="s">
        <v>289</v>
      </c>
      <c r="C563" s="16" t="s">
        <v>209</v>
      </c>
      <c r="D563" s="16">
        <v>143</v>
      </c>
      <c r="E563" s="16" t="s">
        <v>57</v>
      </c>
      <c r="F563" s="16" t="s">
        <v>335</v>
      </c>
      <c r="G563" s="87" t="s">
        <v>352</v>
      </c>
      <c r="H563" s="17">
        <v>2688.02</v>
      </c>
      <c r="I563" s="48" t="s">
        <v>342</v>
      </c>
    </row>
    <row r="564" spans="2:9" x14ac:dyDescent="0.3">
      <c r="B564" s="16" t="s">
        <v>289</v>
      </c>
      <c r="C564" s="16" t="s">
        <v>209</v>
      </c>
      <c r="D564" s="16">
        <v>155</v>
      </c>
      <c r="E564" s="16" t="s">
        <v>59</v>
      </c>
      <c r="F564" s="16" t="s">
        <v>147</v>
      </c>
      <c r="G564" s="87" t="s">
        <v>353</v>
      </c>
      <c r="H564" s="17">
        <v>37901.411865338319</v>
      </c>
      <c r="I564" s="48" t="s">
        <v>354</v>
      </c>
    </row>
    <row r="565" spans="2:9" x14ac:dyDescent="0.3">
      <c r="B565" s="16" t="s">
        <v>289</v>
      </c>
      <c r="C565" s="16" t="s">
        <v>209</v>
      </c>
      <c r="D565" s="16">
        <v>156</v>
      </c>
      <c r="E565" s="16" t="s">
        <v>61</v>
      </c>
      <c r="F565" s="16" t="s">
        <v>147</v>
      </c>
      <c r="G565" s="87" t="s">
        <v>355</v>
      </c>
      <c r="H565" s="17">
        <v>13376.968893648824</v>
      </c>
      <c r="I565" s="48" t="s">
        <v>354</v>
      </c>
    </row>
    <row r="566" spans="2:9" x14ac:dyDescent="0.3">
      <c r="B566" s="16" t="s">
        <v>289</v>
      </c>
      <c r="C566" s="16" t="s">
        <v>209</v>
      </c>
      <c r="D566" s="16">
        <v>222</v>
      </c>
      <c r="E566" s="16" t="s">
        <v>63</v>
      </c>
      <c r="F566" s="16" t="s">
        <v>146</v>
      </c>
      <c r="G566" s="87" t="s">
        <v>356</v>
      </c>
      <c r="H566" s="17">
        <v>56260.941541645123</v>
      </c>
      <c r="I566" s="48" t="s">
        <v>329</v>
      </c>
    </row>
    <row r="567" spans="2:9" x14ac:dyDescent="0.3">
      <c r="B567" s="16" t="s">
        <v>289</v>
      </c>
      <c r="C567" s="16" t="s">
        <v>209</v>
      </c>
      <c r="D567" s="16">
        <v>224</v>
      </c>
      <c r="E567" s="16" t="s">
        <v>65</v>
      </c>
      <c r="F567" s="16" t="s">
        <v>146</v>
      </c>
      <c r="G567" s="87" t="s">
        <v>357</v>
      </c>
      <c r="H567" s="17">
        <v>41712.98076726422</v>
      </c>
      <c r="I567" s="48" t="s">
        <v>329</v>
      </c>
    </row>
    <row r="568" spans="2:9" x14ac:dyDescent="0.3">
      <c r="B568" s="16" t="s">
        <v>289</v>
      </c>
      <c r="C568" s="16" t="s">
        <v>209</v>
      </c>
      <c r="D568" s="16">
        <v>229</v>
      </c>
      <c r="E568" s="16" t="s">
        <v>67</v>
      </c>
      <c r="F568" s="16" t="s">
        <v>146</v>
      </c>
      <c r="G568" s="87" t="s">
        <v>358</v>
      </c>
      <c r="H568" s="17">
        <v>23462.925736496585</v>
      </c>
      <c r="I568" s="48" t="s">
        <v>329</v>
      </c>
    </row>
    <row r="569" spans="2:9" x14ac:dyDescent="0.3">
      <c r="B569" s="16" t="s">
        <v>289</v>
      </c>
      <c r="C569" s="16" t="s">
        <v>209</v>
      </c>
      <c r="D569" s="16">
        <v>232</v>
      </c>
      <c r="E569" s="16" t="s">
        <v>69</v>
      </c>
      <c r="F569" s="16" t="s">
        <v>146</v>
      </c>
      <c r="G569" s="87" t="s">
        <v>359</v>
      </c>
      <c r="H569" s="17">
        <v>33673.587893886535</v>
      </c>
      <c r="I569" s="48" t="s">
        <v>329</v>
      </c>
    </row>
    <row r="570" spans="2:9" x14ac:dyDescent="0.3">
      <c r="B570" s="16" t="s">
        <v>289</v>
      </c>
      <c r="C570" s="16" t="s">
        <v>209</v>
      </c>
      <c r="D570" s="16">
        <v>237</v>
      </c>
      <c r="E570" s="16" t="s">
        <v>70</v>
      </c>
      <c r="F570" s="16" t="s">
        <v>146</v>
      </c>
      <c r="G570" s="87" t="s">
        <v>360</v>
      </c>
      <c r="H570" s="17">
        <v>28305.236949215006</v>
      </c>
      <c r="I570" s="48" t="s">
        <v>329</v>
      </c>
    </row>
    <row r="571" spans="2:9" x14ac:dyDescent="0.3">
      <c r="B571" s="16" t="s">
        <v>289</v>
      </c>
      <c r="C571" s="16" t="s">
        <v>209</v>
      </c>
      <c r="D571" s="16">
        <v>238</v>
      </c>
      <c r="E571" s="16" t="s">
        <v>71</v>
      </c>
      <c r="F571" s="16" t="s">
        <v>146</v>
      </c>
      <c r="G571" s="87" t="s">
        <v>361</v>
      </c>
      <c r="H571" s="17">
        <v>28305.236949215006</v>
      </c>
      <c r="I571" s="48" t="s">
        <v>329</v>
      </c>
    </row>
    <row r="572" spans="2:9" x14ac:dyDescent="0.3">
      <c r="B572" s="16" t="s">
        <v>289</v>
      </c>
      <c r="C572" s="16" t="s">
        <v>209</v>
      </c>
      <c r="D572" s="16">
        <v>241</v>
      </c>
      <c r="E572" s="16" t="s">
        <v>72</v>
      </c>
      <c r="F572" s="16" t="s">
        <v>146</v>
      </c>
      <c r="G572" s="87" t="s">
        <v>362</v>
      </c>
      <c r="H572" s="17">
        <v>37243.732827914486</v>
      </c>
      <c r="I572" s="48" t="s">
        <v>329</v>
      </c>
    </row>
    <row r="573" spans="2:9" x14ac:dyDescent="0.3">
      <c r="B573" s="16" t="s">
        <v>289</v>
      </c>
      <c r="C573" s="16" t="s">
        <v>209</v>
      </c>
      <c r="D573" s="16">
        <v>242</v>
      </c>
      <c r="E573" s="16" t="s">
        <v>73</v>
      </c>
      <c r="F573" s="16" t="s">
        <v>146</v>
      </c>
      <c r="G573" s="87" t="s">
        <v>363</v>
      </c>
      <c r="H573" s="17">
        <v>37243.732827914486</v>
      </c>
      <c r="I573" s="48" t="s">
        <v>329</v>
      </c>
    </row>
    <row r="574" spans="2:9" x14ac:dyDescent="0.3">
      <c r="B574" s="16" t="s">
        <v>289</v>
      </c>
      <c r="C574" s="16" t="s">
        <v>209</v>
      </c>
      <c r="D574" s="16">
        <v>245</v>
      </c>
      <c r="E574" s="16" t="s">
        <v>74</v>
      </c>
      <c r="F574" s="16" t="s">
        <v>146</v>
      </c>
      <c r="G574" s="87" t="s">
        <v>364</v>
      </c>
      <c r="H574" s="17">
        <v>22504.376616658043</v>
      </c>
      <c r="I574" s="48" t="s">
        <v>329</v>
      </c>
    </row>
    <row r="575" spans="2:9" x14ac:dyDescent="0.3">
      <c r="B575" s="16" t="s">
        <v>289</v>
      </c>
      <c r="C575" s="16" t="s">
        <v>209</v>
      </c>
      <c r="D575" s="16">
        <v>273</v>
      </c>
      <c r="E575" s="16" t="s">
        <v>75</v>
      </c>
      <c r="F575" s="16" t="s">
        <v>146</v>
      </c>
      <c r="G575" s="87" t="s">
        <v>365</v>
      </c>
      <c r="H575" s="17">
        <v>569479.24405800656</v>
      </c>
      <c r="I575" s="48" t="s">
        <v>346</v>
      </c>
    </row>
    <row r="576" spans="2:9" x14ac:dyDescent="0.3">
      <c r="B576" s="16" t="s">
        <v>289</v>
      </c>
      <c r="C576" s="16" t="s">
        <v>209</v>
      </c>
      <c r="D576" s="16">
        <v>284</v>
      </c>
      <c r="E576" s="16" t="s">
        <v>76</v>
      </c>
      <c r="F576" s="16" t="s">
        <v>146</v>
      </c>
      <c r="G576" s="87" t="s">
        <v>366</v>
      </c>
      <c r="H576" s="17">
        <v>75014.588722193497</v>
      </c>
      <c r="I576" s="48" t="s">
        <v>329</v>
      </c>
    </row>
    <row r="577" spans="2:9" x14ac:dyDescent="0.3">
      <c r="B577" s="16" t="s">
        <v>289</v>
      </c>
      <c r="C577" s="16" t="s">
        <v>209</v>
      </c>
      <c r="D577" s="16">
        <v>304</v>
      </c>
      <c r="E577" s="16" t="s">
        <v>77</v>
      </c>
      <c r="F577" s="16" t="s">
        <v>165</v>
      </c>
      <c r="G577" s="87" t="s">
        <v>367</v>
      </c>
      <c r="H577" s="17">
        <v>1491.1119185291211</v>
      </c>
      <c r="I577" s="48" t="s">
        <v>368</v>
      </c>
    </row>
    <row r="578" spans="2:9" x14ac:dyDescent="0.3">
      <c r="B578" s="16" t="s">
        <v>289</v>
      </c>
      <c r="C578" s="16" t="s">
        <v>209</v>
      </c>
      <c r="D578" s="16">
        <v>305</v>
      </c>
      <c r="E578" s="16" t="s">
        <v>78</v>
      </c>
      <c r="F578" s="16" t="s">
        <v>165</v>
      </c>
      <c r="G578" s="87" t="s">
        <v>369</v>
      </c>
      <c r="H578" s="17">
        <v>10741.705465751824</v>
      </c>
      <c r="I578" s="48" t="s">
        <v>368</v>
      </c>
    </row>
    <row r="579" spans="2:9" x14ac:dyDescent="0.3">
      <c r="B579" s="16" t="s">
        <v>289</v>
      </c>
      <c r="C579" s="16" t="s">
        <v>209</v>
      </c>
      <c r="D579" s="20">
        <v>426</v>
      </c>
      <c r="E579" s="20" t="s">
        <v>79</v>
      </c>
      <c r="F579" s="20" t="s">
        <v>146</v>
      </c>
      <c r="G579" s="88" t="s">
        <v>370</v>
      </c>
      <c r="H579" s="21">
        <v>66457.20292131562</v>
      </c>
      <c r="I579" s="49" t="s">
        <v>329</v>
      </c>
    </row>
    <row r="580" spans="2:9" x14ac:dyDescent="0.3">
      <c r="B580" s="16" t="s">
        <v>289</v>
      </c>
      <c r="C580" s="16" t="s">
        <v>201</v>
      </c>
      <c r="D580" s="16">
        <v>4</v>
      </c>
      <c r="E580" s="16" t="s">
        <v>5</v>
      </c>
      <c r="F580" s="16" t="s">
        <v>160</v>
      </c>
      <c r="G580" s="87" t="s">
        <v>326</v>
      </c>
      <c r="H580" s="17">
        <v>8311.6825224812565</v>
      </c>
      <c r="I580" s="48" t="s">
        <v>327</v>
      </c>
    </row>
    <row r="581" spans="2:9" x14ac:dyDescent="0.3">
      <c r="B581" s="16" t="s">
        <v>289</v>
      </c>
      <c r="C581" s="16" t="s">
        <v>201</v>
      </c>
      <c r="D581" s="16">
        <v>17</v>
      </c>
      <c r="E581" s="16" t="s">
        <v>9</v>
      </c>
      <c r="F581" s="16" t="s">
        <v>146</v>
      </c>
      <c r="G581" s="87" t="s">
        <v>328</v>
      </c>
      <c r="H581" s="17">
        <v>38733.482141031069</v>
      </c>
      <c r="I581" s="48" t="s">
        <v>329</v>
      </c>
    </row>
    <row r="582" spans="2:9" x14ac:dyDescent="0.3">
      <c r="B582" s="16" t="s">
        <v>289</v>
      </c>
      <c r="C582" s="16" t="s">
        <v>201</v>
      </c>
      <c r="D582" s="16">
        <v>21</v>
      </c>
      <c r="E582" s="16" t="s">
        <v>13</v>
      </c>
      <c r="F582" s="16" t="s">
        <v>146</v>
      </c>
      <c r="G582" s="87" t="s">
        <v>330</v>
      </c>
      <c r="H582" s="17">
        <v>75681.663714831622</v>
      </c>
      <c r="I582" s="48" t="s">
        <v>329</v>
      </c>
    </row>
    <row r="583" spans="2:9" x14ac:dyDescent="0.3">
      <c r="B583" s="16" t="s">
        <v>289</v>
      </c>
      <c r="C583" s="16" t="s">
        <v>201</v>
      </c>
      <c r="D583" s="16">
        <v>28</v>
      </c>
      <c r="E583" s="16" t="s">
        <v>17</v>
      </c>
      <c r="F583" s="16" t="s">
        <v>146</v>
      </c>
      <c r="G583" s="87" t="s">
        <v>331</v>
      </c>
      <c r="H583" s="17">
        <v>87150.334817319861</v>
      </c>
      <c r="I583" s="48" t="s">
        <v>329</v>
      </c>
    </row>
    <row r="584" spans="2:9" x14ac:dyDescent="0.3">
      <c r="B584" s="16" t="s">
        <v>289</v>
      </c>
      <c r="C584" s="16" t="s">
        <v>201</v>
      </c>
      <c r="D584" s="16">
        <v>29</v>
      </c>
      <c r="E584" s="16" t="s">
        <v>21</v>
      </c>
      <c r="F584" s="16" t="s">
        <v>146</v>
      </c>
      <c r="G584" s="87" t="s">
        <v>332</v>
      </c>
      <c r="H584" s="17">
        <v>87150.334817319861</v>
      </c>
      <c r="I584" s="48" t="s">
        <v>329</v>
      </c>
    </row>
    <row r="585" spans="2:9" x14ac:dyDescent="0.3">
      <c r="B585" s="16" t="s">
        <v>289</v>
      </c>
      <c r="C585" s="16" t="s">
        <v>201</v>
      </c>
      <c r="D585" s="16">
        <v>30</v>
      </c>
      <c r="E585" s="16" t="s">
        <v>25</v>
      </c>
      <c r="F585" s="16" t="s">
        <v>146</v>
      </c>
      <c r="G585" s="87" t="s">
        <v>333</v>
      </c>
      <c r="H585" s="17">
        <v>87150.334817319861</v>
      </c>
      <c r="I585" s="48" t="s">
        <v>329</v>
      </c>
    </row>
    <row r="586" spans="2:9" x14ac:dyDescent="0.3">
      <c r="B586" s="16" t="s">
        <v>289</v>
      </c>
      <c r="C586" s="16" t="s">
        <v>201</v>
      </c>
      <c r="D586" s="16">
        <v>31</v>
      </c>
      <c r="E586" s="16" t="s">
        <v>29</v>
      </c>
      <c r="F586" s="16" t="s">
        <v>146</v>
      </c>
      <c r="G586" s="87" t="s">
        <v>334</v>
      </c>
      <c r="H586" s="17">
        <v>87150.334817319861</v>
      </c>
      <c r="I586" s="48" t="s">
        <v>329</v>
      </c>
    </row>
    <row r="587" spans="2:9" x14ac:dyDescent="0.3">
      <c r="B587" s="16" t="s">
        <v>289</v>
      </c>
      <c r="C587" s="16" t="s">
        <v>201</v>
      </c>
      <c r="D587" s="16">
        <v>39</v>
      </c>
      <c r="E587" s="16" t="s">
        <v>33</v>
      </c>
      <c r="F587" s="16" t="s">
        <v>335</v>
      </c>
      <c r="G587" s="87" t="s">
        <v>336</v>
      </c>
      <c r="H587" s="17">
        <v>91.872976450849634</v>
      </c>
      <c r="I587" s="48" t="s">
        <v>337</v>
      </c>
    </row>
    <row r="588" spans="2:9" x14ac:dyDescent="0.3">
      <c r="B588" s="16" t="s">
        <v>289</v>
      </c>
      <c r="C588" s="16" t="s">
        <v>201</v>
      </c>
      <c r="D588" s="16">
        <v>45</v>
      </c>
      <c r="E588" s="16" t="s">
        <v>35</v>
      </c>
      <c r="F588" s="16" t="s">
        <v>160</v>
      </c>
      <c r="G588" s="87" t="s">
        <v>338</v>
      </c>
      <c r="H588" s="17">
        <v>9520</v>
      </c>
      <c r="I588" s="48" t="s">
        <v>327</v>
      </c>
    </row>
    <row r="589" spans="2:9" x14ac:dyDescent="0.3">
      <c r="B589" s="16" t="s">
        <v>289</v>
      </c>
      <c r="C589" s="16" t="s">
        <v>201</v>
      </c>
      <c r="D589" s="16">
        <v>66</v>
      </c>
      <c r="E589" s="16" t="s">
        <v>37</v>
      </c>
      <c r="F589" s="16" t="s">
        <v>160</v>
      </c>
      <c r="G589" s="87" t="s">
        <v>339</v>
      </c>
      <c r="H589" s="17">
        <v>6261.5851301273569</v>
      </c>
      <c r="I589" s="48" t="s">
        <v>327</v>
      </c>
    </row>
    <row r="590" spans="2:9" x14ac:dyDescent="0.3">
      <c r="B590" s="16" t="s">
        <v>289</v>
      </c>
      <c r="C590" s="16" t="s">
        <v>201</v>
      </c>
      <c r="D590" s="16">
        <v>67</v>
      </c>
      <c r="E590" s="16" t="s">
        <v>39</v>
      </c>
      <c r="F590" s="16" t="s">
        <v>160</v>
      </c>
      <c r="G590" s="87" t="s">
        <v>340</v>
      </c>
      <c r="H590" s="17">
        <v>5837.1002333545093</v>
      </c>
      <c r="I590" s="48" t="s">
        <v>327</v>
      </c>
    </row>
    <row r="591" spans="2:9" x14ac:dyDescent="0.3">
      <c r="B591" s="16" t="s">
        <v>289</v>
      </c>
      <c r="C591" s="16" t="s">
        <v>201</v>
      </c>
      <c r="D591" s="16">
        <v>77</v>
      </c>
      <c r="E591" s="16" t="s">
        <v>41</v>
      </c>
      <c r="F591" s="16" t="s">
        <v>160</v>
      </c>
      <c r="G591" s="87" t="s">
        <v>341</v>
      </c>
      <c r="H591" s="17">
        <v>1677.5</v>
      </c>
      <c r="I591" s="48" t="s">
        <v>342</v>
      </c>
    </row>
    <row r="592" spans="2:9" x14ac:dyDescent="0.3">
      <c r="B592" s="16" t="s">
        <v>289</v>
      </c>
      <c r="C592" s="16" t="s">
        <v>201</v>
      </c>
      <c r="D592" s="16">
        <v>87</v>
      </c>
      <c r="E592" s="16" t="s">
        <v>43</v>
      </c>
      <c r="F592" s="16" t="s">
        <v>160</v>
      </c>
      <c r="G592" s="87" t="s">
        <v>343</v>
      </c>
      <c r="H592" s="17">
        <v>3622.9549999999999</v>
      </c>
      <c r="I592" s="48" t="s">
        <v>342</v>
      </c>
    </row>
    <row r="593" spans="2:9" x14ac:dyDescent="0.3">
      <c r="B593" s="16" t="s">
        <v>289</v>
      </c>
      <c r="C593" s="16" t="s">
        <v>201</v>
      </c>
      <c r="D593" s="16">
        <v>102</v>
      </c>
      <c r="E593" s="16" t="s">
        <v>45</v>
      </c>
      <c r="F593" s="16" t="s">
        <v>160</v>
      </c>
      <c r="G593" s="87" t="s">
        <v>344</v>
      </c>
      <c r="H593" s="17">
        <v>601.32297208187902</v>
      </c>
      <c r="I593" s="48" t="s">
        <v>342</v>
      </c>
    </row>
    <row r="594" spans="2:9" x14ac:dyDescent="0.3">
      <c r="B594" s="16" t="s">
        <v>289</v>
      </c>
      <c r="C594" s="16" t="s">
        <v>201</v>
      </c>
      <c r="D594" s="16">
        <v>113</v>
      </c>
      <c r="E594" s="16" t="s">
        <v>47</v>
      </c>
      <c r="F594" s="16" t="s">
        <v>146</v>
      </c>
      <c r="G594" s="87" t="s">
        <v>345</v>
      </c>
      <c r="H594" s="17">
        <v>689724</v>
      </c>
      <c r="I594" s="48" t="s">
        <v>346</v>
      </c>
    </row>
    <row r="595" spans="2:9" x14ac:dyDescent="0.3">
      <c r="B595" s="16" t="s">
        <v>289</v>
      </c>
      <c r="C595" s="16" t="s">
        <v>201</v>
      </c>
      <c r="D595" s="16">
        <v>114</v>
      </c>
      <c r="E595" s="16" t="s">
        <v>49</v>
      </c>
      <c r="F595" s="16" t="s">
        <v>146</v>
      </c>
      <c r="G595" s="87" t="s">
        <v>347</v>
      </c>
      <c r="H595" s="17">
        <v>730184</v>
      </c>
      <c r="I595" s="48" t="s">
        <v>346</v>
      </c>
    </row>
    <row r="596" spans="2:9" x14ac:dyDescent="0.3">
      <c r="B596" s="16" t="s">
        <v>289</v>
      </c>
      <c r="C596" s="16" t="s">
        <v>201</v>
      </c>
      <c r="D596" s="16">
        <v>118</v>
      </c>
      <c r="E596" s="16" t="s">
        <v>51</v>
      </c>
      <c r="F596" s="16" t="s">
        <v>146</v>
      </c>
      <c r="G596" s="87" t="s">
        <v>348</v>
      </c>
      <c r="H596" s="17">
        <v>583071</v>
      </c>
      <c r="I596" s="48" t="s">
        <v>346</v>
      </c>
    </row>
    <row r="597" spans="2:9" x14ac:dyDescent="0.3">
      <c r="B597" s="16" t="s">
        <v>289</v>
      </c>
      <c r="C597" s="16" t="s">
        <v>201</v>
      </c>
      <c r="D597" s="16">
        <v>131</v>
      </c>
      <c r="E597" s="16" t="s">
        <v>53</v>
      </c>
      <c r="F597" s="16" t="s">
        <v>146</v>
      </c>
      <c r="G597" s="87" t="s">
        <v>349</v>
      </c>
      <c r="H597" s="17">
        <v>7926.7463652519828</v>
      </c>
      <c r="I597" s="48" t="s">
        <v>337</v>
      </c>
    </row>
    <row r="598" spans="2:9" x14ac:dyDescent="0.3">
      <c r="B598" s="16" t="s">
        <v>289</v>
      </c>
      <c r="C598" s="16" t="s">
        <v>201</v>
      </c>
      <c r="D598" s="16">
        <v>137</v>
      </c>
      <c r="E598" s="16" t="s">
        <v>55</v>
      </c>
      <c r="F598" s="16" t="s">
        <v>160</v>
      </c>
      <c r="G598" s="87" t="s">
        <v>350</v>
      </c>
      <c r="H598" s="17">
        <v>8284.3754368187456</v>
      </c>
      <c r="I598" s="48" t="s">
        <v>351</v>
      </c>
    </row>
    <row r="599" spans="2:9" x14ac:dyDescent="0.3">
      <c r="B599" s="16" t="s">
        <v>289</v>
      </c>
      <c r="C599" s="16" t="s">
        <v>201</v>
      </c>
      <c r="D599" s="16">
        <v>143</v>
      </c>
      <c r="E599" s="16" t="s">
        <v>57</v>
      </c>
      <c r="F599" s="16" t="s">
        <v>335</v>
      </c>
      <c r="G599" s="87" t="s">
        <v>352</v>
      </c>
      <c r="H599" s="17">
        <v>2688.02</v>
      </c>
      <c r="I599" s="48" t="s">
        <v>342</v>
      </c>
    </row>
    <row r="600" spans="2:9" x14ac:dyDescent="0.3">
      <c r="B600" s="16" t="s">
        <v>289</v>
      </c>
      <c r="C600" s="16" t="s">
        <v>201</v>
      </c>
      <c r="D600" s="16">
        <v>155</v>
      </c>
      <c r="E600" s="16" t="s">
        <v>59</v>
      </c>
      <c r="F600" s="16" t="s">
        <v>147</v>
      </c>
      <c r="G600" s="87" t="s">
        <v>353</v>
      </c>
      <c r="H600" s="17">
        <v>37901.411865338319</v>
      </c>
      <c r="I600" s="48" t="s">
        <v>354</v>
      </c>
    </row>
    <row r="601" spans="2:9" x14ac:dyDescent="0.3">
      <c r="B601" s="16" t="s">
        <v>289</v>
      </c>
      <c r="C601" s="16" t="s">
        <v>201</v>
      </c>
      <c r="D601" s="16">
        <v>156</v>
      </c>
      <c r="E601" s="16" t="s">
        <v>61</v>
      </c>
      <c r="F601" s="16" t="s">
        <v>147</v>
      </c>
      <c r="G601" s="87" t="s">
        <v>355</v>
      </c>
      <c r="H601" s="17">
        <v>13376.968893648824</v>
      </c>
      <c r="I601" s="48" t="s">
        <v>354</v>
      </c>
    </row>
    <row r="602" spans="2:9" x14ac:dyDescent="0.3">
      <c r="B602" s="16" t="s">
        <v>289</v>
      </c>
      <c r="C602" s="16" t="s">
        <v>201</v>
      </c>
      <c r="D602" s="16">
        <v>222</v>
      </c>
      <c r="E602" s="16" t="s">
        <v>63</v>
      </c>
      <c r="F602" s="16" t="s">
        <v>146</v>
      </c>
      <c r="G602" s="87" t="s">
        <v>356</v>
      </c>
      <c r="H602" s="17">
        <v>56260.941541645123</v>
      </c>
      <c r="I602" s="48" t="s">
        <v>329</v>
      </c>
    </row>
    <row r="603" spans="2:9" x14ac:dyDescent="0.3">
      <c r="B603" s="16" t="s">
        <v>289</v>
      </c>
      <c r="C603" s="16" t="s">
        <v>201</v>
      </c>
      <c r="D603" s="16">
        <v>224</v>
      </c>
      <c r="E603" s="16" t="s">
        <v>65</v>
      </c>
      <c r="F603" s="16" t="s">
        <v>146</v>
      </c>
      <c r="G603" s="87" t="s">
        <v>357</v>
      </c>
      <c r="H603" s="17">
        <v>41712.98076726422</v>
      </c>
      <c r="I603" s="48" t="s">
        <v>329</v>
      </c>
    </row>
    <row r="604" spans="2:9" x14ac:dyDescent="0.3">
      <c r="B604" s="16" t="s">
        <v>289</v>
      </c>
      <c r="C604" s="16" t="s">
        <v>201</v>
      </c>
      <c r="D604" s="16">
        <v>229</v>
      </c>
      <c r="E604" s="16" t="s">
        <v>67</v>
      </c>
      <c r="F604" s="16" t="s">
        <v>146</v>
      </c>
      <c r="G604" s="87" t="s">
        <v>358</v>
      </c>
      <c r="H604" s="17">
        <v>23462.925736496585</v>
      </c>
      <c r="I604" s="48" t="s">
        <v>329</v>
      </c>
    </row>
    <row r="605" spans="2:9" x14ac:dyDescent="0.3">
      <c r="B605" s="16" t="s">
        <v>289</v>
      </c>
      <c r="C605" s="16" t="s">
        <v>201</v>
      </c>
      <c r="D605" s="16">
        <v>232</v>
      </c>
      <c r="E605" s="16" t="s">
        <v>69</v>
      </c>
      <c r="F605" s="16" t="s">
        <v>146</v>
      </c>
      <c r="G605" s="87" t="s">
        <v>359</v>
      </c>
      <c r="H605" s="17">
        <v>32080.564127975944</v>
      </c>
      <c r="I605" s="48" t="s">
        <v>329</v>
      </c>
    </row>
    <row r="606" spans="2:9" x14ac:dyDescent="0.3">
      <c r="B606" s="16" t="s">
        <v>289</v>
      </c>
      <c r="C606" s="16" t="s">
        <v>201</v>
      </c>
      <c r="D606" s="16">
        <v>237</v>
      </c>
      <c r="E606" s="16" t="s">
        <v>70</v>
      </c>
      <c r="F606" s="16" t="s">
        <v>146</v>
      </c>
      <c r="G606" s="87" t="s">
        <v>360</v>
      </c>
      <c r="H606" s="17">
        <v>28305.236949215006</v>
      </c>
      <c r="I606" s="48" t="s">
        <v>329</v>
      </c>
    </row>
    <row r="607" spans="2:9" x14ac:dyDescent="0.3">
      <c r="B607" s="16" t="s">
        <v>289</v>
      </c>
      <c r="C607" s="16" t="s">
        <v>201</v>
      </c>
      <c r="D607" s="16">
        <v>238</v>
      </c>
      <c r="E607" s="16" t="s">
        <v>71</v>
      </c>
      <c r="F607" s="16" t="s">
        <v>146</v>
      </c>
      <c r="G607" s="87" t="s">
        <v>361</v>
      </c>
      <c r="H607" s="17">
        <v>28305.236949215006</v>
      </c>
      <c r="I607" s="48" t="s">
        <v>329</v>
      </c>
    </row>
    <row r="608" spans="2:9" x14ac:dyDescent="0.3">
      <c r="B608" s="16" t="s">
        <v>289</v>
      </c>
      <c r="C608" s="16" t="s">
        <v>201</v>
      </c>
      <c r="D608" s="16">
        <v>241</v>
      </c>
      <c r="E608" s="16" t="s">
        <v>72</v>
      </c>
      <c r="F608" s="16" t="s">
        <v>146</v>
      </c>
      <c r="G608" s="87" t="s">
        <v>362</v>
      </c>
      <c r="H608" s="17">
        <v>37243.732827914486</v>
      </c>
      <c r="I608" s="48" t="s">
        <v>329</v>
      </c>
    </row>
    <row r="609" spans="2:9" x14ac:dyDescent="0.3">
      <c r="B609" s="16" t="s">
        <v>289</v>
      </c>
      <c r="C609" s="16" t="s">
        <v>201</v>
      </c>
      <c r="D609" s="16">
        <v>242</v>
      </c>
      <c r="E609" s="16" t="s">
        <v>73</v>
      </c>
      <c r="F609" s="16" t="s">
        <v>146</v>
      </c>
      <c r="G609" s="87" t="s">
        <v>363</v>
      </c>
      <c r="H609" s="17">
        <v>37243.732827914486</v>
      </c>
      <c r="I609" s="48" t="s">
        <v>329</v>
      </c>
    </row>
    <row r="610" spans="2:9" x14ac:dyDescent="0.3">
      <c r="B610" s="16" t="s">
        <v>289</v>
      </c>
      <c r="C610" s="16" t="s">
        <v>201</v>
      </c>
      <c r="D610" s="16">
        <v>245</v>
      </c>
      <c r="E610" s="16" t="s">
        <v>74</v>
      </c>
      <c r="F610" s="16" t="s">
        <v>146</v>
      </c>
      <c r="G610" s="87" t="s">
        <v>364</v>
      </c>
      <c r="H610" s="17">
        <v>16253.160889808589</v>
      </c>
      <c r="I610" s="48" t="s">
        <v>329</v>
      </c>
    </row>
    <row r="611" spans="2:9" x14ac:dyDescent="0.3">
      <c r="B611" s="16" t="s">
        <v>289</v>
      </c>
      <c r="C611" s="16" t="s">
        <v>201</v>
      </c>
      <c r="D611" s="16">
        <v>273</v>
      </c>
      <c r="E611" s="16" t="s">
        <v>75</v>
      </c>
      <c r="F611" s="16" t="s">
        <v>146</v>
      </c>
      <c r="G611" s="87" t="s">
        <v>365</v>
      </c>
      <c r="H611" s="17">
        <v>569479.24405800656</v>
      </c>
      <c r="I611" s="48" t="s">
        <v>346</v>
      </c>
    </row>
    <row r="612" spans="2:9" x14ac:dyDescent="0.3">
      <c r="B612" s="16" t="s">
        <v>289</v>
      </c>
      <c r="C612" s="16" t="s">
        <v>201</v>
      </c>
      <c r="D612" s="16">
        <v>284</v>
      </c>
      <c r="E612" s="16" t="s">
        <v>76</v>
      </c>
      <c r="F612" s="16" t="s">
        <v>146</v>
      </c>
      <c r="G612" s="87" t="s">
        <v>366</v>
      </c>
      <c r="H612" s="17">
        <v>43758.510087946204</v>
      </c>
      <c r="I612" s="48" t="s">
        <v>329</v>
      </c>
    </row>
    <row r="613" spans="2:9" x14ac:dyDescent="0.3">
      <c r="B613" s="16" t="s">
        <v>289</v>
      </c>
      <c r="C613" s="16" t="s">
        <v>201</v>
      </c>
      <c r="D613" s="16">
        <v>304</v>
      </c>
      <c r="E613" s="16" t="s">
        <v>77</v>
      </c>
      <c r="F613" s="16" t="s">
        <v>165</v>
      </c>
      <c r="G613" s="87" t="s">
        <v>367</v>
      </c>
      <c r="H613" s="17">
        <v>1491.1119185291211</v>
      </c>
      <c r="I613" s="48" t="s">
        <v>368</v>
      </c>
    </row>
    <row r="614" spans="2:9" x14ac:dyDescent="0.3">
      <c r="B614" s="16" t="s">
        <v>289</v>
      </c>
      <c r="C614" s="16" t="s">
        <v>201</v>
      </c>
      <c r="D614" s="16">
        <v>305</v>
      </c>
      <c r="E614" s="16" t="s">
        <v>78</v>
      </c>
      <c r="F614" s="16" t="s">
        <v>165</v>
      </c>
      <c r="G614" s="87" t="s">
        <v>369</v>
      </c>
      <c r="H614" s="17">
        <v>10741.705465751824</v>
      </c>
      <c r="I614" s="48" t="s">
        <v>368</v>
      </c>
    </row>
    <row r="615" spans="2:9" x14ac:dyDescent="0.3">
      <c r="B615" s="16" t="s">
        <v>289</v>
      </c>
      <c r="C615" s="16" t="s">
        <v>201</v>
      </c>
      <c r="D615" s="20">
        <v>426</v>
      </c>
      <c r="E615" s="20" t="s">
        <v>79</v>
      </c>
      <c r="F615" s="20" t="s">
        <v>146</v>
      </c>
      <c r="G615" s="88" t="s">
        <v>370</v>
      </c>
      <c r="H615" s="21">
        <v>66457.20292131562</v>
      </c>
      <c r="I615" s="49" t="s">
        <v>329</v>
      </c>
    </row>
    <row r="616" spans="2:9" x14ac:dyDescent="0.3">
      <c r="B616" s="16" t="s">
        <v>289</v>
      </c>
      <c r="C616" s="16" t="s">
        <v>210</v>
      </c>
      <c r="D616" s="16">
        <v>4</v>
      </c>
      <c r="E616" s="16" t="s">
        <v>5</v>
      </c>
      <c r="F616" s="16" t="s">
        <v>160</v>
      </c>
      <c r="G616" s="87" t="s">
        <v>326</v>
      </c>
      <c r="H616" s="17">
        <v>8311.6825224812565</v>
      </c>
      <c r="I616" s="48" t="s">
        <v>327</v>
      </c>
    </row>
    <row r="617" spans="2:9" x14ac:dyDescent="0.3">
      <c r="B617" s="16" t="s">
        <v>289</v>
      </c>
      <c r="C617" s="16" t="s">
        <v>210</v>
      </c>
      <c r="D617" s="16">
        <v>17</v>
      </c>
      <c r="E617" s="16" t="s">
        <v>9</v>
      </c>
      <c r="F617" s="16" t="s">
        <v>146</v>
      </c>
      <c r="G617" s="87" t="s">
        <v>328</v>
      </c>
      <c r="H617" s="17">
        <v>38733.482141031069</v>
      </c>
      <c r="I617" s="48" t="s">
        <v>329</v>
      </c>
    </row>
    <row r="618" spans="2:9" x14ac:dyDescent="0.3">
      <c r="B618" s="16" t="s">
        <v>289</v>
      </c>
      <c r="C618" s="16" t="s">
        <v>210</v>
      </c>
      <c r="D618" s="16">
        <v>21</v>
      </c>
      <c r="E618" s="16" t="s">
        <v>13</v>
      </c>
      <c r="F618" s="16" t="s">
        <v>146</v>
      </c>
      <c r="G618" s="87" t="s">
        <v>330</v>
      </c>
      <c r="H618" s="17">
        <v>75681.663714831622</v>
      </c>
      <c r="I618" s="48" t="s">
        <v>329</v>
      </c>
    </row>
    <row r="619" spans="2:9" x14ac:dyDescent="0.3">
      <c r="B619" s="16" t="s">
        <v>289</v>
      </c>
      <c r="C619" s="16" t="s">
        <v>210</v>
      </c>
      <c r="D619" s="16">
        <v>28</v>
      </c>
      <c r="E619" s="16" t="s">
        <v>17</v>
      </c>
      <c r="F619" s="16" t="s">
        <v>146</v>
      </c>
      <c r="G619" s="87" t="s">
        <v>331</v>
      </c>
      <c r="H619" s="17">
        <v>87150.334817319861</v>
      </c>
      <c r="I619" s="48" t="s">
        <v>329</v>
      </c>
    </row>
    <row r="620" spans="2:9" x14ac:dyDescent="0.3">
      <c r="B620" s="16" t="s">
        <v>289</v>
      </c>
      <c r="C620" s="16" t="s">
        <v>210</v>
      </c>
      <c r="D620" s="16">
        <v>29</v>
      </c>
      <c r="E620" s="16" t="s">
        <v>21</v>
      </c>
      <c r="F620" s="16" t="s">
        <v>146</v>
      </c>
      <c r="G620" s="87" t="s">
        <v>332</v>
      </c>
      <c r="H620" s="17">
        <v>87150.334817319861</v>
      </c>
      <c r="I620" s="48" t="s">
        <v>329</v>
      </c>
    </row>
    <row r="621" spans="2:9" x14ac:dyDescent="0.3">
      <c r="B621" s="16" t="s">
        <v>289</v>
      </c>
      <c r="C621" s="16" t="s">
        <v>210</v>
      </c>
      <c r="D621" s="16">
        <v>30</v>
      </c>
      <c r="E621" s="16" t="s">
        <v>25</v>
      </c>
      <c r="F621" s="16" t="s">
        <v>146</v>
      </c>
      <c r="G621" s="87" t="s">
        <v>333</v>
      </c>
      <c r="H621" s="17">
        <v>87150.334817319861</v>
      </c>
      <c r="I621" s="48" t="s">
        <v>329</v>
      </c>
    </row>
    <row r="622" spans="2:9" x14ac:dyDescent="0.3">
      <c r="B622" s="16" t="s">
        <v>289</v>
      </c>
      <c r="C622" s="16" t="s">
        <v>210</v>
      </c>
      <c r="D622" s="16">
        <v>31</v>
      </c>
      <c r="E622" s="16" t="s">
        <v>29</v>
      </c>
      <c r="F622" s="16" t="s">
        <v>146</v>
      </c>
      <c r="G622" s="87" t="s">
        <v>334</v>
      </c>
      <c r="H622" s="17">
        <v>87150.334817319861</v>
      </c>
      <c r="I622" s="48" t="s">
        <v>329</v>
      </c>
    </row>
    <row r="623" spans="2:9" x14ac:dyDescent="0.3">
      <c r="B623" s="16" t="s">
        <v>289</v>
      </c>
      <c r="C623" s="16" t="s">
        <v>210</v>
      </c>
      <c r="D623" s="16">
        <v>39</v>
      </c>
      <c r="E623" s="16" t="s">
        <v>33</v>
      </c>
      <c r="F623" s="16" t="s">
        <v>335</v>
      </c>
      <c r="G623" s="87" t="s">
        <v>336</v>
      </c>
      <c r="H623" s="17">
        <v>91.872976450849634</v>
      </c>
      <c r="I623" s="48" t="s">
        <v>337</v>
      </c>
    </row>
    <row r="624" spans="2:9" x14ac:dyDescent="0.3">
      <c r="B624" s="16" t="s">
        <v>289</v>
      </c>
      <c r="C624" s="16" t="s">
        <v>210</v>
      </c>
      <c r="D624" s="16">
        <v>45</v>
      </c>
      <c r="E624" s="16" t="s">
        <v>35</v>
      </c>
      <c r="F624" s="16" t="s">
        <v>160</v>
      </c>
      <c r="G624" s="87" t="s">
        <v>338</v>
      </c>
      <c r="H624" s="17">
        <v>9520</v>
      </c>
      <c r="I624" s="48" t="s">
        <v>327</v>
      </c>
    </row>
    <row r="625" spans="2:9" x14ac:dyDescent="0.3">
      <c r="B625" s="16" t="s">
        <v>289</v>
      </c>
      <c r="C625" s="16" t="s">
        <v>210</v>
      </c>
      <c r="D625" s="16">
        <v>66</v>
      </c>
      <c r="E625" s="16" t="s">
        <v>37</v>
      </c>
      <c r="F625" s="16" t="s">
        <v>160</v>
      </c>
      <c r="G625" s="87" t="s">
        <v>339</v>
      </c>
      <c r="H625" s="17">
        <v>6261.5851301273569</v>
      </c>
      <c r="I625" s="48" t="s">
        <v>327</v>
      </c>
    </row>
    <row r="626" spans="2:9" x14ac:dyDescent="0.3">
      <c r="B626" s="16" t="s">
        <v>289</v>
      </c>
      <c r="C626" s="16" t="s">
        <v>210</v>
      </c>
      <c r="D626" s="16">
        <v>67</v>
      </c>
      <c r="E626" s="16" t="s">
        <v>39</v>
      </c>
      <c r="F626" s="16" t="s">
        <v>160</v>
      </c>
      <c r="G626" s="87" t="s">
        <v>340</v>
      </c>
      <c r="H626" s="17">
        <v>5837.1002333545093</v>
      </c>
      <c r="I626" s="48" t="s">
        <v>327</v>
      </c>
    </row>
    <row r="627" spans="2:9" x14ac:dyDescent="0.3">
      <c r="B627" s="16" t="s">
        <v>289</v>
      </c>
      <c r="C627" s="16" t="s">
        <v>210</v>
      </c>
      <c r="D627" s="16">
        <v>77</v>
      </c>
      <c r="E627" s="16" t="s">
        <v>41</v>
      </c>
      <c r="F627" s="16" t="s">
        <v>160</v>
      </c>
      <c r="G627" s="87" t="s">
        <v>341</v>
      </c>
      <c r="H627" s="17">
        <v>1677.5</v>
      </c>
      <c r="I627" s="48" t="s">
        <v>342</v>
      </c>
    </row>
    <row r="628" spans="2:9" x14ac:dyDescent="0.3">
      <c r="B628" s="16" t="s">
        <v>289</v>
      </c>
      <c r="C628" s="16" t="s">
        <v>210</v>
      </c>
      <c r="D628" s="16">
        <v>87</v>
      </c>
      <c r="E628" s="16" t="s">
        <v>43</v>
      </c>
      <c r="F628" s="16" t="s">
        <v>160</v>
      </c>
      <c r="G628" s="87" t="s">
        <v>343</v>
      </c>
      <c r="H628" s="17">
        <v>3622.9549999999999</v>
      </c>
      <c r="I628" s="48" t="s">
        <v>342</v>
      </c>
    </row>
    <row r="629" spans="2:9" x14ac:dyDescent="0.3">
      <c r="B629" s="16" t="s">
        <v>289</v>
      </c>
      <c r="C629" s="16" t="s">
        <v>210</v>
      </c>
      <c r="D629" s="16">
        <v>102</v>
      </c>
      <c r="E629" s="16" t="s">
        <v>45</v>
      </c>
      <c r="F629" s="16" t="s">
        <v>160</v>
      </c>
      <c r="G629" s="87" t="s">
        <v>344</v>
      </c>
      <c r="H629" s="17">
        <v>601.32297208187902</v>
      </c>
      <c r="I629" s="48" t="s">
        <v>342</v>
      </c>
    </row>
    <row r="630" spans="2:9" x14ac:dyDescent="0.3">
      <c r="B630" s="16" t="s">
        <v>289</v>
      </c>
      <c r="C630" s="16" t="s">
        <v>210</v>
      </c>
      <c r="D630" s="16">
        <v>113</v>
      </c>
      <c r="E630" s="16" t="s">
        <v>47</v>
      </c>
      <c r="F630" s="16" t="s">
        <v>146</v>
      </c>
      <c r="G630" s="87" t="s">
        <v>345</v>
      </c>
      <c r="H630" s="17">
        <v>689724</v>
      </c>
      <c r="I630" s="48" t="s">
        <v>346</v>
      </c>
    </row>
    <row r="631" spans="2:9" x14ac:dyDescent="0.3">
      <c r="B631" s="16" t="s">
        <v>289</v>
      </c>
      <c r="C631" s="16" t="s">
        <v>210</v>
      </c>
      <c r="D631" s="16">
        <v>114</v>
      </c>
      <c r="E631" s="16" t="s">
        <v>49</v>
      </c>
      <c r="F631" s="16" t="s">
        <v>146</v>
      </c>
      <c r="G631" s="87" t="s">
        <v>347</v>
      </c>
      <c r="H631" s="17">
        <v>730184</v>
      </c>
      <c r="I631" s="48" t="s">
        <v>346</v>
      </c>
    </row>
    <row r="632" spans="2:9" x14ac:dyDescent="0.3">
      <c r="B632" s="16" t="s">
        <v>289</v>
      </c>
      <c r="C632" s="16" t="s">
        <v>210</v>
      </c>
      <c r="D632" s="16">
        <v>118</v>
      </c>
      <c r="E632" s="16" t="s">
        <v>51</v>
      </c>
      <c r="F632" s="16" t="s">
        <v>146</v>
      </c>
      <c r="G632" s="87" t="s">
        <v>348</v>
      </c>
      <c r="H632" s="17">
        <v>583071</v>
      </c>
      <c r="I632" s="48" t="s">
        <v>346</v>
      </c>
    </row>
    <row r="633" spans="2:9" x14ac:dyDescent="0.3">
      <c r="B633" s="16" t="s">
        <v>289</v>
      </c>
      <c r="C633" s="16" t="s">
        <v>210</v>
      </c>
      <c r="D633" s="16">
        <v>131</v>
      </c>
      <c r="E633" s="16" t="s">
        <v>53</v>
      </c>
      <c r="F633" s="16" t="s">
        <v>146</v>
      </c>
      <c r="G633" s="87" t="s">
        <v>349</v>
      </c>
      <c r="H633" s="17">
        <v>7926.7463652519828</v>
      </c>
      <c r="I633" s="48" t="s">
        <v>337</v>
      </c>
    </row>
    <row r="634" spans="2:9" x14ac:dyDescent="0.3">
      <c r="B634" s="16" t="s">
        <v>289</v>
      </c>
      <c r="C634" s="16" t="s">
        <v>210</v>
      </c>
      <c r="D634" s="16">
        <v>137</v>
      </c>
      <c r="E634" s="16" t="s">
        <v>55</v>
      </c>
      <c r="F634" s="16" t="s">
        <v>160</v>
      </c>
      <c r="G634" s="87" t="s">
        <v>350</v>
      </c>
      <c r="H634" s="17">
        <v>8284.3754368187456</v>
      </c>
      <c r="I634" s="48" t="s">
        <v>351</v>
      </c>
    </row>
    <row r="635" spans="2:9" x14ac:dyDescent="0.3">
      <c r="B635" s="16" t="s">
        <v>289</v>
      </c>
      <c r="C635" s="16" t="s">
        <v>210</v>
      </c>
      <c r="D635" s="16">
        <v>143</v>
      </c>
      <c r="E635" s="16" t="s">
        <v>57</v>
      </c>
      <c r="F635" s="16" t="s">
        <v>335</v>
      </c>
      <c r="G635" s="87" t="s">
        <v>352</v>
      </c>
      <c r="H635" s="17">
        <v>2688.02</v>
      </c>
      <c r="I635" s="48" t="s">
        <v>342</v>
      </c>
    </row>
    <row r="636" spans="2:9" x14ac:dyDescent="0.3">
      <c r="B636" s="16" t="s">
        <v>289</v>
      </c>
      <c r="C636" s="16" t="s">
        <v>210</v>
      </c>
      <c r="D636" s="16">
        <v>155</v>
      </c>
      <c r="E636" s="16" t="s">
        <v>59</v>
      </c>
      <c r="F636" s="16" t="s">
        <v>147</v>
      </c>
      <c r="G636" s="87" t="s">
        <v>353</v>
      </c>
      <c r="H636" s="17">
        <v>37901.411865338319</v>
      </c>
      <c r="I636" s="48" t="s">
        <v>354</v>
      </c>
    </row>
    <row r="637" spans="2:9" x14ac:dyDescent="0.3">
      <c r="B637" s="16" t="s">
        <v>289</v>
      </c>
      <c r="C637" s="16" t="s">
        <v>210</v>
      </c>
      <c r="D637" s="16">
        <v>156</v>
      </c>
      <c r="E637" s="16" t="s">
        <v>61</v>
      </c>
      <c r="F637" s="16" t="s">
        <v>147</v>
      </c>
      <c r="G637" s="87" t="s">
        <v>355</v>
      </c>
      <c r="H637" s="17">
        <v>13376.968893648824</v>
      </c>
      <c r="I637" s="48" t="s">
        <v>354</v>
      </c>
    </row>
    <row r="638" spans="2:9" x14ac:dyDescent="0.3">
      <c r="B638" s="16" t="s">
        <v>289</v>
      </c>
      <c r="C638" s="16" t="s">
        <v>210</v>
      </c>
      <c r="D638" s="16">
        <v>222</v>
      </c>
      <c r="E638" s="16" t="s">
        <v>63</v>
      </c>
      <c r="F638" s="16" t="s">
        <v>146</v>
      </c>
      <c r="G638" s="87" t="s">
        <v>356</v>
      </c>
      <c r="H638" s="17">
        <v>56260.941541645123</v>
      </c>
      <c r="I638" s="48" t="s">
        <v>329</v>
      </c>
    </row>
    <row r="639" spans="2:9" x14ac:dyDescent="0.3">
      <c r="B639" s="16" t="s">
        <v>289</v>
      </c>
      <c r="C639" s="16" t="s">
        <v>210</v>
      </c>
      <c r="D639" s="16">
        <v>224</v>
      </c>
      <c r="E639" s="16" t="s">
        <v>65</v>
      </c>
      <c r="F639" s="16" t="s">
        <v>146</v>
      </c>
      <c r="G639" s="87" t="s">
        <v>357</v>
      </c>
      <c r="H639" s="17">
        <v>41712.98076726422</v>
      </c>
      <c r="I639" s="48" t="s">
        <v>329</v>
      </c>
    </row>
    <row r="640" spans="2:9" x14ac:dyDescent="0.3">
      <c r="B640" s="16" t="s">
        <v>289</v>
      </c>
      <c r="C640" s="16" t="s">
        <v>210</v>
      </c>
      <c r="D640" s="16">
        <v>229</v>
      </c>
      <c r="E640" s="16" t="s">
        <v>67</v>
      </c>
      <c r="F640" s="16" t="s">
        <v>146</v>
      </c>
      <c r="G640" s="87" t="s">
        <v>358</v>
      </c>
      <c r="H640" s="17">
        <v>23462.925736496585</v>
      </c>
      <c r="I640" s="48" t="s">
        <v>329</v>
      </c>
    </row>
    <row r="641" spans="2:9" x14ac:dyDescent="0.3">
      <c r="B641" s="16" t="s">
        <v>289</v>
      </c>
      <c r="C641" s="16" t="s">
        <v>210</v>
      </c>
      <c r="D641" s="16">
        <v>232</v>
      </c>
      <c r="E641" s="16" t="s">
        <v>69</v>
      </c>
      <c r="F641" s="16" t="s">
        <v>146</v>
      </c>
      <c r="G641" s="87" t="s">
        <v>359</v>
      </c>
      <c r="H641" s="17">
        <v>19954.718751932767</v>
      </c>
      <c r="I641" s="48" t="s">
        <v>329</v>
      </c>
    </row>
    <row r="642" spans="2:9" x14ac:dyDescent="0.3">
      <c r="B642" s="16" t="s">
        <v>289</v>
      </c>
      <c r="C642" s="16" t="s">
        <v>210</v>
      </c>
      <c r="D642" s="16">
        <v>237</v>
      </c>
      <c r="E642" s="16" t="s">
        <v>70</v>
      </c>
      <c r="F642" s="16" t="s">
        <v>146</v>
      </c>
      <c r="G642" s="87" t="s">
        <v>360</v>
      </c>
      <c r="H642" s="17">
        <v>28305.236949215006</v>
      </c>
      <c r="I642" s="48" t="s">
        <v>329</v>
      </c>
    </row>
    <row r="643" spans="2:9" x14ac:dyDescent="0.3">
      <c r="B643" s="16" t="s">
        <v>289</v>
      </c>
      <c r="C643" s="16" t="s">
        <v>210</v>
      </c>
      <c r="D643" s="16">
        <v>238</v>
      </c>
      <c r="E643" s="16" t="s">
        <v>71</v>
      </c>
      <c r="F643" s="16" t="s">
        <v>146</v>
      </c>
      <c r="G643" s="87" t="s">
        <v>361</v>
      </c>
      <c r="H643" s="17">
        <v>28305.236949215006</v>
      </c>
      <c r="I643" s="48" t="s">
        <v>329</v>
      </c>
    </row>
    <row r="644" spans="2:9" x14ac:dyDescent="0.3">
      <c r="B644" s="16" t="s">
        <v>289</v>
      </c>
      <c r="C644" s="16" t="s">
        <v>210</v>
      </c>
      <c r="D644" s="16">
        <v>241</v>
      </c>
      <c r="E644" s="16" t="s">
        <v>72</v>
      </c>
      <c r="F644" s="16" t="s">
        <v>146</v>
      </c>
      <c r="G644" s="87" t="s">
        <v>362</v>
      </c>
      <c r="H644" s="17">
        <v>37243.732827914486</v>
      </c>
      <c r="I644" s="48" t="s">
        <v>329</v>
      </c>
    </row>
    <row r="645" spans="2:9" x14ac:dyDescent="0.3">
      <c r="B645" s="16" t="s">
        <v>289</v>
      </c>
      <c r="C645" s="16" t="s">
        <v>210</v>
      </c>
      <c r="D645" s="16">
        <v>242</v>
      </c>
      <c r="E645" s="16" t="s">
        <v>73</v>
      </c>
      <c r="F645" s="16" t="s">
        <v>146</v>
      </c>
      <c r="G645" s="87" t="s">
        <v>363</v>
      </c>
      <c r="H645" s="17">
        <v>37243.732827914486</v>
      </c>
      <c r="I645" s="48" t="s">
        <v>329</v>
      </c>
    </row>
    <row r="646" spans="2:9" x14ac:dyDescent="0.3">
      <c r="B646" s="16" t="s">
        <v>289</v>
      </c>
      <c r="C646" s="16" t="s">
        <v>210</v>
      </c>
      <c r="D646" s="16">
        <v>245</v>
      </c>
      <c r="E646" s="16" t="s">
        <v>74</v>
      </c>
      <c r="F646" s="16" t="s">
        <v>146</v>
      </c>
      <c r="G646" s="87" t="s">
        <v>364</v>
      </c>
      <c r="H646" s="17">
        <v>22504.376616658043</v>
      </c>
      <c r="I646" s="48" t="s">
        <v>329</v>
      </c>
    </row>
    <row r="647" spans="2:9" x14ac:dyDescent="0.3">
      <c r="B647" s="16" t="s">
        <v>289</v>
      </c>
      <c r="C647" s="16" t="s">
        <v>210</v>
      </c>
      <c r="D647" s="16">
        <v>273</v>
      </c>
      <c r="E647" s="16" t="s">
        <v>75</v>
      </c>
      <c r="F647" s="16" t="s">
        <v>146</v>
      </c>
      <c r="G647" s="87" t="s">
        <v>365</v>
      </c>
      <c r="H647" s="17">
        <v>569479.24405800656</v>
      </c>
      <c r="I647" s="48" t="s">
        <v>346</v>
      </c>
    </row>
    <row r="648" spans="2:9" x14ac:dyDescent="0.3">
      <c r="B648" s="16" t="s">
        <v>289</v>
      </c>
      <c r="C648" s="16" t="s">
        <v>210</v>
      </c>
      <c r="D648" s="16">
        <v>284</v>
      </c>
      <c r="E648" s="16" t="s">
        <v>76</v>
      </c>
      <c r="F648" s="16" t="s">
        <v>146</v>
      </c>
      <c r="G648" s="87" t="s">
        <v>366</v>
      </c>
      <c r="H648" s="17">
        <v>88986.055871702032</v>
      </c>
      <c r="I648" s="48" t="s">
        <v>329</v>
      </c>
    </row>
    <row r="649" spans="2:9" x14ac:dyDescent="0.3">
      <c r="B649" s="16" t="s">
        <v>289</v>
      </c>
      <c r="C649" s="16" t="s">
        <v>210</v>
      </c>
      <c r="D649" s="16">
        <v>304</v>
      </c>
      <c r="E649" s="16" t="s">
        <v>77</v>
      </c>
      <c r="F649" s="16" t="s">
        <v>165</v>
      </c>
      <c r="G649" s="87" t="s">
        <v>367</v>
      </c>
      <c r="H649" s="17">
        <v>1491.1119185291211</v>
      </c>
      <c r="I649" s="48" t="s">
        <v>368</v>
      </c>
    </row>
    <row r="650" spans="2:9" x14ac:dyDescent="0.3">
      <c r="B650" s="16" t="s">
        <v>289</v>
      </c>
      <c r="C650" s="16" t="s">
        <v>210</v>
      </c>
      <c r="D650" s="16">
        <v>305</v>
      </c>
      <c r="E650" s="16" t="s">
        <v>78</v>
      </c>
      <c r="F650" s="16" t="s">
        <v>165</v>
      </c>
      <c r="G650" s="87" t="s">
        <v>369</v>
      </c>
      <c r="H650" s="17">
        <v>10741.705465751824</v>
      </c>
      <c r="I650" s="48" t="s">
        <v>368</v>
      </c>
    </row>
    <row r="651" spans="2:9" x14ac:dyDescent="0.3">
      <c r="B651" s="16" t="s">
        <v>289</v>
      </c>
      <c r="C651" s="16" t="s">
        <v>210</v>
      </c>
      <c r="D651" s="20">
        <v>426</v>
      </c>
      <c r="E651" s="20" t="s">
        <v>79</v>
      </c>
      <c r="F651" s="20" t="s">
        <v>146</v>
      </c>
      <c r="G651" s="88" t="s">
        <v>370</v>
      </c>
      <c r="H651" s="21">
        <v>66457.20292131562</v>
      </c>
      <c r="I651" s="49" t="s">
        <v>329</v>
      </c>
    </row>
    <row r="652" spans="2:9" x14ac:dyDescent="0.3">
      <c r="B652" s="16" t="s">
        <v>289</v>
      </c>
      <c r="C652" s="16" t="s">
        <v>208</v>
      </c>
      <c r="D652" s="16">
        <v>4</v>
      </c>
      <c r="E652" s="16" t="s">
        <v>5</v>
      </c>
      <c r="F652" s="16" t="s">
        <v>160</v>
      </c>
      <c r="G652" s="87" t="s">
        <v>326</v>
      </c>
      <c r="H652" s="17">
        <v>8311.6825224812565</v>
      </c>
      <c r="I652" s="48" t="s">
        <v>327</v>
      </c>
    </row>
    <row r="653" spans="2:9" x14ac:dyDescent="0.3">
      <c r="B653" s="16" t="s">
        <v>289</v>
      </c>
      <c r="C653" s="16" t="s">
        <v>208</v>
      </c>
      <c r="D653" s="16">
        <v>17</v>
      </c>
      <c r="E653" s="16" t="s">
        <v>9</v>
      </c>
      <c r="F653" s="16" t="s">
        <v>146</v>
      </c>
      <c r="G653" s="87" t="s">
        <v>328</v>
      </c>
      <c r="H653" s="17">
        <v>67038.719090246072</v>
      </c>
      <c r="I653" s="48" t="s">
        <v>329</v>
      </c>
    </row>
    <row r="654" spans="2:9" x14ac:dyDescent="0.3">
      <c r="B654" s="16" t="s">
        <v>289</v>
      </c>
      <c r="C654" s="16" t="s">
        <v>208</v>
      </c>
      <c r="D654" s="16">
        <v>21</v>
      </c>
      <c r="E654" s="16" t="s">
        <v>13</v>
      </c>
      <c r="F654" s="16" t="s">
        <v>146</v>
      </c>
      <c r="G654" s="87" t="s">
        <v>330</v>
      </c>
      <c r="H654" s="17">
        <v>77926.39279897594</v>
      </c>
      <c r="I654" s="48" t="s">
        <v>329</v>
      </c>
    </row>
    <row r="655" spans="2:9" x14ac:dyDescent="0.3">
      <c r="B655" s="16" t="s">
        <v>289</v>
      </c>
      <c r="C655" s="16" t="s">
        <v>208</v>
      </c>
      <c r="D655" s="16">
        <v>28</v>
      </c>
      <c r="E655" s="16" t="s">
        <v>17</v>
      </c>
      <c r="F655" s="16" t="s">
        <v>146</v>
      </c>
      <c r="G655" s="87" t="s">
        <v>331</v>
      </c>
      <c r="H655" s="17">
        <v>81769.08488250339</v>
      </c>
      <c r="I655" s="48" t="s">
        <v>329</v>
      </c>
    </row>
    <row r="656" spans="2:9" x14ac:dyDescent="0.3">
      <c r="B656" s="16" t="s">
        <v>289</v>
      </c>
      <c r="C656" s="16" t="s">
        <v>208</v>
      </c>
      <c r="D656" s="16">
        <v>29</v>
      </c>
      <c r="E656" s="16" t="s">
        <v>21</v>
      </c>
      <c r="F656" s="16" t="s">
        <v>146</v>
      </c>
      <c r="G656" s="87" t="s">
        <v>332</v>
      </c>
      <c r="H656" s="17">
        <v>81601.957543594923</v>
      </c>
      <c r="I656" s="48" t="s">
        <v>329</v>
      </c>
    </row>
    <row r="657" spans="2:9" x14ac:dyDescent="0.3">
      <c r="B657" s="16" t="s">
        <v>289</v>
      </c>
      <c r="C657" s="16" t="s">
        <v>208</v>
      </c>
      <c r="D657" s="16">
        <v>30</v>
      </c>
      <c r="E657" s="16" t="s">
        <v>25</v>
      </c>
      <c r="F657" s="16" t="s">
        <v>146</v>
      </c>
      <c r="G657" s="87" t="s">
        <v>333</v>
      </c>
      <c r="H657" s="17">
        <v>81936.212221411843</v>
      </c>
      <c r="I657" s="48" t="s">
        <v>329</v>
      </c>
    </row>
    <row r="658" spans="2:9" x14ac:dyDescent="0.3">
      <c r="B658" s="16" t="s">
        <v>289</v>
      </c>
      <c r="C658" s="16" t="s">
        <v>208</v>
      </c>
      <c r="D658" s="16">
        <v>31</v>
      </c>
      <c r="E658" s="16" t="s">
        <v>29</v>
      </c>
      <c r="F658" s="16" t="s">
        <v>146</v>
      </c>
      <c r="G658" s="87" t="s">
        <v>334</v>
      </c>
      <c r="H658" s="17">
        <v>81601.957543594923</v>
      </c>
      <c r="I658" s="48" t="s">
        <v>329</v>
      </c>
    </row>
    <row r="659" spans="2:9" x14ac:dyDescent="0.3">
      <c r="B659" s="16" t="s">
        <v>289</v>
      </c>
      <c r="C659" s="16" t="s">
        <v>208</v>
      </c>
      <c r="D659" s="16">
        <v>39</v>
      </c>
      <c r="E659" s="16" t="s">
        <v>33</v>
      </c>
      <c r="F659" s="16" t="s">
        <v>335</v>
      </c>
      <c r="G659" s="87" t="s">
        <v>336</v>
      </c>
      <c r="H659" s="17">
        <v>107.00499610157785</v>
      </c>
      <c r="I659" s="48" t="s">
        <v>337</v>
      </c>
    </row>
    <row r="660" spans="2:9" x14ac:dyDescent="0.3">
      <c r="B660" s="16" t="s">
        <v>289</v>
      </c>
      <c r="C660" s="16" t="s">
        <v>208</v>
      </c>
      <c r="D660" s="16">
        <v>45</v>
      </c>
      <c r="E660" s="16" t="s">
        <v>35</v>
      </c>
      <c r="F660" s="16" t="s">
        <v>160</v>
      </c>
      <c r="G660" s="87" t="s">
        <v>338</v>
      </c>
      <c r="H660" s="17">
        <v>9520</v>
      </c>
      <c r="I660" s="48" t="s">
        <v>327</v>
      </c>
    </row>
    <row r="661" spans="2:9" x14ac:dyDescent="0.3">
      <c r="B661" s="16" t="s">
        <v>289</v>
      </c>
      <c r="C661" s="16" t="s">
        <v>208</v>
      </c>
      <c r="D661" s="16">
        <v>66</v>
      </c>
      <c r="E661" s="16" t="s">
        <v>37</v>
      </c>
      <c r="F661" s="16" t="s">
        <v>160</v>
      </c>
      <c r="G661" s="87" t="s">
        <v>339</v>
      </c>
      <c r="H661" s="17">
        <v>6261.5851301273569</v>
      </c>
      <c r="I661" s="48" t="s">
        <v>327</v>
      </c>
    </row>
    <row r="662" spans="2:9" x14ac:dyDescent="0.3">
      <c r="B662" s="16" t="s">
        <v>289</v>
      </c>
      <c r="C662" s="16" t="s">
        <v>208</v>
      </c>
      <c r="D662" s="16">
        <v>67</v>
      </c>
      <c r="E662" s="16" t="s">
        <v>39</v>
      </c>
      <c r="F662" s="16" t="s">
        <v>160</v>
      </c>
      <c r="G662" s="87" t="s">
        <v>340</v>
      </c>
      <c r="H662" s="17">
        <v>5837.1002333545093</v>
      </c>
      <c r="I662" s="48" t="s">
        <v>327</v>
      </c>
    </row>
    <row r="663" spans="2:9" x14ac:dyDescent="0.3">
      <c r="B663" s="16" t="s">
        <v>289</v>
      </c>
      <c r="C663" s="16" t="s">
        <v>208</v>
      </c>
      <c r="D663" s="16">
        <v>77</v>
      </c>
      <c r="E663" s="16" t="s">
        <v>41</v>
      </c>
      <c r="F663" s="16" t="s">
        <v>160</v>
      </c>
      <c r="G663" s="87" t="s">
        <v>341</v>
      </c>
      <c r="H663" s="17">
        <v>1677.5</v>
      </c>
      <c r="I663" s="48" t="s">
        <v>342</v>
      </c>
    </row>
    <row r="664" spans="2:9" x14ac:dyDescent="0.3">
      <c r="B664" s="16" t="s">
        <v>289</v>
      </c>
      <c r="C664" s="16" t="s">
        <v>208</v>
      </c>
      <c r="D664" s="16">
        <v>87</v>
      </c>
      <c r="E664" s="16" t="s">
        <v>43</v>
      </c>
      <c r="F664" s="16" t="s">
        <v>160</v>
      </c>
      <c r="G664" s="87" t="s">
        <v>343</v>
      </c>
      <c r="H664" s="17">
        <v>3622.9549999999999</v>
      </c>
      <c r="I664" s="48" t="s">
        <v>342</v>
      </c>
    </row>
    <row r="665" spans="2:9" x14ac:dyDescent="0.3">
      <c r="B665" s="16" t="s">
        <v>289</v>
      </c>
      <c r="C665" s="16" t="s">
        <v>208</v>
      </c>
      <c r="D665" s="16">
        <v>102</v>
      </c>
      <c r="E665" s="16" t="s">
        <v>45</v>
      </c>
      <c r="F665" s="16" t="s">
        <v>160</v>
      </c>
      <c r="G665" s="87" t="s">
        <v>344</v>
      </c>
      <c r="H665" s="17">
        <v>601.32297208187902</v>
      </c>
      <c r="I665" s="48" t="s">
        <v>342</v>
      </c>
    </row>
    <row r="666" spans="2:9" x14ac:dyDescent="0.3">
      <c r="B666" s="16" t="s">
        <v>289</v>
      </c>
      <c r="C666" s="16" t="s">
        <v>208</v>
      </c>
      <c r="D666" s="16">
        <v>113</v>
      </c>
      <c r="E666" s="16" t="s">
        <v>47</v>
      </c>
      <c r="F666" s="16" t="s">
        <v>146</v>
      </c>
      <c r="G666" s="87" t="s">
        <v>345</v>
      </c>
      <c r="H666" s="17">
        <v>689724</v>
      </c>
      <c r="I666" s="48" t="s">
        <v>346</v>
      </c>
    </row>
    <row r="667" spans="2:9" x14ac:dyDescent="0.3">
      <c r="B667" s="16" t="s">
        <v>289</v>
      </c>
      <c r="C667" s="16" t="s">
        <v>208</v>
      </c>
      <c r="D667" s="16">
        <v>114</v>
      </c>
      <c r="E667" s="16" t="s">
        <v>49</v>
      </c>
      <c r="F667" s="16" t="s">
        <v>146</v>
      </c>
      <c r="G667" s="87" t="s">
        <v>347</v>
      </c>
      <c r="H667" s="17">
        <v>730184</v>
      </c>
      <c r="I667" s="48" t="s">
        <v>346</v>
      </c>
    </row>
    <row r="668" spans="2:9" x14ac:dyDescent="0.3">
      <c r="B668" s="16" t="s">
        <v>289</v>
      </c>
      <c r="C668" s="16" t="s">
        <v>208</v>
      </c>
      <c r="D668" s="16">
        <v>118</v>
      </c>
      <c r="E668" s="16" t="s">
        <v>51</v>
      </c>
      <c r="F668" s="16" t="s">
        <v>146</v>
      </c>
      <c r="G668" s="87" t="s">
        <v>348</v>
      </c>
      <c r="H668" s="17">
        <v>583071</v>
      </c>
      <c r="I668" s="48" t="s">
        <v>346</v>
      </c>
    </row>
    <row r="669" spans="2:9" x14ac:dyDescent="0.3">
      <c r="B669" s="16" t="s">
        <v>289</v>
      </c>
      <c r="C669" s="16" t="s">
        <v>208</v>
      </c>
      <c r="D669" s="16">
        <v>131</v>
      </c>
      <c r="E669" s="16" t="s">
        <v>53</v>
      </c>
      <c r="F669" s="16" t="s">
        <v>146</v>
      </c>
      <c r="G669" s="87" t="s">
        <v>349</v>
      </c>
      <c r="H669" s="17">
        <v>7926.7463652519828</v>
      </c>
      <c r="I669" s="48" t="s">
        <v>337</v>
      </c>
    </row>
    <row r="670" spans="2:9" x14ac:dyDescent="0.3">
      <c r="B670" s="16" t="s">
        <v>289</v>
      </c>
      <c r="C670" s="16" t="s">
        <v>208</v>
      </c>
      <c r="D670" s="16">
        <v>137</v>
      </c>
      <c r="E670" s="16" t="s">
        <v>55</v>
      </c>
      <c r="F670" s="16" t="s">
        <v>160</v>
      </c>
      <c r="G670" s="87" t="s">
        <v>350</v>
      </c>
      <c r="H670" s="17">
        <v>8284.3754368187456</v>
      </c>
      <c r="I670" s="48" t="s">
        <v>351</v>
      </c>
    </row>
    <row r="671" spans="2:9" x14ac:dyDescent="0.3">
      <c r="B671" s="16" t="s">
        <v>289</v>
      </c>
      <c r="C671" s="16" t="s">
        <v>208</v>
      </c>
      <c r="D671" s="16">
        <v>143</v>
      </c>
      <c r="E671" s="16" t="s">
        <v>57</v>
      </c>
      <c r="F671" s="16" t="s">
        <v>335</v>
      </c>
      <c r="G671" s="87" t="s">
        <v>352</v>
      </c>
      <c r="H671" s="17">
        <v>2688.02</v>
      </c>
      <c r="I671" s="48" t="s">
        <v>342</v>
      </c>
    </row>
    <row r="672" spans="2:9" x14ac:dyDescent="0.3">
      <c r="B672" s="16" t="s">
        <v>289</v>
      </c>
      <c r="C672" s="16" t="s">
        <v>208</v>
      </c>
      <c r="D672" s="16">
        <v>155</v>
      </c>
      <c r="E672" s="16" t="s">
        <v>59</v>
      </c>
      <c r="F672" s="16" t="s">
        <v>147</v>
      </c>
      <c r="G672" s="87" t="s">
        <v>353</v>
      </c>
      <c r="H672" s="17">
        <v>25701.120791038229</v>
      </c>
      <c r="I672" s="48" t="s">
        <v>354</v>
      </c>
    </row>
    <row r="673" spans="2:9" x14ac:dyDescent="0.3">
      <c r="B673" s="16" t="s">
        <v>289</v>
      </c>
      <c r="C673" s="16" t="s">
        <v>208</v>
      </c>
      <c r="D673" s="16">
        <v>156</v>
      </c>
      <c r="E673" s="16" t="s">
        <v>61</v>
      </c>
      <c r="F673" s="16" t="s">
        <v>147</v>
      </c>
      <c r="G673" s="87" t="s">
        <v>355</v>
      </c>
      <c r="H673" s="17">
        <v>13376.968893648824</v>
      </c>
      <c r="I673" s="48" t="s">
        <v>354</v>
      </c>
    </row>
    <row r="674" spans="2:9" x14ac:dyDescent="0.3">
      <c r="B674" s="16" t="s">
        <v>289</v>
      </c>
      <c r="C674" s="16" t="s">
        <v>208</v>
      </c>
      <c r="D674" s="16">
        <v>222</v>
      </c>
      <c r="E674" s="16" t="s">
        <v>63</v>
      </c>
      <c r="F674" s="16" t="s">
        <v>146</v>
      </c>
      <c r="G674" s="87" t="s">
        <v>356</v>
      </c>
      <c r="H674" s="17">
        <v>56260.941541645123</v>
      </c>
      <c r="I674" s="48" t="s">
        <v>329</v>
      </c>
    </row>
    <row r="675" spans="2:9" x14ac:dyDescent="0.3">
      <c r="B675" s="16" t="s">
        <v>289</v>
      </c>
      <c r="C675" s="16" t="s">
        <v>208</v>
      </c>
      <c r="D675" s="16">
        <v>224</v>
      </c>
      <c r="E675" s="16" t="s">
        <v>65</v>
      </c>
      <c r="F675" s="16" t="s">
        <v>146</v>
      </c>
      <c r="G675" s="87" t="s">
        <v>357</v>
      </c>
      <c r="H675" s="17">
        <v>67411.156418525235</v>
      </c>
      <c r="I675" s="48" t="s">
        <v>329</v>
      </c>
    </row>
    <row r="676" spans="2:9" x14ac:dyDescent="0.3">
      <c r="B676" s="16" t="s">
        <v>289</v>
      </c>
      <c r="C676" s="16" t="s">
        <v>208</v>
      </c>
      <c r="D676" s="16">
        <v>229</v>
      </c>
      <c r="E676" s="16" t="s">
        <v>67</v>
      </c>
      <c r="F676" s="16" t="s">
        <v>146</v>
      </c>
      <c r="G676" s="87" t="s">
        <v>358</v>
      </c>
      <c r="H676" s="17">
        <v>32774.484888564744</v>
      </c>
      <c r="I676" s="48" t="s">
        <v>329</v>
      </c>
    </row>
    <row r="677" spans="2:9" x14ac:dyDescent="0.3">
      <c r="B677" s="16" t="s">
        <v>289</v>
      </c>
      <c r="C677" s="16" t="s">
        <v>208</v>
      </c>
      <c r="D677" s="16">
        <v>232</v>
      </c>
      <c r="E677" s="16" t="s">
        <v>69</v>
      </c>
      <c r="F677" s="16" t="s">
        <v>146</v>
      </c>
      <c r="G677" s="87" t="s">
        <v>359</v>
      </c>
      <c r="H677" s="17">
        <v>60497.592904503123</v>
      </c>
      <c r="I677" s="48" t="s">
        <v>329</v>
      </c>
    </row>
    <row r="678" spans="2:9" x14ac:dyDescent="0.3">
      <c r="B678" s="16" t="s">
        <v>289</v>
      </c>
      <c r="C678" s="16" t="s">
        <v>208</v>
      </c>
      <c r="D678" s="16">
        <v>237</v>
      </c>
      <c r="E678" s="16" t="s">
        <v>70</v>
      </c>
      <c r="F678" s="16" t="s">
        <v>146</v>
      </c>
      <c r="G678" s="87" t="s">
        <v>360</v>
      </c>
      <c r="H678" s="17">
        <v>59589.972524663164</v>
      </c>
      <c r="I678" s="48" t="s">
        <v>329</v>
      </c>
    </row>
    <row r="679" spans="2:9" x14ac:dyDescent="0.3">
      <c r="B679" s="16" t="s">
        <v>289</v>
      </c>
      <c r="C679" s="16" t="s">
        <v>208</v>
      </c>
      <c r="D679" s="16">
        <v>238</v>
      </c>
      <c r="E679" s="16" t="s">
        <v>71</v>
      </c>
      <c r="F679" s="16" t="s">
        <v>146</v>
      </c>
      <c r="G679" s="87" t="s">
        <v>361</v>
      </c>
      <c r="H679" s="17">
        <v>59589.972524663164</v>
      </c>
      <c r="I679" s="48" t="s">
        <v>329</v>
      </c>
    </row>
    <row r="680" spans="2:9" x14ac:dyDescent="0.3">
      <c r="B680" s="16" t="s">
        <v>289</v>
      </c>
      <c r="C680" s="16" t="s">
        <v>208</v>
      </c>
      <c r="D680" s="16">
        <v>241</v>
      </c>
      <c r="E680" s="16" t="s">
        <v>72</v>
      </c>
      <c r="F680" s="16" t="s">
        <v>146</v>
      </c>
      <c r="G680" s="87" t="s">
        <v>362</v>
      </c>
      <c r="H680" s="17">
        <v>60090.728596299006</v>
      </c>
      <c r="I680" s="48" t="s">
        <v>329</v>
      </c>
    </row>
    <row r="681" spans="2:9" x14ac:dyDescent="0.3">
      <c r="B681" s="16" t="s">
        <v>289</v>
      </c>
      <c r="C681" s="16" t="s">
        <v>208</v>
      </c>
      <c r="D681" s="16">
        <v>242</v>
      </c>
      <c r="E681" s="16" t="s">
        <v>73</v>
      </c>
      <c r="F681" s="16" t="s">
        <v>146</v>
      </c>
      <c r="G681" s="87" t="s">
        <v>363</v>
      </c>
      <c r="H681" s="17">
        <v>60090.728596299006</v>
      </c>
      <c r="I681" s="48" t="s">
        <v>329</v>
      </c>
    </row>
    <row r="682" spans="2:9" x14ac:dyDescent="0.3">
      <c r="B682" s="16" t="s">
        <v>289</v>
      </c>
      <c r="C682" s="16" t="s">
        <v>208</v>
      </c>
      <c r="D682" s="16">
        <v>245</v>
      </c>
      <c r="E682" s="16" t="s">
        <v>74</v>
      </c>
      <c r="F682" s="16" t="s">
        <v>146</v>
      </c>
      <c r="G682" s="87" t="s">
        <v>364</v>
      </c>
      <c r="H682" s="17">
        <v>22504.376616658043</v>
      </c>
      <c r="I682" s="48" t="s">
        <v>329</v>
      </c>
    </row>
    <row r="683" spans="2:9" x14ac:dyDescent="0.3">
      <c r="B683" s="16" t="s">
        <v>289</v>
      </c>
      <c r="C683" s="16" t="s">
        <v>208</v>
      </c>
      <c r="D683" s="16">
        <v>273</v>
      </c>
      <c r="E683" s="16" t="s">
        <v>75</v>
      </c>
      <c r="F683" s="16" t="s">
        <v>146</v>
      </c>
      <c r="G683" s="87" t="s">
        <v>365</v>
      </c>
      <c r="H683" s="17">
        <v>569479.24405800656</v>
      </c>
      <c r="I683" s="48" t="s">
        <v>346</v>
      </c>
    </row>
    <row r="684" spans="2:9" x14ac:dyDescent="0.3">
      <c r="B684" s="16" t="s">
        <v>289</v>
      </c>
      <c r="C684" s="16" t="s">
        <v>208</v>
      </c>
      <c r="D684" s="16">
        <v>284</v>
      </c>
      <c r="E684" s="16" t="s">
        <v>76</v>
      </c>
      <c r="F684" s="16" t="s">
        <v>146</v>
      </c>
      <c r="G684" s="87" t="s">
        <v>366</v>
      </c>
      <c r="H684" s="17">
        <v>75014.588722193497</v>
      </c>
      <c r="I684" s="48" t="s">
        <v>329</v>
      </c>
    </row>
    <row r="685" spans="2:9" x14ac:dyDescent="0.3">
      <c r="B685" s="16" t="s">
        <v>289</v>
      </c>
      <c r="C685" s="16" t="s">
        <v>208</v>
      </c>
      <c r="D685" s="16">
        <v>304</v>
      </c>
      <c r="E685" s="16" t="s">
        <v>77</v>
      </c>
      <c r="F685" s="16" t="s">
        <v>165</v>
      </c>
      <c r="G685" s="87" t="s">
        <v>367</v>
      </c>
      <c r="H685" s="17">
        <v>1491.1119185291211</v>
      </c>
      <c r="I685" s="48" t="s">
        <v>368</v>
      </c>
    </row>
    <row r="686" spans="2:9" x14ac:dyDescent="0.3">
      <c r="B686" s="16" t="s">
        <v>289</v>
      </c>
      <c r="C686" s="16" t="s">
        <v>208</v>
      </c>
      <c r="D686" s="16">
        <v>305</v>
      </c>
      <c r="E686" s="16" t="s">
        <v>78</v>
      </c>
      <c r="F686" s="16" t="s">
        <v>165</v>
      </c>
      <c r="G686" s="87" t="s">
        <v>369</v>
      </c>
      <c r="H686" s="17">
        <v>10741.705465751824</v>
      </c>
      <c r="I686" s="48" t="s">
        <v>368</v>
      </c>
    </row>
    <row r="687" spans="2:9" x14ac:dyDescent="0.3">
      <c r="B687" s="16" t="s">
        <v>289</v>
      </c>
      <c r="C687" s="16" t="s">
        <v>208</v>
      </c>
      <c r="D687" s="20">
        <v>426</v>
      </c>
      <c r="E687" s="20" t="s">
        <v>79</v>
      </c>
      <c r="F687" s="20" t="s">
        <v>146</v>
      </c>
      <c r="G687" s="88" t="s">
        <v>370</v>
      </c>
      <c r="H687" s="21">
        <v>66457.20292131562</v>
      </c>
      <c r="I687" s="49" t="s">
        <v>329</v>
      </c>
    </row>
    <row r="688" spans="2:9" x14ac:dyDescent="0.3">
      <c r="B688" s="16" t="s">
        <v>290</v>
      </c>
      <c r="C688" s="16" t="s">
        <v>211</v>
      </c>
      <c r="D688" s="16">
        <v>4</v>
      </c>
      <c r="E688" s="16" t="s">
        <v>5</v>
      </c>
      <c r="F688" s="16" t="s">
        <v>160</v>
      </c>
      <c r="G688" s="87" t="s">
        <v>326</v>
      </c>
      <c r="H688" s="17">
        <v>4627.9018917367011</v>
      </c>
      <c r="I688" s="48" t="s">
        <v>327</v>
      </c>
    </row>
    <row r="689" spans="2:9" x14ac:dyDescent="0.3">
      <c r="B689" s="16" t="s">
        <v>290</v>
      </c>
      <c r="C689" s="16" t="s">
        <v>211</v>
      </c>
      <c r="D689" s="16">
        <v>17</v>
      </c>
      <c r="E689" s="16" t="s">
        <v>9</v>
      </c>
      <c r="F689" s="16" t="s">
        <v>146</v>
      </c>
      <c r="G689" s="87" t="s">
        <v>328</v>
      </c>
      <c r="H689" s="17">
        <v>72650.683615401678</v>
      </c>
      <c r="I689" s="48" t="s">
        <v>329</v>
      </c>
    </row>
    <row r="690" spans="2:9" x14ac:dyDescent="0.3">
      <c r="B690" s="16" t="s">
        <v>290</v>
      </c>
      <c r="C690" s="16" t="s">
        <v>211</v>
      </c>
      <c r="D690" s="16">
        <v>21</v>
      </c>
      <c r="E690" s="16" t="s">
        <v>13</v>
      </c>
      <c r="F690" s="16" t="s">
        <v>146</v>
      </c>
      <c r="G690" s="87" t="s">
        <v>330</v>
      </c>
      <c r="H690" s="17">
        <v>100908.88495310881</v>
      </c>
      <c r="I690" s="48" t="s">
        <v>329</v>
      </c>
    </row>
    <row r="691" spans="2:9" x14ac:dyDescent="0.3">
      <c r="B691" s="16" t="s">
        <v>290</v>
      </c>
      <c r="C691" s="16" t="s">
        <v>211</v>
      </c>
      <c r="D691" s="16">
        <v>28</v>
      </c>
      <c r="E691" s="16" t="s">
        <v>17</v>
      </c>
      <c r="F691" s="16" t="s">
        <v>146</v>
      </c>
      <c r="G691" s="87" t="s">
        <v>331</v>
      </c>
      <c r="H691" s="17">
        <v>63846.399133567684</v>
      </c>
      <c r="I691" s="48" t="s">
        <v>329</v>
      </c>
    </row>
    <row r="692" spans="2:9" x14ac:dyDescent="0.3">
      <c r="B692" s="16" t="s">
        <v>290</v>
      </c>
      <c r="C692" s="16" t="s">
        <v>211</v>
      </c>
      <c r="D692" s="16">
        <v>29</v>
      </c>
      <c r="E692" s="16" t="s">
        <v>21</v>
      </c>
      <c r="F692" s="16" t="s">
        <v>146</v>
      </c>
      <c r="G692" s="87" t="s">
        <v>332</v>
      </c>
      <c r="H692" s="17">
        <v>65473.856366384127</v>
      </c>
      <c r="I692" s="48" t="s">
        <v>329</v>
      </c>
    </row>
    <row r="693" spans="2:9" x14ac:dyDescent="0.3">
      <c r="B693" s="16" t="s">
        <v>290</v>
      </c>
      <c r="C693" s="16" t="s">
        <v>211</v>
      </c>
      <c r="D693" s="16">
        <v>30</v>
      </c>
      <c r="E693" s="16" t="s">
        <v>25</v>
      </c>
      <c r="F693" s="16" t="s">
        <v>146</v>
      </c>
      <c r="G693" s="87" t="s">
        <v>333</v>
      </c>
      <c r="H693" s="17">
        <v>112562.81767007278</v>
      </c>
      <c r="I693" s="48" t="s">
        <v>329</v>
      </c>
    </row>
    <row r="694" spans="2:9" x14ac:dyDescent="0.3">
      <c r="B694" s="16" t="s">
        <v>290</v>
      </c>
      <c r="C694" s="16" t="s">
        <v>211</v>
      </c>
      <c r="D694" s="16">
        <v>31</v>
      </c>
      <c r="E694" s="16" t="s">
        <v>29</v>
      </c>
      <c r="F694" s="16" t="s">
        <v>146</v>
      </c>
      <c r="G694" s="87" t="s">
        <v>334</v>
      </c>
      <c r="H694" s="17">
        <v>111295.24044212786</v>
      </c>
      <c r="I694" s="48" t="s">
        <v>329</v>
      </c>
    </row>
    <row r="695" spans="2:9" x14ac:dyDescent="0.3">
      <c r="B695" s="16" t="s">
        <v>290</v>
      </c>
      <c r="C695" s="16" t="s">
        <v>211</v>
      </c>
      <c r="D695" s="16">
        <v>39</v>
      </c>
      <c r="E695" s="16" t="s">
        <v>33</v>
      </c>
      <c r="F695" s="16" t="s">
        <v>335</v>
      </c>
      <c r="G695" s="87" t="s">
        <v>336</v>
      </c>
      <c r="H695" s="17">
        <v>98.202006407860111</v>
      </c>
      <c r="I695" s="48" t="s">
        <v>337</v>
      </c>
    </row>
    <row r="696" spans="2:9" x14ac:dyDescent="0.3">
      <c r="B696" s="16" t="s">
        <v>290</v>
      </c>
      <c r="C696" s="16" t="s">
        <v>211</v>
      </c>
      <c r="D696" s="16">
        <v>45</v>
      </c>
      <c r="E696" s="16" t="s">
        <v>35</v>
      </c>
      <c r="F696" s="16" t="s">
        <v>160</v>
      </c>
      <c r="G696" s="87" t="s">
        <v>338</v>
      </c>
      <c r="H696" s="17">
        <v>9520</v>
      </c>
      <c r="I696" s="48" t="s">
        <v>327</v>
      </c>
    </row>
    <row r="697" spans="2:9" x14ac:dyDescent="0.3">
      <c r="B697" s="16" t="s">
        <v>290</v>
      </c>
      <c r="C697" s="16" t="s">
        <v>211</v>
      </c>
      <c r="D697" s="16">
        <v>66</v>
      </c>
      <c r="E697" s="16" t="s">
        <v>37</v>
      </c>
      <c r="F697" s="16" t="s">
        <v>160</v>
      </c>
      <c r="G697" s="87" t="s">
        <v>339</v>
      </c>
      <c r="H697" s="17">
        <v>4597.6138827154155</v>
      </c>
      <c r="I697" s="48" t="s">
        <v>327</v>
      </c>
    </row>
    <row r="698" spans="2:9" x14ac:dyDescent="0.3">
      <c r="B698" s="16" t="s">
        <v>290</v>
      </c>
      <c r="C698" s="16" t="s">
        <v>211</v>
      </c>
      <c r="D698" s="16">
        <v>67</v>
      </c>
      <c r="E698" s="16" t="s">
        <v>39</v>
      </c>
      <c r="F698" s="16" t="s">
        <v>160</v>
      </c>
      <c r="G698" s="87" t="s">
        <v>340</v>
      </c>
      <c r="H698" s="17">
        <v>4597.6138827154155</v>
      </c>
      <c r="I698" s="48" t="s">
        <v>327</v>
      </c>
    </row>
    <row r="699" spans="2:9" x14ac:dyDescent="0.3">
      <c r="B699" s="16" t="s">
        <v>290</v>
      </c>
      <c r="C699" s="16" t="s">
        <v>211</v>
      </c>
      <c r="D699" s="16">
        <v>77</v>
      </c>
      <c r="E699" s="16" t="s">
        <v>41</v>
      </c>
      <c r="F699" s="16" t="s">
        <v>160</v>
      </c>
      <c r="G699" s="87" t="s">
        <v>341</v>
      </c>
      <c r="H699" s="17">
        <v>1725</v>
      </c>
      <c r="I699" s="48" t="s">
        <v>342</v>
      </c>
    </row>
    <row r="700" spans="2:9" x14ac:dyDescent="0.3">
      <c r="B700" s="16" t="s">
        <v>290</v>
      </c>
      <c r="C700" s="16" t="s">
        <v>211</v>
      </c>
      <c r="D700" s="16">
        <v>87</v>
      </c>
      <c r="E700" s="16" t="s">
        <v>43</v>
      </c>
      <c r="F700" s="16" t="s">
        <v>160</v>
      </c>
      <c r="G700" s="87" t="s">
        <v>343</v>
      </c>
      <c r="H700" s="17">
        <v>3622.9549999999999</v>
      </c>
      <c r="I700" s="48" t="s">
        <v>342</v>
      </c>
    </row>
    <row r="701" spans="2:9" x14ac:dyDescent="0.3">
      <c r="B701" s="16" t="s">
        <v>290</v>
      </c>
      <c r="C701" s="16" t="s">
        <v>211</v>
      </c>
      <c r="D701" s="16">
        <v>102</v>
      </c>
      <c r="E701" s="16" t="s">
        <v>45</v>
      </c>
      <c r="F701" s="16" t="s">
        <v>160</v>
      </c>
      <c r="G701" s="87" t="s">
        <v>344</v>
      </c>
      <c r="H701" s="17">
        <v>632.38311610038284</v>
      </c>
      <c r="I701" s="48" t="s">
        <v>342</v>
      </c>
    </row>
    <row r="702" spans="2:9" x14ac:dyDescent="0.3">
      <c r="B702" s="16" t="s">
        <v>290</v>
      </c>
      <c r="C702" s="16" t="s">
        <v>211</v>
      </c>
      <c r="D702" s="16">
        <v>113</v>
      </c>
      <c r="E702" s="16" t="s">
        <v>47</v>
      </c>
      <c r="F702" s="16" t="s">
        <v>146</v>
      </c>
      <c r="G702" s="87" t="s">
        <v>345</v>
      </c>
      <c r="H702" s="17">
        <v>689724</v>
      </c>
      <c r="I702" s="48" t="s">
        <v>346</v>
      </c>
    </row>
    <row r="703" spans="2:9" x14ac:dyDescent="0.3">
      <c r="B703" s="16" t="s">
        <v>290</v>
      </c>
      <c r="C703" s="16" t="s">
        <v>211</v>
      </c>
      <c r="D703" s="16">
        <v>114</v>
      </c>
      <c r="E703" s="16" t="s">
        <v>49</v>
      </c>
      <c r="F703" s="16" t="s">
        <v>146</v>
      </c>
      <c r="G703" s="87" t="s">
        <v>347</v>
      </c>
      <c r="H703" s="17">
        <v>730184</v>
      </c>
      <c r="I703" s="48" t="s">
        <v>346</v>
      </c>
    </row>
    <row r="704" spans="2:9" x14ac:dyDescent="0.3">
      <c r="B704" s="16" t="s">
        <v>290</v>
      </c>
      <c r="C704" s="16" t="s">
        <v>211</v>
      </c>
      <c r="D704" s="16">
        <v>118</v>
      </c>
      <c r="E704" s="16" t="s">
        <v>51</v>
      </c>
      <c r="F704" s="16" t="s">
        <v>146</v>
      </c>
      <c r="G704" s="87" t="s">
        <v>348</v>
      </c>
      <c r="H704" s="17">
        <v>583071</v>
      </c>
      <c r="I704" s="48" t="s">
        <v>346</v>
      </c>
    </row>
    <row r="705" spans="2:9" x14ac:dyDescent="0.3">
      <c r="B705" s="16" t="s">
        <v>290</v>
      </c>
      <c r="C705" s="16" t="s">
        <v>211</v>
      </c>
      <c r="D705" s="16">
        <v>131</v>
      </c>
      <c r="E705" s="16" t="s">
        <v>53</v>
      </c>
      <c r="F705" s="16" t="s">
        <v>146</v>
      </c>
      <c r="G705" s="87" t="s">
        <v>349</v>
      </c>
      <c r="H705" s="17">
        <v>8106.4390986043773</v>
      </c>
      <c r="I705" s="48" t="s">
        <v>337</v>
      </c>
    </row>
    <row r="706" spans="2:9" x14ac:dyDescent="0.3">
      <c r="B706" s="16" t="s">
        <v>290</v>
      </c>
      <c r="C706" s="16" t="s">
        <v>211</v>
      </c>
      <c r="D706" s="16">
        <v>137</v>
      </c>
      <c r="E706" s="16" t="s">
        <v>55</v>
      </c>
      <c r="F706" s="16" t="s">
        <v>160</v>
      </c>
      <c r="G706" s="87" t="s">
        <v>350</v>
      </c>
      <c r="H706" s="17">
        <v>8284.3754368187456</v>
      </c>
      <c r="I706" s="48" t="s">
        <v>351</v>
      </c>
    </row>
    <row r="707" spans="2:9" x14ac:dyDescent="0.3">
      <c r="B707" s="16" t="s">
        <v>290</v>
      </c>
      <c r="C707" s="16" t="s">
        <v>211</v>
      </c>
      <c r="D707" s="16">
        <v>143</v>
      </c>
      <c r="E707" s="16" t="s">
        <v>57</v>
      </c>
      <c r="F707" s="16" t="s">
        <v>335</v>
      </c>
      <c r="G707" s="87" t="s">
        <v>352</v>
      </c>
      <c r="H707" s="17">
        <v>2688.02</v>
      </c>
      <c r="I707" s="48" t="s">
        <v>342</v>
      </c>
    </row>
    <row r="708" spans="2:9" x14ac:dyDescent="0.3">
      <c r="B708" s="16" t="s">
        <v>290</v>
      </c>
      <c r="C708" s="16" t="s">
        <v>211</v>
      </c>
      <c r="D708" s="16">
        <v>155</v>
      </c>
      <c r="E708" s="16" t="s">
        <v>59</v>
      </c>
      <c r="F708" s="16" t="s">
        <v>147</v>
      </c>
      <c r="G708" s="87" t="s">
        <v>353</v>
      </c>
      <c r="H708" s="17">
        <v>27249.381079655002</v>
      </c>
      <c r="I708" s="48" t="s">
        <v>354</v>
      </c>
    </row>
    <row r="709" spans="2:9" x14ac:dyDescent="0.3">
      <c r="B709" s="16" t="s">
        <v>290</v>
      </c>
      <c r="C709" s="16" t="s">
        <v>211</v>
      </c>
      <c r="D709" s="16">
        <v>156</v>
      </c>
      <c r="E709" s="16" t="s">
        <v>61</v>
      </c>
      <c r="F709" s="16" t="s">
        <v>147</v>
      </c>
      <c r="G709" s="87" t="s">
        <v>355</v>
      </c>
      <c r="H709" s="17">
        <v>8174.8143238965004</v>
      </c>
      <c r="I709" s="48" t="s">
        <v>354</v>
      </c>
    </row>
    <row r="710" spans="2:9" x14ac:dyDescent="0.3">
      <c r="B710" s="16" t="s">
        <v>290</v>
      </c>
      <c r="C710" s="16" t="s">
        <v>211</v>
      </c>
      <c r="D710" s="16">
        <v>222</v>
      </c>
      <c r="E710" s="16" t="s">
        <v>63</v>
      </c>
      <c r="F710" s="16" t="s">
        <v>146</v>
      </c>
      <c r="G710" s="87" t="s">
        <v>356</v>
      </c>
      <c r="H710" s="17">
        <v>72514.102431453677</v>
      </c>
      <c r="I710" s="48" t="s">
        <v>329</v>
      </c>
    </row>
    <row r="711" spans="2:9" x14ac:dyDescent="0.3">
      <c r="B711" s="16" t="s">
        <v>290</v>
      </c>
      <c r="C711" s="16" t="s">
        <v>211</v>
      </c>
      <c r="D711" s="16">
        <v>224</v>
      </c>
      <c r="E711" s="16" t="s">
        <v>65</v>
      </c>
      <c r="F711" s="16" t="s">
        <v>146</v>
      </c>
      <c r="G711" s="87" t="s">
        <v>357</v>
      </c>
      <c r="H711" s="17">
        <v>67783.593746804327</v>
      </c>
      <c r="I711" s="48" t="s">
        <v>329</v>
      </c>
    </row>
    <row r="712" spans="2:9" x14ac:dyDescent="0.3">
      <c r="B712" s="16" t="s">
        <v>290</v>
      </c>
      <c r="C712" s="16" t="s">
        <v>211</v>
      </c>
      <c r="D712" s="16">
        <v>229</v>
      </c>
      <c r="E712" s="16" t="s">
        <v>67</v>
      </c>
      <c r="F712" s="16" t="s">
        <v>146</v>
      </c>
      <c r="G712" s="87" t="s">
        <v>358</v>
      </c>
      <c r="H712" s="17">
        <v>27316.236789594266</v>
      </c>
      <c r="I712" s="48" t="s">
        <v>329</v>
      </c>
    </row>
    <row r="713" spans="2:9" x14ac:dyDescent="0.3">
      <c r="B713" s="16" t="s">
        <v>290</v>
      </c>
      <c r="C713" s="16" t="s">
        <v>211</v>
      </c>
      <c r="D713" s="16">
        <v>232</v>
      </c>
      <c r="E713" s="16" t="s">
        <v>69</v>
      </c>
      <c r="F713" s="16" t="s">
        <v>146</v>
      </c>
      <c r="G713" s="87" t="s">
        <v>359</v>
      </c>
      <c r="H713" s="17">
        <v>67485.643884181045</v>
      </c>
      <c r="I713" s="48" t="s">
        <v>329</v>
      </c>
    </row>
    <row r="714" spans="2:9" x14ac:dyDescent="0.3">
      <c r="B714" s="16" t="s">
        <v>290</v>
      </c>
      <c r="C714" s="16" t="s">
        <v>211</v>
      </c>
      <c r="D714" s="16">
        <v>237</v>
      </c>
      <c r="E714" s="16" t="s">
        <v>70</v>
      </c>
      <c r="F714" s="16" t="s">
        <v>146</v>
      </c>
      <c r="G714" s="87" t="s">
        <v>360</v>
      </c>
      <c r="H714" s="17">
        <v>61377.671700403065</v>
      </c>
      <c r="I714" s="48" t="s">
        <v>329</v>
      </c>
    </row>
    <row r="715" spans="2:9" x14ac:dyDescent="0.3">
      <c r="B715" s="16" t="s">
        <v>290</v>
      </c>
      <c r="C715" s="16" t="s">
        <v>211</v>
      </c>
      <c r="D715" s="16">
        <v>238</v>
      </c>
      <c r="E715" s="16" t="s">
        <v>71</v>
      </c>
      <c r="F715" s="16" t="s">
        <v>146</v>
      </c>
      <c r="G715" s="87" t="s">
        <v>361</v>
      </c>
      <c r="H715" s="17">
        <v>61377.671700403065</v>
      </c>
      <c r="I715" s="48" t="s">
        <v>329</v>
      </c>
    </row>
    <row r="716" spans="2:9" x14ac:dyDescent="0.3">
      <c r="B716" s="16" t="s">
        <v>290</v>
      </c>
      <c r="C716" s="16" t="s">
        <v>211</v>
      </c>
      <c r="D716" s="16">
        <v>241</v>
      </c>
      <c r="E716" s="16" t="s">
        <v>72</v>
      </c>
      <c r="F716" s="16" t="s">
        <v>146</v>
      </c>
      <c r="G716" s="87" t="s">
        <v>362</v>
      </c>
      <c r="H716" s="17">
        <v>60090.728596299006</v>
      </c>
      <c r="I716" s="48" t="s">
        <v>329</v>
      </c>
    </row>
    <row r="717" spans="2:9" x14ac:dyDescent="0.3">
      <c r="B717" s="16" t="s">
        <v>290</v>
      </c>
      <c r="C717" s="16" t="s">
        <v>211</v>
      </c>
      <c r="D717" s="16">
        <v>242</v>
      </c>
      <c r="E717" s="16" t="s">
        <v>73</v>
      </c>
      <c r="F717" s="16" t="s">
        <v>146</v>
      </c>
      <c r="G717" s="87" t="s">
        <v>363</v>
      </c>
      <c r="H717" s="17">
        <v>60090.728596299006</v>
      </c>
      <c r="I717" s="48" t="s">
        <v>329</v>
      </c>
    </row>
    <row r="718" spans="2:9" x14ac:dyDescent="0.3">
      <c r="B718" s="16" t="s">
        <v>290</v>
      </c>
      <c r="C718" s="16" t="s">
        <v>211</v>
      </c>
      <c r="D718" s="16">
        <v>245</v>
      </c>
      <c r="E718" s="16" t="s">
        <v>74</v>
      </c>
      <c r="F718" s="16" t="s">
        <v>146</v>
      </c>
      <c r="G718" s="87" t="s">
        <v>364</v>
      </c>
      <c r="H718" s="17">
        <v>31161.522429975616</v>
      </c>
      <c r="I718" s="48" t="s">
        <v>329</v>
      </c>
    </row>
    <row r="719" spans="2:9" x14ac:dyDescent="0.3">
      <c r="B719" s="16" t="s">
        <v>290</v>
      </c>
      <c r="C719" s="16" t="s">
        <v>211</v>
      </c>
      <c r="D719" s="16">
        <v>273</v>
      </c>
      <c r="E719" s="16" t="s">
        <v>75</v>
      </c>
      <c r="F719" s="16" t="s">
        <v>146</v>
      </c>
      <c r="G719" s="87" t="s">
        <v>365</v>
      </c>
      <c r="H719" s="17">
        <v>420738.66695742117</v>
      </c>
      <c r="I719" s="48" t="s">
        <v>346</v>
      </c>
    </row>
    <row r="720" spans="2:9" x14ac:dyDescent="0.3">
      <c r="B720" s="16" t="s">
        <v>290</v>
      </c>
      <c r="C720" s="16" t="s">
        <v>211</v>
      </c>
      <c r="D720" s="16">
        <v>284</v>
      </c>
      <c r="E720" s="16" t="s">
        <v>76</v>
      </c>
      <c r="F720" s="16" t="s">
        <v>146</v>
      </c>
      <c r="G720" s="87" t="s">
        <v>366</v>
      </c>
      <c r="H720" s="17">
        <v>75277.244845170353</v>
      </c>
      <c r="I720" s="48" t="s">
        <v>329</v>
      </c>
    </row>
    <row r="721" spans="2:9" x14ac:dyDescent="0.3">
      <c r="B721" s="16" t="s">
        <v>290</v>
      </c>
      <c r="C721" s="16" t="s">
        <v>211</v>
      </c>
      <c r="D721" s="16">
        <v>304</v>
      </c>
      <c r="E721" s="16" t="s">
        <v>77</v>
      </c>
      <c r="F721" s="16" t="s">
        <v>165</v>
      </c>
      <c r="G721" s="87" t="s">
        <v>367</v>
      </c>
      <c r="H721" s="17">
        <v>1491.1119185291211</v>
      </c>
      <c r="I721" s="48" t="s">
        <v>368</v>
      </c>
    </row>
    <row r="722" spans="2:9" x14ac:dyDescent="0.3">
      <c r="B722" s="16" t="s">
        <v>290</v>
      </c>
      <c r="C722" s="16" t="s">
        <v>211</v>
      </c>
      <c r="D722" s="16">
        <v>305</v>
      </c>
      <c r="E722" s="16" t="s">
        <v>78</v>
      </c>
      <c r="F722" s="16" t="s">
        <v>165</v>
      </c>
      <c r="G722" s="87" t="s">
        <v>369</v>
      </c>
      <c r="H722" s="17">
        <v>10741.705465751824</v>
      </c>
      <c r="I722" s="48" t="s">
        <v>368</v>
      </c>
    </row>
    <row r="723" spans="2:9" x14ac:dyDescent="0.3">
      <c r="B723" s="16" t="s">
        <v>290</v>
      </c>
      <c r="C723" s="16" t="s">
        <v>211</v>
      </c>
      <c r="D723" s="20">
        <v>426</v>
      </c>
      <c r="E723" s="20" t="s">
        <v>79</v>
      </c>
      <c r="F723" s="20" t="s">
        <v>146</v>
      </c>
      <c r="G723" s="88" t="s">
        <v>370</v>
      </c>
      <c r="H723" s="21">
        <v>66457.20292131562</v>
      </c>
      <c r="I723" s="49" t="s">
        <v>329</v>
      </c>
    </row>
    <row r="724" spans="2:9" x14ac:dyDescent="0.3">
      <c r="B724" s="16" t="s">
        <v>290</v>
      </c>
      <c r="C724" s="16" t="s">
        <v>212</v>
      </c>
      <c r="D724" s="16">
        <v>4</v>
      </c>
      <c r="E724" s="16" t="s">
        <v>5</v>
      </c>
      <c r="F724" s="16" t="s">
        <v>160</v>
      </c>
      <c r="G724" s="87" t="s">
        <v>326</v>
      </c>
      <c r="H724" s="17">
        <v>4627.9018917367011</v>
      </c>
      <c r="I724" s="48" t="s">
        <v>327</v>
      </c>
    </row>
    <row r="725" spans="2:9" x14ac:dyDescent="0.3">
      <c r="B725" s="16" t="s">
        <v>290</v>
      </c>
      <c r="C725" s="16" t="s">
        <v>212</v>
      </c>
      <c r="D725" s="16">
        <v>17</v>
      </c>
      <c r="E725" s="16" t="s">
        <v>9</v>
      </c>
      <c r="F725" s="16" t="s">
        <v>146</v>
      </c>
      <c r="G725" s="87" t="s">
        <v>328</v>
      </c>
      <c r="H725" s="17">
        <v>67038.719090246072</v>
      </c>
      <c r="I725" s="48" t="s">
        <v>329</v>
      </c>
    </row>
    <row r="726" spans="2:9" x14ac:dyDescent="0.3">
      <c r="B726" s="16" t="s">
        <v>290</v>
      </c>
      <c r="C726" s="16" t="s">
        <v>212</v>
      </c>
      <c r="D726" s="16">
        <v>21</v>
      </c>
      <c r="E726" s="16" t="s">
        <v>13</v>
      </c>
      <c r="F726" s="16" t="s">
        <v>146</v>
      </c>
      <c r="G726" s="87" t="s">
        <v>330</v>
      </c>
      <c r="H726" s="17">
        <v>77926.39279897594</v>
      </c>
      <c r="I726" s="48" t="s">
        <v>329</v>
      </c>
    </row>
    <row r="727" spans="2:9" x14ac:dyDescent="0.3">
      <c r="B727" s="16" t="s">
        <v>290</v>
      </c>
      <c r="C727" s="16" t="s">
        <v>212</v>
      </c>
      <c r="D727" s="16">
        <v>28</v>
      </c>
      <c r="E727" s="16" t="s">
        <v>17</v>
      </c>
      <c r="F727" s="16" t="s">
        <v>146</v>
      </c>
      <c r="G727" s="87" t="s">
        <v>331</v>
      </c>
      <c r="H727" s="17">
        <v>81769.08488250339</v>
      </c>
      <c r="I727" s="48" t="s">
        <v>329</v>
      </c>
    </row>
    <row r="728" spans="2:9" x14ac:dyDescent="0.3">
      <c r="B728" s="16" t="s">
        <v>290</v>
      </c>
      <c r="C728" s="16" t="s">
        <v>212</v>
      </c>
      <c r="D728" s="16">
        <v>29</v>
      </c>
      <c r="E728" s="16" t="s">
        <v>21</v>
      </c>
      <c r="F728" s="16" t="s">
        <v>146</v>
      </c>
      <c r="G728" s="87" t="s">
        <v>332</v>
      </c>
      <c r="H728" s="17">
        <v>81601.957543594923</v>
      </c>
      <c r="I728" s="48" t="s">
        <v>329</v>
      </c>
    </row>
    <row r="729" spans="2:9" x14ac:dyDescent="0.3">
      <c r="B729" s="16" t="s">
        <v>290</v>
      </c>
      <c r="C729" s="16" t="s">
        <v>212</v>
      </c>
      <c r="D729" s="16">
        <v>30</v>
      </c>
      <c r="E729" s="16" t="s">
        <v>25</v>
      </c>
      <c r="F729" s="16" t="s">
        <v>146</v>
      </c>
      <c r="G729" s="87" t="s">
        <v>333</v>
      </c>
      <c r="H729" s="17">
        <v>81936.212221411843</v>
      </c>
      <c r="I729" s="48" t="s">
        <v>329</v>
      </c>
    </row>
    <row r="730" spans="2:9" x14ac:dyDescent="0.3">
      <c r="B730" s="16" t="s">
        <v>290</v>
      </c>
      <c r="C730" s="16" t="s">
        <v>212</v>
      </c>
      <c r="D730" s="16">
        <v>31</v>
      </c>
      <c r="E730" s="16" t="s">
        <v>29</v>
      </c>
      <c r="F730" s="16" t="s">
        <v>146</v>
      </c>
      <c r="G730" s="87" t="s">
        <v>334</v>
      </c>
      <c r="H730" s="17">
        <v>81601.957543594923</v>
      </c>
      <c r="I730" s="48" t="s">
        <v>329</v>
      </c>
    </row>
    <row r="731" spans="2:9" x14ac:dyDescent="0.3">
      <c r="B731" s="16" t="s">
        <v>290</v>
      </c>
      <c r="C731" s="16" t="s">
        <v>212</v>
      </c>
      <c r="D731" s="16">
        <v>39</v>
      </c>
      <c r="E731" s="16" t="s">
        <v>33</v>
      </c>
      <c r="F731" s="16" t="s">
        <v>335</v>
      </c>
      <c r="G731" s="87" t="s">
        <v>336</v>
      </c>
      <c r="H731" s="17">
        <v>107.00499610157785</v>
      </c>
      <c r="I731" s="48" t="s">
        <v>337</v>
      </c>
    </row>
    <row r="732" spans="2:9" x14ac:dyDescent="0.3">
      <c r="B732" s="16" t="s">
        <v>290</v>
      </c>
      <c r="C732" s="16" t="s">
        <v>212</v>
      </c>
      <c r="D732" s="16">
        <v>45</v>
      </c>
      <c r="E732" s="16" t="s">
        <v>35</v>
      </c>
      <c r="F732" s="16" t="s">
        <v>160</v>
      </c>
      <c r="G732" s="87" t="s">
        <v>338</v>
      </c>
      <c r="H732" s="17">
        <v>9520</v>
      </c>
      <c r="I732" s="48" t="s">
        <v>327</v>
      </c>
    </row>
    <row r="733" spans="2:9" x14ac:dyDescent="0.3">
      <c r="B733" s="16" t="s">
        <v>290</v>
      </c>
      <c r="C733" s="16" t="s">
        <v>212</v>
      </c>
      <c r="D733" s="16">
        <v>66</v>
      </c>
      <c r="E733" s="16" t="s">
        <v>37</v>
      </c>
      <c r="F733" s="16" t="s">
        <v>160</v>
      </c>
      <c r="G733" s="87" t="s">
        <v>339</v>
      </c>
      <c r="H733" s="17">
        <v>4597.6138827154155</v>
      </c>
      <c r="I733" s="48" t="s">
        <v>327</v>
      </c>
    </row>
    <row r="734" spans="2:9" x14ac:dyDescent="0.3">
      <c r="B734" s="16" t="s">
        <v>290</v>
      </c>
      <c r="C734" s="16" t="s">
        <v>212</v>
      </c>
      <c r="D734" s="16">
        <v>67</v>
      </c>
      <c r="E734" s="16" t="s">
        <v>39</v>
      </c>
      <c r="F734" s="16" t="s">
        <v>160</v>
      </c>
      <c r="G734" s="87" t="s">
        <v>340</v>
      </c>
      <c r="H734" s="17">
        <v>4597.6138827154155</v>
      </c>
      <c r="I734" s="48" t="s">
        <v>327</v>
      </c>
    </row>
    <row r="735" spans="2:9" x14ac:dyDescent="0.3">
      <c r="B735" s="16" t="s">
        <v>290</v>
      </c>
      <c r="C735" s="16" t="s">
        <v>212</v>
      </c>
      <c r="D735" s="16">
        <v>77</v>
      </c>
      <c r="E735" s="16" t="s">
        <v>41</v>
      </c>
      <c r="F735" s="16" t="s">
        <v>160</v>
      </c>
      <c r="G735" s="87" t="s">
        <v>341</v>
      </c>
      <c r="H735" s="17">
        <v>1780</v>
      </c>
      <c r="I735" s="48" t="s">
        <v>342</v>
      </c>
    </row>
    <row r="736" spans="2:9" x14ac:dyDescent="0.3">
      <c r="B736" s="16" t="s">
        <v>290</v>
      </c>
      <c r="C736" s="16" t="s">
        <v>212</v>
      </c>
      <c r="D736" s="16">
        <v>87</v>
      </c>
      <c r="E736" s="16" t="s">
        <v>43</v>
      </c>
      <c r="F736" s="16" t="s">
        <v>160</v>
      </c>
      <c r="G736" s="87" t="s">
        <v>343</v>
      </c>
      <c r="H736" s="17">
        <v>3622.9549999999999</v>
      </c>
      <c r="I736" s="48" t="s">
        <v>342</v>
      </c>
    </row>
    <row r="737" spans="2:9" x14ac:dyDescent="0.3">
      <c r="B737" s="16" t="s">
        <v>290</v>
      </c>
      <c r="C737" s="16" t="s">
        <v>212</v>
      </c>
      <c r="D737" s="16">
        <v>102</v>
      </c>
      <c r="E737" s="16" t="s">
        <v>45</v>
      </c>
      <c r="F737" s="16" t="s">
        <v>160</v>
      </c>
      <c r="G737" s="87" t="s">
        <v>344</v>
      </c>
      <c r="H737" s="17">
        <v>611.61813794975842</v>
      </c>
      <c r="I737" s="48" t="s">
        <v>342</v>
      </c>
    </row>
    <row r="738" spans="2:9" x14ac:dyDescent="0.3">
      <c r="B738" s="16" t="s">
        <v>290</v>
      </c>
      <c r="C738" s="16" t="s">
        <v>212</v>
      </c>
      <c r="D738" s="16">
        <v>113</v>
      </c>
      <c r="E738" s="16" t="s">
        <v>47</v>
      </c>
      <c r="F738" s="16" t="s">
        <v>146</v>
      </c>
      <c r="G738" s="87" t="s">
        <v>345</v>
      </c>
      <c r="H738" s="17">
        <v>689724</v>
      </c>
      <c r="I738" s="48" t="s">
        <v>346</v>
      </c>
    </row>
    <row r="739" spans="2:9" x14ac:dyDescent="0.3">
      <c r="B739" s="16" t="s">
        <v>290</v>
      </c>
      <c r="C739" s="16" t="s">
        <v>212</v>
      </c>
      <c r="D739" s="16">
        <v>114</v>
      </c>
      <c r="E739" s="16" t="s">
        <v>49</v>
      </c>
      <c r="F739" s="16" t="s">
        <v>146</v>
      </c>
      <c r="G739" s="87" t="s">
        <v>347</v>
      </c>
      <c r="H739" s="17">
        <v>730184</v>
      </c>
      <c r="I739" s="48" t="s">
        <v>346</v>
      </c>
    </row>
    <row r="740" spans="2:9" x14ac:dyDescent="0.3">
      <c r="B740" s="16" t="s">
        <v>290</v>
      </c>
      <c r="C740" s="16" t="s">
        <v>212</v>
      </c>
      <c r="D740" s="16">
        <v>118</v>
      </c>
      <c r="E740" s="16" t="s">
        <v>51</v>
      </c>
      <c r="F740" s="16" t="s">
        <v>146</v>
      </c>
      <c r="G740" s="87" t="s">
        <v>348</v>
      </c>
      <c r="H740" s="17">
        <v>583071</v>
      </c>
      <c r="I740" s="48" t="s">
        <v>346</v>
      </c>
    </row>
    <row r="741" spans="2:9" x14ac:dyDescent="0.3">
      <c r="B741" s="16" t="s">
        <v>290</v>
      </c>
      <c r="C741" s="16" t="s">
        <v>212</v>
      </c>
      <c r="D741" s="16">
        <v>131</v>
      </c>
      <c r="E741" s="16" t="s">
        <v>53</v>
      </c>
      <c r="F741" s="16" t="s">
        <v>146</v>
      </c>
      <c r="G741" s="87" t="s">
        <v>349</v>
      </c>
      <c r="H741" s="17">
        <v>7926.7463652519828</v>
      </c>
      <c r="I741" s="48" t="s">
        <v>337</v>
      </c>
    </row>
    <row r="742" spans="2:9" x14ac:dyDescent="0.3">
      <c r="B742" s="16" t="s">
        <v>290</v>
      </c>
      <c r="C742" s="16" t="s">
        <v>212</v>
      </c>
      <c r="D742" s="16">
        <v>137</v>
      </c>
      <c r="E742" s="16" t="s">
        <v>55</v>
      </c>
      <c r="F742" s="16" t="s">
        <v>160</v>
      </c>
      <c r="G742" s="87" t="s">
        <v>350</v>
      </c>
      <c r="H742" s="17">
        <v>8284.3754368187456</v>
      </c>
      <c r="I742" s="48" t="s">
        <v>351</v>
      </c>
    </row>
    <row r="743" spans="2:9" x14ac:dyDescent="0.3">
      <c r="B743" s="16" t="s">
        <v>290</v>
      </c>
      <c r="C743" s="16" t="s">
        <v>212</v>
      </c>
      <c r="D743" s="16">
        <v>143</v>
      </c>
      <c r="E743" s="16" t="s">
        <v>57</v>
      </c>
      <c r="F743" s="16" t="s">
        <v>335</v>
      </c>
      <c r="G743" s="87" t="s">
        <v>352</v>
      </c>
      <c r="H743" s="17">
        <v>2688.02</v>
      </c>
      <c r="I743" s="48" t="s">
        <v>342</v>
      </c>
    </row>
    <row r="744" spans="2:9" x14ac:dyDescent="0.3">
      <c r="B744" s="16" t="s">
        <v>290</v>
      </c>
      <c r="C744" s="16" t="s">
        <v>212</v>
      </c>
      <c r="D744" s="16">
        <v>155</v>
      </c>
      <c r="E744" s="16" t="s">
        <v>59</v>
      </c>
      <c r="F744" s="16" t="s">
        <v>147</v>
      </c>
      <c r="G744" s="87" t="s">
        <v>353</v>
      </c>
      <c r="H744" s="17">
        <v>25701.120791038229</v>
      </c>
      <c r="I744" s="48" t="s">
        <v>354</v>
      </c>
    </row>
    <row r="745" spans="2:9" x14ac:dyDescent="0.3">
      <c r="B745" s="16" t="s">
        <v>290</v>
      </c>
      <c r="C745" s="16" t="s">
        <v>212</v>
      </c>
      <c r="D745" s="16">
        <v>156</v>
      </c>
      <c r="E745" s="16" t="s">
        <v>61</v>
      </c>
      <c r="F745" s="16" t="s">
        <v>147</v>
      </c>
      <c r="G745" s="87" t="s">
        <v>355</v>
      </c>
      <c r="H745" s="17">
        <v>13376.968893648824</v>
      </c>
      <c r="I745" s="48" t="s">
        <v>354</v>
      </c>
    </row>
    <row r="746" spans="2:9" x14ac:dyDescent="0.3">
      <c r="B746" s="16" t="s">
        <v>290</v>
      </c>
      <c r="C746" s="16" t="s">
        <v>212</v>
      </c>
      <c r="D746" s="16">
        <v>222</v>
      </c>
      <c r="E746" s="16" t="s">
        <v>63</v>
      </c>
      <c r="F746" s="16" t="s">
        <v>146</v>
      </c>
      <c r="G746" s="87" t="s">
        <v>356</v>
      </c>
      <c r="H746" s="17">
        <v>56260.941541645123</v>
      </c>
      <c r="I746" s="48" t="s">
        <v>329</v>
      </c>
    </row>
    <row r="747" spans="2:9" x14ac:dyDescent="0.3">
      <c r="B747" s="16" t="s">
        <v>290</v>
      </c>
      <c r="C747" s="16" t="s">
        <v>212</v>
      </c>
      <c r="D747" s="16">
        <v>224</v>
      </c>
      <c r="E747" s="16" t="s">
        <v>65</v>
      </c>
      <c r="F747" s="16" t="s">
        <v>146</v>
      </c>
      <c r="G747" s="87" t="s">
        <v>357</v>
      </c>
      <c r="H747" s="17">
        <v>67411.156418525235</v>
      </c>
      <c r="I747" s="48" t="s">
        <v>329</v>
      </c>
    </row>
    <row r="748" spans="2:9" x14ac:dyDescent="0.3">
      <c r="B748" s="16" t="s">
        <v>290</v>
      </c>
      <c r="C748" s="16" t="s">
        <v>212</v>
      </c>
      <c r="D748" s="16">
        <v>229</v>
      </c>
      <c r="E748" s="16" t="s">
        <v>67</v>
      </c>
      <c r="F748" s="16" t="s">
        <v>146</v>
      </c>
      <c r="G748" s="87" t="s">
        <v>358</v>
      </c>
      <c r="H748" s="17">
        <v>32774.484888564744</v>
      </c>
      <c r="I748" s="48" t="s">
        <v>329</v>
      </c>
    </row>
    <row r="749" spans="2:9" x14ac:dyDescent="0.3">
      <c r="B749" s="16" t="s">
        <v>290</v>
      </c>
      <c r="C749" s="16" t="s">
        <v>212</v>
      </c>
      <c r="D749" s="16">
        <v>232</v>
      </c>
      <c r="E749" s="16" t="s">
        <v>69</v>
      </c>
      <c r="F749" s="16" t="s">
        <v>146</v>
      </c>
      <c r="G749" s="87" t="s">
        <v>359</v>
      </c>
      <c r="H749" s="17">
        <v>60497.592904503123</v>
      </c>
      <c r="I749" s="48" t="s">
        <v>329</v>
      </c>
    </row>
    <row r="750" spans="2:9" x14ac:dyDescent="0.3">
      <c r="B750" s="16" t="s">
        <v>290</v>
      </c>
      <c r="C750" s="16" t="s">
        <v>212</v>
      </c>
      <c r="D750" s="16">
        <v>237</v>
      </c>
      <c r="E750" s="16" t="s">
        <v>70</v>
      </c>
      <c r="F750" s="16" t="s">
        <v>146</v>
      </c>
      <c r="G750" s="87" t="s">
        <v>360</v>
      </c>
      <c r="H750" s="17">
        <v>59589.972524663164</v>
      </c>
      <c r="I750" s="48" t="s">
        <v>329</v>
      </c>
    </row>
    <row r="751" spans="2:9" x14ac:dyDescent="0.3">
      <c r="B751" s="16" t="s">
        <v>290</v>
      </c>
      <c r="C751" s="16" t="s">
        <v>212</v>
      </c>
      <c r="D751" s="16">
        <v>238</v>
      </c>
      <c r="E751" s="16" t="s">
        <v>71</v>
      </c>
      <c r="F751" s="16" t="s">
        <v>146</v>
      </c>
      <c r="G751" s="87" t="s">
        <v>361</v>
      </c>
      <c r="H751" s="17">
        <v>59589.972524663164</v>
      </c>
      <c r="I751" s="48" t="s">
        <v>329</v>
      </c>
    </row>
    <row r="752" spans="2:9" x14ac:dyDescent="0.3">
      <c r="B752" s="16" t="s">
        <v>290</v>
      </c>
      <c r="C752" s="16" t="s">
        <v>212</v>
      </c>
      <c r="D752" s="16">
        <v>241</v>
      </c>
      <c r="E752" s="16" t="s">
        <v>72</v>
      </c>
      <c r="F752" s="16" t="s">
        <v>146</v>
      </c>
      <c r="G752" s="87" t="s">
        <v>362</v>
      </c>
      <c r="H752" s="17">
        <v>60090.728596299006</v>
      </c>
      <c r="I752" s="48" t="s">
        <v>329</v>
      </c>
    </row>
    <row r="753" spans="2:9" x14ac:dyDescent="0.3">
      <c r="B753" s="16" t="s">
        <v>290</v>
      </c>
      <c r="C753" s="16" t="s">
        <v>212</v>
      </c>
      <c r="D753" s="16">
        <v>242</v>
      </c>
      <c r="E753" s="16" t="s">
        <v>73</v>
      </c>
      <c r="F753" s="16" t="s">
        <v>146</v>
      </c>
      <c r="G753" s="87" t="s">
        <v>363</v>
      </c>
      <c r="H753" s="17">
        <v>60090.728596299006</v>
      </c>
      <c r="I753" s="48" t="s">
        <v>329</v>
      </c>
    </row>
    <row r="754" spans="2:9" x14ac:dyDescent="0.3">
      <c r="B754" s="16" t="s">
        <v>290</v>
      </c>
      <c r="C754" s="16" t="s">
        <v>212</v>
      </c>
      <c r="D754" s="16">
        <v>245</v>
      </c>
      <c r="E754" s="16" t="s">
        <v>74</v>
      </c>
      <c r="F754" s="16" t="s">
        <v>146</v>
      </c>
      <c r="G754" s="87" t="s">
        <v>364</v>
      </c>
      <c r="H754" s="17">
        <v>22504.376616658043</v>
      </c>
      <c r="I754" s="48" t="s">
        <v>329</v>
      </c>
    </row>
    <row r="755" spans="2:9" x14ac:dyDescent="0.3">
      <c r="B755" s="16" t="s">
        <v>290</v>
      </c>
      <c r="C755" s="16" t="s">
        <v>212</v>
      </c>
      <c r="D755" s="16">
        <v>273</v>
      </c>
      <c r="E755" s="16" t="s">
        <v>75</v>
      </c>
      <c r="F755" s="16" t="s">
        <v>146</v>
      </c>
      <c r="G755" s="87" t="s">
        <v>365</v>
      </c>
      <c r="H755" s="17">
        <v>420738.66695742117</v>
      </c>
      <c r="I755" s="48" t="s">
        <v>346</v>
      </c>
    </row>
    <row r="756" spans="2:9" x14ac:dyDescent="0.3">
      <c r="B756" s="16" t="s">
        <v>290</v>
      </c>
      <c r="C756" s="16" t="s">
        <v>212</v>
      </c>
      <c r="D756" s="16">
        <v>284</v>
      </c>
      <c r="E756" s="16" t="s">
        <v>76</v>
      </c>
      <c r="F756" s="16" t="s">
        <v>146</v>
      </c>
      <c r="G756" s="87" t="s">
        <v>366</v>
      </c>
      <c r="H756" s="17">
        <v>75014.588722193497</v>
      </c>
      <c r="I756" s="48" t="s">
        <v>329</v>
      </c>
    </row>
    <row r="757" spans="2:9" x14ac:dyDescent="0.3">
      <c r="B757" s="16" t="s">
        <v>290</v>
      </c>
      <c r="C757" s="16" t="s">
        <v>212</v>
      </c>
      <c r="D757" s="16">
        <v>304</v>
      </c>
      <c r="E757" s="16" t="s">
        <v>77</v>
      </c>
      <c r="F757" s="16" t="s">
        <v>165</v>
      </c>
      <c r="G757" s="87" t="s">
        <v>367</v>
      </c>
      <c r="H757" s="17">
        <v>1491.1119185291211</v>
      </c>
      <c r="I757" s="48" t="s">
        <v>368</v>
      </c>
    </row>
    <row r="758" spans="2:9" x14ac:dyDescent="0.3">
      <c r="B758" s="16" t="s">
        <v>290</v>
      </c>
      <c r="C758" s="16" t="s">
        <v>212</v>
      </c>
      <c r="D758" s="16">
        <v>305</v>
      </c>
      <c r="E758" s="16" t="s">
        <v>78</v>
      </c>
      <c r="F758" s="16" t="s">
        <v>165</v>
      </c>
      <c r="G758" s="87" t="s">
        <v>369</v>
      </c>
      <c r="H758" s="17">
        <v>10741.705465751824</v>
      </c>
      <c r="I758" s="48" t="s">
        <v>368</v>
      </c>
    </row>
    <row r="759" spans="2:9" x14ac:dyDescent="0.3">
      <c r="B759" s="16" t="s">
        <v>290</v>
      </c>
      <c r="C759" s="16" t="s">
        <v>212</v>
      </c>
      <c r="D759" s="20">
        <v>426</v>
      </c>
      <c r="E759" s="20" t="s">
        <v>79</v>
      </c>
      <c r="F759" s="20" t="s">
        <v>146</v>
      </c>
      <c r="G759" s="88" t="s">
        <v>370</v>
      </c>
      <c r="H759" s="21">
        <v>66457.20292131562</v>
      </c>
      <c r="I759" s="49" t="s">
        <v>329</v>
      </c>
    </row>
    <row r="760" spans="2:9" x14ac:dyDescent="0.3">
      <c r="B760" s="16" t="s">
        <v>290</v>
      </c>
      <c r="C760" s="16" t="s">
        <v>213</v>
      </c>
      <c r="D760" s="16">
        <v>4</v>
      </c>
      <c r="E760" s="16" t="s">
        <v>5</v>
      </c>
      <c r="F760" s="16" t="s">
        <v>160</v>
      </c>
      <c r="G760" s="87" t="s">
        <v>326</v>
      </c>
      <c r="H760" s="17">
        <v>4627.9018917367011</v>
      </c>
      <c r="I760" s="48" t="s">
        <v>327</v>
      </c>
    </row>
    <row r="761" spans="2:9" x14ac:dyDescent="0.3">
      <c r="B761" s="16" t="s">
        <v>290</v>
      </c>
      <c r="C761" s="16" t="s">
        <v>213</v>
      </c>
      <c r="D761" s="16">
        <v>17</v>
      </c>
      <c r="E761" s="16" t="s">
        <v>9</v>
      </c>
      <c r="F761" s="16" t="s">
        <v>146</v>
      </c>
      <c r="G761" s="87" t="s">
        <v>328</v>
      </c>
      <c r="H761" s="17">
        <v>67038.719090246072</v>
      </c>
      <c r="I761" s="48" t="s">
        <v>329</v>
      </c>
    </row>
    <row r="762" spans="2:9" x14ac:dyDescent="0.3">
      <c r="B762" s="16" t="s">
        <v>290</v>
      </c>
      <c r="C762" s="16" t="s">
        <v>213</v>
      </c>
      <c r="D762" s="16">
        <v>21</v>
      </c>
      <c r="E762" s="16" t="s">
        <v>13</v>
      </c>
      <c r="F762" s="16" t="s">
        <v>146</v>
      </c>
      <c r="G762" s="87" t="s">
        <v>330</v>
      </c>
      <c r="H762" s="17">
        <v>77926.39279897594</v>
      </c>
      <c r="I762" s="48" t="s">
        <v>329</v>
      </c>
    </row>
    <row r="763" spans="2:9" x14ac:dyDescent="0.3">
      <c r="B763" s="16" t="s">
        <v>290</v>
      </c>
      <c r="C763" s="16" t="s">
        <v>213</v>
      </c>
      <c r="D763" s="16">
        <v>28</v>
      </c>
      <c r="E763" s="16" t="s">
        <v>17</v>
      </c>
      <c r="F763" s="16" t="s">
        <v>146</v>
      </c>
      <c r="G763" s="87" t="s">
        <v>331</v>
      </c>
      <c r="H763" s="17">
        <v>81769.08488250339</v>
      </c>
      <c r="I763" s="48" t="s">
        <v>329</v>
      </c>
    </row>
    <row r="764" spans="2:9" x14ac:dyDescent="0.3">
      <c r="B764" s="16" t="s">
        <v>290</v>
      </c>
      <c r="C764" s="16" t="s">
        <v>213</v>
      </c>
      <c r="D764" s="16">
        <v>29</v>
      </c>
      <c r="E764" s="16" t="s">
        <v>21</v>
      </c>
      <c r="F764" s="16" t="s">
        <v>146</v>
      </c>
      <c r="G764" s="87" t="s">
        <v>332</v>
      </c>
      <c r="H764" s="17">
        <v>81601.957543594923</v>
      </c>
      <c r="I764" s="48" t="s">
        <v>329</v>
      </c>
    </row>
    <row r="765" spans="2:9" x14ac:dyDescent="0.3">
      <c r="B765" s="16" t="s">
        <v>290</v>
      </c>
      <c r="C765" s="16" t="s">
        <v>213</v>
      </c>
      <c r="D765" s="16">
        <v>30</v>
      </c>
      <c r="E765" s="16" t="s">
        <v>25</v>
      </c>
      <c r="F765" s="16" t="s">
        <v>146</v>
      </c>
      <c r="G765" s="87" t="s">
        <v>333</v>
      </c>
      <c r="H765" s="17">
        <v>81936.212221411843</v>
      </c>
      <c r="I765" s="48" t="s">
        <v>329</v>
      </c>
    </row>
    <row r="766" spans="2:9" x14ac:dyDescent="0.3">
      <c r="B766" s="16" t="s">
        <v>290</v>
      </c>
      <c r="C766" s="16" t="s">
        <v>213</v>
      </c>
      <c r="D766" s="16">
        <v>31</v>
      </c>
      <c r="E766" s="16" t="s">
        <v>29</v>
      </c>
      <c r="F766" s="16" t="s">
        <v>146</v>
      </c>
      <c r="G766" s="87" t="s">
        <v>334</v>
      </c>
      <c r="H766" s="17">
        <v>81601.957543594923</v>
      </c>
      <c r="I766" s="48" t="s">
        <v>329</v>
      </c>
    </row>
    <row r="767" spans="2:9" x14ac:dyDescent="0.3">
      <c r="B767" s="16" t="s">
        <v>290</v>
      </c>
      <c r="C767" s="16" t="s">
        <v>213</v>
      </c>
      <c r="D767" s="16">
        <v>39</v>
      </c>
      <c r="E767" s="16" t="s">
        <v>33</v>
      </c>
      <c r="F767" s="16" t="s">
        <v>335</v>
      </c>
      <c r="G767" s="87" t="s">
        <v>336</v>
      </c>
      <c r="H767" s="17">
        <v>107.00499610157785</v>
      </c>
      <c r="I767" s="48" t="s">
        <v>337</v>
      </c>
    </row>
    <row r="768" spans="2:9" x14ac:dyDescent="0.3">
      <c r="B768" s="16" t="s">
        <v>290</v>
      </c>
      <c r="C768" s="16" t="s">
        <v>213</v>
      </c>
      <c r="D768" s="16">
        <v>45</v>
      </c>
      <c r="E768" s="16" t="s">
        <v>35</v>
      </c>
      <c r="F768" s="16" t="s">
        <v>160</v>
      </c>
      <c r="G768" s="87" t="s">
        <v>338</v>
      </c>
      <c r="H768" s="17">
        <v>9520</v>
      </c>
      <c r="I768" s="48" t="s">
        <v>327</v>
      </c>
    </row>
    <row r="769" spans="2:9" x14ac:dyDescent="0.3">
      <c r="B769" s="16" t="s">
        <v>290</v>
      </c>
      <c r="C769" s="16" t="s">
        <v>213</v>
      </c>
      <c r="D769" s="16">
        <v>66</v>
      </c>
      <c r="E769" s="16" t="s">
        <v>37</v>
      </c>
      <c r="F769" s="16" t="s">
        <v>160</v>
      </c>
      <c r="G769" s="87" t="s">
        <v>339</v>
      </c>
      <c r="H769" s="17">
        <v>4597.6138827154155</v>
      </c>
      <c r="I769" s="48" t="s">
        <v>327</v>
      </c>
    </row>
    <row r="770" spans="2:9" x14ac:dyDescent="0.3">
      <c r="B770" s="16" t="s">
        <v>290</v>
      </c>
      <c r="C770" s="16" t="s">
        <v>213</v>
      </c>
      <c r="D770" s="16">
        <v>67</v>
      </c>
      <c r="E770" s="16" t="s">
        <v>39</v>
      </c>
      <c r="F770" s="16" t="s">
        <v>160</v>
      </c>
      <c r="G770" s="87" t="s">
        <v>340</v>
      </c>
      <c r="H770" s="17">
        <v>4597.6138827154155</v>
      </c>
      <c r="I770" s="48" t="s">
        <v>327</v>
      </c>
    </row>
    <row r="771" spans="2:9" x14ac:dyDescent="0.3">
      <c r="B771" s="16" t="s">
        <v>290</v>
      </c>
      <c r="C771" s="16" t="s">
        <v>213</v>
      </c>
      <c r="D771" s="16">
        <v>77</v>
      </c>
      <c r="E771" s="16" t="s">
        <v>41</v>
      </c>
      <c r="F771" s="16" t="s">
        <v>160</v>
      </c>
      <c r="G771" s="87" t="s">
        <v>341</v>
      </c>
      <c r="H771" s="17">
        <v>1725</v>
      </c>
      <c r="I771" s="48" t="s">
        <v>342</v>
      </c>
    </row>
    <row r="772" spans="2:9" x14ac:dyDescent="0.3">
      <c r="B772" s="16" t="s">
        <v>290</v>
      </c>
      <c r="C772" s="16" t="s">
        <v>213</v>
      </c>
      <c r="D772" s="16">
        <v>87</v>
      </c>
      <c r="E772" s="16" t="s">
        <v>43</v>
      </c>
      <c r="F772" s="16" t="s">
        <v>160</v>
      </c>
      <c r="G772" s="87" t="s">
        <v>343</v>
      </c>
      <c r="H772" s="17">
        <v>3622.9549999999999</v>
      </c>
      <c r="I772" s="48" t="s">
        <v>342</v>
      </c>
    </row>
    <row r="773" spans="2:9" x14ac:dyDescent="0.3">
      <c r="B773" s="16" t="s">
        <v>290</v>
      </c>
      <c r="C773" s="16" t="s">
        <v>213</v>
      </c>
      <c r="D773" s="16">
        <v>102</v>
      </c>
      <c r="E773" s="16" t="s">
        <v>45</v>
      </c>
      <c r="F773" s="16" t="s">
        <v>160</v>
      </c>
      <c r="G773" s="87" t="s">
        <v>344</v>
      </c>
      <c r="H773" s="17">
        <v>611.61813794975842</v>
      </c>
      <c r="I773" s="48" t="s">
        <v>342</v>
      </c>
    </row>
    <row r="774" spans="2:9" x14ac:dyDescent="0.3">
      <c r="B774" s="16" t="s">
        <v>290</v>
      </c>
      <c r="C774" s="16" t="s">
        <v>213</v>
      </c>
      <c r="D774" s="16">
        <v>113</v>
      </c>
      <c r="E774" s="16" t="s">
        <v>47</v>
      </c>
      <c r="F774" s="16" t="s">
        <v>146</v>
      </c>
      <c r="G774" s="87" t="s">
        <v>345</v>
      </c>
      <c r="H774" s="17">
        <v>689724</v>
      </c>
      <c r="I774" s="48" t="s">
        <v>346</v>
      </c>
    </row>
    <row r="775" spans="2:9" x14ac:dyDescent="0.3">
      <c r="B775" s="16" t="s">
        <v>290</v>
      </c>
      <c r="C775" s="16" t="s">
        <v>213</v>
      </c>
      <c r="D775" s="16">
        <v>114</v>
      </c>
      <c r="E775" s="16" t="s">
        <v>49</v>
      </c>
      <c r="F775" s="16" t="s">
        <v>146</v>
      </c>
      <c r="G775" s="87" t="s">
        <v>347</v>
      </c>
      <c r="H775" s="17">
        <v>730184</v>
      </c>
      <c r="I775" s="48" t="s">
        <v>346</v>
      </c>
    </row>
    <row r="776" spans="2:9" x14ac:dyDescent="0.3">
      <c r="B776" s="16" t="s">
        <v>290</v>
      </c>
      <c r="C776" s="16" t="s">
        <v>213</v>
      </c>
      <c r="D776" s="16">
        <v>118</v>
      </c>
      <c r="E776" s="16" t="s">
        <v>51</v>
      </c>
      <c r="F776" s="16" t="s">
        <v>146</v>
      </c>
      <c r="G776" s="87" t="s">
        <v>348</v>
      </c>
      <c r="H776" s="17">
        <v>583071</v>
      </c>
      <c r="I776" s="48" t="s">
        <v>346</v>
      </c>
    </row>
    <row r="777" spans="2:9" x14ac:dyDescent="0.3">
      <c r="B777" s="16" t="s">
        <v>290</v>
      </c>
      <c r="C777" s="16" t="s">
        <v>213</v>
      </c>
      <c r="D777" s="16">
        <v>131</v>
      </c>
      <c r="E777" s="16" t="s">
        <v>53</v>
      </c>
      <c r="F777" s="16" t="s">
        <v>146</v>
      </c>
      <c r="G777" s="87" t="s">
        <v>349</v>
      </c>
      <c r="H777" s="17">
        <v>7926.7463652519828</v>
      </c>
      <c r="I777" s="48" t="s">
        <v>337</v>
      </c>
    </row>
    <row r="778" spans="2:9" x14ac:dyDescent="0.3">
      <c r="B778" s="16" t="s">
        <v>290</v>
      </c>
      <c r="C778" s="16" t="s">
        <v>213</v>
      </c>
      <c r="D778" s="16">
        <v>137</v>
      </c>
      <c r="E778" s="16" t="s">
        <v>55</v>
      </c>
      <c r="F778" s="16" t="s">
        <v>160</v>
      </c>
      <c r="G778" s="87" t="s">
        <v>350</v>
      </c>
      <c r="H778" s="17">
        <v>8284.3754368187456</v>
      </c>
      <c r="I778" s="48" t="s">
        <v>351</v>
      </c>
    </row>
    <row r="779" spans="2:9" x14ac:dyDescent="0.3">
      <c r="B779" s="16" t="s">
        <v>290</v>
      </c>
      <c r="C779" s="16" t="s">
        <v>213</v>
      </c>
      <c r="D779" s="16">
        <v>143</v>
      </c>
      <c r="E779" s="16" t="s">
        <v>57</v>
      </c>
      <c r="F779" s="16" t="s">
        <v>335</v>
      </c>
      <c r="G779" s="87" t="s">
        <v>352</v>
      </c>
      <c r="H779" s="17">
        <v>2688.02</v>
      </c>
      <c r="I779" s="48" t="s">
        <v>342</v>
      </c>
    </row>
    <row r="780" spans="2:9" x14ac:dyDescent="0.3">
      <c r="B780" s="16" t="s">
        <v>290</v>
      </c>
      <c r="C780" s="16" t="s">
        <v>213</v>
      </c>
      <c r="D780" s="16">
        <v>155</v>
      </c>
      <c r="E780" s="16" t="s">
        <v>59</v>
      </c>
      <c r="F780" s="16" t="s">
        <v>147</v>
      </c>
      <c r="G780" s="87" t="s">
        <v>353</v>
      </c>
      <c r="H780" s="17">
        <v>25701.120791038229</v>
      </c>
      <c r="I780" s="48" t="s">
        <v>354</v>
      </c>
    </row>
    <row r="781" spans="2:9" x14ac:dyDescent="0.3">
      <c r="B781" s="16" t="s">
        <v>290</v>
      </c>
      <c r="C781" s="16" t="s">
        <v>213</v>
      </c>
      <c r="D781" s="16">
        <v>156</v>
      </c>
      <c r="E781" s="16" t="s">
        <v>61</v>
      </c>
      <c r="F781" s="16" t="s">
        <v>147</v>
      </c>
      <c r="G781" s="87" t="s">
        <v>355</v>
      </c>
      <c r="H781" s="17">
        <v>13376.968893648824</v>
      </c>
      <c r="I781" s="48" t="s">
        <v>354</v>
      </c>
    </row>
    <row r="782" spans="2:9" x14ac:dyDescent="0.3">
      <c r="B782" s="16" t="s">
        <v>290</v>
      </c>
      <c r="C782" s="16" t="s">
        <v>213</v>
      </c>
      <c r="D782" s="16">
        <v>222</v>
      </c>
      <c r="E782" s="16" t="s">
        <v>63</v>
      </c>
      <c r="F782" s="16" t="s">
        <v>146</v>
      </c>
      <c r="G782" s="87" t="s">
        <v>356</v>
      </c>
      <c r="H782" s="17">
        <v>67411.156418525235</v>
      </c>
      <c r="I782" s="48" t="s">
        <v>329</v>
      </c>
    </row>
    <row r="783" spans="2:9" x14ac:dyDescent="0.3">
      <c r="B783" s="16" t="s">
        <v>290</v>
      </c>
      <c r="C783" s="16" t="s">
        <v>213</v>
      </c>
      <c r="D783" s="16">
        <v>224</v>
      </c>
      <c r="E783" s="16" t="s">
        <v>65</v>
      </c>
      <c r="F783" s="16" t="s">
        <v>146</v>
      </c>
      <c r="G783" s="87" t="s">
        <v>357</v>
      </c>
      <c r="H783" s="17">
        <v>67411.156418525235</v>
      </c>
      <c r="I783" s="48" t="s">
        <v>329</v>
      </c>
    </row>
    <row r="784" spans="2:9" x14ac:dyDescent="0.3">
      <c r="B784" s="16" t="s">
        <v>290</v>
      </c>
      <c r="C784" s="16" t="s">
        <v>213</v>
      </c>
      <c r="D784" s="16">
        <v>229</v>
      </c>
      <c r="E784" s="16" t="s">
        <v>67</v>
      </c>
      <c r="F784" s="16" t="s">
        <v>146</v>
      </c>
      <c r="G784" s="87" t="s">
        <v>358</v>
      </c>
      <c r="H784" s="17">
        <v>32774.484888564744</v>
      </c>
      <c r="I784" s="48" t="s">
        <v>329</v>
      </c>
    </row>
    <row r="785" spans="2:9" x14ac:dyDescent="0.3">
      <c r="B785" s="16" t="s">
        <v>290</v>
      </c>
      <c r="C785" s="16" t="s">
        <v>213</v>
      </c>
      <c r="D785" s="16">
        <v>232</v>
      </c>
      <c r="E785" s="16" t="s">
        <v>69</v>
      </c>
      <c r="F785" s="16" t="s">
        <v>146</v>
      </c>
      <c r="G785" s="87" t="s">
        <v>359</v>
      </c>
      <c r="H785" s="17">
        <v>60497.592904503123</v>
      </c>
      <c r="I785" s="48" t="s">
        <v>329</v>
      </c>
    </row>
    <row r="786" spans="2:9" x14ac:dyDescent="0.3">
      <c r="B786" s="16" t="s">
        <v>290</v>
      </c>
      <c r="C786" s="16" t="s">
        <v>213</v>
      </c>
      <c r="D786" s="16">
        <v>237</v>
      </c>
      <c r="E786" s="16" t="s">
        <v>70</v>
      </c>
      <c r="F786" s="16" t="s">
        <v>146</v>
      </c>
      <c r="G786" s="87" t="s">
        <v>360</v>
      </c>
      <c r="H786" s="17">
        <v>59589.972524663164</v>
      </c>
      <c r="I786" s="48" t="s">
        <v>329</v>
      </c>
    </row>
    <row r="787" spans="2:9" x14ac:dyDescent="0.3">
      <c r="B787" s="16" t="s">
        <v>290</v>
      </c>
      <c r="C787" s="16" t="s">
        <v>213</v>
      </c>
      <c r="D787" s="16">
        <v>238</v>
      </c>
      <c r="E787" s="16" t="s">
        <v>71</v>
      </c>
      <c r="F787" s="16" t="s">
        <v>146</v>
      </c>
      <c r="G787" s="87" t="s">
        <v>361</v>
      </c>
      <c r="H787" s="17">
        <v>59589.972524663164</v>
      </c>
      <c r="I787" s="48" t="s">
        <v>329</v>
      </c>
    </row>
    <row r="788" spans="2:9" x14ac:dyDescent="0.3">
      <c r="B788" s="16" t="s">
        <v>290</v>
      </c>
      <c r="C788" s="16" t="s">
        <v>213</v>
      </c>
      <c r="D788" s="16">
        <v>241</v>
      </c>
      <c r="E788" s="16" t="s">
        <v>72</v>
      </c>
      <c r="F788" s="16" t="s">
        <v>146</v>
      </c>
      <c r="G788" s="87" t="s">
        <v>362</v>
      </c>
      <c r="H788" s="17">
        <v>60090.728596299006</v>
      </c>
      <c r="I788" s="48" t="s">
        <v>329</v>
      </c>
    </row>
    <row r="789" spans="2:9" x14ac:dyDescent="0.3">
      <c r="B789" s="16" t="s">
        <v>290</v>
      </c>
      <c r="C789" s="16" t="s">
        <v>213</v>
      </c>
      <c r="D789" s="16">
        <v>242</v>
      </c>
      <c r="E789" s="16" t="s">
        <v>73</v>
      </c>
      <c r="F789" s="16" t="s">
        <v>146</v>
      </c>
      <c r="G789" s="87" t="s">
        <v>363</v>
      </c>
      <c r="H789" s="17">
        <v>60090.728596299006</v>
      </c>
      <c r="I789" s="48" t="s">
        <v>329</v>
      </c>
    </row>
    <row r="790" spans="2:9" x14ac:dyDescent="0.3">
      <c r="B790" s="16" t="s">
        <v>290</v>
      </c>
      <c r="C790" s="16" t="s">
        <v>213</v>
      </c>
      <c r="D790" s="16">
        <v>245</v>
      </c>
      <c r="E790" s="16" t="s">
        <v>74</v>
      </c>
      <c r="F790" s="16" t="s">
        <v>146</v>
      </c>
      <c r="G790" s="87" t="s">
        <v>364</v>
      </c>
      <c r="H790" s="17">
        <v>37556.705372686876</v>
      </c>
      <c r="I790" s="48" t="s">
        <v>329</v>
      </c>
    </row>
    <row r="791" spans="2:9" x14ac:dyDescent="0.3">
      <c r="B791" s="16" t="s">
        <v>290</v>
      </c>
      <c r="C791" s="16" t="s">
        <v>213</v>
      </c>
      <c r="D791" s="16">
        <v>273</v>
      </c>
      <c r="E791" s="16" t="s">
        <v>75</v>
      </c>
      <c r="F791" s="16" t="s">
        <v>146</v>
      </c>
      <c r="G791" s="87" t="s">
        <v>365</v>
      </c>
      <c r="H791" s="17">
        <v>420738.66695742117</v>
      </c>
      <c r="I791" s="48" t="s">
        <v>346</v>
      </c>
    </row>
    <row r="792" spans="2:9" x14ac:dyDescent="0.3">
      <c r="B792" s="16" t="s">
        <v>290</v>
      </c>
      <c r="C792" s="16" t="s">
        <v>213</v>
      </c>
      <c r="D792" s="16">
        <v>284</v>
      </c>
      <c r="E792" s="16" t="s">
        <v>76</v>
      </c>
      <c r="F792" s="16" t="s">
        <v>146</v>
      </c>
      <c r="G792" s="87" t="s">
        <v>366</v>
      </c>
      <c r="H792" s="17">
        <v>56335.0580590303</v>
      </c>
      <c r="I792" s="48" t="s">
        <v>329</v>
      </c>
    </row>
    <row r="793" spans="2:9" x14ac:dyDescent="0.3">
      <c r="B793" s="16" t="s">
        <v>290</v>
      </c>
      <c r="C793" s="16" t="s">
        <v>213</v>
      </c>
      <c r="D793" s="16">
        <v>304</v>
      </c>
      <c r="E793" s="16" t="s">
        <v>77</v>
      </c>
      <c r="F793" s="16" t="s">
        <v>165</v>
      </c>
      <c r="G793" s="87" t="s">
        <v>367</v>
      </c>
      <c r="H793" s="17">
        <v>1491.1119185291211</v>
      </c>
      <c r="I793" s="48" t="s">
        <v>368</v>
      </c>
    </row>
    <row r="794" spans="2:9" x14ac:dyDescent="0.3">
      <c r="B794" s="16" t="s">
        <v>290</v>
      </c>
      <c r="C794" s="16" t="s">
        <v>213</v>
      </c>
      <c r="D794" s="16">
        <v>305</v>
      </c>
      <c r="E794" s="16" t="s">
        <v>78</v>
      </c>
      <c r="F794" s="16" t="s">
        <v>165</v>
      </c>
      <c r="G794" s="87" t="s">
        <v>369</v>
      </c>
      <c r="H794" s="17">
        <v>10741.705465751824</v>
      </c>
      <c r="I794" s="48" t="s">
        <v>368</v>
      </c>
    </row>
    <row r="795" spans="2:9" x14ac:dyDescent="0.3">
      <c r="B795" s="16" t="s">
        <v>290</v>
      </c>
      <c r="C795" s="16" t="s">
        <v>213</v>
      </c>
      <c r="D795" s="20">
        <v>426</v>
      </c>
      <c r="E795" s="20" t="s">
        <v>79</v>
      </c>
      <c r="F795" s="20" t="s">
        <v>146</v>
      </c>
      <c r="G795" s="88" t="s">
        <v>370</v>
      </c>
      <c r="H795" s="21">
        <v>66457.20292131562</v>
      </c>
      <c r="I795" s="49" t="s">
        <v>329</v>
      </c>
    </row>
    <row r="796" spans="2:9" x14ac:dyDescent="0.3">
      <c r="B796" s="16" t="s">
        <v>290</v>
      </c>
      <c r="C796" s="16" t="s">
        <v>214</v>
      </c>
      <c r="D796" s="16">
        <v>4</v>
      </c>
      <c r="E796" s="16" t="s">
        <v>5</v>
      </c>
      <c r="F796" s="16" t="s">
        <v>160</v>
      </c>
      <c r="G796" s="87" t="s">
        <v>326</v>
      </c>
      <c r="H796" s="17">
        <v>4627.9018917367011</v>
      </c>
      <c r="I796" s="48" t="s">
        <v>327</v>
      </c>
    </row>
    <row r="797" spans="2:9" x14ac:dyDescent="0.3">
      <c r="B797" s="16" t="s">
        <v>290</v>
      </c>
      <c r="C797" s="16" t="s">
        <v>214</v>
      </c>
      <c r="D797" s="16">
        <v>17</v>
      </c>
      <c r="E797" s="16" t="s">
        <v>9</v>
      </c>
      <c r="F797" s="16" t="s">
        <v>146</v>
      </c>
      <c r="G797" s="87" t="s">
        <v>328</v>
      </c>
      <c r="H797" s="17">
        <v>67038.719090246072</v>
      </c>
      <c r="I797" s="48" t="s">
        <v>329</v>
      </c>
    </row>
    <row r="798" spans="2:9" x14ac:dyDescent="0.3">
      <c r="B798" s="16" t="s">
        <v>290</v>
      </c>
      <c r="C798" s="16" t="s">
        <v>214</v>
      </c>
      <c r="D798" s="16">
        <v>21</v>
      </c>
      <c r="E798" s="16" t="s">
        <v>13</v>
      </c>
      <c r="F798" s="16" t="s">
        <v>146</v>
      </c>
      <c r="G798" s="87" t="s">
        <v>330</v>
      </c>
      <c r="H798" s="17">
        <v>77926.39279897594</v>
      </c>
      <c r="I798" s="48" t="s">
        <v>329</v>
      </c>
    </row>
    <row r="799" spans="2:9" x14ac:dyDescent="0.3">
      <c r="B799" s="16" t="s">
        <v>290</v>
      </c>
      <c r="C799" s="16" t="s">
        <v>214</v>
      </c>
      <c r="D799" s="16">
        <v>28</v>
      </c>
      <c r="E799" s="16" t="s">
        <v>17</v>
      </c>
      <c r="F799" s="16" t="s">
        <v>146</v>
      </c>
      <c r="G799" s="87" t="s">
        <v>331</v>
      </c>
      <c r="H799" s="17">
        <v>81769.08488250339</v>
      </c>
      <c r="I799" s="48" t="s">
        <v>329</v>
      </c>
    </row>
    <row r="800" spans="2:9" x14ac:dyDescent="0.3">
      <c r="B800" s="16" t="s">
        <v>290</v>
      </c>
      <c r="C800" s="16" t="s">
        <v>214</v>
      </c>
      <c r="D800" s="16">
        <v>29</v>
      </c>
      <c r="E800" s="16" t="s">
        <v>21</v>
      </c>
      <c r="F800" s="16" t="s">
        <v>146</v>
      </c>
      <c r="G800" s="87" t="s">
        <v>332</v>
      </c>
      <c r="H800" s="17">
        <v>81601.957543594923</v>
      </c>
      <c r="I800" s="48" t="s">
        <v>329</v>
      </c>
    </row>
    <row r="801" spans="2:9" x14ac:dyDescent="0.3">
      <c r="B801" s="16" t="s">
        <v>290</v>
      </c>
      <c r="C801" s="16" t="s">
        <v>214</v>
      </c>
      <c r="D801" s="16">
        <v>30</v>
      </c>
      <c r="E801" s="16" t="s">
        <v>25</v>
      </c>
      <c r="F801" s="16" t="s">
        <v>146</v>
      </c>
      <c r="G801" s="87" t="s">
        <v>333</v>
      </c>
      <c r="H801" s="17">
        <v>81936.212221411843</v>
      </c>
      <c r="I801" s="48" t="s">
        <v>329</v>
      </c>
    </row>
    <row r="802" spans="2:9" x14ac:dyDescent="0.3">
      <c r="B802" s="16" t="s">
        <v>290</v>
      </c>
      <c r="C802" s="16" t="s">
        <v>214</v>
      </c>
      <c r="D802" s="16">
        <v>31</v>
      </c>
      <c r="E802" s="16" t="s">
        <v>29</v>
      </c>
      <c r="F802" s="16" t="s">
        <v>146</v>
      </c>
      <c r="G802" s="87" t="s">
        <v>334</v>
      </c>
      <c r="H802" s="17">
        <v>81601.957543594923</v>
      </c>
      <c r="I802" s="48" t="s">
        <v>329</v>
      </c>
    </row>
    <row r="803" spans="2:9" x14ac:dyDescent="0.3">
      <c r="B803" s="16" t="s">
        <v>290</v>
      </c>
      <c r="C803" s="16" t="s">
        <v>214</v>
      </c>
      <c r="D803" s="16">
        <v>39</v>
      </c>
      <c r="E803" s="16" t="s">
        <v>33</v>
      </c>
      <c r="F803" s="16" t="s">
        <v>335</v>
      </c>
      <c r="G803" s="87" t="s">
        <v>336</v>
      </c>
      <c r="H803" s="17">
        <v>107.00499610157785</v>
      </c>
      <c r="I803" s="48" t="s">
        <v>337</v>
      </c>
    </row>
    <row r="804" spans="2:9" x14ac:dyDescent="0.3">
      <c r="B804" s="16" t="s">
        <v>290</v>
      </c>
      <c r="C804" s="16" t="s">
        <v>214</v>
      </c>
      <c r="D804" s="16">
        <v>45</v>
      </c>
      <c r="E804" s="16" t="s">
        <v>35</v>
      </c>
      <c r="F804" s="16" t="s">
        <v>160</v>
      </c>
      <c r="G804" s="87" t="s">
        <v>338</v>
      </c>
      <c r="H804" s="17">
        <v>9520</v>
      </c>
      <c r="I804" s="48" t="s">
        <v>327</v>
      </c>
    </row>
    <row r="805" spans="2:9" x14ac:dyDescent="0.3">
      <c r="B805" s="16" t="s">
        <v>290</v>
      </c>
      <c r="C805" s="16" t="s">
        <v>214</v>
      </c>
      <c r="D805" s="16">
        <v>66</v>
      </c>
      <c r="E805" s="16" t="s">
        <v>37</v>
      </c>
      <c r="F805" s="16" t="s">
        <v>160</v>
      </c>
      <c r="G805" s="87" t="s">
        <v>339</v>
      </c>
      <c r="H805" s="17">
        <v>4597.6138827154155</v>
      </c>
      <c r="I805" s="48" t="s">
        <v>327</v>
      </c>
    </row>
    <row r="806" spans="2:9" x14ac:dyDescent="0.3">
      <c r="B806" s="16" t="s">
        <v>290</v>
      </c>
      <c r="C806" s="16" t="s">
        <v>214</v>
      </c>
      <c r="D806" s="16">
        <v>67</v>
      </c>
      <c r="E806" s="16" t="s">
        <v>39</v>
      </c>
      <c r="F806" s="16" t="s">
        <v>160</v>
      </c>
      <c r="G806" s="87" t="s">
        <v>340</v>
      </c>
      <c r="H806" s="17">
        <v>4597.6138827154155</v>
      </c>
      <c r="I806" s="48" t="s">
        <v>327</v>
      </c>
    </row>
    <row r="807" spans="2:9" x14ac:dyDescent="0.3">
      <c r="B807" s="16" t="s">
        <v>290</v>
      </c>
      <c r="C807" s="16" t="s">
        <v>214</v>
      </c>
      <c r="D807" s="16">
        <v>77</v>
      </c>
      <c r="E807" s="16" t="s">
        <v>41</v>
      </c>
      <c r="F807" s="16" t="s">
        <v>160</v>
      </c>
      <c r="G807" s="87" t="s">
        <v>341</v>
      </c>
      <c r="H807" s="17">
        <v>1725</v>
      </c>
      <c r="I807" s="48" t="s">
        <v>342</v>
      </c>
    </row>
    <row r="808" spans="2:9" x14ac:dyDescent="0.3">
      <c r="B808" s="16" t="s">
        <v>290</v>
      </c>
      <c r="C808" s="16" t="s">
        <v>214</v>
      </c>
      <c r="D808" s="16">
        <v>87</v>
      </c>
      <c r="E808" s="16" t="s">
        <v>43</v>
      </c>
      <c r="F808" s="16" t="s">
        <v>160</v>
      </c>
      <c r="G808" s="87" t="s">
        <v>343</v>
      </c>
      <c r="H808" s="17">
        <v>3622.9549999999999</v>
      </c>
      <c r="I808" s="48" t="s">
        <v>342</v>
      </c>
    </row>
    <row r="809" spans="2:9" x14ac:dyDescent="0.3">
      <c r="B809" s="16" t="s">
        <v>290</v>
      </c>
      <c r="C809" s="16" t="s">
        <v>214</v>
      </c>
      <c r="D809" s="16">
        <v>102</v>
      </c>
      <c r="E809" s="16" t="s">
        <v>45</v>
      </c>
      <c r="F809" s="16" t="s">
        <v>160</v>
      </c>
      <c r="G809" s="87" t="s">
        <v>344</v>
      </c>
      <c r="H809" s="17">
        <v>611.61813794975842</v>
      </c>
      <c r="I809" s="48" t="s">
        <v>342</v>
      </c>
    </row>
    <row r="810" spans="2:9" x14ac:dyDescent="0.3">
      <c r="B810" s="16" t="s">
        <v>290</v>
      </c>
      <c r="C810" s="16" t="s">
        <v>214</v>
      </c>
      <c r="D810" s="16">
        <v>113</v>
      </c>
      <c r="E810" s="16" t="s">
        <v>47</v>
      </c>
      <c r="F810" s="16" t="s">
        <v>146</v>
      </c>
      <c r="G810" s="87" t="s">
        <v>345</v>
      </c>
      <c r="H810" s="17">
        <v>689724</v>
      </c>
      <c r="I810" s="48" t="s">
        <v>346</v>
      </c>
    </row>
    <row r="811" spans="2:9" x14ac:dyDescent="0.3">
      <c r="B811" s="16" t="s">
        <v>290</v>
      </c>
      <c r="C811" s="16" t="s">
        <v>214</v>
      </c>
      <c r="D811" s="16">
        <v>114</v>
      </c>
      <c r="E811" s="16" t="s">
        <v>49</v>
      </c>
      <c r="F811" s="16" t="s">
        <v>146</v>
      </c>
      <c r="G811" s="87" t="s">
        <v>347</v>
      </c>
      <c r="H811" s="17">
        <v>730184</v>
      </c>
      <c r="I811" s="48" t="s">
        <v>346</v>
      </c>
    </row>
    <row r="812" spans="2:9" x14ac:dyDescent="0.3">
      <c r="B812" s="16" t="s">
        <v>290</v>
      </c>
      <c r="C812" s="16" t="s">
        <v>214</v>
      </c>
      <c r="D812" s="16">
        <v>118</v>
      </c>
      <c r="E812" s="16" t="s">
        <v>51</v>
      </c>
      <c r="F812" s="16" t="s">
        <v>146</v>
      </c>
      <c r="G812" s="87" t="s">
        <v>348</v>
      </c>
      <c r="H812" s="17">
        <v>583071</v>
      </c>
      <c r="I812" s="48" t="s">
        <v>346</v>
      </c>
    </row>
    <row r="813" spans="2:9" x14ac:dyDescent="0.3">
      <c r="B813" s="16" t="s">
        <v>290</v>
      </c>
      <c r="C813" s="16" t="s">
        <v>214</v>
      </c>
      <c r="D813" s="16">
        <v>131</v>
      </c>
      <c r="E813" s="16" t="s">
        <v>53</v>
      </c>
      <c r="F813" s="16" t="s">
        <v>146</v>
      </c>
      <c r="G813" s="87" t="s">
        <v>349</v>
      </c>
      <c r="H813" s="17">
        <v>7926.7463652519828</v>
      </c>
      <c r="I813" s="48" t="s">
        <v>337</v>
      </c>
    </row>
    <row r="814" spans="2:9" x14ac:dyDescent="0.3">
      <c r="B814" s="16" t="s">
        <v>290</v>
      </c>
      <c r="C814" s="16" t="s">
        <v>214</v>
      </c>
      <c r="D814" s="16">
        <v>137</v>
      </c>
      <c r="E814" s="16" t="s">
        <v>55</v>
      </c>
      <c r="F814" s="16" t="s">
        <v>160</v>
      </c>
      <c r="G814" s="87" t="s">
        <v>350</v>
      </c>
      <c r="H814" s="17">
        <v>8284.3754368187456</v>
      </c>
      <c r="I814" s="48" t="s">
        <v>351</v>
      </c>
    </row>
    <row r="815" spans="2:9" x14ac:dyDescent="0.3">
      <c r="B815" s="16" t="s">
        <v>290</v>
      </c>
      <c r="C815" s="16" t="s">
        <v>214</v>
      </c>
      <c r="D815" s="16">
        <v>143</v>
      </c>
      <c r="E815" s="16" t="s">
        <v>57</v>
      </c>
      <c r="F815" s="16" t="s">
        <v>335</v>
      </c>
      <c r="G815" s="87" t="s">
        <v>352</v>
      </c>
      <c r="H815" s="17">
        <v>2688.02</v>
      </c>
      <c r="I815" s="48" t="s">
        <v>342</v>
      </c>
    </row>
    <row r="816" spans="2:9" x14ac:dyDescent="0.3">
      <c r="B816" s="16" t="s">
        <v>290</v>
      </c>
      <c r="C816" s="16" t="s">
        <v>214</v>
      </c>
      <c r="D816" s="16">
        <v>155</v>
      </c>
      <c r="E816" s="16" t="s">
        <v>59</v>
      </c>
      <c r="F816" s="16" t="s">
        <v>147</v>
      </c>
      <c r="G816" s="87" t="s">
        <v>353</v>
      </c>
      <c r="H816" s="17">
        <v>25701.120791038229</v>
      </c>
      <c r="I816" s="48" t="s">
        <v>354</v>
      </c>
    </row>
    <row r="817" spans="2:9" x14ac:dyDescent="0.3">
      <c r="B817" s="16" t="s">
        <v>290</v>
      </c>
      <c r="C817" s="16" t="s">
        <v>214</v>
      </c>
      <c r="D817" s="16">
        <v>156</v>
      </c>
      <c r="E817" s="16" t="s">
        <v>61</v>
      </c>
      <c r="F817" s="16" t="s">
        <v>147</v>
      </c>
      <c r="G817" s="87" t="s">
        <v>355</v>
      </c>
      <c r="H817" s="17">
        <v>13376.968893648824</v>
      </c>
      <c r="I817" s="48" t="s">
        <v>354</v>
      </c>
    </row>
    <row r="818" spans="2:9" x14ac:dyDescent="0.3">
      <c r="B818" s="16" t="s">
        <v>290</v>
      </c>
      <c r="C818" s="16" t="s">
        <v>214</v>
      </c>
      <c r="D818" s="16">
        <v>222</v>
      </c>
      <c r="E818" s="16" t="s">
        <v>63</v>
      </c>
      <c r="F818" s="16" t="s">
        <v>146</v>
      </c>
      <c r="G818" s="87" t="s">
        <v>356</v>
      </c>
      <c r="H818" s="17">
        <v>67411.156418525235</v>
      </c>
      <c r="I818" s="48" t="s">
        <v>329</v>
      </c>
    </row>
    <row r="819" spans="2:9" x14ac:dyDescent="0.3">
      <c r="B819" s="16" t="s">
        <v>290</v>
      </c>
      <c r="C819" s="16" t="s">
        <v>214</v>
      </c>
      <c r="D819" s="16">
        <v>224</v>
      </c>
      <c r="E819" s="16" t="s">
        <v>65</v>
      </c>
      <c r="F819" s="16" t="s">
        <v>146</v>
      </c>
      <c r="G819" s="87" t="s">
        <v>357</v>
      </c>
      <c r="H819" s="17">
        <v>67411.156418525235</v>
      </c>
      <c r="I819" s="48" t="s">
        <v>329</v>
      </c>
    </row>
    <row r="820" spans="2:9" x14ac:dyDescent="0.3">
      <c r="B820" s="16" t="s">
        <v>290</v>
      </c>
      <c r="C820" s="16" t="s">
        <v>214</v>
      </c>
      <c r="D820" s="16">
        <v>229</v>
      </c>
      <c r="E820" s="16" t="s">
        <v>67</v>
      </c>
      <c r="F820" s="16" t="s">
        <v>146</v>
      </c>
      <c r="G820" s="87" t="s">
        <v>358</v>
      </c>
      <c r="H820" s="17">
        <v>32774.484888564744</v>
      </c>
      <c r="I820" s="48" t="s">
        <v>329</v>
      </c>
    </row>
    <row r="821" spans="2:9" x14ac:dyDescent="0.3">
      <c r="B821" s="16" t="s">
        <v>290</v>
      </c>
      <c r="C821" s="16" t="s">
        <v>214</v>
      </c>
      <c r="D821" s="16">
        <v>232</v>
      </c>
      <c r="E821" s="16" t="s">
        <v>69</v>
      </c>
      <c r="F821" s="16" t="s">
        <v>146</v>
      </c>
      <c r="G821" s="87" t="s">
        <v>359</v>
      </c>
      <c r="H821" s="17">
        <v>60497.592904503123</v>
      </c>
      <c r="I821" s="48" t="s">
        <v>329</v>
      </c>
    </row>
    <row r="822" spans="2:9" x14ac:dyDescent="0.3">
      <c r="B822" s="16" t="s">
        <v>290</v>
      </c>
      <c r="C822" s="16" t="s">
        <v>214</v>
      </c>
      <c r="D822" s="16">
        <v>237</v>
      </c>
      <c r="E822" s="16" t="s">
        <v>70</v>
      </c>
      <c r="F822" s="16" t="s">
        <v>146</v>
      </c>
      <c r="G822" s="87" t="s">
        <v>360</v>
      </c>
      <c r="H822" s="17">
        <v>59589.972524663164</v>
      </c>
      <c r="I822" s="48" t="s">
        <v>329</v>
      </c>
    </row>
    <row r="823" spans="2:9" x14ac:dyDescent="0.3">
      <c r="B823" s="16" t="s">
        <v>290</v>
      </c>
      <c r="C823" s="16" t="s">
        <v>214</v>
      </c>
      <c r="D823" s="16">
        <v>238</v>
      </c>
      <c r="E823" s="16" t="s">
        <v>71</v>
      </c>
      <c r="F823" s="16" t="s">
        <v>146</v>
      </c>
      <c r="G823" s="87" t="s">
        <v>361</v>
      </c>
      <c r="H823" s="17">
        <v>59589.972524663164</v>
      </c>
      <c r="I823" s="48" t="s">
        <v>329</v>
      </c>
    </row>
    <row r="824" spans="2:9" x14ac:dyDescent="0.3">
      <c r="B824" s="16" t="s">
        <v>290</v>
      </c>
      <c r="C824" s="16" t="s">
        <v>214</v>
      </c>
      <c r="D824" s="16">
        <v>241</v>
      </c>
      <c r="E824" s="16" t="s">
        <v>72</v>
      </c>
      <c r="F824" s="16" t="s">
        <v>146</v>
      </c>
      <c r="G824" s="87" t="s">
        <v>362</v>
      </c>
      <c r="H824" s="17">
        <v>60090.728596299006</v>
      </c>
      <c r="I824" s="48" t="s">
        <v>329</v>
      </c>
    </row>
    <row r="825" spans="2:9" x14ac:dyDescent="0.3">
      <c r="B825" s="16" t="s">
        <v>290</v>
      </c>
      <c r="C825" s="16" t="s">
        <v>214</v>
      </c>
      <c r="D825" s="16">
        <v>242</v>
      </c>
      <c r="E825" s="16" t="s">
        <v>73</v>
      </c>
      <c r="F825" s="16" t="s">
        <v>146</v>
      </c>
      <c r="G825" s="87" t="s">
        <v>363</v>
      </c>
      <c r="H825" s="17">
        <v>60090.728596299006</v>
      </c>
      <c r="I825" s="48" t="s">
        <v>329</v>
      </c>
    </row>
    <row r="826" spans="2:9" x14ac:dyDescent="0.3">
      <c r="B826" s="16" t="s">
        <v>290</v>
      </c>
      <c r="C826" s="16" t="s">
        <v>214</v>
      </c>
      <c r="D826" s="16">
        <v>245</v>
      </c>
      <c r="E826" s="16" t="s">
        <v>74</v>
      </c>
      <c r="F826" s="16" t="s">
        <v>146</v>
      </c>
      <c r="G826" s="87" t="s">
        <v>364</v>
      </c>
      <c r="H826" s="17">
        <v>37556.705372686876</v>
      </c>
      <c r="I826" s="48" t="s">
        <v>329</v>
      </c>
    </row>
    <row r="827" spans="2:9" x14ac:dyDescent="0.3">
      <c r="B827" s="16" t="s">
        <v>290</v>
      </c>
      <c r="C827" s="16" t="s">
        <v>214</v>
      </c>
      <c r="D827" s="16">
        <v>273</v>
      </c>
      <c r="E827" s="16" t="s">
        <v>75</v>
      </c>
      <c r="F827" s="16" t="s">
        <v>146</v>
      </c>
      <c r="G827" s="87" t="s">
        <v>365</v>
      </c>
      <c r="H827" s="17">
        <v>420738.66695742117</v>
      </c>
      <c r="I827" s="48" t="s">
        <v>346</v>
      </c>
    </row>
    <row r="828" spans="2:9" x14ac:dyDescent="0.3">
      <c r="B828" s="16" t="s">
        <v>290</v>
      </c>
      <c r="C828" s="16" t="s">
        <v>214</v>
      </c>
      <c r="D828" s="16">
        <v>284</v>
      </c>
      <c r="E828" s="16" t="s">
        <v>76</v>
      </c>
      <c r="F828" s="16" t="s">
        <v>146</v>
      </c>
      <c r="G828" s="87" t="s">
        <v>366</v>
      </c>
      <c r="H828" s="17">
        <v>56335.0580590303</v>
      </c>
      <c r="I828" s="48" t="s">
        <v>329</v>
      </c>
    </row>
    <row r="829" spans="2:9" x14ac:dyDescent="0.3">
      <c r="B829" s="16" t="s">
        <v>290</v>
      </c>
      <c r="C829" s="16" t="s">
        <v>214</v>
      </c>
      <c r="D829" s="16">
        <v>304</v>
      </c>
      <c r="E829" s="16" t="s">
        <v>77</v>
      </c>
      <c r="F829" s="16" t="s">
        <v>165</v>
      </c>
      <c r="G829" s="87" t="s">
        <v>367</v>
      </c>
      <c r="H829" s="17">
        <v>1491.1119185291211</v>
      </c>
      <c r="I829" s="48" t="s">
        <v>368</v>
      </c>
    </row>
    <row r="830" spans="2:9" x14ac:dyDescent="0.3">
      <c r="B830" s="16" t="s">
        <v>290</v>
      </c>
      <c r="C830" s="16" t="s">
        <v>214</v>
      </c>
      <c r="D830" s="16">
        <v>305</v>
      </c>
      <c r="E830" s="16" t="s">
        <v>78</v>
      </c>
      <c r="F830" s="16" t="s">
        <v>165</v>
      </c>
      <c r="G830" s="87" t="s">
        <v>369</v>
      </c>
      <c r="H830" s="17">
        <v>10741.705465751824</v>
      </c>
      <c r="I830" s="48" t="s">
        <v>368</v>
      </c>
    </row>
    <row r="831" spans="2:9" x14ac:dyDescent="0.3">
      <c r="B831" s="16" t="s">
        <v>290</v>
      </c>
      <c r="C831" s="16" t="s">
        <v>214</v>
      </c>
      <c r="D831" s="20">
        <v>426</v>
      </c>
      <c r="E831" s="20" t="s">
        <v>79</v>
      </c>
      <c r="F831" s="20" t="s">
        <v>146</v>
      </c>
      <c r="G831" s="88" t="s">
        <v>370</v>
      </c>
      <c r="H831" s="21">
        <v>66457.20292131562</v>
      </c>
      <c r="I831" s="49" t="s">
        <v>329</v>
      </c>
    </row>
    <row r="832" spans="2:9" x14ac:dyDescent="0.3">
      <c r="B832" s="16" t="s">
        <v>290</v>
      </c>
      <c r="C832" s="16" t="s">
        <v>215</v>
      </c>
      <c r="D832" s="16">
        <v>4</v>
      </c>
      <c r="E832" s="16" t="s">
        <v>5</v>
      </c>
      <c r="F832" s="16" t="s">
        <v>160</v>
      </c>
      <c r="G832" s="87" t="s">
        <v>326</v>
      </c>
      <c r="H832" s="17">
        <v>4627.9018917367011</v>
      </c>
      <c r="I832" s="48" t="s">
        <v>327</v>
      </c>
    </row>
    <row r="833" spans="2:9" x14ac:dyDescent="0.3">
      <c r="B833" s="16" t="s">
        <v>290</v>
      </c>
      <c r="C833" s="16" t="s">
        <v>215</v>
      </c>
      <c r="D833" s="16">
        <v>17</v>
      </c>
      <c r="E833" s="16" t="s">
        <v>9</v>
      </c>
      <c r="F833" s="16" t="s">
        <v>146</v>
      </c>
      <c r="G833" s="87" t="s">
        <v>328</v>
      </c>
      <c r="H833" s="17">
        <v>72650.683615401678</v>
      </c>
      <c r="I833" s="48" t="s">
        <v>329</v>
      </c>
    </row>
    <row r="834" spans="2:9" x14ac:dyDescent="0.3">
      <c r="B834" s="16" t="s">
        <v>290</v>
      </c>
      <c r="C834" s="16" t="s">
        <v>215</v>
      </c>
      <c r="D834" s="16">
        <v>21</v>
      </c>
      <c r="E834" s="16" t="s">
        <v>13</v>
      </c>
      <c r="F834" s="16" t="s">
        <v>146</v>
      </c>
      <c r="G834" s="87" t="s">
        <v>330</v>
      </c>
      <c r="H834" s="17">
        <v>100908.88495310881</v>
      </c>
      <c r="I834" s="48" t="s">
        <v>329</v>
      </c>
    </row>
    <row r="835" spans="2:9" x14ac:dyDescent="0.3">
      <c r="B835" s="16" t="s">
        <v>290</v>
      </c>
      <c r="C835" s="16" t="s">
        <v>215</v>
      </c>
      <c r="D835" s="16">
        <v>28</v>
      </c>
      <c r="E835" s="16" t="s">
        <v>17</v>
      </c>
      <c r="F835" s="16" t="s">
        <v>146</v>
      </c>
      <c r="G835" s="87" t="s">
        <v>331</v>
      </c>
      <c r="H835" s="17">
        <v>81769.08488250339</v>
      </c>
      <c r="I835" s="48" t="s">
        <v>329</v>
      </c>
    </row>
    <row r="836" spans="2:9" x14ac:dyDescent="0.3">
      <c r="B836" s="16" t="s">
        <v>290</v>
      </c>
      <c r="C836" s="16" t="s">
        <v>215</v>
      </c>
      <c r="D836" s="16">
        <v>29</v>
      </c>
      <c r="E836" s="16" t="s">
        <v>21</v>
      </c>
      <c r="F836" s="16" t="s">
        <v>146</v>
      </c>
      <c r="G836" s="87" t="s">
        <v>332</v>
      </c>
      <c r="H836" s="17">
        <v>81601.957543594923</v>
      </c>
      <c r="I836" s="48" t="s">
        <v>329</v>
      </c>
    </row>
    <row r="837" spans="2:9" x14ac:dyDescent="0.3">
      <c r="B837" s="16" t="s">
        <v>290</v>
      </c>
      <c r="C837" s="16" t="s">
        <v>215</v>
      </c>
      <c r="D837" s="16">
        <v>30</v>
      </c>
      <c r="E837" s="16" t="s">
        <v>25</v>
      </c>
      <c r="F837" s="16" t="s">
        <v>146</v>
      </c>
      <c r="G837" s="87" t="s">
        <v>333</v>
      </c>
      <c r="H837" s="17">
        <v>81936.212221411843</v>
      </c>
      <c r="I837" s="48" t="s">
        <v>329</v>
      </c>
    </row>
    <row r="838" spans="2:9" x14ac:dyDescent="0.3">
      <c r="B838" s="16" t="s">
        <v>290</v>
      </c>
      <c r="C838" s="16" t="s">
        <v>215</v>
      </c>
      <c r="D838" s="16">
        <v>31</v>
      </c>
      <c r="E838" s="16" t="s">
        <v>29</v>
      </c>
      <c r="F838" s="16" t="s">
        <v>146</v>
      </c>
      <c r="G838" s="87" t="s">
        <v>334</v>
      </c>
      <c r="H838" s="17">
        <v>81601.957543594923</v>
      </c>
      <c r="I838" s="48" t="s">
        <v>329</v>
      </c>
    </row>
    <row r="839" spans="2:9" x14ac:dyDescent="0.3">
      <c r="B839" s="16" t="s">
        <v>290</v>
      </c>
      <c r="C839" s="16" t="s">
        <v>215</v>
      </c>
      <c r="D839" s="16">
        <v>39</v>
      </c>
      <c r="E839" s="16" t="s">
        <v>33</v>
      </c>
      <c r="F839" s="16" t="s">
        <v>335</v>
      </c>
      <c r="G839" s="87" t="s">
        <v>336</v>
      </c>
      <c r="H839" s="17">
        <v>148.35493478462956</v>
      </c>
      <c r="I839" s="48" t="s">
        <v>337</v>
      </c>
    </row>
    <row r="840" spans="2:9" x14ac:dyDescent="0.3">
      <c r="B840" s="16" t="s">
        <v>290</v>
      </c>
      <c r="C840" s="16" t="s">
        <v>215</v>
      </c>
      <c r="D840" s="16">
        <v>45</v>
      </c>
      <c r="E840" s="16" t="s">
        <v>35</v>
      </c>
      <c r="F840" s="16" t="s">
        <v>160</v>
      </c>
      <c r="G840" s="87" t="s">
        <v>338</v>
      </c>
      <c r="H840" s="17">
        <v>9520</v>
      </c>
      <c r="I840" s="48" t="s">
        <v>327</v>
      </c>
    </row>
    <row r="841" spans="2:9" x14ac:dyDescent="0.3">
      <c r="B841" s="16" t="s">
        <v>290</v>
      </c>
      <c r="C841" s="16" t="s">
        <v>215</v>
      </c>
      <c r="D841" s="16">
        <v>66</v>
      </c>
      <c r="E841" s="16" t="s">
        <v>37</v>
      </c>
      <c r="F841" s="16" t="s">
        <v>160</v>
      </c>
      <c r="G841" s="87" t="s">
        <v>339</v>
      </c>
      <c r="H841" s="17">
        <v>4597.6138827154155</v>
      </c>
      <c r="I841" s="48" t="s">
        <v>327</v>
      </c>
    </row>
    <row r="842" spans="2:9" x14ac:dyDescent="0.3">
      <c r="B842" s="16" t="s">
        <v>290</v>
      </c>
      <c r="C842" s="16" t="s">
        <v>215</v>
      </c>
      <c r="D842" s="16">
        <v>67</v>
      </c>
      <c r="E842" s="16" t="s">
        <v>39</v>
      </c>
      <c r="F842" s="16" t="s">
        <v>160</v>
      </c>
      <c r="G842" s="87" t="s">
        <v>340</v>
      </c>
      <c r="H842" s="17">
        <v>4597.6138827154155</v>
      </c>
      <c r="I842" s="48" t="s">
        <v>327</v>
      </c>
    </row>
    <row r="843" spans="2:9" x14ac:dyDescent="0.3">
      <c r="B843" s="16" t="s">
        <v>290</v>
      </c>
      <c r="C843" s="16" t="s">
        <v>215</v>
      </c>
      <c r="D843" s="16">
        <v>77</v>
      </c>
      <c r="E843" s="16" t="s">
        <v>41</v>
      </c>
      <c r="F843" s="16" t="s">
        <v>160</v>
      </c>
      <c r="G843" s="87" t="s">
        <v>341</v>
      </c>
      <c r="H843" s="17">
        <v>1725</v>
      </c>
      <c r="I843" s="48" t="s">
        <v>342</v>
      </c>
    </row>
    <row r="844" spans="2:9" x14ac:dyDescent="0.3">
      <c r="B844" s="16" t="s">
        <v>290</v>
      </c>
      <c r="C844" s="16" t="s">
        <v>215</v>
      </c>
      <c r="D844" s="16">
        <v>87</v>
      </c>
      <c r="E844" s="16" t="s">
        <v>43</v>
      </c>
      <c r="F844" s="16" t="s">
        <v>160</v>
      </c>
      <c r="G844" s="87" t="s">
        <v>343</v>
      </c>
      <c r="H844" s="17">
        <v>3622.9549999999999</v>
      </c>
      <c r="I844" s="48" t="s">
        <v>342</v>
      </c>
    </row>
    <row r="845" spans="2:9" x14ac:dyDescent="0.3">
      <c r="B845" s="16" t="s">
        <v>290</v>
      </c>
      <c r="C845" s="16" t="s">
        <v>215</v>
      </c>
      <c r="D845" s="16">
        <v>102</v>
      </c>
      <c r="E845" s="16" t="s">
        <v>45</v>
      </c>
      <c r="F845" s="16" t="s">
        <v>160</v>
      </c>
      <c r="G845" s="87" t="s">
        <v>344</v>
      </c>
      <c r="H845" s="17">
        <v>632.38311610038284</v>
      </c>
      <c r="I845" s="48" t="s">
        <v>342</v>
      </c>
    </row>
    <row r="846" spans="2:9" x14ac:dyDescent="0.3">
      <c r="B846" s="16" t="s">
        <v>290</v>
      </c>
      <c r="C846" s="16" t="s">
        <v>215</v>
      </c>
      <c r="D846" s="16">
        <v>113</v>
      </c>
      <c r="E846" s="16" t="s">
        <v>47</v>
      </c>
      <c r="F846" s="16" t="s">
        <v>146</v>
      </c>
      <c r="G846" s="87" t="s">
        <v>345</v>
      </c>
      <c r="H846" s="17">
        <v>689724</v>
      </c>
      <c r="I846" s="48" t="s">
        <v>346</v>
      </c>
    </row>
    <row r="847" spans="2:9" x14ac:dyDescent="0.3">
      <c r="B847" s="16" t="s">
        <v>290</v>
      </c>
      <c r="C847" s="16" t="s">
        <v>215</v>
      </c>
      <c r="D847" s="16">
        <v>114</v>
      </c>
      <c r="E847" s="16" t="s">
        <v>49</v>
      </c>
      <c r="F847" s="16" t="s">
        <v>146</v>
      </c>
      <c r="G847" s="87" t="s">
        <v>347</v>
      </c>
      <c r="H847" s="17">
        <v>730184</v>
      </c>
      <c r="I847" s="48" t="s">
        <v>346</v>
      </c>
    </row>
    <row r="848" spans="2:9" x14ac:dyDescent="0.3">
      <c r="B848" s="16" t="s">
        <v>290</v>
      </c>
      <c r="C848" s="16" t="s">
        <v>215</v>
      </c>
      <c r="D848" s="16">
        <v>118</v>
      </c>
      <c r="E848" s="16" t="s">
        <v>51</v>
      </c>
      <c r="F848" s="16" t="s">
        <v>146</v>
      </c>
      <c r="G848" s="87" t="s">
        <v>348</v>
      </c>
      <c r="H848" s="17">
        <v>583071</v>
      </c>
      <c r="I848" s="48" t="s">
        <v>346</v>
      </c>
    </row>
    <row r="849" spans="2:9" x14ac:dyDescent="0.3">
      <c r="B849" s="16" t="s">
        <v>290</v>
      </c>
      <c r="C849" s="16" t="s">
        <v>215</v>
      </c>
      <c r="D849" s="16">
        <v>131</v>
      </c>
      <c r="E849" s="16" t="s">
        <v>53</v>
      </c>
      <c r="F849" s="16" t="s">
        <v>146</v>
      </c>
      <c r="G849" s="87" t="s">
        <v>349</v>
      </c>
      <c r="H849" s="17">
        <v>10670.53091264557</v>
      </c>
      <c r="I849" s="48" t="s">
        <v>337</v>
      </c>
    </row>
    <row r="850" spans="2:9" x14ac:dyDescent="0.3">
      <c r="B850" s="16" t="s">
        <v>290</v>
      </c>
      <c r="C850" s="16" t="s">
        <v>215</v>
      </c>
      <c r="D850" s="16">
        <v>137</v>
      </c>
      <c r="E850" s="16" t="s">
        <v>55</v>
      </c>
      <c r="F850" s="16" t="s">
        <v>160</v>
      </c>
      <c r="G850" s="87" t="s">
        <v>350</v>
      </c>
      <c r="H850" s="17">
        <v>8284.3754368187456</v>
      </c>
      <c r="I850" s="48" t="s">
        <v>351</v>
      </c>
    </row>
    <row r="851" spans="2:9" x14ac:dyDescent="0.3">
      <c r="B851" s="16" t="s">
        <v>290</v>
      </c>
      <c r="C851" s="16" t="s">
        <v>215</v>
      </c>
      <c r="D851" s="16">
        <v>143</v>
      </c>
      <c r="E851" s="16" t="s">
        <v>57</v>
      </c>
      <c r="F851" s="16" t="s">
        <v>335</v>
      </c>
      <c r="G851" s="87" t="s">
        <v>352</v>
      </c>
      <c r="H851" s="17">
        <v>2688.02</v>
      </c>
      <c r="I851" s="48" t="s">
        <v>342</v>
      </c>
    </row>
    <row r="852" spans="2:9" x14ac:dyDescent="0.3">
      <c r="B852" s="16" t="s">
        <v>290</v>
      </c>
      <c r="C852" s="16" t="s">
        <v>215</v>
      </c>
      <c r="D852" s="16">
        <v>155</v>
      </c>
      <c r="E852" s="16" t="s">
        <v>59</v>
      </c>
      <c r="F852" s="16" t="s">
        <v>147</v>
      </c>
      <c r="G852" s="87" t="s">
        <v>353</v>
      </c>
      <c r="H852" s="17">
        <v>27249.381079655002</v>
      </c>
      <c r="I852" s="48" t="s">
        <v>354</v>
      </c>
    </row>
    <row r="853" spans="2:9" x14ac:dyDescent="0.3">
      <c r="B853" s="16" t="s">
        <v>290</v>
      </c>
      <c r="C853" s="16" t="s">
        <v>215</v>
      </c>
      <c r="D853" s="16">
        <v>156</v>
      </c>
      <c r="E853" s="16" t="s">
        <v>61</v>
      </c>
      <c r="F853" s="16" t="s">
        <v>147</v>
      </c>
      <c r="G853" s="87" t="s">
        <v>355</v>
      </c>
      <c r="H853" s="17">
        <v>8174.8143238965004</v>
      </c>
      <c r="I853" s="48" t="s">
        <v>354</v>
      </c>
    </row>
    <row r="854" spans="2:9" x14ac:dyDescent="0.3">
      <c r="B854" s="16" t="s">
        <v>290</v>
      </c>
      <c r="C854" s="16" t="s">
        <v>215</v>
      </c>
      <c r="D854" s="16">
        <v>222</v>
      </c>
      <c r="E854" s="16" t="s">
        <v>63</v>
      </c>
      <c r="F854" s="16" t="s">
        <v>146</v>
      </c>
      <c r="G854" s="87" t="s">
        <v>356</v>
      </c>
      <c r="H854" s="17">
        <v>65921.407105408623</v>
      </c>
      <c r="I854" s="48" t="s">
        <v>329</v>
      </c>
    </row>
    <row r="855" spans="2:9" x14ac:dyDescent="0.3">
      <c r="B855" s="16" t="s">
        <v>290</v>
      </c>
      <c r="C855" s="16" t="s">
        <v>215</v>
      </c>
      <c r="D855" s="16">
        <v>224</v>
      </c>
      <c r="E855" s="16" t="s">
        <v>65</v>
      </c>
      <c r="F855" s="16" t="s">
        <v>146</v>
      </c>
      <c r="G855" s="87" t="s">
        <v>357</v>
      </c>
      <c r="H855" s="17">
        <v>65921.407105408623</v>
      </c>
      <c r="I855" s="48" t="s">
        <v>329</v>
      </c>
    </row>
    <row r="856" spans="2:9" x14ac:dyDescent="0.3">
      <c r="B856" s="16" t="s">
        <v>290</v>
      </c>
      <c r="C856" s="16" t="s">
        <v>215</v>
      </c>
      <c r="D856" s="16">
        <v>229</v>
      </c>
      <c r="E856" s="16" t="s">
        <v>67</v>
      </c>
      <c r="F856" s="16" t="s">
        <v>146</v>
      </c>
      <c r="G856" s="87" t="s">
        <v>358</v>
      </c>
      <c r="H856" s="17">
        <v>27316.236789594266</v>
      </c>
      <c r="I856" s="48" t="s">
        <v>329</v>
      </c>
    </row>
    <row r="857" spans="2:9" x14ac:dyDescent="0.3">
      <c r="B857" s="16" t="s">
        <v>290</v>
      </c>
      <c r="C857" s="16" t="s">
        <v>215</v>
      </c>
      <c r="D857" s="16">
        <v>232</v>
      </c>
      <c r="E857" s="16" t="s">
        <v>69</v>
      </c>
      <c r="F857" s="16" t="s">
        <v>146</v>
      </c>
      <c r="G857" s="87" t="s">
        <v>359</v>
      </c>
      <c r="H857" s="17">
        <v>62792.93354786381</v>
      </c>
      <c r="I857" s="48" t="s">
        <v>329</v>
      </c>
    </row>
    <row r="858" spans="2:9" x14ac:dyDescent="0.3">
      <c r="B858" s="16" t="s">
        <v>290</v>
      </c>
      <c r="C858" s="16" t="s">
        <v>215</v>
      </c>
      <c r="D858" s="16">
        <v>237</v>
      </c>
      <c r="E858" s="16" t="s">
        <v>70</v>
      </c>
      <c r="F858" s="16" t="s">
        <v>146</v>
      </c>
      <c r="G858" s="87" t="s">
        <v>360</v>
      </c>
      <c r="H858" s="17">
        <v>59738.947455974812</v>
      </c>
      <c r="I858" s="48" t="s">
        <v>329</v>
      </c>
    </row>
    <row r="859" spans="2:9" x14ac:dyDescent="0.3">
      <c r="B859" s="16" t="s">
        <v>290</v>
      </c>
      <c r="C859" s="16" t="s">
        <v>215</v>
      </c>
      <c r="D859" s="16">
        <v>238</v>
      </c>
      <c r="E859" s="16" t="s">
        <v>71</v>
      </c>
      <c r="F859" s="16" t="s">
        <v>146</v>
      </c>
      <c r="G859" s="87" t="s">
        <v>361</v>
      </c>
      <c r="H859" s="17">
        <v>59738.947455974812</v>
      </c>
      <c r="I859" s="48" t="s">
        <v>329</v>
      </c>
    </row>
    <row r="860" spans="2:9" x14ac:dyDescent="0.3">
      <c r="B860" s="16" t="s">
        <v>290</v>
      </c>
      <c r="C860" s="16" t="s">
        <v>215</v>
      </c>
      <c r="D860" s="16">
        <v>241</v>
      </c>
      <c r="E860" s="16" t="s">
        <v>72</v>
      </c>
      <c r="F860" s="16" t="s">
        <v>146</v>
      </c>
      <c r="G860" s="87" t="s">
        <v>362</v>
      </c>
      <c r="H860" s="17">
        <v>60090.728596299006</v>
      </c>
      <c r="I860" s="48" t="s">
        <v>329</v>
      </c>
    </row>
    <row r="861" spans="2:9" x14ac:dyDescent="0.3">
      <c r="B861" s="16" t="s">
        <v>290</v>
      </c>
      <c r="C861" s="16" t="s">
        <v>215</v>
      </c>
      <c r="D861" s="16">
        <v>242</v>
      </c>
      <c r="E861" s="16" t="s">
        <v>73</v>
      </c>
      <c r="F861" s="16" t="s">
        <v>146</v>
      </c>
      <c r="G861" s="87" t="s">
        <v>363</v>
      </c>
      <c r="H861" s="17">
        <v>60090.728596299006</v>
      </c>
      <c r="I861" s="48" t="s">
        <v>329</v>
      </c>
    </row>
    <row r="862" spans="2:9" x14ac:dyDescent="0.3">
      <c r="B862" s="16" t="s">
        <v>290</v>
      </c>
      <c r="C862" s="16" t="s">
        <v>215</v>
      </c>
      <c r="D862" s="16">
        <v>245</v>
      </c>
      <c r="E862" s="16" t="s">
        <v>74</v>
      </c>
      <c r="F862" s="16" t="s">
        <v>146</v>
      </c>
      <c r="G862" s="87" t="s">
        <v>364</v>
      </c>
      <c r="H862" s="17">
        <v>31161.522429975616</v>
      </c>
      <c r="I862" s="48" t="s">
        <v>329</v>
      </c>
    </row>
    <row r="863" spans="2:9" x14ac:dyDescent="0.3">
      <c r="B863" s="16" t="s">
        <v>290</v>
      </c>
      <c r="C863" s="16" t="s">
        <v>215</v>
      </c>
      <c r="D863" s="16">
        <v>273</v>
      </c>
      <c r="E863" s="16" t="s">
        <v>75</v>
      </c>
      <c r="F863" s="16" t="s">
        <v>146</v>
      </c>
      <c r="G863" s="87" t="s">
        <v>365</v>
      </c>
      <c r="H863" s="17">
        <v>420738.66695742117</v>
      </c>
      <c r="I863" s="48" t="s">
        <v>346</v>
      </c>
    </row>
    <row r="864" spans="2:9" x14ac:dyDescent="0.3">
      <c r="B864" s="16" t="s">
        <v>290</v>
      </c>
      <c r="C864" s="16" t="s">
        <v>215</v>
      </c>
      <c r="D864" s="16">
        <v>284</v>
      </c>
      <c r="E864" s="16" t="s">
        <v>76</v>
      </c>
      <c r="F864" s="16" t="s">
        <v>146</v>
      </c>
      <c r="G864" s="87" t="s">
        <v>366</v>
      </c>
      <c r="H864" s="17">
        <v>75277.244845170353</v>
      </c>
      <c r="I864" s="48" t="s">
        <v>329</v>
      </c>
    </row>
    <row r="865" spans="2:9" x14ac:dyDescent="0.3">
      <c r="B865" s="16" t="s">
        <v>290</v>
      </c>
      <c r="C865" s="16" t="s">
        <v>215</v>
      </c>
      <c r="D865" s="16">
        <v>304</v>
      </c>
      <c r="E865" s="16" t="s">
        <v>77</v>
      </c>
      <c r="F865" s="16" t="s">
        <v>165</v>
      </c>
      <c r="G865" s="87" t="s">
        <v>367</v>
      </c>
      <c r="H865" s="17">
        <v>1491.1119185291211</v>
      </c>
      <c r="I865" s="48" t="s">
        <v>368</v>
      </c>
    </row>
    <row r="866" spans="2:9" x14ac:dyDescent="0.3">
      <c r="B866" s="16" t="s">
        <v>290</v>
      </c>
      <c r="C866" s="16" t="s">
        <v>215</v>
      </c>
      <c r="D866" s="16">
        <v>305</v>
      </c>
      <c r="E866" s="16" t="s">
        <v>78</v>
      </c>
      <c r="F866" s="16" t="s">
        <v>165</v>
      </c>
      <c r="G866" s="87" t="s">
        <v>369</v>
      </c>
      <c r="H866" s="17">
        <v>10741.705465751824</v>
      </c>
      <c r="I866" s="48" t="s">
        <v>368</v>
      </c>
    </row>
    <row r="867" spans="2:9" x14ac:dyDescent="0.3">
      <c r="B867" s="16" t="s">
        <v>290</v>
      </c>
      <c r="C867" s="16" t="s">
        <v>215</v>
      </c>
      <c r="D867" s="20">
        <v>426</v>
      </c>
      <c r="E867" s="20" t="s">
        <v>79</v>
      </c>
      <c r="F867" s="20" t="s">
        <v>146</v>
      </c>
      <c r="G867" s="88" t="s">
        <v>370</v>
      </c>
      <c r="H867" s="21">
        <v>66457.20292131562</v>
      </c>
      <c r="I867" s="49" t="s">
        <v>329</v>
      </c>
    </row>
    <row r="868" spans="2:9" x14ac:dyDescent="0.3">
      <c r="B868" s="16" t="s">
        <v>290</v>
      </c>
      <c r="C868" s="16" t="s">
        <v>216</v>
      </c>
      <c r="D868" s="16">
        <v>4</v>
      </c>
      <c r="E868" s="16" t="s">
        <v>5</v>
      </c>
      <c r="F868" s="16" t="s">
        <v>160</v>
      </c>
      <c r="G868" s="87" t="s">
        <v>326</v>
      </c>
      <c r="H868" s="17">
        <v>4627.9018917367011</v>
      </c>
      <c r="I868" s="48" t="s">
        <v>327</v>
      </c>
    </row>
    <row r="869" spans="2:9" x14ac:dyDescent="0.3">
      <c r="B869" s="16" t="s">
        <v>290</v>
      </c>
      <c r="C869" s="16" t="s">
        <v>216</v>
      </c>
      <c r="D869" s="16">
        <v>17</v>
      </c>
      <c r="E869" s="16" t="s">
        <v>9</v>
      </c>
      <c r="F869" s="16" t="s">
        <v>146</v>
      </c>
      <c r="G869" s="87" t="s">
        <v>328</v>
      </c>
      <c r="H869" s="17">
        <v>82624.751819911107</v>
      </c>
      <c r="I869" s="48" t="s">
        <v>329</v>
      </c>
    </row>
    <row r="870" spans="2:9" x14ac:dyDescent="0.3">
      <c r="B870" s="16" t="s">
        <v>290</v>
      </c>
      <c r="C870" s="16" t="s">
        <v>216</v>
      </c>
      <c r="D870" s="16">
        <v>21</v>
      </c>
      <c r="E870" s="16" t="s">
        <v>13</v>
      </c>
      <c r="F870" s="16" t="s">
        <v>146</v>
      </c>
      <c r="G870" s="87" t="s">
        <v>330</v>
      </c>
      <c r="H870" s="17">
        <v>77926.39279897594</v>
      </c>
      <c r="I870" s="48" t="s">
        <v>329</v>
      </c>
    </row>
    <row r="871" spans="2:9" x14ac:dyDescent="0.3">
      <c r="B871" s="16" t="s">
        <v>290</v>
      </c>
      <c r="C871" s="16" t="s">
        <v>216</v>
      </c>
      <c r="D871" s="16">
        <v>28</v>
      </c>
      <c r="E871" s="16" t="s">
        <v>17</v>
      </c>
      <c r="F871" s="16" t="s">
        <v>146</v>
      </c>
      <c r="G871" s="87" t="s">
        <v>331</v>
      </c>
      <c r="H871" s="17">
        <v>81769.08488250339</v>
      </c>
      <c r="I871" s="48" t="s">
        <v>329</v>
      </c>
    </row>
    <row r="872" spans="2:9" x14ac:dyDescent="0.3">
      <c r="B872" s="16" t="s">
        <v>290</v>
      </c>
      <c r="C872" s="16" t="s">
        <v>216</v>
      </c>
      <c r="D872" s="16">
        <v>29</v>
      </c>
      <c r="E872" s="16" t="s">
        <v>21</v>
      </c>
      <c r="F872" s="16" t="s">
        <v>146</v>
      </c>
      <c r="G872" s="87" t="s">
        <v>332</v>
      </c>
      <c r="H872" s="17">
        <v>81601.957543594923</v>
      </c>
      <c r="I872" s="48" t="s">
        <v>329</v>
      </c>
    </row>
    <row r="873" spans="2:9" x14ac:dyDescent="0.3">
      <c r="B873" s="16" t="s">
        <v>290</v>
      </c>
      <c r="C873" s="16" t="s">
        <v>216</v>
      </c>
      <c r="D873" s="16">
        <v>30</v>
      </c>
      <c r="E873" s="16" t="s">
        <v>25</v>
      </c>
      <c r="F873" s="16" t="s">
        <v>146</v>
      </c>
      <c r="G873" s="87" t="s">
        <v>333</v>
      </c>
      <c r="H873" s="17">
        <v>81936.212221411843</v>
      </c>
      <c r="I873" s="48" t="s">
        <v>329</v>
      </c>
    </row>
    <row r="874" spans="2:9" x14ac:dyDescent="0.3">
      <c r="B874" s="16" t="s">
        <v>290</v>
      </c>
      <c r="C874" s="16" t="s">
        <v>216</v>
      </c>
      <c r="D874" s="16">
        <v>31</v>
      </c>
      <c r="E874" s="16" t="s">
        <v>29</v>
      </c>
      <c r="F874" s="16" t="s">
        <v>146</v>
      </c>
      <c r="G874" s="87" t="s">
        <v>334</v>
      </c>
      <c r="H874" s="17">
        <v>81601.957543594923</v>
      </c>
      <c r="I874" s="48" t="s">
        <v>329</v>
      </c>
    </row>
    <row r="875" spans="2:9" x14ac:dyDescent="0.3">
      <c r="B875" s="16" t="s">
        <v>290</v>
      </c>
      <c r="C875" s="16" t="s">
        <v>216</v>
      </c>
      <c r="D875" s="16">
        <v>39</v>
      </c>
      <c r="E875" s="16" t="s">
        <v>33</v>
      </c>
      <c r="F875" s="16" t="s">
        <v>335</v>
      </c>
      <c r="G875" s="87" t="s">
        <v>336</v>
      </c>
      <c r="H875" s="17">
        <v>111.85805097527566</v>
      </c>
      <c r="I875" s="48" t="s">
        <v>337</v>
      </c>
    </row>
    <row r="876" spans="2:9" x14ac:dyDescent="0.3">
      <c r="B876" s="16" t="s">
        <v>290</v>
      </c>
      <c r="C876" s="16" t="s">
        <v>216</v>
      </c>
      <c r="D876" s="16">
        <v>45</v>
      </c>
      <c r="E876" s="16" t="s">
        <v>35</v>
      </c>
      <c r="F876" s="16" t="s">
        <v>160</v>
      </c>
      <c r="G876" s="87" t="s">
        <v>338</v>
      </c>
      <c r="H876" s="17">
        <v>9520</v>
      </c>
      <c r="I876" s="48" t="s">
        <v>327</v>
      </c>
    </row>
    <row r="877" spans="2:9" x14ac:dyDescent="0.3">
      <c r="B877" s="16" t="s">
        <v>290</v>
      </c>
      <c r="C877" s="16" t="s">
        <v>216</v>
      </c>
      <c r="D877" s="16">
        <v>66</v>
      </c>
      <c r="E877" s="16" t="s">
        <v>37</v>
      </c>
      <c r="F877" s="16" t="s">
        <v>160</v>
      </c>
      <c r="G877" s="87" t="s">
        <v>339</v>
      </c>
      <c r="H877" s="17">
        <v>4597.6138827154155</v>
      </c>
      <c r="I877" s="48" t="s">
        <v>327</v>
      </c>
    </row>
    <row r="878" spans="2:9" x14ac:dyDescent="0.3">
      <c r="B878" s="16" t="s">
        <v>290</v>
      </c>
      <c r="C878" s="16" t="s">
        <v>216</v>
      </c>
      <c r="D878" s="16">
        <v>67</v>
      </c>
      <c r="E878" s="16" t="s">
        <v>39</v>
      </c>
      <c r="F878" s="16" t="s">
        <v>160</v>
      </c>
      <c r="G878" s="87" t="s">
        <v>340</v>
      </c>
      <c r="H878" s="17">
        <v>4597.6138827154155</v>
      </c>
      <c r="I878" s="48" t="s">
        <v>327</v>
      </c>
    </row>
    <row r="879" spans="2:9" x14ac:dyDescent="0.3">
      <c r="B879" s="16" t="s">
        <v>290</v>
      </c>
      <c r="C879" s="16" t="s">
        <v>216</v>
      </c>
      <c r="D879" s="16">
        <v>77</v>
      </c>
      <c r="E879" s="16" t="s">
        <v>41</v>
      </c>
      <c r="F879" s="16" t="s">
        <v>160</v>
      </c>
      <c r="G879" s="87" t="s">
        <v>341</v>
      </c>
      <c r="H879" s="17">
        <v>1725</v>
      </c>
      <c r="I879" s="48" t="s">
        <v>342</v>
      </c>
    </row>
    <row r="880" spans="2:9" x14ac:dyDescent="0.3">
      <c r="B880" s="16" t="s">
        <v>290</v>
      </c>
      <c r="C880" s="16" t="s">
        <v>216</v>
      </c>
      <c r="D880" s="16">
        <v>87</v>
      </c>
      <c r="E880" s="16" t="s">
        <v>43</v>
      </c>
      <c r="F880" s="16" t="s">
        <v>160</v>
      </c>
      <c r="G880" s="87" t="s">
        <v>343</v>
      </c>
      <c r="H880" s="17">
        <v>3622.9549999999999</v>
      </c>
      <c r="I880" s="48" t="s">
        <v>342</v>
      </c>
    </row>
    <row r="881" spans="2:9" x14ac:dyDescent="0.3">
      <c r="B881" s="16" t="s">
        <v>290</v>
      </c>
      <c r="C881" s="16" t="s">
        <v>216</v>
      </c>
      <c r="D881" s="16">
        <v>102</v>
      </c>
      <c r="E881" s="16" t="s">
        <v>45</v>
      </c>
      <c r="F881" s="16" t="s">
        <v>160</v>
      </c>
      <c r="G881" s="87" t="s">
        <v>344</v>
      </c>
      <c r="H881" s="17">
        <v>611.61813794975842</v>
      </c>
      <c r="I881" s="48" t="s">
        <v>342</v>
      </c>
    </row>
    <row r="882" spans="2:9" x14ac:dyDescent="0.3">
      <c r="B882" s="16" t="s">
        <v>290</v>
      </c>
      <c r="C882" s="16" t="s">
        <v>216</v>
      </c>
      <c r="D882" s="16">
        <v>113</v>
      </c>
      <c r="E882" s="16" t="s">
        <v>47</v>
      </c>
      <c r="F882" s="16" t="s">
        <v>146</v>
      </c>
      <c r="G882" s="87" t="s">
        <v>345</v>
      </c>
      <c r="H882" s="17">
        <v>689724</v>
      </c>
      <c r="I882" s="48" t="s">
        <v>346</v>
      </c>
    </row>
    <row r="883" spans="2:9" x14ac:dyDescent="0.3">
      <c r="B883" s="16" t="s">
        <v>290</v>
      </c>
      <c r="C883" s="16" t="s">
        <v>216</v>
      </c>
      <c r="D883" s="16">
        <v>114</v>
      </c>
      <c r="E883" s="16" t="s">
        <v>49</v>
      </c>
      <c r="F883" s="16" t="s">
        <v>146</v>
      </c>
      <c r="G883" s="87" t="s">
        <v>347</v>
      </c>
      <c r="H883" s="17">
        <v>730184</v>
      </c>
      <c r="I883" s="48" t="s">
        <v>346</v>
      </c>
    </row>
    <row r="884" spans="2:9" x14ac:dyDescent="0.3">
      <c r="B884" s="16" t="s">
        <v>290</v>
      </c>
      <c r="C884" s="16" t="s">
        <v>216</v>
      </c>
      <c r="D884" s="16">
        <v>118</v>
      </c>
      <c r="E884" s="16" t="s">
        <v>51</v>
      </c>
      <c r="F884" s="16" t="s">
        <v>146</v>
      </c>
      <c r="G884" s="87" t="s">
        <v>348</v>
      </c>
      <c r="H884" s="17">
        <v>583071</v>
      </c>
      <c r="I884" s="48" t="s">
        <v>346</v>
      </c>
    </row>
    <row r="885" spans="2:9" x14ac:dyDescent="0.3">
      <c r="B885" s="16" t="s">
        <v>290</v>
      </c>
      <c r="C885" s="16" t="s">
        <v>216</v>
      </c>
      <c r="D885" s="16">
        <v>131</v>
      </c>
      <c r="E885" s="16" t="s">
        <v>53</v>
      </c>
      <c r="F885" s="16" t="s">
        <v>146</v>
      </c>
      <c r="G885" s="87" t="s">
        <v>349</v>
      </c>
      <c r="H885" s="17">
        <v>7926.7463652519828</v>
      </c>
      <c r="I885" s="48" t="s">
        <v>337</v>
      </c>
    </row>
    <row r="886" spans="2:9" x14ac:dyDescent="0.3">
      <c r="B886" s="16" t="s">
        <v>290</v>
      </c>
      <c r="C886" s="16" t="s">
        <v>216</v>
      </c>
      <c r="D886" s="16">
        <v>137</v>
      </c>
      <c r="E886" s="16" t="s">
        <v>55</v>
      </c>
      <c r="F886" s="16" t="s">
        <v>160</v>
      </c>
      <c r="G886" s="87" t="s">
        <v>350</v>
      </c>
      <c r="H886" s="17">
        <v>8284.3754368187456</v>
      </c>
      <c r="I886" s="48" t="s">
        <v>351</v>
      </c>
    </row>
    <row r="887" spans="2:9" x14ac:dyDescent="0.3">
      <c r="B887" s="16" t="s">
        <v>290</v>
      </c>
      <c r="C887" s="16" t="s">
        <v>216</v>
      </c>
      <c r="D887" s="16">
        <v>143</v>
      </c>
      <c r="E887" s="16" t="s">
        <v>57</v>
      </c>
      <c r="F887" s="16" t="s">
        <v>335</v>
      </c>
      <c r="G887" s="87" t="s">
        <v>352</v>
      </c>
      <c r="H887" s="17">
        <v>2688.02</v>
      </c>
      <c r="I887" s="48" t="s">
        <v>342</v>
      </c>
    </row>
    <row r="888" spans="2:9" x14ac:dyDescent="0.3">
      <c r="B888" s="16" t="s">
        <v>290</v>
      </c>
      <c r="C888" s="16" t="s">
        <v>216</v>
      </c>
      <c r="D888" s="16">
        <v>155</v>
      </c>
      <c r="E888" s="16" t="s">
        <v>59</v>
      </c>
      <c r="F888" s="16" t="s">
        <v>147</v>
      </c>
      <c r="G888" s="87" t="s">
        <v>353</v>
      </c>
      <c r="H888" s="17">
        <v>25701.120791038229</v>
      </c>
      <c r="I888" s="48" t="s">
        <v>354</v>
      </c>
    </row>
    <row r="889" spans="2:9" x14ac:dyDescent="0.3">
      <c r="B889" s="16" t="s">
        <v>290</v>
      </c>
      <c r="C889" s="16" t="s">
        <v>216</v>
      </c>
      <c r="D889" s="16">
        <v>156</v>
      </c>
      <c r="E889" s="16" t="s">
        <v>61</v>
      </c>
      <c r="F889" s="16" t="s">
        <v>147</v>
      </c>
      <c r="G889" s="87" t="s">
        <v>355</v>
      </c>
      <c r="H889" s="17">
        <v>14863.298770720916</v>
      </c>
      <c r="I889" s="48" t="s">
        <v>354</v>
      </c>
    </row>
    <row r="890" spans="2:9" x14ac:dyDescent="0.3">
      <c r="B890" s="16" t="s">
        <v>290</v>
      </c>
      <c r="C890" s="16" t="s">
        <v>216</v>
      </c>
      <c r="D890" s="16">
        <v>222</v>
      </c>
      <c r="E890" s="16" t="s">
        <v>63</v>
      </c>
      <c r="F890" s="16" t="s">
        <v>146</v>
      </c>
      <c r="G890" s="87" t="s">
        <v>356</v>
      </c>
      <c r="H890" s="17">
        <v>56961.003148575088</v>
      </c>
      <c r="I890" s="48" t="s">
        <v>329</v>
      </c>
    </row>
    <row r="891" spans="2:9" x14ac:dyDescent="0.3">
      <c r="B891" s="16" t="s">
        <v>290</v>
      </c>
      <c r="C891" s="16" t="s">
        <v>216</v>
      </c>
      <c r="D891" s="16">
        <v>224</v>
      </c>
      <c r="E891" s="16" t="s">
        <v>65</v>
      </c>
      <c r="F891" s="16" t="s">
        <v>146</v>
      </c>
      <c r="G891" s="87" t="s">
        <v>357</v>
      </c>
      <c r="H891" s="17">
        <v>56961.003148575088</v>
      </c>
      <c r="I891" s="48" t="s">
        <v>329</v>
      </c>
    </row>
    <row r="892" spans="2:9" x14ac:dyDescent="0.3">
      <c r="B892" s="16" t="s">
        <v>290</v>
      </c>
      <c r="C892" s="16" t="s">
        <v>216</v>
      </c>
      <c r="D892" s="16">
        <v>229</v>
      </c>
      <c r="E892" s="16" t="s">
        <v>67</v>
      </c>
      <c r="F892" s="16" t="s">
        <v>146</v>
      </c>
      <c r="G892" s="87" t="s">
        <v>358</v>
      </c>
      <c r="H892" s="17">
        <v>31297.254477239065</v>
      </c>
      <c r="I892" s="48" t="s">
        <v>329</v>
      </c>
    </row>
    <row r="893" spans="2:9" x14ac:dyDescent="0.3">
      <c r="B893" s="16" t="s">
        <v>290</v>
      </c>
      <c r="C893" s="16" t="s">
        <v>216</v>
      </c>
      <c r="D893" s="16">
        <v>232</v>
      </c>
      <c r="E893" s="16" t="s">
        <v>69</v>
      </c>
      <c r="F893" s="16" t="s">
        <v>146</v>
      </c>
      <c r="G893" s="87" t="s">
        <v>359</v>
      </c>
      <c r="H893" s="17">
        <v>58100.223211546589</v>
      </c>
      <c r="I893" s="48" t="s">
        <v>329</v>
      </c>
    </row>
    <row r="894" spans="2:9" x14ac:dyDescent="0.3">
      <c r="B894" s="16" t="s">
        <v>290</v>
      </c>
      <c r="C894" s="16" t="s">
        <v>216</v>
      </c>
      <c r="D894" s="16">
        <v>237</v>
      </c>
      <c r="E894" s="16" t="s">
        <v>70</v>
      </c>
      <c r="F894" s="16" t="s">
        <v>146</v>
      </c>
      <c r="G894" s="87" t="s">
        <v>360</v>
      </c>
      <c r="H894" s="17">
        <v>51577.875378489975</v>
      </c>
      <c r="I894" s="48" t="s">
        <v>329</v>
      </c>
    </row>
    <row r="895" spans="2:9" x14ac:dyDescent="0.3">
      <c r="B895" s="16" t="s">
        <v>290</v>
      </c>
      <c r="C895" s="16" t="s">
        <v>216</v>
      </c>
      <c r="D895" s="16">
        <v>238</v>
      </c>
      <c r="E895" s="16" t="s">
        <v>71</v>
      </c>
      <c r="F895" s="16" t="s">
        <v>146</v>
      </c>
      <c r="G895" s="87" t="s">
        <v>361</v>
      </c>
      <c r="H895" s="17">
        <v>51577.875378489975</v>
      </c>
      <c r="I895" s="48" t="s">
        <v>329</v>
      </c>
    </row>
    <row r="896" spans="2:9" x14ac:dyDescent="0.3">
      <c r="B896" s="16" t="s">
        <v>290</v>
      </c>
      <c r="C896" s="16" t="s">
        <v>216</v>
      </c>
      <c r="D896" s="16">
        <v>241</v>
      </c>
      <c r="E896" s="16" t="s">
        <v>72</v>
      </c>
      <c r="F896" s="16" t="s">
        <v>146</v>
      </c>
      <c r="G896" s="87" t="s">
        <v>362</v>
      </c>
      <c r="H896" s="17">
        <v>44692.479393497371</v>
      </c>
      <c r="I896" s="48" t="s">
        <v>329</v>
      </c>
    </row>
    <row r="897" spans="2:9" x14ac:dyDescent="0.3">
      <c r="B897" s="16" t="s">
        <v>290</v>
      </c>
      <c r="C897" s="16" t="s">
        <v>216</v>
      </c>
      <c r="D897" s="16">
        <v>242</v>
      </c>
      <c r="E897" s="16" t="s">
        <v>73</v>
      </c>
      <c r="F897" s="16" t="s">
        <v>146</v>
      </c>
      <c r="G897" s="87" t="s">
        <v>363</v>
      </c>
      <c r="H897" s="17">
        <v>44692.479393497371</v>
      </c>
      <c r="I897" s="48" t="s">
        <v>329</v>
      </c>
    </row>
    <row r="898" spans="2:9" x14ac:dyDescent="0.3">
      <c r="B898" s="16" t="s">
        <v>290</v>
      </c>
      <c r="C898" s="16" t="s">
        <v>216</v>
      </c>
      <c r="D898" s="16">
        <v>245</v>
      </c>
      <c r="E898" s="16" t="s">
        <v>74</v>
      </c>
      <c r="F898" s="16" t="s">
        <v>146</v>
      </c>
      <c r="G898" s="87" t="s">
        <v>364</v>
      </c>
      <c r="H898" s="17">
        <v>34264.234201681327</v>
      </c>
      <c r="I898" s="48" t="s">
        <v>329</v>
      </c>
    </row>
    <row r="899" spans="2:9" x14ac:dyDescent="0.3">
      <c r="B899" s="16" t="s">
        <v>290</v>
      </c>
      <c r="C899" s="16" t="s">
        <v>216</v>
      </c>
      <c r="D899" s="16">
        <v>273</v>
      </c>
      <c r="E899" s="16" t="s">
        <v>75</v>
      </c>
      <c r="F899" s="16" t="s">
        <v>146</v>
      </c>
      <c r="G899" s="87" t="s">
        <v>365</v>
      </c>
      <c r="H899" s="17">
        <v>420738.66695742117</v>
      </c>
      <c r="I899" s="48" t="s">
        <v>346</v>
      </c>
    </row>
    <row r="900" spans="2:9" x14ac:dyDescent="0.3">
      <c r="B900" s="16" t="s">
        <v>290</v>
      </c>
      <c r="C900" s="16" t="s">
        <v>216</v>
      </c>
      <c r="D900" s="16">
        <v>284</v>
      </c>
      <c r="E900" s="16" t="s">
        <v>76</v>
      </c>
      <c r="F900" s="16" t="s">
        <v>146</v>
      </c>
      <c r="G900" s="87" t="s">
        <v>366</v>
      </c>
      <c r="H900" s="17">
        <v>58100.223211546589</v>
      </c>
      <c r="I900" s="48" t="s">
        <v>329</v>
      </c>
    </row>
    <row r="901" spans="2:9" x14ac:dyDescent="0.3">
      <c r="B901" s="16" t="s">
        <v>290</v>
      </c>
      <c r="C901" s="16" t="s">
        <v>216</v>
      </c>
      <c r="D901" s="16">
        <v>304</v>
      </c>
      <c r="E901" s="16" t="s">
        <v>77</v>
      </c>
      <c r="F901" s="16" t="s">
        <v>165</v>
      </c>
      <c r="G901" s="87" t="s">
        <v>367</v>
      </c>
      <c r="H901" s="17">
        <v>1491.1119185291211</v>
      </c>
      <c r="I901" s="48" t="s">
        <v>368</v>
      </c>
    </row>
    <row r="902" spans="2:9" x14ac:dyDescent="0.3">
      <c r="B902" s="16" t="s">
        <v>290</v>
      </c>
      <c r="C902" s="16" t="s">
        <v>216</v>
      </c>
      <c r="D902" s="16">
        <v>305</v>
      </c>
      <c r="E902" s="16" t="s">
        <v>78</v>
      </c>
      <c r="F902" s="16" t="s">
        <v>165</v>
      </c>
      <c r="G902" s="87" t="s">
        <v>369</v>
      </c>
      <c r="H902" s="17">
        <v>10741.705465751824</v>
      </c>
      <c r="I902" s="48" t="s">
        <v>368</v>
      </c>
    </row>
    <row r="903" spans="2:9" x14ac:dyDescent="0.3">
      <c r="B903" s="16" t="s">
        <v>290</v>
      </c>
      <c r="C903" s="16" t="s">
        <v>216</v>
      </c>
      <c r="D903" s="20">
        <v>426</v>
      </c>
      <c r="E903" s="20" t="s">
        <v>79</v>
      </c>
      <c r="F903" s="20" t="s">
        <v>146</v>
      </c>
      <c r="G903" s="88" t="s">
        <v>370</v>
      </c>
      <c r="H903" s="21">
        <v>66457.20292131562</v>
      </c>
      <c r="I903" s="49" t="s">
        <v>329</v>
      </c>
    </row>
    <row r="904" spans="2:9" x14ac:dyDescent="0.3">
      <c r="B904" s="16" t="s">
        <v>291</v>
      </c>
      <c r="C904" s="16" t="s">
        <v>217</v>
      </c>
      <c r="D904" s="16">
        <v>4</v>
      </c>
      <c r="E904" s="16" t="s">
        <v>5</v>
      </c>
      <c r="F904" s="16" t="s">
        <v>160</v>
      </c>
      <c r="G904" s="87" t="s">
        <v>326</v>
      </c>
      <c r="H904" s="17">
        <v>5489.0770987915539</v>
      </c>
      <c r="I904" s="48" t="s">
        <v>327</v>
      </c>
    </row>
    <row r="905" spans="2:9" x14ac:dyDescent="0.3">
      <c r="B905" s="16" t="s">
        <v>291</v>
      </c>
      <c r="C905" s="16" t="s">
        <v>217</v>
      </c>
      <c r="D905" s="16">
        <v>17</v>
      </c>
      <c r="E905" s="16" t="s">
        <v>9</v>
      </c>
      <c r="F905" s="16" t="s">
        <v>146</v>
      </c>
      <c r="G905" s="87" t="s">
        <v>328</v>
      </c>
      <c r="H905" s="17">
        <v>100019.45162959131</v>
      </c>
      <c r="I905" s="48" t="s">
        <v>329</v>
      </c>
    </row>
    <row r="906" spans="2:9" x14ac:dyDescent="0.3">
      <c r="B906" s="16" t="s">
        <v>291</v>
      </c>
      <c r="C906" s="16" t="s">
        <v>217</v>
      </c>
      <c r="D906" s="16">
        <v>21</v>
      </c>
      <c r="E906" s="16" t="s">
        <v>13</v>
      </c>
      <c r="F906" s="16" t="s">
        <v>146</v>
      </c>
      <c r="G906" s="87" t="s">
        <v>330</v>
      </c>
      <c r="H906" s="17">
        <v>94602.079643539502</v>
      </c>
      <c r="I906" s="48" t="s">
        <v>329</v>
      </c>
    </row>
    <row r="907" spans="2:9" x14ac:dyDescent="0.3">
      <c r="B907" s="16" t="s">
        <v>291</v>
      </c>
      <c r="C907" s="16" t="s">
        <v>217</v>
      </c>
      <c r="D907" s="16">
        <v>28</v>
      </c>
      <c r="E907" s="16" t="s">
        <v>17</v>
      </c>
      <c r="F907" s="16" t="s">
        <v>146</v>
      </c>
      <c r="G907" s="87" t="s">
        <v>331</v>
      </c>
      <c r="H907" s="17">
        <v>104282.45191816054</v>
      </c>
      <c r="I907" s="48" t="s">
        <v>329</v>
      </c>
    </row>
    <row r="908" spans="2:9" x14ac:dyDescent="0.3">
      <c r="B908" s="16" t="s">
        <v>291</v>
      </c>
      <c r="C908" s="16" t="s">
        <v>217</v>
      </c>
      <c r="D908" s="16">
        <v>29</v>
      </c>
      <c r="E908" s="16" t="s">
        <v>21</v>
      </c>
      <c r="F908" s="16" t="s">
        <v>146</v>
      </c>
      <c r="G908" s="87" t="s">
        <v>332</v>
      </c>
      <c r="H908" s="17">
        <v>104282.45191816054</v>
      </c>
      <c r="I908" s="48" t="s">
        <v>329</v>
      </c>
    </row>
    <row r="909" spans="2:9" x14ac:dyDescent="0.3">
      <c r="B909" s="16" t="s">
        <v>291</v>
      </c>
      <c r="C909" s="16" t="s">
        <v>217</v>
      </c>
      <c r="D909" s="16">
        <v>30</v>
      </c>
      <c r="E909" s="16" t="s">
        <v>25</v>
      </c>
      <c r="F909" s="16" t="s">
        <v>146</v>
      </c>
      <c r="G909" s="87" t="s">
        <v>333</v>
      </c>
      <c r="H909" s="17">
        <v>104282.45191816054</v>
      </c>
      <c r="I909" s="48" t="s">
        <v>329</v>
      </c>
    </row>
    <row r="910" spans="2:9" x14ac:dyDescent="0.3">
      <c r="B910" s="16" t="s">
        <v>291</v>
      </c>
      <c r="C910" s="16" t="s">
        <v>217</v>
      </c>
      <c r="D910" s="16">
        <v>31</v>
      </c>
      <c r="E910" s="16" t="s">
        <v>29</v>
      </c>
      <c r="F910" s="16" t="s">
        <v>146</v>
      </c>
      <c r="G910" s="87" t="s">
        <v>334</v>
      </c>
      <c r="H910" s="17">
        <v>104282.45191816054</v>
      </c>
      <c r="I910" s="48" t="s">
        <v>329</v>
      </c>
    </row>
    <row r="911" spans="2:9" x14ac:dyDescent="0.3">
      <c r="B911" s="16" t="s">
        <v>291</v>
      </c>
      <c r="C911" s="16" t="s">
        <v>217</v>
      </c>
      <c r="D911" s="16">
        <v>39</v>
      </c>
      <c r="E911" s="16" t="s">
        <v>33</v>
      </c>
      <c r="F911" s="16" t="s">
        <v>335</v>
      </c>
      <c r="G911" s="87" t="s">
        <v>336</v>
      </c>
      <c r="H911" s="17">
        <v>97.87579460336616</v>
      </c>
      <c r="I911" s="48" t="s">
        <v>337</v>
      </c>
    </row>
    <row r="912" spans="2:9" x14ac:dyDescent="0.3">
      <c r="B912" s="16" t="s">
        <v>291</v>
      </c>
      <c r="C912" s="16" t="s">
        <v>217</v>
      </c>
      <c r="D912" s="16">
        <v>45</v>
      </c>
      <c r="E912" s="16" t="s">
        <v>35</v>
      </c>
      <c r="F912" s="16" t="s">
        <v>160</v>
      </c>
      <c r="G912" s="87" t="s">
        <v>338</v>
      </c>
      <c r="H912" s="17">
        <v>9520</v>
      </c>
      <c r="I912" s="48" t="s">
        <v>327</v>
      </c>
    </row>
    <row r="913" spans="2:9" x14ac:dyDescent="0.3">
      <c r="B913" s="16" t="s">
        <v>291</v>
      </c>
      <c r="C913" s="16" t="s">
        <v>217</v>
      </c>
      <c r="D913" s="16">
        <v>66</v>
      </c>
      <c r="E913" s="16" t="s">
        <v>37</v>
      </c>
      <c r="F913" s="16" t="s">
        <v>160</v>
      </c>
      <c r="G913" s="87" t="s">
        <v>339</v>
      </c>
      <c r="H913" s="17">
        <v>4597.6138827154155</v>
      </c>
      <c r="I913" s="48" t="s">
        <v>327</v>
      </c>
    </row>
    <row r="914" spans="2:9" x14ac:dyDescent="0.3">
      <c r="B914" s="16" t="s">
        <v>291</v>
      </c>
      <c r="C914" s="16" t="s">
        <v>217</v>
      </c>
      <c r="D914" s="16">
        <v>67</v>
      </c>
      <c r="E914" s="16" t="s">
        <v>39</v>
      </c>
      <c r="F914" s="16" t="s">
        <v>160</v>
      </c>
      <c r="G914" s="87" t="s">
        <v>340</v>
      </c>
      <c r="H914" s="17">
        <v>4597.6138827154155</v>
      </c>
      <c r="I914" s="48" t="s">
        <v>327</v>
      </c>
    </row>
    <row r="915" spans="2:9" x14ac:dyDescent="0.3">
      <c r="B915" s="16" t="s">
        <v>291</v>
      </c>
      <c r="C915" s="16" t="s">
        <v>217</v>
      </c>
      <c r="D915" s="16">
        <v>77</v>
      </c>
      <c r="E915" s="16" t="s">
        <v>41</v>
      </c>
      <c r="F915" s="16" t="s">
        <v>160</v>
      </c>
      <c r="G915" s="87" t="s">
        <v>341</v>
      </c>
      <c r="H915" s="17">
        <v>1705</v>
      </c>
      <c r="I915" s="48" t="s">
        <v>342</v>
      </c>
    </row>
    <row r="916" spans="2:9" x14ac:dyDescent="0.3">
      <c r="B916" s="16" t="s">
        <v>291</v>
      </c>
      <c r="C916" s="16" t="s">
        <v>217</v>
      </c>
      <c r="D916" s="16">
        <v>87</v>
      </c>
      <c r="E916" s="16" t="s">
        <v>43</v>
      </c>
      <c r="F916" s="16" t="s">
        <v>160</v>
      </c>
      <c r="G916" s="87" t="s">
        <v>343</v>
      </c>
      <c r="H916" s="17">
        <v>3622.9549999999999</v>
      </c>
      <c r="I916" s="48" t="s">
        <v>342</v>
      </c>
    </row>
    <row r="917" spans="2:9" x14ac:dyDescent="0.3">
      <c r="B917" s="16" t="s">
        <v>291</v>
      </c>
      <c r="C917" s="16" t="s">
        <v>217</v>
      </c>
      <c r="D917" s="16">
        <v>102</v>
      </c>
      <c r="E917" s="16" t="s">
        <v>45</v>
      </c>
      <c r="F917" s="16" t="s">
        <v>160</v>
      </c>
      <c r="G917" s="87" t="s">
        <v>344</v>
      </c>
      <c r="H917" s="17">
        <v>645.73229703858942</v>
      </c>
      <c r="I917" s="48" t="s">
        <v>342</v>
      </c>
    </row>
    <row r="918" spans="2:9" x14ac:dyDescent="0.3">
      <c r="B918" s="16" t="s">
        <v>291</v>
      </c>
      <c r="C918" s="16" t="s">
        <v>217</v>
      </c>
      <c r="D918" s="16">
        <v>113</v>
      </c>
      <c r="E918" s="16" t="s">
        <v>47</v>
      </c>
      <c r="F918" s="16" t="s">
        <v>146</v>
      </c>
      <c r="G918" s="87" t="s">
        <v>345</v>
      </c>
      <c r="H918" s="17">
        <v>689724</v>
      </c>
      <c r="I918" s="48" t="s">
        <v>346</v>
      </c>
    </row>
    <row r="919" spans="2:9" x14ac:dyDescent="0.3">
      <c r="B919" s="16" t="s">
        <v>291</v>
      </c>
      <c r="C919" s="16" t="s">
        <v>217</v>
      </c>
      <c r="D919" s="16">
        <v>114</v>
      </c>
      <c r="E919" s="16" t="s">
        <v>49</v>
      </c>
      <c r="F919" s="16" t="s">
        <v>146</v>
      </c>
      <c r="G919" s="87" t="s">
        <v>347</v>
      </c>
      <c r="H919" s="17">
        <v>730184</v>
      </c>
      <c r="I919" s="48" t="s">
        <v>346</v>
      </c>
    </row>
    <row r="920" spans="2:9" x14ac:dyDescent="0.3">
      <c r="B920" s="16" t="s">
        <v>291</v>
      </c>
      <c r="C920" s="16" t="s">
        <v>217</v>
      </c>
      <c r="D920" s="16">
        <v>118</v>
      </c>
      <c r="E920" s="16" t="s">
        <v>51</v>
      </c>
      <c r="F920" s="16" t="s">
        <v>146</v>
      </c>
      <c r="G920" s="87" t="s">
        <v>348</v>
      </c>
      <c r="H920" s="17">
        <v>583071</v>
      </c>
      <c r="I920" s="48" t="s">
        <v>346</v>
      </c>
    </row>
    <row r="921" spans="2:9" x14ac:dyDescent="0.3">
      <c r="B921" s="16" t="s">
        <v>291</v>
      </c>
      <c r="C921" s="16" t="s">
        <v>217</v>
      </c>
      <c r="D921" s="16">
        <v>131</v>
      </c>
      <c r="E921" s="16" t="s">
        <v>53</v>
      </c>
      <c r="F921" s="16" t="s">
        <v>146</v>
      </c>
      <c r="G921" s="87" t="s">
        <v>349</v>
      </c>
      <c r="H921" s="17">
        <v>3377.6829577518247</v>
      </c>
      <c r="I921" s="48" t="s">
        <v>337</v>
      </c>
    </row>
    <row r="922" spans="2:9" x14ac:dyDescent="0.3">
      <c r="B922" s="16" t="s">
        <v>291</v>
      </c>
      <c r="C922" s="16" t="s">
        <v>217</v>
      </c>
      <c r="D922" s="16">
        <v>137</v>
      </c>
      <c r="E922" s="16" t="s">
        <v>55</v>
      </c>
      <c r="F922" s="16" t="s">
        <v>160</v>
      </c>
      <c r="G922" s="87" t="s">
        <v>350</v>
      </c>
      <c r="H922" s="17">
        <v>8284.3754368187456</v>
      </c>
      <c r="I922" s="48" t="s">
        <v>351</v>
      </c>
    </row>
    <row r="923" spans="2:9" x14ac:dyDescent="0.3">
      <c r="B923" s="16" t="s">
        <v>291</v>
      </c>
      <c r="C923" s="16" t="s">
        <v>217</v>
      </c>
      <c r="D923" s="16">
        <v>143</v>
      </c>
      <c r="E923" s="16" t="s">
        <v>57</v>
      </c>
      <c r="F923" s="16" t="s">
        <v>335</v>
      </c>
      <c r="G923" s="87" t="s">
        <v>352</v>
      </c>
      <c r="H923" s="17">
        <v>2688.02</v>
      </c>
      <c r="I923" s="48" t="s">
        <v>342</v>
      </c>
    </row>
    <row r="924" spans="2:9" x14ac:dyDescent="0.3">
      <c r="B924" s="16" t="s">
        <v>291</v>
      </c>
      <c r="C924" s="16" t="s">
        <v>217</v>
      </c>
      <c r="D924" s="16">
        <v>155</v>
      </c>
      <c r="E924" s="16" t="s">
        <v>59</v>
      </c>
      <c r="F924" s="16" t="s">
        <v>147</v>
      </c>
      <c r="G924" s="87" t="s">
        <v>353</v>
      </c>
      <c r="H924" s="17">
        <v>28487.989310548404</v>
      </c>
      <c r="I924" s="48" t="s">
        <v>354</v>
      </c>
    </row>
    <row r="925" spans="2:9" x14ac:dyDescent="0.3">
      <c r="B925" s="16" t="s">
        <v>291</v>
      </c>
      <c r="C925" s="16" t="s">
        <v>217</v>
      </c>
      <c r="D925" s="16">
        <v>156</v>
      </c>
      <c r="E925" s="16" t="s">
        <v>61</v>
      </c>
      <c r="F925" s="16" t="s">
        <v>147</v>
      </c>
      <c r="G925" s="87" t="s">
        <v>355</v>
      </c>
      <c r="H925" s="17">
        <v>13376.968893648824</v>
      </c>
      <c r="I925" s="48" t="s">
        <v>354</v>
      </c>
    </row>
    <row r="926" spans="2:9" x14ac:dyDescent="0.3">
      <c r="B926" s="16" t="s">
        <v>291</v>
      </c>
      <c r="C926" s="16" t="s">
        <v>217</v>
      </c>
      <c r="D926" s="16">
        <v>222</v>
      </c>
      <c r="E926" s="16" t="s">
        <v>63</v>
      </c>
      <c r="F926" s="16" t="s">
        <v>146</v>
      </c>
      <c r="G926" s="87" t="s">
        <v>356</v>
      </c>
      <c r="H926" s="17">
        <v>81265.804449042946</v>
      </c>
      <c r="I926" s="48" t="s">
        <v>329</v>
      </c>
    </row>
    <row r="927" spans="2:9" x14ac:dyDescent="0.3">
      <c r="B927" s="16" t="s">
        <v>291</v>
      </c>
      <c r="C927" s="16" t="s">
        <v>217</v>
      </c>
      <c r="D927" s="16">
        <v>224</v>
      </c>
      <c r="E927" s="16" t="s">
        <v>65</v>
      </c>
      <c r="F927" s="16" t="s">
        <v>146</v>
      </c>
      <c r="G927" s="87" t="s">
        <v>357</v>
      </c>
      <c r="H927" s="17">
        <v>81265.804449042946</v>
      </c>
      <c r="I927" s="48" t="s">
        <v>329</v>
      </c>
    </row>
    <row r="928" spans="2:9" x14ac:dyDescent="0.3">
      <c r="B928" s="16" t="s">
        <v>291</v>
      </c>
      <c r="C928" s="16" t="s">
        <v>217</v>
      </c>
      <c r="D928" s="16">
        <v>229</v>
      </c>
      <c r="E928" s="16" t="s">
        <v>67</v>
      </c>
      <c r="F928" s="16" t="s">
        <v>146</v>
      </c>
      <c r="G928" s="87" t="s">
        <v>358</v>
      </c>
      <c r="H928" s="17">
        <v>26880.227625452666</v>
      </c>
      <c r="I928" s="48" t="s">
        <v>329</v>
      </c>
    </row>
    <row r="929" spans="2:9" x14ac:dyDescent="0.3">
      <c r="B929" s="16" t="s">
        <v>291</v>
      </c>
      <c r="C929" s="16" t="s">
        <v>217</v>
      </c>
      <c r="D929" s="16">
        <v>232</v>
      </c>
      <c r="E929" s="16" t="s">
        <v>69</v>
      </c>
      <c r="F929" s="16" t="s">
        <v>146</v>
      </c>
      <c r="G929" s="87" t="s">
        <v>359</v>
      </c>
      <c r="H929" s="17">
        <v>81265.804449042946</v>
      </c>
      <c r="I929" s="48" t="s">
        <v>329</v>
      </c>
    </row>
    <row r="930" spans="2:9" x14ac:dyDescent="0.3">
      <c r="B930" s="16" t="s">
        <v>291</v>
      </c>
      <c r="C930" s="16" t="s">
        <v>217</v>
      </c>
      <c r="D930" s="16">
        <v>237</v>
      </c>
      <c r="E930" s="16" t="s">
        <v>70</v>
      </c>
      <c r="F930" s="16" t="s">
        <v>146</v>
      </c>
      <c r="G930" s="87" t="s">
        <v>360</v>
      </c>
      <c r="H930" s="17">
        <v>50009.725814795653</v>
      </c>
      <c r="I930" s="48" t="s">
        <v>329</v>
      </c>
    </row>
    <row r="931" spans="2:9" x14ac:dyDescent="0.3">
      <c r="B931" s="16" t="s">
        <v>291</v>
      </c>
      <c r="C931" s="16" t="s">
        <v>217</v>
      </c>
      <c r="D931" s="16">
        <v>238</v>
      </c>
      <c r="E931" s="16" t="s">
        <v>71</v>
      </c>
      <c r="F931" s="16" t="s">
        <v>146</v>
      </c>
      <c r="G931" s="87" t="s">
        <v>361</v>
      </c>
      <c r="H931" s="17">
        <v>50009.725814795653</v>
      </c>
      <c r="I931" s="48" t="s">
        <v>329</v>
      </c>
    </row>
    <row r="932" spans="2:9" x14ac:dyDescent="0.3">
      <c r="B932" s="16" t="s">
        <v>291</v>
      </c>
      <c r="C932" s="16" t="s">
        <v>217</v>
      </c>
      <c r="D932" s="16">
        <v>241</v>
      </c>
      <c r="E932" s="16" t="s">
        <v>72</v>
      </c>
      <c r="F932" s="16" t="s">
        <v>146</v>
      </c>
      <c r="G932" s="87" t="s">
        <v>362</v>
      </c>
      <c r="H932" s="17">
        <v>50009.725814795653</v>
      </c>
      <c r="I932" s="48" t="s">
        <v>329</v>
      </c>
    </row>
    <row r="933" spans="2:9" x14ac:dyDescent="0.3">
      <c r="B933" s="16" t="s">
        <v>291</v>
      </c>
      <c r="C933" s="16" t="s">
        <v>217</v>
      </c>
      <c r="D933" s="16">
        <v>242</v>
      </c>
      <c r="E933" s="16" t="s">
        <v>73</v>
      </c>
      <c r="F933" s="16" t="s">
        <v>146</v>
      </c>
      <c r="G933" s="87" t="s">
        <v>363</v>
      </c>
      <c r="H933" s="17">
        <v>50009.725814795653</v>
      </c>
      <c r="I933" s="48" t="s">
        <v>329</v>
      </c>
    </row>
    <row r="934" spans="2:9" x14ac:dyDescent="0.3">
      <c r="B934" s="16" t="s">
        <v>291</v>
      </c>
      <c r="C934" s="16" t="s">
        <v>217</v>
      </c>
      <c r="D934" s="16">
        <v>245</v>
      </c>
      <c r="E934" s="16" t="s">
        <v>74</v>
      </c>
      <c r="F934" s="16" t="s">
        <v>146</v>
      </c>
      <c r="G934" s="87" t="s">
        <v>364</v>
      </c>
      <c r="H934" s="17">
        <v>25004.862907397826</v>
      </c>
      <c r="I934" s="48" t="s">
        <v>329</v>
      </c>
    </row>
    <row r="935" spans="2:9" x14ac:dyDescent="0.3">
      <c r="B935" s="16" t="s">
        <v>291</v>
      </c>
      <c r="C935" s="16" t="s">
        <v>217</v>
      </c>
      <c r="D935" s="16">
        <v>273</v>
      </c>
      <c r="E935" s="16" t="s">
        <v>75</v>
      </c>
      <c r="F935" s="16" t="s">
        <v>146</v>
      </c>
      <c r="G935" s="87" t="s">
        <v>365</v>
      </c>
      <c r="H935" s="17">
        <v>434229.77420489286</v>
      </c>
      <c r="I935" s="48" t="s">
        <v>346</v>
      </c>
    </row>
    <row r="936" spans="2:9" x14ac:dyDescent="0.3">
      <c r="B936" s="16" t="s">
        <v>291</v>
      </c>
      <c r="C936" s="16" t="s">
        <v>217</v>
      </c>
      <c r="D936" s="16">
        <v>284</v>
      </c>
      <c r="E936" s="16" t="s">
        <v>76</v>
      </c>
      <c r="F936" s="16" t="s">
        <v>146</v>
      </c>
      <c r="G936" s="87" t="s">
        <v>366</v>
      </c>
      <c r="H936" s="17">
        <v>75014.588722193497</v>
      </c>
      <c r="I936" s="48" t="s">
        <v>329</v>
      </c>
    </row>
    <row r="937" spans="2:9" x14ac:dyDescent="0.3">
      <c r="B937" s="16" t="s">
        <v>291</v>
      </c>
      <c r="C937" s="16" t="s">
        <v>217</v>
      </c>
      <c r="D937" s="16">
        <v>304</v>
      </c>
      <c r="E937" s="16" t="s">
        <v>77</v>
      </c>
      <c r="F937" s="16" t="s">
        <v>165</v>
      </c>
      <c r="G937" s="87" t="s">
        <v>367</v>
      </c>
      <c r="H937" s="17">
        <v>1491.1119185291211</v>
      </c>
      <c r="I937" s="48" t="s">
        <v>368</v>
      </c>
    </row>
    <row r="938" spans="2:9" x14ac:dyDescent="0.3">
      <c r="B938" s="16" t="s">
        <v>291</v>
      </c>
      <c r="C938" s="16" t="s">
        <v>217</v>
      </c>
      <c r="D938" s="16">
        <v>305</v>
      </c>
      <c r="E938" s="16" t="s">
        <v>78</v>
      </c>
      <c r="F938" s="16" t="s">
        <v>165</v>
      </c>
      <c r="G938" s="87" t="s">
        <v>369</v>
      </c>
      <c r="H938" s="17">
        <v>10741.705465751824</v>
      </c>
      <c r="I938" s="48" t="s">
        <v>368</v>
      </c>
    </row>
    <row r="939" spans="2:9" x14ac:dyDescent="0.3">
      <c r="B939" s="16" t="s">
        <v>291</v>
      </c>
      <c r="C939" s="16" t="s">
        <v>217</v>
      </c>
      <c r="D939" s="20">
        <v>426</v>
      </c>
      <c r="E939" s="20" t="s">
        <v>79</v>
      </c>
      <c r="F939" s="20" t="s">
        <v>146</v>
      </c>
      <c r="G939" s="88" t="s">
        <v>370</v>
      </c>
      <c r="H939" s="21">
        <v>66457.20292131562</v>
      </c>
      <c r="I939" s="49" t="s">
        <v>329</v>
      </c>
    </row>
    <row r="940" spans="2:9" x14ac:dyDescent="0.3">
      <c r="B940" s="16" t="s">
        <v>291</v>
      </c>
      <c r="C940" s="16" t="s">
        <v>218</v>
      </c>
      <c r="D940" s="16">
        <v>4</v>
      </c>
      <c r="E940" s="16" t="s">
        <v>5</v>
      </c>
      <c r="F940" s="16" t="s">
        <v>160</v>
      </c>
      <c r="G940" s="87" t="s">
        <v>326</v>
      </c>
      <c r="H940" s="17">
        <v>5489.0770987915539</v>
      </c>
      <c r="I940" s="48" t="s">
        <v>327</v>
      </c>
    </row>
    <row r="941" spans="2:9" x14ac:dyDescent="0.3">
      <c r="B941" s="16" t="s">
        <v>291</v>
      </c>
      <c r="C941" s="16" t="s">
        <v>218</v>
      </c>
      <c r="D941" s="16">
        <v>17</v>
      </c>
      <c r="E941" s="16" t="s">
        <v>9</v>
      </c>
      <c r="F941" s="16" t="s">
        <v>146</v>
      </c>
      <c r="G941" s="87" t="s">
        <v>328</v>
      </c>
      <c r="H941" s="17">
        <v>72514.102431453677</v>
      </c>
      <c r="I941" s="48" t="s">
        <v>329</v>
      </c>
    </row>
    <row r="942" spans="2:9" x14ac:dyDescent="0.3">
      <c r="B942" s="16" t="s">
        <v>291</v>
      </c>
      <c r="C942" s="16" t="s">
        <v>218</v>
      </c>
      <c r="D942" s="16">
        <v>21</v>
      </c>
      <c r="E942" s="16" t="s">
        <v>13</v>
      </c>
      <c r="F942" s="16" t="s">
        <v>146</v>
      </c>
      <c r="G942" s="87" t="s">
        <v>330</v>
      </c>
      <c r="H942" s="17">
        <v>95232.760174496419</v>
      </c>
      <c r="I942" s="48" t="s">
        <v>329</v>
      </c>
    </row>
    <row r="943" spans="2:9" x14ac:dyDescent="0.3">
      <c r="B943" s="16" t="s">
        <v>291</v>
      </c>
      <c r="C943" s="16" t="s">
        <v>218</v>
      </c>
      <c r="D943" s="16">
        <v>28</v>
      </c>
      <c r="E943" s="16" t="s">
        <v>17</v>
      </c>
      <c r="F943" s="16" t="s">
        <v>146</v>
      </c>
      <c r="G943" s="87" t="s">
        <v>331</v>
      </c>
      <c r="H943" s="17">
        <v>81769.08488250339</v>
      </c>
      <c r="I943" s="48" t="s">
        <v>329</v>
      </c>
    </row>
    <row r="944" spans="2:9" x14ac:dyDescent="0.3">
      <c r="B944" s="16" t="s">
        <v>291</v>
      </c>
      <c r="C944" s="16" t="s">
        <v>218</v>
      </c>
      <c r="D944" s="16">
        <v>29</v>
      </c>
      <c r="E944" s="16" t="s">
        <v>21</v>
      </c>
      <c r="F944" s="16" t="s">
        <v>146</v>
      </c>
      <c r="G944" s="87" t="s">
        <v>332</v>
      </c>
      <c r="H944" s="17">
        <v>81601.957543594923</v>
      </c>
      <c r="I944" s="48" t="s">
        <v>329</v>
      </c>
    </row>
    <row r="945" spans="2:9" x14ac:dyDescent="0.3">
      <c r="B945" s="16" t="s">
        <v>291</v>
      </c>
      <c r="C945" s="16" t="s">
        <v>218</v>
      </c>
      <c r="D945" s="16">
        <v>30</v>
      </c>
      <c r="E945" s="16" t="s">
        <v>25</v>
      </c>
      <c r="F945" s="16" t="s">
        <v>146</v>
      </c>
      <c r="G945" s="87" t="s">
        <v>333</v>
      </c>
      <c r="H945" s="17">
        <v>81936.212221411843</v>
      </c>
      <c r="I945" s="48" t="s">
        <v>329</v>
      </c>
    </row>
    <row r="946" spans="2:9" x14ac:dyDescent="0.3">
      <c r="B946" s="16" t="s">
        <v>291</v>
      </c>
      <c r="C946" s="16" t="s">
        <v>218</v>
      </c>
      <c r="D946" s="16">
        <v>31</v>
      </c>
      <c r="E946" s="16" t="s">
        <v>29</v>
      </c>
      <c r="F946" s="16" t="s">
        <v>146</v>
      </c>
      <c r="G946" s="87" t="s">
        <v>334</v>
      </c>
      <c r="H946" s="17">
        <v>81601.957543594923</v>
      </c>
      <c r="I946" s="48" t="s">
        <v>329</v>
      </c>
    </row>
    <row r="947" spans="2:9" x14ac:dyDescent="0.3">
      <c r="B947" s="16" t="s">
        <v>291</v>
      </c>
      <c r="C947" s="16" t="s">
        <v>218</v>
      </c>
      <c r="D947" s="16">
        <v>39</v>
      </c>
      <c r="E947" s="16" t="s">
        <v>33</v>
      </c>
      <c r="F947" s="16" t="s">
        <v>335</v>
      </c>
      <c r="G947" s="87" t="s">
        <v>336</v>
      </c>
      <c r="H947" s="17">
        <v>107.00499610157785</v>
      </c>
      <c r="I947" s="48" t="s">
        <v>337</v>
      </c>
    </row>
    <row r="948" spans="2:9" x14ac:dyDescent="0.3">
      <c r="B948" s="16" t="s">
        <v>291</v>
      </c>
      <c r="C948" s="16" t="s">
        <v>218</v>
      </c>
      <c r="D948" s="16">
        <v>45</v>
      </c>
      <c r="E948" s="16" t="s">
        <v>35</v>
      </c>
      <c r="F948" s="16" t="s">
        <v>160</v>
      </c>
      <c r="G948" s="87" t="s">
        <v>338</v>
      </c>
      <c r="H948" s="17">
        <v>9520</v>
      </c>
      <c r="I948" s="48" t="s">
        <v>327</v>
      </c>
    </row>
    <row r="949" spans="2:9" x14ac:dyDescent="0.3">
      <c r="B949" s="16" t="s">
        <v>291</v>
      </c>
      <c r="C949" s="16" t="s">
        <v>218</v>
      </c>
      <c r="D949" s="16">
        <v>66</v>
      </c>
      <c r="E949" s="16" t="s">
        <v>37</v>
      </c>
      <c r="F949" s="16" t="s">
        <v>160</v>
      </c>
      <c r="G949" s="87" t="s">
        <v>339</v>
      </c>
      <c r="H949" s="17">
        <v>4597.6138827154155</v>
      </c>
      <c r="I949" s="48" t="s">
        <v>327</v>
      </c>
    </row>
    <row r="950" spans="2:9" x14ac:dyDescent="0.3">
      <c r="B950" s="16" t="s">
        <v>291</v>
      </c>
      <c r="C950" s="16" t="s">
        <v>218</v>
      </c>
      <c r="D950" s="16">
        <v>67</v>
      </c>
      <c r="E950" s="16" t="s">
        <v>39</v>
      </c>
      <c r="F950" s="16" t="s">
        <v>160</v>
      </c>
      <c r="G950" s="87" t="s">
        <v>340</v>
      </c>
      <c r="H950" s="17">
        <v>4597.6138827154155</v>
      </c>
      <c r="I950" s="48" t="s">
        <v>327</v>
      </c>
    </row>
    <row r="951" spans="2:9" x14ac:dyDescent="0.3">
      <c r="B951" s="16" t="s">
        <v>291</v>
      </c>
      <c r="C951" s="16" t="s">
        <v>218</v>
      </c>
      <c r="D951" s="16">
        <v>77</v>
      </c>
      <c r="E951" s="16" t="s">
        <v>41</v>
      </c>
      <c r="F951" s="16" t="s">
        <v>160</v>
      </c>
      <c r="G951" s="87" t="s">
        <v>341</v>
      </c>
      <c r="H951" s="17">
        <v>1145.3047373144889</v>
      </c>
      <c r="I951" s="48" t="s">
        <v>342</v>
      </c>
    </row>
    <row r="952" spans="2:9" x14ac:dyDescent="0.3">
      <c r="B952" s="16" t="s">
        <v>291</v>
      </c>
      <c r="C952" s="16" t="s">
        <v>218</v>
      </c>
      <c r="D952" s="16">
        <v>87</v>
      </c>
      <c r="E952" s="16" t="s">
        <v>43</v>
      </c>
      <c r="F952" s="16" t="s">
        <v>160</v>
      </c>
      <c r="G952" s="87" t="s">
        <v>343</v>
      </c>
      <c r="H952" s="17">
        <v>3622.9549999999999</v>
      </c>
      <c r="I952" s="48" t="s">
        <v>342</v>
      </c>
    </row>
    <row r="953" spans="2:9" x14ac:dyDescent="0.3">
      <c r="B953" s="16" t="s">
        <v>291</v>
      </c>
      <c r="C953" s="16" t="s">
        <v>218</v>
      </c>
      <c r="D953" s="16">
        <v>102</v>
      </c>
      <c r="E953" s="16" t="s">
        <v>45</v>
      </c>
      <c r="F953" s="16" t="s">
        <v>160</v>
      </c>
      <c r="G953" s="87" t="s">
        <v>344</v>
      </c>
      <c r="H953" s="17">
        <v>645.73229703858942</v>
      </c>
      <c r="I953" s="48" t="s">
        <v>342</v>
      </c>
    </row>
    <row r="954" spans="2:9" x14ac:dyDescent="0.3">
      <c r="B954" s="16" t="s">
        <v>291</v>
      </c>
      <c r="C954" s="16" t="s">
        <v>218</v>
      </c>
      <c r="D954" s="16">
        <v>113</v>
      </c>
      <c r="E954" s="16" t="s">
        <v>47</v>
      </c>
      <c r="F954" s="16" t="s">
        <v>146</v>
      </c>
      <c r="G954" s="87" t="s">
        <v>345</v>
      </c>
      <c r="H954" s="17">
        <v>689724</v>
      </c>
      <c r="I954" s="48" t="s">
        <v>346</v>
      </c>
    </row>
    <row r="955" spans="2:9" x14ac:dyDescent="0.3">
      <c r="B955" s="16" t="s">
        <v>291</v>
      </c>
      <c r="C955" s="16" t="s">
        <v>218</v>
      </c>
      <c r="D955" s="16">
        <v>114</v>
      </c>
      <c r="E955" s="16" t="s">
        <v>49</v>
      </c>
      <c r="F955" s="16" t="s">
        <v>146</v>
      </c>
      <c r="G955" s="87" t="s">
        <v>347</v>
      </c>
      <c r="H955" s="17">
        <v>730184</v>
      </c>
      <c r="I955" s="48" t="s">
        <v>346</v>
      </c>
    </row>
    <row r="956" spans="2:9" x14ac:dyDescent="0.3">
      <c r="B956" s="16" t="s">
        <v>291</v>
      </c>
      <c r="C956" s="16" t="s">
        <v>218</v>
      </c>
      <c r="D956" s="16">
        <v>118</v>
      </c>
      <c r="E956" s="16" t="s">
        <v>51</v>
      </c>
      <c r="F956" s="16" t="s">
        <v>146</v>
      </c>
      <c r="G956" s="87" t="s">
        <v>348</v>
      </c>
      <c r="H956" s="17">
        <v>583071</v>
      </c>
      <c r="I956" s="48" t="s">
        <v>346</v>
      </c>
    </row>
    <row r="957" spans="2:9" x14ac:dyDescent="0.3">
      <c r="B957" s="16" t="s">
        <v>291</v>
      </c>
      <c r="C957" s="16" t="s">
        <v>218</v>
      </c>
      <c r="D957" s="16">
        <v>131</v>
      </c>
      <c r="E957" s="16" t="s">
        <v>53</v>
      </c>
      <c r="F957" s="16" t="s">
        <v>146</v>
      </c>
      <c r="G957" s="87" t="s">
        <v>349</v>
      </c>
      <c r="H957" s="17">
        <v>7926.7463652519828</v>
      </c>
      <c r="I957" s="48" t="s">
        <v>337</v>
      </c>
    </row>
    <row r="958" spans="2:9" x14ac:dyDescent="0.3">
      <c r="B958" s="16" t="s">
        <v>291</v>
      </c>
      <c r="C958" s="16" t="s">
        <v>218</v>
      </c>
      <c r="D958" s="16">
        <v>137</v>
      </c>
      <c r="E958" s="16" t="s">
        <v>55</v>
      </c>
      <c r="F958" s="16" t="s">
        <v>160</v>
      </c>
      <c r="G958" s="87" t="s">
        <v>350</v>
      </c>
      <c r="H958" s="17">
        <v>8284.3754368187456</v>
      </c>
      <c r="I958" s="48" t="s">
        <v>351</v>
      </c>
    </row>
    <row r="959" spans="2:9" x14ac:dyDescent="0.3">
      <c r="B959" s="16" t="s">
        <v>291</v>
      </c>
      <c r="C959" s="16" t="s">
        <v>218</v>
      </c>
      <c r="D959" s="16">
        <v>143</v>
      </c>
      <c r="E959" s="16" t="s">
        <v>57</v>
      </c>
      <c r="F959" s="16" t="s">
        <v>335</v>
      </c>
      <c r="G959" s="87" t="s">
        <v>352</v>
      </c>
      <c r="H959" s="17">
        <v>2688.02</v>
      </c>
      <c r="I959" s="48" t="s">
        <v>342</v>
      </c>
    </row>
    <row r="960" spans="2:9" x14ac:dyDescent="0.3">
      <c r="B960" s="16" t="s">
        <v>291</v>
      </c>
      <c r="C960" s="16" t="s">
        <v>218</v>
      </c>
      <c r="D960" s="16">
        <v>155</v>
      </c>
      <c r="E960" s="16" t="s">
        <v>59</v>
      </c>
      <c r="F960" s="16" t="s">
        <v>147</v>
      </c>
      <c r="G960" s="87" t="s">
        <v>353</v>
      </c>
      <c r="H960" s="17">
        <v>25701.120791038229</v>
      </c>
      <c r="I960" s="48" t="s">
        <v>354</v>
      </c>
    </row>
    <row r="961" spans="2:9" x14ac:dyDescent="0.3">
      <c r="B961" s="16" t="s">
        <v>291</v>
      </c>
      <c r="C961" s="16" t="s">
        <v>218</v>
      </c>
      <c r="D961" s="16">
        <v>156</v>
      </c>
      <c r="E961" s="16" t="s">
        <v>61</v>
      </c>
      <c r="F961" s="16" t="s">
        <v>147</v>
      </c>
      <c r="G961" s="87" t="s">
        <v>355</v>
      </c>
      <c r="H961" s="17">
        <v>13376.968893648824</v>
      </c>
      <c r="I961" s="48" t="s">
        <v>354</v>
      </c>
    </row>
    <row r="962" spans="2:9" x14ac:dyDescent="0.3">
      <c r="B962" s="16" t="s">
        <v>291</v>
      </c>
      <c r="C962" s="16" t="s">
        <v>218</v>
      </c>
      <c r="D962" s="16">
        <v>222</v>
      </c>
      <c r="E962" s="16" t="s">
        <v>63</v>
      </c>
      <c r="F962" s="16" t="s">
        <v>146</v>
      </c>
      <c r="G962" s="87" t="s">
        <v>356</v>
      </c>
      <c r="H962" s="17">
        <v>67513.129849974139</v>
      </c>
      <c r="I962" s="48" t="s">
        <v>329</v>
      </c>
    </row>
    <row r="963" spans="2:9" x14ac:dyDescent="0.3">
      <c r="B963" s="16" t="s">
        <v>291</v>
      </c>
      <c r="C963" s="16" t="s">
        <v>218</v>
      </c>
      <c r="D963" s="16">
        <v>224</v>
      </c>
      <c r="E963" s="16" t="s">
        <v>65</v>
      </c>
      <c r="F963" s="16" t="s">
        <v>146</v>
      </c>
      <c r="G963" s="87" t="s">
        <v>357</v>
      </c>
      <c r="H963" s="17">
        <v>67513.129849974139</v>
      </c>
      <c r="I963" s="48" t="s">
        <v>329</v>
      </c>
    </row>
    <row r="964" spans="2:9" x14ac:dyDescent="0.3">
      <c r="B964" s="16" t="s">
        <v>291</v>
      </c>
      <c r="C964" s="16" t="s">
        <v>218</v>
      </c>
      <c r="D964" s="16">
        <v>229</v>
      </c>
      <c r="E964" s="16" t="s">
        <v>67</v>
      </c>
      <c r="F964" s="16" t="s">
        <v>146</v>
      </c>
      <c r="G964" s="87" t="s">
        <v>358</v>
      </c>
      <c r="H964" s="17">
        <v>22504.376616658043</v>
      </c>
      <c r="I964" s="48" t="s">
        <v>329</v>
      </c>
    </row>
    <row r="965" spans="2:9" x14ac:dyDescent="0.3">
      <c r="B965" s="16" t="s">
        <v>291</v>
      </c>
      <c r="C965" s="16" t="s">
        <v>218</v>
      </c>
      <c r="D965" s="16">
        <v>232</v>
      </c>
      <c r="E965" s="16" t="s">
        <v>69</v>
      </c>
      <c r="F965" s="16" t="s">
        <v>146</v>
      </c>
      <c r="G965" s="87" t="s">
        <v>359</v>
      </c>
      <c r="H965" s="17">
        <v>65637.76513191931</v>
      </c>
      <c r="I965" s="48" t="s">
        <v>329</v>
      </c>
    </row>
    <row r="966" spans="2:9" x14ac:dyDescent="0.3">
      <c r="B966" s="16" t="s">
        <v>291</v>
      </c>
      <c r="C966" s="16" t="s">
        <v>218</v>
      </c>
      <c r="D966" s="16">
        <v>237</v>
      </c>
      <c r="E966" s="16" t="s">
        <v>70</v>
      </c>
      <c r="F966" s="16" t="s">
        <v>146</v>
      </c>
      <c r="G966" s="87" t="s">
        <v>360</v>
      </c>
      <c r="H966" s="17">
        <v>65637.76513191931</v>
      </c>
      <c r="I966" s="48" t="s">
        <v>329</v>
      </c>
    </row>
    <row r="967" spans="2:9" x14ac:dyDescent="0.3">
      <c r="B967" s="16" t="s">
        <v>291</v>
      </c>
      <c r="C967" s="16" t="s">
        <v>218</v>
      </c>
      <c r="D967" s="16">
        <v>238</v>
      </c>
      <c r="E967" s="16" t="s">
        <v>71</v>
      </c>
      <c r="F967" s="16" t="s">
        <v>146</v>
      </c>
      <c r="G967" s="87" t="s">
        <v>361</v>
      </c>
      <c r="H967" s="17">
        <v>65637.76513191931</v>
      </c>
      <c r="I967" s="48" t="s">
        <v>329</v>
      </c>
    </row>
    <row r="968" spans="2:9" x14ac:dyDescent="0.3">
      <c r="B968" s="16" t="s">
        <v>291</v>
      </c>
      <c r="C968" s="16" t="s">
        <v>218</v>
      </c>
      <c r="D968" s="16">
        <v>241</v>
      </c>
      <c r="E968" s="16" t="s">
        <v>72</v>
      </c>
      <c r="F968" s="16" t="s">
        <v>146</v>
      </c>
      <c r="G968" s="87" t="s">
        <v>362</v>
      </c>
      <c r="H968" s="17">
        <v>60090.728596299006</v>
      </c>
      <c r="I968" s="48" t="s">
        <v>329</v>
      </c>
    </row>
    <row r="969" spans="2:9" x14ac:dyDescent="0.3">
      <c r="B969" s="16" t="s">
        <v>291</v>
      </c>
      <c r="C969" s="16" t="s">
        <v>218</v>
      </c>
      <c r="D969" s="16">
        <v>242</v>
      </c>
      <c r="E969" s="16" t="s">
        <v>73</v>
      </c>
      <c r="F969" s="16" t="s">
        <v>146</v>
      </c>
      <c r="G969" s="87" t="s">
        <v>363</v>
      </c>
      <c r="H969" s="17">
        <v>60090.728596299006</v>
      </c>
      <c r="I969" s="48" t="s">
        <v>329</v>
      </c>
    </row>
    <row r="970" spans="2:9" x14ac:dyDescent="0.3">
      <c r="B970" s="16" t="s">
        <v>291</v>
      </c>
      <c r="C970" s="16" t="s">
        <v>218</v>
      </c>
      <c r="D970" s="16">
        <v>245</v>
      </c>
      <c r="E970" s="16" t="s">
        <v>74</v>
      </c>
      <c r="F970" s="16" t="s">
        <v>146</v>
      </c>
      <c r="G970" s="87" t="s">
        <v>364</v>
      </c>
      <c r="H970" s="17">
        <v>37556.705372686876</v>
      </c>
      <c r="I970" s="48" t="s">
        <v>329</v>
      </c>
    </row>
    <row r="971" spans="2:9" x14ac:dyDescent="0.3">
      <c r="B971" s="16" t="s">
        <v>291</v>
      </c>
      <c r="C971" s="16" t="s">
        <v>218</v>
      </c>
      <c r="D971" s="16">
        <v>273</v>
      </c>
      <c r="E971" s="16" t="s">
        <v>75</v>
      </c>
      <c r="F971" s="16" t="s">
        <v>146</v>
      </c>
      <c r="G971" s="87" t="s">
        <v>365</v>
      </c>
      <c r="H971" s="17">
        <v>434229.77420489286</v>
      </c>
      <c r="I971" s="48" t="s">
        <v>346</v>
      </c>
    </row>
    <row r="972" spans="2:9" x14ac:dyDescent="0.3">
      <c r="B972" s="16" t="s">
        <v>291</v>
      </c>
      <c r="C972" s="16" t="s">
        <v>218</v>
      </c>
      <c r="D972" s="16">
        <v>284</v>
      </c>
      <c r="E972" s="16" t="s">
        <v>76</v>
      </c>
      <c r="F972" s="16" t="s">
        <v>146</v>
      </c>
      <c r="G972" s="87" t="s">
        <v>366</v>
      </c>
      <c r="H972" s="17">
        <v>56335.0580590303</v>
      </c>
      <c r="I972" s="48" t="s">
        <v>329</v>
      </c>
    </row>
    <row r="973" spans="2:9" x14ac:dyDescent="0.3">
      <c r="B973" s="16" t="s">
        <v>291</v>
      </c>
      <c r="C973" s="16" t="s">
        <v>218</v>
      </c>
      <c r="D973" s="16">
        <v>304</v>
      </c>
      <c r="E973" s="16" t="s">
        <v>77</v>
      </c>
      <c r="F973" s="16" t="s">
        <v>165</v>
      </c>
      <c r="G973" s="87" t="s">
        <v>367</v>
      </c>
      <c r="H973" s="17">
        <v>1491.1119185291211</v>
      </c>
      <c r="I973" s="48" t="s">
        <v>368</v>
      </c>
    </row>
    <row r="974" spans="2:9" x14ac:dyDescent="0.3">
      <c r="B974" s="16" t="s">
        <v>291</v>
      </c>
      <c r="C974" s="16" t="s">
        <v>218</v>
      </c>
      <c r="D974" s="16">
        <v>305</v>
      </c>
      <c r="E974" s="16" t="s">
        <v>78</v>
      </c>
      <c r="F974" s="16" t="s">
        <v>165</v>
      </c>
      <c r="G974" s="87" t="s">
        <v>369</v>
      </c>
      <c r="H974" s="17">
        <v>10741.705465751824</v>
      </c>
      <c r="I974" s="48" t="s">
        <v>368</v>
      </c>
    </row>
    <row r="975" spans="2:9" x14ac:dyDescent="0.3">
      <c r="B975" s="16" t="s">
        <v>291</v>
      </c>
      <c r="C975" s="16" t="s">
        <v>218</v>
      </c>
      <c r="D975" s="20">
        <v>426</v>
      </c>
      <c r="E975" s="20" t="s">
        <v>79</v>
      </c>
      <c r="F975" s="20" t="s">
        <v>146</v>
      </c>
      <c r="G975" s="88" t="s">
        <v>370</v>
      </c>
      <c r="H975" s="21">
        <v>66457.20292131562</v>
      </c>
      <c r="I975" s="49" t="s">
        <v>329</v>
      </c>
    </row>
    <row r="976" spans="2:9" x14ac:dyDescent="0.3">
      <c r="B976" s="16" t="s">
        <v>291</v>
      </c>
      <c r="C976" s="16" t="s">
        <v>219</v>
      </c>
      <c r="D976" s="16">
        <v>4</v>
      </c>
      <c r="E976" s="16" t="s">
        <v>5</v>
      </c>
      <c r="F976" s="16" t="s">
        <v>160</v>
      </c>
      <c r="G976" s="87" t="s">
        <v>326</v>
      </c>
      <c r="H976" s="17">
        <v>5489.0770987915539</v>
      </c>
      <c r="I976" s="48" t="s">
        <v>327</v>
      </c>
    </row>
    <row r="977" spans="2:9" x14ac:dyDescent="0.3">
      <c r="B977" s="16" t="s">
        <v>291</v>
      </c>
      <c r="C977" s="16" t="s">
        <v>219</v>
      </c>
      <c r="D977" s="16">
        <v>17</v>
      </c>
      <c r="E977" s="16" t="s">
        <v>9</v>
      </c>
      <c r="F977" s="16" t="s">
        <v>146</v>
      </c>
      <c r="G977" s="87" t="s">
        <v>328</v>
      </c>
      <c r="H977" s="17">
        <v>100019.45162959131</v>
      </c>
      <c r="I977" s="48" t="s">
        <v>329</v>
      </c>
    </row>
    <row r="978" spans="2:9" x14ac:dyDescent="0.3">
      <c r="B978" s="16" t="s">
        <v>291</v>
      </c>
      <c r="C978" s="16" t="s">
        <v>219</v>
      </c>
      <c r="D978" s="16">
        <v>21</v>
      </c>
      <c r="E978" s="16" t="s">
        <v>13</v>
      </c>
      <c r="F978" s="16" t="s">
        <v>146</v>
      </c>
      <c r="G978" s="87" t="s">
        <v>330</v>
      </c>
      <c r="H978" s="17">
        <v>94602.079643539502</v>
      </c>
      <c r="I978" s="48" t="s">
        <v>329</v>
      </c>
    </row>
    <row r="979" spans="2:9" x14ac:dyDescent="0.3">
      <c r="B979" s="16" t="s">
        <v>291</v>
      </c>
      <c r="C979" s="16" t="s">
        <v>219</v>
      </c>
      <c r="D979" s="16">
        <v>28</v>
      </c>
      <c r="E979" s="16" t="s">
        <v>17</v>
      </c>
      <c r="F979" s="16" t="s">
        <v>146</v>
      </c>
      <c r="G979" s="87" t="s">
        <v>331</v>
      </c>
      <c r="H979" s="17">
        <v>50651.476645963688</v>
      </c>
      <c r="I979" s="48" t="s">
        <v>329</v>
      </c>
    </row>
    <row r="980" spans="2:9" x14ac:dyDescent="0.3">
      <c r="B980" s="16" t="s">
        <v>291</v>
      </c>
      <c r="C980" s="16" t="s">
        <v>219</v>
      </c>
      <c r="D980" s="16">
        <v>29</v>
      </c>
      <c r="E980" s="16" t="s">
        <v>21</v>
      </c>
      <c r="F980" s="16" t="s">
        <v>146</v>
      </c>
      <c r="G980" s="87" t="s">
        <v>332</v>
      </c>
      <c r="H980" s="17">
        <v>50651.476645963688</v>
      </c>
      <c r="I980" s="48" t="s">
        <v>329</v>
      </c>
    </row>
    <row r="981" spans="2:9" x14ac:dyDescent="0.3">
      <c r="B981" s="16" t="s">
        <v>291</v>
      </c>
      <c r="C981" s="16" t="s">
        <v>219</v>
      </c>
      <c r="D981" s="16">
        <v>30</v>
      </c>
      <c r="E981" s="16" t="s">
        <v>25</v>
      </c>
      <c r="F981" s="16" t="s">
        <v>146</v>
      </c>
      <c r="G981" s="87" t="s">
        <v>333</v>
      </c>
      <c r="H981" s="17">
        <v>50651.476645963688</v>
      </c>
      <c r="I981" s="48" t="s">
        <v>329</v>
      </c>
    </row>
    <row r="982" spans="2:9" x14ac:dyDescent="0.3">
      <c r="B982" s="16" t="s">
        <v>291</v>
      </c>
      <c r="C982" s="16" t="s">
        <v>219</v>
      </c>
      <c r="D982" s="16">
        <v>31</v>
      </c>
      <c r="E982" s="16" t="s">
        <v>29</v>
      </c>
      <c r="F982" s="16" t="s">
        <v>146</v>
      </c>
      <c r="G982" s="87" t="s">
        <v>334</v>
      </c>
      <c r="H982" s="17">
        <v>51133.966801827693</v>
      </c>
      <c r="I982" s="48" t="s">
        <v>329</v>
      </c>
    </row>
    <row r="983" spans="2:9" x14ac:dyDescent="0.3">
      <c r="B983" s="16" t="s">
        <v>291</v>
      </c>
      <c r="C983" s="16" t="s">
        <v>219</v>
      </c>
      <c r="D983" s="16">
        <v>39</v>
      </c>
      <c r="E983" s="16" t="s">
        <v>33</v>
      </c>
      <c r="F983" s="16" t="s">
        <v>335</v>
      </c>
      <c r="G983" s="87" t="s">
        <v>336</v>
      </c>
      <c r="H983" s="17">
        <v>67.553659155036499</v>
      </c>
      <c r="I983" s="48" t="s">
        <v>337</v>
      </c>
    </row>
    <row r="984" spans="2:9" x14ac:dyDescent="0.3">
      <c r="B984" s="16" t="s">
        <v>291</v>
      </c>
      <c r="C984" s="16" t="s">
        <v>219</v>
      </c>
      <c r="D984" s="16">
        <v>45</v>
      </c>
      <c r="E984" s="16" t="s">
        <v>35</v>
      </c>
      <c r="F984" s="16" t="s">
        <v>160</v>
      </c>
      <c r="G984" s="87" t="s">
        <v>338</v>
      </c>
      <c r="H984" s="17">
        <v>9520</v>
      </c>
      <c r="I984" s="48" t="s">
        <v>327</v>
      </c>
    </row>
    <row r="985" spans="2:9" x14ac:dyDescent="0.3">
      <c r="B985" s="16" t="s">
        <v>291</v>
      </c>
      <c r="C985" s="16" t="s">
        <v>219</v>
      </c>
      <c r="D985" s="16">
        <v>66</v>
      </c>
      <c r="E985" s="16" t="s">
        <v>37</v>
      </c>
      <c r="F985" s="16" t="s">
        <v>160</v>
      </c>
      <c r="G985" s="87" t="s">
        <v>339</v>
      </c>
      <c r="H985" s="17">
        <v>4597.6138827154155</v>
      </c>
      <c r="I985" s="48" t="s">
        <v>327</v>
      </c>
    </row>
    <row r="986" spans="2:9" x14ac:dyDescent="0.3">
      <c r="B986" s="16" t="s">
        <v>291</v>
      </c>
      <c r="C986" s="16" t="s">
        <v>219</v>
      </c>
      <c r="D986" s="16">
        <v>67</v>
      </c>
      <c r="E986" s="16" t="s">
        <v>39</v>
      </c>
      <c r="F986" s="16" t="s">
        <v>160</v>
      </c>
      <c r="G986" s="87" t="s">
        <v>340</v>
      </c>
      <c r="H986" s="17">
        <v>4597.6138827154155</v>
      </c>
      <c r="I986" s="48" t="s">
        <v>327</v>
      </c>
    </row>
    <row r="987" spans="2:9" x14ac:dyDescent="0.3">
      <c r="B987" s="16" t="s">
        <v>291</v>
      </c>
      <c r="C987" s="16" t="s">
        <v>219</v>
      </c>
      <c r="D987" s="16">
        <v>77</v>
      </c>
      <c r="E987" s="16" t="s">
        <v>41</v>
      </c>
      <c r="F987" s="16" t="s">
        <v>160</v>
      </c>
      <c r="G987" s="87" t="s">
        <v>341</v>
      </c>
      <c r="H987" s="17">
        <v>1725</v>
      </c>
      <c r="I987" s="48" t="s">
        <v>342</v>
      </c>
    </row>
    <row r="988" spans="2:9" x14ac:dyDescent="0.3">
      <c r="B988" s="16" t="s">
        <v>291</v>
      </c>
      <c r="C988" s="16" t="s">
        <v>219</v>
      </c>
      <c r="D988" s="16">
        <v>87</v>
      </c>
      <c r="E988" s="16" t="s">
        <v>43</v>
      </c>
      <c r="F988" s="16" t="s">
        <v>160</v>
      </c>
      <c r="G988" s="87" t="s">
        <v>343</v>
      </c>
      <c r="H988" s="17">
        <v>3622.9549999999999</v>
      </c>
      <c r="I988" s="48" t="s">
        <v>342</v>
      </c>
    </row>
    <row r="989" spans="2:9" x14ac:dyDescent="0.3">
      <c r="B989" s="16" t="s">
        <v>291</v>
      </c>
      <c r="C989" s="16" t="s">
        <v>219</v>
      </c>
      <c r="D989" s="16">
        <v>102</v>
      </c>
      <c r="E989" s="16" t="s">
        <v>45</v>
      </c>
      <c r="F989" s="16" t="s">
        <v>160</v>
      </c>
      <c r="G989" s="87" t="s">
        <v>344</v>
      </c>
      <c r="H989" s="17">
        <v>645.73229703858942</v>
      </c>
      <c r="I989" s="48" t="s">
        <v>342</v>
      </c>
    </row>
    <row r="990" spans="2:9" x14ac:dyDescent="0.3">
      <c r="B990" s="16" t="s">
        <v>291</v>
      </c>
      <c r="C990" s="16" t="s">
        <v>219</v>
      </c>
      <c r="D990" s="16">
        <v>113</v>
      </c>
      <c r="E990" s="16" t="s">
        <v>47</v>
      </c>
      <c r="F990" s="16" t="s">
        <v>146</v>
      </c>
      <c r="G990" s="87" t="s">
        <v>345</v>
      </c>
      <c r="H990" s="17">
        <v>689724</v>
      </c>
      <c r="I990" s="48" t="s">
        <v>346</v>
      </c>
    </row>
    <row r="991" spans="2:9" x14ac:dyDescent="0.3">
      <c r="B991" s="16" t="s">
        <v>291</v>
      </c>
      <c r="C991" s="16" t="s">
        <v>219</v>
      </c>
      <c r="D991" s="16">
        <v>114</v>
      </c>
      <c r="E991" s="16" t="s">
        <v>49</v>
      </c>
      <c r="F991" s="16" t="s">
        <v>146</v>
      </c>
      <c r="G991" s="87" t="s">
        <v>347</v>
      </c>
      <c r="H991" s="17">
        <v>730184</v>
      </c>
      <c r="I991" s="48" t="s">
        <v>346</v>
      </c>
    </row>
    <row r="992" spans="2:9" x14ac:dyDescent="0.3">
      <c r="B992" s="16" t="s">
        <v>291</v>
      </c>
      <c r="C992" s="16" t="s">
        <v>219</v>
      </c>
      <c r="D992" s="16">
        <v>118</v>
      </c>
      <c r="E992" s="16" t="s">
        <v>51</v>
      </c>
      <c r="F992" s="16" t="s">
        <v>146</v>
      </c>
      <c r="G992" s="87" t="s">
        <v>348</v>
      </c>
      <c r="H992" s="17">
        <v>583071</v>
      </c>
      <c r="I992" s="48" t="s">
        <v>346</v>
      </c>
    </row>
    <row r="993" spans="2:9" x14ac:dyDescent="0.3">
      <c r="B993" s="16" t="s">
        <v>291</v>
      </c>
      <c r="C993" s="16" t="s">
        <v>219</v>
      </c>
      <c r="D993" s="16">
        <v>131</v>
      </c>
      <c r="E993" s="16" t="s">
        <v>53</v>
      </c>
      <c r="F993" s="16" t="s">
        <v>146</v>
      </c>
      <c r="G993" s="87" t="s">
        <v>349</v>
      </c>
      <c r="H993" s="17">
        <v>7926.7463652519828</v>
      </c>
      <c r="I993" s="48" t="s">
        <v>337</v>
      </c>
    </row>
    <row r="994" spans="2:9" x14ac:dyDescent="0.3">
      <c r="B994" s="16" t="s">
        <v>291</v>
      </c>
      <c r="C994" s="16" t="s">
        <v>219</v>
      </c>
      <c r="D994" s="16">
        <v>137</v>
      </c>
      <c r="E994" s="16" t="s">
        <v>55</v>
      </c>
      <c r="F994" s="16" t="s">
        <v>160</v>
      </c>
      <c r="G994" s="87" t="s">
        <v>350</v>
      </c>
      <c r="H994" s="17">
        <v>13687.535880570544</v>
      </c>
      <c r="I994" s="48" t="s">
        <v>351</v>
      </c>
    </row>
    <row r="995" spans="2:9" x14ac:dyDescent="0.3">
      <c r="B995" s="16" t="s">
        <v>291</v>
      </c>
      <c r="C995" s="16" t="s">
        <v>219</v>
      </c>
      <c r="D995" s="16">
        <v>143</v>
      </c>
      <c r="E995" s="16" t="s">
        <v>57</v>
      </c>
      <c r="F995" s="16" t="s">
        <v>335</v>
      </c>
      <c r="G995" s="87" t="s">
        <v>352</v>
      </c>
      <c r="H995" s="17">
        <v>2688.02</v>
      </c>
      <c r="I995" s="48" t="s">
        <v>342</v>
      </c>
    </row>
    <row r="996" spans="2:9" x14ac:dyDescent="0.3">
      <c r="B996" s="16" t="s">
        <v>291</v>
      </c>
      <c r="C996" s="16" t="s">
        <v>219</v>
      </c>
      <c r="D996" s="16">
        <v>155</v>
      </c>
      <c r="E996" s="16" t="s">
        <v>59</v>
      </c>
      <c r="F996" s="16" t="s">
        <v>147</v>
      </c>
      <c r="G996" s="87" t="s">
        <v>353</v>
      </c>
      <c r="H996" s="17">
        <v>25701.120791038229</v>
      </c>
      <c r="I996" s="48" t="s">
        <v>354</v>
      </c>
    </row>
    <row r="997" spans="2:9" x14ac:dyDescent="0.3">
      <c r="B997" s="16" t="s">
        <v>291</v>
      </c>
      <c r="C997" s="16" t="s">
        <v>219</v>
      </c>
      <c r="D997" s="16">
        <v>156</v>
      </c>
      <c r="E997" s="16" t="s">
        <v>61</v>
      </c>
      <c r="F997" s="16" t="s">
        <v>147</v>
      </c>
      <c r="G997" s="87" t="s">
        <v>355</v>
      </c>
      <c r="H997" s="17">
        <v>13376.968893648824</v>
      </c>
      <c r="I997" s="48" t="s">
        <v>354</v>
      </c>
    </row>
    <row r="998" spans="2:9" x14ac:dyDescent="0.3">
      <c r="B998" s="16" t="s">
        <v>291</v>
      </c>
      <c r="C998" s="16" t="s">
        <v>219</v>
      </c>
      <c r="D998" s="16">
        <v>222</v>
      </c>
      <c r="E998" s="16" t="s">
        <v>63</v>
      </c>
      <c r="F998" s="16" t="s">
        <v>146</v>
      </c>
      <c r="G998" s="87" t="s">
        <v>356</v>
      </c>
      <c r="H998" s="17">
        <v>81265.804449042946</v>
      </c>
      <c r="I998" s="48" t="s">
        <v>329</v>
      </c>
    </row>
    <row r="999" spans="2:9" x14ac:dyDescent="0.3">
      <c r="B999" s="16" t="s">
        <v>291</v>
      </c>
      <c r="C999" s="16" t="s">
        <v>219</v>
      </c>
      <c r="D999" s="16">
        <v>224</v>
      </c>
      <c r="E999" s="16" t="s">
        <v>65</v>
      </c>
      <c r="F999" s="16" t="s">
        <v>146</v>
      </c>
      <c r="G999" s="87" t="s">
        <v>357</v>
      </c>
      <c r="H999" s="17">
        <v>81265.804449042946</v>
      </c>
      <c r="I999" s="48" t="s">
        <v>329</v>
      </c>
    </row>
    <row r="1000" spans="2:9" x14ac:dyDescent="0.3">
      <c r="B1000" s="16" t="s">
        <v>291</v>
      </c>
      <c r="C1000" s="16" t="s">
        <v>219</v>
      </c>
      <c r="D1000" s="16">
        <v>229</v>
      </c>
      <c r="E1000" s="16" t="s">
        <v>67</v>
      </c>
      <c r="F1000" s="16" t="s">
        <v>146</v>
      </c>
      <c r="G1000" s="87" t="s">
        <v>358</v>
      </c>
      <c r="H1000" s="17">
        <v>24171.367477151238</v>
      </c>
      <c r="I1000" s="48" t="s">
        <v>329</v>
      </c>
    </row>
    <row r="1001" spans="2:9" x14ac:dyDescent="0.3">
      <c r="B1001" s="16" t="s">
        <v>291</v>
      </c>
      <c r="C1001" s="16" t="s">
        <v>219</v>
      </c>
      <c r="D1001" s="16">
        <v>232</v>
      </c>
      <c r="E1001" s="16" t="s">
        <v>69</v>
      </c>
      <c r="F1001" s="16" t="s">
        <v>146</v>
      </c>
      <c r="G1001" s="87" t="s">
        <v>359</v>
      </c>
      <c r="H1001" s="17">
        <v>74181.093291946891</v>
      </c>
      <c r="I1001" s="48" t="s">
        <v>329</v>
      </c>
    </row>
    <row r="1002" spans="2:9" x14ac:dyDescent="0.3">
      <c r="B1002" s="16" t="s">
        <v>291</v>
      </c>
      <c r="C1002" s="16" t="s">
        <v>219</v>
      </c>
      <c r="D1002" s="16">
        <v>237</v>
      </c>
      <c r="E1002" s="16" t="s">
        <v>70</v>
      </c>
      <c r="F1002" s="16" t="s">
        <v>146</v>
      </c>
      <c r="G1002" s="87" t="s">
        <v>360</v>
      </c>
      <c r="H1002" s="17">
        <v>50009.725814795653</v>
      </c>
      <c r="I1002" s="48" t="s">
        <v>329</v>
      </c>
    </row>
    <row r="1003" spans="2:9" x14ac:dyDescent="0.3">
      <c r="B1003" s="16" t="s">
        <v>291</v>
      </c>
      <c r="C1003" s="16" t="s">
        <v>219</v>
      </c>
      <c r="D1003" s="16">
        <v>238</v>
      </c>
      <c r="E1003" s="16" t="s">
        <v>71</v>
      </c>
      <c r="F1003" s="16" t="s">
        <v>146</v>
      </c>
      <c r="G1003" s="87" t="s">
        <v>361</v>
      </c>
      <c r="H1003" s="17">
        <v>50009.725814795653</v>
      </c>
      <c r="I1003" s="48" t="s">
        <v>329</v>
      </c>
    </row>
    <row r="1004" spans="2:9" x14ac:dyDescent="0.3">
      <c r="B1004" s="16" t="s">
        <v>291</v>
      </c>
      <c r="C1004" s="16" t="s">
        <v>219</v>
      </c>
      <c r="D1004" s="16">
        <v>241</v>
      </c>
      <c r="E1004" s="16" t="s">
        <v>72</v>
      </c>
      <c r="F1004" s="16" t="s">
        <v>146</v>
      </c>
      <c r="G1004" s="87" t="s">
        <v>362</v>
      </c>
      <c r="H1004" s="17">
        <v>50009.725814795653</v>
      </c>
      <c r="I1004" s="48" t="s">
        <v>329</v>
      </c>
    </row>
    <row r="1005" spans="2:9" x14ac:dyDescent="0.3">
      <c r="B1005" s="16" t="s">
        <v>291</v>
      </c>
      <c r="C1005" s="16" t="s">
        <v>219</v>
      </c>
      <c r="D1005" s="16">
        <v>242</v>
      </c>
      <c r="E1005" s="16" t="s">
        <v>73</v>
      </c>
      <c r="F1005" s="16" t="s">
        <v>146</v>
      </c>
      <c r="G1005" s="87" t="s">
        <v>363</v>
      </c>
      <c r="H1005" s="17">
        <v>50009.725814795653</v>
      </c>
      <c r="I1005" s="48" t="s">
        <v>329</v>
      </c>
    </row>
    <row r="1006" spans="2:9" x14ac:dyDescent="0.3">
      <c r="B1006" s="16" t="s">
        <v>291</v>
      </c>
      <c r="C1006" s="16" t="s">
        <v>219</v>
      </c>
      <c r="D1006" s="16">
        <v>245</v>
      </c>
      <c r="E1006" s="16" t="s">
        <v>74</v>
      </c>
      <c r="F1006" s="16" t="s">
        <v>146</v>
      </c>
      <c r="G1006" s="87" t="s">
        <v>364</v>
      </c>
      <c r="H1006" s="17">
        <v>25004.862907397826</v>
      </c>
      <c r="I1006" s="48" t="s">
        <v>329</v>
      </c>
    </row>
    <row r="1007" spans="2:9" x14ac:dyDescent="0.3">
      <c r="B1007" s="16" t="s">
        <v>291</v>
      </c>
      <c r="C1007" s="16" t="s">
        <v>219</v>
      </c>
      <c r="D1007" s="16">
        <v>273</v>
      </c>
      <c r="E1007" s="16" t="s">
        <v>75</v>
      </c>
      <c r="F1007" s="16" t="s">
        <v>146</v>
      </c>
      <c r="G1007" s="87" t="s">
        <v>365</v>
      </c>
      <c r="H1007" s="17">
        <v>600448.02421107097</v>
      </c>
      <c r="I1007" s="48" t="s">
        <v>346</v>
      </c>
    </row>
    <row r="1008" spans="2:9" x14ac:dyDescent="0.3">
      <c r="B1008" s="16" t="s">
        <v>291</v>
      </c>
      <c r="C1008" s="16" t="s">
        <v>219</v>
      </c>
      <c r="D1008" s="16">
        <v>284</v>
      </c>
      <c r="E1008" s="16" t="s">
        <v>76</v>
      </c>
      <c r="F1008" s="16" t="s">
        <v>146</v>
      </c>
      <c r="G1008" s="87" t="s">
        <v>366</v>
      </c>
      <c r="H1008" s="17">
        <v>75014.588722193497</v>
      </c>
      <c r="I1008" s="48" t="s">
        <v>329</v>
      </c>
    </row>
    <row r="1009" spans="2:9" x14ac:dyDescent="0.3">
      <c r="B1009" s="16" t="s">
        <v>291</v>
      </c>
      <c r="C1009" s="16" t="s">
        <v>219</v>
      </c>
      <c r="D1009" s="16">
        <v>304</v>
      </c>
      <c r="E1009" s="16" t="s">
        <v>77</v>
      </c>
      <c r="F1009" s="16" t="s">
        <v>165</v>
      </c>
      <c r="G1009" s="87" t="s">
        <v>367</v>
      </c>
      <c r="H1009" s="17">
        <v>1491.1119185291211</v>
      </c>
      <c r="I1009" s="48" t="s">
        <v>368</v>
      </c>
    </row>
    <row r="1010" spans="2:9" x14ac:dyDescent="0.3">
      <c r="B1010" s="16" t="s">
        <v>291</v>
      </c>
      <c r="C1010" s="16" t="s">
        <v>219</v>
      </c>
      <c r="D1010" s="16">
        <v>305</v>
      </c>
      <c r="E1010" s="16" t="s">
        <v>78</v>
      </c>
      <c r="F1010" s="16" t="s">
        <v>165</v>
      </c>
      <c r="G1010" s="87" t="s">
        <v>369</v>
      </c>
      <c r="H1010" s="17">
        <v>10741.705465751824</v>
      </c>
      <c r="I1010" s="48" t="s">
        <v>368</v>
      </c>
    </row>
    <row r="1011" spans="2:9" x14ac:dyDescent="0.3">
      <c r="B1011" s="16" t="s">
        <v>291</v>
      </c>
      <c r="C1011" s="16" t="s">
        <v>219</v>
      </c>
      <c r="D1011" s="20">
        <v>426</v>
      </c>
      <c r="E1011" s="20" t="s">
        <v>79</v>
      </c>
      <c r="F1011" s="20" t="s">
        <v>146</v>
      </c>
      <c r="G1011" s="88" t="s">
        <v>370</v>
      </c>
      <c r="H1011" s="21">
        <v>66457.20292131562</v>
      </c>
      <c r="I1011" s="49" t="s">
        <v>329</v>
      </c>
    </row>
    <row r="1012" spans="2:9" x14ac:dyDescent="0.3">
      <c r="B1012" s="16" t="s">
        <v>291</v>
      </c>
      <c r="C1012" s="16" t="s">
        <v>220</v>
      </c>
      <c r="D1012" s="16">
        <v>4</v>
      </c>
      <c r="E1012" s="16" t="s">
        <v>5</v>
      </c>
      <c r="F1012" s="16" t="s">
        <v>160</v>
      </c>
      <c r="G1012" s="87" t="s">
        <v>326</v>
      </c>
      <c r="H1012" s="17">
        <v>5489.0770987915539</v>
      </c>
      <c r="I1012" s="48" t="s">
        <v>327</v>
      </c>
    </row>
    <row r="1013" spans="2:9" x14ac:dyDescent="0.3">
      <c r="B1013" s="16" t="s">
        <v>291</v>
      </c>
      <c r="C1013" s="16" t="s">
        <v>220</v>
      </c>
      <c r="D1013" s="16">
        <v>17</v>
      </c>
      <c r="E1013" s="16" t="s">
        <v>9</v>
      </c>
      <c r="F1013" s="16" t="s">
        <v>146</v>
      </c>
      <c r="G1013" s="87" t="s">
        <v>328</v>
      </c>
      <c r="H1013" s="17">
        <v>100019.45162959131</v>
      </c>
      <c r="I1013" s="48" t="s">
        <v>329</v>
      </c>
    </row>
    <row r="1014" spans="2:9" x14ac:dyDescent="0.3">
      <c r="B1014" s="16" t="s">
        <v>291</v>
      </c>
      <c r="C1014" s="16" t="s">
        <v>220</v>
      </c>
      <c r="D1014" s="16">
        <v>21</v>
      </c>
      <c r="E1014" s="16" t="s">
        <v>13</v>
      </c>
      <c r="F1014" s="16" t="s">
        <v>146</v>
      </c>
      <c r="G1014" s="87" t="s">
        <v>330</v>
      </c>
      <c r="H1014" s="17">
        <v>94602.079643539502</v>
      </c>
      <c r="I1014" s="48" t="s">
        <v>329</v>
      </c>
    </row>
    <row r="1015" spans="2:9" x14ac:dyDescent="0.3">
      <c r="B1015" s="16" t="s">
        <v>291</v>
      </c>
      <c r="C1015" s="16" t="s">
        <v>220</v>
      </c>
      <c r="D1015" s="16">
        <v>28</v>
      </c>
      <c r="E1015" s="16" t="s">
        <v>17</v>
      </c>
      <c r="F1015" s="16" t="s">
        <v>146</v>
      </c>
      <c r="G1015" s="87" t="s">
        <v>331</v>
      </c>
      <c r="H1015" s="17">
        <v>104282.45191816054</v>
      </c>
      <c r="I1015" s="48" t="s">
        <v>329</v>
      </c>
    </row>
    <row r="1016" spans="2:9" x14ac:dyDescent="0.3">
      <c r="B1016" s="16" t="s">
        <v>291</v>
      </c>
      <c r="C1016" s="16" t="s">
        <v>220</v>
      </c>
      <c r="D1016" s="16">
        <v>29</v>
      </c>
      <c r="E1016" s="16" t="s">
        <v>21</v>
      </c>
      <c r="F1016" s="16" t="s">
        <v>146</v>
      </c>
      <c r="G1016" s="87" t="s">
        <v>332</v>
      </c>
      <c r="H1016" s="17">
        <v>104282.45191816054</v>
      </c>
      <c r="I1016" s="48" t="s">
        <v>329</v>
      </c>
    </row>
    <row r="1017" spans="2:9" x14ac:dyDescent="0.3">
      <c r="B1017" s="16" t="s">
        <v>291</v>
      </c>
      <c r="C1017" s="16" t="s">
        <v>220</v>
      </c>
      <c r="D1017" s="16">
        <v>30</v>
      </c>
      <c r="E1017" s="16" t="s">
        <v>25</v>
      </c>
      <c r="F1017" s="16" t="s">
        <v>146</v>
      </c>
      <c r="G1017" s="87" t="s">
        <v>333</v>
      </c>
      <c r="H1017" s="17">
        <v>104282.45191816054</v>
      </c>
      <c r="I1017" s="48" t="s">
        <v>329</v>
      </c>
    </row>
    <row r="1018" spans="2:9" x14ac:dyDescent="0.3">
      <c r="B1018" s="16" t="s">
        <v>291</v>
      </c>
      <c r="C1018" s="16" t="s">
        <v>220</v>
      </c>
      <c r="D1018" s="16">
        <v>31</v>
      </c>
      <c r="E1018" s="16" t="s">
        <v>29</v>
      </c>
      <c r="F1018" s="16" t="s">
        <v>146</v>
      </c>
      <c r="G1018" s="87" t="s">
        <v>334</v>
      </c>
      <c r="H1018" s="17">
        <v>104282.45191816054</v>
      </c>
      <c r="I1018" s="48" t="s">
        <v>329</v>
      </c>
    </row>
    <row r="1019" spans="2:9" x14ac:dyDescent="0.3">
      <c r="B1019" s="16" t="s">
        <v>291</v>
      </c>
      <c r="C1019" s="16" t="s">
        <v>220</v>
      </c>
      <c r="D1019" s="16">
        <v>39</v>
      </c>
      <c r="E1019" s="16" t="s">
        <v>33</v>
      </c>
      <c r="F1019" s="16" t="s">
        <v>335</v>
      </c>
      <c r="G1019" s="87" t="s">
        <v>336</v>
      </c>
      <c r="H1019" s="17">
        <v>97.87579460336616</v>
      </c>
      <c r="I1019" s="48" t="s">
        <v>337</v>
      </c>
    </row>
    <row r="1020" spans="2:9" x14ac:dyDescent="0.3">
      <c r="B1020" s="16" t="s">
        <v>291</v>
      </c>
      <c r="C1020" s="16" t="s">
        <v>220</v>
      </c>
      <c r="D1020" s="16">
        <v>45</v>
      </c>
      <c r="E1020" s="16" t="s">
        <v>35</v>
      </c>
      <c r="F1020" s="16" t="s">
        <v>160</v>
      </c>
      <c r="G1020" s="87" t="s">
        <v>338</v>
      </c>
      <c r="H1020" s="17">
        <v>9520</v>
      </c>
      <c r="I1020" s="48" t="s">
        <v>327</v>
      </c>
    </row>
    <row r="1021" spans="2:9" x14ac:dyDescent="0.3">
      <c r="B1021" s="16" t="s">
        <v>291</v>
      </c>
      <c r="C1021" s="16" t="s">
        <v>220</v>
      </c>
      <c r="D1021" s="16">
        <v>66</v>
      </c>
      <c r="E1021" s="16" t="s">
        <v>37</v>
      </c>
      <c r="F1021" s="16" t="s">
        <v>160</v>
      </c>
      <c r="G1021" s="87" t="s">
        <v>339</v>
      </c>
      <c r="H1021" s="17">
        <v>4597.6138827154155</v>
      </c>
      <c r="I1021" s="48" t="s">
        <v>327</v>
      </c>
    </row>
    <row r="1022" spans="2:9" x14ac:dyDescent="0.3">
      <c r="B1022" s="16" t="s">
        <v>291</v>
      </c>
      <c r="C1022" s="16" t="s">
        <v>220</v>
      </c>
      <c r="D1022" s="16">
        <v>67</v>
      </c>
      <c r="E1022" s="16" t="s">
        <v>39</v>
      </c>
      <c r="F1022" s="16" t="s">
        <v>160</v>
      </c>
      <c r="G1022" s="87" t="s">
        <v>340</v>
      </c>
      <c r="H1022" s="17">
        <v>4597.6138827154155</v>
      </c>
      <c r="I1022" s="48" t="s">
        <v>327</v>
      </c>
    </row>
    <row r="1023" spans="2:9" x14ac:dyDescent="0.3">
      <c r="B1023" s="16" t="s">
        <v>291</v>
      </c>
      <c r="C1023" s="16" t="s">
        <v>220</v>
      </c>
      <c r="D1023" s="16">
        <v>77</v>
      </c>
      <c r="E1023" s="16" t="s">
        <v>41</v>
      </c>
      <c r="F1023" s="16" t="s">
        <v>160</v>
      </c>
      <c r="G1023" s="87" t="s">
        <v>341</v>
      </c>
      <c r="H1023" s="17">
        <v>1725</v>
      </c>
      <c r="I1023" s="48" t="s">
        <v>342</v>
      </c>
    </row>
    <row r="1024" spans="2:9" x14ac:dyDescent="0.3">
      <c r="B1024" s="16" t="s">
        <v>291</v>
      </c>
      <c r="C1024" s="16" t="s">
        <v>220</v>
      </c>
      <c r="D1024" s="16">
        <v>87</v>
      </c>
      <c r="E1024" s="16" t="s">
        <v>43</v>
      </c>
      <c r="F1024" s="16" t="s">
        <v>160</v>
      </c>
      <c r="G1024" s="87" t="s">
        <v>343</v>
      </c>
      <c r="H1024" s="17">
        <v>3622.9549999999999</v>
      </c>
      <c r="I1024" s="48" t="s">
        <v>342</v>
      </c>
    </row>
    <row r="1025" spans="2:9" x14ac:dyDescent="0.3">
      <c r="B1025" s="16" t="s">
        <v>291</v>
      </c>
      <c r="C1025" s="16" t="s">
        <v>220</v>
      </c>
      <c r="D1025" s="16">
        <v>102</v>
      </c>
      <c r="E1025" s="16" t="s">
        <v>45</v>
      </c>
      <c r="F1025" s="16" t="s">
        <v>160</v>
      </c>
      <c r="G1025" s="87" t="s">
        <v>344</v>
      </c>
      <c r="H1025" s="17">
        <v>645.73229703858942</v>
      </c>
      <c r="I1025" s="48" t="s">
        <v>342</v>
      </c>
    </row>
    <row r="1026" spans="2:9" x14ac:dyDescent="0.3">
      <c r="B1026" s="16" t="s">
        <v>291</v>
      </c>
      <c r="C1026" s="16" t="s">
        <v>220</v>
      </c>
      <c r="D1026" s="16">
        <v>113</v>
      </c>
      <c r="E1026" s="16" t="s">
        <v>47</v>
      </c>
      <c r="F1026" s="16" t="s">
        <v>146</v>
      </c>
      <c r="G1026" s="87" t="s">
        <v>345</v>
      </c>
      <c r="H1026" s="17">
        <v>689724</v>
      </c>
      <c r="I1026" s="48" t="s">
        <v>346</v>
      </c>
    </row>
    <row r="1027" spans="2:9" x14ac:dyDescent="0.3">
      <c r="B1027" s="16" t="s">
        <v>291</v>
      </c>
      <c r="C1027" s="16" t="s">
        <v>220</v>
      </c>
      <c r="D1027" s="16">
        <v>114</v>
      </c>
      <c r="E1027" s="16" t="s">
        <v>49</v>
      </c>
      <c r="F1027" s="16" t="s">
        <v>146</v>
      </c>
      <c r="G1027" s="87" t="s">
        <v>347</v>
      </c>
      <c r="H1027" s="17">
        <v>730184</v>
      </c>
      <c r="I1027" s="48" t="s">
        <v>346</v>
      </c>
    </row>
    <row r="1028" spans="2:9" x14ac:dyDescent="0.3">
      <c r="B1028" s="16" t="s">
        <v>291</v>
      </c>
      <c r="C1028" s="16" t="s">
        <v>220</v>
      </c>
      <c r="D1028" s="16">
        <v>118</v>
      </c>
      <c r="E1028" s="16" t="s">
        <v>51</v>
      </c>
      <c r="F1028" s="16" t="s">
        <v>146</v>
      </c>
      <c r="G1028" s="87" t="s">
        <v>348</v>
      </c>
      <c r="H1028" s="17">
        <v>583071</v>
      </c>
      <c r="I1028" s="48" t="s">
        <v>346</v>
      </c>
    </row>
    <row r="1029" spans="2:9" x14ac:dyDescent="0.3">
      <c r="B1029" s="16" t="s">
        <v>291</v>
      </c>
      <c r="C1029" s="16" t="s">
        <v>220</v>
      </c>
      <c r="D1029" s="16">
        <v>131</v>
      </c>
      <c r="E1029" s="16" t="s">
        <v>53</v>
      </c>
      <c r="F1029" s="16" t="s">
        <v>146</v>
      </c>
      <c r="G1029" s="87" t="s">
        <v>349</v>
      </c>
      <c r="H1029" s="17">
        <v>3377.6829577518247</v>
      </c>
      <c r="I1029" s="48" t="s">
        <v>337</v>
      </c>
    </row>
    <row r="1030" spans="2:9" x14ac:dyDescent="0.3">
      <c r="B1030" s="16" t="s">
        <v>291</v>
      </c>
      <c r="C1030" s="16" t="s">
        <v>220</v>
      </c>
      <c r="D1030" s="16">
        <v>137</v>
      </c>
      <c r="E1030" s="16" t="s">
        <v>55</v>
      </c>
      <c r="F1030" s="16" t="s">
        <v>160</v>
      </c>
      <c r="G1030" s="87" t="s">
        <v>350</v>
      </c>
      <c r="H1030" s="17">
        <v>8284.3754368187456</v>
      </c>
      <c r="I1030" s="48" t="s">
        <v>351</v>
      </c>
    </row>
    <row r="1031" spans="2:9" x14ac:dyDescent="0.3">
      <c r="B1031" s="16" t="s">
        <v>291</v>
      </c>
      <c r="C1031" s="16" t="s">
        <v>220</v>
      </c>
      <c r="D1031" s="16">
        <v>143</v>
      </c>
      <c r="E1031" s="16" t="s">
        <v>57</v>
      </c>
      <c r="F1031" s="16" t="s">
        <v>335</v>
      </c>
      <c r="G1031" s="87" t="s">
        <v>352</v>
      </c>
      <c r="H1031" s="17">
        <v>2688.02</v>
      </c>
      <c r="I1031" s="48" t="s">
        <v>342</v>
      </c>
    </row>
    <row r="1032" spans="2:9" x14ac:dyDescent="0.3">
      <c r="B1032" s="16" t="s">
        <v>291</v>
      </c>
      <c r="C1032" s="16" t="s">
        <v>220</v>
      </c>
      <c r="D1032" s="16">
        <v>155</v>
      </c>
      <c r="E1032" s="16" t="s">
        <v>59</v>
      </c>
      <c r="F1032" s="16" t="s">
        <v>147</v>
      </c>
      <c r="G1032" s="87" t="s">
        <v>353</v>
      </c>
      <c r="H1032" s="17">
        <v>28487.989310548404</v>
      </c>
      <c r="I1032" s="48" t="s">
        <v>354</v>
      </c>
    </row>
    <row r="1033" spans="2:9" x14ac:dyDescent="0.3">
      <c r="B1033" s="16" t="s">
        <v>291</v>
      </c>
      <c r="C1033" s="16" t="s">
        <v>220</v>
      </c>
      <c r="D1033" s="16">
        <v>156</v>
      </c>
      <c r="E1033" s="16" t="s">
        <v>61</v>
      </c>
      <c r="F1033" s="16" t="s">
        <v>147</v>
      </c>
      <c r="G1033" s="87" t="s">
        <v>355</v>
      </c>
      <c r="H1033" s="17">
        <v>13376.968893648824</v>
      </c>
      <c r="I1033" s="48" t="s">
        <v>354</v>
      </c>
    </row>
    <row r="1034" spans="2:9" x14ac:dyDescent="0.3">
      <c r="B1034" s="16" t="s">
        <v>291</v>
      </c>
      <c r="C1034" s="16" t="s">
        <v>220</v>
      </c>
      <c r="D1034" s="16">
        <v>222</v>
      </c>
      <c r="E1034" s="16" t="s">
        <v>63</v>
      </c>
      <c r="F1034" s="16" t="s">
        <v>146</v>
      </c>
      <c r="G1034" s="87" t="s">
        <v>356</v>
      </c>
      <c r="H1034" s="17">
        <v>81265.804449042946</v>
      </c>
      <c r="I1034" s="48" t="s">
        <v>329</v>
      </c>
    </row>
    <row r="1035" spans="2:9" x14ac:dyDescent="0.3">
      <c r="B1035" s="16" t="s">
        <v>291</v>
      </c>
      <c r="C1035" s="16" t="s">
        <v>220</v>
      </c>
      <c r="D1035" s="16">
        <v>224</v>
      </c>
      <c r="E1035" s="16" t="s">
        <v>65</v>
      </c>
      <c r="F1035" s="16" t="s">
        <v>146</v>
      </c>
      <c r="G1035" s="87" t="s">
        <v>357</v>
      </c>
      <c r="H1035" s="17">
        <v>81265.804449042946</v>
      </c>
      <c r="I1035" s="48" t="s">
        <v>329</v>
      </c>
    </row>
    <row r="1036" spans="2:9" x14ac:dyDescent="0.3">
      <c r="B1036" s="16" t="s">
        <v>291</v>
      </c>
      <c r="C1036" s="16" t="s">
        <v>220</v>
      </c>
      <c r="D1036" s="16">
        <v>229</v>
      </c>
      <c r="E1036" s="16" t="s">
        <v>67</v>
      </c>
      <c r="F1036" s="16" t="s">
        <v>146</v>
      </c>
      <c r="G1036" s="87" t="s">
        <v>358</v>
      </c>
      <c r="H1036" s="17">
        <v>26880.227625452666</v>
      </c>
      <c r="I1036" s="48" t="s">
        <v>329</v>
      </c>
    </row>
    <row r="1037" spans="2:9" x14ac:dyDescent="0.3">
      <c r="B1037" s="16" t="s">
        <v>291</v>
      </c>
      <c r="C1037" s="16" t="s">
        <v>220</v>
      </c>
      <c r="D1037" s="16">
        <v>232</v>
      </c>
      <c r="E1037" s="16" t="s">
        <v>69</v>
      </c>
      <c r="F1037" s="16" t="s">
        <v>146</v>
      </c>
      <c r="G1037" s="87" t="s">
        <v>359</v>
      </c>
      <c r="H1037" s="17">
        <v>81265.804449042946</v>
      </c>
      <c r="I1037" s="48" t="s">
        <v>329</v>
      </c>
    </row>
    <row r="1038" spans="2:9" x14ac:dyDescent="0.3">
      <c r="B1038" s="16" t="s">
        <v>291</v>
      </c>
      <c r="C1038" s="16" t="s">
        <v>220</v>
      </c>
      <c r="D1038" s="16">
        <v>237</v>
      </c>
      <c r="E1038" s="16" t="s">
        <v>70</v>
      </c>
      <c r="F1038" s="16" t="s">
        <v>146</v>
      </c>
      <c r="G1038" s="87" t="s">
        <v>360</v>
      </c>
      <c r="H1038" s="17">
        <v>50009.725814795653</v>
      </c>
      <c r="I1038" s="48" t="s">
        <v>329</v>
      </c>
    </row>
    <row r="1039" spans="2:9" x14ac:dyDescent="0.3">
      <c r="B1039" s="16" t="s">
        <v>291</v>
      </c>
      <c r="C1039" s="16" t="s">
        <v>220</v>
      </c>
      <c r="D1039" s="16">
        <v>238</v>
      </c>
      <c r="E1039" s="16" t="s">
        <v>71</v>
      </c>
      <c r="F1039" s="16" t="s">
        <v>146</v>
      </c>
      <c r="G1039" s="87" t="s">
        <v>361</v>
      </c>
      <c r="H1039" s="17">
        <v>50009.725814795653</v>
      </c>
      <c r="I1039" s="48" t="s">
        <v>329</v>
      </c>
    </row>
    <row r="1040" spans="2:9" x14ac:dyDescent="0.3">
      <c r="B1040" s="16" t="s">
        <v>291</v>
      </c>
      <c r="C1040" s="16" t="s">
        <v>220</v>
      </c>
      <c r="D1040" s="16">
        <v>241</v>
      </c>
      <c r="E1040" s="16" t="s">
        <v>72</v>
      </c>
      <c r="F1040" s="16" t="s">
        <v>146</v>
      </c>
      <c r="G1040" s="87" t="s">
        <v>362</v>
      </c>
      <c r="H1040" s="17">
        <v>50009.725814795653</v>
      </c>
      <c r="I1040" s="48" t="s">
        <v>329</v>
      </c>
    </row>
    <row r="1041" spans="2:9" x14ac:dyDescent="0.3">
      <c r="B1041" s="16" t="s">
        <v>291</v>
      </c>
      <c r="C1041" s="16" t="s">
        <v>220</v>
      </c>
      <c r="D1041" s="16">
        <v>242</v>
      </c>
      <c r="E1041" s="16" t="s">
        <v>73</v>
      </c>
      <c r="F1041" s="16" t="s">
        <v>146</v>
      </c>
      <c r="G1041" s="87" t="s">
        <v>363</v>
      </c>
      <c r="H1041" s="17">
        <v>50009.725814795653</v>
      </c>
      <c r="I1041" s="48" t="s">
        <v>329</v>
      </c>
    </row>
    <row r="1042" spans="2:9" x14ac:dyDescent="0.3">
      <c r="B1042" s="16" t="s">
        <v>291</v>
      </c>
      <c r="C1042" s="16" t="s">
        <v>220</v>
      </c>
      <c r="D1042" s="16">
        <v>245</v>
      </c>
      <c r="E1042" s="16" t="s">
        <v>74</v>
      </c>
      <c r="F1042" s="16" t="s">
        <v>146</v>
      </c>
      <c r="G1042" s="87" t="s">
        <v>364</v>
      </c>
      <c r="H1042" s="17">
        <v>25004.862907397826</v>
      </c>
      <c r="I1042" s="48" t="s">
        <v>329</v>
      </c>
    </row>
    <row r="1043" spans="2:9" x14ac:dyDescent="0.3">
      <c r="B1043" s="16" t="s">
        <v>291</v>
      </c>
      <c r="C1043" s="16" t="s">
        <v>220</v>
      </c>
      <c r="D1043" s="16">
        <v>273</v>
      </c>
      <c r="E1043" s="16" t="s">
        <v>75</v>
      </c>
      <c r="F1043" s="16" t="s">
        <v>146</v>
      </c>
      <c r="G1043" s="87" t="s">
        <v>365</v>
      </c>
      <c r="H1043" s="17">
        <v>434229.77420489286</v>
      </c>
      <c r="I1043" s="48" t="s">
        <v>346</v>
      </c>
    </row>
    <row r="1044" spans="2:9" x14ac:dyDescent="0.3">
      <c r="B1044" s="16" t="s">
        <v>291</v>
      </c>
      <c r="C1044" s="16" t="s">
        <v>220</v>
      </c>
      <c r="D1044" s="16">
        <v>284</v>
      </c>
      <c r="E1044" s="16" t="s">
        <v>76</v>
      </c>
      <c r="F1044" s="16" t="s">
        <v>146</v>
      </c>
      <c r="G1044" s="87" t="s">
        <v>366</v>
      </c>
      <c r="H1044" s="17">
        <v>75014.588722193497</v>
      </c>
      <c r="I1044" s="48" t="s">
        <v>329</v>
      </c>
    </row>
    <row r="1045" spans="2:9" x14ac:dyDescent="0.3">
      <c r="B1045" s="16" t="s">
        <v>291</v>
      </c>
      <c r="C1045" s="16" t="s">
        <v>220</v>
      </c>
      <c r="D1045" s="16">
        <v>304</v>
      </c>
      <c r="E1045" s="16" t="s">
        <v>77</v>
      </c>
      <c r="F1045" s="16" t="s">
        <v>165</v>
      </c>
      <c r="G1045" s="87" t="s">
        <v>367</v>
      </c>
      <c r="H1045" s="17">
        <v>1491.1119185291211</v>
      </c>
      <c r="I1045" s="48" t="s">
        <v>368</v>
      </c>
    </row>
    <row r="1046" spans="2:9" x14ac:dyDescent="0.3">
      <c r="B1046" s="16" t="s">
        <v>291</v>
      </c>
      <c r="C1046" s="16" t="s">
        <v>220</v>
      </c>
      <c r="D1046" s="16">
        <v>305</v>
      </c>
      <c r="E1046" s="16" t="s">
        <v>78</v>
      </c>
      <c r="F1046" s="16" t="s">
        <v>165</v>
      </c>
      <c r="G1046" s="87" t="s">
        <v>369</v>
      </c>
      <c r="H1046" s="17">
        <v>10741.705465751824</v>
      </c>
      <c r="I1046" s="48" t="s">
        <v>368</v>
      </c>
    </row>
    <row r="1047" spans="2:9" x14ac:dyDescent="0.3">
      <c r="B1047" s="16" t="s">
        <v>291</v>
      </c>
      <c r="C1047" s="16" t="s">
        <v>220</v>
      </c>
      <c r="D1047" s="20">
        <v>426</v>
      </c>
      <c r="E1047" s="20" t="s">
        <v>79</v>
      </c>
      <c r="F1047" s="20" t="s">
        <v>146</v>
      </c>
      <c r="G1047" s="88" t="s">
        <v>370</v>
      </c>
      <c r="H1047" s="21">
        <v>66457.20292131562</v>
      </c>
      <c r="I1047" s="49" t="s">
        <v>329</v>
      </c>
    </row>
    <row r="1048" spans="2:9" x14ac:dyDescent="0.3">
      <c r="B1048" s="16" t="s">
        <v>291</v>
      </c>
      <c r="C1048" s="16" t="s">
        <v>221</v>
      </c>
      <c r="D1048" s="16">
        <v>4</v>
      </c>
      <c r="E1048" s="16" t="s">
        <v>5</v>
      </c>
      <c r="F1048" s="16" t="s">
        <v>160</v>
      </c>
      <c r="G1048" s="87" t="s">
        <v>326</v>
      </c>
      <c r="H1048" s="17">
        <v>5489.0770987915539</v>
      </c>
      <c r="I1048" s="48" t="s">
        <v>327</v>
      </c>
    </row>
    <row r="1049" spans="2:9" x14ac:dyDescent="0.3">
      <c r="B1049" s="16" t="s">
        <v>291</v>
      </c>
      <c r="C1049" s="16" t="s">
        <v>221</v>
      </c>
      <c r="D1049" s="16">
        <v>17</v>
      </c>
      <c r="E1049" s="16" t="s">
        <v>9</v>
      </c>
      <c r="F1049" s="16" t="s">
        <v>146</v>
      </c>
      <c r="G1049" s="87" t="s">
        <v>328</v>
      </c>
      <c r="H1049" s="17">
        <v>100019.45162959131</v>
      </c>
      <c r="I1049" s="48" t="s">
        <v>329</v>
      </c>
    </row>
    <row r="1050" spans="2:9" x14ac:dyDescent="0.3">
      <c r="B1050" s="16" t="s">
        <v>291</v>
      </c>
      <c r="C1050" s="16" t="s">
        <v>221</v>
      </c>
      <c r="D1050" s="16">
        <v>21</v>
      </c>
      <c r="E1050" s="16" t="s">
        <v>13</v>
      </c>
      <c r="F1050" s="16" t="s">
        <v>146</v>
      </c>
      <c r="G1050" s="87" t="s">
        <v>330</v>
      </c>
      <c r="H1050" s="17">
        <v>94602.079643539502</v>
      </c>
      <c r="I1050" s="48" t="s">
        <v>329</v>
      </c>
    </row>
    <row r="1051" spans="2:9" x14ac:dyDescent="0.3">
      <c r="B1051" s="16" t="s">
        <v>291</v>
      </c>
      <c r="C1051" s="16" t="s">
        <v>221</v>
      </c>
      <c r="D1051" s="16">
        <v>28</v>
      </c>
      <c r="E1051" s="16" t="s">
        <v>17</v>
      </c>
      <c r="F1051" s="16" t="s">
        <v>146</v>
      </c>
      <c r="G1051" s="87" t="s">
        <v>331</v>
      </c>
      <c r="H1051" s="17">
        <v>104282.45191816054</v>
      </c>
      <c r="I1051" s="48" t="s">
        <v>329</v>
      </c>
    </row>
    <row r="1052" spans="2:9" x14ac:dyDescent="0.3">
      <c r="B1052" s="16" t="s">
        <v>291</v>
      </c>
      <c r="C1052" s="16" t="s">
        <v>221</v>
      </c>
      <c r="D1052" s="16">
        <v>29</v>
      </c>
      <c r="E1052" s="16" t="s">
        <v>21</v>
      </c>
      <c r="F1052" s="16" t="s">
        <v>146</v>
      </c>
      <c r="G1052" s="87" t="s">
        <v>332</v>
      </c>
      <c r="H1052" s="17">
        <v>104282.45191816054</v>
      </c>
      <c r="I1052" s="48" t="s">
        <v>329</v>
      </c>
    </row>
    <row r="1053" spans="2:9" x14ac:dyDescent="0.3">
      <c r="B1053" s="16" t="s">
        <v>291</v>
      </c>
      <c r="C1053" s="16" t="s">
        <v>221</v>
      </c>
      <c r="D1053" s="16">
        <v>30</v>
      </c>
      <c r="E1053" s="16" t="s">
        <v>25</v>
      </c>
      <c r="F1053" s="16" t="s">
        <v>146</v>
      </c>
      <c r="G1053" s="87" t="s">
        <v>333</v>
      </c>
      <c r="H1053" s="17">
        <v>104282.45191816054</v>
      </c>
      <c r="I1053" s="48" t="s">
        <v>329</v>
      </c>
    </row>
    <row r="1054" spans="2:9" x14ac:dyDescent="0.3">
      <c r="B1054" s="16" t="s">
        <v>291</v>
      </c>
      <c r="C1054" s="16" t="s">
        <v>221</v>
      </c>
      <c r="D1054" s="16">
        <v>31</v>
      </c>
      <c r="E1054" s="16" t="s">
        <v>29</v>
      </c>
      <c r="F1054" s="16" t="s">
        <v>146</v>
      </c>
      <c r="G1054" s="87" t="s">
        <v>334</v>
      </c>
      <c r="H1054" s="17">
        <v>104282.45191816054</v>
      </c>
      <c r="I1054" s="48" t="s">
        <v>329</v>
      </c>
    </row>
    <row r="1055" spans="2:9" x14ac:dyDescent="0.3">
      <c r="B1055" s="16" t="s">
        <v>291</v>
      </c>
      <c r="C1055" s="16" t="s">
        <v>221</v>
      </c>
      <c r="D1055" s="16">
        <v>39</v>
      </c>
      <c r="E1055" s="16" t="s">
        <v>33</v>
      </c>
      <c r="F1055" s="16" t="s">
        <v>335</v>
      </c>
      <c r="G1055" s="87" t="s">
        <v>336</v>
      </c>
      <c r="H1055" s="17">
        <v>97.87579460336616</v>
      </c>
      <c r="I1055" s="48" t="s">
        <v>337</v>
      </c>
    </row>
    <row r="1056" spans="2:9" x14ac:dyDescent="0.3">
      <c r="B1056" s="16" t="s">
        <v>291</v>
      </c>
      <c r="C1056" s="16" t="s">
        <v>221</v>
      </c>
      <c r="D1056" s="16">
        <v>45</v>
      </c>
      <c r="E1056" s="16" t="s">
        <v>35</v>
      </c>
      <c r="F1056" s="16" t="s">
        <v>160</v>
      </c>
      <c r="G1056" s="87" t="s">
        <v>338</v>
      </c>
      <c r="H1056" s="17">
        <v>9520</v>
      </c>
      <c r="I1056" s="48" t="s">
        <v>327</v>
      </c>
    </row>
    <row r="1057" spans="2:9" x14ac:dyDescent="0.3">
      <c r="B1057" s="16" t="s">
        <v>291</v>
      </c>
      <c r="C1057" s="16" t="s">
        <v>221</v>
      </c>
      <c r="D1057" s="16">
        <v>66</v>
      </c>
      <c r="E1057" s="16" t="s">
        <v>37</v>
      </c>
      <c r="F1057" s="16" t="s">
        <v>160</v>
      </c>
      <c r="G1057" s="87" t="s">
        <v>339</v>
      </c>
      <c r="H1057" s="17">
        <v>4597.6138827154155</v>
      </c>
      <c r="I1057" s="48" t="s">
        <v>327</v>
      </c>
    </row>
    <row r="1058" spans="2:9" x14ac:dyDescent="0.3">
      <c r="B1058" s="16" t="s">
        <v>291</v>
      </c>
      <c r="C1058" s="16" t="s">
        <v>221</v>
      </c>
      <c r="D1058" s="16">
        <v>67</v>
      </c>
      <c r="E1058" s="16" t="s">
        <v>39</v>
      </c>
      <c r="F1058" s="16" t="s">
        <v>160</v>
      </c>
      <c r="G1058" s="87" t="s">
        <v>340</v>
      </c>
      <c r="H1058" s="17">
        <v>4597.6138827154155</v>
      </c>
      <c r="I1058" s="48" t="s">
        <v>327</v>
      </c>
    </row>
    <row r="1059" spans="2:9" x14ac:dyDescent="0.3">
      <c r="B1059" s="16" t="s">
        <v>291</v>
      </c>
      <c r="C1059" s="16" t="s">
        <v>221</v>
      </c>
      <c r="D1059" s="16">
        <v>77</v>
      </c>
      <c r="E1059" s="16" t="s">
        <v>41</v>
      </c>
      <c r="F1059" s="16" t="s">
        <v>160</v>
      </c>
      <c r="G1059" s="87" t="s">
        <v>341</v>
      </c>
      <c r="H1059" s="17">
        <v>1725</v>
      </c>
      <c r="I1059" s="48" t="s">
        <v>342</v>
      </c>
    </row>
    <row r="1060" spans="2:9" x14ac:dyDescent="0.3">
      <c r="B1060" s="16" t="s">
        <v>291</v>
      </c>
      <c r="C1060" s="16" t="s">
        <v>221</v>
      </c>
      <c r="D1060" s="16">
        <v>87</v>
      </c>
      <c r="E1060" s="16" t="s">
        <v>43</v>
      </c>
      <c r="F1060" s="16" t="s">
        <v>160</v>
      </c>
      <c r="G1060" s="87" t="s">
        <v>343</v>
      </c>
      <c r="H1060" s="17">
        <v>3622.9549999999999</v>
      </c>
      <c r="I1060" s="48" t="s">
        <v>342</v>
      </c>
    </row>
    <row r="1061" spans="2:9" x14ac:dyDescent="0.3">
      <c r="B1061" s="16" t="s">
        <v>291</v>
      </c>
      <c r="C1061" s="16" t="s">
        <v>221</v>
      </c>
      <c r="D1061" s="16">
        <v>102</v>
      </c>
      <c r="E1061" s="16" t="s">
        <v>45</v>
      </c>
      <c r="F1061" s="16" t="s">
        <v>160</v>
      </c>
      <c r="G1061" s="87" t="s">
        <v>344</v>
      </c>
      <c r="H1061" s="17">
        <v>645.73229703858942</v>
      </c>
      <c r="I1061" s="48" t="s">
        <v>342</v>
      </c>
    </row>
    <row r="1062" spans="2:9" x14ac:dyDescent="0.3">
      <c r="B1062" s="16" t="s">
        <v>291</v>
      </c>
      <c r="C1062" s="16" t="s">
        <v>221</v>
      </c>
      <c r="D1062" s="16">
        <v>113</v>
      </c>
      <c r="E1062" s="16" t="s">
        <v>47</v>
      </c>
      <c r="F1062" s="16" t="s">
        <v>146</v>
      </c>
      <c r="G1062" s="87" t="s">
        <v>345</v>
      </c>
      <c r="H1062" s="17">
        <v>689724</v>
      </c>
      <c r="I1062" s="48" t="s">
        <v>346</v>
      </c>
    </row>
    <row r="1063" spans="2:9" x14ac:dyDescent="0.3">
      <c r="B1063" s="16" t="s">
        <v>291</v>
      </c>
      <c r="C1063" s="16" t="s">
        <v>221</v>
      </c>
      <c r="D1063" s="16">
        <v>114</v>
      </c>
      <c r="E1063" s="16" t="s">
        <v>49</v>
      </c>
      <c r="F1063" s="16" t="s">
        <v>146</v>
      </c>
      <c r="G1063" s="87" t="s">
        <v>347</v>
      </c>
      <c r="H1063" s="17">
        <v>730184</v>
      </c>
      <c r="I1063" s="48" t="s">
        <v>346</v>
      </c>
    </row>
    <row r="1064" spans="2:9" x14ac:dyDescent="0.3">
      <c r="B1064" s="16" t="s">
        <v>291</v>
      </c>
      <c r="C1064" s="16" t="s">
        <v>221</v>
      </c>
      <c r="D1064" s="16">
        <v>118</v>
      </c>
      <c r="E1064" s="16" t="s">
        <v>51</v>
      </c>
      <c r="F1064" s="16" t="s">
        <v>146</v>
      </c>
      <c r="G1064" s="87" t="s">
        <v>348</v>
      </c>
      <c r="H1064" s="17">
        <v>583071</v>
      </c>
      <c r="I1064" s="48" t="s">
        <v>346</v>
      </c>
    </row>
    <row r="1065" spans="2:9" x14ac:dyDescent="0.3">
      <c r="B1065" s="16" t="s">
        <v>291</v>
      </c>
      <c r="C1065" s="16" t="s">
        <v>221</v>
      </c>
      <c r="D1065" s="16">
        <v>131</v>
      </c>
      <c r="E1065" s="16" t="s">
        <v>53</v>
      </c>
      <c r="F1065" s="16" t="s">
        <v>146</v>
      </c>
      <c r="G1065" s="87" t="s">
        <v>349</v>
      </c>
      <c r="H1065" s="17">
        <v>3377.6829577518247</v>
      </c>
      <c r="I1065" s="48" t="s">
        <v>337</v>
      </c>
    </row>
    <row r="1066" spans="2:9" x14ac:dyDescent="0.3">
      <c r="B1066" s="16" t="s">
        <v>291</v>
      </c>
      <c r="C1066" s="16" t="s">
        <v>221</v>
      </c>
      <c r="D1066" s="16">
        <v>137</v>
      </c>
      <c r="E1066" s="16" t="s">
        <v>55</v>
      </c>
      <c r="F1066" s="16" t="s">
        <v>160</v>
      </c>
      <c r="G1066" s="87" t="s">
        <v>350</v>
      </c>
      <c r="H1066" s="17">
        <v>13687.535880570544</v>
      </c>
      <c r="I1066" s="48" t="s">
        <v>351</v>
      </c>
    </row>
    <row r="1067" spans="2:9" x14ac:dyDescent="0.3">
      <c r="B1067" s="16" t="s">
        <v>291</v>
      </c>
      <c r="C1067" s="16" t="s">
        <v>221</v>
      </c>
      <c r="D1067" s="16">
        <v>143</v>
      </c>
      <c r="E1067" s="16" t="s">
        <v>57</v>
      </c>
      <c r="F1067" s="16" t="s">
        <v>335</v>
      </c>
      <c r="G1067" s="87" t="s">
        <v>352</v>
      </c>
      <c r="H1067" s="17">
        <v>2688.02</v>
      </c>
      <c r="I1067" s="48" t="s">
        <v>342</v>
      </c>
    </row>
    <row r="1068" spans="2:9" x14ac:dyDescent="0.3">
      <c r="B1068" s="16" t="s">
        <v>291</v>
      </c>
      <c r="C1068" s="16" t="s">
        <v>221</v>
      </c>
      <c r="D1068" s="16">
        <v>155</v>
      </c>
      <c r="E1068" s="16" t="s">
        <v>59</v>
      </c>
      <c r="F1068" s="16" t="s">
        <v>147</v>
      </c>
      <c r="G1068" s="87" t="s">
        <v>353</v>
      </c>
      <c r="H1068" s="17">
        <v>28487.989310548404</v>
      </c>
      <c r="I1068" s="48" t="s">
        <v>354</v>
      </c>
    </row>
    <row r="1069" spans="2:9" x14ac:dyDescent="0.3">
      <c r="B1069" s="16" t="s">
        <v>291</v>
      </c>
      <c r="C1069" s="16" t="s">
        <v>221</v>
      </c>
      <c r="D1069" s="16">
        <v>156</v>
      </c>
      <c r="E1069" s="16" t="s">
        <v>61</v>
      </c>
      <c r="F1069" s="16" t="s">
        <v>147</v>
      </c>
      <c r="G1069" s="87" t="s">
        <v>355</v>
      </c>
      <c r="H1069" s="17">
        <v>13376.968893648824</v>
      </c>
      <c r="I1069" s="48" t="s">
        <v>354</v>
      </c>
    </row>
    <row r="1070" spans="2:9" x14ac:dyDescent="0.3">
      <c r="B1070" s="16" t="s">
        <v>291</v>
      </c>
      <c r="C1070" s="16" t="s">
        <v>221</v>
      </c>
      <c r="D1070" s="16">
        <v>222</v>
      </c>
      <c r="E1070" s="16" t="s">
        <v>63</v>
      </c>
      <c r="F1070" s="16" t="s">
        <v>146</v>
      </c>
      <c r="G1070" s="87" t="s">
        <v>356</v>
      </c>
      <c r="H1070" s="17">
        <v>81265.804449042946</v>
      </c>
      <c r="I1070" s="48" t="s">
        <v>329</v>
      </c>
    </row>
    <row r="1071" spans="2:9" x14ac:dyDescent="0.3">
      <c r="B1071" s="16" t="s">
        <v>291</v>
      </c>
      <c r="C1071" s="16" t="s">
        <v>221</v>
      </c>
      <c r="D1071" s="16">
        <v>224</v>
      </c>
      <c r="E1071" s="16" t="s">
        <v>65</v>
      </c>
      <c r="F1071" s="16" t="s">
        <v>146</v>
      </c>
      <c r="G1071" s="87" t="s">
        <v>357</v>
      </c>
      <c r="H1071" s="17">
        <v>81265.804449042946</v>
      </c>
      <c r="I1071" s="48" t="s">
        <v>329</v>
      </c>
    </row>
    <row r="1072" spans="2:9" x14ac:dyDescent="0.3">
      <c r="B1072" s="16" t="s">
        <v>291</v>
      </c>
      <c r="C1072" s="16" t="s">
        <v>221</v>
      </c>
      <c r="D1072" s="16">
        <v>229</v>
      </c>
      <c r="E1072" s="16" t="s">
        <v>67</v>
      </c>
      <c r="F1072" s="16" t="s">
        <v>146</v>
      </c>
      <c r="G1072" s="87" t="s">
        <v>358</v>
      </c>
      <c r="H1072" s="17">
        <v>24171.367477151238</v>
      </c>
      <c r="I1072" s="48" t="s">
        <v>329</v>
      </c>
    </row>
    <row r="1073" spans="2:9" x14ac:dyDescent="0.3">
      <c r="B1073" s="16" t="s">
        <v>291</v>
      </c>
      <c r="C1073" s="16" t="s">
        <v>221</v>
      </c>
      <c r="D1073" s="16">
        <v>232</v>
      </c>
      <c r="E1073" s="16" t="s">
        <v>69</v>
      </c>
      <c r="F1073" s="16" t="s">
        <v>146</v>
      </c>
      <c r="G1073" s="87" t="s">
        <v>359</v>
      </c>
      <c r="H1073" s="17">
        <v>74181.093291946891</v>
      </c>
      <c r="I1073" s="48" t="s">
        <v>329</v>
      </c>
    </row>
    <row r="1074" spans="2:9" x14ac:dyDescent="0.3">
      <c r="B1074" s="16" t="s">
        <v>291</v>
      </c>
      <c r="C1074" s="16" t="s">
        <v>221</v>
      </c>
      <c r="D1074" s="16">
        <v>237</v>
      </c>
      <c r="E1074" s="16" t="s">
        <v>70</v>
      </c>
      <c r="F1074" s="16" t="s">
        <v>146</v>
      </c>
      <c r="G1074" s="87" t="s">
        <v>360</v>
      </c>
      <c r="H1074" s="17">
        <v>50009.725814795653</v>
      </c>
      <c r="I1074" s="48" t="s">
        <v>329</v>
      </c>
    </row>
    <row r="1075" spans="2:9" x14ac:dyDescent="0.3">
      <c r="B1075" s="16" t="s">
        <v>291</v>
      </c>
      <c r="C1075" s="16" t="s">
        <v>221</v>
      </c>
      <c r="D1075" s="16">
        <v>238</v>
      </c>
      <c r="E1075" s="16" t="s">
        <v>71</v>
      </c>
      <c r="F1075" s="16" t="s">
        <v>146</v>
      </c>
      <c r="G1075" s="87" t="s">
        <v>361</v>
      </c>
      <c r="H1075" s="17">
        <v>50009.725814795653</v>
      </c>
      <c r="I1075" s="48" t="s">
        <v>329</v>
      </c>
    </row>
    <row r="1076" spans="2:9" x14ac:dyDescent="0.3">
      <c r="B1076" s="16" t="s">
        <v>291</v>
      </c>
      <c r="C1076" s="16" t="s">
        <v>221</v>
      </c>
      <c r="D1076" s="16">
        <v>241</v>
      </c>
      <c r="E1076" s="16" t="s">
        <v>72</v>
      </c>
      <c r="F1076" s="16" t="s">
        <v>146</v>
      </c>
      <c r="G1076" s="87" t="s">
        <v>362</v>
      </c>
      <c r="H1076" s="17">
        <v>50009.725814795653</v>
      </c>
      <c r="I1076" s="48" t="s">
        <v>329</v>
      </c>
    </row>
    <row r="1077" spans="2:9" x14ac:dyDescent="0.3">
      <c r="B1077" s="16" t="s">
        <v>291</v>
      </c>
      <c r="C1077" s="16" t="s">
        <v>221</v>
      </c>
      <c r="D1077" s="16">
        <v>242</v>
      </c>
      <c r="E1077" s="16" t="s">
        <v>73</v>
      </c>
      <c r="F1077" s="16" t="s">
        <v>146</v>
      </c>
      <c r="G1077" s="87" t="s">
        <v>363</v>
      </c>
      <c r="H1077" s="17">
        <v>50009.725814795653</v>
      </c>
      <c r="I1077" s="48" t="s">
        <v>329</v>
      </c>
    </row>
    <row r="1078" spans="2:9" x14ac:dyDescent="0.3">
      <c r="B1078" s="16" t="s">
        <v>291</v>
      </c>
      <c r="C1078" s="16" t="s">
        <v>221</v>
      </c>
      <c r="D1078" s="16">
        <v>245</v>
      </c>
      <c r="E1078" s="16" t="s">
        <v>74</v>
      </c>
      <c r="F1078" s="16" t="s">
        <v>146</v>
      </c>
      <c r="G1078" s="87" t="s">
        <v>364</v>
      </c>
      <c r="H1078" s="17">
        <v>25004.862907397826</v>
      </c>
      <c r="I1078" s="48" t="s">
        <v>329</v>
      </c>
    </row>
    <row r="1079" spans="2:9" x14ac:dyDescent="0.3">
      <c r="B1079" s="16" t="s">
        <v>291</v>
      </c>
      <c r="C1079" s="16" t="s">
        <v>221</v>
      </c>
      <c r="D1079" s="16">
        <v>273</v>
      </c>
      <c r="E1079" s="16" t="s">
        <v>75</v>
      </c>
      <c r="F1079" s="16" t="s">
        <v>146</v>
      </c>
      <c r="G1079" s="87" t="s">
        <v>365</v>
      </c>
      <c r="H1079" s="17">
        <v>600448.02421107097</v>
      </c>
      <c r="I1079" s="48" t="s">
        <v>346</v>
      </c>
    </row>
    <row r="1080" spans="2:9" x14ac:dyDescent="0.3">
      <c r="B1080" s="16" t="s">
        <v>291</v>
      </c>
      <c r="C1080" s="16" t="s">
        <v>221</v>
      </c>
      <c r="D1080" s="16">
        <v>284</v>
      </c>
      <c r="E1080" s="16" t="s">
        <v>76</v>
      </c>
      <c r="F1080" s="16" t="s">
        <v>146</v>
      </c>
      <c r="G1080" s="87" t="s">
        <v>366</v>
      </c>
      <c r="H1080" s="17">
        <v>75014.588722193497</v>
      </c>
      <c r="I1080" s="48" t="s">
        <v>329</v>
      </c>
    </row>
    <row r="1081" spans="2:9" x14ac:dyDescent="0.3">
      <c r="B1081" s="16" t="s">
        <v>291</v>
      </c>
      <c r="C1081" s="16" t="s">
        <v>221</v>
      </c>
      <c r="D1081" s="16">
        <v>304</v>
      </c>
      <c r="E1081" s="16" t="s">
        <v>77</v>
      </c>
      <c r="F1081" s="16" t="s">
        <v>165</v>
      </c>
      <c r="G1081" s="87" t="s">
        <v>367</v>
      </c>
      <c r="H1081" s="17">
        <v>1491.1119185291211</v>
      </c>
      <c r="I1081" s="48" t="s">
        <v>368</v>
      </c>
    </row>
    <row r="1082" spans="2:9" x14ac:dyDescent="0.3">
      <c r="B1082" s="16" t="s">
        <v>291</v>
      </c>
      <c r="C1082" s="16" t="s">
        <v>221</v>
      </c>
      <c r="D1082" s="16">
        <v>305</v>
      </c>
      <c r="E1082" s="16" t="s">
        <v>78</v>
      </c>
      <c r="F1082" s="16" t="s">
        <v>165</v>
      </c>
      <c r="G1082" s="87" t="s">
        <v>369</v>
      </c>
      <c r="H1082" s="17">
        <v>10741.705465751824</v>
      </c>
      <c r="I1082" s="48" t="s">
        <v>368</v>
      </c>
    </row>
    <row r="1083" spans="2:9" x14ac:dyDescent="0.3">
      <c r="B1083" s="16" t="s">
        <v>291</v>
      </c>
      <c r="C1083" s="16" t="s">
        <v>221</v>
      </c>
      <c r="D1083" s="20">
        <v>426</v>
      </c>
      <c r="E1083" s="20" t="s">
        <v>79</v>
      </c>
      <c r="F1083" s="20" t="s">
        <v>146</v>
      </c>
      <c r="G1083" s="88" t="s">
        <v>370</v>
      </c>
      <c r="H1083" s="21">
        <v>66457.20292131562</v>
      </c>
      <c r="I1083" s="49" t="s">
        <v>329</v>
      </c>
    </row>
    <row r="1084" spans="2:9" x14ac:dyDescent="0.3">
      <c r="B1084" s="16" t="s">
        <v>291</v>
      </c>
      <c r="C1084" s="16" t="s">
        <v>222</v>
      </c>
      <c r="D1084" s="16">
        <v>4</v>
      </c>
      <c r="E1084" s="16" t="s">
        <v>5</v>
      </c>
      <c r="F1084" s="16" t="s">
        <v>160</v>
      </c>
      <c r="G1084" s="87" t="s">
        <v>326</v>
      </c>
      <c r="H1084" s="17">
        <v>5489.0770987915539</v>
      </c>
      <c r="I1084" s="48" t="s">
        <v>327</v>
      </c>
    </row>
    <row r="1085" spans="2:9" x14ac:dyDescent="0.3">
      <c r="B1085" s="16" t="s">
        <v>291</v>
      </c>
      <c r="C1085" s="16" t="s">
        <v>222</v>
      </c>
      <c r="D1085" s="16">
        <v>17</v>
      </c>
      <c r="E1085" s="16" t="s">
        <v>9</v>
      </c>
      <c r="F1085" s="16" t="s">
        <v>146</v>
      </c>
      <c r="G1085" s="87" t="s">
        <v>328</v>
      </c>
      <c r="H1085" s="17">
        <v>100019.45162959131</v>
      </c>
      <c r="I1085" s="48" t="s">
        <v>329</v>
      </c>
    </row>
    <row r="1086" spans="2:9" x14ac:dyDescent="0.3">
      <c r="B1086" s="16" t="s">
        <v>291</v>
      </c>
      <c r="C1086" s="16" t="s">
        <v>222</v>
      </c>
      <c r="D1086" s="16">
        <v>21</v>
      </c>
      <c r="E1086" s="16" t="s">
        <v>13</v>
      </c>
      <c r="F1086" s="16" t="s">
        <v>146</v>
      </c>
      <c r="G1086" s="87" t="s">
        <v>330</v>
      </c>
      <c r="H1086" s="17">
        <v>94602.079643539502</v>
      </c>
      <c r="I1086" s="48" t="s">
        <v>329</v>
      </c>
    </row>
    <row r="1087" spans="2:9" x14ac:dyDescent="0.3">
      <c r="B1087" s="16" t="s">
        <v>291</v>
      </c>
      <c r="C1087" s="16" t="s">
        <v>222</v>
      </c>
      <c r="D1087" s="16">
        <v>28</v>
      </c>
      <c r="E1087" s="16" t="s">
        <v>17</v>
      </c>
      <c r="F1087" s="16" t="s">
        <v>146</v>
      </c>
      <c r="G1087" s="87" t="s">
        <v>331</v>
      </c>
      <c r="H1087" s="17">
        <v>81769.08488250339</v>
      </c>
      <c r="I1087" s="48" t="s">
        <v>329</v>
      </c>
    </row>
    <row r="1088" spans="2:9" x14ac:dyDescent="0.3">
      <c r="B1088" s="16" t="s">
        <v>291</v>
      </c>
      <c r="C1088" s="16" t="s">
        <v>222</v>
      </c>
      <c r="D1088" s="16">
        <v>29</v>
      </c>
      <c r="E1088" s="16" t="s">
        <v>21</v>
      </c>
      <c r="F1088" s="16" t="s">
        <v>146</v>
      </c>
      <c r="G1088" s="87" t="s">
        <v>332</v>
      </c>
      <c r="H1088" s="17">
        <v>81601.957543594923</v>
      </c>
      <c r="I1088" s="48" t="s">
        <v>329</v>
      </c>
    </row>
    <row r="1089" spans="2:9" x14ac:dyDescent="0.3">
      <c r="B1089" s="16" t="s">
        <v>291</v>
      </c>
      <c r="C1089" s="16" t="s">
        <v>222</v>
      </c>
      <c r="D1089" s="16">
        <v>30</v>
      </c>
      <c r="E1089" s="16" t="s">
        <v>25</v>
      </c>
      <c r="F1089" s="16" t="s">
        <v>146</v>
      </c>
      <c r="G1089" s="87" t="s">
        <v>333</v>
      </c>
      <c r="H1089" s="17">
        <v>81936.212221411843</v>
      </c>
      <c r="I1089" s="48" t="s">
        <v>329</v>
      </c>
    </row>
    <row r="1090" spans="2:9" x14ac:dyDescent="0.3">
      <c r="B1090" s="16" t="s">
        <v>291</v>
      </c>
      <c r="C1090" s="16" t="s">
        <v>222</v>
      </c>
      <c r="D1090" s="16">
        <v>31</v>
      </c>
      <c r="E1090" s="16" t="s">
        <v>29</v>
      </c>
      <c r="F1090" s="16" t="s">
        <v>146</v>
      </c>
      <c r="G1090" s="87" t="s">
        <v>334</v>
      </c>
      <c r="H1090" s="17">
        <v>81601.957543594923</v>
      </c>
      <c r="I1090" s="48" t="s">
        <v>329</v>
      </c>
    </row>
    <row r="1091" spans="2:9" x14ac:dyDescent="0.3">
      <c r="B1091" s="16" t="s">
        <v>291</v>
      </c>
      <c r="C1091" s="16" t="s">
        <v>222</v>
      </c>
      <c r="D1091" s="16">
        <v>39</v>
      </c>
      <c r="E1091" s="16" t="s">
        <v>33</v>
      </c>
      <c r="F1091" s="16" t="s">
        <v>335</v>
      </c>
      <c r="G1091" s="87" t="s">
        <v>336</v>
      </c>
      <c r="H1091" s="17">
        <v>107.00499610157785</v>
      </c>
      <c r="I1091" s="48" t="s">
        <v>337</v>
      </c>
    </row>
    <row r="1092" spans="2:9" x14ac:dyDescent="0.3">
      <c r="B1092" s="16" t="s">
        <v>291</v>
      </c>
      <c r="C1092" s="16" t="s">
        <v>222</v>
      </c>
      <c r="D1092" s="16">
        <v>45</v>
      </c>
      <c r="E1092" s="16" t="s">
        <v>35</v>
      </c>
      <c r="F1092" s="16" t="s">
        <v>160</v>
      </c>
      <c r="G1092" s="87" t="s">
        <v>338</v>
      </c>
      <c r="H1092" s="17">
        <v>9520</v>
      </c>
      <c r="I1092" s="48" t="s">
        <v>327</v>
      </c>
    </row>
    <row r="1093" spans="2:9" x14ac:dyDescent="0.3">
      <c r="B1093" s="16" t="s">
        <v>291</v>
      </c>
      <c r="C1093" s="16" t="s">
        <v>222</v>
      </c>
      <c r="D1093" s="16">
        <v>66</v>
      </c>
      <c r="E1093" s="16" t="s">
        <v>37</v>
      </c>
      <c r="F1093" s="16" t="s">
        <v>160</v>
      </c>
      <c r="G1093" s="87" t="s">
        <v>339</v>
      </c>
      <c r="H1093" s="17">
        <v>4597.6138827154155</v>
      </c>
      <c r="I1093" s="48" t="s">
        <v>327</v>
      </c>
    </row>
    <row r="1094" spans="2:9" x14ac:dyDescent="0.3">
      <c r="B1094" s="16" t="s">
        <v>291</v>
      </c>
      <c r="C1094" s="16" t="s">
        <v>222</v>
      </c>
      <c r="D1094" s="16">
        <v>67</v>
      </c>
      <c r="E1094" s="16" t="s">
        <v>39</v>
      </c>
      <c r="F1094" s="16" t="s">
        <v>160</v>
      </c>
      <c r="G1094" s="87" t="s">
        <v>340</v>
      </c>
      <c r="H1094" s="17">
        <v>4597.6138827154155</v>
      </c>
      <c r="I1094" s="48" t="s">
        <v>327</v>
      </c>
    </row>
    <row r="1095" spans="2:9" x14ac:dyDescent="0.3">
      <c r="B1095" s="16" t="s">
        <v>291</v>
      </c>
      <c r="C1095" s="16" t="s">
        <v>222</v>
      </c>
      <c r="D1095" s="16">
        <v>77</v>
      </c>
      <c r="E1095" s="16" t="s">
        <v>41</v>
      </c>
      <c r="F1095" s="16" t="s">
        <v>160</v>
      </c>
      <c r="G1095" s="87" t="s">
        <v>341</v>
      </c>
      <c r="H1095" s="17">
        <v>1725</v>
      </c>
      <c r="I1095" s="48" t="s">
        <v>342</v>
      </c>
    </row>
    <row r="1096" spans="2:9" x14ac:dyDescent="0.3">
      <c r="B1096" s="16" t="s">
        <v>291</v>
      </c>
      <c r="C1096" s="16" t="s">
        <v>222</v>
      </c>
      <c r="D1096" s="16">
        <v>87</v>
      </c>
      <c r="E1096" s="16" t="s">
        <v>43</v>
      </c>
      <c r="F1096" s="16" t="s">
        <v>160</v>
      </c>
      <c r="G1096" s="87" t="s">
        <v>343</v>
      </c>
      <c r="H1096" s="17">
        <v>3622.9549999999999</v>
      </c>
      <c r="I1096" s="48" t="s">
        <v>342</v>
      </c>
    </row>
    <row r="1097" spans="2:9" x14ac:dyDescent="0.3">
      <c r="B1097" s="16" t="s">
        <v>291</v>
      </c>
      <c r="C1097" s="16" t="s">
        <v>222</v>
      </c>
      <c r="D1097" s="16">
        <v>102</v>
      </c>
      <c r="E1097" s="16" t="s">
        <v>45</v>
      </c>
      <c r="F1097" s="16" t="s">
        <v>160</v>
      </c>
      <c r="G1097" s="87" t="s">
        <v>344</v>
      </c>
      <c r="H1097" s="17">
        <v>645.73229703858942</v>
      </c>
      <c r="I1097" s="48" t="s">
        <v>342</v>
      </c>
    </row>
    <row r="1098" spans="2:9" x14ac:dyDescent="0.3">
      <c r="B1098" s="16" t="s">
        <v>291</v>
      </c>
      <c r="C1098" s="16" t="s">
        <v>222</v>
      </c>
      <c r="D1098" s="16">
        <v>113</v>
      </c>
      <c r="E1098" s="16" t="s">
        <v>47</v>
      </c>
      <c r="F1098" s="16" t="s">
        <v>146</v>
      </c>
      <c r="G1098" s="87" t="s">
        <v>345</v>
      </c>
      <c r="H1098" s="17">
        <v>689724</v>
      </c>
      <c r="I1098" s="48" t="s">
        <v>346</v>
      </c>
    </row>
    <row r="1099" spans="2:9" x14ac:dyDescent="0.3">
      <c r="B1099" s="16" t="s">
        <v>291</v>
      </c>
      <c r="C1099" s="16" t="s">
        <v>222</v>
      </c>
      <c r="D1099" s="16">
        <v>114</v>
      </c>
      <c r="E1099" s="16" t="s">
        <v>49</v>
      </c>
      <c r="F1099" s="16" t="s">
        <v>146</v>
      </c>
      <c r="G1099" s="87" t="s">
        <v>347</v>
      </c>
      <c r="H1099" s="17">
        <v>730184</v>
      </c>
      <c r="I1099" s="48" t="s">
        <v>346</v>
      </c>
    </row>
    <row r="1100" spans="2:9" x14ac:dyDescent="0.3">
      <c r="B1100" s="16" t="s">
        <v>291</v>
      </c>
      <c r="C1100" s="16" t="s">
        <v>222</v>
      </c>
      <c r="D1100" s="16">
        <v>118</v>
      </c>
      <c r="E1100" s="16" t="s">
        <v>51</v>
      </c>
      <c r="F1100" s="16" t="s">
        <v>146</v>
      </c>
      <c r="G1100" s="87" t="s">
        <v>348</v>
      </c>
      <c r="H1100" s="17">
        <v>583071</v>
      </c>
      <c r="I1100" s="48" t="s">
        <v>346</v>
      </c>
    </row>
    <row r="1101" spans="2:9" x14ac:dyDescent="0.3">
      <c r="B1101" s="16" t="s">
        <v>291</v>
      </c>
      <c r="C1101" s="16" t="s">
        <v>222</v>
      </c>
      <c r="D1101" s="16">
        <v>131</v>
      </c>
      <c r="E1101" s="16" t="s">
        <v>53</v>
      </c>
      <c r="F1101" s="16" t="s">
        <v>146</v>
      </c>
      <c r="G1101" s="87" t="s">
        <v>349</v>
      </c>
      <c r="H1101" s="17">
        <v>7926.7463652519828</v>
      </c>
      <c r="I1101" s="48" t="s">
        <v>337</v>
      </c>
    </row>
    <row r="1102" spans="2:9" x14ac:dyDescent="0.3">
      <c r="B1102" s="16" t="s">
        <v>291</v>
      </c>
      <c r="C1102" s="16" t="s">
        <v>222</v>
      </c>
      <c r="D1102" s="16">
        <v>137</v>
      </c>
      <c r="E1102" s="16" t="s">
        <v>55</v>
      </c>
      <c r="F1102" s="16" t="s">
        <v>160</v>
      </c>
      <c r="G1102" s="87" t="s">
        <v>350</v>
      </c>
      <c r="H1102" s="17">
        <v>8284.3754368187456</v>
      </c>
      <c r="I1102" s="48" t="s">
        <v>351</v>
      </c>
    </row>
    <row r="1103" spans="2:9" x14ac:dyDescent="0.3">
      <c r="B1103" s="16" t="s">
        <v>291</v>
      </c>
      <c r="C1103" s="16" t="s">
        <v>222</v>
      </c>
      <c r="D1103" s="16">
        <v>143</v>
      </c>
      <c r="E1103" s="16" t="s">
        <v>57</v>
      </c>
      <c r="F1103" s="16" t="s">
        <v>335</v>
      </c>
      <c r="G1103" s="87" t="s">
        <v>352</v>
      </c>
      <c r="H1103" s="17">
        <v>2688.02</v>
      </c>
      <c r="I1103" s="48" t="s">
        <v>342</v>
      </c>
    </row>
    <row r="1104" spans="2:9" x14ac:dyDescent="0.3">
      <c r="B1104" s="16" t="s">
        <v>291</v>
      </c>
      <c r="C1104" s="16" t="s">
        <v>222</v>
      </c>
      <c r="D1104" s="16">
        <v>155</v>
      </c>
      <c r="E1104" s="16" t="s">
        <v>59</v>
      </c>
      <c r="F1104" s="16" t="s">
        <v>147</v>
      </c>
      <c r="G1104" s="87" t="s">
        <v>353</v>
      </c>
      <c r="H1104" s="17">
        <v>25701.120791038229</v>
      </c>
      <c r="I1104" s="48" t="s">
        <v>354</v>
      </c>
    </row>
    <row r="1105" spans="2:9" x14ac:dyDescent="0.3">
      <c r="B1105" s="16" t="s">
        <v>291</v>
      </c>
      <c r="C1105" s="16" t="s">
        <v>222</v>
      </c>
      <c r="D1105" s="16">
        <v>156</v>
      </c>
      <c r="E1105" s="16" t="s">
        <v>61</v>
      </c>
      <c r="F1105" s="16" t="s">
        <v>147</v>
      </c>
      <c r="G1105" s="87" t="s">
        <v>355</v>
      </c>
      <c r="H1105" s="17">
        <v>13376.968893648824</v>
      </c>
      <c r="I1105" s="48" t="s">
        <v>354</v>
      </c>
    </row>
    <row r="1106" spans="2:9" x14ac:dyDescent="0.3">
      <c r="B1106" s="16" t="s">
        <v>291</v>
      </c>
      <c r="C1106" s="16" t="s">
        <v>222</v>
      </c>
      <c r="D1106" s="16">
        <v>222</v>
      </c>
      <c r="E1106" s="16" t="s">
        <v>63</v>
      </c>
      <c r="F1106" s="16" t="s">
        <v>146</v>
      </c>
      <c r="G1106" s="87" t="s">
        <v>356</v>
      </c>
      <c r="H1106" s="17">
        <v>81265.804449042946</v>
      </c>
      <c r="I1106" s="48" t="s">
        <v>329</v>
      </c>
    </row>
    <row r="1107" spans="2:9" x14ac:dyDescent="0.3">
      <c r="B1107" s="16" t="s">
        <v>291</v>
      </c>
      <c r="C1107" s="16" t="s">
        <v>222</v>
      </c>
      <c r="D1107" s="16">
        <v>224</v>
      </c>
      <c r="E1107" s="16" t="s">
        <v>65</v>
      </c>
      <c r="F1107" s="16" t="s">
        <v>146</v>
      </c>
      <c r="G1107" s="87" t="s">
        <v>357</v>
      </c>
      <c r="H1107" s="17">
        <v>81265.804449042946</v>
      </c>
      <c r="I1107" s="48" t="s">
        <v>329</v>
      </c>
    </row>
    <row r="1108" spans="2:9" x14ac:dyDescent="0.3">
      <c r="B1108" s="16" t="s">
        <v>291</v>
      </c>
      <c r="C1108" s="16" t="s">
        <v>222</v>
      </c>
      <c r="D1108" s="16">
        <v>229</v>
      </c>
      <c r="E1108" s="16" t="s">
        <v>67</v>
      </c>
      <c r="F1108" s="16" t="s">
        <v>146</v>
      </c>
      <c r="G1108" s="87" t="s">
        <v>358</v>
      </c>
      <c r="H1108" s="17">
        <v>26880.227625452666</v>
      </c>
      <c r="I1108" s="48" t="s">
        <v>329</v>
      </c>
    </row>
    <row r="1109" spans="2:9" x14ac:dyDescent="0.3">
      <c r="B1109" s="16" t="s">
        <v>291</v>
      </c>
      <c r="C1109" s="16" t="s">
        <v>222</v>
      </c>
      <c r="D1109" s="16">
        <v>232</v>
      </c>
      <c r="E1109" s="16" t="s">
        <v>69</v>
      </c>
      <c r="F1109" s="16" t="s">
        <v>146</v>
      </c>
      <c r="G1109" s="87" t="s">
        <v>359</v>
      </c>
      <c r="H1109" s="17">
        <v>81265.804449042946</v>
      </c>
      <c r="I1109" s="48" t="s">
        <v>329</v>
      </c>
    </row>
    <row r="1110" spans="2:9" x14ac:dyDescent="0.3">
      <c r="B1110" s="16" t="s">
        <v>291</v>
      </c>
      <c r="C1110" s="16" t="s">
        <v>222</v>
      </c>
      <c r="D1110" s="16">
        <v>237</v>
      </c>
      <c r="E1110" s="16" t="s">
        <v>70</v>
      </c>
      <c r="F1110" s="16" t="s">
        <v>146</v>
      </c>
      <c r="G1110" s="87" t="s">
        <v>360</v>
      </c>
      <c r="H1110" s="17">
        <v>50009.725814795653</v>
      </c>
      <c r="I1110" s="48" t="s">
        <v>329</v>
      </c>
    </row>
    <row r="1111" spans="2:9" x14ac:dyDescent="0.3">
      <c r="B1111" s="16" t="s">
        <v>291</v>
      </c>
      <c r="C1111" s="16" t="s">
        <v>222</v>
      </c>
      <c r="D1111" s="16">
        <v>238</v>
      </c>
      <c r="E1111" s="16" t="s">
        <v>71</v>
      </c>
      <c r="F1111" s="16" t="s">
        <v>146</v>
      </c>
      <c r="G1111" s="87" t="s">
        <v>361</v>
      </c>
      <c r="H1111" s="17">
        <v>50009.725814795653</v>
      </c>
      <c r="I1111" s="48" t="s">
        <v>329</v>
      </c>
    </row>
    <row r="1112" spans="2:9" x14ac:dyDescent="0.3">
      <c r="B1112" s="16" t="s">
        <v>291</v>
      </c>
      <c r="C1112" s="16" t="s">
        <v>222</v>
      </c>
      <c r="D1112" s="16">
        <v>241</v>
      </c>
      <c r="E1112" s="16" t="s">
        <v>72</v>
      </c>
      <c r="F1112" s="16" t="s">
        <v>146</v>
      </c>
      <c r="G1112" s="87" t="s">
        <v>362</v>
      </c>
      <c r="H1112" s="17">
        <v>50009.725814795653</v>
      </c>
      <c r="I1112" s="48" t="s">
        <v>329</v>
      </c>
    </row>
    <row r="1113" spans="2:9" x14ac:dyDescent="0.3">
      <c r="B1113" s="16" t="s">
        <v>291</v>
      </c>
      <c r="C1113" s="16" t="s">
        <v>222</v>
      </c>
      <c r="D1113" s="16">
        <v>242</v>
      </c>
      <c r="E1113" s="16" t="s">
        <v>73</v>
      </c>
      <c r="F1113" s="16" t="s">
        <v>146</v>
      </c>
      <c r="G1113" s="87" t="s">
        <v>363</v>
      </c>
      <c r="H1113" s="17">
        <v>50009.725814795653</v>
      </c>
      <c r="I1113" s="48" t="s">
        <v>329</v>
      </c>
    </row>
    <row r="1114" spans="2:9" x14ac:dyDescent="0.3">
      <c r="B1114" s="16" t="s">
        <v>291</v>
      </c>
      <c r="C1114" s="16" t="s">
        <v>222</v>
      </c>
      <c r="D1114" s="16">
        <v>245</v>
      </c>
      <c r="E1114" s="16" t="s">
        <v>74</v>
      </c>
      <c r="F1114" s="16" t="s">
        <v>146</v>
      </c>
      <c r="G1114" s="87" t="s">
        <v>364</v>
      </c>
      <c r="H1114" s="17">
        <v>25004.862907397826</v>
      </c>
      <c r="I1114" s="48" t="s">
        <v>329</v>
      </c>
    </row>
    <row r="1115" spans="2:9" x14ac:dyDescent="0.3">
      <c r="B1115" s="16" t="s">
        <v>291</v>
      </c>
      <c r="C1115" s="16" t="s">
        <v>222</v>
      </c>
      <c r="D1115" s="16">
        <v>273</v>
      </c>
      <c r="E1115" s="16" t="s">
        <v>75</v>
      </c>
      <c r="F1115" s="16" t="s">
        <v>146</v>
      </c>
      <c r="G1115" s="87" t="s">
        <v>365</v>
      </c>
      <c r="H1115" s="17">
        <v>434229.77420489286</v>
      </c>
      <c r="I1115" s="48" t="s">
        <v>346</v>
      </c>
    </row>
    <row r="1116" spans="2:9" x14ac:dyDescent="0.3">
      <c r="B1116" s="16" t="s">
        <v>291</v>
      </c>
      <c r="C1116" s="16" t="s">
        <v>222</v>
      </c>
      <c r="D1116" s="16">
        <v>284</v>
      </c>
      <c r="E1116" s="16" t="s">
        <v>76</v>
      </c>
      <c r="F1116" s="16" t="s">
        <v>146</v>
      </c>
      <c r="G1116" s="87" t="s">
        <v>366</v>
      </c>
      <c r="H1116" s="17">
        <v>75014.588722193497</v>
      </c>
      <c r="I1116" s="48" t="s">
        <v>329</v>
      </c>
    </row>
    <row r="1117" spans="2:9" x14ac:dyDescent="0.3">
      <c r="B1117" s="16" t="s">
        <v>291</v>
      </c>
      <c r="C1117" s="16" t="s">
        <v>222</v>
      </c>
      <c r="D1117" s="16">
        <v>304</v>
      </c>
      <c r="E1117" s="16" t="s">
        <v>77</v>
      </c>
      <c r="F1117" s="16" t="s">
        <v>165</v>
      </c>
      <c r="G1117" s="87" t="s">
        <v>367</v>
      </c>
      <c r="H1117" s="17">
        <v>1491.1119185291211</v>
      </c>
      <c r="I1117" s="48" t="s">
        <v>368</v>
      </c>
    </row>
    <row r="1118" spans="2:9" x14ac:dyDescent="0.3">
      <c r="B1118" s="16" t="s">
        <v>291</v>
      </c>
      <c r="C1118" s="16" t="s">
        <v>222</v>
      </c>
      <c r="D1118" s="16">
        <v>305</v>
      </c>
      <c r="E1118" s="16" t="s">
        <v>78</v>
      </c>
      <c r="F1118" s="16" t="s">
        <v>165</v>
      </c>
      <c r="G1118" s="87" t="s">
        <v>369</v>
      </c>
      <c r="H1118" s="17">
        <v>10741.705465751824</v>
      </c>
      <c r="I1118" s="48" t="s">
        <v>368</v>
      </c>
    </row>
    <row r="1119" spans="2:9" x14ac:dyDescent="0.3">
      <c r="B1119" s="16" t="s">
        <v>291</v>
      </c>
      <c r="C1119" s="16" t="s">
        <v>222</v>
      </c>
      <c r="D1119" s="20">
        <v>426</v>
      </c>
      <c r="E1119" s="20" t="s">
        <v>79</v>
      </c>
      <c r="F1119" s="20" t="s">
        <v>146</v>
      </c>
      <c r="G1119" s="88" t="s">
        <v>370</v>
      </c>
      <c r="H1119" s="21">
        <v>66457.20292131562</v>
      </c>
      <c r="I1119" s="49" t="s">
        <v>329</v>
      </c>
    </row>
    <row r="1120" spans="2:9" x14ac:dyDescent="0.3">
      <c r="B1120" s="16" t="s">
        <v>291</v>
      </c>
      <c r="C1120" s="16" t="s">
        <v>201</v>
      </c>
      <c r="D1120" s="16">
        <v>4</v>
      </c>
      <c r="E1120" s="16" t="s">
        <v>5</v>
      </c>
      <c r="F1120" s="16" t="s">
        <v>160</v>
      </c>
      <c r="G1120" s="87" t="s">
        <v>326</v>
      </c>
      <c r="H1120" s="17">
        <v>5489.0770987915539</v>
      </c>
      <c r="I1120" s="48" t="s">
        <v>327</v>
      </c>
    </row>
    <row r="1121" spans="2:9" x14ac:dyDescent="0.3">
      <c r="B1121" s="16" t="s">
        <v>291</v>
      </c>
      <c r="C1121" s="16" t="s">
        <v>201</v>
      </c>
      <c r="D1121" s="16">
        <v>17</v>
      </c>
      <c r="E1121" s="16" t="s">
        <v>9</v>
      </c>
      <c r="F1121" s="16" t="s">
        <v>146</v>
      </c>
      <c r="G1121" s="87" t="s">
        <v>328</v>
      </c>
      <c r="H1121" s="17">
        <v>72514.102431453677</v>
      </c>
      <c r="I1121" s="48" t="s">
        <v>329</v>
      </c>
    </row>
    <row r="1122" spans="2:9" x14ac:dyDescent="0.3">
      <c r="B1122" s="16" t="s">
        <v>291</v>
      </c>
      <c r="C1122" s="16" t="s">
        <v>201</v>
      </c>
      <c r="D1122" s="16">
        <v>21</v>
      </c>
      <c r="E1122" s="16" t="s">
        <v>13</v>
      </c>
      <c r="F1122" s="16" t="s">
        <v>146</v>
      </c>
      <c r="G1122" s="87" t="s">
        <v>330</v>
      </c>
      <c r="H1122" s="17">
        <v>75681.663714831622</v>
      </c>
      <c r="I1122" s="48" t="s">
        <v>329</v>
      </c>
    </row>
    <row r="1123" spans="2:9" x14ac:dyDescent="0.3">
      <c r="B1123" s="16" t="s">
        <v>291</v>
      </c>
      <c r="C1123" s="16" t="s">
        <v>201</v>
      </c>
      <c r="D1123" s="16">
        <v>28</v>
      </c>
      <c r="E1123" s="16" t="s">
        <v>17</v>
      </c>
      <c r="F1123" s="16" t="s">
        <v>146</v>
      </c>
      <c r="G1123" s="87" t="s">
        <v>331</v>
      </c>
      <c r="H1123" s="17">
        <v>80684.322042322266</v>
      </c>
      <c r="I1123" s="48" t="s">
        <v>329</v>
      </c>
    </row>
    <row r="1124" spans="2:9" x14ac:dyDescent="0.3">
      <c r="B1124" s="16" t="s">
        <v>291</v>
      </c>
      <c r="C1124" s="16" t="s">
        <v>201</v>
      </c>
      <c r="D1124" s="16">
        <v>29</v>
      </c>
      <c r="E1124" s="16" t="s">
        <v>21</v>
      </c>
      <c r="F1124" s="16" t="s">
        <v>146</v>
      </c>
      <c r="G1124" s="87" t="s">
        <v>332</v>
      </c>
      <c r="H1124" s="17">
        <v>81936.212221411843</v>
      </c>
      <c r="I1124" s="48" t="s">
        <v>329</v>
      </c>
    </row>
    <row r="1125" spans="2:9" x14ac:dyDescent="0.3">
      <c r="B1125" s="16" t="s">
        <v>291</v>
      </c>
      <c r="C1125" s="16" t="s">
        <v>201</v>
      </c>
      <c r="D1125" s="16">
        <v>30</v>
      </c>
      <c r="E1125" s="16" t="s">
        <v>25</v>
      </c>
      <c r="F1125" s="16" t="s">
        <v>146</v>
      </c>
      <c r="G1125" s="87" t="s">
        <v>333</v>
      </c>
      <c r="H1125" s="17">
        <v>81936.212221411843</v>
      </c>
      <c r="I1125" s="48" t="s">
        <v>329</v>
      </c>
    </row>
    <row r="1126" spans="2:9" x14ac:dyDescent="0.3">
      <c r="B1126" s="16" t="s">
        <v>291</v>
      </c>
      <c r="C1126" s="16" t="s">
        <v>201</v>
      </c>
      <c r="D1126" s="16">
        <v>31</v>
      </c>
      <c r="E1126" s="16" t="s">
        <v>29</v>
      </c>
      <c r="F1126" s="16" t="s">
        <v>146</v>
      </c>
      <c r="G1126" s="87" t="s">
        <v>334</v>
      </c>
      <c r="H1126" s="17">
        <v>81936.212221411843</v>
      </c>
      <c r="I1126" s="48" t="s">
        <v>329</v>
      </c>
    </row>
    <row r="1127" spans="2:9" x14ac:dyDescent="0.3">
      <c r="B1127" s="16" t="s">
        <v>291</v>
      </c>
      <c r="C1127" s="16" t="s">
        <v>201</v>
      </c>
      <c r="D1127" s="16">
        <v>39</v>
      </c>
      <c r="E1127" s="16" t="s">
        <v>33</v>
      </c>
      <c r="F1127" s="16" t="s">
        <v>335</v>
      </c>
      <c r="G1127" s="87" t="s">
        <v>336</v>
      </c>
      <c r="H1127" s="17">
        <v>97.87579460336616</v>
      </c>
      <c r="I1127" s="48" t="s">
        <v>337</v>
      </c>
    </row>
    <row r="1128" spans="2:9" x14ac:dyDescent="0.3">
      <c r="B1128" s="16" t="s">
        <v>291</v>
      </c>
      <c r="C1128" s="16" t="s">
        <v>201</v>
      </c>
      <c r="D1128" s="16">
        <v>45</v>
      </c>
      <c r="E1128" s="16" t="s">
        <v>35</v>
      </c>
      <c r="F1128" s="16" t="s">
        <v>160</v>
      </c>
      <c r="G1128" s="87" t="s">
        <v>338</v>
      </c>
      <c r="H1128" s="17">
        <v>9520</v>
      </c>
      <c r="I1128" s="48" t="s">
        <v>327</v>
      </c>
    </row>
    <row r="1129" spans="2:9" x14ac:dyDescent="0.3">
      <c r="B1129" s="16" t="s">
        <v>291</v>
      </c>
      <c r="C1129" s="16" t="s">
        <v>201</v>
      </c>
      <c r="D1129" s="16">
        <v>66</v>
      </c>
      <c r="E1129" s="16" t="s">
        <v>37</v>
      </c>
      <c r="F1129" s="16" t="s">
        <v>160</v>
      </c>
      <c r="G1129" s="87" t="s">
        <v>339</v>
      </c>
      <c r="H1129" s="17">
        <v>5920.5078271390385</v>
      </c>
      <c r="I1129" s="48" t="s">
        <v>327</v>
      </c>
    </row>
    <row r="1130" spans="2:9" x14ac:dyDescent="0.3">
      <c r="B1130" s="16" t="s">
        <v>291</v>
      </c>
      <c r="C1130" s="16" t="s">
        <v>201</v>
      </c>
      <c r="D1130" s="16">
        <v>67</v>
      </c>
      <c r="E1130" s="16" t="s">
        <v>39</v>
      </c>
      <c r="F1130" s="16" t="s">
        <v>160</v>
      </c>
      <c r="G1130" s="87" t="s">
        <v>340</v>
      </c>
      <c r="H1130" s="17">
        <v>5855.4473015660824</v>
      </c>
      <c r="I1130" s="48" t="s">
        <v>327</v>
      </c>
    </row>
    <row r="1131" spans="2:9" x14ac:dyDescent="0.3">
      <c r="B1131" s="16" t="s">
        <v>291</v>
      </c>
      <c r="C1131" s="16" t="s">
        <v>201</v>
      </c>
      <c r="D1131" s="16">
        <v>77</v>
      </c>
      <c r="E1131" s="16" t="s">
        <v>41</v>
      </c>
      <c r="F1131" s="16" t="s">
        <v>160</v>
      </c>
      <c r="G1131" s="87" t="s">
        <v>341</v>
      </c>
      <c r="H1131" s="17">
        <v>1145.3047373144889</v>
      </c>
      <c r="I1131" s="48" t="s">
        <v>342</v>
      </c>
    </row>
    <row r="1132" spans="2:9" x14ac:dyDescent="0.3">
      <c r="B1132" s="16" t="s">
        <v>291</v>
      </c>
      <c r="C1132" s="16" t="s">
        <v>201</v>
      </c>
      <c r="D1132" s="16">
        <v>87</v>
      </c>
      <c r="E1132" s="16" t="s">
        <v>43</v>
      </c>
      <c r="F1132" s="16" t="s">
        <v>160</v>
      </c>
      <c r="G1132" s="87" t="s">
        <v>343</v>
      </c>
      <c r="H1132" s="17">
        <v>3622.9549999999999</v>
      </c>
      <c r="I1132" s="48" t="s">
        <v>342</v>
      </c>
    </row>
    <row r="1133" spans="2:9" x14ac:dyDescent="0.3">
      <c r="B1133" s="16" t="s">
        <v>291</v>
      </c>
      <c r="C1133" s="16" t="s">
        <v>201</v>
      </c>
      <c r="D1133" s="16">
        <v>102</v>
      </c>
      <c r="E1133" s="16" t="s">
        <v>45</v>
      </c>
      <c r="F1133" s="16" t="s">
        <v>160</v>
      </c>
      <c r="G1133" s="87" t="s">
        <v>344</v>
      </c>
      <c r="H1133" s="17">
        <v>645.73229703858942</v>
      </c>
      <c r="I1133" s="48" t="s">
        <v>342</v>
      </c>
    </row>
    <row r="1134" spans="2:9" x14ac:dyDescent="0.3">
      <c r="B1134" s="16" t="s">
        <v>291</v>
      </c>
      <c r="C1134" s="16" t="s">
        <v>201</v>
      </c>
      <c r="D1134" s="16">
        <v>113</v>
      </c>
      <c r="E1134" s="16" t="s">
        <v>47</v>
      </c>
      <c r="F1134" s="16" t="s">
        <v>146</v>
      </c>
      <c r="G1134" s="87" t="s">
        <v>345</v>
      </c>
      <c r="H1134" s="17">
        <v>689724</v>
      </c>
      <c r="I1134" s="48" t="s">
        <v>346</v>
      </c>
    </row>
    <row r="1135" spans="2:9" x14ac:dyDescent="0.3">
      <c r="B1135" s="16" t="s">
        <v>291</v>
      </c>
      <c r="C1135" s="16" t="s">
        <v>201</v>
      </c>
      <c r="D1135" s="16">
        <v>114</v>
      </c>
      <c r="E1135" s="16" t="s">
        <v>49</v>
      </c>
      <c r="F1135" s="16" t="s">
        <v>146</v>
      </c>
      <c r="G1135" s="87" t="s">
        <v>347</v>
      </c>
      <c r="H1135" s="17">
        <v>730184</v>
      </c>
      <c r="I1135" s="48" t="s">
        <v>346</v>
      </c>
    </row>
    <row r="1136" spans="2:9" x14ac:dyDescent="0.3">
      <c r="B1136" s="16" t="s">
        <v>291</v>
      </c>
      <c r="C1136" s="16" t="s">
        <v>201</v>
      </c>
      <c r="D1136" s="16">
        <v>118</v>
      </c>
      <c r="E1136" s="16" t="s">
        <v>51</v>
      </c>
      <c r="F1136" s="16" t="s">
        <v>146</v>
      </c>
      <c r="G1136" s="87" t="s">
        <v>348</v>
      </c>
      <c r="H1136" s="17">
        <v>583071</v>
      </c>
      <c r="I1136" s="48" t="s">
        <v>346</v>
      </c>
    </row>
    <row r="1137" spans="2:9" x14ac:dyDescent="0.3">
      <c r="B1137" s="16" t="s">
        <v>291</v>
      </c>
      <c r="C1137" s="16" t="s">
        <v>201</v>
      </c>
      <c r="D1137" s="16">
        <v>131</v>
      </c>
      <c r="E1137" s="16" t="s">
        <v>53</v>
      </c>
      <c r="F1137" s="16" t="s">
        <v>146</v>
      </c>
      <c r="G1137" s="87" t="s">
        <v>349</v>
      </c>
      <c r="H1137" s="17">
        <v>5738.0078086288004</v>
      </c>
      <c r="I1137" s="48" t="s">
        <v>337</v>
      </c>
    </row>
    <row r="1138" spans="2:9" x14ac:dyDescent="0.3">
      <c r="B1138" s="16" t="s">
        <v>291</v>
      </c>
      <c r="C1138" s="16" t="s">
        <v>201</v>
      </c>
      <c r="D1138" s="16">
        <v>137</v>
      </c>
      <c r="E1138" s="16" t="s">
        <v>55</v>
      </c>
      <c r="F1138" s="16" t="s">
        <v>160</v>
      </c>
      <c r="G1138" s="87" t="s">
        <v>350</v>
      </c>
      <c r="H1138" s="17">
        <v>8284.3754368187456</v>
      </c>
      <c r="I1138" s="48" t="s">
        <v>351</v>
      </c>
    </row>
    <row r="1139" spans="2:9" x14ac:dyDescent="0.3">
      <c r="B1139" s="16" t="s">
        <v>291</v>
      </c>
      <c r="C1139" s="16" t="s">
        <v>201</v>
      </c>
      <c r="D1139" s="16">
        <v>143</v>
      </c>
      <c r="E1139" s="16" t="s">
        <v>57</v>
      </c>
      <c r="F1139" s="16" t="s">
        <v>335</v>
      </c>
      <c r="G1139" s="87" t="s">
        <v>352</v>
      </c>
      <c r="H1139" s="17">
        <v>2688.02</v>
      </c>
      <c r="I1139" s="48" t="s">
        <v>342</v>
      </c>
    </row>
    <row r="1140" spans="2:9" x14ac:dyDescent="0.3">
      <c r="B1140" s="16" t="s">
        <v>291</v>
      </c>
      <c r="C1140" s="16" t="s">
        <v>201</v>
      </c>
      <c r="D1140" s="16">
        <v>155</v>
      </c>
      <c r="E1140" s="16" t="s">
        <v>59</v>
      </c>
      <c r="F1140" s="16" t="s">
        <v>147</v>
      </c>
      <c r="G1140" s="87" t="s">
        <v>353</v>
      </c>
      <c r="H1140" s="17">
        <v>25701.120791038229</v>
      </c>
      <c r="I1140" s="48" t="s">
        <v>354</v>
      </c>
    </row>
    <row r="1141" spans="2:9" x14ac:dyDescent="0.3">
      <c r="B1141" s="16" t="s">
        <v>291</v>
      </c>
      <c r="C1141" s="16" t="s">
        <v>201</v>
      </c>
      <c r="D1141" s="16">
        <v>156</v>
      </c>
      <c r="E1141" s="16" t="s">
        <v>61</v>
      </c>
      <c r="F1141" s="16" t="s">
        <v>147</v>
      </c>
      <c r="G1141" s="87" t="s">
        <v>355</v>
      </c>
      <c r="H1141" s="17">
        <v>13376.968893648824</v>
      </c>
      <c r="I1141" s="48" t="s">
        <v>354</v>
      </c>
    </row>
    <row r="1142" spans="2:9" x14ac:dyDescent="0.3">
      <c r="B1142" s="16" t="s">
        <v>291</v>
      </c>
      <c r="C1142" s="16" t="s">
        <v>201</v>
      </c>
      <c r="D1142" s="16">
        <v>222</v>
      </c>
      <c r="E1142" s="16" t="s">
        <v>63</v>
      </c>
      <c r="F1142" s="16" t="s">
        <v>146</v>
      </c>
      <c r="G1142" s="87" t="s">
        <v>356</v>
      </c>
      <c r="H1142" s="17">
        <v>67513.129849974139</v>
      </c>
      <c r="I1142" s="48" t="s">
        <v>329</v>
      </c>
    </row>
    <row r="1143" spans="2:9" x14ac:dyDescent="0.3">
      <c r="B1143" s="16" t="s">
        <v>291</v>
      </c>
      <c r="C1143" s="16" t="s">
        <v>201</v>
      </c>
      <c r="D1143" s="16">
        <v>224</v>
      </c>
      <c r="E1143" s="16" t="s">
        <v>65</v>
      </c>
      <c r="F1143" s="16" t="s">
        <v>146</v>
      </c>
      <c r="G1143" s="87" t="s">
        <v>357</v>
      </c>
      <c r="H1143" s="17">
        <v>67513.129849974139</v>
      </c>
      <c r="I1143" s="48" t="s">
        <v>329</v>
      </c>
    </row>
    <row r="1144" spans="2:9" x14ac:dyDescent="0.3">
      <c r="B1144" s="16" t="s">
        <v>291</v>
      </c>
      <c r="C1144" s="16" t="s">
        <v>201</v>
      </c>
      <c r="D1144" s="16">
        <v>229</v>
      </c>
      <c r="E1144" s="16" t="s">
        <v>67</v>
      </c>
      <c r="F1144" s="16" t="s">
        <v>146</v>
      </c>
      <c r="G1144" s="87" t="s">
        <v>358</v>
      </c>
      <c r="H1144" s="17">
        <v>43758.510087946204</v>
      </c>
      <c r="I1144" s="48" t="s">
        <v>329</v>
      </c>
    </row>
    <row r="1145" spans="2:9" x14ac:dyDescent="0.3">
      <c r="B1145" s="16" t="s">
        <v>291</v>
      </c>
      <c r="C1145" s="16" t="s">
        <v>201</v>
      </c>
      <c r="D1145" s="16">
        <v>232</v>
      </c>
      <c r="E1145" s="16" t="s">
        <v>69</v>
      </c>
      <c r="F1145" s="16" t="s">
        <v>146</v>
      </c>
      <c r="G1145" s="87" t="s">
        <v>359</v>
      </c>
      <c r="H1145" s="17">
        <v>65012.643559234355</v>
      </c>
      <c r="I1145" s="48" t="s">
        <v>329</v>
      </c>
    </row>
    <row r="1146" spans="2:9" x14ac:dyDescent="0.3">
      <c r="B1146" s="16" t="s">
        <v>291</v>
      </c>
      <c r="C1146" s="16" t="s">
        <v>201</v>
      </c>
      <c r="D1146" s="16">
        <v>237</v>
      </c>
      <c r="E1146" s="16" t="s">
        <v>70</v>
      </c>
      <c r="F1146" s="16" t="s">
        <v>146</v>
      </c>
      <c r="G1146" s="87" t="s">
        <v>360</v>
      </c>
      <c r="H1146" s="17">
        <v>65012.643559234355</v>
      </c>
      <c r="I1146" s="48" t="s">
        <v>329</v>
      </c>
    </row>
    <row r="1147" spans="2:9" x14ac:dyDescent="0.3">
      <c r="B1147" s="16" t="s">
        <v>291</v>
      </c>
      <c r="C1147" s="16" t="s">
        <v>201</v>
      </c>
      <c r="D1147" s="16">
        <v>238</v>
      </c>
      <c r="E1147" s="16" t="s">
        <v>71</v>
      </c>
      <c r="F1147" s="16" t="s">
        <v>146</v>
      </c>
      <c r="G1147" s="87" t="s">
        <v>361</v>
      </c>
      <c r="H1147" s="17">
        <v>65012.643559234355</v>
      </c>
      <c r="I1147" s="48" t="s">
        <v>329</v>
      </c>
    </row>
    <row r="1148" spans="2:9" x14ac:dyDescent="0.3">
      <c r="B1148" s="16" t="s">
        <v>291</v>
      </c>
      <c r="C1148" s="16" t="s">
        <v>201</v>
      </c>
      <c r="D1148" s="16">
        <v>241</v>
      </c>
      <c r="E1148" s="16" t="s">
        <v>72</v>
      </c>
      <c r="F1148" s="16" t="s">
        <v>146</v>
      </c>
      <c r="G1148" s="87" t="s">
        <v>362</v>
      </c>
      <c r="H1148" s="17">
        <v>52141.225959080293</v>
      </c>
      <c r="I1148" s="48" t="s">
        <v>329</v>
      </c>
    </row>
    <row r="1149" spans="2:9" x14ac:dyDescent="0.3">
      <c r="B1149" s="16" t="s">
        <v>291</v>
      </c>
      <c r="C1149" s="16" t="s">
        <v>201</v>
      </c>
      <c r="D1149" s="16">
        <v>242</v>
      </c>
      <c r="E1149" s="16" t="s">
        <v>73</v>
      </c>
      <c r="F1149" s="16" t="s">
        <v>146</v>
      </c>
      <c r="G1149" s="87" t="s">
        <v>363</v>
      </c>
      <c r="H1149" s="17">
        <v>52141.225959080293</v>
      </c>
      <c r="I1149" s="48" t="s">
        <v>329</v>
      </c>
    </row>
    <row r="1150" spans="2:9" x14ac:dyDescent="0.3">
      <c r="B1150" s="16" t="s">
        <v>291</v>
      </c>
      <c r="C1150" s="16" t="s">
        <v>201</v>
      </c>
      <c r="D1150" s="16">
        <v>245</v>
      </c>
      <c r="E1150" s="16" t="s">
        <v>74</v>
      </c>
      <c r="F1150" s="16" t="s">
        <v>146</v>
      </c>
      <c r="G1150" s="87" t="s">
        <v>364</v>
      </c>
      <c r="H1150" s="17">
        <v>37243.732827914486</v>
      </c>
      <c r="I1150" s="48" t="s">
        <v>329</v>
      </c>
    </row>
    <row r="1151" spans="2:9" x14ac:dyDescent="0.3">
      <c r="B1151" s="16" t="s">
        <v>291</v>
      </c>
      <c r="C1151" s="16" t="s">
        <v>201</v>
      </c>
      <c r="D1151" s="16">
        <v>273</v>
      </c>
      <c r="E1151" s="16" t="s">
        <v>75</v>
      </c>
      <c r="F1151" s="16" t="s">
        <v>146</v>
      </c>
      <c r="G1151" s="87" t="s">
        <v>365</v>
      </c>
      <c r="H1151" s="17">
        <v>434229.77420489286</v>
      </c>
      <c r="I1151" s="48" t="s">
        <v>346</v>
      </c>
    </row>
    <row r="1152" spans="2:9" x14ac:dyDescent="0.3">
      <c r="B1152" s="16" t="s">
        <v>291</v>
      </c>
      <c r="C1152" s="16" t="s">
        <v>201</v>
      </c>
      <c r="D1152" s="16">
        <v>284</v>
      </c>
      <c r="E1152" s="16" t="s">
        <v>76</v>
      </c>
      <c r="F1152" s="16" t="s">
        <v>146</v>
      </c>
      <c r="G1152" s="87" t="s">
        <v>366</v>
      </c>
      <c r="H1152" s="17">
        <v>56260.941541645123</v>
      </c>
      <c r="I1152" s="48" t="s">
        <v>329</v>
      </c>
    </row>
    <row r="1153" spans="2:9" x14ac:dyDescent="0.3">
      <c r="B1153" s="16" t="s">
        <v>291</v>
      </c>
      <c r="C1153" s="16" t="s">
        <v>201</v>
      </c>
      <c r="D1153" s="16">
        <v>304</v>
      </c>
      <c r="E1153" s="16" t="s">
        <v>77</v>
      </c>
      <c r="F1153" s="16" t="s">
        <v>165</v>
      </c>
      <c r="G1153" s="87" t="s">
        <v>367</v>
      </c>
      <c r="H1153" s="17">
        <v>1491.1119185291211</v>
      </c>
      <c r="I1153" s="48" t="s">
        <v>368</v>
      </c>
    </row>
    <row r="1154" spans="2:9" x14ac:dyDescent="0.3">
      <c r="B1154" s="16" t="s">
        <v>291</v>
      </c>
      <c r="C1154" s="16" t="s">
        <v>201</v>
      </c>
      <c r="D1154" s="16">
        <v>305</v>
      </c>
      <c r="E1154" s="16" t="s">
        <v>78</v>
      </c>
      <c r="F1154" s="16" t="s">
        <v>165</v>
      </c>
      <c r="G1154" s="87" t="s">
        <v>369</v>
      </c>
      <c r="H1154" s="17">
        <v>10741.705465751824</v>
      </c>
      <c r="I1154" s="48" t="s">
        <v>368</v>
      </c>
    </row>
    <row r="1155" spans="2:9" x14ac:dyDescent="0.3">
      <c r="B1155" s="16" t="s">
        <v>291</v>
      </c>
      <c r="C1155" s="16" t="s">
        <v>201</v>
      </c>
      <c r="D1155" s="20">
        <v>426</v>
      </c>
      <c r="E1155" s="20" t="s">
        <v>79</v>
      </c>
      <c r="F1155" s="20" t="s">
        <v>146</v>
      </c>
      <c r="G1155" s="88" t="s">
        <v>370</v>
      </c>
      <c r="H1155" s="21">
        <v>66457.20292131562</v>
      </c>
      <c r="I1155" s="49" t="s">
        <v>329</v>
      </c>
    </row>
    <row r="1156" spans="2:9" x14ac:dyDescent="0.3">
      <c r="B1156" s="16" t="s">
        <v>291</v>
      </c>
      <c r="C1156" s="16" t="s">
        <v>202</v>
      </c>
      <c r="D1156" s="16">
        <v>4</v>
      </c>
      <c r="E1156" s="16" t="s">
        <v>5</v>
      </c>
      <c r="F1156" s="16" t="s">
        <v>160</v>
      </c>
      <c r="G1156" s="87" t="s">
        <v>326</v>
      </c>
      <c r="H1156" s="17">
        <v>5489.0770987915539</v>
      </c>
      <c r="I1156" s="48" t="s">
        <v>327</v>
      </c>
    </row>
    <row r="1157" spans="2:9" x14ac:dyDescent="0.3">
      <c r="B1157" s="16" t="s">
        <v>291</v>
      </c>
      <c r="C1157" s="16" t="s">
        <v>202</v>
      </c>
      <c r="D1157" s="16">
        <v>17</v>
      </c>
      <c r="E1157" s="16" t="s">
        <v>9</v>
      </c>
      <c r="F1157" s="16" t="s">
        <v>146</v>
      </c>
      <c r="G1157" s="87" t="s">
        <v>328</v>
      </c>
      <c r="H1157" s="17">
        <v>116553.91722710813</v>
      </c>
      <c r="I1157" s="48" t="s">
        <v>329</v>
      </c>
    </row>
    <row r="1158" spans="2:9" x14ac:dyDescent="0.3">
      <c r="B1158" s="16" t="s">
        <v>291</v>
      </c>
      <c r="C1158" s="16" t="s">
        <v>202</v>
      </c>
      <c r="D1158" s="16">
        <v>21</v>
      </c>
      <c r="E1158" s="16" t="s">
        <v>13</v>
      </c>
      <c r="F1158" s="16" t="s">
        <v>146</v>
      </c>
      <c r="G1158" s="87" t="s">
        <v>330</v>
      </c>
      <c r="H1158" s="17">
        <v>109172.06126970651</v>
      </c>
      <c r="I1158" s="48" t="s">
        <v>329</v>
      </c>
    </row>
    <row r="1159" spans="2:9" x14ac:dyDescent="0.3">
      <c r="B1159" s="16" t="s">
        <v>291</v>
      </c>
      <c r="C1159" s="16" t="s">
        <v>202</v>
      </c>
      <c r="D1159" s="16">
        <v>28</v>
      </c>
      <c r="E1159" s="16" t="s">
        <v>17</v>
      </c>
      <c r="F1159" s="16" t="s">
        <v>146</v>
      </c>
      <c r="G1159" s="87" t="s">
        <v>331</v>
      </c>
      <c r="H1159" s="17">
        <v>89384.958786994743</v>
      </c>
      <c r="I1159" s="48" t="s">
        <v>329</v>
      </c>
    </row>
    <row r="1160" spans="2:9" x14ac:dyDescent="0.3">
      <c r="B1160" s="16" t="s">
        <v>291</v>
      </c>
      <c r="C1160" s="16" t="s">
        <v>202</v>
      </c>
      <c r="D1160" s="16">
        <v>29</v>
      </c>
      <c r="E1160" s="16" t="s">
        <v>21</v>
      </c>
      <c r="F1160" s="16" t="s">
        <v>146</v>
      </c>
      <c r="G1160" s="87" t="s">
        <v>332</v>
      </c>
      <c r="H1160" s="17">
        <v>89384.958786994743</v>
      </c>
      <c r="I1160" s="48" t="s">
        <v>329</v>
      </c>
    </row>
    <row r="1161" spans="2:9" x14ac:dyDescent="0.3">
      <c r="B1161" s="16" t="s">
        <v>291</v>
      </c>
      <c r="C1161" s="16" t="s">
        <v>202</v>
      </c>
      <c r="D1161" s="16">
        <v>30</v>
      </c>
      <c r="E1161" s="16" t="s">
        <v>25</v>
      </c>
      <c r="F1161" s="16" t="s">
        <v>146</v>
      </c>
      <c r="G1161" s="87" t="s">
        <v>333</v>
      </c>
      <c r="H1161" s="17">
        <v>89384.958786994743</v>
      </c>
      <c r="I1161" s="48" t="s">
        <v>329</v>
      </c>
    </row>
    <row r="1162" spans="2:9" x14ac:dyDescent="0.3">
      <c r="B1162" s="16" t="s">
        <v>291</v>
      </c>
      <c r="C1162" s="16" t="s">
        <v>202</v>
      </c>
      <c r="D1162" s="16">
        <v>31</v>
      </c>
      <c r="E1162" s="16" t="s">
        <v>29</v>
      </c>
      <c r="F1162" s="16" t="s">
        <v>146</v>
      </c>
      <c r="G1162" s="87" t="s">
        <v>334</v>
      </c>
      <c r="H1162" s="17">
        <v>89384.958786994743</v>
      </c>
      <c r="I1162" s="48" t="s">
        <v>329</v>
      </c>
    </row>
    <row r="1163" spans="2:9" x14ac:dyDescent="0.3">
      <c r="B1163" s="16" t="s">
        <v>291</v>
      </c>
      <c r="C1163" s="16" t="s">
        <v>202</v>
      </c>
      <c r="D1163" s="16">
        <v>39</v>
      </c>
      <c r="E1163" s="16" t="s">
        <v>33</v>
      </c>
      <c r="F1163" s="16" t="s">
        <v>335</v>
      </c>
      <c r="G1163" s="87" t="s">
        <v>336</v>
      </c>
      <c r="H1163" s="17">
        <v>97.87579460336616</v>
      </c>
      <c r="I1163" s="48" t="s">
        <v>337</v>
      </c>
    </row>
    <row r="1164" spans="2:9" x14ac:dyDescent="0.3">
      <c r="B1164" s="16" t="s">
        <v>291</v>
      </c>
      <c r="C1164" s="16" t="s">
        <v>202</v>
      </c>
      <c r="D1164" s="16">
        <v>45</v>
      </c>
      <c r="E1164" s="16" t="s">
        <v>35</v>
      </c>
      <c r="F1164" s="16" t="s">
        <v>160</v>
      </c>
      <c r="G1164" s="87" t="s">
        <v>338</v>
      </c>
      <c r="H1164" s="17">
        <v>9520</v>
      </c>
      <c r="I1164" s="48" t="s">
        <v>327</v>
      </c>
    </row>
    <row r="1165" spans="2:9" x14ac:dyDescent="0.3">
      <c r="B1165" s="16" t="s">
        <v>291</v>
      </c>
      <c r="C1165" s="16" t="s">
        <v>202</v>
      </c>
      <c r="D1165" s="16">
        <v>66</v>
      </c>
      <c r="E1165" s="16" t="s">
        <v>37</v>
      </c>
      <c r="F1165" s="16" t="s">
        <v>160</v>
      </c>
      <c r="G1165" s="87" t="s">
        <v>339</v>
      </c>
      <c r="H1165" s="17">
        <v>8165.8505473822643</v>
      </c>
      <c r="I1165" s="48" t="s">
        <v>327</v>
      </c>
    </row>
    <row r="1166" spans="2:9" x14ac:dyDescent="0.3">
      <c r="B1166" s="16" t="s">
        <v>291</v>
      </c>
      <c r="C1166" s="16" t="s">
        <v>202</v>
      </c>
      <c r="D1166" s="16">
        <v>67</v>
      </c>
      <c r="E1166" s="16" t="s">
        <v>39</v>
      </c>
      <c r="F1166" s="16" t="s">
        <v>160</v>
      </c>
      <c r="G1166" s="87" t="s">
        <v>340</v>
      </c>
      <c r="H1166" s="17">
        <v>5285.8462636264858</v>
      </c>
      <c r="I1166" s="48" t="s">
        <v>327</v>
      </c>
    </row>
    <row r="1167" spans="2:9" x14ac:dyDescent="0.3">
      <c r="B1167" s="16" t="s">
        <v>291</v>
      </c>
      <c r="C1167" s="16" t="s">
        <v>202</v>
      </c>
      <c r="D1167" s="16">
        <v>77</v>
      </c>
      <c r="E1167" s="16" t="s">
        <v>41</v>
      </c>
      <c r="F1167" s="16" t="s">
        <v>160</v>
      </c>
      <c r="G1167" s="87" t="s">
        <v>341</v>
      </c>
      <c r="H1167" s="17">
        <v>1725</v>
      </c>
      <c r="I1167" s="48" t="s">
        <v>342</v>
      </c>
    </row>
    <row r="1168" spans="2:9" x14ac:dyDescent="0.3">
      <c r="B1168" s="16" t="s">
        <v>291</v>
      </c>
      <c r="C1168" s="16" t="s">
        <v>202</v>
      </c>
      <c r="D1168" s="16">
        <v>87</v>
      </c>
      <c r="E1168" s="16" t="s">
        <v>43</v>
      </c>
      <c r="F1168" s="16" t="s">
        <v>160</v>
      </c>
      <c r="G1168" s="87" t="s">
        <v>343</v>
      </c>
      <c r="H1168" s="17">
        <v>3622.9549999999999</v>
      </c>
      <c r="I1168" s="48" t="s">
        <v>342</v>
      </c>
    </row>
    <row r="1169" spans="2:9" x14ac:dyDescent="0.3">
      <c r="B1169" s="16" t="s">
        <v>291</v>
      </c>
      <c r="C1169" s="16" t="s">
        <v>202</v>
      </c>
      <c r="D1169" s="16">
        <v>102</v>
      </c>
      <c r="E1169" s="16" t="s">
        <v>45</v>
      </c>
      <c r="F1169" s="16" t="s">
        <v>160</v>
      </c>
      <c r="G1169" s="87" t="s">
        <v>344</v>
      </c>
      <c r="H1169" s="17">
        <v>645.73229703858942</v>
      </c>
      <c r="I1169" s="48" t="s">
        <v>342</v>
      </c>
    </row>
    <row r="1170" spans="2:9" x14ac:dyDescent="0.3">
      <c r="B1170" s="16" t="s">
        <v>291</v>
      </c>
      <c r="C1170" s="16" t="s">
        <v>202</v>
      </c>
      <c r="D1170" s="16">
        <v>113</v>
      </c>
      <c r="E1170" s="16" t="s">
        <v>47</v>
      </c>
      <c r="F1170" s="16" t="s">
        <v>146</v>
      </c>
      <c r="G1170" s="87" t="s">
        <v>345</v>
      </c>
      <c r="H1170" s="17">
        <v>689724</v>
      </c>
      <c r="I1170" s="48" t="s">
        <v>346</v>
      </c>
    </row>
    <row r="1171" spans="2:9" x14ac:dyDescent="0.3">
      <c r="B1171" s="16" t="s">
        <v>291</v>
      </c>
      <c r="C1171" s="16" t="s">
        <v>202</v>
      </c>
      <c r="D1171" s="16">
        <v>114</v>
      </c>
      <c r="E1171" s="16" t="s">
        <v>49</v>
      </c>
      <c r="F1171" s="16" t="s">
        <v>146</v>
      </c>
      <c r="G1171" s="87" t="s">
        <v>347</v>
      </c>
      <c r="H1171" s="17">
        <v>730184</v>
      </c>
      <c r="I1171" s="48" t="s">
        <v>346</v>
      </c>
    </row>
    <row r="1172" spans="2:9" x14ac:dyDescent="0.3">
      <c r="B1172" s="16" t="s">
        <v>291</v>
      </c>
      <c r="C1172" s="16" t="s">
        <v>202</v>
      </c>
      <c r="D1172" s="16">
        <v>118</v>
      </c>
      <c r="E1172" s="16" t="s">
        <v>51</v>
      </c>
      <c r="F1172" s="16" t="s">
        <v>146</v>
      </c>
      <c r="G1172" s="87" t="s">
        <v>348</v>
      </c>
      <c r="H1172" s="17">
        <v>583071</v>
      </c>
      <c r="I1172" s="48" t="s">
        <v>346</v>
      </c>
    </row>
    <row r="1173" spans="2:9" x14ac:dyDescent="0.3">
      <c r="B1173" s="16" t="s">
        <v>291</v>
      </c>
      <c r="C1173" s="16" t="s">
        <v>202</v>
      </c>
      <c r="D1173" s="16">
        <v>131</v>
      </c>
      <c r="E1173" s="16" t="s">
        <v>53</v>
      </c>
      <c r="F1173" s="16" t="s">
        <v>146</v>
      </c>
      <c r="G1173" s="87" t="s">
        <v>349</v>
      </c>
      <c r="H1173" s="17">
        <v>3377.6829577518247</v>
      </c>
      <c r="I1173" s="48" t="s">
        <v>337</v>
      </c>
    </row>
    <row r="1174" spans="2:9" x14ac:dyDescent="0.3">
      <c r="B1174" s="16" t="s">
        <v>291</v>
      </c>
      <c r="C1174" s="16" t="s">
        <v>202</v>
      </c>
      <c r="D1174" s="16">
        <v>137</v>
      </c>
      <c r="E1174" s="16" t="s">
        <v>55</v>
      </c>
      <c r="F1174" s="16" t="s">
        <v>160</v>
      </c>
      <c r="G1174" s="87" t="s">
        <v>350</v>
      </c>
      <c r="H1174" s="17">
        <v>8284.3754368187456</v>
      </c>
      <c r="I1174" s="48" t="s">
        <v>351</v>
      </c>
    </row>
    <row r="1175" spans="2:9" x14ac:dyDescent="0.3">
      <c r="B1175" s="16" t="s">
        <v>291</v>
      </c>
      <c r="C1175" s="16" t="s">
        <v>202</v>
      </c>
      <c r="D1175" s="16">
        <v>143</v>
      </c>
      <c r="E1175" s="16" t="s">
        <v>57</v>
      </c>
      <c r="F1175" s="16" t="s">
        <v>335</v>
      </c>
      <c r="G1175" s="87" t="s">
        <v>352</v>
      </c>
      <c r="H1175" s="17">
        <v>2688.02</v>
      </c>
      <c r="I1175" s="48" t="s">
        <v>342</v>
      </c>
    </row>
    <row r="1176" spans="2:9" x14ac:dyDescent="0.3">
      <c r="B1176" s="16" t="s">
        <v>291</v>
      </c>
      <c r="C1176" s="16" t="s">
        <v>202</v>
      </c>
      <c r="D1176" s="16">
        <v>155</v>
      </c>
      <c r="E1176" s="16" t="s">
        <v>59</v>
      </c>
      <c r="F1176" s="16" t="s">
        <v>147</v>
      </c>
      <c r="G1176" s="87" t="s">
        <v>353</v>
      </c>
      <c r="H1176" s="17">
        <v>22109.156921447349</v>
      </c>
      <c r="I1176" s="48" t="s">
        <v>354</v>
      </c>
    </row>
    <row r="1177" spans="2:9" x14ac:dyDescent="0.3">
      <c r="B1177" s="16" t="s">
        <v>291</v>
      </c>
      <c r="C1177" s="16" t="s">
        <v>202</v>
      </c>
      <c r="D1177" s="16">
        <v>156</v>
      </c>
      <c r="E1177" s="16" t="s">
        <v>61</v>
      </c>
      <c r="F1177" s="16" t="s">
        <v>147</v>
      </c>
      <c r="G1177" s="87" t="s">
        <v>355</v>
      </c>
      <c r="H1177" s="17">
        <v>21004.318379490433</v>
      </c>
      <c r="I1177" s="48" t="s">
        <v>354</v>
      </c>
    </row>
    <row r="1178" spans="2:9" x14ac:dyDescent="0.3">
      <c r="B1178" s="16" t="s">
        <v>291</v>
      </c>
      <c r="C1178" s="16" t="s">
        <v>202</v>
      </c>
      <c r="D1178" s="16">
        <v>222</v>
      </c>
      <c r="E1178" s="16" t="s">
        <v>63</v>
      </c>
      <c r="F1178" s="16" t="s">
        <v>146</v>
      </c>
      <c r="G1178" s="87" t="s">
        <v>356</v>
      </c>
      <c r="H1178" s="17">
        <v>74487.465655828972</v>
      </c>
      <c r="I1178" s="48" t="s">
        <v>329</v>
      </c>
    </row>
    <row r="1179" spans="2:9" x14ac:dyDescent="0.3">
      <c r="B1179" s="16" t="s">
        <v>291</v>
      </c>
      <c r="C1179" s="16" t="s">
        <v>202</v>
      </c>
      <c r="D1179" s="16">
        <v>224</v>
      </c>
      <c r="E1179" s="16" t="s">
        <v>65</v>
      </c>
      <c r="F1179" s="16" t="s">
        <v>146</v>
      </c>
      <c r="G1179" s="87" t="s">
        <v>357</v>
      </c>
      <c r="H1179" s="17">
        <v>74487.465655828972</v>
      </c>
      <c r="I1179" s="48" t="s">
        <v>329</v>
      </c>
    </row>
    <row r="1180" spans="2:9" x14ac:dyDescent="0.3">
      <c r="B1180" s="16" t="s">
        <v>291</v>
      </c>
      <c r="C1180" s="16" t="s">
        <v>202</v>
      </c>
      <c r="D1180" s="16">
        <v>229</v>
      </c>
      <c r="E1180" s="16" t="s">
        <v>67</v>
      </c>
      <c r="F1180" s="16" t="s">
        <v>146</v>
      </c>
      <c r="G1180" s="87" t="s">
        <v>358</v>
      </c>
      <c r="H1180" s="17">
        <v>34273.332091739961</v>
      </c>
      <c r="I1180" s="48" t="s">
        <v>329</v>
      </c>
    </row>
    <row r="1181" spans="2:9" x14ac:dyDescent="0.3">
      <c r="B1181" s="16" t="s">
        <v>291</v>
      </c>
      <c r="C1181" s="16" t="s">
        <v>202</v>
      </c>
      <c r="D1181" s="16">
        <v>232</v>
      </c>
      <c r="E1181" s="16" t="s">
        <v>69</v>
      </c>
      <c r="F1181" s="16" t="s">
        <v>146</v>
      </c>
      <c r="G1181" s="87" t="s">
        <v>359</v>
      </c>
      <c r="H1181" s="17">
        <v>70013.61614071393</v>
      </c>
      <c r="I1181" s="48" t="s">
        <v>329</v>
      </c>
    </row>
    <row r="1182" spans="2:9" x14ac:dyDescent="0.3">
      <c r="B1182" s="16" t="s">
        <v>291</v>
      </c>
      <c r="C1182" s="16" t="s">
        <v>202</v>
      </c>
      <c r="D1182" s="16">
        <v>237</v>
      </c>
      <c r="E1182" s="16" t="s">
        <v>70</v>
      </c>
      <c r="F1182" s="16" t="s">
        <v>146</v>
      </c>
      <c r="G1182" s="87" t="s">
        <v>360</v>
      </c>
      <c r="H1182" s="17">
        <v>59589.972524663164</v>
      </c>
      <c r="I1182" s="48" t="s">
        <v>329</v>
      </c>
    </row>
    <row r="1183" spans="2:9" x14ac:dyDescent="0.3">
      <c r="B1183" s="16" t="s">
        <v>291</v>
      </c>
      <c r="C1183" s="16" t="s">
        <v>202</v>
      </c>
      <c r="D1183" s="16">
        <v>238</v>
      </c>
      <c r="E1183" s="16" t="s">
        <v>71</v>
      </c>
      <c r="F1183" s="16" t="s">
        <v>146</v>
      </c>
      <c r="G1183" s="87" t="s">
        <v>361</v>
      </c>
      <c r="H1183" s="17">
        <v>59589.972524663164</v>
      </c>
      <c r="I1183" s="48" t="s">
        <v>329</v>
      </c>
    </row>
    <row r="1184" spans="2:9" x14ac:dyDescent="0.3">
      <c r="B1184" s="16" t="s">
        <v>291</v>
      </c>
      <c r="C1184" s="16" t="s">
        <v>202</v>
      </c>
      <c r="D1184" s="16">
        <v>241</v>
      </c>
      <c r="E1184" s="16" t="s">
        <v>72</v>
      </c>
      <c r="F1184" s="16" t="s">
        <v>146</v>
      </c>
      <c r="G1184" s="87" t="s">
        <v>362</v>
      </c>
      <c r="H1184" s="17">
        <v>44817.668411406361</v>
      </c>
      <c r="I1184" s="48" t="s">
        <v>329</v>
      </c>
    </row>
    <row r="1185" spans="2:9" x14ac:dyDescent="0.3">
      <c r="B1185" s="16" t="s">
        <v>291</v>
      </c>
      <c r="C1185" s="16" t="s">
        <v>202</v>
      </c>
      <c r="D1185" s="16">
        <v>242</v>
      </c>
      <c r="E1185" s="16" t="s">
        <v>73</v>
      </c>
      <c r="F1185" s="16" t="s">
        <v>146</v>
      </c>
      <c r="G1185" s="87" t="s">
        <v>363</v>
      </c>
      <c r="H1185" s="17">
        <v>67038.719090246072</v>
      </c>
      <c r="I1185" s="48" t="s">
        <v>329</v>
      </c>
    </row>
    <row r="1186" spans="2:9" x14ac:dyDescent="0.3">
      <c r="B1186" s="16" t="s">
        <v>291</v>
      </c>
      <c r="C1186" s="16" t="s">
        <v>202</v>
      </c>
      <c r="D1186" s="16">
        <v>245</v>
      </c>
      <c r="E1186" s="16" t="s">
        <v>74</v>
      </c>
      <c r="F1186" s="16" t="s">
        <v>146</v>
      </c>
      <c r="G1186" s="87" t="s">
        <v>364</v>
      </c>
      <c r="H1186" s="17">
        <v>59589.972524663164</v>
      </c>
      <c r="I1186" s="48" t="s">
        <v>329</v>
      </c>
    </row>
    <row r="1187" spans="2:9" x14ac:dyDescent="0.3">
      <c r="B1187" s="16" t="s">
        <v>291</v>
      </c>
      <c r="C1187" s="16" t="s">
        <v>202</v>
      </c>
      <c r="D1187" s="16">
        <v>273</v>
      </c>
      <c r="E1187" s="16" t="s">
        <v>75</v>
      </c>
      <c r="F1187" s="16" t="s">
        <v>146</v>
      </c>
      <c r="G1187" s="87" t="s">
        <v>365</v>
      </c>
      <c r="H1187" s="17">
        <v>632623.03155716509</v>
      </c>
      <c r="I1187" s="48" t="s">
        <v>346</v>
      </c>
    </row>
    <row r="1188" spans="2:9" x14ac:dyDescent="0.3">
      <c r="B1188" s="16" t="s">
        <v>291</v>
      </c>
      <c r="C1188" s="16" t="s">
        <v>202</v>
      </c>
      <c r="D1188" s="16">
        <v>284</v>
      </c>
      <c r="E1188" s="16" t="s">
        <v>76</v>
      </c>
      <c r="F1188" s="16" t="s">
        <v>146</v>
      </c>
      <c r="G1188" s="87" t="s">
        <v>366</v>
      </c>
      <c r="H1188" s="17">
        <v>103145.05949301603</v>
      </c>
      <c r="I1188" s="48" t="s">
        <v>329</v>
      </c>
    </row>
    <row r="1189" spans="2:9" x14ac:dyDescent="0.3">
      <c r="B1189" s="16" t="s">
        <v>291</v>
      </c>
      <c r="C1189" s="16" t="s">
        <v>202</v>
      </c>
      <c r="D1189" s="16">
        <v>304</v>
      </c>
      <c r="E1189" s="16" t="s">
        <v>77</v>
      </c>
      <c r="F1189" s="16" t="s">
        <v>165</v>
      </c>
      <c r="G1189" s="87" t="s">
        <v>367</v>
      </c>
      <c r="H1189" s="17">
        <v>1491.1119185291211</v>
      </c>
      <c r="I1189" s="48" t="s">
        <v>368</v>
      </c>
    </row>
    <row r="1190" spans="2:9" x14ac:dyDescent="0.3">
      <c r="B1190" s="16" t="s">
        <v>291</v>
      </c>
      <c r="C1190" s="16" t="s">
        <v>202</v>
      </c>
      <c r="D1190" s="16">
        <v>305</v>
      </c>
      <c r="E1190" s="16" t="s">
        <v>78</v>
      </c>
      <c r="F1190" s="16" t="s">
        <v>165</v>
      </c>
      <c r="G1190" s="87" t="s">
        <v>369</v>
      </c>
      <c r="H1190" s="17">
        <v>10741.705465751824</v>
      </c>
      <c r="I1190" s="48" t="s">
        <v>368</v>
      </c>
    </row>
    <row r="1191" spans="2:9" x14ac:dyDescent="0.3">
      <c r="B1191" s="16" t="s">
        <v>291</v>
      </c>
      <c r="C1191" s="16" t="s">
        <v>202</v>
      </c>
      <c r="D1191" s="20">
        <v>426</v>
      </c>
      <c r="E1191" s="20" t="s">
        <v>79</v>
      </c>
      <c r="F1191" s="20" t="s">
        <v>146</v>
      </c>
      <c r="G1191" s="88" t="s">
        <v>370</v>
      </c>
      <c r="H1191" s="21">
        <v>66457.20292131562</v>
      </c>
      <c r="I1191" s="49" t="s">
        <v>329</v>
      </c>
    </row>
    <row r="1192" spans="2:9" x14ac:dyDescent="0.3">
      <c r="B1192" s="16" t="s">
        <v>291</v>
      </c>
      <c r="C1192" s="16" t="s">
        <v>203</v>
      </c>
      <c r="D1192" s="16">
        <v>4</v>
      </c>
      <c r="E1192" s="16" t="s">
        <v>5</v>
      </c>
      <c r="F1192" s="16" t="s">
        <v>160</v>
      </c>
      <c r="G1192" s="87" t="s">
        <v>326</v>
      </c>
      <c r="H1192" s="17">
        <v>5489.0770987915539</v>
      </c>
      <c r="I1192" s="48" t="s">
        <v>327</v>
      </c>
    </row>
    <row r="1193" spans="2:9" x14ac:dyDescent="0.3">
      <c r="B1193" s="16" t="s">
        <v>291</v>
      </c>
      <c r="C1193" s="16" t="s">
        <v>203</v>
      </c>
      <c r="D1193" s="16">
        <v>17</v>
      </c>
      <c r="E1193" s="16" t="s">
        <v>9</v>
      </c>
      <c r="F1193" s="16" t="s">
        <v>146</v>
      </c>
      <c r="G1193" s="87" t="s">
        <v>328</v>
      </c>
      <c r="H1193" s="17">
        <v>67038.719090246072</v>
      </c>
      <c r="I1193" s="48" t="s">
        <v>329</v>
      </c>
    </row>
    <row r="1194" spans="2:9" x14ac:dyDescent="0.3">
      <c r="B1194" s="16" t="s">
        <v>291</v>
      </c>
      <c r="C1194" s="16" t="s">
        <v>203</v>
      </c>
      <c r="D1194" s="16">
        <v>21</v>
      </c>
      <c r="E1194" s="16" t="s">
        <v>13</v>
      </c>
      <c r="F1194" s="16" t="s">
        <v>146</v>
      </c>
      <c r="G1194" s="87" t="s">
        <v>330</v>
      </c>
      <c r="H1194" s="17">
        <v>77926.39279897594</v>
      </c>
      <c r="I1194" s="48" t="s">
        <v>329</v>
      </c>
    </row>
    <row r="1195" spans="2:9" x14ac:dyDescent="0.3">
      <c r="B1195" s="16" t="s">
        <v>291</v>
      </c>
      <c r="C1195" s="16" t="s">
        <v>203</v>
      </c>
      <c r="D1195" s="16">
        <v>28</v>
      </c>
      <c r="E1195" s="16" t="s">
        <v>17</v>
      </c>
      <c r="F1195" s="16" t="s">
        <v>146</v>
      </c>
      <c r="G1195" s="87" t="s">
        <v>331</v>
      </c>
      <c r="H1195" s="17">
        <v>81769.08488250339</v>
      </c>
      <c r="I1195" s="48" t="s">
        <v>329</v>
      </c>
    </row>
    <row r="1196" spans="2:9" x14ac:dyDescent="0.3">
      <c r="B1196" s="16" t="s">
        <v>291</v>
      </c>
      <c r="C1196" s="16" t="s">
        <v>203</v>
      </c>
      <c r="D1196" s="16">
        <v>29</v>
      </c>
      <c r="E1196" s="16" t="s">
        <v>21</v>
      </c>
      <c r="F1196" s="16" t="s">
        <v>146</v>
      </c>
      <c r="G1196" s="87" t="s">
        <v>332</v>
      </c>
      <c r="H1196" s="17">
        <v>81601.957543594923</v>
      </c>
      <c r="I1196" s="48" t="s">
        <v>329</v>
      </c>
    </row>
    <row r="1197" spans="2:9" x14ac:dyDescent="0.3">
      <c r="B1197" s="16" t="s">
        <v>291</v>
      </c>
      <c r="C1197" s="16" t="s">
        <v>203</v>
      </c>
      <c r="D1197" s="16">
        <v>30</v>
      </c>
      <c r="E1197" s="16" t="s">
        <v>25</v>
      </c>
      <c r="F1197" s="16" t="s">
        <v>146</v>
      </c>
      <c r="G1197" s="87" t="s">
        <v>333</v>
      </c>
      <c r="H1197" s="17">
        <v>81936.212221411843</v>
      </c>
      <c r="I1197" s="48" t="s">
        <v>329</v>
      </c>
    </row>
    <row r="1198" spans="2:9" x14ac:dyDescent="0.3">
      <c r="B1198" s="16" t="s">
        <v>291</v>
      </c>
      <c r="C1198" s="16" t="s">
        <v>203</v>
      </c>
      <c r="D1198" s="16">
        <v>31</v>
      </c>
      <c r="E1198" s="16" t="s">
        <v>29</v>
      </c>
      <c r="F1198" s="16" t="s">
        <v>146</v>
      </c>
      <c r="G1198" s="87" t="s">
        <v>334</v>
      </c>
      <c r="H1198" s="17">
        <v>81601.957543594923</v>
      </c>
      <c r="I1198" s="48" t="s">
        <v>329</v>
      </c>
    </row>
    <row r="1199" spans="2:9" x14ac:dyDescent="0.3">
      <c r="B1199" s="16" t="s">
        <v>291</v>
      </c>
      <c r="C1199" s="16" t="s">
        <v>203</v>
      </c>
      <c r="D1199" s="16">
        <v>39</v>
      </c>
      <c r="E1199" s="16" t="s">
        <v>33</v>
      </c>
      <c r="F1199" s="16" t="s">
        <v>335</v>
      </c>
      <c r="G1199" s="87" t="s">
        <v>336</v>
      </c>
      <c r="H1199" s="17">
        <v>107.00499610157785</v>
      </c>
      <c r="I1199" s="48" t="s">
        <v>337</v>
      </c>
    </row>
    <row r="1200" spans="2:9" x14ac:dyDescent="0.3">
      <c r="B1200" s="16" t="s">
        <v>291</v>
      </c>
      <c r="C1200" s="16" t="s">
        <v>203</v>
      </c>
      <c r="D1200" s="16">
        <v>45</v>
      </c>
      <c r="E1200" s="16" t="s">
        <v>35</v>
      </c>
      <c r="F1200" s="16" t="s">
        <v>160</v>
      </c>
      <c r="G1200" s="87" t="s">
        <v>338</v>
      </c>
      <c r="H1200" s="17">
        <v>9520</v>
      </c>
      <c r="I1200" s="48" t="s">
        <v>327</v>
      </c>
    </row>
    <row r="1201" spans="2:9" x14ac:dyDescent="0.3">
      <c r="B1201" s="16" t="s">
        <v>291</v>
      </c>
      <c r="C1201" s="16" t="s">
        <v>203</v>
      </c>
      <c r="D1201" s="16">
        <v>66</v>
      </c>
      <c r="E1201" s="16" t="s">
        <v>37</v>
      </c>
      <c r="F1201" s="16" t="s">
        <v>160</v>
      </c>
      <c r="G1201" s="87" t="s">
        <v>339</v>
      </c>
      <c r="H1201" s="17">
        <v>4597.6138827154155</v>
      </c>
      <c r="I1201" s="48" t="s">
        <v>327</v>
      </c>
    </row>
    <row r="1202" spans="2:9" x14ac:dyDescent="0.3">
      <c r="B1202" s="16" t="s">
        <v>291</v>
      </c>
      <c r="C1202" s="16" t="s">
        <v>203</v>
      </c>
      <c r="D1202" s="16">
        <v>67</v>
      </c>
      <c r="E1202" s="16" t="s">
        <v>39</v>
      </c>
      <c r="F1202" s="16" t="s">
        <v>160</v>
      </c>
      <c r="G1202" s="87" t="s">
        <v>340</v>
      </c>
      <c r="H1202" s="17">
        <v>4597.6138827154155</v>
      </c>
      <c r="I1202" s="48" t="s">
        <v>327</v>
      </c>
    </row>
    <row r="1203" spans="2:9" x14ac:dyDescent="0.3">
      <c r="B1203" s="16" t="s">
        <v>291</v>
      </c>
      <c r="C1203" s="16" t="s">
        <v>203</v>
      </c>
      <c r="D1203" s="16">
        <v>77</v>
      </c>
      <c r="E1203" s="16" t="s">
        <v>41</v>
      </c>
      <c r="F1203" s="16" t="s">
        <v>160</v>
      </c>
      <c r="G1203" s="87" t="s">
        <v>341</v>
      </c>
      <c r="H1203" s="17">
        <v>1725</v>
      </c>
      <c r="I1203" s="48" t="s">
        <v>342</v>
      </c>
    </row>
    <row r="1204" spans="2:9" x14ac:dyDescent="0.3">
      <c r="B1204" s="16" t="s">
        <v>291</v>
      </c>
      <c r="C1204" s="16" t="s">
        <v>203</v>
      </c>
      <c r="D1204" s="16">
        <v>87</v>
      </c>
      <c r="E1204" s="16" t="s">
        <v>43</v>
      </c>
      <c r="F1204" s="16" t="s">
        <v>160</v>
      </c>
      <c r="G1204" s="87" t="s">
        <v>343</v>
      </c>
      <c r="H1204" s="17">
        <v>3622.9549999999999</v>
      </c>
      <c r="I1204" s="48" t="s">
        <v>342</v>
      </c>
    </row>
    <row r="1205" spans="2:9" x14ac:dyDescent="0.3">
      <c r="B1205" s="16" t="s">
        <v>291</v>
      </c>
      <c r="C1205" s="16" t="s">
        <v>203</v>
      </c>
      <c r="D1205" s="16">
        <v>102</v>
      </c>
      <c r="E1205" s="16" t="s">
        <v>45</v>
      </c>
      <c r="F1205" s="16" t="s">
        <v>160</v>
      </c>
      <c r="G1205" s="87" t="s">
        <v>344</v>
      </c>
      <c r="H1205" s="17">
        <v>645.73229703858942</v>
      </c>
      <c r="I1205" s="48" t="s">
        <v>342</v>
      </c>
    </row>
    <row r="1206" spans="2:9" x14ac:dyDescent="0.3">
      <c r="B1206" s="16" t="s">
        <v>291</v>
      </c>
      <c r="C1206" s="16" t="s">
        <v>203</v>
      </c>
      <c r="D1206" s="16">
        <v>113</v>
      </c>
      <c r="E1206" s="16" t="s">
        <v>47</v>
      </c>
      <c r="F1206" s="16" t="s">
        <v>146</v>
      </c>
      <c r="G1206" s="87" t="s">
        <v>345</v>
      </c>
      <c r="H1206" s="17">
        <v>689724</v>
      </c>
      <c r="I1206" s="48" t="s">
        <v>346</v>
      </c>
    </row>
    <row r="1207" spans="2:9" x14ac:dyDescent="0.3">
      <c r="B1207" s="16" t="s">
        <v>291</v>
      </c>
      <c r="C1207" s="16" t="s">
        <v>203</v>
      </c>
      <c r="D1207" s="16">
        <v>114</v>
      </c>
      <c r="E1207" s="16" t="s">
        <v>49</v>
      </c>
      <c r="F1207" s="16" t="s">
        <v>146</v>
      </c>
      <c r="G1207" s="87" t="s">
        <v>347</v>
      </c>
      <c r="H1207" s="17">
        <v>730184</v>
      </c>
      <c r="I1207" s="48" t="s">
        <v>346</v>
      </c>
    </row>
    <row r="1208" spans="2:9" x14ac:dyDescent="0.3">
      <c r="B1208" s="16" t="s">
        <v>291</v>
      </c>
      <c r="C1208" s="16" t="s">
        <v>203</v>
      </c>
      <c r="D1208" s="16">
        <v>118</v>
      </c>
      <c r="E1208" s="16" t="s">
        <v>51</v>
      </c>
      <c r="F1208" s="16" t="s">
        <v>146</v>
      </c>
      <c r="G1208" s="87" t="s">
        <v>348</v>
      </c>
      <c r="H1208" s="17">
        <v>583071</v>
      </c>
      <c r="I1208" s="48" t="s">
        <v>346</v>
      </c>
    </row>
    <row r="1209" spans="2:9" x14ac:dyDescent="0.3">
      <c r="B1209" s="16" t="s">
        <v>291</v>
      </c>
      <c r="C1209" s="16" t="s">
        <v>203</v>
      </c>
      <c r="D1209" s="16">
        <v>131</v>
      </c>
      <c r="E1209" s="16" t="s">
        <v>53</v>
      </c>
      <c r="F1209" s="16" t="s">
        <v>146</v>
      </c>
      <c r="G1209" s="87" t="s">
        <v>349</v>
      </c>
      <c r="H1209" s="17">
        <v>7926.7463652519828</v>
      </c>
      <c r="I1209" s="48" t="s">
        <v>337</v>
      </c>
    </row>
    <row r="1210" spans="2:9" x14ac:dyDescent="0.3">
      <c r="B1210" s="16" t="s">
        <v>291</v>
      </c>
      <c r="C1210" s="16" t="s">
        <v>203</v>
      </c>
      <c r="D1210" s="16">
        <v>137</v>
      </c>
      <c r="E1210" s="16" t="s">
        <v>55</v>
      </c>
      <c r="F1210" s="16" t="s">
        <v>160</v>
      </c>
      <c r="G1210" s="87" t="s">
        <v>350</v>
      </c>
      <c r="H1210" s="17">
        <v>8284.3754368187456</v>
      </c>
      <c r="I1210" s="48" t="s">
        <v>351</v>
      </c>
    </row>
    <row r="1211" spans="2:9" x14ac:dyDescent="0.3">
      <c r="B1211" s="16" t="s">
        <v>291</v>
      </c>
      <c r="C1211" s="16" t="s">
        <v>203</v>
      </c>
      <c r="D1211" s="16">
        <v>143</v>
      </c>
      <c r="E1211" s="16" t="s">
        <v>57</v>
      </c>
      <c r="F1211" s="16" t="s">
        <v>335</v>
      </c>
      <c r="G1211" s="87" t="s">
        <v>352</v>
      </c>
      <c r="H1211" s="17">
        <v>2688.02</v>
      </c>
      <c r="I1211" s="48" t="s">
        <v>342</v>
      </c>
    </row>
    <row r="1212" spans="2:9" x14ac:dyDescent="0.3">
      <c r="B1212" s="16" t="s">
        <v>291</v>
      </c>
      <c r="C1212" s="16" t="s">
        <v>203</v>
      </c>
      <c r="D1212" s="16">
        <v>155</v>
      </c>
      <c r="E1212" s="16" t="s">
        <v>59</v>
      </c>
      <c r="F1212" s="16" t="s">
        <v>147</v>
      </c>
      <c r="G1212" s="87" t="s">
        <v>353</v>
      </c>
      <c r="H1212" s="17">
        <v>25701.120791038229</v>
      </c>
      <c r="I1212" s="48" t="s">
        <v>354</v>
      </c>
    </row>
    <row r="1213" spans="2:9" x14ac:dyDescent="0.3">
      <c r="B1213" s="16" t="s">
        <v>291</v>
      </c>
      <c r="C1213" s="16" t="s">
        <v>203</v>
      </c>
      <c r="D1213" s="16">
        <v>156</v>
      </c>
      <c r="E1213" s="16" t="s">
        <v>61</v>
      </c>
      <c r="F1213" s="16" t="s">
        <v>147</v>
      </c>
      <c r="G1213" s="87" t="s">
        <v>355</v>
      </c>
      <c r="H1213" s="17">
        <v>13376.968893648824</v>
      </c>
      <c r="I1213" s="48" t="s">
        <v>354</v>
      </c>
    </row>
    <row r="1214" spans="2:9" x14ac:dyDescent="0.3">
      <c r="B1214" s="16" t="s">
        <v>291</v>
      </c>
      <c r="C1214" s="16" t="s">
        <v>203</v>
      </c>
      <c r="D1214" s="16">
        <v>222</v>
      </c>
      <c r="E1214" s="16" t="s">
        <v>63</v>
      </c>
      <c r="F1214" s="16" t="s">
        <v>146</v>
      </c>
      <c r="G1214" s="87" t="s">
        <v>356</v>
      </c>
      <c r="H1214" s="17">
        <v>67411.156418525235</v>
      </c>
      <c r="I1214" s="48" t="s">
        <v>329</v>
      </c>
    </row>
    <row r="1215" spans="2:9" x14ac:dyDescent="0.3">
      <c r="B1215" s="16" t="s">
        <v>291</v>
      </c>
      <c r="C1215" s="16" t="s">
        <v>203</v>
      </c>
      <c r="D1215" s="16">
        <v>224</v>
      </c>
      <c r="E1215" s="16" t="s">
        <v>65</v>
      </c>
      <c r="F1215" s="16" t="s">
        <v>146</v>
      </c>
      <c r="G1215" s="87" t="s">
        <v>357</v>
      </c>
      <c r="H1215" s="17">
        <v>67411.156418525235</v>
      </c>
      <c r="I1215" s="48" t="s">
        <v>329</v>
      </c>
    </row>
    <row r="1216" spans="2:9" x14ac:dyDescent="0.3">
      <c r="B1216" s="16" t="s">
        <v>291</v>
      </c>
      <c r="C1216" s="16" t="s">
        <v>203</v>
      </c>
      <c r="D1216" s="16">
        <v>229</v>
      </c>
      <c r="E1216" s="16" t="s">
        <v>67</v>
      </c>
      <c r="F1216" s="16" t="s">
        <v>146</v>
      </c>
      <c r="G1216" s="87" t="s">
        <v>358</v>
      </c>
      <c r="H1216" s="17">
        <v>32774.484888564744</v>
      </c>
      <c r="I1216" s="48" t="s">
        <v>329</v>
      </c>
    </row>
    <row r="1217" spans="2:9" x14ac:dyDescent="0.3">
      <c r="B1217" s="16" t="s">
        <v>291</v>
      </c>
      <c r="C1217" s="16" t="s">
        <v>203</v>
      </c>
      <c r="D1217" s="16">
        <v>232</v>
      </c>
      <c r="E1217" s="16" t="s">
        <v>69</v>
      </c>
      <c r="F1217" s="16" t="s">
        <v>146</v>
      </c>
      <c r="G1217" s="87" t="s">
        <v>359</v>
      </c>
      <c r="H1217" s="17">
        <v>60497.592904503123</v>
      </c>
      <c r="I1217" s="48" t="s">
        <v>329</v>
      </c>
    </row>
    <row r="1218" spans="2:9" x14ac:dyDescent="0.3">
      <c r="B1218" s="16" t="s">
        <v>291</v>
      </c>
      <c r="C1218" s="16" t="s">
        <v>203</v>
      </c>
      <c r="D1218" s="16">
        <v>237</v>
      </c>
      <c r="E1218" s="16" t="s">
        <v>70</v>
      </c>
      <c r="F1218" s="16" t="s">
        <v>146</v>
      </c>
      <c r="G1218" s="87" t="s">
        <v>360</v>
      </c>
      <c r="H1218" s="17">
        <v>59589.972524663164</v>
      </c>
      <c r="I1218" s="48" t="s">
        <v>329</v>
      </c>
    </row>
    <row r="1219" spans="2:9" x14ac:dyDescent="0.3">
      <c r="B1219" s="16" t="s">
        <v>291</v>
      </c>
      <c r="C1219" s="16" t="s">
        <v>203</v>
      </c>
      <c r="D1219" s="16">
        <v>238</v>
      </c>
      <c r="E1219" s="16" t="s">
        <v>71</v>
      </c>
      <c r="F1219" s="16" t="s">
        <v>146</v>
      </c>
      <c r="G1219" s="87" t="s">
        <v>361</v>
      </c>
      <c r="H1219" s="17">
        <v>59589.972524663164</v>
      </c>
      <c r="I1219" s="48" t="s">
        <v>329</v>
      </c>
    </row>
    <row r="1220" spans="2:9" x14ac:dyDescent="0.3">
      <c r="B1220" s="16" t="s">
        <v>291</v>
      </c>
      <c r="C1220" s="16" t="s">
        <v>203</v>
      </c>
      <c r="D1220" s="16">
        <v>241</v>
      </c>
      <c r="E1220" s="16" t="s">
        <v>72</v>
      </c>
      <c r="F1220" s="16" t="s">
        <v>146</v>
      </c>
      <c r="G1220" s="87" t="s">
        <v>362</v>
      </c>
      <c r="H1220" s="17">
        <v>60090.728596299006</v>
      </c>
      <c r="I1220" s="48" t="s">
        <v>329</v>
      </c>
    </row>
    <row r="1221" spans="2:9" x14ac:dyDescent="0.3">
      <c r="B1221" s="16" t="s">
        <v>291</v>
      </c>
      <c r="C1221" s="16" t="s">
        <v>203</v>
      </c>
      <c r="D1221" s="16">
        <v>242</v>
      </c>
      <c r="E1221" s="16" t="s">
        <v>73</v>
      </c>
      <c r="F1221" s="16" t="s">
        <v>146</v>
      </c>
      <c r="G1221" s="87" t="s">
        <v>363</v>
      </c>
      <c r="H1221" s="17">
        <v>60090.728596299006</v>
      </c>
      <c r="I1221" s="48" t="s">
        <v>329</v>
      </c>
    </row>
    <row r="1222" spans="2:9" x14ac:dyDescent="0.3">
      <c r="B1222" s="16" t="s">
        <v>291</v>
      </c>
      <c r="C1222" s="16" t="s">
        <v>203</v>
      </c>
      <c r="D1222" s="16">
        <v>245</v>
      </c>
      <c r="E1222" s="16" t="s">
        <v>74</v>
      </c>
      <c r="F1222" s="16" t="s">
        <v>146</v>
      </c>
      <c r="G1222" s="87" t="s">
        <v>364</v>
      </c>
      <c r="H1222" s="17">
        <v>37556.705372686876</v>
      </c>
      <c r="I1222" s="48" t="s">
        <v>329</v>
      </c>
    </row>
    <row r="1223" spans="2:9" x14ac:dyDescent="0.3">
      <c r="B1223" s="16" t="s">
        <v>291</v>
      </c>
      <c r="C1223" s="16" t="s">
        <v>203</v>
      </c>
      <c r="D1223" s="16">
        <v>273</v>
      </c>
      <c r="E1223" s="16" t="s">
        <v>75</v>
      </c>
      <c r="F1223" s="16" t="s">
        <v>146</v>
      </c>
      <c r="G1223" s="87" t="s">
        <v>365</v>
      </c>
      <c r="H1223" s="17">
        <v>434229.77420489286</v>
      </c>
      <c r="I1223" s="48" t="s">
        <v>346</v>
      </c>
    </row>
    <row r="1224" spans="2:9" x14ac:dyDescent="0.3">
      <c r="B1224" s="16" t="s">
        <v>291</v>
      </c>
      <c r="C1224" s="16" t="s">
        <v>203</v>
      </c>
      <c r="D1224" s="16">
        <v>284</v>
      </c>
      <c r="E1224" s="16" t="s">
        <v>76</v>
      </c>
      <c r="F1224" s="16" t="s">
        <v>146</v>
      </c>
      <c r="G1224" s="87" t="s">
        <v>366</v>
      </c>
      <c r="H1224" s="17">
        <v>56335.0580590303</v>
      </c>
      <c r="I1224" s="48" t="s">
        <v>329</v>
      </c>
    </row>
    <row r="1225" spans="2:9" x14ac:dyDescent="0.3">
      <c r="B1225" s="16" t="s">
        <v>291</v>
      </c>
      <c r="C1225" s="16" t="s">
        <v>203</v>
      </c>
      <c r="D1225" s="16">
        <v>304</v>
      </c>
      <c r="E1225" s="16" t="s">
        <v>77</v>
      </c>
      <c r="F1225" s="16" t="s">
        <v>165</v>
      </c>
      <c r="G1225" s="87" t="s">
        <v>367</v>
      </c>
      <c r="H1225" s="17">
        <v>1491.1119185291211</v>
      </c>
      <c r="I1225" s="48" t="s">
        <v>368</v>
      </c>
    </row>
    <row r="1226" spans="2:9" x14ac:dyDescent="0.3">
      <c r="B1226" s="16" t="s">
        <v>291</v>
      </c>
      <c r="C1226" s="16" t="s">
        <v>203</v>
      </c>
      <c r="D1226" s="16">
        <v>305</v>
      </c>
      <c r="E1226" s="16" t="s">
        <v>78</v>
      </c>
      <c r="F1226" s="16" t="s">
        <v>165</v>
      </c>
      <c r="G1226" s="87" t="s">
        <v>369</v>
      </c>
      <c r="H1226" s="17">
        <v>10741.705465751824</v>
      </c>
      <c r="I1226" s="48" t="s">
        <v>368</v>
      </c>
    </row>
    <row r="1227" spans="2:9" x14ac:dyDescent="0.3">
      <c r="B1227" s="16" t="s">
        <v>291</v>
      </c>
      <c r="C1227" s="16" t="s">
        <v>203</v>
      </c>
      <c r="D1227" s="20">
        <v>426</v>
      </c>
      <c r="E1227" s="20" t="s">
        <v>79</v>
      </c>
      <c r="F1227" s="20" t="s">
        <v>146</v>
      </c>
      <c r="G1227" s="88" t="s">
        <v>370</v>
      </c>
      <c r="H1227" s="21">
        <v>66457.20292131562</v>
      </c>
      <c r="I1227" s="49" t="s">
        <v>329</v>
      </c>
    </row>
    <row r="1228" spans="2:9" x14ac:dyDescent="0.3">
      <c r="B1228" s="16" t="s">
        <v>291</v>
      </c>
      <c r="C1228" s="16" t="s">
        <v>223</v>
      </c>
      <c r="D1228" s="16">
        <v>4</v>
      </c>
      <c r="E1228" s="16" t="s">
        <v>5</v>
      </c>
      <c r="F1228" s="16" t="s">
        <v>160</v>
      </c>
      <c r="G1228" s="87" t="s">
        <v>326</v>
      </c>
      <c r="H1228" s="17">
        <v>5489.0770987915539</v>
      </c>
      <c r="I1228" s="48" t="s">
        <v>327</v>
      </c>
    </row>
    <row r="1229" spans="2:9" x14ac:dyDescent="0.3">
      <c r="B1229" s="16" t="s">
        <v>291</v>
      </c>
      <c r="C1229" s="16" t="s">
        <v>223</v>
      </c>
      <c r="D1229" s="16">
        <v>17</v>
      </c>
      <c r="E1229" s="16" t="s">
        <v>9</v>
      </c>
      <c r="F1229" s="16" t="s">
        <v>146</v>
      </c>
      <c r="G1229" s="87" t="s">
        <v>328</v>
      </c>
      <c r="H1229" s="17">
        <v>100019.45162959131</v>
      </c>
      <c r="I1229" s="48" t="s">
        <v>329</v>
      </c>
    </row>
    <row r="1230" spans="2:9" x14ac:dyDescent="0.3">
      <c r="B1230" s="16" t="s">
        <v>291</v>
      </c>
      <c r="C1230" s="16" t="s">
        <v>223</v>
      </c>
      <c r="D1230" s="16">
        <v>21</v>
      </c>
      <c r="E1230" s="16" t="s">
        <v>13</v>
      </c>
      <c r="F1230" s="16" t="s">
        <v>146</v>
      </c>
      <c r="G1230" s="87" t="s">
        <v>330</v>
      </c>
      <c r="H1230" s="17">
        <v>88295.274333970199</v>
      </c>
      <c r="I1230" s="48" t="s">
        <v>329</v>
      </c>
    </row>
    <row r="1231" spans="2:9" x14ac:dyDescent="0.3">
      <c r="B1231" s="16" t="s">
        <v>291</v>
      </c>
      <c r="C1231" s="16" t="s">
        <v>223</v>
      </c>
      <c r="D1231" s="16">
        <v>28</v>
      </c>
      <c r="E1231" s="16" t="s">
        <v>17</v>
      </c>
      <c r="F1231" s="16" t="s">
        <v>146</v>
      </c>
      <c r="G1231" s="87" t="s">
        <v>331</v>
      </c>
      <c r="H1231" s="17">
        <v>74487.465655828972</v>
      </c>
      <c r="I1231" s="48" t="s">
        <v>329</v>
      </c>
    </row>
    <row r="1232" spans="2:9" x14ac:dyDescent="0.3">
      <c r="B1232" s="16" t="s">
        <v>291</v>
      </c>
      <c r="C1232" s="16" t="s">
        <v>223</v>
      </c>
      <c r="D1232" s="16">
        <v>29</v>
      </c>
      <c r="E1232" s="16" t="s">
        <v>21</v>
      </c>
      <c r="F1232" s="16" t="s">
        <v>146</v>
      </c>
      <c r="G1232" s="87" t="s">
        <v>332</v>
      </c>
      <c r="H1232" s="17">
        <v>89384.958786994743</v>
      </c>
      <c r="I1232" s="48" t="s">
        <v>329</v>
      </c>
    </row>
    <row r="1233" spans="2:9" x14ac:dyDescent="0.3">
      <c r="B1233" s="16" t="s">
        <v>291</v>
      </c>
      <c r="C1233" s="16" t="s">
        <v>223</v>
      </c>
      <c r="D1233" s="16">
        <v>30</v>
      </c>
      <c r="E1233" s="16" t="s">
        <v>25</v>
      </c>
      <c r="F1233" s="16" t="s">
        <v>146</v>
      </c>
      <c r="G1233" s="87" t="s">
        <v>333</v>
      </c>
      <c r="H1233" s="17">
        <v>89384.958786994743</v>
      </c>
      <c r="I1233" s="48" t="s">
        <v>329</v>
      </c>
    </row>
    <row r="1234" spans="2:9" x14ac:dyDescent="0.3">
      <c r="B1234" s="16" t="s">
        <v>291</v>
      </c>
      <c r="C1234" s="16" t="s">
        <v>223</v>
      </c>
      <c r="D1234" s="16">
        <v>31</v>
      </c>
      <c r="E1234" s="16" t="s">
        <v>29</v>
      </c>
      <c r="F1234" s="16" t="s">
        <v>146</v>
      </c>
      <c r="G1234" s="87" t="s">
        <v>334</v>
      </c>
      <c r="H1234" s="17">
        <v>89384.958786994743</v>
      </c>
      <c r="I1234" s="48" t="s">
        <v>329</v>
      </c>
    </row>
    <row r="1235" spans="2:9" x14ac:dyDescent="0.3">
      <c r="B1235" s="16" t="s">
        <v>291</v>
      </c>
      <c r="C1235" s="16" t="s">
        <v>223</v>
      </c>
      <c r="D1235" s="16">
        <v>39</v>
      </c>
      <c r="E1235" s="16" t="s">
        <v>33</v>
      </c>
      <c r="F1235" s="16" t="s">
        <v>335</v>
      </c>
      <c r="G1235" s="87" t="s">
        <v>336</v>
      </c>
      <c r="H1235" s="17">
        <v>97.87579460336616</v>
      </c>
      <c r="I1235" s="48" t="s">
        <v>337</v>
      </c>
    </row>
    <row r="1236" spans="2:9" x14ac:dyDescent="0.3">
      <c r="B1236" s="16" t="s">
        <v>291</v>
      </c>
      <c r="C1236" s="16" t="s">
        <v>223</v>
      </c>
      <c r="D1236" s="16">
        <v>45</v>
      </c>
      <c r="E1236" s="16" t="s">
        <v>35</v>
      </c>
      <c r="F1236" s="16" t="s">
        <v>160</v>
      </c>
      <c r="G1236" s="87" t="s">
        <v>338</v>
      </c>
      <c r="H1236" s="17">
        <v>9520</v>
      </c>
      <c r="I1236" s="48" t="s">
        <v>327</v>
      </c>
    </row>
    <row r="1237" spans="2:9" x14ac:dyDescent="0.3">
      <c r="B1237" s="16" t="s">
        <v>291</v>
      </c>
      <c r="C1237" s="16" t="s">
        <v>223</v>
      </c>
      <c r="D1237" s="16">
        <v>66</v>
      </c>
      <c r="E1237" s="16" t="s">
        <v>37</v>
      </c>
      <c r="F1237" s="16" t="s">
        <v>160</v>
      </c>
      <c r="G1237" s="87" t="s">
        <v>339</v>
      </c>
      <c r="H1237" s="17">
        <v>4597.6138827154155</v>
      </c>
      <c r="I1237" s="48" t="s">
        <v>327</v>
      </c>
    </row>
    <row r="1238" spans="2:9" x14ac:dyDescent="0.3">
      <c r="B1238" s="16" t="s">
        <v>291</v>
      </c>
      <c r="C1238" s="16" t="s">
        <v>223</v>
      </c>
      <c r="D1238" s="16">
        <v>67</v>
      </c>
      <c r="E1238" s="16" t="s">
        <v>39</v>
      </c>
      <c r="F1238" s="16" t="s">
        <v>160</v>
      </c>
      <c r="G1238" s="87" t="s">
        <v>340</v>
      </c>
      <c r="H1238" s="17">
        <v>4597.6138827154155</v>
      </c>
      <c r="I1238" s="48" t="s">
        <v>327</v>
      </c>
    </row>
    <row r="1239" spans="2:9" x14ac:dyDescent="0.3">
      <c r="B1239" s="16" t="s">
        <v>291</v>
      </c>
      <c r="C1239" s="16" t="s">
        <v>223</v>
      </c>
      <c r="D1239" s="16">
        <v>77</v>
      </c>
      <c r="E1239" s="16" t="s">
        <v>41</v>
      </c>
      <c r="F1239" s="16" t="s">
        <v>160</v>
      </c>
      <c r="G1239" s="87" t="s">
        <v>341</v>
      </c>
      <c r="H1239" s="17">
        <v>1145.3047373144889</v>
      </c>
      <c r="I1239" s="48" t="s">
        <v>342</v>
      </c>
    </row>
    <row r="1240" spans="2:9" x14ac:dyDescent="0.3">
      <c r="B1240" s="16" t="s">
        <v>291</v>
      </c>
      <c r="C1240" s="16" t="s">
        <v>223</v>
      </c>
      <c r="D1240" s="16">
        <v>87</v>
      </c>
      <c r="E1240" s="16" t="s">
        <v>43</v>
      </c>
      <c r="F1240" s="16" t="s">
        <v>160</v>
      </c>
      <c r="G1240" s="87" t="s">
        <v>343</v>
      </c>
      <c r="H1240" s="17">
        <v>3622.9549999999999</v>
      </c>
      <c r="I1240" s="48" t="s">
        <v>342</v>
      </c>
    </row>
    <row r="1241" spans="2:9" x14ac:dyDescent="0.3">
      <c r="B1241" s="16" t="s">
        <v>291</v>
      </c>
      <c r="C1241" s="16" t="s">
        <v>223</v>
      </c>
      <c r="D1241" s="16">
        <v>102</v>
      </c>
      <c r="E1241" s="16" t="s">
        <v>45</v>
      </c>
      <c r="F1241" s="16" t="s">
        <v>160</v>
      </c>
      <c r="G1241" s="87" t="s">
        <v>344</v>
      </c>
      <c r="H1241" s="17">
        <v>645.73229703858942</v>
      </c>
      <c r="I1241" s="48" t="s">
        <v>342</v>
      </c>
    </row>
    <row r="1242" spans="2:9" x14ac:dyDescent="0.3">
      <c r="B1242" s="16" t="s">
        <v>291</v>
      </c>
      <c r="C1242" s="16" t="s">
        <v>223</v>
      </c>
      <c r="D1242" s="16">
        <v>113</v>
      </c>
      <c r="E1242" s="16" t="s">
        <v>47</v>
      </c>
      <c r="F1242" s="16" t="s">
        <v>146</v>
      </c>
      <c r="G1242" s="87" t="s">
        <v>345</v>
      </c>
      <c r="H1242" s="17">
        <v>689724</v>
      </c>
      <c r="I1242" s="48" t="s">
        <v>346</v>
      </c>
    </row>
    <row r="1243" spans="2:9" x14ac:dyDescent="0.3">
      <c r="B1243" s="16" t="s">
        <v>291</v>
      </c>
      <c r="C1243" s="16" t="s">
        <v>223</v>
      </c>
      <c r="D1243" s="16">
        <v>114</v>
      </c>
      <c r="E1243" s="16" t="s">
        <v>49</v>
      </c>
      <c r="F1243" s="16" t="s">
        <v>146</v>
      </c>
      <c r="G1243" s="87" t="s">
        <v>347</v>
      </c>
      <c r="H1243" s="17">
        <v>730184</v>
      </c>
      <c r="I1243" s="48" t="s">
        <v>346</v>
      </c>
    </row>
    <row r="1244" spans="2:9" x14ac:dyDescent="0.3">
      <c r="B1244" s="16" t="s">
        <v>291</v>
      </c>
      <c r="C1244" s="16" t="s">
        <v>223</v>
      </c>
      <c r="D1244" s="16">
        <v>118</v>
      </c>
      <c r="E1244" s="16" t="s">
        <v>51</v>
      </c>
      <c r="F1244" s="16" t="s">
        <v>146</v>
      </c>
      <c r="G1244" s="87" t="s">
        <v>348</v>
      </c>
      <c r="H1244" s="17">
        <v>583071</v>
      </c>
      <c r="I1244" s="48" t="s">
        <v>346</v>
      </c>
    </row>
    <row r="1245" spans="2:9" x14ac:dyDescent="0.3">
      <c r="B1245" s="16" t="s">
        <v>291</v>
      </c>
      <c r="C1245" s="16" t="s">
        <v>223</v>
      </c>
      <c r="D1245" s="16">
        <v>131</v>
      </c>
      <c r="E1245" s="16" t="s">
        <v>53</v>
      </c>
      <c r="F1245" s="16" t="s">
        <v>146</v>
      </c>
      <c r="G1245" s="87" t="s">
        <v>349</v>
      </c>
      <c r="H1245" s="17">
        <v>3377.6829577518247</v>
      </c>
      <c r="I1245" s="48" t="s">
        <v>337</v>
      </c>
    </row>
    <row r="1246" spans="2:9" x14ac:dyDescent="0.3">
      <c r="B1246" s="16" t="s">
        <v>291</v>
      </c>
      <c r="C1246" s="16" t="s">
        <v>223</v>
      </c>
      <c r="D1246" s="16">
        <v>137</v>
      </c>
      <c r="E1246" s="16" t="s">
        <v>55</v>
      </c>
      <c r="F1246" s="16" t="s">
        <v>160</v>
      </c>
      <c r="G1246" s="87" t="s">
        <v>350</v>
      </c>
      <c r="H1246" s="17">
        <v>8284.3754368187456</v>
      </c>
      <c r="I1246" s="48" t="s">
        <v>351</v>
      </c>
    </row>
    <row r="1247" spans="2:9" x14ac:dyDescent="0.3">
      <c r="B1247" s="16" t="s">
        <v>291</v>
      </c>
      <c r="C1247" s="16" t="s">
        <v>223</v>
      </c>
      <c r="D1247" s="16">
        <v>143</v>
      </c>
      <c r="E1247" s="16" t="s">
        <v>57</v>
      </c>
      <c r="F1247" s="16" t="s">
        <v>335</v>
      </c>
      <c r="G1247" s="87" t="s">
        <v>352</v>
      </c>
      <c r="H1247" s="17">
        <v>2688.02</v>
      </c>
      <c r="I1247" s="48" t="s">
        <v>342</v>
      </c>
    </row>
    <row r="1248" spans="2:9" x14ac:dyDescent="0.3">
      <c r="B1248" s="16" t="s">
        <v>291</v>
      </c>
      <c r="C1248" s="16" t="s">
        <v>223</v>
      </c>
      <c r="D1248" s="16">
        <v>155</v>
      </c>
      <c r="E1248" s="16" t="s">
        <v>59</v>
      </c>
      <c r="F1248" s="16" t="s">
        <v>147</v>
      </c>
      <c r="G1248" s="87" t="s">
        <v>353</v>
      </c>
      <c r="H1248" s="17">
        <v>28487.989310548404</v>
      </c>
      <c r="I1248" s="48" t="s">
        <v>354</v>
      </c>
    </row>
    <row r="1249" spans="2:9" x14ac:dyDescent="0.3">
      <c r="B1249" s="16" t="s">
        <v>291</v>
      </c>
      <c r="C1249" s="16" t="s">
        <v>223</v>
      </c>
      <c r="D1249" s="16">
        <v>156</v>
      </c>
      <c r="E1249" s="16" t="s">
        <v>61</v>
      </c>
      <c r="F1249" s="16" t="s">
        <v>147</v>
      </c>
      <c r="G1249" s="87" t="s">
        <v>355</v>
      </c>
      <c r="H1249" s="17">
        <v>13376.968893648824</v>
      </c>
      <c r="I1249" s="48" t="s">
        <v>354</v>
      </c>
    </row>
    <row r="1250" spans="2:9" x14ac:dyDescent="0.3">
      <c r="B1250" s="16" t="s">
        <v>291</v>
      </c>
      <c r="C1250" s="16" t="s">
        <v>223</v>
      </c>
      <c r="D1250" s="16">
        <v>222</v>
      </c>
      <c r="E1250" s="16" t="s">
        <v>63</v>
      </c>
      <c r="F1250" s="16" t="s">
        <v>146</v>
      </c>
      <c r="G1250" s="87" t="s">
        <v>356</v>
      </c>
      <c r="H1250" s="17">
        <v>81265.804449042946</v>
      </c>
      <c r="I1250" s="48" t="s">
        <v>329</v>
      </c>
    </row>
    <row r="1251" spans="2:9" x14ac:dyDescent="0.3">
      <c r="B1251" s="16" t="s">
        <v>291</v>
      </c>
      <c r="C1251" s="16" t="s">
        <v>223</v>
      </c>
      <c r="D1251" s="16">
        <v>224</v>
      </c>
      <c r="E1251" s="16" t="s">
        <v>65</v>
      </c>
      <c r="F1251" s="16" t="s">
        <v>146</v>
      </c>
      <c r="G1251" s="87" t="s">
        <v>357</v>
      </c>
      <c r="H1251" s="17">
        <v>81265.804449042946</v>
      </c>
      <c r="I1251" s="48" t="s">
        <v>329</v>
      </c>
    </row>
    <row r="1252" spans="2:9" x14ac:dyDescent="0.3">
      <c r="B1252" s="16" t="s">
        <v>291</v>
      </c>
      <c r="C1252" s="16" t="s">
        <v>223</v>
      </c>
      <c r="D1252" s="16">
        <v>229</v>
      </c>
      <c r="E1252" s="16" t="s">
        <v>67</v>
      </c>
      <c r="F1252" s="16" t="s">
        <v>146</v>
      </c>
      <c r="G1252" s="87" t="s">
        <v>358</v>
      </c>
      <c r="H1252" s="17">
        <v>51572.529746508015</v>
      </c>
      <c r="I1252" s="48" t="s">
        <v>329</v>
      </c>
    </row>
    <row r="1253" spans="2:9" x14ac:dyDescent="0.3">
      <c r="B1253" s="16" t="s">
        <v>291</v>
      </c>
      <c r="C1253" s="16" t="s">
        <v>223</v>
      </c>
      <c r="D1253" s="16">
        <v>232</v>
      </c>
      <c r="E1253" s="16" t="s">
        <v>69</v>
      </c>
      <c r="F1253" s="16" t="s">
        <v>146</v>
      </c>
      <c r="G1253" s="87" t="s">
        <v>359</v>
      </c>
      <c r="H1253" s="17">
        <v>68763.372995344034</v>
      </c>
      <c r="I1253" s="48" t="s">
        <v>329</v>
      </c>
    </row>
    <row r="1254" spans="2:9" x14ac:dyDescent="0.3">
      <c r="B1254" s="16" t="s">
        <v>291</v>
      </c>
      <c r="C1254" s="16" t="s">
        <v>223</v>
      </c>
      <c r="D1254" s="16">
        <v>237</v>
      </c>
      <c r="E1254" s="16" t="s">
        <v>70</v>
      </c>
      <c r="F1254" s="16" t="s">
        <v>146</v>
      </c>
      <c r="G1254" s="87" t="s">
        <v>360</v>
      </c>
      <c r="H1254" s="17">
        <v>50009.725814795653</v>
      </c>
      <c r="I1254" s="48" t="s">
        <v>329</v>
      </c>
    </row>
    <row r="1255" spans="2:9" x14ac:dyDescent="0.3">
      <c r="B1255" s="16" t="s">
        <v>291</v>
      </c>
      <c r="C1255" s="16" t="s">
        <v>223</v>
      </c>
      <c r="D1255" s="16">
        <v>238</v>
      </c>
      <c r="E1255" s="16" t="s">
        <v>71</v>
      </c>
      <c r="F1255" s="16" t="s">
        <v>146</v>
      </c>
      <c r="G1255" s="87" t="s">
        <v>361</v>
      </c>
      <c r="H1255" s="17">
        <v>50009.725814795653</v>
      </c>
      <c r="I1255" s="48" t="s">
        <v>329</v>
      </c>
    </row>
    <row r="1256" spans="2:9" x14ac:dyDescent="0.3">
      <c r="B1256" s="16" t="s">
        <v>291</v>
      </c>
      <c r="C1256" s="16" t="s">
        <v>223</v>
      </c>
      <c r="D1256" s="16">
        <v>241</v>
      </c>
      <c r="E1256" s="16" t="s">
        <v>72</v>
      </c>
      <c r="F1256" s="16" t="s">
        <v>146</v>
      </c>
      <c r="G1256" s="87" t="s">
        <v>362</v>
      </c>
      <c r="H1256" s="17">
        <v>50009.725814795653</v>
      </c>
      <c r="I1256" s="48" t="s">
        <v>329</v>
      </c>
    </row>
    <row r="1257" spans="2:9" x14ac:dyDescent="0.3">
      <c r="B1257" s="16" t="s">
        <v>291</v>
      </c>
      <c r="C1257" s="16" t="s">
        <v>223</v>
      </c>
      <c r="D1257" s="16">
        <v>242</v>
      </c>
      <c r="E1257" s="16" t="s">
        <v>73</v>
      </c>
      <c r="F1257" s="16" t="s">
        <v>146</v>
      </c>
      <c r="G1257" s="87" t="s">
        <v>363</v>
      </c>
      <c r="H1257" s="17">
        <v>50009.725814795653</v>
      </c>
      <c r="I1257" s="48" t="s">
        <v>329</v>
      </c>
    </row>
    <row r="1258" spans="2:9" x14ac:dyDescent="0.3">
      <c r="B1258" s="16" t="s">
        <v>291</v>
      </c>
      <c r="C1258" s="16" t="s">
        <v>223</v>
      </c>
      <c r="D1258" s="16">
        <v>245</v>
      </c>
      <c r="E1258" s="16" t="s">
        <v>74</v>
      </c>
      <c r="F1258" s="16" t="s">
        <v>146</v>
      </c>
      <c r="G1258" s="87" t="s">
        <v>364</v>
      </c>
      <c r="H1258" s="17">
        <v>50075.607163582477</v>
      </c>
      <c r="I1258" s="48" t="s">
        <v>329</v>
      </c>
    </row>
    <row r="1259" spans="2:9" x14ac:dyDescent="0.3">
      <c r="B1259" s="16" t="s">
        <v>291</v>
      </c>
      <c r="C1259" s="16" t="s">
        <v>223</v>
      </c>
      <c r="D1259" s="16">
        <v>273</v>
      </c>
      <c r="E1259" s="16" t="s">
        <v>75</v>
      </c>
      <c r="F1259" s="16" t="s">
        <v>146</v>
      </c>
      <c r="G1259" s="87" t="s">
        <v>365</v>
      </c>
      <c r="H1259" s="17">
        <v>434229.77420489286</v>
      </c>
      <c r="I1259" s="48" t="s">
        <v>346</v>
      </c>
    </row>
    <row r="1260" spans="2:9" x14ac:dyDescent="0.3">
      <c r="B1260" s="16" t="s">
        <v>291</v>
      </c>
      <c r="C1260" s="16" t="s">
        <v>223</v>
      </c>
      <c r="D1260" s="16">
        <v>284</v>
      </c>
      <c r="E1260" s="16" t="s">
        <v>76</v>
      </c>
      <c r="F1260" s="16" t="s">
        <v>146</v>
      </c>
      <c r="G1260" s="87" t="s">
        <v>366</v>
      </c>
      <c r="H1260" s="17">
        <v>81265.804449042946</v>
      </c>
      <c r="I1260" s="48" t="s">
        <v>329</v>
      </c>
    </row>
    <row r="1261" spans="2:9" x14ac:dyDescent="0.3">
      <c r="B1261" s="16" t="s">
        <v>291</v>
      </c>
      <c r="C1261" s="16" t="s">
        <v>223</v>
      </c>
      <c r="D1261" s="16">
        <v>304</v>
      </c>
      <c r="E1261" s="16" t="s">
        <v>77</v>
      </c>
      <c r="F1261" s="16" t="s">
        <v>165</v>
      </c>
      <c r="G1261" s="87" t="s">
        <v>367</v>
      </c>
      <c r="H1261" s="17">
        <v>1491.1119185291211</v>
      </c>
      <c r="I1261" s="48" t="s">
        <v>368</v>
      </c>
    </row>
    <row r="1262" spans="2:9" x14ac:dyDescent="0.3">
      <c r="B1262" s="16" t="s">
        <v>291</v>
      </c>
      <c r="C1262" s="16" t="s">
        <v>223</v>
      </c>
      <c r="D1262" s="16">
        <v>305</v>
      </c>
      <c r="E1262" s="16" t="s">
        <v>78</v>
      </c>
      <c r="F1262" s="16" t="s">
        <v>165</v>
      </c>
      <c r="G1262" s="87" t="s">
        <v>369</v>
      </c>
      <c r="H1262" s="17">
        <v>10741.705465751824</v>
      </c>
      <c r="I1262" s="48" t="s">
        <v>368</v>
      </c>
    </row>
    <row r="1263" spans="2:9" x14ac:dyDescent="0.3">
      <c r="B1263" s="16" t="s">
        <v>291</v>
      </c>
      <c r="C1263" s="16" t="s">
        <v>223</v>
      </c>
      <c r="D1263" s="20">
        <v>426</v>
      </c>
      <c r="E1263" s="20" t="s">
        <v>79</v>
      </c>
      <c r="F1263" s="20" t="s">
        <v>146</v>
      </c>
      <c r="G1263" s="88" t="s">
        <v>370</v>
      </c>
      <c r="H1263" s="21">
        <v>66457.20292131562</v>
      </c>
      <c r="I1263" s="49" t="s">
        <v>329</v>
      </c>
    </row>
    <row r="1264" spans="2:9" x14ac:dyDescent="0.3">
      <c r="B1264" s="16" t="s">
        <v>291</v>
      </c>
      <c r="C1264" s="16" t="s">
        <v>224</v>
      </c>
      <c r="D1264" s="16">
        <v>4</v>
      </c>
      <c r="E1264" s="16" t="s">
        <v>5</v>
      </c>
      <c r="F1264" s="16" t="s">
        <v>160</v>
      </c>
      <c r="G1264" s="87" t="s">
        <v>326</v>
      </c>
      <c r="H1264" s="17">
        <v>5489.0770987915539</v>
      </c>
      <c r="I1264" s="48" t="s">
        <v>327</v>
      </c>
    </row>
    <row r="1265" spans="2:9" x14ac:dyDescent="0.3">
      <c r="B1265" s="16" t="s">
        <v>291</v>
      </c>
      <c r="C1265" s="16" t="s">
        <v>224</v>
      </c>
      <c r="D1265" s="16">
        <v>17</v>
      </c>
      <c r="E1265" s="16" t="s">
        <v>9</v>
      </c>
      <c r="F1265" s="16" t="s">
        <v>146</v>
      </c>
      <c r="G1265" s="87" t="s">
        <v>328</v>
      </c>
      <c r="H1265" s="17">
        <v>44692.479393497371</v>
      </c>
      <c r="I1265" s="48" t="s">
        <v>329</v>
      </c>
    </row>
    <row r="1266" spans="2:9" x14ac:dyDescent="0.3">
      <c r="B1266" s="16" t="s">
        <v>291</v>
      </c>
      <c r="C1266" s="16" t="s">
        <v>224</v>
      </c>
      <c r="D1266" s="16">
        <v>21</v>
      </c>
      <c r="E1266" s="16" t="s">
        <v>13</v>
      </c>
      <c r="F1266" s="16" t="s">
        <v>146</v>
      </c>
      <c r="G1266" s="87" t="s">
        <v>330</v>
      </c>
      <c r="H1266" s="17">
        <v>93340.718581625639</v>
      </c>
      <c r="I1266" s="48" t="s">
        <v>329</v>
      </c>
    </row>
    <row r="1267" spans="2:9" x14ac:dyDescent="0.3">
      <c r="B1267" s="16" t="s">
        <v>291</v>
      </c>
      <c r="C1267" s="16" t="s">
        <v>224</v>
      </c>
      <c r="D1267" s="16">
        <v>28</v>
      </c>
      <c r="E1267" s="16" t="s">
        <v>17</v>
      </c>
      <c r="F1267" s="16" t="s">
        <v>146</v>
      </c>
      <c r="G1267" s="87" t="s">
        <v>331</v>
      </c>
      <c r="H1267" s="17">
        <v>93109.332069786207</v>
      </c>
      <c r="I1267" s="48" t="s">
        <v>329</v>
      </c>
    </row>
    <row r="1268" spans="2:9" x14ac:dyDescent="0.3">
      <c r="B1268" s="16" t="s">
        <v>291</v>
      </c>
      <c r="C1268" s="16" t="s">
        <v>224</v>
      </c>
      <c r="D1268" s="16">
        <v>29</v>
      </c>
      <c r="E1268" s="16" t="s">
        <v>21</v>
      </c>
      <c r="F1268" s="16" t="s">
        <v>146</v>
      </c>
      <c r="G1268" s="87" t="s">
        <v>332</v>
      </c>
      <c r="H1268" s="17">
        <v>93109.332069786207</v>
      </c>
      <c r="I1268" s="48" t="s">
        <v>329</v>
      </c>
    </row>
    <row r="1269" spans="2:9" x14ac:dyDescent="0.3">
      <c r="B1269" s="16" t="s">
        <v>291</v>
      </c>
      <c r="C1269" s="16" t="s">
        <v>224</v>
      </c>
      <c r="D1269" s="16">
        <v>30</v>
      </c>
      <c r="E1269" s="16" t="s">
        <v>25</v>
      </c>
      <c r="F1269" s="16" t="s">
        <v>146</v>
      </c>
      <c r="G1269" s="87" t="s">
        <v>333</v>
      </c>
      <c r="H1269" s="17">
        <v>93109.332069786207</v>
      </c>
      <c r="I1269" s="48" t="s">
        <v>329</v>
      </c>
    </row>
    <row r="1270" spans="2:9" x14ac:dyDescent="0.3">
      <c r="B1270" s="16" t="s">
        <v>291</v>
      </c>
      <c r="C1270" s="16" t="s">
        <v>224</v>
      </c>
      <c r="D1270" s="16">
        <v>31</v>
      </c>
      <c r="E1270" s="16" t="s">
        <v>29</v>
      </c>
      <c r="F1270" s="16" t="s">
        <v>146</v>
      </c>
      <c r="G1270" s="87" t="s">
        <v>334</v>
      </c>
      <c r="H1270" s="17">
        <v>93109.332069786207</v>
      </c>
      <c r="I1270" s="48" t="s">
        <v>329</v>
      </c>
    </row>
    <row r="1271" spans="2:9" x14ac:dyDescent="0.3">
      <c r="B1271" s="16" t="s">
        <v>291</v>
      </c>
      <c r="C1271" s="16" t="s">
        <v>224</v>
      </c>
      <c r="D1271" s="16">
        <v>39</v>
      </c>
      <c r="E1271" s="16" t="s">
        <v>33</v>
      </c>
      <c r="F1271" s="16" t="s">
        <v>335</v>
      </c>
      <c r="G1271" s="87" t="s">
        <v>336</v>
      </c>
      <c r="H1271" s="17">
        <v>97.87579460336616</v>
      </c>
      <c r="I1271" s="48" t="s">
        <v>337</v>
      </c>
    </row>
    <row r="1272" spans="2:9" x14ac:dyDescent="0.3">
      <c r="B1272" s="16" t="s">
        <v>291</v>
      </c>
      <c r="C1272" s="16" t="s">
        <v>224</v>
      </c>
      <c r="D1272" s="16">
        <v>45</v>
      </c>
      <c r="E1272" s="16" t="s">
        <v>35</v>
      </c>
      <c r="F1272" s="16" t="s">
        <v>160</v>
      </c>
      <c r="G1272" s="87" t="s">
        <v>338</v>
      </c>
      <c r="H1272" s="17">
        <v>9520</v>
      </c>
      <c r="I1272" s="48" t="s">
        <v>327</v>
      </c>
    </row>
    <row r="1273" spans="2:9" x14ac:dyDescent="0.3">
      <c r="B1273" s="16" t="s">
        <v>291</v>
      </c>
      <c r="C1273" s="16" t="s">
        <v>224</v>
      </c>
      <c r="D1273" s="16">
        <v>66</v>
      </c>
      <c r="E1273" s="16" t="s">
        <v>37</v>
      </c>
      <c r="F1273" s="16" t="s">
        <v>160</v>
      </c>
      <c r="G1273" s="87" t="s">
        <v>339</v>
      </c>
      <c r="H1273" s="17">
        <v>4597.6138827154155</v>
      </c>
      <c r="I1273" s="48" t="s">
        <v>327</v>
      </c>
    </row>
    <row r="1274" spans="2:9" x14ac:dyDescent="0.3">
      <c r="B1274" s="16" t="s">
        <v>291</v>
      </c>
      <c r="C1274" s="16" t="s">
        <v>224</v>
      </c>
      <c r="D1274" s="16">
        <v>67</v>
      </c>
      <c r="E1274" s="16" t="s">
        <v>39</v>
      </c>
      <c r="F1274" s="16" t="s">
        <v>160</v>
      </c>
      <c r="G1274" s="87" t="s">
        <v>340</v>
      </c>
      <c r="H1274" s="17">
        <v>4597.6138827154155</v>
      </c>
      <c r="I1274" s="48" t="s">
        <v>327</v>
      </c>
    </row>
    <row r="1275" spans="2:9" x14ac:dyDescent="0.3">
      <c r="B1275" s="16" t="s">
        <v>291</v>
      </c>
      <c r="C1275" s="16" t="s">
        <v>224</v>
      </c>
      <c r="D1275" s="16">
        <v>77</v>
      </c>
      <c r="E1275" s="16" t="s">
        <v>41</v>
      </c>
      <c r="F1275" s="16" t="s">
        <v>160</v>
      </c>
      <c r="G1275" s="87" t="s">
        <v>341</v>
      </c>
      <c r="H1275" s="17">
        <v>1145.3047373144889</v>
      </c>
      <c r="I1275" s="48" t="s">
        <v>342</v>
      </c>
    </row>
    <row r="1276" spans="2:9" x14ac:dyDescent="0.3">
      <c r="B1276" s="16" t="s">
        <v>291</v>
      </c>
      <c r="C1276" s="16" t="s">
        <v>224</v>
      </c>
      <c r="D1276" s="16">
        <v>87</v>
      </c>
      <c r="E1276" s="16" t="s">
        <v>43</v>
      </c>
      <c r="F1276" s="16" t="s">
        <v>160</v>
      </c>
      <c r="G1276" s="87" t="s">
        <v>343</v>
      </c>
      <c r="H1276" s="17">
        <v>3622.9549999999999</v>
      </c>
      <c r="I1276" s="48" t="s">
        <v>342</v>
      </c>
    </row>
    <row r="1277" spans="2:9" x14ac:dyDescent="0.3">
      <c r="B1277" s="16" t="s">
        <v>291</v>
      </c>
      <c r="C1277" s="16" t="s">
        <v>224</v>
      </c>
      <c r="D1277" s="16">
        <v>102</v>
      </c>
      <c r="E1277" s="16" t="s">
        <v>45</v>
      </c>
      <c r="F1277" s="16" t="s">
        <v>160</v>
      </c>
      <c r="G1277" s="87" t="s">
        <v>344</v>
      </c>
      <c r="H1277" s="17">
        <v>645.73229703858942</v>
      </c>
      <c r="I1277" s="48" t="s">
        <v>342</v>
      </c>
    </row>
    <row r="1278" spans="2:9" x14ac:dyDescent="0.3">
      <c r="B1278" s="16" t="s">
        <v>291</v>
      </c>
      <c r="C1278" s="16" t="s">
        <v>224</v>
      </c>
      <c r="D1278" s="16">
        <v>113</v>
      </c>
      <c r="E1278" s="16" t="s">
        <v>47</v>
      </c>
      <c r="F1278" s="16" t="s">
        <v>146</v>
      </c>
      <c r="G1278" s="87" t="s">
        <v>345</v>
      </c>
      <c r="H1278" s="17">
        <v>689724</v>
      </c>
      <c r="I1278" s="48" t="s">
        <v>346</v>
      </c>
    </row>
    <row r="1279" spans="2:9" x14ac:dyDescent="0.3">
      <c r="B1279" s="16" t="s">
        <v>291</v>
      </c>
      <c r="C1279" s="16" t="s">
        <v>224</v>
      </c>
      <c r="D1279" s="16">
        <v>114</v>
      </c>
      <c r="E1279" s="16" t="s">
        <v>49</v>
      </c>
      <c r="F1279" s="16" t="s">
        <v>146</v>
      </c>
      <c r="G1279" s="87" t="s">
        <v>347</v>
      </c>
      <c r="H1279" s="17">
        <v>730184</v>
      </c>
      <c r="I1279" s="48" t="s">
        <v>346</v>
      </c>
    </row>
    <row r="1280" spans="2:9" x14ac:dyDescent="0.3">
      <c r="B1280" s="16" t="s">
        <v>291</v>
      </c>
      <c r="C1280" s="16" t="s">
        <v>224</v>
      </c>
      <c r="D1280" s="16">
        <v>118</v>
      </c>
      <c r="E1280" s="16" t="s">
        <v>51</v>
      </c>
      <c r="F1280" s="16" t="s">
        <v>146</v>
      </c>
      <c r="G1280" s="87" t="s">
        <v>348</v>
      </c>
      <c r="H1280" s="17">
        <v>583071</v>
      </c>
      <c r="I1280" s="48" t="s">
        <v>346</v>
      </c>
    </row>
    <row r="1281" spans="2:9" x14ac:dyDescent="0.3">
      <c r="B1281" s="16" t="s">
        <v>291</v>
      </c>
      <c r="C1281" s="16" t="s">
        <v>224</v>
      </c>
      <c r="D1281" s="16">
        <v>131</v>
      </c>
      <c r="E1281" s="16" t="s">
        <v>53</v>
      </c>
      <c r="F1281" s="16" t="s">
        <v>146</v>
      </c>
      <c r="G1281" s="87" t="s">
        <v>349</v>
      </c>
      <c r="H1281" s="17">
        <v>5738.0078086288004</v>
      </c>
      <c r="I1281" s="48" t="s">
        <v>337</v>
      </c>
    </row>
    <row r="1282" spans="2:9" x14ac:dyDescent="0.3">
      <c r="B1282" s="16" t="s">
        <v>291</v>
      </c>
      <c r="C1282" s="16" t="s">
        <v>224</v>
      </c>
      <c r="D1282" s="16">
        <v>137</v>
      </c>
      <c r="E1282" s="16" t="s">
        <v>55</v>
      </c>
      <c r="F1282" s="16" t="s">
        <v>160</v>
      </c>
      <c r="G1282" s="87" t="s">
        <v>350</v>
      </c>
      <c r="H1282" s="17">
        <v>8284.3754368187456</v>
      </c>
      <c r="I1282" s="48" t="s">
        <v>351</v>
      </c>
    </row>
    <row r="1283" spans="2:9" x14ac:dyDescent="0.3">
      <c r="B1283" s="16" t="s">
        <v>291</v>
      </c>
      <c r="C1283" s="16" t="s">
        <v>224</v>
      </c>
      <c r="D1283" s="16">
        <v>143</v>
      </c>
      <c r="E1283" s="16" t="s">
        <v>57</v>
      </c>
      <c r="F1283" s="16" t="s">
        <v>335</v>
      </c>
      <c r="G1283" s="87" t="s">
        <v>352</v>
      </c>
      <c r="H1283" s="17">
        <v>2688.02</v>
      </c>
      <c r="I1283" s="48" t="s">
        <v>342</v>
      </c>
    </row>
    <row r="1284" spans="2:9" x14ac:dyDescent="0.3">
      <c r="B1284" s="16" t="s">
        <v>291</v>
      </c>
      <c r="C1284" s="16" t="s">
        <v>224</v>
      </c>
      <c r="D1284" s="16">
        <v>155</v>
      </c>
      <c r="E1284" s="16" t="s">
        <v>59</v>
      </c>
      <c r="F1284" s="16" t="s">
        <v>147</v>
      </c>
      <c r="G1284" s="87" t="s">
        <v>353</v>
      </c>
      <c r="H1284" s="17">
        <v>25701.120791038229</v>
      </c>
      <c r="I1284" s="48" t="s">
        <v>354</v>
      </c>
    </row>
    <row r="1285" spans="2:9" x14ac:dyDescent="0.3">
      <c r="B1285" s="16" t="s">
        <v>291</v>
      </c>
      <c r="C1285" s="16" t="s">
        <v>224</v>
      </c>
      <c r="D1285" s="16">
        <v>156</v>
      </c>
      <c r="E1285" s="16" t="s">
        <v>61</v>
      </c>
      <c r="F1285" s="16" t="s">
        <v>147</v>
      </c>
      <c r="G1285" s="87" t="s">
        <v>355</v>
      </c>
      <c r="H1285" s="17">
        <v>13376.968893648824</v>
      </c>
      <c r="I1285" s="48" t="s">
        <v>354</v>
      </c>
    </row>
    <row r="1286" spans="2:9" x14ac:dyDescent="0.3">
      <c r="B1286" s="16" t="s">
        <v>291</v>
      </c>
      <c r="C1286" s="16" t="s">
        <v>224</v>
      </c>
      <c r="D1286" s="16">
        <v>222</v>
      </c>
      <c r="E1286" s="16" t="s">
        <v>63</v>
      </c>
      <c r="F1286" s="16" t="s">
        <v>146</v>
      </c>
      <c r="G1286" s="87" t="s">
        <v>356</v>
      </c>
      <c r="H1286" s="17">
        <v>66262.886704604258</v>
      </c>
      <c r="I1286" s="48" t="s">
        <v>329</v>
      </c>
    </row>
    <row r="1287" spans="2:9" x14ac:dyDescent="0.3">
      <c r="B1287" s="16" t="s">
        <v>291</v>
      </c>
      <c r="C1287" s="16" t="s">
        <v>224</v>
      </c>
      <c r="D1287" s="16">
        <v>224</v>
      </c>
      <c r="E1287" s="16" t="s">
        <v>65</v>
      </c>
      <c r="F1287" s="16" t="s">
        <v>146</v>
      </c>
      <c r="G1287" s="87" t="s">
        <v>357</v>
      </c>
      <c r="H1287" s="17">
        <v>66262.886704604258</v>
      </c>
      <c r="I1287" s="48" t="s">
        <v>329</v>
      </c>
    </row>
    <row r="1288" spans="2:9" x14ac:dyDescent="0.3">
      <c r="B1288" s="16" t="s">
        <v>291</v>
      </c>
      <c r="C1288" s="16" t="s">
        <v>224</v>
      </c>
      <c r="D1288" s="16">
        <v>229</v>
      </c>
      <c r="E1288" s="16" t="s">
        <v>67</v>
      </c>
      <c r="F1288" s="16" t="s">
        <v>146</v>
      </c>
      <c r="G1288" s="87" t="s">
        <v>358</v>
      </c>
      <c r="H1288" s="17">
        <v>22504.376616658043</v>
      </c>
      <c r="I1288" s="48" t="s">
        <v>329</v>
      </c>
    </row>
    <row r="1289" spans="2:9" x14ac:dyDescent="0.3">
      <c r="B1289" s="16" t="s">
        <v>291</v>
      </c>
      <c r="C1289" s="16" t="s">
        <v>224</v>
      </c>
      <c r="D1289" s="16">
        <v>232</v>
      </c>
      <c r="E1289" s="16" t="s">
        <v>69</v>
      </c>
      <c r="F1289" s="16" t="s">
        <v>146</v>
      </c>
      <c r="G1289" s="87" t="s">
        <v>359</v>
      </c>
      <c r="H1289" s="17">
        <v>65012.643559234355</v>
      </c>
      <c r="I1289" s="48" t="s">
        <v>329</v>
      </c>
    </row>
    <row r="1290" spans="2:9" x14ac:dyDescent="0.3">
      <c r="B1290" s="16" t="s">
        <v>291</v>
      </c>
      <c r="C1290" s="16" t="s">
        <v>224</v>
      </c>
      <c r="D1290" s="16">
        <v>237</v>
      </c>
      <c r="E1290" s="16" t="s">
        <v>70</v>
      </c>
      <c r="F1290" s="16" t="s">
        <v>146</v>
      </c>
      <c r="G1290" s="87" t="s">
        <v>360</v>
      </c>
      <c r="H1290" s="17">
        <v>65012.643559234355</v>
      </c>
      <c r="I1290" s="48" t="s">
        <v>329</v>
      </c>
    </row>
    <row r="1291" spans="2:9" x14ac:dyDescent="0.3">
      <c r="B1291" s="16" t="s">
        <v>291</v>
      </c>
      <c r="C1291" s="16" t="s">
        <v>224</v>
      </c>
      <c r="D1291" s="16">
        <v>238</v>
      </c>
      <c r="E1291" s="16" t="s">
        <v>71</v>
      </c>
      <c r="F1291" s="16" t="s">
        <v>146</v>
      </c>
      <c r="G1291" s="87" t="s">
        <v>361</v>
      </c>
      <c r="H1291" s="17">
        <v>65012.643559234355</v>
      </c>
      <c r="I1291" s="48" t="s">
        <v>329</v>
      </c>
    </row>
    <row r="1292" spans="2:9" x14ac:dyDescent="0.3">
      <c r="B1292" s="16" t="s">
        <v>291</v>
      </c>
      <c r="C1292" s="16" t="s">
        <v>224</v>
      </c>
      <c r="D1292" s="16">
        <v>241</v>
      </c>
      <c r="E1292" s="16" t="s">
        <v>72</v>
      </c>
      <c r="F1292" s="16" t="s">
        <v>146</v>
      </c>
      <c r="G1292" s="87" t="s">
        <v>362</v>
      </c>
      <c r="H1292" s="17">
        <v>44692.479393497371</v>
      </c>
      <c r="I1292" s="48" t="s">
        <v>329</v>
      </c>
    </row>
    <row r="1293" spans="2:9" x14ac:dyDescent="0.3">
      <c r="B1293" s="16" t="s">
        <v>291</v>
      </c>
      <c r="C1293" s="16" t="s">
        <v>224</v>
      </c>
      <c r="D1293" s="16">
        <v>242</v>
      </c>
      <c r="E1293" s="16" t="s">
        <v>73</v>
      </c>
      <c r="F1293" s="16" t="s">
        <v>146</v>
      </c>
      <c r="G1293" s="87" t="s">
        <v>363</v>
      </c>
      <c r="H1293" s="17">
        <v>44692.479393497371</v>
      </c>
      <c r="I1293" s="48" t="s">
        <v>329</v>
      </c>
    </row>
    <row r="1294" spans="2:9" x14ac:dyDescent="0.3">
      <c r="B1294" s="16" t="s">
        <v>291</v>
      </c>
      <c r="C1294" s="16" t="s">
        <v>224</v>
      </c>
      <c r="D1294" s="16">
        <v>245</v>
      </c>
      <c r="E1294" s="16" t="s">
        <v>74</v>
      </c>
      <c r="F1294" s="16" t="s">
        <v>146</v>
      </c>
      <c r="G1294" s="87" t="s">
        <v>364</v>
      </c>
      <c r="H1294" s="17">
        <v>26190.568361911755</v>
      </c>
      <c r="I1294" s="48" t="s">
        <v>329</v>
      </c>
    </row>
    <row r="1295" spans="2:9" x14ac:dyDescent="0.3">
      <c r="B1295" s="16" t="s">
        <v>291</v>
      </c>
      <c r="C1295" s="16" t="s">
        <v>224</v>
      </c>
      <c r="D1295" s="16">
        <v>273</v>
      </c>
      <c r="E1295" s="16" t="s">
        <v>75</v>
      </c>
      <c r="F1295" s="16" t="s">
        <v>146</v>
      </c>
      <c r="G1295" s="87" t="s">
        <v>365</v>
      </c>
      <c r="H1295" s="17">
        <v>434229.77420489286</v>
      </c>
      <c r="I1295" s="48" t="s">
        <v>346</v>
      </c>
    </row>
    <row r="1296" spans="2:9" x14ac:dyDescent="0.3">
      <c r="B1296" s="16" t="s">
        <v>291</v>
      </c>
      <c r="C1296" s="16" t="s">
        <v>224</v>
      </c>
      <c r="D1296" s="16">
        <v>284</v>
      </c>
      <c r="E1296" s="16" t="s">
        <v>76</v>
      </c>
      <c r="F1296" s="16" t="s">
        <v>146</v>
      </c>
      <c r="G1296" s="87" t="s">
        <v>366</v>
      </c>
      <c r="H1296" s="17">
        <v>52402.097562848641</v>
      </c>
      <c r="I1296" s="48" t="s">
        <v>329</v>
      </c>
    </row>
    <row r="1297" spans="2:9" x14ac:dyDescent="0.3">
      <c r="B1297" s="16" t="s">
        <v>291</v>
      </c>
      <c r="C1297" s="16" t="s">
        <v>224</v>
      </c>
      <c r="D1297" s="16">
        <v>304</v>
      </c>
      <c r="E1297" s="16" t="s">
        <v>77</v>
      </c>
      <c r="F1297" s="16" t="s">
        <v>165</v>
      </c>
      <c r="G1297" s="87" t="s">
        <v>367</v>
      </c>
      <c r="H1297" s="17">
        <v>1491.1119185291211</v>
      </c>
      <c r="I1297" s="48" t="s">
        <v>368</v>
      </c>
    </row>
    <row r="1298" spans="2:9" x14ac:dyDescent="0.3">
      <c r="B1298" s="16" t="s">
        <v>291</v>
      </c>
      <c r="C1298" s="16" t="s">
        <v>224</v>
      </c>
      <c r="D1298" s="16">
        <v>305</v>
      </c>
      <c r="E1298" s="16" t="s">
        <v>78</v>
      </c>
      <c r="F1298" s="16" t="s">
        <v>165</v>
      </c>
      <c r="G1298" s="87" t="s">
        <v>369</v>
      </c>
      <c r="H1298" s="17">
        <v>10741.705465751824</v>
      </c>
      <c r="I1298" s="48" t="s">
        <v>368</v>
      </c>
    </row>
    <row r="1299" spans="2:9" x14ac:dyDescent="0.3">
      <c r="B1299" s="16" t="s">
        <v>291</v>
      </c>
      <c r="C1299" s="16" t="s">
        <v>224</v>
      </c>
      <c r="D1299" s="20">
        <v>426</v>
      </c>
      <c r="E1299" s="20" t="s">
        <v>79</v>
      </c>
      <c r="F1299" s="20" t="s">
        <v>146</v>
      </c>
      <c r="G1299" s="88" t="s">
        <v>370</v>
      </c>
      <c r="H1299" s="21">
        <v>66457.20292131562</v>
      </c>
      <c r="I1299" s="49" t="s">
        <v>329</v>
      </c>
    </row>
    <row r="1300" spans="2:9" x14ac:dyDescent="0.3">
      <c r="B1300" s="16" t="s">
        <v>291</v>
      </c>
      <c r="C1300" s="16" t="s">
        <v>225</v>
      </c>
      <c r="D1300" s="16">
        <v>4</v>
      </c>
      <c r="E1300" s="16" t="s">
        <v>5</v>
      </c>
      <c r="F1300" s="16" t="s">
        <v>160</v>
      </c>
      <c r="G1300" s="87" t="s">
        <v>326</v>
      </c>
      <c r="H1300" s="17">
        <v>5489.0770987915539</v>
      </c>
      <c r="I1300" s="48" t="s">
        <v>327</v>
      </c>
    </row>
    <row r="1301" spans="2:9" x14ac:dyDescent="0.3">
      <c r="B1301" s="16" t="s">
        <v>291</v>
      </c>
      <c r="C1301" s="16" t="s">
        <v>225</v>
      </c>
      <c r="D1301" s="16">
        <v>17</v>
      </c>
      <c r="E1301" s="16" t="s">
        <v>9</v>
      </c>
      <c r="F1301" s="16" t="s">
        <v>146</v>
      </c>
      <c r="G1301" s="87" t="s">
        <v>328</v>
      </c>
      <c r="H1301" s="17">
        <v>72514.102431453677</v>
      </c>
      <c r="I1301" s="48" t="s">
        <v>329</v>
      </c>
    </row>
    <row r="1302" spans="2:9" x14ac:dyDescent="0.3">
      <c r="B1302" s="16" t="s">
        <v>291</v>
      </c>
      <c r="C1302" s="16" t="s">
        <v>225</v>
      </c>
      <c r="D1302" s="16">
        <v>21</v>
      </c>
      <c r="E1302" s="16" t="s">
        <v>13</v>
      </c>
      <c r="F1302" s="16" t="s">
        <v>146</v>
      </c>
      <c r="G1302" s="87" t="s">
        <v>330</v>
      </c>
      <c r="H1302" s="17">
        <v>95232.760174496419</v>
      </c>
      <c r="I1302" s="48" t="s">
        <v>329</v>
      </c>
    </row>
    <row r="1303" spans="2:9" x14ac:dyDescent="0.3">
      <c r="B1303" s="16" t="s">
        <v>291</v>
      </c>
      <c r="C1303" s="16" t="s">
        <v>225</v>
      </c>
      <c r="D1303" s="16">
        <v>28</v>
      </c>
      <c r="E1303" s="16" t="s">
        <v>17</v>
      </c>
      <c r="F1303" s="16" t="s">
        <v>146</v>
      </c>
      <c r="G1303" s="87" t="s">
        <v>331</v>
      </c>
      <c r="H1303" s="17">
        <v>98323.454665694211</v>
      </c>
      <c r="I1303" s="48" t="s">
        <v>329</v>
      </c>
    </row>
    <row r="1304" spans="2:9" x14ac:dyDescent="0.3">
      <c r="B1304" s="16" t="s">
        <v>291</v>
      </c>
      <c r="C1304" s="16" t="s">
        <v>225</v>
      </c>
      <c r="D1304" s="16">
        <v>29</v>
      </c>
      <c r="E1304" s="16" t="s">
        <v>21</v>
      </c>
      <c r="F1304" s="16" t="s">
        <v>146</v>
      </c>
      <c r="G1304" s="87" t="s">
        <v>332</v>
      </c>
      <c r="H1304" s="17">
        <v>98323.454665694211</v>
      </c>
      <c r="I1304" s="48" t="s">
        <v>329</v>
      </c>
    </row>
    <row r="1305" spans="2:9" x14ac:dyDescent="0.3">
      <c r="B1305" s="16" t="s">
        <v>291</v>
      </c>
      <c r="C1305" s="16" t="s">
        <v>225</v>
      </c>
      <c r="D1305" s="16">
        <v>30</v>
      </c>
      <c r="E1305" s="16" t="s">
        <v>25</v>
      </c>
      <c r="F1305" s="16" t="s">
        <v>146</v>
      </c>
      <c r="G1305" s="87" t="s">
        <v>333</v>
      </c>
      <c r="H1305" s="17">
        <v>98323.454665694211</v>
      </c>
      <c r="I1305" s="48" t="s">
        <v>329</v>
      </c>
    </row>
    <row r="1306" spans="2:9" x14ac:dyDescent="0.3">
      <c r="B1306" s="16" t="s">
        <v>291</v>
      </c>
      <c r="C1306" s="16" t="s">
        <v>225</v>
      </c>
      <c r="D1306" s="16">
        <v>31</v>
      </c>
      <c r="E1306" s="16" t="s">
        <v>29</v>
      </c>
      <c r="F1306" s="16" t="s">
        <v>146</v>
      </c>
      <c r="G1306" s="87" t="s">
        <v>334</v>
      </c>
      <c r="H1306" s="17">
        <v>98323.454665694211</v>
      </c>
      <c r="I1306" s="48" t="s">
        <v>329</v>
      </c>
    </row>
    <row r="1307" spans="2:9" x14ac:dyDescent="0.3">
      <c r="B1307" s="16" t="s">
        <v>291</v>
      </c>
      <c r="C1307" s="16" t="s">
        <v>225</v>
      </c>
      <c r="D1307" s="16">
        <v>39</v>
      </c>
      <c r="E1307" s="16" t="s">
        <v>33</v>
      </c>
      <c r="F1307" s="16" t="s">
        <v>335</v>
      </c>
      <c r="G1307" s="87" t="s">
        <v>336</v>
      </c>
      <c r="H1307" s="17">
        <v>97.87579460336616</v>
      </c>
      <c r="I1307" s="48" t="s">
        <v>337</v>
      </c>
    </row>
    <row r="1308" spans="2:9" x14ac:dyDescent="0.3">
      <c r="B1308" s="16" t="s">
        <v>291</v>
      </c>
      <c r="C1308" s="16" t="s">
        <v>225</v>
      </c>
      <c r="D1308" s="16">
        <v>45</v>
      </c>
      <c r="E1308" s="16" t="s">
        <v>35</v>
      </c>
      <c r="F1308" s="16" t="s">
        <v>160</v>
      </c>
      <c r="G1308" s="87" t="s">
        <v>338</v>
      </c>
      <c r="H1308" s="17">
        <v>9520</v>
      </c>
      <c r="I1308" s="48" t="s">
        <v>327</v>
      </c>
    </row>
    <row r="1309" spans="2:9" x14ac:dyDescent="0.3">
      <c r="B1309" s="16" t="s">
        <v>291</v>
      </c>
      <c r="C1309" s="16" t="s">
        <v>225</v>
      </c>
      <c r="D1309" s="16">
        <v>66</v>
      </c>
      <c r="E1309" s="16" t="s">
        <v>37</v>
      </c>
      <c r="F1309" s="16" t="s">
        <v>160</v>
      </c>
      <c r="G1309" s="87" t="s">
        <v>339</v>
      </c>
      <c r="H1309" s="17">
        <v>5920.5078271390385</v>
      </c>
      <c r="I1309" s="48" t="s">
        <v>327</v>
      </c>
    </row>
    <row r="1310" spans="2:9" x14ac:dyDescent="0.3">
      <c r="B1310" s="16" t="s">
        <v>291</v>
      </c>
      <c r="C1310" s="16" t="s">
        <v>225</v>
      </c>
      <c r="D1310" s="16">
        <v>67</v>
      </c>
      <c r="E1310" s="16" t="s">
        <v>39</v>
      </c>
      <c r="F1310" s="16" t="s">
        <v>160</v>
      </c>
      <c r="G1310" s="87" t="s">
        <v>340</v>
      </c>
      <c r="H1310" s="17">
        <v>5855.4473015660824</v>
      </c>
      <c r="I1310" s="48" t="s">
        <v>327</v>
      </c>
    </row>
    <row r="1311" spans="2:9" x14ac:dyDescent="0.3">
      <c r="B1311" s="16" t="s">
        <v>291</v>
      </c>
      <c r="C1311" s="16" t="s">
        <v>225</v>
      </c>
      <c r="D1311" s="16">
        <v>77</v>
      </c>
      <c r="E1311" s="16" t="s">
        <v>41</v>
      </c>
      <c r="F1311" s="16" t="s">
        <v>160</v>
      </c>
      <c r="G1311" s="87" t="s">
        <v>341</v>
      </c>
      <c r="H1311" s="17">
        <v>1725</v>
      </c>
      <c r="I1311" s="48" t="s">
        <v>342</v>
      </c>
    </row>
    <row r="1312" spans="2:9" x14ac:dyDescent="0.3">
      <c r="B1312" s="16" t="s">
        <v>291</v>
      </c>
      <c r="C1312" s="16" t="s">
        <v>225</v>
      </c>
      <c r="D1312" s="16">
        <v>87</v>
      </c>
      <c r="E1312" s="16" t="s">
        <v>43</v>
      </c>
      <c r="F1312" s="16" t="s">
        <v>160</v>
      </c>
      <c r="G1312" s="87" t="s">
        <v>343</v>
      </c>
      <c r="H1312" s="17">
        <v>3622.9549999999999</v>
      </c>
      <c r="I1312" s="48" t="s">
        <v>342</v>
      </c>
    </row>
    <row r="1313" spans="2:9" x14ac:dyDescent="0.3">
      <c r="B1313" s="16" t="s">
        <v>291</v>
      </c>
      <c r="C1313" s="16" t="s">
        <v>225</v>
      </c>
      <c r="D1313" s="16">
        <v>102</v>
      </c>
      <c r="E1313" s="16" t="s">
        <v>45</v>
      </c>
      <c r="F1313" s="16" t="s">
        <v>160</v>
      </c>
      <c r="G1313" s="87" t="s">
        <v>344</v>
      </c>
      <c r="H1313" s="17">
        <v>645.73229703858942</v>
      </c>
      <c r="I1313" s="48" t="s">
        <v>342</v>
      </c>
    </row>
    <row r="1314" spans="2:9" x14ac:dyDescent="0.3">
      <c r="B1314" s="16" t="s">
        <v>291</v>
      </c>
      <c r="C1314" s="16" t="s">
        <v>225</v>
      </c>
      <c r="D1314" s="16">
        <v>113</v>
      </c>
      <c r="E1314" s="16" t="s">
        <v>47</v>
      </c>
      <c r="F1314" s="16" t="s">
        <v>146</v>
      </c>
      <c r="G1314" s="87" t="s">
        <v>345</v>
      </c>
      <c r="H1314" s="17">
        <v>689724</v>
      </c>
      <c r="I1314" s="48" t="s">
        <v>346</v>
      </c>
    </row>
    <row r="1315" spans="2:9" x14ac:dyDescent="0.3">
      <c r="B1315" s="16" t="s">
        <v>291</v>
      </c>
      <c r="C1315" s="16" t="s">
        <v>225</v>
      </c>
      <c r="D1315" s="16">
        <v>114</v>
      </c>
      <c r="E1315" s="16" t="s">
        <v>49</v>
      </c>
      <c r="F1315" s="16" t="s">
        <v>146</v>
      </c>
      <c r="G1315" s="87" t="s">
        <v>347</v>
      </c>
      <c r="H1315" s="17">
        <v>730184</v>
      </c>
      <c r="I1315" s="48" t="s">
        <v>346</v>
      </c>
    </row>
    <row r="1316" spans="2:9" x14ac:dyDescent="0.3">
      <c r="B1316" s="16" t="s">
        <v>291</v>
      </c>
      <c r="C1316" s="16" t="s">
        <v>225</v>
      </c>
      <c r="D1316" s="16">
        <v>118</v>
      </c>
      <c r="E1316" s="16" t="s">
        <v>51</v>
      </c>
      <c r="F1316" s="16" t="s">
        <v>146</v>
      </c>
      <c r="G1316" s="87" t="s">
        <v>348</v>
      </c>
      <c r="H1316" s="17">
        <v>583071</v>
      </c>
      <c r="I1316" s="48" t="s">
        <v>346</v>
      </c>
    </row>
    <row r="1317" spans="2:9" x14ac:dyDescent="0.3">
      <c r="B1317" s="16" t="s">
        <v>291</v>
      </c>
      <c r="C1317" s="16" t="s">
        <v>225</v>
      </c>
      <c r="D1317" s="16">
        <v>131</v>
      </c>
      <c r="E1317" s="16" t="s">
        <v>53</v>
      </c>
      <c r="F1317" s="16" t="s">
        <v>146</v>
      </c>
      <c r="G1317" s="87" t="s">
        <v>349</v>
      </c>
      <c r="H1317" s="17">
        <v>3377.6829577518247</v>
      </c>
      <c r="I1317" s="48" t="s">
        <v>337</v>
      </c>
    </row>
    <row r="1318" spans="2:9" x14ac:dyDescent="0.3">
      <c r="B1318" s="16" t="s">
        <v>291</v>
      </c>
      <c r="C1318" s="16" t="s">
        <v>225</v>
      </c>
      <c r="D1318" s="16">
        <v>137</v>
      </c>
      <c r="E1318" s="16" t="s">
        <v>55</v>
      </c>
      <c r="F1318" s="16" t="s">
        <v>160</v>
      </c>
      <c r="G1318" s="87" t="s">
        <v>350</v>
      </c>
      <c r="H1318" s="17">
        <v>8284.3754368187456</v>
      </c>
      <c r="I1318" s="48" t="s">
        <v>351</v>
      </c>
    </row>
    <row r="1319" spans="2:9" x14ac:dyDescent="0.3">
      <c r="B1319" s="16" t="s">
        <v>291</v>
      </c>
      <c r="C1319" s="16" t="s">
        <v>225</v>
      </c>
      <c r="D1319" s="16">
        <v>143</v>
      </c>
      <c r="E1319" s="16" t="s">
        <v>57</v>
      </c>
      <c r="F1319" s="16" t="s">
        <v>335</v>
      </c>
      <c r="G1319" s="87" t="s">
        <v>352</v>
      </c>
      <c r="H1319" s="17">
        <v>2688.02</v>
      </c>
      <c r="I1319" s="48" t="s">
        <v>342</v>
      </c>
    </row>
    <row r="1320" spans="2:9" x14ac:dyDescent="0.3">
      <c r="B1320" s="16" t="s">
        <v>291</v>
      </c>
      <c r="C1320" s="16" t="s">
        <v>225</v>
      </c>
      <c r="D1320" s="16">
        <v>155</v>
      </c>
      <c r="E1320" s="16" t="s">
        <v>59</v>
      </c>
      <c r="F1320" s="16" t="s">
        <v>147</v>
      </c>
      <c r="G1320" s="87" t="s">
        <v>353</v>
      </c>
      <c r="H1320" s="17">
        <v>25701.120791038229</v>
      </c>
      <c r="I1320" s="48" t="s">
        <v>354</v>
      </c>
    </row>
    <row r="1321" spans="2:9" x14ac:dyDescent="0.3">
      <c r="B1321" s="16" t="s">
        <v>291</v>
      </c>
      <c r="C1321" s="16" t="s">
        <v>225</v>
      </c>
      <c r="D1321" s="16">
        <v>156</v>
      </c>
      <c r="E1321" s="16" t="s">
        <v>61</v>
      </c>
      <c r="F1321" s="16" t="s">
        <v>147</v>
      </c>
      <c r="G1321" s="87" t="s">
        <v>355</v>
      </c>
      <c r="H1321" s="17">
        <v>13376.968893648824</v>
      </c>
      <c r="I1321" s="48" t="s">
        <v>354</v>
      </c>
    </row>
    <row r="1322" spans="2:9" x14ac:dyDescent="0.3">
      <c r="B1322" s="16" t="s">
        <v>291</v>
      </c>
      <c r="C1322" s="16" t="s">
        <v>225</v>
      </c>
      <c r="D1322" s="16">
        <v>222</v>
      </c>
      <c r="E1322" s="16" t="s">
        <v>63</v>
      </c>
      <c r="F1322" s="16" t="s">
        <v>146</v>
      </c>
      <c r="G1322" s="87" t="s">
        <v>356</v>
      </c>
      <c r="H1322" s="17">
        <v>67513.129849974139</v>
      </c>
      <c r="I1322" s="48" t="s">
        <v>329</v>
      </c>
    </row>
    <row r="1323" spans="2:9" x14ac:dyDescent="0.3">
      <c r="B1323" s="16" t="s">
        <v>291</v>
      </c>
      <c r="C1323" s="16" t="s">
        <v>225</v>
      </c>
      <c r="D1323" s="16">
        <v>224</v>
      </c>
      <c r="E1323" s="16" t="s">
        <v>65</v>
      </c>
      <c r="F1323" s="16" t="s">
        <v>146</v>
      </c>
      <c r="G1323" s="87" t="s">
        <v>357</v>
      </c>
      <c r="H1323" s="17">
        <v>67513.129849974139</v>
      </c>
      <c r="I1323" s="48" t="s">
        <v>329</v>
      </c>
    </row>
    <row r="1324" spans="2:9" x14ac:dyDescent="0.3">
      <c r="B1324" s="16" t="s">
        <v>291</v>
      </c>
      <c r="C1324" s="16" t="s">
        <v>225</v>
      </c>
      <c r="D1324" s="16">
        <v>229</v>
      </c>
      <c r="E1324" s="16" t="s">
        <v>67</v>
      </c>
      <c r="F1324" s="16" t="s">
        <v>146</v>
      </c>
      <c r="G1324" s="87" t="s">
        <v>358</v>
      </c>
      <c r="H1324" s="17">
        <v>22504.376616658043</v>
      </c>
      <c r="I1324" s="48" t="s">
        <v>329</v>
      </c>
    </row>
    <row r="1325" spans="2:9" x14ac:dyDescent="0.3">
      <c r="B1325" s="16" t="s">
        <v>291</v>
      </c>
      <c r="C1325" s="16" t="s">
        <v>225</v>
      </c>
      <c r="D1325" s="16">
        <v>232</v>
      </c>
      <c r="E1325" s="16" t="s">
        <v>69</v>
      </c>
      <c r="F1325" s="16" t="s">
        <v>146</v>
      </c>
      <c r="G1325" s="87" t="s">
        <v>359</v>
      </c>
      <c r="H1325" s="17">
        <v>65637.76513191931</v>
      </c>
      <c r="I1325" s="48" t="s">
        <v>329</v>
      </c>
    </row>
    <row r="1326" spans="2:9" x14ac:dyDescent="0.3">
      <c r="B1326" s="16" t="s">
        <v>291</v>
      </c>
      <c r="C1326" s="16" t="s">
        <v>225</v>
      </c>
      <c r="D1326" s="16">
        <v>237</v>
      </c>
      <c r="E1326" s="16" t="s">
        <v>70</v>
      </c>
      <c r="F1326" s="16" t="s">
        <v>146</v>
      </c>
      <c r="G1326" s="87" t="s">
        <v>360</v>
      </c>
      <c r="H1326" s="17">
        <v>65637.76513191931</v>
      </c>
      <c r="I1326" s="48" t="s">
        <v>329</v>
      </c>
    </row>
    <row r="1327" spans="2:9" x14ac:dyDescent="0.3">
      <c r="B1327" s="16" t="s">
        <v>291</v>
      </c>
      <c r="C1327" s="16" t="s">
        <v>225</v>
      </c>
      <c r="D1327" s="16">
        <v>238</v>
      </c>
      <c r="E1327" s="16" t="s">
        <v>71</v>
      </c>
      <c r="F1327" s="16" t="s">
        <v>146</v>
      </c>
      <c r="G1327" s="87" t="s">
        <v>361</v>
      </c>
      <c r="H1327" s="17">
        <v>65637.76513191931</v>
      </c>
      <c r="I1327" s="48" t="s">
        <v>329</v>
      </c>
    </row>
    <row r="1328" spans="2:9" x14ac:dyDescent="0.3">
      <c r="B1328" s="16" t="s">
        <v>291</v>
      </c>
      <c r="C1328" s="16" t="s">
        <v>225</v>
      </c>
      <c r="D1328" s="16">
        <v>241</v>
      </c>
      <c r="E1328" s="16" t="s">
        <v>72</v>
      </c>
      <c r="F1328" s="16" t="s">
        <v>146</v>
      </c>
      <c r="G1328" s="87" t="s">
        <v>362</v>
      </c>
      <c r="H1328" s="17">
        <v>50009.725814795653</v>
      </c>
      <c r="I1328" s="48" t="s">
        <v>329</v>
      </c>
    </row>
    <row r="1329" spans="2:9" x14ac:dyDescent="0.3">
      <c r="B1329" s="16" t="s">
        <v>291</v>
      </c>
      <c r="C1329" s="16" t="s">
        <v>225</v>
      </c>
      <c r="D1329" s="16">
        <v>242</v>
      </c>
      <c r="E1329" s="16" t="s">
        <v>73</v>
      </c>
      <c r="F1329" s="16" t="s">
        <v>146</v>
      </c>
      <c r="G1329" s="87" t="s">
        <v>363</v>
      </c>
      <c r="H1329" s="17">
        <v>50009.725814795653</v>
      </c>
      <c r="I1329" s="48" t="s">
        <v>329</v>
      </c>
    </row>
    <row r="1330" spans="2:9" x14ac:dyDescent="0.3">
      <c r="B1330" s="16" t="s">
        <v>291</v>
      </c>
      <c r="C1330" s="16" t="s">
        <v>225</v>
      </c>
      <c r="D1330" s="16">
        <v>245</v>
      </c>
      <c r="E1330" s="16" t="s">
        <v>74</v>
      </c>
      <c r="F1330" s="16" t="s">
        <v>146</v>
      </c>
      <c r="G1330" s="87" t="s">
        <v>364</v>
      </c>
      <c r="H1330" s="17">
        <v>25004.862907397826</v>
      </c>
      <c r="I1330" s="48" t="s">
        <v>329</v>
      </c>
    </row>
    <row r="1331" spans="2:9" x14ac:dyDescent="0.3">
      <c r="B1331" s="16" t="s">
        <v>291</v>
      </c>
      <c r="C1331" s="16" t="s">
        <v>225</v>
      </c>
      <c r="D1331" s="16">
        <v>273</v>
      </c>
      <c r="E1331" s="16" t="s">
        <v>75</v>
      </c>
      <c r="F1331" s="16" t="s">
        <v>146</v>
      </c>
      <c r="G1331" s="87" t="s">
        <v>365</v>
      </c>
      <c r="H1331" s="17">
        <v>434229.77420489286</v>
      </c>
      <c r="I1331" s="48" t="s">
        <v>346</v>
      </c>
    </row>
    <row r="1332" spans="2:9" x14ac:dyDescent="0.3">
      <c r="B1332" s="16" t="s">
        <v>291</v>
      </c>
      <c r="C1332" s="16" t="s">
        <v>225</v>
      </c>
      <c r="D1332" s="16">
        <v>284</v>
      </c>
      <c r="E1332" s="16" t="s">
        <v>76</v>
      </c>
      <c r="F1332" s="16" t="s">
        <v>146</v>
      </c>
      <c r="G1332" s="87" t="s">
        <v>366</v>
      </c>
      <c r="H1332" s="17">
        <v>75014.588722193497</v>
      </c>
      <c r="I1332" s="48" t="s">
        <v>329</v>
      </c>
    </row>
    <row r="1333" spans="2:9" x14ac:dyDescent="0.3">
      <c r="B1333" s="16" t="s">
        <v>291</v>
      </c>
      <c r="C1333" s="16" t="s">
        <v>225</v>
      </c>
      <c r="D1333" s="16">
        <v>304</v>
      </c>
      <c r="E1333" s="16" t="s">
        <v>77</v>
      </c>
      <c r="F1333" s="16" t="s">
        <v>165</v>
      </c>
      <c r="G1333" s="87" t="s">
        <v>367</v>
      </c>
      <c r="H1333" s="17">
        <v>1491.1119185291211</v>
      </c>
      <c r="I1333" s="48" t="s">
        <v>368</v>
      </c>
    </row>
    <row r="1334" spans="2:9" x14ac:dyDescent="0.3">
      <c r="B1334" s="16" t="s">
        <v>291</v>
      </c>
      <c r="C1334" s="16" t="s">
        <v>225</v>
      </c>
      <c r="D1334" s="16">
        <v>305</v>
      </c>
      <c r="E1334" s="16" t="s">
        <v>78</v>
      </c>
      <c r="F1334" s="16" t="s">
        <v>165</v>
      </c>
      <c r="G1334" s="87" t="s">
        <v>369</v>
      </c>
      <c r="H1334" s="17">
        <v>10741.705465751824</v>
      </c>
      <c r="I1334" s="48" t="s">
        <v>368</v>
      </c>
    </row>
    <row r="1335" spans="2:9" x14ac:dyDescent="0.3">
      <c r="B1335" s="16" t="s">
        <v>291</v>
      </c>
      <c r="C1335" s="16" t="s">
        <v>225</v>
      </c>
      <c r="D1335" s="20">
        <v>426</v>
      </c>
      <c r="E1335" s="20" t="s">
        <v>79</v>
      </c>
      <c r="F1335" s="20" t="s">
        <v>146</v>
      </c>
      <c r="G1335" s="88" t="s">
        <v>370</v>
      </c>
      <c r="H1335" s="21">
        <v>66457.20292131562</v>
      </c>
      <c r="I1335" s="49" t="s">
        <v>329</v>
      </c>
    </row>
    <row r="1336" spans="2:9" x14ac:dyDescent="0.3">
      <c r="B1336" s="16" t="s">
        <v>291</v>
      </c>
      <c r="C1336" s="16" t="s">
        <v>226</v>
      </c>
      <c r="D1336" s="16">
        <v>4</v>
      </c>
      <c r="E1336" s="16" t="s">
        <v>5</v>
      </c>
      <c r="F1336" s="16" t="s">
        <v>160</v>
      </c>
      <c r="G1336" s="87" t="s">
        <v>326</v>
      </c>
      <c r="H1336" s="17">
        <v>5489.0770987915539</v>
      </c>
      <c r="I1336" s="48" t="s">
        <v>327</v>
      </c>
    </row>
    <row r="1337" spans="2:9" x14ac:dyDescent="0.3">
      <c r="B1337" s="16" t="s">
        <v>291</v>
      </c>
      <c r="C1337" s="16" t="s">
        <v>226</v>
      </c>
      <c r="D1337" s="16">
        <v>17</v>
      </c>
      <c r="E1337" s="16" t="s">
        <v>9</v>
      </c>
      <c r="F1337" s="16" t="s">
        <v>146</v>
      </c>
      <c r="G1337" s="87" t="s">
        <v>328</v>
      </c>
      <c r="H1337" s="17">
        <v>100019.45162959131</v>
      </c>
      <c r="I1337" s="48" t="s">
        <v>329</v>
      </c>
    </row>
    <row r="1338" spans="2:9" x14ac:dyDescent="0.3">
      <c r="B1338" s="16" t="s">
        <v>291</v>
      </c>
      <c r="C1338" s="16" t="s">
        <v>226</v>
      </c>
      <c r="D1338" s="16">
        <v>21</v>
      </c>
      <c r="E1338" s="16" t="s">
        <v>13</v>
      </c>
      <c r="F1338" s="16" t="s">
        <v>146</v>
      </c>
      <c r="G1338" s="87" t="s">
        <v>330</v>
      </c>
      <c r="H1338" s="17">
        <v>100908.88495310881</v>
      </c>
      <c r="I1338" s="48" t="s">
        <v>329</v>
      </c>
    </row>
    <row r="1339" spans="2:9" x14ac:dyDescent="0.3">
      <c r="B1339" s="16" t="s">
        <v>291</v>
      </c>
      <c r="C1339" s="16" t="s">
        <v>226</v>
      </c>
      <c r="D1339" s="16">
        <v>28</v>
      </c>
      <c r="E1339" s="16" t="s">
        <v>17</v>
      </c>
      <c r="F1339" s="16" t="s">
        <v>146</v>
      </c>
      <c r="G1339" s="87" t="s">
        <v>331</v>
      </c>
      <c r="H1339" s="17">
        <v>100019.45162959131</v>
      </c>
      <c r="I1339" s="48" t="s">
        <v>329</v>
      </c>
    </row>
    <row r="1340" spans="2:9" x14ac:dyDescent="0.3">
      <c r="B1340" s="16" t="s">
        <v>291</v>
      </c>
      <c r="C1340" s="16" t="s">
        <v>226</v>
      </c>
      <c r="D1340" s="16">
        <v>29</v>
      </c>
      <c r="E1340" s="16" t="s">
        <v>21</v>
      </c>
      <c r="F1340" s="16" t="s">
        <v>146</v>
      </c>
      <c r="G1340" s="87" t="s">
        <v>332</v>
      </c>
      <c r="H1340" s="17">
        <v>100019.45162959131</v>
      </c>
      <c r="I1340" s="48" t="s">
        <v>329</v>
      </c>
    </row>
    <row r="1341" spans="2:9" x14ac:dyDescent="0.3">
      <c r="B1341" s="16" t="s">
        <v>291</v>
      </c>
      <c r="C1341" s="16" t="s">
        <v>226</v>
      </c>
      <c r="D1341" s="16">
        <v>30</v>
      </c>
      <c r="E1341" s="16" t="s">
        <v>25</v>
      </c>
      <c r="F1341" s="16" t="s">
        <v>146</v>
      </c>
      <c r="G1341" s="87" t="s">
        <v>333</v>
      </c>
      <c r="H1341" s="17">
        <v>100019.45162959131</v>
      </c>
      <c r="I1341" s="48" t="s">
        <v>329</v>
      </c>
    </row>
    <row r="1342" spans="2:9" x14ac:dyDescent="0.3">
      <c r="B1342" s="16" t="s">
        <v>291</v>
      </c>
      <c r="C1342" s="16" t="s">
        <v>226</v>
      </c>
      <c r="D1342" s="16">
        <v>31</v>
      </c>
      <c r="E1342" s="16" t="s">
        <v>29</v>
      </c>
      <c r="F1342" s="16" t="s">
        <v>146</v>
      </c>
      <c r="G1342" s="87" t="s">
        <v>334</v>
      </c>
      <c r="H1342" s="17">
        <v>100019.45162959131</v>
      </c>
      <c r="I1342" s="48" t="s">
        <v>329</v>
      </c>
    </row>
    <row r="1343" spans="2:9" x14ac:dyDescent="0.3">
      <c r="B1343" s="16" t="s">
        <v>291</v>
      </c>
      <c r="C1343" s="16" t="s">
        <v>226</v>
      </c>
      <c r="D1343" s="16">
        <v>39</v>
      </c>
      <c r="E1343" s="16" t="s">
        <v>33</v>
      </c>
      <c r="F1343" s="16" t="s">
        <v>335</v>
      </c>
      <c r="G1343" s="87" t="s">
        <v>336</v>
      </c>
      <c r="H1343" s="17">
        <v>97.87579460336616</v>
      </c>
      <c r="I1343" s="48" t="s">
        <v>337</v>
      </c>
    </row>
    <row r="1344" spans="2:9" x14ac:dyDescent="0.3">
      <c r="B1344" s="16" t="s">
        <v>291</v>
      </c>
      <c r="C1344" s="16" t="s">
        <v>226</v>
      </c>
      <c r="D1344" s="16">
        <v>45</v>
      </c>
      <c r="E1344" s="16" t="s">
        <v>35</v>
      </c>
      <c r="F1344" s="16" t="s">
        <v>160</v>
      </c>
      <c r="G1344" s="87" t="s">
        <v>338</v>
      </c>
      <c r="H1344" s="17">
        <v>9520</v>
      </c>
      <c r="I1344" s="48" t="s">
        <v>327</v>
      </c>
    </row>
    <row r="1345" spans="2:9" x14ac:dyDescent="0.3">
      <c r="B1345" s="16" t="s">
        <v>291</v>
      </c>
      <c r="C1345" s="16" t="s">
        <v>226</v>
      </c>
      <c r="D1345" s="16">
        <v>66</v>
      </c>
      <c r="E1345" s="16" t="s">
        <v>37</v>
      </c>
      <c r="F1345" s="16" t="s">
        <v>160</v>
      </c>
      <c r="G1345" s="87" t="s">
        <v>339</v>
      </c>
      <c r="H1345" s="17">
        <v>6862.0592835145071</v>
      </c>
      <c r="I1345" s="48" t="s">
        <v>327</v>
      </c>
    </row>
    <row r="1346" spans="2:9" x14ac:dyDescent="0.3">
      <c r="B1346" s="16" t="s">
        <v>291</v>
      </c>
      <c r="C1346" s="16" t="s">
        <v>226</v>
      </c>
      <c r="D1346" s="16">
        <v>67</v>
      </c>
      <c r="E1346" s="16" t="s">
        <v>39</v>
      </c>
      <c r="F1346" s="16" t="s">
        <v>160</v>
      </c>
      <c r="G1346" s="87" t="s">
        <v>340</v>
      </c>
      <c r="H1346" s="17">
        <v>4597.6138827154155</v>
      </c>
      <c r="I1346" s="48" t="s">
        <v>327</v>
      </c>
    </row>
    <row r="1347" spans="2:9" x14ac:dyDescent="0.3">
      <c r="B1347" s="16" t="s">
        <v>291</v>
      </c>
      <c r="C1347" s="16" t="s">
        <v>226</v>
      </c>
      <c r="D1347" s="16">
        <v>77</v>
      </c>
      <c r="E1347" s="16" t="s">
        <v>41</v>
      </c>
      <c r="F1347" s="16" t="s">
        <v>160</v>
      </c>
      <c r="G1347" s="87" t="s">
        <v>341</v>
      </c>
      <c r="H1347" s="17">
        <v>1725</v>
      </c>
      <c r="I1347" s="48" t="s">
        <v>342</v>
      </c>
    </row>
    <row r="1348" spans="2:9" x14ac:dyDescent="0.3">
      <c r="B1348" s="16" t="s">
        <v>291</v>
      </c>
      <c r="C1348" s="16" t="s">
        <v>226</v>
      </c>
      <c r="D1348" s="16">
        <v>87</v>
      </c>
      <c r="E1348" s="16" t="s">
        <v>43</v>
      </c>
      <c r="F1348" s="16" t="s">
        <v>160</v>
      </c>
      <c r="G1348" s="87" t="s">
        <v>343</v>
      </c>
      <c r="H1348" s="17">
        <v>3622.9549999999999</v>
      </c>
      <c r="I1348" s="48" t="s">
        <v>342</v>
      </c>
    </row>
    <row r="1349" spans="2:9" x14ac:dyDescent="0.3">
      <c r="B1349" s="16" t="s">
        <v>291</v>
      </c>
      <c r="C1349" s="16" t="s">
        <v>226</v>
      </c>
      <c r="D1349" s="16">
        <v>102</v>
      </c>
      <c r="E1349" s="16" t="s">
        <v>45</v>
      </c>
      <c r="F1349" s="16" t="s">
        <v>160</v>
      </c>
      <c r="G1349" s="87" t="s">
        <v>344</v>
      </c>
      <c r="H1349" s="17">
        <v>602.19920172614457</v>
      </c>
      <c r="I1349" s="48" t="s">
        <v>342</v>
      </c>
    </row>
    <row r="1350" spans="2:9" x14ac:dyDescent="0.3">
      <c r="B1350" s="16" t="s">
        <v>291</v>
      </c>
      <c r="C1350" s="16" t="s">
        <v>226</v>
      </c>
      <c r="D1350" s="16">
        <v>113</v>
      </c>
      <c r="E1350" s="16" t="s">
        <v>47</v>
      </c>
      <c r="F1350" s="16" t="s">
        <v>146</v>
      </c>
      <c r="G1350" s="87" t="s">
        <v>345</v>
      </c>
      <c r="H1350" s="17">
        <v>689724</v>
      </c>
      <c r="I1350" s="48" t="s">
        <v>346</v>
      </c>
    </row>
    <row r="1351" spans="2:9" x14ac:dyDescent="0.3">
      <c r="B1351" s="16" t="s">
        <v>291</v>
      </c>
      <c r="C1351" s="16" t="s">
        <v>226</v>
      </c>
      <c r="D1351" s="16">
        <v>114</v>
      </c>
      <c r="E1351" s="16" t="s">
        <v>49</v>
      </c>
      <c r="F1351" s="16" t="s">
        <v>146</v>
      </c>
      <c r="G1351" s="87" t="s">
        <v>347</v>
      </c>
      <c r="H1351" s="17">
        <v>730184</v>
      </c>
      <c r="I1351" s="48" t="s">
        <v>346</v>
      </c>
    </row>
    <row r="1352" spans="2:9" x14ac:dyDescent="0.3">
      <c r="B1352" s="16" t="s">
        <v>291</v>
      </c>
      <c r="C1352" s="16" t="s">
        <v>226</v>
      </c>
      <c r="D1352" s="16">
        <v>118</v>
      </c>
      <c r="E1352" s="16" t="s">
        <v>51</v>
      </c>
      <c r="F1352" s="16" t="s">
        <v>146</v>
      </c>
      <c r="G1352" s="87" t="s">
        <v>348</v>
      </c>
      <c r="H1352" s="17">
        <v>583071</v>
      </c>
      <c r="I1352" s="48" t="s">
        <v>346</v>
      </c>
    </row>
    <row r="1353" spans="2:9" x14ac:dyDescent="0.3">
      <c r="B1353" s="16" t="s">
        <v>291</v>
      </c>
      <c r="C1353" s="16" t="s">
        <v>226</v>
      </c>
      <c r="D1353" s="16">
        <v>131</v>
      </c>
      <c r="E1353" s="16" t="s">
        <v>53</v>
      </c>
      <c r="F1353" s="16" t="s">
        <v>146</v>
      </c>
      <c r="G1353" s="87" t="s">
        <v>349</v>
      </c>
      <c r="H1353" s="17">
        <v>5738.0078086288004</v>
      </c>
      <c r="I1353" s="48" t="s">
        <v>337</v>
      </c>
    </row>
    <row r="1354" spans="2:9" x14ac:dyDescent="0.3">
      <c r="B1354" s="16" t="s">
        <v>291</v>
      </c>
      <c r="C1354" s="16" t="s">
        <v>226</v>
      </c>
      <c r="D1354" s="16">
        <v>137</v>
      </c>
      <c r="E1354" s="16" t="s">
        <v>55</v>
      </c>
      <c r="F1354" s="16" t="s">
        <v>160</v>
      </c>
      <c r="G1354" s="87" t="s">
        <v>350</v>
      </c>
      <c r="H1354" s="17">
        <v>8284.3754368187456</v>
      </c>
      <c r="I1354" s="48" t="s">
        <v>351</v>
      </c>
    </row>
    <row r="1355" spans="2:9" x14ac:dyDescent="0.3">
      <c r="B1355" s="16" t="s">
        <v>291</v>
      </c>
      <c r="C1355" s="16" t="s">
        <v>226</v>
      </c>
      <c r="D1355" s="16">
        <v>143</v>
      </c>
      <c r="E1355" s="16" t="s">
        <v>57</v>
      </c>
      <c r="F1355" s="16" t="s">
        <v>335</v>
      </c>
      <c r="G1355" s="87" t="s">
        <v>352</v>
      </c>
      <c r="H1355" s="17">
        <v>2688.02</v>
      </c>
      <c r="I1355" s="48" t="s">
        <v>342</v>
      </c>
    </row>
    <row r="1356" spans="2:9" x14ac:dyDescent="0.3">
      <c r="B1356" s="16" t="s">
        <v>291</v>
      </c>
      <c r="C1356" s="16" t="s">
        <v>226</v>
      </c>
      <c r="D1356" s="16">
        <v>155</v>
      </c>
      <c r="E1356" s="16" t="s">
        <v>59</v>
      </c>
      <c r="F1356" s="16" t="s">
        <v>147</v>
      </c>
      <c r="G1356" s="87" t="s">
        <v>353</v>
      </c>
      <c r="H1356" s="17">
        <v>25701.120791038229</v>
      </c>
      <c r="I1356" s="48" t="s">
        <v>354</v>
      </c>
    </row>
    <row r="1357" spans="2:9" x14ac:dyDescent="0.3">
      <c r="B1357" s="16" t="s">
        <v>291</v>
      </c>
      <c r="C1357" s="16" t="s">
        <v>226</v>
      </c>
      <c r="D1357" s="16">
        <v>156</v>
      </c>
      <c r="E1357" s="16" t="s">
        <v>61</v>
      </c>
      <c r="F1357" s="16" t="s">
        <v>147</v>
      </c>
      <c r="G1357" s="87" t="s">
        <v>355</v>
      </c>
      <c r="H1357" s="17">
        <v>13376.968893648824</v>
      </c>
      <c r="I1357" s="48" t="s">
        <v>354</v>
      </c>
    </row>
    <row r="1358" spans="2:9" x14ac:dyDescent="0.3">
      <c r="B1358" s="16" t="s">
        <v>291</v>
      </c>
      <c r="C1358" s="16" t="s">
        <v>226</v>
      </c>
      <c r="D1358" s="16">
        <v>222</v>
      </c>
      <c r="E1358" s="16" t="s">
        <v>63</v>
      </c>
      <c r="F1358" s="16" t="s">
        <v>146</v>
      </c>
      <c r="G1358" s="87" t="s">
        <v>356</v>
      </c>
      <c r="H1358" s="17">
        <v>66262.886704604258</v>
      </c>
      <c r="I1358" s="48" t="s">
        <v>329</v>
      </c>
    </row>
    <row r="1359" spans="2:9" x14ac:dyDescent="0.3">
      <c r="B1359" s="16" t="s">
        <v>291</v>
      </c>
      <c r="C1359" s="16" t="s">
        <v>226</v>
      </c>
      <c r="D1359" s="16">
        <v>224</v>
      </c>
      <c r="E1359" s="16" t="s">
        <v>65</v>
      </c>
      <c r="F1359" s="16" t="s">
        <v>146</v>
      </c>
      <c r="G1359" s="87" t="s">
        <v>357</v>
      </c>
      <c r="H1359" s="17">
        <v>66262.886704604258</v>
      </c>
      <c r="I1359" s="48" t="s">
        <v>329</v>
      </c>
    </row>
    <row r="1360" spans="2:9" x14ac:dyDescent="0.3">
      <c r="B1360" s="16" t="s">
        <v>291</v>
      </c>
      <c r="C1360" s="16" t="s">
        <v>226</v>
      </c>
      <c r="D1360" s="16">
        <v>229</v>
      </c>
      <c r="E1360" s="16" t="s">
        <v>67</v>
      </c>
      <c r="F1360" s="16" t="s">
        <v>146</v>
      </c>
      <c r="G1360" s="87" t="s">
        <v>358</v>
      </c>
      <c r="H1360" s="17">
        <v>35006.808070356965</v>
      </c>
      <c r="I1360" s="48" t="s">
        <v>329</v>
      </c>
    </row>
    <row r="1361" spans="2:9" x14ac:dyDescent="0.3">
      <c r="B1361" s="16" t="s">
        <v>291</v>
      </c>
      <c r="C1361" s="16" t="s">
        <v>226</v>
      </c>
      <c r="D1361" s="16">
        <v>232</v>
      </c>
      <c r="E1361" s="16" t="s">
        <v>69</v>
      </c>
      <c r="F1361" s="16" t="s">
        <v>146</v>
      </c>
      <c r="G1361" s="87" t="s">
        <v>359</v>
      </c>
      <c r="H1361" s="17">
        <v>60011.670977754795</v>
      </c>
      <c r="I1361" s="48" t="s">
        <v>329</v>
      </c>
    </row>
    <row r="1362" spans="2:9" x14ac:dyDescent="0.3">
      <c r="B1362" s="16" t="s">
        <v>291</v>
      </c>
      <c r="C1362" s="16" t="s">
        <v>226</v>
      </c>
      <c r="D1362" s="16">
        <v>237</v>
      </c>
      <c r="E1362" s="16" t="s">
        <v>70</v>
      </c>
      <c r="F1362" s="16" t="s">
        <v>146</v>
      </c>
      <c r="G1362" s="87" t="s">
        <v>360</v>
      </c>
      <c r="H1362" s="17">
        <v>60011.670977754795</v>
      </c>
      <c r="I1362" s="48" t="s">
        <v>329</v>
      </c>
    </row>
    <row r="1363" spans="2:9" x14ac:dyDescent="0.3">
      <c r="B1363" s="16" t="s">
        <v>291</v>
      </c>
      <c r="C1363" s="16" t="s">
        <v>226</v>
      </c>
      <c r="D1363" s="16">
        <v>238</v>
      </c>
      <c r="E1363" s="16" t="s">
        <v>71</v>
      </c>
      <c r="F1363" s="16" t="s">
        <v>146</v>
      </c>
      <c r="G1363" s="87" t="s">
        <v>361</v>
      </c>
      <c r="H1363" s="17">
        <v>60011.670977754795</v>
      </c>
      <c r="I1363" s="48" t="s">
        <v>329</v>
      </c>
    </row>
    <row r="1364" spans="2:9" x14ac:dyDescent="0.3">
      <c r="B1364" s="16" t="s">
        <v>291</v>
      </c>
      <c r="C1364" s="16" t="s">
        <v>226</v>
      </c>
      <c r="D1364" s="16">
        <v>241</v>
      </c>
      <c r="E1364" s="16" t="s">
        <v>72</v>
      </c>
      <c r="F1364" s="16" t="s">
        <v>146</v>
      </c>
      <c r="G1364" s="87" t="s">
        <v>362</v>
      </c>
      <c r="H1364" s="17">
        <v>47509.239524055876</v>
      </c>
      <c r="I1364" s="48" t="s">
        <v>329</v>
      </c>
    </row>
    <row r="1365" spans="2:9" x14ac:dyDescent="0.3">
      <c r="B1365" s="16" t="s">
        <v>291</v>
      </c>
      <c r="C1365" s="16" t="s">
        <v>226</v>
      </c>
      <c r="D1365" s="16">
        <v>242</v>
      </c>
      <c r="E1365" s="16" t="s">
        <v>73</v>
      </c>
      <c r="F1365" s="16" t="s">
        <v>146</v>
      </c>
      <c r="G1365" s="87" t="s">
        <v>363</v>
      </c>
      <c r="H1365" s="17">
        <v>47509.239524055876</v>
      </c>
      <c r="I1365" s="48" t="s">
        <v>329</v>
      </c>
    </row>
    <row r="1366" spans="2:9" x14ac:dyDescent="0.3">
      <c r="B1366" s="16" t="s">
        <v>291</v>
      </c>
      <c r="C1366" s="16" t="s">
        <v>226</v>
      </c>
      <c r="D1366" s="16">
        <v>245</v>
      </c>
      <c r="E1366" s="16" t="s">
        <v>74</v>
      </c>
      <c r="F1366" s="16" t="s">
        <v>146</v>
      </c>
      <c r="G1366" s="87" t="s">
        <v>364</v>
      </c>
      <c r="H1366" s="17">
        <v>31256.078634247289</v>
      </c>
      <c r="I1366" s="48" t="s">
        <v>329</v>
      </c>
    </row>
    <row r="1367" spans="2:9" x14ac:dyDescent="0.3">
      <c r="B1367" s="16" t="s">
        <v>291</v>
      </c>
      <c r="C1367" s="16" t="s">
        <v>226</v>
      </c>
      <c r="D1367" s="16">
        <v>273</v>
      </c>
      <c r="E1367" s="16" t="s">
        <v>75</v>
      </c>
      <c r="F1367" s="16" t="s">
        <v>146</v>
      </c>
      <c r="G1367" s="87" t="s">
        <v>365</v>
      </c>
      <c r="H1367" s="17">
        <v>434229.77420489286</v>
      </c>
      <c r="I1367" s="48" t="s">
        <v>346</v>
      </c>
    </row>
    <row r="1368" spans="2:9" x14ac:dyDescent="0.3">
      <c r="B1368" s="16" t="s">
        <v>291</v>
      </c>
      <c r="C1368" s="16" t="s">
        <v>226</v>
      </c>
      <c r="D1368" s="16">
        <v>284</v>
      </c>
      <c r="E1368" s="16" t="s">
        <v>76</v>
      </c>
      <c r="F1368" s="16" t="s">
        <v>146</v>
      </c>
      <c r="G1368" s="87" t="s">
        <v>366</v>
      </c>
      <c r="H1368" s="17">
        <v>75014.588722193497</v>
      </c>
      <c r="I1368" s="48" t="s">
        <v>329</v>
      </c>
    </row>
    <row r="1369" spans="2:9" x14ac:dyDescent="0.3">
      <c r="B1369" s="16" t="s">
        <v>291</v>
      </c>
      <c r="C1369" s="16" t="s">
        <v>226</v>
      </c>
      <c r="D1369" s="16">
        <v>304</v>
      </c>
      <c r="E1369" s="16" t="s">
        <v>77</v>
      </c>
      <c r="F1369" s="16" t="s">
        <v>165</v>
      </c>
      <c r="G1369" s="87" t="s">
        <v>367</v>
      </c>
      <c r="H1369" s="17">
        <v>1491.1119185291211</v>
      </c>
      <c r="I1369" s="48" t="s">
        <v>368</v>
      </c>
    </row>
    <row r="1370" spans="2:9" x14ac:dyDescent="0.3">
      <c r="B1370" s="16" t="s">
        <v>291</v>
      </c>
      <c r="C1370" s="16" t="s">
        <v>226</v>
      </c>
      <c r="D1370" s="16">
        <v>305</v>
      </c>
      <c r="E1370" s="16" t="s">
        <v>78</v>
      </c>
      <c r="F1370" s="16" t="s">
        <v>165</v>
      </c>
      <c r="G1370" s="87" t="s">
        <v>369</v>
      </c>
      <c r="H1370" s="17">
        <v>10741.705465751824</v>
      </c>
      <c r="I1370" s="48" t="s">
        <v>368</v>
      </c>
    </row>
    <row r="1371" spans="2:9" x14ac:dyDescent="0.3">
      <c r="B1371" s="16" t="s">
        <v>291</v>
      </c>
      <c r="C1371" s="16" t="s">
        <v>226</v>
      </c>
      <c r="D1371" s="20">
        <v>426</v>
      </c>
      <c r="E1371" s="20" t="s">
        <v>79</v>
      </c>
      <c r="F1371" s="20" t="s">
        <v>146</v>
      </c>
      <c r="G1371" s="88" t="s">
        <v>370</v>
      </c>
      <c r="H1371" s="21">
        <v>66457.20292131562</v>
      </c>
      <c r="I1371" s="49" t="s">
        <v>329</v>
      </c>
    </row>
    <row r="1372" spans="2:9" x14ac:dyDescent="0.3">
      <c r="B1372" s="16" t="s">
        <v>292</v>
      </c>
      <c r="C1372" s="16" t="s">
        <v>227</v>
      </c>
      <c r="D1372" s="16">
        <v>4</v>
      </c>
      <c r="E1372" s="16" t="s">
        <v>5</v>
      </c>
      <c r="F1372" s="16" t="s">
        <v>160</v>
      </c>
      <c r="G1372" s="87" t="s">
        <v>326</v>
      </c>
      <c r="H1372" s="17">
        <v>5246.3379115338839</v>
      </c>
      <c r="I1372" s="48" t="s">
        <v>327</v>
      </c>
    </row>
    <row r="1373" spans="2:9" x14ac:dyDescent="0.3">
      <c r="B1373" s="16" t="s">
        <v>292</v>
      </c>
      <c r="C1373" s="16" t="s">
        <v>227</v>
      </c>
      <c r="D1373" s="16">
        <v>17</v>
      </c>
      <c r="E1373" s="16" t="s">
        <v>9</v>
      </c>
      <c r="F1373" s="16" t="s">
        <v>146</v>
      </c>
      <c r="G1373" s="87" t="s">
        <v>328</v>
      </c>
      <c r="H1373" s="17">
        <v>163286.06313606829</v>
      </c>
      <c r="I1373" s="48" t="s">
        <v>329</v>
      </c>
    </row>
    <row r="1374" spans="2:9" x14ac:dyDescent="0.3">
      <c r="B1374" s="16" t="s">
        <v>292</v>
      </c>
      <c r="C1374" s="16" t="s">
        <v>227</v>
      </c>
      <c r="D1374" s="16">
        <v>21</v>
      </c>
      <c r="E1374" s="16" t="s">
        <v>13</v>
      </c>
      <c r="F1374" s="16" t="s">
        <v>146</v>
      </c>
      <c r="G1374" s="87" t="s">
        <v>330</v>
      </c>
      <c r="H1374" s="17">
        <v>66237.43387912956</v>
      </c>
      <c r="I1374" s="48" t="s">
        <v>329</v>
      </c>
    </row>
    <row r="1375" spans="2:9" x14ac:dyDescent="0.3">
      <c r="B1375" s="16" t="s">
        <v>292</v>
      </c>
      <c r="C1375" s="16" t="s">
        <v>227</v>
      </c>
      <c r="D1375" s="16">
        <v>28</v>
      </c>
      <c r="E1375" s="16" t="s">
        <v>17</v>
      </c>
      <c r="F1375" s="16" t="s">
        <v>146</v>
      </c>
      <c r="G1375" s="87" t="s">
        <v>331</v>
      </c>
      <c r="H1375" s="17">
        <v>89384.958786994743</v>
      </c>
      <c r="I1375" s="48" t="s">
        <v>329</v>
      </c>
    </row>
    <row r="1376" spans="2:9" x14ac:dyDescent="0.3">
      <c r="B1376" s="16" t="s">
        <v>292</v>
      </c>
      <c r="C1376" s="16" t="s">
        <v>227</v>
      </c>
      <c r="D1376" s="16">
        <v>29</v>
      </c>
      <c r="E1376" s="16" t="s">
        <v>21</v>
      </c>
      <c r="F1376" s="16" t="s">
        <v>146</v>
      </c>
      <c r="G1376" s="87" t="s">
        <v>332</v>
      </c>
      <c r="H1376" s="17">
        <v>74487.465655828972</v>
      </c>
      <c r="I1376" s="48" t="s">
        <v>329</v>
      </c>
    </row>
    <row r="1377" spans="2:9" x14ac:dyDescent="0.3">
      <c r="B1377" s="16" t="s">
        <v>292</v>
      </c>
      <c r="C1377" s="16" t="s">
        <v>227</v>
      </c>
      <c r="D1377" s="16">
        <v>30</v>
      </c>
      <c r="E1377" s="16" t="s">
        <v>25</v>
      </c>
      <c r="F1377" s="16" t="s">
        <v>146</v>
      </c>
      <c r="G1377" s="87" t="s">
        <v>333</v>
      </c>
      <c r="H1377" s="17">
        <v>89384.958786994743</v>
      </c>
      <c r="I1377" s="48" t="s">
        <v>329</v>
      </c>
    </row>
    <row r="1378" spans="2:9" x14ac:dyDescent="0.3">
      <c r="B1378" s="16" t="s">
        <v>292</v>
      </c>
      <c r="C1378" s="16" t="s">
        <v>227</v>
      </c>
      <c r="D1378" s="16">
        <v>31</v>
      </c>
      <c r="E1378" s="16" t="s">
        <v>29</v>
      </c>
      <c r="F1378" s="16" t="s">
        <v>146</v>
      </c>
      <c r="G1378" s="87" t="s">
        <v>334</v>
      </c>
      <c r="H1378" s="17">
        <v>74487.465655828972</v>
      </c>
      <c r="I1378" s="48" t="s">
        <v>329</v>
      </c>
    </row>
    <row r="1379" spans="2:9" x14ac:dyDescent="0.3">
      <c r="B1379" s="16" t="s">
        <v>292</v>
      </c>
      <c r="C1379" s="16" t="s">
        <v>227</v>
      </c>
      <c r="D1379" s="16">
        <v>39</v>
      </c>
      <c r="E1379" s="16" t="s">
        <v>33</v>
      </c>
      <c r="F1379" s="16" t="s">
        <v>335</v>
      </c>
      <c r="G1379" s="87" t="s">
        <v>336</v>
      </c>
      <c r="H1379" s="17">
        <v>111.85805097527566</v>
      </c>
      <c r="I1379" s="48" t="s">
        <v>337</v>
      </c>
    </row>
    <row r="1380" spans="2:9" x14ac:dyDescent="0.3">
      <c r="B1380" s="16" t="s">
        <v>292</v>
      </c>
      <c r="C1380" s="16" t="s">
        <v>227</v>
      </c>
      <c r="D1380" s="16">
        <v>45</v>
      </c>
      <c r="E1380" s="16" t="s">
        <v>35</v>
      </c>
      <c r="F1380" s="16" t="s">
        <v>160</v>
      </c>
      <c r="G1380" s="87" t="s">
        <v>338</v>
      </c>
      <c r="H1380" s="17">
        <v>9520</v>
      </c>
      <c r="I1380" s="48" t="s">
        <v>327</v>
      </c>
    </row>
    <row r="1381" spans="2:9" x14ac:dyDescent="0.3">
      <c r="B1381" s="16" t="s">
        <v>292</v>
      </c>
      <c r="C1381" s="16" t="s">
        <v>227</v>
      </c>
      <c r="D1381" s="16">
        <v>66</v>
      </c>
      <c r="E1381" s="16" t="s">
        <v>37</v>
      </c>
      <c r="F1381" s="16" t="s">
        <v>160</v>
      </c>
      <c r="G1381" s="87" t="s">
        <v>339</v>
      </c>
      <c r="H1381" s="17">
        <v>4597.6138827154155</v>
      </c>
      <c r="I1381" s="48" t="s">
        <v>327</v>
      </c>
    </row>
    <row r="1382" spans="2:9" x14ac:dyDescent="0.3">
      <c r="B1382" s="16" t="s">
        <v>292</v>
      </c>
      <c r="C1382" s="16" t="s">
        <v>227</v>
      </c>
      <c r="D1382" s="16">
        <v>67</v>
      </c>
      <c r="E1382" s="16" t="s">
        <v>39</v>
      </c>
      <c r="F1382" s="16" t="s">
        <v>160</v>
      </c>
      <c r="G1382" s="87" t="s">
        <v>340</v>
      </c>
      <c r="H1382" s="17">
        <v>5622.5360882849072</v>
      </c>
      <c r="I1382" s="48" t="s">
        <v>327</v>
      </c>
    </row>
    <row r="1383" spans="2:9" x14ac:dyDescent="0.3">
      <c r="B1383" s="16" t="s">
        <v>292</v>
      </c>
      <c r="C1383" s="16" t="s">
        <v>227</v>
      </c>
      <c r="D1383" s="16">
        <v>77</v>
      </c>
      <c r="E1383" s="16" t="s">
        <v>41</v>
      </c>
      <c r="F1383" s="16" t="s">
        <v>160</v>
      </c>
      <c r="G1383" s="87" t="s">
        <v>341</v>
      </c>
      <c r="H1383" s="17">
        <v>1725</v>
      </c>
      <c r="I1383" s="48" t="s">
        <v>342</v>
      </c>
    </row>
    <row r="1384" spans="2:9" x14ac:dyDescent="0.3">
      <c r="B1384" s="16" t="s">
        <v>292</v>
      </c>
      <c r="C1384" s="16" t="s">
        <v>227</v>
      </c>
      <c r="D1384" s="16">
        <v>87</v>
      </c>
      <c r="E1384" s="16" t="s">
        <v>43</v>
      </c>
      <c r="F1384" s="16" t="s">
        <v>160</v>
      </c>
      <c r="G1384" s="87" t="s">
        <v>343</v>
      </c>
      <c r="H1384" s="17">
        <v>3622.9549999999999</v>
      </c>
      <c r="I1384" s="48" t="s">
        <v>342</v>
      </c>
    </row>
    <row r="1385" spans="2:9" x14ac:dyDescent="0.3">
      <c r="B1385" s="16" t="s">
        <v>292</v>
      </c>
      <c r="C1385" s="16" t="s">
        <v>227</v>
      </c>
      <c r="D1385" s="16">
        <v>102</v>
      </c>
      <c r="E1385" s="16" t="s">
        <v>45</v>
      </c>
      <c r="F1385" s="16" t="s">
        <v>160</v>
      </c>
      <c r="G1385" s="87" t="s">
        <v>344</v>
      </c>
      <c r="H1385" s="17">
        <v>662.78937658300504</v>
      </c>
      <c r="I1385" s="48" t="s">
        <v>342</v>
      </c>
    </row>
    <row r="1386" spans="2:9" x14ac:dyDescent="0.3">
      <c r="B1386" s="16" t="s">
        <v>292</v>
      </c>
      <c r="C1386" s="16" t="s">
        <v>227</v>
      </c>
      <c r="D1386" s="16">
        <v>113</v>
      </c>
      <c r="E1386" s="16" t="s">
        <v>47</v>
      </c>
      <c r="F1386" s="16" t="s">
        <v>146</v>
      </c>
      <c r="G1386" s="87" t="s">
        <v>345</v>
      </c>
      <c r="H1386" s="17">
        <v>689724</v>
      </c>
      <c r="I1386" s="48" t="s">
        <v>346</v>
      </c>
    </row>
    <row r="1387" spans="2:9" x14ac:dyDescent="0.3">
      <c r="B1387" s="16" t="s">
        <v>292</v>
      </c>
      <c r="C1387" s="16" t="s">
        <v>227</v>
      </c>
      <c r="D1387" s="16">
        <v>114</v>
      </c>
      <c r="E1387" s="16" t="s">
        <v>49</v>
      </c>
      <c r="F1387" s="16" t="s">
        <v>146</v>
      </c>
      <c r="G1387" s="87" t="s">
        <v>347</v>
      </c>
      <c r="H1387" s="17">
        <v>730184</v>
      </c>
      <c r="I1387" s="48" t="s">
        <v>346</v>
      </c>
    </row>
    <row r="1388" spans="2:9" x14ac:dyDescent="0.3">
      <c r="B1388" s="16" t="s">
        <v>292</v>
      </c>
      <c r="C1388" s="16" t="s">
        <v>227</v>
      </c>
      <c r="D1388" s="16">
        <v>118</v>
      </c>
      <c r="E1388" s="16" t="s">
        <v>51</v>
      </c>
      <c r="F1388" s="16" t="s">
        <v>146</v>
      </c>
      <c r="G1388" s="87" t="s">
        <v>348</v>
      </c>
      <c r="H1388" s="17">
        <v>583071</v>
      </c>
      <c r="I1388" s="48" t="s">
        <v>346</v>
      </c>
    </row>
    <row r="1389" spans="2:9" x14ac:dyDescent="0.3">
      <c r="B1389" s="16" t="s">
        <v>292</v>
      </c>
      <c r="C1389" s="16" t="s">
        <v>227</v>
      </c>
      <c r="D1389" s="16">
        <v>131</v>
      </c>
      <c r="E1389" s="16" t="s">
        <v>53</v>
      </c>
      <c r="F1389" s="16" t="s">
        <v>146</v>
      </c>
      <c r="G1389" s="87" t="s">
        <v>349</v>
      </c>
      <c r="H1389" s="17">
        <v>6755.3659155036503</v>
      </c>
      <c r="I1389" s="48" t="s">
        <v>337</v>
      </c>
    </row>
    <row r="1390" spans="2:9" x14ac:dyDescent="0.3">
      <c r="B1390" s="16" t="s">
        <v>292</v>
      </c>
      <c r="C1390" s="16" t="s">
        <v>227</v>
      </c>
      <c r="D1390" s="16">
        <v>137</v>
      </c>
      <c r="E1390" s="16" t="s">
        <v>55</v>
      </c>
      <c r="F1390" s="16" t="s">
        <v>160</v>
      </c>
      <c r="G1390" s="87" t="s">
        <v>350</v>
      </c>
      <c r="H1390" s="17">
        <v>8284.3754368187456</v>
      </c>
      <c r="I1390" s="48" t="s">
        <v>351</v>
      </c>
    </row>
    <row r="1391" spans="2:9" x14ac:dyDescent="0.3">
      <c r="B1391" s="16" t="s">
        <v>292</v>
      </c>
      <c r="C1391" s="16" t="s">
        <v>227</v>
      </c>
      <c r="D1391" s="16">
        <v>143</v>
      </c>
      <c r="E1391" s="16" t="s">
        <v>57</v>
      </c>
      <c r="F1391" s="16" t="s">
        <v>335</v>
      </c>
      <c r="G1391" s="87" t="s">
        <v>352</v>
      </c>
      <c r="H1391" s="17">
        <v>2688.02</v>
      </c>
      <c r="I1391" s="48" t="s">
        <v>342</v>
      </c>
    </row>
    <row r="1392" spans="2:9" x14ac:dyDescent="0.3">
      <c r="B1392" s="16" t="s">
        <v>292</v>
      </c>
      <c r="C1392" s="16" t="s">
        <v>227</v>
      </c>
      <c r="D1392" s="16">
        <v>155</v>
      </c>
      <c r="E1392" s="16" t="s">
        <v>59</v>
      </c>
      <c r="F1392" s="16" t="s">
        <v>147</v>
      </c>
      <c r="G1392" s="87" t="s">
        <v>353</v>
      </c>
      <c r="H1392" s="17">
        <v>42812.4935008307</v>
      </c>
      <c r="I1392" s="48" t="s">
        <v>354</v>
      </c>
    </row>
    <row r="1393" spans="2:9" x14ac:dyDescent="0.3">
      <c r="B1393" s="16" t="s">
        <v>292</v>
      </c>
      <c r="C1393" s="16" t="s">
        <v>227</v>
      </c>
      <c r="D1393" s="16">
        <v>156</v>
      </c>
      <c r="E1393" s="16" t="s">
        <v>61</v>
      </c>
      <c r="F1393" s="16" t="s">
        <v>147</v>
      </c>
      <c r="G1393" s="87" t="s">
        <v>355</v>
      </c>
      <c r="H1393" s="17">
        <v>13376.968893648824</v>
      </c>
      <c r="I1393" s="48" t="s">
        <v>354</v>
      </c>
    </row>
    <row r="1394" spans="2:9" x14ac:dyDescent="0.3">
      <c r="B1394" s="16" t="s">
        <v>292</v>
      </c>
      <c r="C1394" s="16" t="s">
        <v>227</v>
      </c>
      <c r="D1394" s="16">
        <v>222</v>
      </c>
      <c r="E1394" s="16" t="s">
        <v>63</v>
      </c>
      <c r="F1394" s="16" t="s">
        <v>146</v>
      </c>
      <c r="G1394" s="87" t="s">
        <v>356</v>
      </c>
      <c r="H1394" s="17">
        <v>66293.844433687773</v>
      </c>
      <c r="I1394" s="48" t="s">
        <v>329</v>
      </c>
    </row>
    <row r="1395" spans="2:9" x14ac:dyDescent="0.3">
      <c r="B1395" s="16" t="s">
        <v>292</v>
      </c>
      <c r="C1395" s="16" t="s">
        <v>227</v>
      </c>
      <c r="D1395" s="16">
        <v>224</v>
      </c>
      <c r="E1395" s="16" t="s">
        <v>65</v>
      </c>
      <c r="F1395" s="16" t="s">
        <v>146</v>
      </c>
      <c r="G1395" s="87" t="s">
        <v>357</v>
      </c>
      <c r="H1395" s="17">
        <v>66293.844433687773</v>
      </c>
      <c r="I1395" s="48" t="s">
        <v>329</v>
      </c>
    </row>
    <row r="1396" spans="2:9" x14ac:dyDescent="0.3">
      <c r="B1396" s="16" t="s">
        <v>292</v>
      </c>
      <c r="C1396" s="16" t="s">
        <v>227</v>
      </c>
      <c r="D1396" s="16">
        <v>229</v>
      </c>
      <c r="E1396" s="16" t="s">
        <v>67</v>
      </c>
      <c r="F1396" s="16" t="s">
        <v>146</v>
      </c>
      <c r="G1396" s="87" t="s">
        <v>358</v>
      </c>
      <c r="H1396" s="17">
        <v>28305.236949215006</v>
      </c>
      <c r="I1396" s="48" t="s">
        <v>329</v>
      </c>
    </row>
    <row r="1397" spans="2:9" x14ac:dyDescent="0.3">
      <c r="B1397" s="16" t="s">
        <v>292</v>
      </c>
      <c r="C1397" s="16" t="s">
        <v>227</v>
      </c>
      <c r="D1397" s="16">
        <v>232</v>
      </c>
      <c r="E1397" s="16" t="s">
        <v>69</v>
      </c>
      <c r="F1397" s="16" t="s">
        <v>146</v>
      </c>
      <c r="G1397" s="87" t="s">
        <v>359</v>
      </c>
      <c r="H1397" s="17">
        <v>58100.223211546589</v>
      </c>
      <c r="I1397" s="48" t="s">
        <v>329</v>
      </c>
    </row>
    <row r="1398" spans="2:9" x14ac:dyDescent="0.3">
      <c r="B1398" s="16" t="s">
        <v>292</v>
      </c>
      <c r="C1398" s="16" t="s">
        <v>227</v>
      </c>
      <c r="D1398" s="16">
        <v>237</v>
      </c>
      <c r="E1398" s="16" t="s">
        <v>70</v>
      </c>
      <c r="F1398" s="16" t="s">
        <v>146</v>
      </c>
      <c r="G1398" s="87" t="s">
        <v>360</v>
      </c>
      <c r="H1398" s="17">
        <v>78140.196585618221</v>
      </c>
      <c r="I1398" s="48" t="s">
        <v>329</v>
      </c>
    </row>
    <row r="1399" spans="2:9" x14ac:dyDescent="0.3">
      <c r="B1399" s="16" t="s">
        <v>292</v>
      </c>
      <c r="C1399" s="16" t="s">
        <v>227</v>
      </c>
      <c r="D1399" s="16">
        <v>238</v>
      </c>
      <c r="E1399" s="16" t="s">
        <v>71</v>
      </c>
      <c r="F1399" s="16" t="s">
        <v>146</v>
      </c>
      <c r="G1399" s="87" t="s">
        <v>361</v>
      </c>
      <c r="H1399" s="17">
        <v>58100.223211546589</v>
      </c>
      <c r="I1399" s="48" t="s">
        <v>329</v>
      </c>
    </row>
    <row r="1400" spans="2:9" x14ac:dyDescent="0.3">
      <c r="B1400" s="16" t="s">
        <v>292</v>
      </c>
      <c r="C1400" s="16" t="s">
        <v>227</v>
      </c>
      <c r="D1400" s="16">
        <v>241</v>
      </c>
      <c r="E1400" s="16" t="s">
        <v>72</v>
      </c>
      <c r="F1400" s="16" t="s">
        <v>146</v>
      </c>
      <c r="G1400" s="87" t="s">
        <v>362</v>
      </c>
      <c r="H1400" s="17">
        <v>60090.728596299006</v>
      </c>
      <c r="I1400" s="48" t="s">
        <v>329</v>
      </c>
    </row>
    <row r="1401" spans="2:9" x14ac:dyDescent="0.3">
      <c r="B1401" s="16" t="s">
        <v>292</v>
      </c>
      <c r="C1401" s="16" t="s">
        <v>227</v>
      </c>
      <c r="D1401" s="16">
        <v>242</v>
      </c>
      <c r="E1401" s="16" t="s">
        <v>73</v>
      </c>
      <c r="F1401" s="16" t="s">
        <v>146</v>
      </c>
      <c r="G1401" s="87" t="s">
        <v>363</v>
      </c>
      <c r="H1401" s="17">
        <v>60090.728596299006</v>
      </c>
      <c r="I1401" s="48" t="s">
        <v>329</v>
      </c>
    </row>
    <row r="1402" spans="2:9" x14ac:dyDescent="0.3">
      <c r="B1402" s="16" t="s">
        <v>292</v>
      </c>
      <c r="C1402" s="16" t="s">
        <v>227</v>
      </c>
      <c r="D1402" s="16">
        <v>245</v>
      </c>
      <c r="E1402" s="16" t="s">
        <v>74</v>
      </c>
      <c r="F1402" s="16" t="s">
        <v>146</v>
      </c>
      <c r="G1402" s="87" t="s">
        <v>364</v>
      </c>
      <c r="H1402" s="17">
        <v>28305.236949215006</v>
      </c>
      <c r="I1402" s="48" t="s">
        <v>329</v>
      </c>
    </row>
    <row r="1403" spans="2:9" x14ac:dyDescent="0.3">
      <c r="B1403" s="16" t="s">
        <v>292</v>
      </c>
      <c r="C1403" s="16" t="s">
        <v>227</v>
      </c>
      <c r="D1403" s="16">
        <v>273</v>
      </c>
      <c r="E1403" s="16" t="s">
        <v>75</v>
      </c>
      <c r="F1403" s="16" t="s">
        <v>146</v>
      </c>
      <c r="G1403" s="87" t="s">
        <v>365</v>
      </c>
      <c r="H1403" s="17">
        <v>520122.99113272957</v>
      </c>
      <c r="I1403" s="48" t="s">
        <v>346</v>
      </c>
    </row>
    <row r="1404" spans="2:9" x14ac:dyDescent="0.3">
      <c r="B1404" s="16" t="s">
        <v>292</v>
      </c>
      <c r="C1404" s="16" t="s">
        <v>227</v>
      </c>
      <c r="D1404" s="16">
        <v>284</v>
      </c>
      <c r="E1404" s="16" t="s">
        <v>76</v>
      </c>
      <c r="F1404" s="16" t="s">
        <v>146</v>
      </c>
      <c r="G1404" s="87" t="s">
        <v>366</v>
      </c>
      <c r="H1404" s="17">
        <v>73362.936587988108</v>
      </c>
      <c r="I1404" s="48" t="s">
        <v>329</v>
      </c>
    </row>
    <row r="1405" spans="2:9" x14ac:dyDescent="0.3">
      <c r="B1405" s="16" t="s">
        <v>292</v>
      </c>
      <c r="C1405" s="16" t="s">
        <v>227</v>
      </c>
      <c r="D1405" s="16">
        <v>304</v>
      </c>
      <c r="E1405" s="16" t="s">
        <v>77</v>
      </c>
      <c r="F1405" s="16" t="s">
        <v>165</v>
      </c>
      <c r="G1405" s="87" t="s">
        <v>367</v>
      </c>
      <c r="H1405" s="17">
        <v>1491.1119185291211</v>
      </c>
      <c r="I1405" s="48" t="s">
        <v>368</v>
      </c>
    </row>
    <row r="1406" spans="2:9" x14ac:dyDescent="0.3">
      <c r="B1406" s="16" t="s">
        <v>292</v>
      </c>
      <c r="C1406" s="16" t="s">
        <v>227</v>
      </c>
      <c r="D1406" s="16">
        <v>305</v>
      </c>
      <c r="E1406" s="16" t="s">
        <v>78</v>
      </c>
      <c r="F1406" s="16" t="s">
        <v>165</v>
      </c>
      <c r="G1406" s="87" t="s">
        <v>369</v>
      </c>
      <c r="H1406" s="17">
        <v>10741.705465751824</v>
      </c>
      <c r="I1406" s="48" t="s">
        <v>368</v>
      </c>
    </row>
    <row r="1407" spans="2:9" x14ac:dyDescent="0.3">
      <c r="B1407" s="16" t="s">
        <v>292</v>
      </c>
      <c r="C1407" s="16" t="s">
        <v>227</v>
      </c>
      <c r="D1407" s="20">
        <v>426</v>
      </c>
      <c r="E1407" s="20" t="s">
        <v>79</v>
      </c>
      <c r="F1407" s="20" t="s">
        <v>146</v>
      </c>
      <c r="G1407" s="88" t="s">
        <v>370</v>
      </c>
      <c r="H1407" s="21">
        <v>66457.20292131562</v>
      </c>
      <c r="I1407" s="49" t="s">
        <v>329</v>
      </c>
    </row>
    <row r="1408" spans="2:9" x14ac:dyDescent="0.3">
      <c r="B1408" s="16" t="s">
        <v>292</v>
      </c>
      <c r="C1408" s="16" t="s">
        <v>228</v>
      </c>
      <c r="D1408" s="16">
        <v>4</v>
      </c>
      <c r="E1408" s="16" t="s">
        <v>5</v>
      </c>
      <c r="F1408" s="16" t="s">
        <v>160</v>
      </c>
      <c r="G1408" s="87" t="s">
        <v>326</v>
      </c>
      <c r="H1408" s="17">
        <v>5246.3379115338839</v>
      </c>
      <c r="I1408" s="48" t="s">
        <v>327</v>
      </c>
    </row>
    <row r="1409" spans="2:9" x14ac:dyDescent="0.3">
      <c r="B1409" s="16" t="s">
        <v>292</v>
      </c>
      <c r="C1409" s="16" t="s">
        <v>228</v>
      </c>
      <c r="D1409" s="16">
        <v>17</v>
      </c>
      <c r="E1409" s="16" t="s">
        <v>9</v>
      </c>
      <c r="F1409" s="16" t="s">
        <v>146</v>
      </c>
      <c r="G1409" s="87" t="s">
        <v>328</v>
      </c>
      <c r="H1409" s="17">
        <v>48430.369350093788</v>
      </c>
      <c r="I1409" s="48" t="s">
        <v>329</v>
      </c>
    </row>
    <row r="1410" spans="2:9" x14ac:dyDescent="0.3">
      <c r="B1410" s="16" t="s">
        <v>292</v>
      </c>
      <c r="C1410" s="16" t="s">
        <v>228</v>
      </c>
      <c r="D1410" s="16">
        <v>21</v>
      </c>
      <c r="E1410" s="16" t="s">
        <v>13</v>
      </c>
      <c r="F1410" s="16" t="s">
        <v>146</v>
      </c>
      <c r="G1410" s="87" t="s">
        <v>330</v>
      </c>
      <c r="H1410" s="17">
        <v>117785.06172841835</v>
      </c>
      <c r="I1410" s="48" t="s">
        <v>329</v>
      </c>
    </row>
    <row r="1411" spans="2:9" x14ac:dyDescent="0.3">
      <c r="B1411" s="16" t="s">
        <v>292</v>
      </c>
      <c r="C1411" s="16" t="s">
        <v>228</v>
      </c>
      <c r="D1411" s="16">
        <v>28</v>
      </c>
      <c r="E1411" s="16" t="s">
        <v>17</v>
      </c>
      <c r="F1411" s="16" t="s">
        <v>146</v>
      </c>
      <c r="G1411" s="87" t="s">
        <v>331</v>
      </c>
      <c r="H1411" s="17">
        <v>81769.08488250339</v>
      </c>
      <c r="I1411" s="48" t="s">
        <v>329</v>
      </c>
    </row>
    <row r="1412" spans="2:9" x14ac:dyDescent="0.3">
      <c r="B1412" s="16" t="s">
        <v>292</v>
      </c>
      <c r="C1412" s="16" t="s">
        <v>228</v>
      </c>
      <c r="D1412" s="16">
        <v>29</v>
      </c>
      <c r="E1412" s="16" t="s">
        <v>21</v>
      </c>
      <c r="F1412" s="16" t="s">
        <v>146</v>
      </c>
      <c r="G1412" s="87" t="s">
        <v>332</v>
      </c>
      <c r="H1412" s="17">
        <v>81601.957543594923</v>
      </c>
      <c r="I1412" s="48" t="s">
        <v>329</v>
      </c>
    </row>
    <row r="1413" spans="2:9" x14ac:dyDescent="0.3">
      <c r="B1413" s="16" t="s">
        <v>292</v>
      </c>
      <c r="C1413" s="16" t="s">
        <v>228</v>
      </c>
      <c r="D1413" s="16">
        <v>30</v>
      </c>
      <c r="E1413" s="16" t="s">
        <v>25</v>
      </c>
      <c r="F1413" s="16" t="s">
        <v>146</v>
      </c>
      <c r="G1413" s="87" t="s">
        <v>333</v>
      </c>
      <c r="H1413" s="17">
        <v>81936.212221411843</v>
      </c>
      <c r="I1413" s="48" t="s">
        <v>329</v>
      </c>
    </row>
    <row r="1414" spans="2:9" x14ac:dyDescent="0.3">
      <c r="B1414" s="16" t="s">
        <v>292</v>
      </c>
      <c r="C1414" s="16" t="s">
        <v>228</v>
      </c>
      <c r="D1414" s="16">
        <v>31</v>
      </c>
      <c r="E1414" s="16" t="s">
        <v>29</v>
      </c>
      <c r="F1414" s="16" t="s">
        <v>146</v>
      </c>
      <c r="G1414" s="87" t="s">
        <v>334</v>
      </c>
      <c r="H1414" s="17">
        <v>81601.957543594923</v>
      </c>
      <c r="I1414" s="48" t="s">
        <v>329</v>
      </c>
    </row>
    <row r="1415" spans="2:9" x14ac:dyDescent="0.3">
      <c r="B1415" s="16" t="s">
        <v>292</v>
      </c>
      <c r="C1415" s="16" t="s">
        <v>228</v>
      </c>
      <c r="D1415" s="16">
        <v>39</v>
      </c>
      <c r="E1415" s="16" t="s">
        <v>33</v>
      </c>
      <c r="F1415" s="16" t="s">
        <v>335</v>
      </c>
      <c r="G1415" s="87" t="s">
        <v>336</v>
      </c>
      <c r="H1415" s="17">
        <v>107.00499610157785</v>
      </c>
      <c r="I1415" s="48" t="s">
        <v>337</v>
      </c>
    </row>
    <row r="1416" spans="2:9" x14ac:dyDescent="0.3">
      <c r="B1416" s="16" t="s">
        <v>292</v>
      </c>
      <c r="C1416" s="16" t="s">
        <v>228</v>
      </c>
      <c r="D1416" s="16">
        <v>45</v>
      </c>
      <c r="E1416" s="16" t="s">
        <v>35</v>
      </c>
      <c r="F1416" s="16" t="s">
        <v>160</v>
      </c>
      <c r="G1416" s="87" t="s">
        <v>338</v>
      </c>
      <c r="H1416" s="17">
        <v>9520</v>
      </c>
      <c r="I1416" s="48" t="s">
        <v>327</v>
      </c>
    </row>
    <row r="1417" spans="2:9" x14ac:dyDescent="0.3">
      <c r="B1417" s="16" t="s">
        <v>292</v>
      </c>
      <c r="C1417" s="16" t="s">
        <v>228</v>
      </c>
      <c r="D1417" s="16">
        <v>66</v>
      </c>
      <c r="E1417" s="16" t="s">
        <v>37</v>
      </c>
      <c r="F1417" s="16" t="s">
        <v>160</v>
      </c>
      <c r="G1417" s="87" t="s">
        <v>339</v>
      </c>
      <c r="H1417" s="17">
        <v>4597.6138827154155</v>
      </c>
      <c r="I1417" s="48" t="s">
        <v>327</v>
      </c>
    </row>
    <row r="1418" spans="2:9" x14ac:dyDescent="0.3">
      <c r="B1418" s="16" t="s">
        <v>292</v>
      </c>
      <c r="C1418" s="16" t="s">
        <v>228</v>
      </c>
      <c r="D1418" s="16">
        <v>67</v>
      </c>
      <c r="E1418" s="16" t="s">
        <v>39</v>
      </c>
      <c r="F1418" s="16" t="s">
        <v>160</v>
      </c>
      <c r="G1418" s="87" t="s">
        <v>340</v>
      </c>
      <c r="H1418" s="17">
        <v>5622.5360882849072</v>
      </c>
      <c r="I1418" s="48" t="s">
        <v>327</v>
      </c>
    </row>
    <row r="1419" spans="2:9" x14ac:dyDescent="0.3">
      <c r="B1419" s="16" t="s">
        <v>292</v>
      </c>
      <c r="C1419" s="16" t="s">
        <v>228</v>
      </c>
      <c r="D1419" s="16">
        <v>77</v>
      </c>
      <c r="E1419" s="16" t="s">
        <v>41</v>
      </c>
      <c r="F1419" s="16" t="s">
        <v>160</v>
      </c>
      <c r="G1419" s="87" t="s">
        <v>341</v>
      </c>
      <c r="H1419" s="17">
        <v>1725</v>
      </c>
      <c r="I1419" s="48" t="s">
        <v>342</v>
      </c>
    </row>
    <row r="1420" spans="2:9" x14ac:dyDescent="0.3">
      <c r="B1420" s="16" t="s">
        <v>292</v>
      </c>
      <c r="C1420" s="16" t="s">
        <v>228</v>
      </c>
      <c r="D1420" s="16">
        <v>87</v>
      </c>
      <c r="E1420" s="16" t="s">
        <v>43</v>
      </c>
      <c r="F1420" s="16" t="s">
        <v>160</v>
      </c>
      <c r="G1420" s="87" t="s">
        <v>343</v>
      </c>
      <c r="H1420" s="17">
        <v>3622.9549999999999</v>
      </c>
      <c r="I1420" s="48" t="s">
        <v>342</v>
      </c>
    </row>
    <row r="1421" spans="2:9" x14ac:dyDescent="0.3">
      <c r="B1421" s="16" t="s">
        <v>292</v>
      </c>
      <c r="C1421" s="16" t="s">
        <v>228</v>
      </c>
      <c r="D1421" s="16">
        <v>102</v>
      </c>
      <c r="E1421" s="16" t="s">
        <v>45</v>
      </c>
      <c r="F1421" s="16" t="s">
        <v>160</v>
      </c>
      <c r="G1421" s="87" t="s">
        <v>344</v>
      </c>
      <c r="H1421" s="17">
        <v>662.78937658300504</v>
      </c>
      <c r="I1421" s="48" t="s">
        <v>342</v>
      </c>
    </row>
    <row r="1422" spans="2:9" x14ac:dyDescent="0.3">
      <c r="B1422" s="16" t="s">
        <v>292</v>
      </c>
      <c r="C1422" s="16" t="s">
        <v>228</v>
      </c>
      <c r="D1422" s="16">
        <v>113</v>
      </c>
      <c r="E1422" s="16" t="s">
        <v>47</v>
      </c>
      <c r="F1422" s="16" t="s">
        <v>146</v>
      </c>
      <c r="G1422" s="87" t="s">
        <v>345</v>
      </c>
      <c r="H1422" s="17">
        <v>689724</v>
      </c>
      <c r="I1422" s="48" t="s">
        <v>346</v>
      </c>
    </row>
    <row r="1423" spans="2:9" x14ac:dyDescent="0.3">
      <c r="B1423" s="16" t="s">
        <v>292</v>
      </c>
      <c r="C1423" s="16" t="s">
        <v>228</v>
      </c>
      <c r="D1423" s="16">
        <v>114</v>
      </c>
      <c r="E1423" s="16" t="s">
        <v>49</v>
      </c>
      <c r="F1423" s="16" t="s">
        <v>146</v>
      </c>
      <c r="G1423" s="87" t="s">
        <v>347</v>
      </c>
      <c r="H1423" s="17">
        <v>730184</v>
      </c>
      <c r="I1423" s="48" t="s">
        <v>346</v>
      </c>
    </row>
    <row r="1424" spans="2:9" x14ac:dyDescent="0.3">
      <c r="B1424" s="16" t="s">
        <v>292</v>
      </c>
      <c r="C1424" s="16" t="s">
        <v>228</v>
      </c>
      <c r="D1424" s="16">
        <v>118</v>
      </c>
      <c r="E1424" s="16" t="s">
        <v>51</v>
      </c>
      <c r="F1424" s="16" t="s">
        <v>146</v>
      </c>
      <c r="G1424" s="87" t="s">
        <v>348</v>
      </c>
      <c r="H1424" s="17">
        <v>583071</v>
      </c>
      <c r="I1424" s="48" t="s">
        <v>346</v>
      </c>
    </row>
    <row r="1425" spans="2:9" x14ac:dyDescent="0.3">
      <c r="B1425" s="16" t="s">
        <v>292</v>
      </c>
      <c r="C1425" s="16" t="s">
        <v>228</v>
      </c>
      <c r="D1425" s="16">
        <v>131</v>
      </c>
      <c r="E1425" s="16" t="s">
        <v>53</v>
      </c>
      <c r="F1425" s="16" t="s">
        <v>146</v>
      </c>
      <c r="G1425" s="87" t="s">
        <v>349</v>
      </c>
      <c r="H1425" s="17">
        <v>7926.7463652519828</v>
      </c>
      <c r="I1425" s="48" t="s">
        <v>337</v>
      </c>
    </row>
    <row r="1426" spans="2:9" x14ac:dyDescent="0.3">
      <c r="B1426" s="16" t="s">
        <v>292</v>
      </c>
      <c r="C1426" s="16" t="s">
        <v>228</v>
      </c>
      <c r="D1426" s="16">
        <v>137</v>
      </c>
      <c r="E1426" s="16" t="s">
        <v>55</v>
      </c>
      <c r="F1426" s="16" t="s">
        <v>160</v>
      </c>
      <c r="G1426" s="87" t="s">
        <v>350</v>
      </c>
      <c r="H1426" s="17">
        <v>8284.3754368187456</v>
      </c>
      <c r="I1426" s="48" t="s">
        <v>351</v>
      </c>
    </row>
    <row r="1427" spans="2:9" x14ac:dyDescent="0.3">
      <c r="B1427" s="16" t="s">
        <v>292</v>
      </c>
      <c r="C1427" s="16" t="s">
        <v>228</v>
      </c>
      <c r="D1427" s="16">
        <v>143</v>
      </c>
      <c r="E1427" s="16" t="s">
        <v>57</v>
      </c>
      <c r="F1427" s="16" t="s">
        <v>335</v>
      </c>
      <c r="G1427" s="87" t="s">
        <v>352</v>
      </c>
      <c r="H1427" s="17">
        <v>2688.02</v>
      </c>
      <c r="I1427" s="48" t="s">
        <v>342</v>
      </c>
    </row>
    <row r="1428" spans="2:9" x14ac:dyDescent="0.3">
      <c r="B1428" s="16" t="s">
        <v>292</v>
      </c>
      <c r="C1428" s="16" t="s">
        <v>228</v>
      </c>
      <c r="D1428" s="16">
        <v>155</v>
      </c>
      <c r="E1428" s="16" t="s">
        <v>59</v>
      </c>
      <c r="F1428" s="16" t="s">
        <v>147</v>
      </c>
      <c r="G1428" s="87" t="s">
        <v>353</v>
      </c>
      <c r="H1428" s="17">
        <v>25701.120791038229</v>
      </c>
      <c r="I1428" s="48" t="s">
        <v>354</v>
      </c>
    </row>
    <row r="1429" spans="2:9" x14ac:dyDescent="0.3">
      <c r="B1429" s="16" t="s">
        <v>292</v>
      </c>
      <c r="C1429" s="16" t="s">
        <v>228</v>
      </c>
      <c r="D1429" s="16">
        <v>156</v>
      </c>
      <c r="E1429" s="16" t="s">
        <v>61</v>
      </c>
      <c r="F1429" s="16" t="s">
        <v>147</v>
      </c>
      <c r="G1429" s="87" t="s">
        <v>355</v>
      </c>
      <c r="H1429" s="17">
        <v>13376.968893648824</v>
      </c>
      <c r="I1429" s="48" t="s">
        <v>354</v>
      </c>
    </row>
    <row r="1430" spans="2:9" x14ac:dyDescent="0.3">
      <c r="B1430" s="16" t="s">
        <v>292</v>
      </c>
      <c r="C1430" s="16" t="s">
        <v>228</v>
      </c>
      <c r="D1430" s="16">
        <v>222</v>
      </c>
      <c r="E1430" s="16" t="s">
        <v>63</v>
      </c>
      <c r="F1430" s="16" t="s">
        <v>146</v>
      </c>
      <c r="G1430" s="87" t="s">
        <v>356</v>
      </c>
      <c r="H1430" s="17">
        <v>67411.156418525235</v>
      </c>
      <c r="I1430" s="48" t="s">
        <v>329</v>
      </c>
    </row>
    <row r="1431" spans="2:9" x14ac:dyDescent="0.3">
      <c r="B1431" s="16" t="s">
        <v>292</v>
      </c>
      <c r="C1431" s="16" t="s">
        <v>228</v>
      </c>
      <c r="D1431" s="16">
        <v>224</v>
      </c>
      <c r="E1431" s="16" t="s">
        <v>65</v>
      </c>
      <c r="F1431" s="16" t="s">
        <v>146</v>
      </c>
      <c r="G1431" s="87" t="s">
        <v>357</v>
      </c>
      <c r="H1431" s="17">
        <v>67411.156418525235</v>
      </c>
      <c r="I1431" s="48" t="s">
        <v>329</v>
      </c>
    </row>
    <row r="1432" spans="2:9" x14ac:dyDescent="0.3">
      <c r="B1432" s="16" t="s">
        <v>292</v>
      </c>
      <c r="C1432" s="16" t="s">
        <v>228</v>
      </c>
      <c r="D1432" s="16">
        <v>229</v>
      </c>
      <c r="E1432" s="16" t="s">
        <v>67</v>
      </c>
      <c r="F1432" s="16" t="s">
        <v>146</v>
      </c>
      <c r="G1432" s="87" t="s">
        <v>358</v>
      </c>
      <c r="H1432" s="17">
        <v>32774.484888564744</v>
      </c>
      <c r="I1432" s="48" t="s">
        <v>329</v>
      </c>
    </row>
    <row r="1433" spans="2:9" x14ac:dyDescent="0.3">
      <c r="B1433" s="16" t="s">
        <v>292</v>
      </c>
      <c r="C1433" s="16" t="s">
        <v>228</v>
      </c>
      <c r="D1433" s="16">
        <v>232</v>
      </c>
      <c r="E1433" s="16" t="s">
        <v>69</v>
      </c>
      <c r="F1433" s="16" t="s">
        <v>146</v>
      </c>
      <c r="G1433" s="87" t="s">
        <v>359</v>
      </c>
      <c r="H1433" s="17">
        <v>60497.592904503123</v>
      </c>
      <c r="I1433" s="48" t="s">
        <v>329</v>
      </c>
    </row>
    <row r="1434" spans="2:9" x14ac:dyDescent="0.3">
      <c r="B1434" s="16" t="s">
        <v>292</v>
      </c>
      <c r="C1434" s="16" t="s">
        <v>228</v>
      </c>
      <c r="D1434" s="16">
        <v>237</v>
      </c>
      <c r="E1434" s="16" t="s">
        <v>70</v>
      </c>
      <c r="F1434" s="16" t="s">
        <v>146</v>
      </c>
      <c r="G1434" s="87" t="s">
        <v>360</v>
      </c>
      <c r="H1434" s="17">
        <v>59589.972524663164</v>
      </c>
      <c r="I1434" s="48" t="s">
        <v>329</v>
      </c>
    </row>
    <row r="1435" spans="2:9" x14ac:dyDescent="0.3">
      <c r="B1435" s="16" t="s">
        <v>292</v>
      </c>
      <c r="C1435" s="16" t="s">
        <v>228</v>
      </c>
      <c r="D1435" s="16">
        <v>238</v>
      </c>
      <c r="E1435" s="16" t="s">
        <v>71</v>
      </c>
      <c r="F1435" s="16" t="s">
        <v>146</v>
      </c>
      <c r="G1435" s="87" t="s">
        <v>361</v>
      </c>
      <c r="H1435" s="17">
        <v>64711.171961021915</v>
      </c>
      <c r="I1435" s="48" t="s">
        <v>329</v>
      </c>
    </row>
    <row r="1436" spans="2:9" x14ac:dyDescent="0.3">
      <c r="B1436" s="16" t="s">
        <v>292</v>
      </c>
      <c r="C1436" s="16" t="s">
        <v>228</v>
      </c>
      <c r="D1436" s="16">
        <v>241</v>
      </c>
      <c r="E1436" s="16" t="s">
        <v>72</v>
      </c>
      <c r="F1436" s="16" t="s">
        <v>146</v>
      </c>
      <c r="G1436" s="87" t="s">
        <v>362</v>
      </c>
      <c r="H1436" s="17">
        <v>60090.728596299006</v>
      </c>
      <c r="I1436" s="48" t="s">
        <v>329</v>
      </c>
    </row>
    <row r="1437" spans="2:9" x14ac:dyDescent="0.3">
      <c r="B1437" s="16" t="s">
        <v>292</v>
      </c>
      <c r="C1437" s="16" t="s">
        <v>228</v>
      </c>
      <c r="D1437" s="16">
        <v>242</v>
      </c>
      <c r="E1437" s="16" t="s">
        <v>73</v>
      </c>
      <c r="F1437" s="16" t="s">
        <v>146</v>
      </c>
      <c r="G1437" s="87" t="s">
        <v>363</v>
      </c>
      <c r="H1437" s="17">
        <v>60090.728596299006</v>
      </c>
      <c r="I1437" s="48" t="s">
        <v>329</v>
      </c>
    </row>
    <row r="1438" spans="2:9" x14ac:dyDescent="0.3">
      <c r="B1438" s="16" t="s">
        <v>292</v>
      </c>
      <c r="C1438" s="16" t="s">
        <v>228</v>
      </c>
      <c r="D1438" s="16">
        <v>245</v>
      </c>
      <c r="E1438" s="16" t="s">
        <v>74</v>
      </c>
      <c r="F1438" s="16" t="s">
        <v>146</v>
      </c>
      <c r="G1438" s="87" t="s">
        <v>364</v>
      </c>
      <c r="H1438" s="17">
        <v>37556.705372686876</v>
      </c>
      <c r="I1438" s="48" t="s">
        <v>329</v>
      </c>
    </row>
    <row r="1439" spans="2:9" x14ac:dyDescent="0.3">
      <c r="B1439" s="16" t="s">
        <v>292</v>
      </c>
      <c r="C1439" s="16" t="s">
        <v>228</v>
      </c>
      <c r="D1439" s="16">
        <v>273</v>
      </c>
      <c r="E1439" s="16" t="s">
        <v>75</v>
      </c>
      <c r="F1439" s="16" t="s">
        <v>146</v>
      </c>
      <c r="G1439" s="87" t="s">
        <v>365</v>
      </c>
      <c r="H1439" s="17">
        <v>520122.99113272957</v>
      </c>
      <c r="I1439" s="48" t="s">
        <v>346</v>
      </c>
    </row>
    <row r="1440" spans="2:9" x14ac:dyDescent="0.3">
      <c r="B1440" s="16" t="s">
        <v>292</v>
      </c>
      <c r="C1440" s="16" t="s">
        <v>228</v>
      </c>
      <c r="D1440" s="16">
        <v>284</v>
      </c>
      <c r="E1440" s="16" t="s">
        <v>76</v>
      </c>
      <c r="F1440" s="16" t="s">
        <v>146</v>
      </c>
      <c r="G1440" s="87" t="s">
        <v>366</v>
      </c>
      <c r="H1440" s="17">
        <v>59428.627311142591</v>
      </c>
      <c r="I1440" s="48" t="s">
        <v>329</v>
      </c>
    </row>
    <row r="1441" spans="2:9" x14ac:dyDescent="0.3">
      <c r="B1441" s="16" t="s">
        <v>292</v>
      </c>
      <c r="C1441" s="16" t="s">
        <v>228</v>
      </c>
      <c r="D1441" s="16">
        <v>304</v>
      </c>
      <c r="E1441" s="16" t="s">
        <v>77</v>
      </c>
      <c r="F1441" s="16" t="s">
        <v>165</v>
      </c>
      <c r="G1441" s="87" t="s">
        <v>367</v>
      </c>
      <c r="H1441" s="17">
        <v>1491.1119185291211</v>
      </c>
      <c r="I1441" s="48" t="s">
        <v>368</v>
      </c>
    </row>
    <row r="1442" spans="2:9" x14ac:dyDescent="0.3">
      <c r="B1442" s="16" t="s">
        <v>292</v>
      </c>
      <c r="C1442" s="16" t="s">
        <v>228</v>
      </c>
      <c r="D1442" s="16">
        <v>305</v>
      </c>
      <c r="E1442" s="16" t="s">
        <v>78</v>
      </c>
      <c r="F1442" s="16" t="s">
        <v>165</v>
      </c>
      <c r="G1442" s="87" t="s">
        <v>369</v>
      </c>
      <c r="H1442" s="17">
        <v>10741.705465751824</v>
      </c>
      <c r="I1442" s="48" t="s">
        <v>368</v>
      </c>
    </row>
    <row r="1443" spans="2:9" x14ac:dyDescent="0.3">
      <c r="B1443" s="16" t="s">
        <v>292</v>
      </c>
      <c r="C1443" s="16" t="s">
        <v>228</v>
      </c>
      <c r="D1443" s="20">
        <v>426</v>
      </c>
      <c r="E1443" s="20" t="s">
        <v>79</v>
      </c>
      <c r="F1443" s="20" t="s">
        <v>146</v>
      </c>
      <c r="G1443" s="88" t="s">
        <v>370</v>
      </c>
      <c r="H1443" s="21">
        <v>66457.20292131562</v>
      </c>
      <c r="I1443" s="49" t="s">
        <v>329</v>
      </c>
    </row>
    <row r="1444" spans="2:9" x14ac:dyDescent="0.3">
      <c r="B1444" s="16" t="s">
        <v>292</v>
      </c>
      <c r="C1444" s="16" t="s">
        <v>229</v>
      </c>
      <c r="D1444" s="16">
        <v>4</v>
      </c>
      <c r="E1444" s="16" t="s">
        <v>5</v>
      </c>
      <c r="F1444" s="16" t="s">
        <v>160</v>
      </c>
      <c r="G1444" s="87" t="s">
        <v>326</v>
      </c>
      <c r="H1444" s="17">
        <v>5246.3379115338839</v>
      </c>
      <c r="I1444" s="48" t="s">
        <v>327</v>
      </c>
    </row>
    <row r="1445" spans="2:9" x14ac:dyDescent="0.3">
      <c r="B1445" s="16" t="s">
        <v>292</v>
      </c>
      <c r="C1445" s="16" t="s">
        <v>229</v>
      </c>
      <c r="D1445" s="16">
        <v>17</v>
      </c>
      <c r="E1445" s="16" t="s">
        <v>9</v>
      </c>
      <c r="F1445" s="16" t="s">
        <v>146</v>
      </c>
      <c r="G1445" s="87" t="s">
        <v>328</v>
      </c>
      <c r="H1445" s="17">
        <v>59772.128593599882</v>
      </c>
      <c r="I1445" s="48" t="s">
        <v>329</v>
      </c>
    </row>
    <row r="1446" spans="2:9" x14ac:dyDescent="0.3">
      <c r="B1446" s="16" t="s">
        <v>292</v>
      </c>
      <c r="C1446" s="16" t="s">
        <v>229</v>
      </c>
      <c r="D1446" s="16">
        <v>21</v>
      </c>
      <c r="E1446" s="16" t="s">
        <v>13</v>
      </c>
      <c r="F1446" s="16" t="s">
        <v>146</v>
      </c>
      <c r="G1446" s="87" t="s">
        <v>330</v>
      </c>
      <c r="H1446" s="17">
        <v>100908.88495310881</v>
      </c>
      <c r="I1446" s="48" t="s">
        <v>329</v>
      </c>
    </row>
    <row r="1447" spans="2:9" x14ac:dyDescent="0.3">
      <c r="B1447" s="16" t="s">
        <v>292</v>
      </c>
      <c r="C1447" s="16" t="s">
        <v>229</v>
      </c>
      <c r="D1447" s="16">
        <v>28</v>
      </c>
      <c r="E1447" s="16" t="s">
        <v>17</v>
      </c>
      <c r="F1447" s="16" t="s">
        <v>146</v>
      </c>
      <c r="G1447" s="87" t="s">
        <v>331</v>
      </c>
      <c r="H1447" s="17">
        <v>89384.958786994743</v>
      </c>
      <c r="I1447" s="48" t="s">
        <v>329</v>
      </c>
    </row>
    <row r="1448" spans="2:9" x14ac:dyDescent="0.3">
      <c r="B1448" s="16" t="s">
        <v>292</v>
      </c>
      <c r="C1448" s="16" t="s">
        <v>229</v>
      </c>
      <c r="D1448" s="16">
        <v>29</v>
      </c>
      <c r="E1448" s="16" t="s">
        <v>21</v>
      </c>
      <c r="F1448" s="16" t="s">
        <v>146</v>
      </c>
      <c r="G1448" s="87" t="s">
        <v>332</v>
      </c>
      <c r="H1448" s="17">
        <v>74487.465655828972</v>
      </c>
      <c r="I1448" s="48" t="s">
        <v>329</v>
      </c>
    </row>
    <row r="1449" spans="2:9" x14ac:dyDescent="0.3">
      <c r="B1449" s="16" t="s">
        <v>292</v>
      </c>
      <c r="C1449" s="16" t="s">
        <v>229</v>
      </c>
      <c r="D1449" s="16">
        <v>30</v>
      </c>
      <c r="E1449" s="16" t="s">
        <v>25</v>
      </c>
      <c r="F1449" s="16" t="s">
        <v>146</v>
      </c>
      <c r="G1449" s="87" t="s">
        <v>333</v>
      </c>
      <c r="H1449" s="17">
        <v>89384.958786994743</v>
      </c>
      <c r="I1449" s="48" t="s">
        <v>329</v>
      </c>
    </row>
    <row r="1450" spans="2:9" x14ac:dyDescent="0.3">
      <c r="B1450" s="16" t="s">
        <v>292</v>
      </c>
      <c r="C1450" s="16" t="s">
        <v>229</v>
      </c>
      <c r="D1450" s="16">
        <v>31</v>
      </c>
      <c r="E1450" s="16" t="s">
        <v>29</v>
      </c>
      <c r="F1450" s="16" t="s">
        <v>146</v>
      </c>
      <c r="G1450" s="87" t="s">
        <v>334</v>
      </c>
      <c r="H1450" s="17">
        <v>74487.465655828972</v>
      </c>
      <c r="I1450" s="48" t="s">
        <v>329</v>
      </c>
    </row>
    <row r="1451" spans="2:9" x14ac:dyDescent="0.3">
      <c r="B1451" s="16" t="s">
        <v>292</v>
      </c>
      <c r="C1451" s="16" t="s">
        <v>229</v>
      </c>
      <c r="D1451" s="16">
        <v>39</v>
      </c>
      <c r="E1451" s="16" t="s">
        <v>33</v>
      </c>
      <c r="F1451" s="16" t="s">
        <v>335</v>
      </c>
      <c r="G1451" s="87" t="s">
        <v>336</v>
      </c>
      <c r="H1451" s="17">
        <v>111.85805097527566</v>
      </c>
      <c r="I1451" s="48" t="s">
        <v>337</v>
      </c>
    </row>
    <row r="1452" spans="2:9" x14ac:dyDescent="0.3">
      <c r="B1452" s="16" t="s">
        <v>292</v>
      </c>
      <c r="C1452" s="16" t="s">
        <v>229</v>
      </c>
      <c r="D1452" s="16">
        <v>45</v>
      </c>
      <c r="E1452" s="16" t="s">
        <v>35</v>
      </c>
      <c r="F1452" s="16" t="s">
        <v>160</v>
      </c>
      <c r="G1452" s="87" t="s">
        <v>338</v>
      </c>
      <c r="H1452" s="17">
        <v>9520</v>
      </c>
      <c r="I1452" s="48" t="s">
        <v>327</v>
      </c>
    </row>
    <row r="1453" spans="2:9" x14ac:dyDescent="0.3">
      <c r="B1453" s="16" t="s">
        <v>292</v>
      </c>
      <c r="C1453" s="16" t="s">
        <v>229</v>
      </c>
      <c r="D1453" s="16">
        <v>66</v>
      </c>
      <c r="E1453" s="16" t="s">
        <v>37</v>
      </c>
      <c r="F1453" s="16" t="s">
        <v>160</v>
      </c>
      <c r="G1453" s="87" t="s">
        <v>339</v>
      </c>
      <c r="H1453" s="17">
        <v>4597.6138827154155</v>
      </c>
      <c r="I1453" s="48" t="s">
        <v>327</v>
      </c>
    </row>
    <row r="1454" spans="2:9" x14ac:dyDescent="0.3">
      <c r="B1454" s="16" t="s">
        <v>292</v>
      </c>
      <c r="C1454" s="16" t="s">
        <v>229</v>
      </c>
      <c r="D1454" s="16">
        <v>67</v>
      </c>
      <c r="E1454" s="16" t="s">
        <v>39</v>
      </c>
      <c r="F1454" s="16" t="s">
        <v>160</v>
      </c>
      <c r="G1454" s="87" t="s">
        <v>340</v>
      </c>
      <c r="H1454" s="17">
        <v>6071.9815216696861</v>
      </c>
      <c r="I1454" s="48" t="s">
        <v>327</v>
      </c>
    </row>
    <row r="1455" spans="2:9" x14ac:dyDescent="0.3">
      <c r="B1455" s="16" t="s">
        <v>292</v>
      </c>
      <c r="C1455" s="16" t="s">
        <v>229</v>
      </c>
      <c r="D1455" s="16">
        <v>77</v>
      </c>
      <c r="E1455" s="16" t="s">
        <v>41</v>
      </c>
      <c r="F1455" s="16" t="s">
        <v>160</v>
      </c>
      <c r="G1455" s="87" t="s">
        <v>341</v>
      </c>
      <c r="H1455" s="17">
        <v>1725</v>
      </c>
      <c r="I1455" s="48" t="s">
        <v>342</v>
      </c>
    </row>
    <row r="1456" spans="2:9" x14ac:dyDescent="0.3">
      <c r="B1456" s="16" t="s">
        <v>292</v>
      </c>
      <c r="C1456" s="16" t="s">
        <v>229</v>
      </c>
      <c r="D1456" s="16">
        <v>87</v>
      </c>
      <c r="E1456" s="16" t="s">
        <v>43</v>
      </c>
      <c r="F1456" s="16" t="s">
        <v>160</v>
      </c>
      <c r="G1456" s="87" t="s">
        <v>343</v>
      </c>
      <c r="H1456" s="17">
        <v>3622.9549999999999</v>
      </c>
      <c r="I1456" s="48" t="s">
        <v>342</v>
      </c>
    </row>
    <row r="1457" spans="2:9" x14ac:dyDescent="0.3">
      <c r="B1457" s="16" t="s">
        <v>292</v>
      </c>
      <c r="C1457" s="16" t="s">
        <v>229</v>
      </c>
      <c r="D1457" s="16">
        <v>102</v>
      </c>
      <c r="E1457" s="16" t="s">
        <v>45</v>
      </c>
      <c r="F1457" s="16" t="s">
        <v>160</v>
      </c>
      <c r="G1457" s="87" t="s">
        <v>344</v>
      </c>
      <c r="H1457" s="17">
        <v>662.78937658300504</v>
      </c>
      <c r="I1457" s="48" t="s">
        <v>342</v>
      </c>
    </row>
    <row r="1458" spans="2:9" x14ac:dyDescent="0.3">
      <c r="B1458" s="16" t="s">
        <v>292</v>
      </c>
      <c r="C1458" s="16" t="s">
        <v>229</v>
      </c>
      <c r="D1458" s="16">
        <v>113</v>
      </c>
      <c r="E1458" s="16" t="s">
        <v>47</v>
      </c>
      <c r="F1458" s="16" t="s">
        <v>146</v>
      </c>
      <c r="G1458" s="87" t="s">
        <v>345</v>
      </c>
      <c r="H1458" s="17">
        <v>689724</v>
      </c>
      <c r="I1458" s="48" t="s">
        <v>346</v>
      </c>
    </row>
    <row r="1459" spans="2:9" x14ac:dyDescent="0.3">
      <c r="B1459" s="16" t="s">
        <v>292</v>
      </c>
      <c r="C1459" s="16" t="s">
        <v>229</v>
      </c>
      <c r="D1459" s="16">
        <v>114</v>
      </c>
      <c r="E1459" s="16" t="s">
        <v>49</v>
      </c>
      <c r="F1459" s="16" t="s">
        <v>146</v>
      </c>
      <c r="G1459" s="87" t="s">
        <v>347</v>
      </c>
      <c r="H1459" s="17">
        <v>730184</v>
      </c>
      <c r="I1459" s="48" t="s">
        <v>346</v>
      </c>
    </row>
    <row r="1460" spans="2:9" x14ac:dyDescent="0.3">
      <c r="B1460" s="16" t="s">
        <v>292</v>
      </c>
      <c r="C1460" s="16" t="s">
        <v>229</v>
      </c>
      <c r="D1460" s="16">
        <v>118</v>
      </c>
      <c r="E1460" s="16" t="s">
        <v>51</v>
      </c>
      <c r="F1460" s="16" t="s">
        <v>146</v>
      </c>
      <c r="G1460" s="87" t="s">
        <v>348</v>
      </c>
      <c r="H1460" s="17">
        <v>583071</v>
      </c>
      <c r="I1460" s="48" t="s">
        <v>346</v>
      </c>
    </row>
    <row r="1461" spans="2:9" x14ac:dyDescent="0.3">
      <c r="B1461" s="16" t="s">
        <v>292</v>
      </c>
      <c r="C1461" s="16" t="s">
        <v>229</v>
      </c>
      <c r="D1461" s="16">
        <v>131</v>
      </c>
      <c r="E1461" s="16" t="s">
        <v>53</v>
      </c>
      <c r="F1461" s="16" t="s">
        <v>146</v>
      </c>
      <c r="G1461" s="87" t="s">
        <v>349</v>
      </c>
      <c r="H1461" s="17">
        <v>6755.3659155036503</v>
      </c>
      <c r="I1461" s="48" t="s">
        <v>337</v>
      </c>
    </row>
    <row r="1462" spans="2:9" x14ac:dyDescent="0.3">
      <c r="B1462" s="16" t="s">
        <v>292</v>
      </c>
      <c r="C1462" s="16" t="s">
        <v>229</v>
      </c>
      <c r="D1462" s="16">
        <v>137</v>
      </c>
      <c r="E1462" s="16" t="s">
        <v>55</v>
      </c>
      <c r="F1462" s="16" t="s">
        <v>160</v>
      </c>
      <c r="G1462" s="87" t="s">
        <v>350</v>
      </c>
      <c r="H1462" s="17">
        <v>8284.3754368187456</v>
      </c>
      <c r="I1462" s="48" t="s">
        <v>351</v>
      </c>
    </row>
    <row r="1463" spans="2:9" x14ac:dyDescent="0.3">
      <c r="B1463" s="16" t="s">
        <v>292</v>
      </c>
      <c r="C1463" s="16" t="s">
        <v>229</v>
      </c>
      <c r="D1463" s="16">
        <v>143</v>
      </c>
      <c r="E1463" s="16" t="s">
        <v>57</v>
      </c>
      <c r="F1463" s="16" t="s">
        <v>335</v>
      </c>
      <c r="G1463" s="87" t="s">
        <v>352</v>
      </c>
      <c r="H1463" s="17">
        <v>2688.02</v>
      </c>
      <c r="I1463" s="48" t="s">
        <v>342</v>
      </c>
    </row>
    <row r="1464" spans="2:9" x14ac:dyDescent="0.3">
      <c r="B1464" s="16" t="s">
        <v>292</v>
      </c>
      <c r="C1464" s="16" t="s">
        <v>229</v>
      </c>
      <c r="D1464" s="16">
        <v>155</v>
      </c>
      <c r="E1464" s="16" t="s">
        <v>59</v>
      </c>
      <c r="F1464" s="16" t="s">
        <v>147</v>
      </c>
      <c r="G1464" s="87" t="s">
        <v>353</v>
      </c>
      <c r="H1464" s="17">
        <v>42812.4935008307</v>
      </c>
      <c r="I1464" s="48" t="s">
        <v>354</v>
      </c>
    </row>
    <row r="1465" spans="2:9" x14ac:dyDescent="0.3">
      <c r="B1465" s="16" t="s">
        <v>292</v>
      </c>
      <c r="C1465" s="16" t="s">
        <v>229</v>
      </c>
      <c r="D1465" s="16">
        <v>156</v>
      </c>
      <c r="E1465" s="16" t="s">
        <v>61</v>
      </c>
      <c r="F1465" s="16" t="s">
        <v>147</v>
      </c>
      <c r="G1465" s="87" t="s">
        <v>355</v>
      </c>
      <c r="H1465" s="17">
        <v>13376.968893648824</v>
      </c>
      <c r="I1465" s="48" t="s">
        <v>354</v>
      </c>
    </row>
    <row r="1466" spans="2:9" x14ac:dyDescent="0.3">
      <c r="B1466" s="16" t="s">
        <v>292</v>
      </c>
      <c r="C1466" s="16" t="s">
        <v>229</v>
      </c>
      <c r="D1466" s="16">
        <v>222</v>
      </c>
      <c r="E1466" s="16" t="s">
        <v>63</v>
      </c>
      <c r="F1466" s="16" t="s">
        <v>146</v>
      </c>
      <c r="G1466" s="87" t="s">
        <v>356</v>
      </c>
      <c r="H1466" s="17">
        <v>74487.465655828972</v>
      </c>
      <c r="I1466" s="48" t="s">
        <v>329</v>
      </c>
    </row>
    <row r="1467" spans="2:9" x14ac:dyDescent="0.3">
      <c r="B1467" s="16" t="s">
        <v>292</v>
      </c>
      <c r="C1467" s="16" t="s">
        <v>229</v>
      </c>
      <c r="D1467" s="16">
        <v>224</v>
      </c>
      <c r="E1467" s="16" t="s">
        <v>65</v>
      </c>
      <c r="F1467" s="16" t="s">
        <v>146</v>
      </c>
      <c r="G1467" s="87" t="s">
        <v>357</v>
      </c>
      <c r="H1467" s="17">
        <v>74487.465655828972</v>
      </c>
      <c r="I1467" s="48" t="s">
        <v>329</v>
      </c>
    </row>
    <row r="1468" spans="2:9" x14ac:dyDescent="0.3">
      <c r="B1468" s="16" t="s">
        <v>292</v>
      </c>
      <c r="C1468" s="16" t="s">
        <v>229</v>
      </c>
      <c r="D1468" s="16">
        <v>229</v>
      </c>
      <c r="E1468" s="16" t="s">
        <v>67</v>
      </c>
      <c r="F1468" s="16" t="s">
        <v>146</v>
      </c>
      <c r="G1468" s="87" t="s">
        <v>358</v>
      </c>
      <c r="H1468" s="17">
        <v>28305.236949215006</v>
      </c>
      <c r="I1468" s="48" t="s">
        <v>329</v>
      </c>
    </row>
    <row r="1469" spans="2:9" x14ac:dyDescent="0.3">
      <c r="B1469" s="16" t="s">
        <v>292</v>
      </c>
      <c r="C1469" s="16" t="s">
        <v>229</v>
      </c>
      <c r="D1469" s="16">
        <v>232</v>
      </c>
      <c r="E1469" s="16" t="s">
        <v>69</v>
      </c>
      <c r="F1469" s="16" t="s">
        <v>146</v>
      </c>
      <c r="G1469" s="87" t="s">
        <v>359</v>
      </c>
      <c r="H1469" s="17">
        <v>59589.972524663164</v>
      </c>
      <c r="I1469" s="48" t="s">
        <v>329</v>
      </c>
    </row>
    <row r="1470" spans="2:9" x14ac:dyDescent="0.3">
      <c r="B1470" s="16" t="s">
        <v>292</v>
      </c>
      <c r="C1470" s="16" t="s">
        <v>229</v>
      </c>
      <c r="D1470" s="16">
        <v>237</v>
      </c>
      <c r="E1470" s="16" t="s">
        <v>70</v>
      </c>
      <c r="F1470" s="16" t="s">
        <v>146</v>
      </c>
      <c r="G1470" s="87" t="s">
        <v>360</v>
      </c>
      <c r="H1470" s="17">
        <v>81265.804449042946</v>
      </c>
      <c r="I1470" s="48" t="s">
        <v>329</v>
      </c>
    </row>
    <row r="1471" spans="2:9" x14ac:dyDescent="0.3">
      <c r="B1471" s="16" t="s">
        <v>292</v>
      </c>
      <c r="C1471" s="16" t="s">
        <v>229</v>
      </c>
      <c r="D1471" s="16">
        <v>238</v>
      </c>
      <c r="E1471" s="16" t="s">
        <v>71</v>
      </c>
      <c r="F1471" s="16" t="s">
        <v>146</v>
      </c>
      <c r="G1471" s="87" t="s">
        <v>361</v>
      </c>
      <c r="H1471" s="17">
        <v>59589.972524663164</v>
      </c>
      <c r="I1471" s="48" t="s">
        <v>329</v>
      </c>
    </row>
    <row r="1472" spans="2:9" x14ac:dyDescent="0.3">
      <c r="B1472" s="16" t="s">
        <v>292</v>
      </c>
      <c r="C1472" s="16" t="s">
        <v>229</v>
      </c>
      <c r="D1472" s="16">
        <v>241</v>
      </c>
      <c r="E1472" s="16" t="s">
        <v>72</v>
      </c>
      <c r="F1472" s="16" t="s">
        <v>146</v>
      </c>
      <c r="G1472" s="87" t="s">
        <v>362</v>
      </c>
      <c r="H1472" s="17">
        <v>60090.728596299006</v>
      </c>
      <c r="I1472" s="48" t="s">
        <v>329</v>
      </c>
    </row>
    <row r="1473" spans="2:9" x14ac:dyDescent="0.3">
      <c r="B1473" s="16" t="s">
        <v>292</v>
      </c>
      <c r="C1473" s="16" t="s">
        <v>229</v>
      </c>
      <c r="D1473" s="16">
        <v>242</v>
      </c>
      <c r="E1473" s="16" t="s">
        <v>73</v>
      </c>
      <c r="F1473" s="16" t="s">
        <v>146</v>
      </c>
      <c r="G1473" s="87" t="s">
        <v>363</v>
      </c>
      <c r="H1473" s="17">
        <v>60090.728596299006</v>
      </c>
      <c r="I1473" s="48" t="s">
        <v>329</v>
      </c>
    </row>
    <row r="1474" spans="2:9" x14ac:dyDescent="0.3">
      <c r="B1474" s="16" t="s">
        <v>292</v>
      </c>
      <c r="C1474" s="16" t="s">
        <v>229</v>
      </c>
      <c r="D1474" s="16">
        <v>245</v>
      </c>
      <c r="E1474" s="16" t="s">
        <v>74</v>
      </c>
      <c r="F1474" s="16" t="s">
        <v>146</v>
      </c>
      <c r="G1474" s="87" t="s">
        <v>364</v>
      </c>
      <c r="H1474" s="17">
        <v>28305.236949215006</v>
      </c>
      <c r="I1474" s="48" t="s">
        <v>329</v>
      </c>
    </row>
    <row r="1475" spans="2:9" x14ac:dyDescent="0.3">
      <c r="B1475" s="16" t="s">
        <v>292</v>
      </c>
      <c r="C1475" s="16" t="s">
        <v>229</v>
      </c>
      <c r="D1475" s="16">
        <v>273</v>
      </c>
      <c r="E1475" s="16" t="s">
        <v>75</v>
      </c>
      <c r="F1475" s="16" t="s">
        <v>146</v>
      </c>
      <c r="G1475" s="87" t="s">
        <v>365</v>
      </c>
      <c r="H1475" s="17">
        <v>520122.99113272957</v>
      </c>
      <c r="I1475" s="48" t="s">
        <v>346</v>
      </c>
    </row>
    <row r="1476" spans="2:9" x14ac:dyDescent="0.3">
      <c r="B1476" s="16" t="s">
        <v>292</v>
      </c>
      <c r="C1476" s="16" t="s">
        <v>229</v>
      </c>
      <c r="D1476" s="16">
        <v>284</v>
      </c>
      <c r="E1476" s="16" t="s">
        <v>76</v>
      </c>
      <c r="F1476" s="16" t="s">
        <v>146</v>
      </c>
      <c r="G1476" s="87" t="s">
        <v>366</v>
      </c>
      <c r="H1476" s="17">
        <v>73362.936587988108</v>
      </c>
      <c r="I1476" s="48" t="s">
        <v>329</v>
      </c>
    </row>
    <row r="1477" spans="2:9" x14ac:dyDescent="0.3">
      <c r="B1477" s="16" t="s">
        <v>292</v>
      </c>
      <c r="C1477" s="16" t="s">
        <v>229</v>
      </c>
      <c r="D1477" s="16">
        <v>304</v>
      </c>
      <c r="E1477" s="16" t="s">
        <v>77</v>
      </c>
      <c r="F1477" s="16" t="s">
        <v>165</v>
      </c>
      <c r="G1477" s="87" t="s">
        <v>367</v>
      </c>
      <c r="H1477" s="17">
        <v>1491.1119185291211</v>
      </c>
      <c r="I1477" s="48" t="s">
        <v>368</v>
      </c>
    </row>
    <row r="1478" spans="2:9" x14ac:dyDescent="0.3">
      <c r="B1478" s="16" t="s">
        <v>292</v>
      </c>
      <c r="C1478" s="16" t="s">
        <v>229</v>
      </c>
      <c r="D1478" s="16">
        <v>305</v>
      </c>
      <c r="E1478" s="16" t="s">
        <v>78</v>
      </c>
      <c r="F1478" s="16" t="s">
        <v>165</v>
      </c>
      <c r="G1478" s="87" t="s">
        <v>369</v>
      </c>
      <c r="H1478" s="17">
        <v>10741.705465751824</v>
      </c>
      <c r="I1478" s="48" t="s">
        <v>368</v>
      </c>
    </row>
    <row r="1479" spans="2:9" x14ac:dyDescent="0.3">
      <c r="B1479" s="16" t="s">
        <v>292</v>
      </c>
      <c r="C1479" s="16" t="s">
        <v>229</v>
      </c>
      <c r="D1479" s="20">
        <v>426</v>
      </c>
      <c r="E1479" s="20" t="s">
        <v>79</v>
      </c>
      <c r="F1479" s="20" t="s">
        <v>146</v>
      </c>
      <c r="G1479" s="88" t="s">
        <v>370</v>
      </c>
      <c r="H1479" s="21">
        <v>66457.20292131562</v>
      </c>
      <c r="I1479" s="49" t="s">
        <v>329</v>
      </c>
    </row>
    <row r="1480" spans="2:9" x14ac:dyDescent="0.3">
      <c r="B1480" s="16" t="s">
        <v>292</v>
      </c>
      <c r="C1480" s="16" t="s">
        <v>217</v>
      </c>
      <c r="D1480" s="16">
        <v>4</v>
      </c>
      <c r="E1480" s="16" t="s">
        <v>5</v>
      </c>
      <c r="F1480" s="16" t="s">
        <v>160</v>
      </c>
      <c r="G1480" s="87" t="s">
        <v>326</v>
      </c>
      <c r="H1480" s="17">
        <v>5246.3379115338839</v>
      </c>
      <c r="I1480" s="48" t="s">
        <v>327</v>
      </c>
    </row>
    <row r="1481" spans="2:9" x14ac:dyDescent="0.3">
      <c r="B1481" s="16" t="s">
        <v>292</v>
      </c>
      <c r="C1481" s="16" t="s">
        <v>217</v>
      </c>
      <c r="D1481" s="16">
        <v>17</v>
      </c>
      <c r="E1481" s="16" t="s">
        <v>9</v>
      </c>
      <c r="F1481" s="16" t="s">
        <v>146</v>
      </c>
      <c r="G1481" s="87" t="s">
        <v>328</v>
      </c>
      <c r="H1481" s="17">
        <v>80898.085876875324</v>
      </c>
      <c r="I1481" s="48" t="s">
        <v>329</v>
      </c>
    </row>
    <row r="1482" spans="2:9" x14ac:dyDescent="0.3">
      <c r="B1482" s="16" t="s">
        <v>292</v>
      </c>
      <c r="C1482" s="16" t="s">
        <v>217</v>
      </c>
      <c r="D1482" s="16">
        <v>21</v>
      </c>
      <c r="E1482" s="16" t="s">
        <v>13</v>
      </c>
      <c r="F1482" s="16" t="s">
        <v>146</v>
      </c>
      <c r="G1482" s="87" t="s">
        <v>330</v>
      </c>
      <c r="H1482" s="17">
        <v>97622.986388459249</v>
      </c>
      <c r="I1482" s="48" t="s">
        <v>329</v>
      </c>
    </row>
    <row r="1483" spans="2:9" x14ac:dyDescent="0.3">
      <c r="B1483" s="16" t="s">
        <v>292</v>
      </c>
      <c r="C1483" s="16" t="s">
        <v>217</v>
      </c>
      <c r="D1483" s="16">
        <v>28</v>
      </c>
      <c r="E1483" s="16" t="s">
        <v>17</v>
      </c>
      <c r="F1483" s="16" t="s">
        <v>146</v>
      </c>
      <c r="G1483" s="87" t="s">
        <v>331</v>
      </c>
      <c r="H1483" s="17">
        <v>89384.958786994743</v>
      </c>
      <c r="I1483" s="48" t="s">
        <v>329</v>
      </c>
    </row>
    <row r="1484" spans="2:9" x14ac:dyDescent="0.3">
      <c r="B1484" s="16" t="s">
        <v>292</v>
      </c>
      <c r="C1484" s="16" t="s">
        <v>217</v>
      </c>
      <c r="D1484" s="16">
        <v>29</v>
      </c>
      <c r="E1484" s="16" t="s">
        <v>21</v>
      </c>
      <c r="F1484" s="16" t="s">
        <v>146</v>
      </c>
      <c r="G1484" s="87" t="s">
        <v>332</v>
      </c>
      <c r="H1484" s="17">
        <v>74487.465655828972</v>
      </c>
      <c r="I1484" s="48" t="s">
        <v>329</v>
      </c>
    </row>
    <row r="1485" spans="2:9" x14ac:dyDescent="0.3">
      <c r="B1485" s="16" t="s">
        <v>292</v>
      </c>
      <c r="C1485" s="16" t="s">
        <v>217</v>
      </c>
      <c r="D1485" s="16">
        <v>30</v>
      </c>
      <c r="E1485" s="16" t="s">
        <v>25</v>
      </c>
      <c r="F1485" s="16" t="s">
        <v>146</v>
      </c>
      <c r="G1485" s="87" t="s">
        <v>333</v>
      </c>
      <c r="H1485" s="17">
        <v>89384.958786994743</v>
      </c>
      <c r="I1485" s="48" t="s">
        <v>329</v>
      </c>
    </row>
    <row r="1486" spans="2:9" x14ac:dyDescent="0.3">
      <c r="B1486" s="16" t="s">
        <v>292</v>
      </c>
      <c r="C1486" s="16" t="s">
        <v>217</v>
      </c>
      <c r="D1486" s="16">
        <v>31</v>
      </c>
      <c r="E1486" s="16" t="s">
        <v>29</v>
      </c>
      <c r="F1486" s="16" t="s">
        <v>146</v>
      </c>
      <c r="G1486" s="87" t="s">
        <v>334</v>
      </c>
      <c r="H1486" s="17">
        <v>74487.465655828972</v>
      </c>
      <c r="I1486" s="48" t="s">
        <v>329</v>
      </c>
    </row>
    <row r="1487" spans="2:9" x14ac:dyDescent="0.3">
      <c r="B1487" s="16" t="s">
        <v>292</v>
      </c>
      <c r="C1487" s="16" t="s">
        <v>217</v>
      </c>
      <c r="D1487" s="16">
        <v>39</v>
      </c>
      <c r="E1487" s="16" t="s">
        <v>33</v>
      </c>
      <c r="F1487" s="16" t="s">
        <v>335</v>
      </c>
      <c r="G1487" s="87" t="s">
        <v>336</v>
      </c>
      <c r="H1487" s="17">
        <v>111.85805097527566</v>
      </c>
      <c r="I1487" s="48" t="s">
        <v>337</v>
      </c>
    </row>
    <row r="1488" spans="2:9" x14ac:dyDescent="0.3">
      <c r="B1488" s="16" t="s">
        <v>292</v>
      </c>
      <c r="C1488" s="16" t="s">
        <v>217</v>
      </c>
      <c r="D1488" s="16">
        <v>45</v>
      </c>
      <c r="E1488" s="16" t="s">
        <v>35</v>
      </c>
      <c r="F1488" s="16" t="s">
        <v>160</v>
      </c>
      <c r="G1488" s="87" t="s">
        <v>338</v>
      </c>
      <c r="H1488" s="17">
        <v>8250.6666666666661</v>
      </c>
      <c r="I1488" s="48" t="s">
        <v>327</v>
      </c>
    </row>
    <row r="1489" spans="2:9" x14ac:dyDescent="0.3">
      <c r="B1489" s="16" t="s">
        <v>292</v>
      </c>
      <c r="C1489" s="16" t="s">
        <v>217</v>
      </c>
      <c r="D1489" s="16">
        <v>66</v>
      </c>
      <c r="E1489" s="16" t="s">
        <v>37</v>
      </c>
      <c r="F1489" s="16" t="s">
        <v>160</v>
      </c>
      <c r="G1489" s="87" t="s">
        <v>339</v>
      </c>
      <c r="H1489" s="17">
        <v>4597.6138827154155</v>
      </c>
      <c r="I1489" s="48" t="s">
        <v>327</v>
      </c>
    </row>
    <row r="1490" spans="2:9" x14ac:dyDescent="0.3">
      <c r="B1490" s="16" t="s">
        <v>292</v>
      </c>
      <c r="C1490" s="16" t="s">
        <v>217</v>
      </c>
      <c r="D1490" s="16">
        <v>67</v>
      </c>
      <c r="E1490" s="16" t="s">
        <v>39</v>
      </c>
      <c r="F1490" s="16" t="s">
        <v>160</v>
      </c>
      <c r="G1490" s="87" t="s">
        <v>340</v>
      </c>
      <c r="H1490" s="17">
        <v>5622.5360882849072</v>
      </c>
      <c r="I1490" s="48" t="s">
        <v>327</v>
      </c>
    </row>
    <row r="1491" spans="2:9" x14ac:dyDescent="0.3">
      <c r="B1491" s="16" t="s">
        <v>292</v>
      </c>
      <c r="C1491" s="16" t="s">
        <v>217</v>
      </c>
      <c r="D1491" s="16">
        <v>77</v>
      </c>
      <c r="E1491" s="16" t="s">
        <v>41</v>
      </c>
      <c r="F1491" s="16" t="s">
        <v>160</v>
      </c>
      <c r="G1491" s="87" t="s">
        <v>341</v>
      </c>
      <c r="H1491" s="17">
        <v>1860</v>
      </c>
      <c r="I1491" s="48" t="s">
        <v>342</v>
      </c>
    </row>
    <row r="1492" spans="2:9" x14ac:dyDescent="0.3">
      <c r="B1492" s="16" t="s">
        <v>292</v>
      </c>
      <c r="C1492" s="16" t="s">
        <v>217</v>
      </c>
      <c r="D1492" s="16">
        <v>87</v>
      </c>
      <c r="E1492" s="16" t="s">
        <v>43</v>
      </c>
      <c r="F1492" s="16" t="s">
        <v>160</v>
      </c>
      <c r="G1492" s="87" t="s">
        <v>343</v>
      </c>
      <c r="H1492" s="17">
        <v>3622.9549999999999</v>
      </c>
      <c r="I1492" s="48" t="s">
        <v>342</v>
      </c>
    </row>
    <row r="1493" spans="2:9" x14ac:dyDescent="0.3">
      <c r="B1493" s="16" t="s">
        <v>292</v>
      </c>
      <c r="C1493" s="16" t="s">
        <v>217</v>
      </c>
      <c r="D1493" s="16">
        <v>102</v>
      </c>
      <c r="E1493" s="16" t="s">
        <v>45</v>
      </c>
      <c r="F1493" s="16" t="s">
        <v>160</v>
      </c>
      <c r="G1493" s="87" t="s">
        <v>344</v>
      </c>
      <c r="H1493" s="17">
        <v>759.04422226913562</v>
      </c>
      <c r="I1493" s="48" t="s">
        <v>342</v>
      </c>
    </row>
    <row r="1494" spans="2:9" x14ac:dyDescent="0.3">
      <c r="B1494" s="16" t="s">
        <v>292</v>
      </c>
      <c r="C1494" s="16" t="s">
        <v>217</v>
      </c>
      <c r="D1494" s="16">
        <v>113</v>
      </c>
      <c r="E1494" s="16" t="s">
        <v>47</v>
      </c>
      <c r="F1494" s="16" t="s">
        <v>146</v>
      </c>
      <c r="G1494" s="87" t="s">
        <v>345</v>
      </c>
      <c r="H1494" s="17">
        <v>689724</v>
      </c>
      <c r="I1494" s="48" t="s">
        <v>346</v>
      </c>
    </row>
    <row r="1495" spans="2:9" x14ac:dyDescent="0.3">
      <c r="B1495" s="16" t="s">
        <v>292</v>
      </c>
      <c r="C1495" s="16" t="s">
        <v>217</v>
      </c>
      <c r="D1495" s="16">
        <v>114</v>
      </c>
      <c r="E1495" s="16" t="s">
        <v>49</v>
      </c>
      <c r="F1495" s="16" t="s">
        <v>146</v>
      </c>
      <c r="G1495" s="87" t="s">
        <v>347</v>
      </c>
      <c r="H1495" s="17">
        <v>730184</v>
      </c>
      <c r="I1495" s="48" t="s">
        <v>346</v>
      </c>
    </row>
    <row r="1496" spans="2:9" x14ac:dyDescent="0.3">
      <c r="B1496" s="16" t="s">
        <v>292</v>
      </c>
      <c r="C1496" s="16" t="s">
        <v>217</v>
      </c>
      <c r="D1496" s="16">
        <v>118</v>
      </c>
      <c r="E1496" s="16" t="s">
        <v>51</v>
      </c>
      <c r="F1496" s="16" t="s">
        <v>146</v>
      </c>
      <c r="G1496" s="87" t="s">
        <v>348</v>
      </c>
      <c r="H1496" s="17">
        <v>583071</v>
      </c>
      <c r="I1496" s="48" t="s">
        <v>346</v>
      </c>
    </row>
    <row r="1497" spans="2:9" x14ac:dyDescent="0.3">
      <c r="B1497" s="16" t="s">
        <v>292</v>
      </c>
      <c r="C1497" s="16" t="s">
        <v>217</v>
      </c>
      <c r="D1497" s="16">
        <v>131</v>
      </c>
      <c r="E1497" s="16" t="s">
        <v>53</v>
      </c>
      <c r="F1497" s="16" t="s">
        <v>146</v>
      </c>
      <c r="G1497" s="87" t="s">
        <v>349</v>
      </c>
      <c r="H1497" s="17">
        <v>6755.3659155036503</v>
      </c>
      <c r="I1497" s="48" t="s">
        <v>337</v>
      </c>
    </row>
    <row r="1498" spans="2:9" x14ac:dyDescent="0.3">
      <c r="B1498" s="16" t="s">
        <v>292</v>
      </c>
      <c r="C1498" s="16" t="s">
        <v>217</v>
      </c>
      <c r="D1498" s="16">
        <v>137</v>
      </c>
      <c r="E1498" s="16" t="s">
        <v>55</v>
      </c>
      <c r="F1498" s="16" t="s">
        <v>160</v>
      </c>
      <c r="G1498" s="87" t="s">
        <v>350</v>
      </c>
      <c r="H1498" s="17">
        <v>8284.3754368187456</v>
      </c>
      <c r="I1498" s="48" t="s">
        <v>351</v>
      </c>
    </row>
    <row r="1499" spans="2:9" x14ac:dyDescent="0.3">
      <c r="B1499" s="16" t="s">
        <v>292</v>
      </c>
      <c r="C1499" s="16" t="s">
        <v>217</v>
      </c>
      <c r="D1499" s="16">
        <v>143</v>
      </c>
      <c r="E1499" s="16" t="s">
        <v>57</v>
      </c>
      <c r="F1499" s="16" t="s">
        <v>335</v>
      </c>
      <c r="G1499" s="87" t="s">
        <v>352</v>
      </c>
      <c r="H1499" s="17">
        <v>2688.02</v>
      </c>
      <c r="I1499" s="48" t="s">
        <v>342</v>
      </c>
    </row>
    <row r="1500" spans="2:9" x14ac:dyDescent="0.3">
      <c r="B1500" s="16" t="s">
        <v>292</v>
      </c>
      <c r="C1500" s="16" t="s">
        <v>217</v>
      </c>
      <c r="D1500" s="16">
        <v>155</v>
      </c>
      <c r="E1500" s="16" t="s">
        <v>59</v>
      </c>
      <c r="F1500" s="16" t="s">
        <v>147</v>
      </c>
      <c r="G1500" s="87" t="s">
        <v>353</v>
      </c>
      <c r="H1500" s="17">
        <v>20003.890325918266</v>
      </c>
      <c r="I1500" s="48" t="s">
        <v>354</v>
      </c>
    </row>
    <row r="1501" spans="2:9" x14ac:dyDescent="0.3">
      <c r="B1501" s="16" t="s">
        <v>292</v>
      </c>
      <c r="C1501" s="16" t="s">
        <v>217</v>
      </c>
      <c r="D1501" s="16">
        <v>156</v>
      </c>
      <c r="E1501" s="16" t="s">
        <v>61</v>
      </c>
      <c r="F1501" s="16" t="s">
        <v>147</v>
      </c>
      <c r="G1501" s="87" t="s">
        <v>355</v>
      </c>
      <c r="H1501" s="17">
        <v>13376.968893648824</v>
      </c>
      <c r="I1501" s="48" t="s">
        <v>354</v>
      </c>
    </row>
    <row r="1502" spans="2:9" x14ac:dyDescent="0.3">
      <c r="B1502" s="16" t="s">
        <v>292</v>
      </c>
      <c r="C1502" s="16" t="s">
        <v>217</v>
      </c>
      <c r="D1502" s="16">
        <v>222</v>
      </c>
      <c r="E1502" s="16" t="s">
        <v>63</v>
      </c>
      <c r="F1502" s="16" t="s">
        <v>146</v>
      </c>
      <c r="G1502" s="87" t="s">
        <v>356</v>
      </c>
      <c r="H1502" s="17">
        <v>58100.223211546589</v>
      </c>
      <c r="I1502" s="48" t="s">
        <v>329</v>
      </c>
    </row>
    <row r="1503" spans="2:9" x14ac:dyDescent="0.3">
      <c r="B1503" s="16" t="s">
        <v>292</v>
      </c>
      <c r="C1503" s="16" t="s">
        <v>217</v>
      </c>
      <c r="D1503" s="16">
        <v>224</v>
      </c>
      <c r="E1503" s="16" t="s">
        <v>65</v>
      </c>
      <c r="F1503" s="16" t="s">
        <v>146</v>
      </c>
      <c r="G1503" s="87" t="s">
        <v>357</v>
      </c>
      <c r="H1503" s="17">
        <v>58100.223211546589</v>
      </c>
      <c r="I1503" s="48" t="s">
        <v>329</v>
      </c>
    </row>
    <row r="1504" spans="2:9" x14ac:dyDescent="0.3">
      <c r="B1504" s="16" t="s">
        <v>292</v>
      </c>
      <c r="C1504" s="16" t="s">
        <v>217</v>
      </c>
      <c r="D1504" s="16">
        <v>229</v>
      </c>
      <c r="E1504" s="16" t="s">
        <v>67</v>
      </c>
      <c r="F1504" s="16" t="s">
        <v>146</v>
      </c>
      <c r="G1504" s="87" t="s">
        <v>358</v>
      </c>
      <c r="H1504" s="17">
        <v>28305.236949215006</v>
      </c>
      <c r="I1504" s="48" t="s">
        <v>329</v>
      </c>
    </row>
    <row r="1505" spans="2:9" x14ac:dyDescent="0.3">
      <c r="B1505" s="16" t="s">
        <v>292</v>
      </c>
      <c r="C1505" s="16" t="s">
        <v>217</v>
      </c>
      <c r="D1505" s="16">
        <v>232</v>
      </c>
      <c r="E1505" s="16" t="s">
        <v>69</v>
      </c>
      <c r="F1505" s="16" t="s">
        <v>146</v>
      </c>
      <c r="G1505" s="87" t="s">
        <v>359</v>
      </c>
      <c r="H1505" s="17">
        <v>56610.473898430013</v>
      </c>
      <c r="I1505" s="48" t="s">
        <v>329</v>
      </c>
    </row>
    <row r="1506" spans="2:9" x14ac:dyDescent="0.3">
      <c r="B1506" s="16" t="s">
        <v>292</v>
      </c>
      <c r="C1506" s="16" t="s">
        <v>217</v>
      </c>
      <c r="D1506" s="16">
        <v>237</v>
      </c>
      <c r="E1506" s="16" t="s">
        <v>70</v>
      </c>
      <c r="F1506" s="16" t="s">
        <v>146</v>
      </c>
      <c r="G1506" s="87" t="s">
        <v>360</v>
      </c>
      <c r="H1506" s="17">
        <v>81265.804449042946</v>
      </c>
      <c r="I1506" s="48" t="s">
        <v>329</v>
      </c>
    </row>
    <row r="1507" spans="2:9" x14ac:dyDescent="0.3">
      <c r="B1507" s="16" t="s">
        <v>292</v>
      </c>
      <c r="C1507" s="16" t="s">
        <v>217</v>
      </c>
      <c r="D1507" s="16">
        <v>238</v>
      </c>
      <c r="E1507" s="16" t="s">
        <v>71</v>
      </c>
      <c r="F1507" s="16" t="s">
        <v>146</v>
      </c>
      <c r="G1507" s="87" t="s">
        <v>361</v>
      </c>
      <c r="H1507" s="17">
        <v>53214.330075072787</v>
      </c>
      <c r="I1507" s="48" t="s">
        <v>329</v>
      </c>
    </row>
    <row r="1508" spans="2:9" x14ac:dyDescent="0.3">
      <c r="B1508" s="16" t="s">
        <v>292</v>
      </c>
      <c r="C1508" s="16" t="s">
        <v>217</v>
      </c>
      <c r="D1508" s="16">
        <v>241</v>
      </c>
      <c r="E1508" s="16" t="s">
        <v>72</v>
      </c>
      <c r="F1508" s="16" t="s">
        <v>146</v>
      </c>
      <c r="G1508" s="87" t="s">
        <v>362</v>
      </c>
      <c r="H1508" s="17">
        <v>60090.728596299006</v>
      </c>
      <c r="I1508" s="48" t="s">
        <v>329</v>
      </c>
    </row>
    <row r="1509" spans="2:9" x14ac:dyDescent="0.3">
      <c r="B1509" s="16" t="s">
        <v>292</v>
      </c>
      <c r="C1509" s="16" t="s">
        <v>217</v>
      </c>
      <c r="D1509" s="16">
        <v>242</v>
      </c>
      <c r="E1509" s="16" t="s">
        <v>73</v>
      </c>
      <c r="F1509" s="16" t="s">
        <v>146</v>
      </c>
      <c r="G1509" s="87" t="s">
        <v>363</v>
      </c>
      <c r="H1509" s="17">
        <v>60090.728596299006</v>
      </c>
      <c r="I1509" s="48" t="s">
        <v>329</v>
      </c>
    </row>
    <row r="1510" spans="2:9" x14ac:dyDescent="0.3">
      <c r="B1510" s="16" t="s">
        <v>292</v>
      </c>
      <c r="C1510" s="16" t="s">
        <v>217</v>
      </c>
      <c r="D1510" s="16">
        <v>245</v>
      </c>
      <c r="E1510" s="16" t="s">
        <v>74</v>
      </c>
      <c r="F1510" s="16" t="s">
        <v>146</v>
      </c>
      <c r="G1510" s="87" t="s">
        <v>364</v>
      </c>
      <c r="H1510" s="17">
        <v>28305.236949215006</v>
      </c>
      <c r="I1510" s="48" t="s">
        <v>329</v>
      </c>
    </row>
    <row r="1511" spans="2:9" x14ac:dyDescent="0.3">
      <c r="B1511" s="16" t="s">
        <v>292</v>
      </c>
      <c r="C1511" s="16" t="s">
        <v>217</v>
      </c>
      <c r="D1511" s="16">
        <v>273</v>
      </c>
      <c r="E1511" s="16" t="s">
        <v>75</v>
      </c>
      <c r="F1511" s="16" t="s">
        <v>146</v>
      </c>
      <c r="G1511" s="87" t="s">
        <v>365</v>
      </c>
      <c r="H1511" s="17">
        <v>520122.99113272957</v>
      </c>
      <c r="I1511" s="48" t="s">
        <v>346</v>
      </c>
    </row>
    <row r="1512" spans="2:9" x14ac:dyDescent="0.3">
      <c r="B1512" s="16" t="s">
        <v>292</v>
      </c>
      <c r="C1512" s="16" t="s">
        <v>217</v>
      </c>
      <c r="D1512" s="16">
        <v>284</v>
      </c>
      <c r="E1512" s="16" t="s">
        <v>76</v>
      </c>
      <c r="F1512" s="16" t="s">
        <v>146</v>
      </c>
      <c r="G1512" s="87" t="s">
        <v>366</v>
      </c>
      <c r="H1512" s="17">
        <v>73362.936587988108</v>
      </c>
      <c r="I1512" s="48" t="s">
        <v>329</v>
      </c>
    </row>
    <row r="1513" spans="2:9" x14ac:dyDescent="0.3">
      <c r="B1513" s="16" t="s">
        <v>292</v>
      </c>
      <c r="C1513" s="16" t="s">
        <v>217</v>
      </c>
      <c r="D1513" s="16">
        <v>304</v>
      </c>
      <c r="E1513" s="16" t="s">
        <v>77</v>
      </c>
      <c r="F1513" s="16" t="s">
        <v>165</v>
      </c>
      <c r="G1513" s="87" t="s">
        <v>367</v>
      </c>
      <c r="H1513" s="17">
        <v>1491.1119185291211</v>
      </c>
      <c r="I1513" s="48" t="s">
        <v>368</v>
      </c>
    </row>
    <row r="1514" spans="2:9" x14ac:dyDescent="0.3">
      <c r="B1514" s="16" t="s">
        <v>292</v>
      </c>
      <c r="C1514" s="16" t="s">
        <v>217</v>
      </c>
      <c r="D1514" s="16">
        <v>305</v>
      </c>
      <c r="E1514" s="16" t="s">
        <v>78</v>
      </c>
      <c r="F1514" s="16" t="s">
        <v>165</v>
      </c>
      <c r="G1514" s="87" t="s">
        <v>369</v>
      </c>
      <c r="H1514" s="17">
        <v>10741.705465751824</v>
      </c>
      <c r="I1514" s="48" t="s">
        <v>368</v>
      </c>
    </row>
    <row r="1515" spans="2:9" x14ac:dyDescent="0.3">
      <c r="B1515" s="16" t="s">
        <v>292</v>
      </c>
      <c r="C1515" s="16" t="s">
        <v>217</v>
      </c>
      <c r="D1515" s="20">
        <v>426</v>
      </c>
      <c r="E1515" s="20" t="s">
        <v>79</v>
      </c>
      <c r="F1515" s="20" t="s">
        <v>146</v>
      </c>
      <c r="G1515" s="88" t="s">
        <v>370</v>
      </c>
      <c r="H1515" s="21">
        <v>66457.20292131562</v>
      </c>
      <c r="I1515" s="49" t="s">
        <v>329</v>
      </c>
    </row>
    <row r="1516" spans="2:9" x14ac:dyDescent="0.3">
      <c r="B1516" s="16" t="s">
        <v>292</v>
      </c>
      <c r="C1516" s="16" t="s">
        <v>203</v>
      </c>
      <c r="D1516" s="16">
        <v>4</v>
      </c>
      <c r="E1516" s="16" t="s">
        <v>5</v>
      </c>
      <c r="F1516" s="16" t="s">
        <v>160</v>
      </c>
      <c r="G1516" s="87" t="s">
        <v>326</v>
      </c>
      <c r="H1516" s="17">
        <v>5246.3379115338839</v>
      </c>
      <c r="I1516" s="48" t="s">
        <v>327</v>
      </c>
    </row>
    <row r="1517" spans="2:9" x14ac:dyDescent="0.3">
      <c r="B1517" s="16" t="s">
        <v>292</v>
      </c>
      <c r="C1517" s="16" t="s">
        <v>203</v>
      </c>
      <c r="D1517" s="16">
        <v>17</v>
      </c>
      <c r="E1517" s="16" t="s">
        <v>9</v>
      </c>
      <c r="F1517" s="16" t="s">
        <v>146</v>
      </c>
      <c r="G1517" s="87" t="s">
        <v>328</v>
      </c>
      <c r="H1517" s="17">
        <v>28167.52902951515</v>
      </c>
      <c r="I1517" s="48" t="s">
        <v>329</v>
      </c>
    </row>
    <row r="1518" spans="2:9" x14ac:dyDescent="0.3">
      <c r="B1518" s="16" t="s">
        <v>292</v>
      </c>
      <c r="C1518" s="16" t="s">
        <v>203</v>
      </c>
      <c r="D1518" s="16">
        <v>21</v>
      </c>
      <c r="E1518" s="16" t="s">
        <v>13</v>
      </c>
      <c r="F1518" s="16" t="s">
        <v>146</v>
      </c>
      <c r="G1518" s="87" t="s">
        <v>330</v>
      </c>
      <c r="H1518" s="17">
        <v>97244.93624788709</v>
      </c>
      <c r="I1518" s="48" t="s">
        <v>329</v>
      </c>
    </row>
    <row r="1519" spans="2:9" x14ac:dyDescent="0.3">
      <c r="B1519" s="16" t="s">
        <v>292</v>
      </c>
      <c r="C1519" s="16" t="s">
        <v>203</v>
      </c>
      <c r="D1519" s="16">
        <v>28</v>
      </c>
      <c r="E1519" s="16" t="s">
        <v>17</v>
      </c>
      <c r="F1519" s="16" t="s">
        <v>146</v>
      </c>
      <c r="G1519" s="87" t="s">
        <v>331</v>
      </c>
      <c r="H1519" s="17">
        <v>89384.958786994743</v>
      </c>
      <c r="I1519" s="48" t="s">
        <v>329</v>
      </c>
    </row>
    <row r="1520" spans="2:9" x14ac:dyDescent="0.3">
      <c r="B1520" s="16" t="s">
        <v>292</v>
      </c>
      <c r="C1520" s="16" t="s">
        <v>203</v>
      </c>
      <c r="D1520" s="16">
        <v>29</v>
      </c>
      <c r="E1520" s="16" t="s">
        <v>21</v>
      </c>
      <c r="F1520" s="16" t="s">
        <v>146</v>
      </c>
      <c r="G1520" s="87" t="s">
        <v>332</v>
      </c>
      <c r="H1520" s="17">
        <v>89384.958786994743</v>
      </c>
      <c r="I1520" s="48" t="s">
        <v>329</v>
      </c>
    </row>
    <row r="1521" spans="2:9" x14ac:dyDescent="0.3">
      <c r="B1521" s="16" t="s">
        <v>292</v>
      </c>
      <c r="C1521" s="16" t="s">
        <v>203</v>
      </c>
      <c r="D1521" s="16">
        <v>30</v>
      </c>
      <c r="E1521" s="16" t="s">
        <v>25</v>
      </c>
      <c r="F1521" s="16" t="s">
        <v>146</v>
      </c>
      <c r="G1521" s="87" t="s">
        <v>333</v>
      </c>
      <c r="H1521" s="17">
        <v>89384.958786994743</v>
      </c>
      <c r="I1521" s="48" t="s">
        <v>329</v>
      </c>
    </row>
    <row r="1522" spans="2:9" x14ac:dyDescent="0.3">
      <c r="B1522" s="16" t="s">
        <v>292</v>
      </c>
      <c r="C1522" s="16" t="s">
        <v>203</v>
      </c>
      <c r="D1522" s="16">
        <v>31</v>
      </c>
      <c r="E1522" s="16" t="s">
        <v>29</v>
      </c>
      <c r="F1522" s="16" t="s">
        <v>146</v>
      </c>
      <c r="G1522" s="87" t="s">
        <v>334</v>
      </c>
      <c r="H1522" s="17">
        <v>89384.958786994743</v>
      </c>
      <c r="I1522" s="48" t="s">
        <v>329</v>
      </c>
    </row>
    <row r="1523" spans="2:9" x14ac:dyDescent="0.3">
      <c r="B1523" s="16" t="s">
        <v>292</v>
      </c>
      <c r="C1523" s="16" t="s">
        <v>203</v>
      </c>
      <c r="D1523" s="16">
        <v>39</v>
      </c>
      <c r="E1523" s="16" t="s">
        <v>33</v>
      </c>
      <c r="F1523" s="16" t="s">
        <v>335</v>
      </c>
      <c r="G1523" s="87" t="s">
        <v>336</v>
      </c>
      <c r="H1523" s="17">
        <v>111.85805097527566</v>
      </c>
      <c r="I1523" s="48" t="s">
        <v>337</v>
      </c>
    </row>
    <row r="1524" spans="2:9" x14ac:dyDescent="0.3">
      <c r="B1524" s="16" t="s">
        <v>292</v>
      </c>
      <c r="C1524" s="16" t="s">
        <v>203</v>
      </c>
      <c r="D1524" s="16">
        <v>45</v>
      </c>
      <c r="E1524" s="16" t="s">
        <v>35</v>
      </c>
      <c r="F1524" s="16" t="s">
        <v>160</v>
      </c>
      <c r="G1524" s="87" t="s">
        <v>338</v>
      </c>
      <c r="H1524" s="17">
        <v>9520</v>
      </c>
      <c r="I1524" s="48" t="s">
        <v>327</v>
      </c>
    </row>
    <row r="1525" spans="2:9" x14ac:dyDescent="0.3">
      <c r="B1525" s="16" t="s">
        <v>292</v>
      </c>
      <c r="C1525" s="16" t="s">
        <v>203</v>
      </c>
      <c r="D1525" s="16">
        <v>66</v>
      </c>
      <c r="E1525" s="16" t="s">
        <v>37</v>
      </c>
      <c r="F1525" s="16" t="s">
        <v>160</v>
      </c>
      <c r="G1525" s="87" t="s">
        <v>339</v>
      </c>
      <c r="H1525" s="17">
        <v>4597.6138827154155</v>
      </c>
      <c r="I1525" s="48" t="s">
        <v>327</v>
      </c>
    </row>
    <row r="1526" spans="2:9" x14ac:dyDescent="0.3">
      <c r="B1526" s="16" t="s">
        <v>292</v>
      </c>
      <c r="C1526" s="16" t="s">
        <v>203</v>
      </c>
      <c r="D1526" s="16">
        <v>67</v>
      </c>
      <c r="E1526" s="16" t="s">
        <v>39</v>
      </c>
      <c r="F1526" s="16" t="s">
        <v>160</v>
      </c>
      <c r="G1526" s="87" t="s">
        <v>340</v>
      </c>
      <c r="H1526" s="17">
        <v>5622.5360882849072</v>
      </c>
      <c r="I1526" s="48" t="s">
        <v>327</v>
      </c>
    </row>
    <row r="1527" spans="2:9" x14ac:dyDescent="0.3">
      <c r="B1527" s="16" t="s">
        <v>292</v>
      </c>
      <c r="C1527" s="16" t="s">
        <v>203</v>
      </c>
      <c r="D1527" s="16">
        <v>77</v>
      </c>
      <c r="E1527" s="16" t="s">
        <v>41</v>
      </c>
      <c r="F1527" s="16" t="s">
        <v>160</v>
      </c>
      <c r="G1527" s="87" t="s">
        <v>341</v>
      </c>
      <c r="H1527" s="17">
        <v>1725</v>
      </c>
      <c r="I1527" s="48" t="s">
        <v>342</v>
      </c>
    </row>
    <row r="1528" spans="2:9" x14ac:dyDescent="0.3">
      <c r="B1528" s="16" t="s">
        <v>292</v>
      </c>
      <c r="C1528" s="16" t="s">
        <v>203</v>
      </c>
      <c r="D1528" s="16">
        <v>87</v>
      </c>
      <c r="E1528" s="16" t="s">
        <v>43</v>
      </c>
      <c r="F1528" s="16" t="s">
        <v>160</v>
      </c>
      <c r="G1528" s="87" t="s">
        <v>343</v>
      </c>
      <c r="H1528" s="17">
        <v>3622.9549999999999</v>
      </c>
      <c r="I1528" s="48" t="s">
        <v>342</v>
      </c>
    </row>
    <row r="1529" spans="2:9" x14ac:dyDescent="0.3">
      <c r="B1529" s="16" t="s">
        <v>292</v>
      </c>
      <c r="C1529" s="16" t="s">
        <v>203</v>
      </c>
      <c r="D1529" s="16">
        <v>102</v>
      </c>
      <c r="E1529" s="16" t="s">
        <v>45</v>
      </c>
      <c r="F1529" s="16" t="s">
        <v>160</v>
      </c>
      <c r="G1529" s="87" t="s">
        <v>344</v>
      </c>
      <c r="H1529" s="17">
        <v>631.78091689865698</v>
      </c>
      <c r="I1529" s="48" t="s">
        <v>342</v>
      </c>
    </row>
    <row r="1530" spans="2:9" x14ac:dyDescent="0.3">
      <c r="B1530" s="16" t="s">
        <v>292</v>
      </c>
      <c r="C1530" s="16" t="s">
        <v>203</v>
      </c>
      <c r="D1530" s="16">
        <v>113</v>
      </c>
      <c r="E1530" s="16" t="s">
        <v>47</v>
      </c>
      <c r="F1530" s="16" t="s">
        <v>146</v>
      </c>
      <c r="G1530" s="87" t="s">
        <v>345</v>
      </c>
      <c r="H1530" s="17">
        <v>689724</v>
      </c>
      <c r="I1530" s="48" t="s">
        <v>346</v>
      </c>
    </row>
    <row r="1531" spans="2:9" x14ac:dyDescent="0.3">
      <c r="B1531" s="16" t="s">
        <v>292</v>
      </c>
      <c r="C1531" s="16" t="s">
        <v>203</v>
      </c>
      <c r="D1531" s="16">
        <v>114</v>
      </c>
      <c r="E1531" s="16" t="s">
        <v>49</v>
      </c>
      <c r="F1531" s="16" t="s">
        <v>146</v>
      </c>
      <c r="G1531" s="87" t="s">
        <v>347</v>
      </c>
      <c r="H1531" s="17">
        <v>730184</v>
      </c>
      <c r="I1531" s="48" t="s">
        <v>346</v>
      </c>
    </row>
    <row r="1532" spans="2:9" x14ac:dyDescent="0.3">
      <c r="B1532" s="16" t="s">
        <v>292</v>
      </c>
      <c r="C1532" s="16" t="s">
        <v>203</v>
      </c>
      <c r="D1532" s="16">
        <v>118</v>
      </c>
      <c r="E1532" s="16" t="s">
        <v>51</v>
      </c>
      <c r="F1532" s="16" t="s">
        <v>146</v>
      </c>
      <c r="G1532" s="87" t="s">
        <v>348</v>
      </c>
      <c r="H1532" s="17">
        <v>583071</v>
      </c>
      <c r="I1532" s="48" t="s">
        <v>346</v>
      </c>
    </row>
    <row r="1533" spans="2:9" x14ac:dyDescent="0.3">
      <c r="B1533" s="16" t="s">
        <v>292</v>
      </c>
      <c r="C1533" s="16" t="s">
        <v>203</v>
      </c>
      <c r="D1533" s="16">
        <v>131</v>
      </c>
      <c r="E1533" s="16" t="s">
        <v>53</v>
      </c>
      <c r="F1533" s="16" t="s">
        <v>146</v>
      </c>
      <c r="G1533" s="87" t="s">
        <v>349</v>
      </c>
      <c r="H1533" s="17">
        <v>6755.3659155036503</v>
      </c>
      <c r="I1533" s="48" t="s">
        <v>337</v>
      </c>
    </row>
    <row r="1534" spans="2:9" x14ac:dyDescent="0.3">
      <c r="B1534" s="16" t="s">
        <v>292</v>
      </c>
      <c r="C1534" s="16" t="s">
        <v>203</v>
      </c>
      <c r="D1534" s="16">
        <v>137</v>
      </c>
      <c r="E1534" s="16" t="s">
        <v>55</v>
      </c>
      <c r="F1534" s="16" t="s">
        <v>160</v>
      </c>
      <c r="G1534" s="87" t="s">
        <v>350</v>
      </c>
      <c r="H1534" s="17">
        <v>8284.3754368187456</v>
      </c>
      <c r="I1534" s="48" t="s">
        <v>351</v>
      </c>
    </row>
    <row r="1535" spans="2:9" x14ac:dyDescent="0.3">
      <c r="B1535" s="16" t="s">
        <v>292</v>
      </c>
      <c r="C1535" s="16" t="s">
        <v>203</v>
      </c>
      <c r="D1535" s="16">
        <v>143</v>
      </c>
      <c r="E1535" s="16" t="s">
        <v>57</v>
      </c>
      <c r="F1535" s="16" t="s">
        <v>335</v>
      </c>
      <c r="G1535" s="87" t="s">
        <v>352</v>
      </c>
      <c r="H1535" s="17">
        <v>2688.02</v>
      </c>
      <c r="I1535" s="48" t="s">
        <v>342</v>
      </c>
    </row>
    <row r="1536" spans="2:9" x14ac:dyDescent="0.3">
      <c r="B1536" s="16" t="s">
        <v>292</v>
      </c>
      <c r="C1536" s="16" t="s">
        <v>203</v>
      </c>
      <c r="D1536" s="16">
        <v>155</v>
      </c>
      <c r="E1536" s="16" t="s">
        <v>59</v>
      </c>
      <c r="F1536" s="16" t="s">
        <v>147</v>
      </c>
      <c r="G1536" s="87" t="s">
        <v>353</v>
      </c>
      <c r="H1536" s="17">
        <v>20171.990244623459</v>
      </c>
      <c r="I1536" s="48" t="s">
        <v>354</v>
      </c>
    </row>
    <row r="1537" spans="2:9" x14ac:dyDescent="0.3">
      <c r="B1537" s="16" t="s">
        <v>292</v>
      </c>
      <c r="C1537" s="16" t="s">
        <v>203</v>
      </c>
      <c r="D1537" s="16">
        <v>156</v>
      </c>
      <c r="E1537" s="16" t="s">
        <v>61</v>
      </c>
      <c r="F1537" s="16" t="s">
        <v>147</v>
      </c>
      <c r="G1537" s="87" t="s">
        <v>355</v>
      </c>
      <c r="H1537" s="17">
        <v>19941.592517383888</v>
      </c>
      <c r="I1537" s="48" t="s">
        <v>354</v>
      </c>
    </row>
    <row r="1538" spans="2:9" x14ac:dyDescent="0.3">
      <c r="B1538" s="16" t="s">
        <v>292</v>
      </c>
      <c r="C1538" s="16" t="s">
        <v>203</v>
      </c>
      <c r="D1538" s="16">
        <v>222</v>
      </c>
      <c r="E1538" s="16" t="s">
        <v>63</v>
      </c>
      <c r="F1538" s="16" t="s">
        <v>146</v>
      </c>
      <c r="G1538" s="87" t="s">
        <v>356</v>
      </c>
      <c r="H1538" s="17">
        <v>79238.169748190092</v>
      </c>
      <c r="I1538" s="48" t="s">
        <v>329</v>
      </c>
    </row>
    <row r="1539" spans="2:9" x14ac:dyDescent="0.3">
      <c r="B1539" s="16" t="s">
        <v>292</v>
      </c>
      <c r="C1539" s="16" t="s">
        <v>203</v>
      </c>
      <c r="D1539" s="16">
        <v>224</v>
      </c>
      <c r="E1539" s="16" t="s">
        <v>65</v>
      </c>
      <c r="F1539" s="16" t="s">
        <v>146</v>
      </c>
      <c r="G1539" s="87" t="s">
        <v>357</v>
      </c>
      <c r="H1539" s="17">
        <v>79238.169748190092</v>
      </c>
      <c r="I1539" s="48" t="s">
        <v>329</v>
      </c>
    </row>
    <row r="1540" spans="2:9" x14ac:dyDescent="0.3">
      <c r="B1540" s="16" t="s">
        <v>292</v>
      </c>
      <c r="C1540" s="16" t="s">
        <v>203</v>
      </c>
      <c r="D1540" s="16">
        <v>229</v>
      </c>
      <c r="E1540" s="16" t="s">
        <v>67</v>
      </c>
      <c r="F1540" s="16" t="s">
        <v>146</v>
      </c>
      <c r="G1540" s="87" t="s">
        <v>358</v>
      </c>
      <c r="H1540" s="17">
        <v>32774.484888564744</v>
      </c>
      <c r="I1540" s="48" t="s">
        <v>329</v>
      </c>
    </row>
    <row r="1541" spans="2:9" x14ac:dyDescent="0.3">
      <c r="B1541" s="16" t="s">
        <v>292</v>
      </c>
      <c r="C1541" s="16" t="s">
        <v>203</v>
      </c>
      <c r="D1541" s="16">
        <v>232</v>
      </c>
      <c r="E1541" s="16" t="s">
        <v>69</v>
      </c>
      <c r="F1541" s="16" t="s">
        <v>146</v>
      </c>
      <c r="G1541" s="87" t="s">
        <v>359</v>
      </c>
      <c r="H1541" s="17">
        <v>64447.965238743018</v>
      </c>
      <c r="I1541" s="48" t="s">
        <v>329</v>
      </c>
    </row>
    <row r="1542" spans="2:9" x14ac:dyDescent="0.3">
      <c r="B1542" s="16" t="s">
        <v>292</v>
      </c>
      <c r="C1542" s="16" t="s">
        <v>203</v>
      </c>
      <c r="D1542" s="16">
        <v>237</v>
      </c>
      <c r="E1542" s="16" t="s">
        <v>70</v>
      </c>
      <c r="F1542" s="16" t="s">
        <v>146</v>
      </c>
      <c r="G1542" s="87" t="s">
        <v>360</v>
      </c>
      <c r="H1542" s="17">
        <v>72634.988935840927</v>
      </c>
      <c r="I1542" s="48" t="s">
        <v>329</v>
      </c>
    </row>
    <row r="1543" spans="2:9" x14ac:dyDescent="0.3">
      <c r="B1543" s="16" t="s">
        <v>292</v>
      </c>
      <c r="C1543" s="16" t="s">
        <v>203</v>
      </c>
      <c r="D1543" s="16">
        <v>238</v>
      </c>
      <c r="E1543" s="16" t="s">
        <v>71</v>
      </c>
      <c r="F1543" s="16" t="s">
        <v>146</v>
      </c>
      <c r="G1543" s="87" t="s">
        <v>361</v>
      </c>
      <c r="H1543" s="17">
        <v>72634.988935840927</v>
      </c>
      <c r="I1543" s="48" t="s">
        <v>329</v>
      </c>
    </row>
    <row r="1544" spans="2:9" x14ac:dyDescent="0.3">
      <c r="B1544" s="16" t="s">
        <v>292</v>
      </c>
      <c r="C1544" s="16" t="s">
        <v>203</v>
      </c>
      <c r="D1544" s="16">
        <v>241</v>
      </c>
      <c r="E1544" s="16" t="s">
        <v>72</v>
      </c>
      <c r="F1544" s="16" t="s">
        <v>146</v>
      </c>
      <c r="G1544" s="87" t="s">
        <v>362</v>
      </c>
      <c r="H1544" s="17">
        <v>60090.728596299006</v>
      </c>
      <c r="I1544" s="48" t="s">
        <v>329</v>
      </c>
    </row>
    <row r="1545" spans="2:9" x14ac:dyDescent="0.3">
      <c r="B1545" s="16" t="s">
        <v>292</v>
      </c>
      <c r="C1545" s="16" t="s">
        <v>203</v>
      </c>
      <c r="D1545" s="16">
        <v>242</v>
      </c>
      <c r="E1545" s="16" t="s">
        <v>73</v>
      </c>
      <c r="F1545" s="16" t="s">
        <v>146</v>
      </c>
      <c r="G1545" s="87" t="s">
        <v>363</v>
      </c>
      <c r="H1545" s="17">
        <v>112521.88308329025</v>
      </c>
      <c r="I1545" s="48" t="s">
        <v>329</v>
      </c>
    </row>
    <row r="1546" spans="2:9" x14ac:dyDescent="0.3">
      <c r="B1546" s="16" t="s">
        <v>292</v>
      </c>
      <c r="C1546" s="16" t="s">
        <v>203</v>
      </c>
      <c r="D1546" s="16">
        <v>245</v>
      </c>
      <c r="E1546" s="16" t="s">
        <v>74</v>
      </c>
      <c r="F1546" s="16" t="s">
        <v>146</v>
      </c>
      <c r="G1546" s="87" t="s">
        <v>364</v>
      </c>
      <c r="H1546" s="17">
        <v>43008.687102621901</v>
      </c>
      <c r="I1546" s="48" t="s">
        <v>329</v>
      </c>
    </row>
    <row r="1547" spans="2:9" x14ac:dyDescent="0.3">
      <c r="B1547" s="16" t="s">
        <v>292</v>
      </c>
      <c r="C1547" s="16" t="s">
        <v>203</v>
      </c>
      <c r="D1547" s="16">
        <v>273</v>
      </c>
      <c r="E1547" s="16" t="s">
        <v>75</v>
      </c>
      <c r="F1547" s="16" t="s">
        <v>146</v>
      </c>
      <c r="G1547" s="87" t="s">
        <v>365</v>
      </c>
      <c r="H1547" s="17">
        <v>520122.99113272957</v>
      </c>
      <c r="I1547" s="48" t="s">
        <v>346</v>
      </c>
    </row>
    <row r="1548" spans="2:9" x14ac:dyDescent="0.3">
      <c r="B1548" s="16" t="s">
        <v>292</v>
      </c>
      <c r="C1548" s="16" t="s">
        <v>203</v>
      </c>
      <c r="D1548" s="16">
        <v>284</v>
      </c>
      <c r="E1548" s="16" t="s">
        <v>76</v>
      </c>
      <c r="F1548" s="16" t="s">
        <v>146</v>
      </c>
      <c r="G1548" s="87" t="s">
        <v>366</v>
      </c>
      <c r="H1548" s="17">
        <v>62594.508954478129</v>
      </c>
      <c r="I1548" s="48" t="s">
        <v>329</v>
      </c>
    </row>
    <row r="1549" spans="2:9" x14ac:dyDescent="0.3">
      <c r="B1549" s="16" t="s">
        <v>292</v>
      </c>
      <c r="C1549" s="16" t="s">
        <v>203</v>
      </c>
      <c r="D1549" s="16">
        <v>304</v>
      </c>
      <c r="E1549" s="16" t="s">
        <v>77</v>
      </c>
      <c r="F1549" s="16" t="s">
        <v>165</v>
      </c>
      <c r="G1549" s="87" t="s">
        <v>367</v>
      </c>
      <c r="H1549" s="17">
        <v>1491.1119185291211</v>
      </c>
      <c r="I1549" s="48" t="s">
        <v>368</v>
      </c>
    </row>
    <row r="1550" spans="2:9" x14ac:dyDescent="0.3">
      <c r="B1550" s="16" t="s">
        <v>292</v>
      </c>
      <c r="C1550" s="16" t="s">
        <v>203</v>
      </c>
      <c r="D1550" s="16">
        <v>305</v>
      </c>
      <c r="E1550" s="16" t="s">
        <v>78</v>
      </c>
      <c r="F1550" s="16" t="s">
        <v>165</v>
      </c>
      <c r="G1550" s="87" t="s">
        <v>369</v>
      </c>
      <c r="H1550" s="17">
        <v>10741.705465751824</v>
      </c>
      <c r="I1550" s="48" t="s">
        <v>368</v>
      </c>
    </row>
    <row r="1551" spans="2:9" x14ac:dyDescent="0.3">
      <c r="B1551" s="16" t="s">
        <v>292</v>
      </c>
      <c r="C1551" s="16" t="s">
        <v>203</v>
      </c>
      <c r="D1551" s="20">
        <v>426</v>
      </c>
      <c r="E1551" s="20" t="s">
        <v>79</v>
      </c>
      <c r="F1551" s="20" t="s">
        <v>146</v>
      </c>
      <c r="G1551" s="88" t="s">
        <v>370</v>
      </c>
      <c r="H1551" s="21">
        <v>66457.20292131562</v>
      </c>
      <c r="I1551" s="49" t="s">
        <v>329</v>
      </c>
    </row>
    <row r="1552" spans="2:9" x14ac:dyDescent="0.3">
      <c r="B1552" s="16" t="s">
        <v>292</v>
      </c>
      <c r="C1552" s="16" t="s">
        <v>201</v>
      </c>
      <c r="D1552" s="16">
        <v>4</v>
      </c>
      <c r="E1552" s="16" t="s">
        <v>5</v>
      </c>
      <c r="F1552" s="16" t="s">
        <v>160</v>
      </c>
      <c r="G1552" s="87" t="s">
        <v>326</v>
      </c>
      <c r="H1552" s="17">
        <v>5246.3379115338839</v>
      </c>
      <c r="I1552" s="48" t="s">
        <v>327</v>
      </c>
    </row>
    <row r="1553" spans="2:9" x14ac:dyDescent="0.3">
      <c r="B1553" s="16" t="s">
        <v>292</v>
      </c>
      <c r="C1553" s="16" t="s">
        <v>201</v>
      </c>
      <c r="D1553" s="16">
        <v>17</v>
      </c>
      <c r="E1553" s="16" t="s">
        <v>9</v>
      </c>
      <c r="F1553" s="16" t="s">
        <v>146</v>
      </c>
      <c r="G1553" s="87" t="s">
        <v>328</v>
      </c>
      <c r="H1553" s="17">
        <v>43758.510087946204</v>
      </c>
      <c r="I1553" s="48" t="s">
        <v>329</v>
      </c>
    </row>
    <row r="1554" spans="2:9" x14ac:dyDescent="0.3">
      <c r="B1554" s="16" t="s">
        <v>292</v>
      </c>
      <c r="C1554" s="16" t="s">
        <v>201</v>
      </c>
      <c r="D1554" s="16">
        <v>21</v>
      </c>
      <c r="E1554" s="16" t="s">
        <v>13</v>
      </c>
      <c r="F1554" s="16" t="s">
        <v>146</v>
      </c>
      <c r="G1554" s="87" t="s">
        <v>330</v>
      </c>
      <c r="H1554" s="17">
        <v>109738.41238650582</v>
      </c>
      <c r="I1554" s="48" t="s">
        <v>329</v>
      </c>
    </row>
    <row r="1555" spans="2:9" x14ac:dyDescent="0.3">
      <c r="B1555" s="16" t="s">
        <v>292</v>
      </c>
      <c r="C1555" s="16" t="s">
        <v>201</v>
      </c>
      <c r="D1555" s="16">
        <v>28</v>
      </c>
      <c r="E1555" s="16" t="s">
        <v>17</v>
      </c>
      <c r="F1555" s="16" t="s">
        <v>146</v>
      </c>
      <c r="G1555" s="87" t="s">
        <v>331</v>
      </c>
      <c r="H1555" s="17">
        <v>89384.958786994743</v>
      </c>
      <c r="I1555" s="48" t="s">
        <v>329</v>
      </c>
    </row>
    <row r="1556" spans="2:9" x14ac:dyDescent="0.3">
      <c r="B1556" s="16" t="s">
        <v>292</v>
      </c>
      <c r="C1556" s="16" t="s">
        <v>201</v>
      </c>
      <c r="D1556" s="16">
        <v>29</v>
      </c>
      <c r="E1556" s="16" t="s">
        <v>21</v>
      </c>
      <c r="F1556" s="16" t="s">
        <v>146</v>
      </c>
      <c r="G1556" s="87" t="s">
        <v>332</v>
      </c>
      <c r="H1556" s="17">
        <v>74487.465655828972</v>
      </c>
      <c r="I1556" s="48" t="s">
        <v>329</v>
      </c>
    </row>
    <row r="1557" spans="2:9" x14ac:dyDescent="0.3">
      <c r="B1557" s="16" t="s">
        <v>292</v>
      </c>
      <c r="C1557" s="16" t="s">
        <v>201</v>
      </c>
      <c r="D1557" s="16">
        <v>30</v>
      </c>
      <c r="E1557" s="16" t="s">
        <v>25</v>
      </c>
      <c r="F1557" s="16" t="s">
        <v>146</v>
      </c>
      <c r="G1557" s="87" t="s">
        <v>333</v>
      </c>
      <c r="H1557" s="17">
        <v>89384.958786994743</v>
      </c>
      <c r="I1557" s="48" t="s">
        <v>329</v>
      </c>
    </row>
    <row r="1558" spans="2:9" x14ac:dyDescent="0.3">
      <c r="B1558" s="16" t="s">
        <v>292</v>
      </c>
      <c r="C1558" s="16" t="s">
        <v>201</v>
      </c>
      <c r="D1558" s="16">
        <v>31</v>
      </c>
      <c r="E1558" s="16" t="s">
        <v>29</v>
      </c>
      <c r="F1558" s="16" t="s">
        <v>146</v>
      </c>
      <c r="G1558" s="87" t="s">
        <v>334</v>
      </c>
      <c r="H1558" s="17">
        <v>74487.465655828972</v>
      </c>
      <c r="I1558" s="48" t="s">
        <v>329</v>
      </c>
    </row>
    <row r="1559" spans="2:9" x14ac:dyDescent="0.3">
      <c r="B1559" s="16" t="s">
        <v>292</v>
      </c>
      <c r="C1559" s="16" t="s">
        <v>201</v>
      </c>
      <c r="D1559" s="16">
        <v>39</v>
      </c>
      <c r="E1559" s="16" t="s">
        <v>33</v>
      </c>
      <c r="F1559" s="16" t="s">
        <v>335</v>
      </c>
      <c r="G1559" s="87" t="s">
        <v>336</v>
      </c>
      <c r="H1559" s="17">
        <v>111.85805097527566</v>
      </c>
      <c r="I1559" s="48" t="s">
        <v>337</v>
      </c>
    </row>
    <row r="1560" spans="2:9" x14ac:dyDescent="0.3">
      <c r="B1560" s="16" t="s">
        <v>292</v>
      </c>
      <c r="C1560" s="16" t="s">
        <v>201</v>
      </c>
      <c r="D1560" s="16">
        <v>45</v>
      </c>
      <c r="E1560" s="16" t="s">
        <v>35</v>
      </c>
      <c r="F1560" s="16" t="s">
        <v>160</v>
      </c>
      <c r="G1560" s="87" t="s">
        <v>338</v>
      </c>
      <c r="H1560" s="17">
        <v>9520</v>
      </c>
      <c r="I1560" s="48" t="s">
        <v>327</v>
      </c>
    </row>
    <row r="1561" spans="2:9" x14ac:dyDescent="0.3">
      <c r="B1561" s="16" t="s">
        <v>292</v>
      </c>
      <c r="C1561" s="16" t="s">
        <v>201</v>
      </c>
      <c r="D1561" s="16">
        <v>66</v>
      </c>
      <c r="E1561" s="16" t="s">
        <v>37</v>
      </c>
      <c r="F1561" s="16" t="s">
        <v>160</v>
      </c>
      <c r="G1561" s="87" t="s">
        <v>339</v>
      </c>
      <c r="H1561" s="17">
        <v>4597.6138827154155</v>
      </c>
      <c r="I1561" s="48" t="s">
        <v>327</v>
      </c>
    </row>
    <row r="1562" spans="2:9" x14ac:dyDescent="0.3">
      <c r="B1562" s="16" t="s">
        <v>292</v>
      </c>
      <c r="C1562" s="16" t="s">
        <v>201</v>
      </c>
      <c r="D1562" s="16">
        <v>67</v>
      </c>
      <c r="E1562" s="16" t="s">
        <v>39</v>
      </c>
      <c r="F1562" s="16" t="s">
        <v>160</v>
      </c>
      <c r="G1562" s="87" t="s">
        <v>340</v>
      </c>
      <c r="H1562" s="17">
        <v>5622.5360882849072</v>
      </c>
      <c r="I1562" s="48" t="s">
        <v>327</v>
      </c>
    </row>
    <row r="1563" spans="2:9" x14ac:dyDescent="0.3">
      <c r="B1563" s="16" t="s">
        <v>292</v>
      </c>
      <c r="C1563" s="16" t="s">
        <v>201</v>
      </c>
      <c r="D1563" s="16">
        <v>77</v>
      </c>
      <c r="E1563" s="16" t="s">
        <v>41</v>
      </c>
      <c r="F1563" s="16" t="s">
        <v>160</v>
      </c>
      <c r="G1563" s="87" t="s">
        <v>341</v>
      </c>
      <c r="H1563" s="17">
        <v>1725</v>
      </c>
      <c r="I1563" s="48" t="s">
        <v>342</v>
      </c>
    </row>
    <row r="1564" spans="2:9" x14ac:dyDescent="0.3">
      <c r="B1564" s="16" t="s">
        <v>292</v>
      </c>
      <c r="C1564" s="16" t="s">
        <v>201</v>
      </c>
      <c r="D1564" s="16">
        <v>87</v>
      </c>
      <c r="E1564" s="16" t="s">
        <v>43</v>
      </c>
      <c r="F1564" s="16" t="s">
        <v>160</v>
      </c>
      <c r="G1564" s="87" t="s">
        <v>343</v>
      </c>
      <c r="H1564" s="17">
        <v>3622.9549999999999</v>
      </c>
      <c r="I1564" s="48" t="s">
        <v>342</v>
      </c>
    </row>
    <row r="1565" spans="2:9" x14ac:dyDescent="0.3">
      <c r="B1565" s="16" t="s">
        <v>292</v>
      </c>
      <c r="C1565" s="16" t="s">
        <v>201</v>
      </c>
      <c r="D1565" s="16">
        <v>102</v>
      </c>
      <c r="E1565" s="16" t="s">
        <v>45</v>
      </c>
      <c r="F1565" s="16" t="s">
        <v>160</v>
      </c>
      <c r="G1565" s="87" t="s">
        <v>344</v>
      </c>
      <c r="H1565" s="17">
        <v>786.88457878081351</v>
      </c>
      <c r="I1565" s="48" t="s">
        <v>342</v>
      </c>
    </row>
    <row r="1566" spans="2:9" x14ac:dyDescent="0.3">
      <c r="B1566" s="16" t="s">
        <v>292</v>
      </c>
      <c r="C1566" s="16" t="s">
        <v>201</v>
      </c>
      <c r="D1566" s="16">
        <v>113</v>
      </c>
      <c r="E1566" s="16" t="s">
        <v>47</v>
      </c>
      <c r="F1566" s="16" t="s">
        <v>146</v>
      </c>
      <c r="G1566" s="87" t="s">
        <v>345</v>
      </c>
      <c r="H1566" s="17">
        <v>689724</v>
      </c>
      <c r="I1566" s="48" t="s">
        <v>346</v>
      </c>
    </row>
    <row r="1567" spans="2:9" x14ac:dyDescent="0.3">
      <c r="B1567" s="16" t="s">
        <v>292</v>
      </c>
      <c r="C1567" s="16" t="s">
        <v>201</v>
      </c>
      <c r="D1567" s="16">
        <v>114</v>
      </c>
      <c r="E1567" s="16" t="s">
        <v>49</v>
      </c>
      <c r="F1567" s="16" t="s">
        <v>146</v>
      </c>
      <c r="G1567" s="87" t="s">
        <v>347</v>
      </c>
      <c r="H1567" s="17">
        <v>730184</v>
      </c>
      <c r="I1567" s="48" t="s">
        <v>346</v>
      </c>
    </row>
    <row r="1568" spans="2:9" x14ac:dyDescent="0.3">
      <c r="B1568" s="16" t="s">
        <v>292</v>
      </c>
      <c r="C1568" s="16" t="s">
        <v>201</v>
      </c>
      <c r="D1568" s="16">
        <v>118</v>
      </c>
      <c r="E1568" s="16" t="s">
        <v>51</v>
      </c>
      <c r="F1568" s="16" t="s">
        <v>146</v>
      </c>
      <c r="G1568" s="87" t="s">
        <v>348</v>
      </c>
      <c r="H1568" s="17">
        <v>583071</v>
      </c>
      <c r="I1568" s="48" t="s">
        <v>346</v>
      </c>
    </row>
    <row r="1569" spans="2:9" x14ac:dyDescent="0.3">
      <c r="B1569" s="16" t="s">
        <v>292</v>
      </c>
      <c r="C1569" s="16" t="s">
        <v>201</v>
      </c>
      <c r="D1569" s="16">
        <v>131</v>
      </c>
      <c r="E1569" s="16" t="s">
        <v>53</v>
      </c>
      <c r="F1569" s="16" t="s">
        <v>146</v>
      </c>
      <c r="G1569" s="87" t="s">
        <v>349</v>
      </c>
      <c r="H1569" s="17">
        <v>6755.3659155036503</v>
      </c>
      <c r="I1569" s="48" t="s">
        <v>337</v>
      </c>
    </row>
    <row r="1570" spans="2:9" x14ac:dyDescent="0.3">
      <c r="B1570" s="16" t="s">
        <v>292</v>
      </c>
      <c r="C1570" s="16" t="s">
        <v>201</v>
      </c>
      <c r="D1570" s="16">
        <v>137</v>
      </c>
      <c r="E1570" s="16" t="s">
        <v>55</v>
      </c>
      <c r="F1570" s="16" t="s">
        <v>160</v>
      </c>
      <c r="G1570" s="87" t="s">
        <v>350</v>
      </c>
      <c r="H1570" s="17">
        <v>8284.3754368187456</v>
      </c>
      <c r="I1570" s="48" t="s">
        <v>351</v>
      </c>
    </row>
    <row r="1571" spans="2:9" x14ac:dyDescent="0.3">
      <c r="B1571" s="16" t="s">
        <v>292</v>
      </c>
      <c r="C1571" s="16" t="s">
        <v>201</v>
      </c>
      <c r="D1571" s="16">
        <v>143</v>
      </c>
      <c r="E1571" s="16" t="s">
        <v>57</v>
      </c>
      <c r="F1571" s="16" t="s">
        <v>335</v>
      </c>
      <c r="G1571" s="87" t="s">
        <v>352</v>
      </c>
      <c r="H1571" s="17">
        <v>2688.02</v>
      </c>
      <c r="I1571" s="48" t="s">
        <v>342</v>
      </c>
    </row>
    <row r="1572" spans="2:9" x14ac:dyDescent="0.3">
      <c r="B1572" s="16" t="s">
        <v>292</v>
      </c>
      <c r="C1572" s="16" t="s">
        <v>201</v>
      </c>
      <c r="D1572" s="16">
        <v>155</v>
      </c>
      <c r="E1572" s="16" t="s">
        <v>59</v>
      </c>
      <c r="F1572" s="16" t="s">
        <v>147</v>
      </c>
      <c r="G1572" s="87" t="s">
        <v>353</v>
      </c>
      <c r="H1572" s="17">
        <v>27377.533019473394</v>
      </c>
      <c r="I1572" s="48" t="s">
        <v>354</v>
      </c>
    </row>
    <row r="1573" spans="2:9" x14ac:dyDescent="0.3">
      <c r="B1573" s="16" t="s">
        <v>292</v>
      </c>
      <c r="C1573" s="16" t="s">
        <v>201</v>
      </c>
      <c r="D1573" s="16">
        <v>156</v>
      </c>
      <c r="E1573" s="16" t="s">
        <v>61</v>
      </c>
      <c r="F1573" s="16" t="s">
        <v>147</v>
      </c>
      <c r="G1573" s="87" t="s">
        <v>355</v>
      </c>
      <c r="H1573" s="17">
        <v>8873.3893661203838</v>
      </c>
      <c r="I1573" s="48" t="s">
        <v>354</v>
      </c>
    </row>
    <row r="1574" spans="2:9" x14ac:dyDescent="0.3">
      <c r="B1574" s="16" t="s">
        <v>292</v>
      </c>
      <c r="C1574" s="16" t="s">
        <v>201</v>
      </c>
      <c r="D1574" s="16">
        <v>222</v>
      </c>
      <c r="E1574" s="16" t="s">
        <v>63</v>
      </c>
      <c r="F1574" s="16" t="s">
        <v>146</v>
      </c>
      <c r="G1574" s="87" t="s">
        <v>356</v>
      </c>
      <c r="H1574" s="17">
        <v>62882.517075418364</v>
      </c>
      <c r="I1574" s="48" t="s">
        <v>329</v>
      </c>
    </row>
    <row r="1575" spans="2:9" x14ac:dyDescent="0.3">
      <c r="B1575" s="16" t="s">
        <v>292</v>
      </c>
      <c r="C1575" s="16" t="s">
        <v>201</v>
      </c>
      <c r="D1575" s="16">
        <v>224</v>
      </c>
      <c r="E1575" s="16" t="s">
        <v>65</v>
      </c>
      <c r="F1575" s="16" t="s">
        <v>146</v>
      </c>
      <c r="G1575" s="87" t="s">
        <v>357</v>
      </c>
      <c r="H1575" s="17">
        <v>62882.517075418364</v>
      </c>
      <c r="I1575" s="48" t="s">
        <v>329</v>
      </c>
    </row>
    <row r="1576" spans="2:9" x14ac:dyDescent="0.3">
      <c r="B1576" s="16" t="s">
        <v>292</v>
      </c>
      <c r="C1576" s="16" t="s">
        <v>201</v>
      </c>
      <c r="D1576" s="16">
        <v>229</v>
      </c>
      <c r="E1576" s="16" t="s">
        <v>67</v>
      </c>
      <c r="F1576" s="16" t="s">
        <v>146</v>
      </c>
      <c r="G1576" s="87" t="s">
        <v>358</v>
      </c>
      <c r="H1576" s="17">
        <v>28305.236949215006</v>
      </c>
      <c r="I1576" s="48" t="s">
        <v>329</v>
      </c>
    </row>
    <row r="1577" spans="2:9" x14ac:dyDescent="0.3">
      <c r="B1577" s="16" t="s">
        <v>292</v>
      </c>
      <c r="C1577" s="16" t="s">
        <v>201</v>
      </c>
      <c r="D1577" s="16">
        <v>232</v>
      </c>
      <c r="E1577" s="16" t="s">
        <v>69</v>
      </c>
      <c r="F1577" s="16" t="s">
        <v>146</v>
      </c>
      <c r="G1577" s="87" t="s">
        <v>359</v>
      </c>
      <c r="H1577" s="17">
        <v>57642.307319133513</v>
      </c>
      <c r="I1577" s="48" t="s">
        <v>329</v>
      </c>
    </row>
    <row r="1578" spans="2:9" x14ac:dyDescent="0.3">
      <c r="B1578" s="16" t="s">
        <v>292</v>
      </c>
      <c r="C1578" s="16" t="s">
        <v>201</v>
      </c>
      <c r="D1578" s="16">
        <v>237</v>
      </c>
      <c r="E1578" s="16" t="s">
        <v>70</v>
      </c>
      <c r="F1578" s="16" t="s">
        <v>146</v>
      </c>
      <c r="G1578" s="87" t="s">
        <v>360</v>
      </c>
      <c r="H1578" s="17">
        <v>78140.196585618221</v>
      </c>
      <c r="I1578" s="48" t="s">
        <v>329</v>
      </c>
    </row>
    <row r="1579" spans="2:9" x14ac:dyDescent="0.3">
      <c r="B1579" s="16" t="s">
        <v>292</v>
      </c>
      <c r="C1579" s="16" t="s">
        <v>201</v>
      </c>
      <c r="D1579" s="16">
        <v>238</v>
      </c>
      <c r="E1579" s="16" t="s">
        <v>71</v>
      </c>
      <c r="F1579" s="16" t="s">
        <v>146</v>
      </c>
      <c r="G1579" s="87" t="s">
        <v>361</v>
      </c>
      <c r="H1579" s="17">
        <v>61261.914123124676</v>
      </c>
      <c r="I1579" s="48" t="s">
        <v>329</v>
      </c>
    </row>
    <row r="1580" spans="2:9" x14ac:dyDescent="0.3">
      <c r="B1580" s="16" t="s">
        <v>292</v>
      </c>
      <c r="C1580" s="16" t="s">
        <v>201</v>
      </c>
      <c r="D1580" s="16">
        <v>241</v>
      </c>
      <c r="E1580" s="16" t="s">
        <v>72</v>
      </c>
      <c r="F1580" s="16" t="s">
        <v>146</v>
      </c>
      <c r="G1580" s="87" t="s">
        <v>362</v>
      </c>
      <c r="H1580" s="17">
        <v>60090.728596299006</v>
      </c>
      <c r="I1580" s="48" t="s">
        <v>329</v>
      </c>
    </row>
    <row r="1581" spans="2:9" x14ac:dyDescent="0.3">
      <c r="B1581" s="16" t="s">
        <v>292</v>
      </c>
      <c r="C1581" s="16" t="s">
        <v>201</v>
      </c>
      <c r="D1581" s="16">
        <v>242</v>
      </c>
      <c r="E1581" s="16" t="s">
        <v>73</v>
      </c>
      <c r="F1581" s="16" t="s">
        <v>146</v>
      </c>
      <c r="G1581" s="87" t="s">
        <v>363</v>
      </c>
      <c r="H1581" s="17">
        <v>60090.728596299006</v>
      </c>
      <c r="I1581" s="48" t="s">
        <v>329</v>
      </c>
    </row>
    <row r="1582" spans="2:9" x14ac:dyDescent="0.3">
      <c r="B1582" s="16" t="s">
        <v>292</v>
      </c>
      <c r="C1582" s="16" t="s">
        <v>201</v>
      </c>
      <c r="D1582" s="16">
        <v>245</v>
      </c>
      <c r="E1582" s="16" t="s">
        <v>74</v>
      </c>
      <c r="F1582" s="16" t="s">
        <v>146</v>
      </c>
      <c r="G1582" s="87" t="s">
        <v>364</v>
      </c>
      <c r="H1582" s="17">
        <v>28305.236949215006</v>
      </c>
      <c r="I1582" s="48" t="s">
        <v>329</v>
      </c>
    </row>
    <row r="1583" spans="2:9" x14ac:dyDescent="0.3">
      <c r="B1583" s="16" t="s">
        <v>292</v>
      </c>
      <c r="C1583" s="16" t="s">
        <v>201</v>
      </c>
      <c r="D1583" s="16">
        <v>273</v>
      </c>
      <c r="E1583" s="16" t="s">
        <v>75</v>
      </c>
      <c r="F1583" s="16" t="s">
        <v>146</v>
      </c>
      <c r="G1583" s="87" t="s">
        <v>365</v>
      </c>
      <c r="H1583" s="17">
        <v>520122.99113272957</v>
      </c>
      <c r="I1583" s="48" t="s">
        <v>346</v>
      </c>
    </row>
    <row r="1584" spans="2:9" x14ac:dyDescent="0.3">
      <c r="B1584" s="16" t="s">
        <v>292</v>
      </c>
      <c r="C1584" s="16" t="s">
        <v>201</v>
      </c>
      <c r="D1584" s="16">
        <v>284</v>
      </c>
      <c r="E1584" s="16" t="s">
        <v>76</v>
      </c>
      <c r="F1584" s="16" t="s">
        <v>146</v>
      </c>
      <c r="G1584" s="87" t="s">
        <v>366</v>
      </c>
      <c r="H1584" s="17">
        <v>56260.941541645123</v>
      </c>
      <c r="I1584" s="48" t="s">
        <v>329</v>
      </c>
    </row>
    <row r="1585" spans="2:9" x14ac:dyDescent="0.3">
      <c r="B1585" s="16" t="s">
        <v>292</v>
      </c>
      <c r="C1585" s="16" t="s">
        <v>201</v>
      </c>
      <c r="D1585" s="16">
        <v>304</v>
      </c>
      <c r="E1585" s="16" t="s">
        <v>77</v>
      </c>
      <c r="F1585" s="16" t="s">
        <v>165</v>
      </c>
      <c r="G1585" s="87" t="s">
        <v>367</v>
      </c>
      <c r="H1585" s="17">
        <v>1491.1119185291211</v>
      </c>
      <c r="I1585" s="48" t="s">
        <v>368</v>
      </c>
    </row>
    <row r="1586" spans="2:9" x14ac:dyDescent="0.3">
      <c r="B1586" s="16" t="s">
        <v>292</v>
      </c>
      <c r="C1586" s="16" t="s">
        <v>201</v>
      </c>
      <c r="D1586" s="16">
        <v>305</v>
      </c>
      <c r="E1586" s="16" t="s">
        <v>78</v>
      </c>
      <c r="F1586" s="16" t="s">
        <v>165</v>
      </c>
      <c r="G1586" s="87" t="s">
        <v>369</v>
      </c>
      <c r="H1586" s="17">
        <v>10741.705465751824</v>
      </c>
      <c r="I1586" s="48" t="s">
        <v>368</v>
      </c>
    </row>
    <row r="1587" spans="2:9" x14ac:dyDescent="0.3">
      <c r="B1587" s="16" t="s">
        <v>292</v>
      </c>
      <c r="C1587" s="16" t="s">
        <v>201</v>
      </c>
      <c r="D1587" s="20">
        <v>426</v>
      </c>
      <c r="E1587" s="20" t="s">
        <v>79</v>
      </c>
      <c r="F1587" s="20" t="s">
        <v>146</v>
      </c>
      <c r="G1587" s="88" t="s">
        <v>370</v>
      </c>
      <c r="H1587" s="21">
        <v>66457.20292131562</v>
      </c>
      <c r="I1587" s="49" t="s">
        <v>329</v>
      </c>
    </row>
    <row r="1588" spans="2:9" x14ac:dyDescent="0.3">
      <c r="B1588" s="16" t="s">
        <v>230</v>
      </c>
      <c r="C1588" s="16" t="s">
        <v>230</v>
      </c>
      <c r="D1588" s="16">
        <v>4</v>
      </c>
      <c r="E1588" s="16" t="s">
        <v>5</v>
      </c>
      <c r="F1588" s="16" t="s">
        <v>160</v>
      </c>
      <c r="G1588" s="87" t="s">
        <v>326</v>
      </c>
      <c r="H1588" s="17">
        <v>4433.9545009127332</v>
      </c>
      <c r="I1588" s="48" t="s">
        <v>327</v>
      </c>
    </row>
    <row r="1589" spans="2:9" x14ac:dyDescent="0.3">
      <c r="B1589" s="16" t="s">
        <v>230</v>
      </c>
      <c r="C1589" s="16" t="s">
        <v>230</v>
      </c>
      <c r="D1589" s="16">
        <v>17</v>
      </c>
      <c r="E1589" s="16" t="s">
        <v>9</v>
      </c>
      <c r="F1589" s="16" t="s">
        <v>146</v>
      </c>
      <c r="G1589" s="87" t="s">
        <v>328</v>
      </c>
      <c r="H1589" s="17">
        <v>82480.901563923777</v>
      </c>
      <c r="I1589" s="48" t="s">
        <v>329</v>
      </c>
    </row>
    <row r="1590" spans="2:9" x14ac:dyDescent="0.3">
      <c r="B1590" s="16" t="s">
        <v>230</v>
      </c>
      <c r="C1590" s="16" t="s">
        <v>230</v>
      </c>
      <c r="D1590" s="16">
        <v>21</v>
      </c>
      <c r="E1590" s="16" t="s">
        <v>13</v>
      </c>
      <c r="F1590" s="16" t="s">
        <v>146</v>
      </c>
      <c r="G1590" s="87" t="s">
        <v>330</v>
      </c>
      <c r="H1590" s="17">
        <v>100908.88495310881</v>
      </c>
      <c r="I1590" s="48" t="s">
        <v>329</v>
      </c>
    </row>
    <row r="1591" spans="2:9" x14ac:dyDescent="0.3">
      <c r="B1591" s="16" t="s">
        <v>230</v>
      </c>
      <c r="C1591" s="16" t="s">
        <v>230</v>
      </c>
      <c r="D1591" s="16">
        <v>28</v>
      </c>
      <c r="E1591" s="16" t="s">
        <v>17</v>
      </c>
      <c r="F1591" s="16" t="s">
        <v>146</v>
      </c>
      <c r="G1591" s="87" t="s">
        <v>331</v>
      </c>
      <c r="H1591" s="17">
        <v>96833.705352577643</v>
      </c>
      <c r="I1591" s="48" t="s">
        <v>329</v>
      </c>
    </row>
    <row r="1592" spans="2:9" x14ac:dyDescent="0.3">
      <c r="B1592" s="16" t="s">
        <v>230</v>
      </c>
      <c r="C1592" s="16" t="s">
        <v>230</v>
      </c>
      <c r="D1592" s="16">
        <v>29</v>
      </c>
      <c r="E1592" s="16" t="s">
        <v>21</v>
      </c>
      <c r="F1592" s="16" t="s">
        <v>146</v>
      </c>
      <c r="G1592" s="87" t="s">
        <v>332</v>
      </c>
      <c r="H1592" s="17">
        <v>96833.705352577643</v>
      </c>
      <c r="I1592" s="48" t="s">
        <v>329</v>
      </c>
    </row>
    <row r="1593" spans="2:9" x14ac:dyDescent="0.3">
      <c r="B1593" s="16" t="s">
        <v>230</v>
      </c>
      <c r="C1593" s="16" t="s">
        <v>230</v>
      </c>
      <c r="D1593" s="16">
        <v>30</v>
      </c>
      <c r="E1593" s="16" t="s">
        <v>25</v>
      </c>
      <c r="F1593" s="16" t="s">
        <v>146</v>
      </c>
      <c r="G1593" s="87" t="s">
        <v>333</v>
      </c>
      <c r="H1593" s="17">
        <v>96833.705352577643</v>
      </c>
      <c r="I1593" s="48" t="s">
        <v>329</v>
      </c>
    </row>
    <row r="1594" spans="2:9" x14ac:dyDescent="0.3">
      <c r="B1594" s="16" t="s">
        <v>230</v>
      </c>
      <c r="C1594" s="16" t="s">
        <v>230</v>
      </c>
      <c r="D1594" s="16">
        <v>31</v>
      </c>
      <c r="E1594" s="16" t="s">
        <v>29</v>
      </c>
      <c r="F1594" s="16" t="s">
        <v>146</v>
      </c>
      <c r="G1594" s="87" t="s">
        <v>334</v>
      </c>
      <c r="H1594" s="17">
        <v>96833.705352577643</v>
      </c>
      <c r="I1594" s="48" t="s">
        <v>329</v>
      </c>
    </row>
    <row r="1595" spans="2:9" x14ac:dyDescent="0.3">
      <c r="B1595" s="16" t="s">
        <v>230</v>
      </c>
      <c r="C1595" s="16" t="s">
        <v>230</v>
      </c>
      <c r="D1595" s="16">
        <v>39</v>
      </c>
      <c r="E1595" s="16" t="s">
        <v>33</v>
      </c>
      <c r="F1595" s="16" t="s">
        <v>335</v>
      </c>
      <c r="G1595" s="87" t="s">
        <v>336</v>
      </c>
      <c r="H1595" s="17">
        <v>107.00499610157785</v>
      </c>
      <c r="I1595" s="48" t="s">
        <v>337</v>
      </c>
    </row>
    <row r="1596" spans="2:9" x14ac:dyDescent="0.3">
      <c r="B1596" s="16" t="s">
        <v>230</v>
      </c>
      <c r="C1596" s="16" t="s">
        <v>230</v>
      </c>
      <c r="D1596" s="16">
        <v>45</v>
      </c>
      <c r="E1596" s="16" t="s">
        <v>35</v>
      </c>
      <c r="F1596" s="16" t="s">
        <v>160</v>
      </c>
      <c r="G1596" s="87" t="s">
        <v>338</v>
      </c>
      <c r="H1596" s="17">
        <v>9520</v>
      </c>
      <c r="I1596" s="48" t="s">
        <v>327</v>
      </c>
    </row>
    <row r="1597" spans="2:9" x14ac:dyDescent="0.3">
      <c r="B1597" s="16" t="s">
        <v>230</v>
      </c>
      <c r="C1597" s="16" t="s">
        <v>230</v>
      </c>
      <c r="D1597" s="16">
        <v>66</v>
      </c>
      <c r="E1597" s="16" t="s">
        <v>37</v>
      </c>
      <c r="F1597" s="16" t="s">
        <v>160</v>
      </c>
      <c r="G1597" s="87" t="s">
        <v>339</v>
      </c>
      <c r="H1597" s="17">
        <v>4789.1811278285577</v>
      </c>
      <c r="I1597" s="48" t="s">
        <v>327</v>
      </c>
    </row>
    <row r="1598" spans="2:9" x14ac:dyDescent="0.3">
      <c r="B1598" s="16" t="s">
        <v>230</v>
      </c>
      <c r="C1598" s="16" t="s">
        <v>230</v>
      </c>
      <c r="D1598" s="16">
        <v>67</v>
      </c>
      <c r="E1598" s="16" t="s">
        <v>39</v>
      </c>
      <c r="F1598" s="16" t="s">
        <v>160</v>
      </c>
      <c r="G1598" s="87" t="s">
        <v>340</v>
      </c>
      <c r="H1598" s="17">
        <v>4789.1811278285577</v>
      </c>
      <c r="I1598" s="48" t="s">
        <v>327</v>
      </c>
    </row>
    <row r="1599" spans="2:9" x14ac:dyDescent="0.3">
      <c r="B1599" s="16" t="s">
        <v>230</v>
      </c>
      <c r="C1599" s="16" t="s">
        <v>230</v>
      </c>
      <c r="D1599" s="16">
        <v>77</v>
      </c>
      <c r="E1599" s="16" t="s">
        <v>41</v>
      </c>
      <c r="F1599" s="16" t="s">
        <v>160</v>
      </c>
      <c r="G1599" s="87" t="s">
        <v>341</v>
      </c>
      <c r="H1599" s="17">
        <v>1725</v>
      </c>
      <c r="I1599" s="48" t="s">
        <v>342</v>
      </c>
    </row>
    <row r="1600" spans="2:9" x14ac:dyDescent="0.3">
      <c r="B1600" s="16" t="s">
        <v>230</v>
      </c>
      <c r="C1600" s="16" t="s">
        <v>230</v>
      </c>
      <c r="D1600" s="16">
        <v>87</v>
      </c>
      <c r="E1600" s="16" t="s">
        <v>43</v>
      </c>
      <c r="F1600" s="16" t="s">
        <v>160</v>
      </c>
      <c r="G1600" s="87" t="s">
        <v>343</v>
      </c>
      <c r="H1600" s="17">
        <v>3622.9549999999999</v>
      </c>
      <c r="I1600" s="48" t="s">
        <v>342</v>
      </c>
    </row>
    <row r="1601" spans="2:9" x14ac:dyDescent="0.3">
      <c r="B1601" s="16" t="s">
        <v>230</v>
      </c>
      <c r="C1601" s="16" t="s">
        <v>230</v>
      </c>
      <c r="D1601" s="16">
        <v>102</v>
      </c>
      <c r="E1601" s="16" t="s">
        <v>45</v>
      </c>
      <c r="F1601" s="16" t="s">
        <v>160</v>
      </c>
      <c r="G1601" s="87" t="s">
        <v>344</v>
      </c>
      <c r="H1601" s="17">
        <v>837.79643327865381</v>
      </c>
      <c r="I1601" s="48" t="s">
        <v>342</v>
      </c>
    </row>
    <row r="1602" spans="2:9" x14ac:dyDescent="0.3">
      <c r="B1602" s="16" t="s">
        <v>230</v>
      </c>
      <c r="C1602" s="16" t="s">
        <v>230</v>
      </c>
      <c r="D1602" s="16">
        <v>113</v>
      </c>
      <c r="E1602" s="16" t="s">
        <v>47</v>
      </c>
      <c r="F1602" s="16" t="s">
        <v>146</v>
      </c>
      <c r="G1602" s="87" t="s">
        <v>345</v>
      </c>
      <c r="H1602" s="17">
        <v>689724</v>
      </c>
      <c r="I1602" s="48" t="s">
        <v>346</v>
      </c>
    </row>
    <row r="1603" spans="2:9" x14ac:dyDescent="0.3">
      <c r="B1603" s="16" t="s">
        <v>230</v>
      </c>
      <c r="C1603" s="16" t="s">
        <v>230</v>
      </c>
      <c r="D1603" s="16">
        <v>114</v>
      </c>
      <c r="E1603" s="16" t="s">
        <v>49</v>
      </c>
      <c r="F1603" s="16" t="s">
        <v>146</v>
      </c>
      <c r="G1603" s="87" t="s">
        <v>347</v>
      </c>
      <c r="H1603" s="17">
        <v>730184</v>
      </c>
      <c r="I1603" s="48" t="s">
        <v>346</v>
      </c>
    </row>
    <row r="1604" spans="2:9" x14ac:dyDescent="0.3">
      <c r="B1604" s="16" t="s">
        <v>230</v>
      </c>
      <c r="C1604" s="16" t="s">
        <v>230</v>
      </c>
      <c r="D1604" s="16">
        <v>118</v>
      </c>
      <c r="E1604" s="16" t="s">
        <v>51</v>
      </c>
      <c r="F1604" s="16" t="s">
        <v>146</v>
      </c>
      <c r="G1604" s="87" t="s">
        <v>348</v>
      </c>
      <c r="H1604" s="17">
        <v>583071</v>
      </c>
      <c r="I1604" s="48" t="s">
        <v>346</v>
      </c>
    </row>
    <row r="1605" spans="2:9" x14ac:dyDescent="0.3">
      <c r="B1605" s="16" t="s">
        <v>230</v>
      </c>
      <c r="C1605" s="16" t="s">
        <v>230</v>
      </c>
      <c r="D1605" s="16">
        <v>131</v>
      </c>
      <c r="E1605" s="16" t="s">
        <v>53</v>
      </c>
      <c r="F1605" s="16" t="s">
        <v>146</v>
      </c>
      <c r="G1605" s="87" t="s">
        <v>349</v>
      </c>
      <c r="H1605" s="17">
        <v>7926.7463652519828</v>
      </c>
      <c r="I1605" s="48" t="s">
        <v>337</v>
      </c>
    </row>
    <row r="1606" spans="2:9" x14ac:dyDescent="0.3">
      <c r="B1606" s="16" t="s">
        <v>230</v>
      </c>
      <c r="C1606" s="16" t="s">
        <v>230</v>
      </c>
      <c r="D1606" s="16">
        <v>137</v>
      </c>
      <c r="E1606" s="16" t="s">
        <v>55</v>
      </c>
      <c r="F1606" s="16" t="s">
        <v>160</v>
      </c>
      <c r="G1606" s="87" t="s">
        <v>350</v>
      </c>
      <c r="H1606" s="17">
        <v>8284.3754368187456</v>
      </c>
      <c r="I1606" s="48" t="s">
        <v>351</v>
      </c>
    </row>
    <row r="1607" spans="2:9" x14ac:dyDescent="0.3">
      <c r="B1607" s="16" t="s">
        <v>230</v>
      </c>
      <c r="C1607" s="16" t="s">
        <v>230</v>
      </c>
      <c r="D1607" s="16">
        <v>143</v>
      </c>
      <c r="E1607" s="16" t="s">
        <v>57</v>
      </c>
      <c r="F1607" s="16" t="s">
        <v>335</v>
      </c>
      <c r="G1607" s="87" t="s">
        <v>352</v>
      </c>
      <c r="H1607" s="17">
        <v>2688.02</v>
      </c>
      <c r="I1607" s="48" t="s">
        <v>342</v>
      </c>
    </row>
    <row r="1608" spans="2:9" x14ac:dyDescent="0.3">
      <c r="B1608" s="16" t="s">
        <v>230</v>
      </c>
      <c r="C1608" s="16" t="s">
        <v>230</v>
      </c>
      <c r="D1608" s="16">
        <v>155</v>
      </c>
      <c r="E1608" s="16" t="s">
        <v>59</v>
      </c>
      <c r="F1608" s="16" t="s">
        <v>147</v>
      </c>
      <c r="G1608" s="87" t="s">
        <v>353</v>
      </c>
      <c r="H1608" s="17">
        <v>25701.120791038229</v>
      </c>
      <c r="I1608" s="48" t="s">
        <v>354</v>
      </c>
    </row>
    <row r="1609" spans="2:9" x14ac:dyDescent="0.3">
      <c r="B1609" s="16" t="s">
        <v>230</v>
      </c>
      <c r="C1609" s="16" t="s">
        <v>230</v>
      </c>
      <c r="D1609" s="16">
        <v>156</v>
      </c>
      <c r="E1609" s="16" t="s">
        <v>61</v>
      </c>
      <c r="F1609" s="16" t="s">
        <v>147</v>
      </c>
      <c r="G1609" s="87" t="s">
        <v>355</v>
      </c>
      <c r="H1609" s="17">
        <v>13376.968893648824</v>
      </c>
      <c r="I1609" s="48" t="s">
        <v>354</v>
      </c>
    </row>
    <row r="1610" spans="2:9" x14ac:dyDescent="0.3">
      <c r="B1610" s="16" t="s">
        <v>230</v>
      </c>
      <c r="C1610" s="16" t="s">
        <v>230</v>
      </c>
      <c r="D1610" s="16">
        <v>222</v>
      </c>
      <c r="E1610" s="16" t="s">
        <v>63</v>
      </c>
      <c r="F1610" s="16" t="s">
        <v>146</v>
      </c>
      <c r="G1610" s="87" t="s">
        <v>356</v>
      </c>
      <c r="H1610" s="17">
        <v>67411.156418525235</v>
      </c>
      <c r="I1610" s="48" t="s">
        <v>329</v>
      </c>
    </row>
    <row r="1611" spans="2:9" x14ac:dyDescent="0.3">
      <c r="B1611" s="16" t="s">
        <v>230</v>
      </c>
      <c r="C1611" s="16" t="s">
        <v>230</v>
      </c>
      <c r="D1611" s="16">
        <v>224</v>
      </c>
      <c r="E1611" s="16" t="s">
        <v>65</v>
      </c>
      <c r="F1611" s="16" t="s">
        <v>146</v>
      </c>
      <c r="G1611" s="87" t="s">
        <v>357</v>
      </c>
      <c r="H1611" s="17">
        <v>67411.156418525235</v>
      </c>
      <c r="I1611" s="48" t="s">
        <v>329</v>
      </c>
    </row>
    <row r="1612" spans="2:9" x14ac:dyDescent="0.3">
      <c r="B1612" s="16" t="s">
        <v>230</v>
      </c>
      <c r="C1612" s="16" t="s">
        <v>230</v>
      </c>
      <c r="D1612" s="16">
        <v>229</v>
      </c>
      <c r="E1612" s="16" t="s">
        <v>67</v>
      </c>
      <c r="F1612" s="16" t="s">
        <v>146</v>
      </c>
      <c r="G1612" s="87" t="s">
        <v>358</v>
      </c>
      <c r="H1612" s="17">
        <v>32774.484888564744</v>
      </c>
      <c r="I1612" s="48" t="s">
        <v>329</v>
      </c>
    </row>
    <row r="1613" spans="2:9" x14ac:dyDescent="0.3">
      <c r="B1613" s="16" t="s">
        <v>230</v>
      </c>
      <c r="C1613" s="16" t="s">
        <v>230</v>
      </c>
      <c r="D1613" s="16">
        <v>232</v>
      </c>
      <c r="E1613" s="16" t="s">
        <v>69</v>
      </c>
      <c r="F1613" s="16" t="s">
        <v>146</v>
      </c>
      <c r="G1613" s="87" t="s">
        <v>359</v>
      </c>
      <c r="H1613" s="17">
        <v>60497.592904503123</v>
      </c>
      <c r="I1613" s="48" t="s">
        <v>329</v>
      </c>
    </row>
    <row r="1614" spans="2:9" x14ac:dyDescent="0.3">
      <c r="B1614" s="16" t="s">
        <v>230</v>
      </c>
      <c r="C1614" s="16" t="s">
        <v>230</v>
      </c>
      <c r="D1614" s="16">
        <v>237</v>
      </c>
      <c r="E1614" s="16" t="s">
        <v>70</v>
      </c>
      <c r="F1614" s="16" t="s">
        <v>146</v>
      </c>
      <c r="G1614" s="87" t="s">
        <v>360</v>
      </c>
      <c r="H1614" s="17">
        <v>59589.972524663164</v>
      </c>
      <c r="I1614" s="48" t="s">
        <v>329</v>
      </c>
    </row>
    <row r="1615" spans="2:9" x14ac:dyDescent="0.3">
      <c r="B1615" s="16" t="s">
        <v>230</v>
      </c>
      <c r="C1615" s="16" t="s">
        <v>230</v>
      </c>
      <c r="D1615" s="16">
        <v>238</v>
      </c>
      <c r="E1615" s="16" t="s">
        <v>71</v>
      </c>
      <c r="F1615" s="16" t="s">
        <v>146</v>
      </c>
      <c r="G1615" s="87" t="s">
        <v>361</v>
      </c>
      <c r="H1615" s="17">
        <v>59589.972524663164</v>
      </c>
      <c r="I1615" s="48" t="s">
        <v>329</v>
      </c>
    </row>
    <row r="1616" spans="2:9" x14ac:dyDescent="0.3">
      <c r="B1616" s="16" t="s">
        <v>230</v>
      </c>
      <c r="C1616" s="16" t="s">
        <v>230</v>
      </c>
      <c r="D1616" s="16">
        <v>241</v>
      </c>
      <c r="E1616" s="16" t="s">
        <v>72</v>
      </c>
      <c r="F1616" s="16" t="s">
        <v>146</v>
      </c>
      <c r="G1616" s="87" t="s">
        <v>362</v>
      </c>
      <c r="H1616" s="17">
        <v>60090.728596299006</v>
      </c>
      <c r="I1616" s="48" t="s">
        <v>329</v>
      </c>
    </row>
    <row r="1617" spans="2:9" x14ac:dyDescent="0.3">
      <c r="B1617" s="16" t="s">
        <v>230</v>
      </c>
      <c r="C1617" s="16" t="s">
        <v>230</v>
      </c>
      <c r="D1617" s="16">
        <v>242</v>
      </c>
      <c r="E1617" s="16" t="s">
        <v>73</v>
      </c>
      <c r="F1617" s="16" t="s">
        <v>146</v>
      </c>
      <c r="G1617" s="87" t="s">
        <v>363</v>
      </c>
      <c r="H1617" s="17">
        <v>60090.728596299006</v>
      </c>
      <c r="I1617" s="48" t="s">
        <v>329</v>
      </c>
    </row>
    <row r="1618" spans="2:9" x14ac:dyDescent="0.3">
      <c r="B1618" s="16" t="s">
        <v>230</v>
      </c>
      <c r="C1618" s="16" t="s">
        <v>230</v>
      </c>
      <c r="D1618" s="16">
        <v>245</v>
      </c>
      <c r="E1618" s="16" t="s">
        <v>74</v>
      </c>
      <c r="F1618" s="16" t="s">
        <v>146</v>
      </c>
      <c r="G1618" s="87" t="s">
        <v>364</v>
      </c>
      <c r="H1618" s="17">
        <v>49886.796879831913</v>
      </c>
      <c r="I1618" s="48" t="s">
        <v>329</v>
      </c>
    </row>
    <row r="1619" spans="2:9" x14ac:dyDescent="0.3">
      <c r="B1619" s="16" t="s">
        <v>230</v>
      </c>
      <c r="C1619" s="16" t="s">
        <v>230</v>
      </c>
      <c r="D1619" s="16">
        <v>273</v>
      </c>
      <c r="E1619" s="16" t="s">
        <v>75</v>
      </c>
      <c r="F1619" s="16" t="s">
        <v>146</v>
      </c>
      <c r="G1619" s="87" t="s">
        <v>365</v>
      </c>
      <c r="H1619" s="17">
        <v>511245.03638190334</v>
      </c>
      <c r="I1619" s="48" t="s">
        <v>346</v>
      </c>
    </row>
    <row r="1620" spans="2:9" x14ac:dyDescent="0.3">
      <c r="B1620" s="16" t="s">
        <v>230</v>
      </c>
      <c r="C1620" s="16" t="s">
        <v>230</v>
      </c>
      <c r="D1620" s="16">
        <v>284</v>
      </c>
      <c r="E1620" s="16" t="s">
        <v>76</v>
      </c>
      <c r="F1620" s="16" t="s">
        <v>146</v>
      </c>
      <c r="G1620" s="87" t="s">
        <v>366</v>
      </c>
      <c r="H1620" s="17">
        <v>58421.545863813481</v>
      </c>
      <c r="I1620" s="48" t="s">
        <v>329</v>
      </c>
    </row>
    <row r="1621" spans="2:9" x14ac:dyDescent="0.3">
      <c r="B1621" s="16" t="s">
        <v>230</v>
      </c>
      <c r="C1621" s="16" t="s">
        <v>230</v>
      </c>
      <c r="D1621" s="16">
        <v>304</v>
      </c>
      <c r="E1621" s="16" t="s">
        <v>77</v>
      </c>
      <c r="F1621" s="16" t="s">
        <v>165</v>
      </c>
      <c r="G1621" s="87" t="s">
        <v>367</v>
      </c>
      <c r="H1621" s="17">
        <v>1491.1119185291211</v>
      </c>
      <c r="I1621" s="48" t="s">
        <v>368</v>
      </c>
    </row>
    <row r="1622" spans="2:9" x14ac:dyDescent="0.3">
      <c r="B1622" s="16" t="s">
        <v>230</v>
      </c>
      <c r="C1622" s="16" t="s">
        <v>230</v>
      </c>
      <c r="D1622" s="16">
        <v>305</v>
      </c>
      <c r="E1622" s="16" t="s">
        <v>78</v>
      </c>
      <c r="F1622" s="16" t="s">
        <v>165</v>
      </c>
      <c r="G1622" s="87" t="s">
        <v>369</v>
      </c>
      <c r="H1622" s="17">
        <v>10741.705465751824</v>
      </c>
      <c r="I1622" s="48" t="s">
        <v>368</v>
      </c>
    </row>
    <row r="1623" spans="2:9" x14ac:dyDescent="0.3">
      <c r="B1623" s="16" t="s">
        <v>230</v>
      </c>
      <c r="C1623" s="16" t="s">
        <v>230</v>
      </c>
      <c r="D1623" s="20">
        <v>426</v>
      </c>
      <c r="E1623" s="20" t="s">
        <v>79</v>
      </c>
      <c r="F1623" s="20" t="s">
        <v>146</v>
      </c>
      <c r="G1623" s="88" t="s">
        <v>370</v>
      </c>
      <c r="H1623" s="21">
        <v>66457.20292131562</v>
      </c>
      <c r="I1623" s="49" t="s">
        <v>329</v>
      </c>
    </row>
    <row r="1624" spans="2:9" x14ac:dyDescent="0.3">
      <c r="B1624" s="16" t="s">
        <v>293</v>
      </c>
      <c r="C1624" s="16" t="s">
        <v>217</v>
      </c>
      <c r="D1624" s="16">
        <v>4</v>
      </c>
      <c r="E1624" s="16" t="s">
        <v>5</v>
      </c>
      <c r="F1624" s="16" t="s">
        <v>160</v>
      </c>
      <c r="G1624" s="87" t="s">
        <v>326</v>
      </c>
      <c r="H1624" s="17">
        <v>2910.4306572703667</v>
      </c>
      <c r="I1624" s="48" t="s">
        <v>327</v>
      </c>
    </row>
    <row r="1625" spans="2:9" x14ac:dyDescent="0.3">
      <c r="B1625" s="16" t="s">
        <v>293</v>
      </c>
      <c r="C1625" s="16" t="s">
        <v>217</v>
      </c>
      <c r="D1625" s="16">
        <v>17</v>
      </c>
      <c r="E1625" s="16" t="s">
        <v>9</v>
      </c>
      <c r="F1625" s="16" t="s">
        <v>146</v>
      </c>
      <c r="G1625" s="87" t="s">
        <v>328</v>
      </c>
      <c r="H1625" s="17">
        <v>92980.267533811246</v>
      </c>
      <c r="I1625" s="48" t="s">
        <v>329</v>
      </c>
    </row>
    <row r="1626" spans="2:9" x14ac:dyDescent="0.3">
      <c r="B1626" s="16" t="s">
        <v>293</v>
      </c>
      <c r="C1626" s="16" t="s">
        <v>217</v>
      </c>
      <c r="D1626" s="16">
        <v>21</v>
      </c>
      <c r="E1626" s="16" t="s">
        <v>13</v>
      </c>
      <c r="F1626" s="16" t="s">
        <v>146</v>
      </c>
      <c r="G1626" s="87" t="s">
        <v>330</v>
      </c>
      <c r="H1626" s="17">
        <v>92747.136905430889</v>
      </c>
      <c r="I1626" s="48" t="s">
        <v>329</v>
      </c>
    </row>
    <row r="1627" spans="2:9" x14ac:dyDescent="0.3">
      <c r="B1627" s="16" t="s">
        <v>293</v>
      </c>
      <c r="C1627" s="16" t="s">
        <v>217</v>
      </c>
      <c r="D1627" s="16">
        <v>28</v>
      </c>
      <c r="E1627" s="16" t="s">
        <v>17</v>
      </c>
      <c r="F1627" s="16" t="s">
        <v>146</v>
      </c>
      <c r="G1627" s="87" t="s">
        <v>331</v>
      </c>
      <c r="H1627" s="17">
        <v>87632.312536269339</v>
      </c>
      <c r="I1627" s="48" t="s">
        <v>329</v>
      </c>
    </row>
    <row r="1628" spans="2:9" x14ac:dyDescent="0.3">
      <c r="B1628" s="16" t="s">
        <v>293</v>
      </c>
      <c r="C1628" s="16" t="s">
        <v>217</v>
      </c>
      <c r="D1628" s="16">
        <v>29</v>
      </c>
      <c r="E1628" s="16" t="s">
        <v>21</v>
      </c>
      <c r="F1628" s="16" t="s">
        <v>146</v>
      </c>
      <c r="G1628" s="87" t="s">
        <v>332</v>
      </c>
      <c r="H1628" s="17">
        <v>87632.312536269339</v>
      </c>
      <c r="I1628" s="48" t="s">
        <v>329</v>
      </c>
    </row>
    <row r="1629" spans="2:9" x14ac:dyDescent="0.3">
      <c r="B1629" s="16" t="s">
        <v>293</v>
      </c>
      <c r="C1629" s="16" t="s">
        <v>217</v>
      </c>
      <c r="D1629" s="16">
        <v>30</v>
      </c>
      <c r="E1629" s="16" t="s">
        <v>25</v>
      </c>
      <c r="F1629" s="16" t="s">
        <v>146</v>
      </c>
      <c r="G1629" s="87" t="s">
        <v>333</v>
      </c>
      <c r="H1629" s="17">
        <v>87632.312536269339</v>
      </c>
      <c r="I1629" s="48" t="s">
        <v>329</v>
      </c>
    </row>
    <row r="1630" spans="2:9" x14ac:dyDescent="0.3">
      <c r="B1630" s="16" t="s">
        <v>293</v>
      </c>
      <c r="C1630" s="16" t="s">
        <v>217</v>
      </c>
      <c r="D1630" s="16">
        <v>31</v>
      </c>
      <c r="E1630" s="16" t="s">
        <v>29</v>
      </c>
      <c r="F1630" s="16" t="s">
        <v>146</v>
      </c>
      <c r="G1630" s="87" t="s">
        <v>334</v>
      </c>
      <c r="H1630" s="17">
        <v>87632.312536269339</v>
      </c>
      <c r="I1630" s="48" t="s">
        <v>329</v>
      </c>
    </row>
    <row r="1631" spans="2:9" x14ac:dyDescent="0.3">
      <c r="B1631" s="16" t="s">
        <v>293</v>
      </c>
      <c r="C1631" s="16" t="s">
        <v>217</v>
      </c>
      <c r="D1631" s="16">
        <v>39</v>
      </c>
      <c r="E1631" s="16" t="s">
        <v>33</v>
      </c>
      <c r="F1631" s="16" t="s">
        <v>335</v>
      </c>
      <c r="G1631" s="87" t="s">
        <v>336</v>
      </c>
      <c r="H1631" s="17">
        <v>60.79829323953286</v>
      </c>
      <c r="I1631" s="48" t="s">
        <v>337</v>
      </c>
    </row>
    <row r="1632" spans="2:9" x14ac:dyDescent="0.3">
      <c r="B1632" s="16" t="s">
        <v>293</v>
      </c>
      <c r="C1632" s="16" t="s">
        <v>217</v>
      </c>
      <c r="D1632" s="16">
        <v>45</v>
      </c>
      <c r="E1632" s="16" t="s">
        <v>35</v>
      </c>
      <c r="F1632" s="16" t="s">
        <v>160</v>
      </c>
      <c r="G1632" s="87" t="s">
        <v>338</v>
      </c>
      <c r="H1632" s="17">
        <v>9520</v>
      </c>
      <c r="I1632" s="48" t="s">
        <v>327</v>
      </c>
    </row>
    <row r="1633" spans="2:9" x14ac:dyDescent="0.3">
      <c r="B1633" s="16" t="s">
        <v>293</v>
      </c>
      <c r="C1633" s="16" t="s">
        <v>217</v>
      </c>
      <c r="D1633" s="16">
        <v>66</v>
      </c>
      <c r="E1633" s="16" t="s">
        <v>37</v>
      </c>
      <c r="F1633" s="16" t="s">
        <v>160</v>
      </c>
      <c r="G1633" s="87" t="s">
        <v>339</v>
      </c>
      <c r="H1633" s="17">
        <v>4789.1811278285577</v>
      </c>
      <c r="I1633" s="48" t="s">
        <v>327</v>
      </c>
    </row>
    <row r="1634" spans="2:9" x14ac:dyDescent="0.3">
      <c r="B1634" s="16" t="s">
        <v>293</v>
      </c>
      <c r="C1634" s="16" t="s">
        <v>217</v>
      </c>
      <c r="D1634" s="16">
        <v>67</v>
      </c>
      <c r="E1634" s="16" t="s">
        <v>39</v>
      </c>
      <c r="F1634" s="16" t="s">
        <v>160</v>
      </c>
      <c r="G1634" s="87" t="s">
        <v>340</v>
      </c>
      <c r="H1634" s="17">
        <v>4789.1811278285577</v>
      </c>
      <c r="I1634" s="48" t="s">
        <v>327</v>
      </c>
    </row>
    <row r="1635" spans="2:9" x14ac:dyDescent="0.3">
      <c r="B1635" s="16" t="s">
        <v>293</v>
      </c>
      <c r="C1635" s="16" t="s">
        <v>217</v>
      </c>
      <c r="D1635" s="16">
        <v>77</v>
      </c>
      <c r="E1635" s="16" t="s">
        <v>41</v>
      </c>
      <c r="F1635" s="16" t="s">
        <v>160</v>
      </c>
      <c r="G1635" s="87" t="s">
        <v>341</v>
      </c>
      <c r="H1635" s="17">
        <v>1725</v>
      </c>
      <c r="I1635" s="48" t="s">
        <v>342</v>
      </c>
    </row>
    <row r="1636" spans="2:9" x14ac:dyDescent="0.3">
      <c r="B1636" s="16" t="s">
        <v>293</v>
      </c>
      <c r="C1636" s="16" t="s">
        <v>217</v>
      </c>
      <c r="D1636" s="16">
        <v>87</v>
      </c>
      <c r="E1636" s="16" t="s">
        <v>43</v>
      </c>
      <c r="F1636" s="16" t="s">
        <v>160</v>
      </c>
      <c r="G1636" s="87" t="s">
        <v>343</v>
      </c>
      <c r="H1636" s="17">
        <v>3622.9549999999999</v>
      </c>
      <c r="I1636" s="48" t="s">
        <v>342</v>
      </c>
    </row>
    <row r="1637" spans="2:9" x14ac:dyDescent="0.3">
      <c r="B1637" s="16" t="s">
        <v>293</v>
      </c>
      <c r="C1637" s="16" t="s">
        <v>217</v>
      </c>
      <c r="D1637" s="16">
        <v>102</v>
      </c>
      <c r="E1637" s="16" t="s">
        <v>45</v>
      </c>
      <c r="F1637" s="16" t="s">
        <v>160</v>
      </c>
      <c r="G1637" s="87" t="s">
        <v>344</v>
      </c>
      <c r="H1637" s="17">
        <v>744.41968583127971</v>
      </c>
      <c r="I1637" s="48" t="s">
        <v>342</v>
      </c>
    </row>
    <row r="1638" spans="2:9" x14ac:dyDescent="0.3">
      <c r="B1638" s="16" t="s">
        <v>293</v>
      </c>
      <c r="C1638" s="16" t="s">
        <v>217</v>
      </c>
      <c r="D1638" s="16">
        <v>113</v>
      </c>
      <c r="E1638" s="16" t="s">
        <v>47</v>
      </c>
      <c r="F1638" s="16" t="s">
        <v>146</v>
      </c>
      <c r="G1638" s="87" t="s">
        <v>345</v>
      </c>
      <c r="H1638" s="17">
        <v>689724</v>
      </c>
      <c r="I1638" s="48" t="s">
        <v>346</v>
      </c>
    </row>
    <row r="1639" spans="2:9" x14ac:dyDescent="0.3">
      <c r="B1639" s="16" t="s">
        <v>293</v>
      </c>
      <c r="C1639" s="16" t="s">
        <v>217</v>
      </c>
      <c r="D1639" s="16">
        <v>114</v>
      </c>
      <c r="E1639" s="16" t="s">
        <v>49</v>
      </c>
      <c r="F1639" s="16" t="s">
        <v>146</v>
      </c>
      <c r="G1639" s="87" t="s">
        <v>347</v>
      </c>
      <c r="H1639" s="17">
        <v>730184</v>
      </c>
      <c r="I1639" s="48" t="s">
        <v>346</v>
      </c>
    </row>
    <row r="1640" spans="2:9" x14ac:dyDescent="0.3">
      <c r="B1640" s="16" t="s">
        <v>293</v>
      </c>
      <c r="C1640" s="16" t="s">
        <v>217</v>
      </c>
      <c r="D1640" s="16">
        <v>118</v>
      </c>
      <c r="E1640" s="16" t="s">
        <v>51</v>
      </c>
      <c r="F1640" s="16" t="s">
        <v>146</v>
      </c>
      <c r="G1640" s="87" t="s">
        <v>348</v>
      </c>
      <c r="H1640" s="17">
        <v>583071</v>
      </c>
      <c r="I1640" s="48" t="s">
        <v>346</v>
      </c>
    </row>
    <row r="1641" spans="2:9" x14ac:dyDescent="0.3">
      <c r="B1641" s="16" t="s">
        <v>293</v>
      </c>
      <c r="C1641" s="16" t="s">
        <v>217</v>
      </c>
      <c r="D1641" s="16">
        <v>131</v>
      </c>
      <c r="E1641" s="16" t="s">
        <v>53</v>
      </c>
      <c r="F1641" s="16" t="s">
        <v>146</v>
      </c>
      <c r="G1641" s="87" t="s">
        <v>349</v>
      </c>
      <c r="H1641" s="17">
        <v>7926.7463652519828</v>
      </c>
      <c r="I1641" s="48" t="s">
        <v>337</v>
      </c>
    </row>
    <row r="1642" spans="2:9" x14ac:dyDescent="0.3">
      <c r="B1642" s="16" t="s">
        <v>293</v>
      </c>
      <c r="C1642" s="16" t="s">
        <v>217</v>
      </c>
      <c r="D1642" s="16">
        <v>137</v>
      </c>
      <c r="E1642" s="16" t="s">
        <v>55</v>
      </c>
      <c r="F1642" s="16" t="s">
        <v>160</v>
      </c>
      <c r="G1642" s="87" t="s">
        <v>350</v>
      </c>
      <c r="H1642" s="17">
        <v>8284.3754368187456</v>
      </c>
      <c r="I1642" s="48" t="s">
        <v>351</v>
      </c>
    </row>
    <row r="1643" spans="2:9" x14ac:dyDescent="0.3">
      <c r="B1643" s="16" t="s">
        <v>293</v>
      </c>
      <c r="C1643" s="16" t="s">
        <v>217</v>
      </c>
      <c r="D1643" s="16">
        <v>143</v>
      </c>
      <c r="E1643" s="16" t="s">
        <v>57</v>
      </c>
      <c r="F1643" s="16" t="s">
        <v>335</v>
      </c>
      <c r="G1643" s="87" t="s">
        <v>352</v>
      </c>
      <c r="H1643" s="17">
        <v>2688.02</v>
      </c>
      <c r="I1643" s="48" t="s">
        <v>342</v>
      </c>
    </row>
    <row r="1644" spans="2:9" x14ac:dyDescent="0.3">
      <c r="B1644" s="16" t="s">
        <v>293</v>
      </c>
      <c r="C1644" s="16" t="s">
        <v>217</v>
      </c>
      <c r="D1644" s="16">
        <v>155</v>
      </c>
      <c r="E1644" s="16" t="s">
        <v>59</v>
      </c>
      <c r="F1644" s="16" t="s">
        <v>147</v>
      </c>
      <c r="G1644" s="87" t="s">
        <v>353</v>
      </c>
      <c r="H1644" s="17">
        <v>22294.948156081358</v>
      </c>
      <c r="I1644" s="48" t="s">
        <v>354</v>
      </c>
    </row>
    <row r="1645" spans="2:9" x14ac:dyDescent="0.3">
      <c r="B1645" s="16" t="s">
        <v>293</v>
      </c>
      <c r="C1645" s="16" t="s">
        <v>217</v>
      </c>
      <c r="D1645" s="16">
        <v>156</v>
      </c>
      <c r="E1645" s="16" t="s">
        <v>61</v>
      </c>
      <c r="F1645" s="16" t="s">
        <v>147</v>
      </c>
      <c r="G1645" s="87" t="s">
        <v>355</v>
      </c>
      <c r="H1645" s="17">
        <v>9289.561731700569</v>
      </c>
      <c r="I1645" s="48" t="s">
        <v>354</v>
      </c>
    </row>
    <row r="1646" spans="2:9" x14ac:dyDescent="0.3">
      <c r="B1646" s="16" t="s">
        <v>293</v>
      </c>
      <c r="C1646" s="16" t="s">
        <v>217</v>
      </c>
      <c r="D1646" s="16">
        <v>222</v>
      </c>
      <c r="E1646" s="16" t="s">
        <v>63</v>
      </c>
      <c r="F1646" s="16" t="s">
        <v>146</v>
      </c>
      <c r="G1646" s="87" t="s">
        <v>356</v>
      </c>
      <c r="H1646" s="17">
        <v>79560.47279875839</v>
      </c>
      <c r="I1646" s="48" t="s">
        <v>329</v>
      </c>
    </row>
    <row r="1647" spans="2:9" x14ac:dyDescent="0.3">
      <c r="B1647" s="16" t="s">
        <v>293</v>
      </c>
      <c r="C1647" s="16" t="s">
        <v>217</v>
      </c>
      <c r="D1647" s="16">
        <v>224</v>
      </c>
      <c r="E1647" s="16" t="s">
        <v>65</v>
      </c>
      <c r="F1647" s="16" t="s">
        <v>146</v>
      </c>
      <c r="G1647" s="87" t="s">
        <v>357</v>
      </c>
      <c r="H1647" s="17">
        <v>71357.740208105039</v>
      </c>
      <c r="I1647" s="48" t="s">
        <v>329</v>
      </c>
    </row>
    <row r="1648" spans="2:9" x14ac:dyDescent="0.3">
      <c r="B1648" s="16" t="s">
        <v>293</v>
      </c>
      <c r="C1648" s="16" t="s">
        <v>217</v>
      </c>
      <c r="D1648" s="16">
        <v>229</v>
      </c>
      <c r="E1648" s="16" t="s">
        <v>67</v>
      </c>
      <c r="F1648" s="16" t="s">
        <v>146</v>
      </c>
      <c r="G1648" s="87" t="s">
        <v>358</v>
      </c>
      <c r="H1648" s="17">
        <v>39713.605794102434</v>
      </c>
      <c r="I1648" s="48" t="s">
        <v>329</v>
      </c>
    </row>
    <row r="1649" spans="2:9" x14ac:dyDescent="0.3">
      <c r="B1649" s="16" t="s">
        <v>293</v>
      </c>
      <c r="C1649" s="16" t="s">
        <v>217</v>
      </c>
      <c r="D1649" s="16">
        <v>232</v>
      </c>
      <c r="E1649" s="16" t="s">
        <v>69</v>
      </c>
      <c r="F1649" s="16" t="s">
        <v>146</v>
      </c>
      <c r="G1649" s="87" t="s">
        <v>359</v>
      </c>
      <c r="H1649" s="17">
        <v>71967.777695661833</v>
      </c>
      <c r="I1649" s="48" t="s">
        <v>329</v>
      </c>
    </row>
    <row r="1650" spans="2:9" x14ac:dyDescent="0.3">
      <c r="B1650" s="16" t="s">
        <v>293</v>
      </c>
      <c r="C1650" s="16" t="s">
        <v>217</v>
      </c>
      <c r="D1650" s="16">
        <v>237</v>
      </c>
      <c r="E1650" s="16" t="s">
        <v>70</v>
      </c>
      <c r="F1650" s="16" t="s">
        <v>146</v>
      </c>
      <c r="G1650" s="87" t="s">
        <v>360</v>
      </c>
      <c r="H1650" s="17">
        <v>66350.179491746792</v>
      </c>
      <c r="I1650" s="48" t="s">
        <v>329</v>
      </c>
    </row>
    <row r="1651" spans="2:9" x14ac:dyDescent="0.3">
      <c r="B1651" s="16" t="s">
        <v>293</v>
      </c>
      <c r="C1651" s="16" t="s">
        <v>217</v>
      </c>
      <c r="D1651" s="16">
        <v>238</v>
      </c>
      <c r="E1651" s="16" t="s">
        <v>71</v>
      </c>
      <c r="F1651" s="16" t="s">
        <v>146</v>
      </c>
      <c r="G1651" s="87" t="s">
        <v>361</v>
      </c>
      <c r="H1651" s="17">
        <v>66350.179491746792</v>
      </c>
      <c r="I1651" s="48" t="s">
        <v>329</v>
      </c>
    </row>
    <row r="1652" spans="2:9" x14ac:dyDescent="0.3">
      <c r="B1652" s="16" t="s">
        <v>293</v>
      </c>
      <c r="C1652" s="16" t="s">
        <v>217</v>
      </c>
      <c r="D1652" s="16">
        <v>241</v>
      </c>
      <c r="E1652" s="16" t="s">
        <v>72</v>
      </c>
      <c r="F1652" s="16" t="s">
        <v>146</v>
      </c>
      <c r="G1652" s="87" t="s">
        <v>362</v>
      </c>
      <c r="H1652" s="17">
        <v>58838.838417209416</v>
      </c>
      <c r="I1652" s="48" t="s">
        <v>329</v>
      </c>
    </row>
    <row r="1653" spans="2:9" x14ac:dyDescent="0.3">
      <c r="B1653" s="16" t="s">
        <v>293</v>
      </c>
      <c r="C1653" s="16" t="s">
        <v>217</v>
      </c>
      <c r="D1653" s="16">
        <v>242</v>
      </c>
      <c r="E1653" s="16" t="s">
        <v>73</v>
      </c>
      <c r="F1653" s="16" t="s">
        <v>146</v>
      </c>
      <c r="G1653" s="87" t="s">
        <v>363</v>
      </c>
      <c r="H1653" s="17">
        <v>58838.838417209416</v>
      </c>
      <c r="I1653" s="48" t="s">
        <v>329</v>
      </c>
    </row>
    <row r="1654" spans="2:9" x14ac:dyDescent="0.3">
      <c r="B1654" s="16" t="s">
        <v>293</v>
      </c>
      <c r="C1654" s="16" t="s">
        <v>217</v>
      </c>
      <c r="D1654" s="16">
        <v>245</v>
      </c>
      <c r="E1654" s="16" t="s">
        <v>74</v>
      </c>
      <c r="F1654" s="16" t="s">
        <v>146</v>
      </c>
      <c r="G1654" s="87" t="s">
        <v>364</v>
      </c>
      <c r="H1654" s="17">
        <v>39615.985757513583</v>
      </c>
      <c r="I1654" s="48" t="s">
        <v>329</v>
      </c>
    </row>
    <row r="1655" spans="2:9" x14ac:dyDescent="0.3">
      <c r="B1655" s="16" t="s">
        <v>293</v>
      </c>
      <c r="C1655" s="16" t="s">
        <v>217</v>
      </c>
      <c r="D1655" s="16">
        <v>273</v>
      </c>
      <c r="E1655" s="16" t="s">
        <v>75</v>
      </c>
      <c r="F1655" s="16" t="s">
        <v>146</v>
      </c>
      <c r="G1655" s="87" t="s">
        <v>365</v>
      </c>
      <c r="H1655" s="17">
        <v>534965.19967776246</v>
      </c>
      <c r="I1655" s="48" t="s">
        <v>346</v>
      </c>
    </row>
    <row r="1656" spans="2:9" x14ac:dyDescent="0.3">
      <c r="B1656" s="16" t="s">
        <v>293</v>
      </c>
      <c r="C1656" s="16" t="s">
        <v>217</v>
      </c>
      <c r="D1656" s="16">
        <v>284</v>
      </c>
      <c r="E1656" s="16" t="s">
        <v>76</v>
      </c>
      <c r="F1656" s="16" t="s">
        <v>146</v>
      </c>
      <c r="G1656" s="87" t="s">
        <v>366</v>
      </c>
      <c r="H1656" s="17">
        <v>63517.630497880098</v>
      </c>
      <c r="I1656" s="48" t="s">
        <v>329</v>
      </c>
    </row>
    <row r="1657" spans="2:9" x14ac:dyDescent="0.3">
      <c r="B1657" s="16" t="s">
        <v>293</v>
      </c>
      <c r="C1657" s="16" t="s">
        <v>217</v>
      </c>
      <c r="D1657" s="16">
        <v>304</v>
      </c>
      <c r="E1657" s="16" t="s">
        <v>77</v>
      </c>
      <c r="F1657" s="16" t="s">
        <v>165</v>
      </c>
      <c r="G1657" s="87" t="s">
        <v>367</v>
      </c>
      <c r="H1657" s="17">
        <v>1491.1119185291211</v>
      </c>
      <c r="I1657" s="48" t="s">
        <v>368</v>
      </c>
    </row>
    <row r="1658" spans="2:9" x14ac:dyDescent="0.3">
      <c r="B1658" s="16" t="s">
        <v>293</v>
      </c>
      <c r="C1658" s="16" t="s">
        <v>217</v>
      </c>
      <c r="D1658" s="16">
        <v>305</v>
      </c>
      <c r="E1658" s="16" t="s">
        <v>78</v>
      </c>
      <c r="F1658" s="16" t="s">
        <v>165</v>
      </c>
      <c r="G1658" s="87" t="s">
        <v>369</v>
      </c>
      <c r="H1658" s="17">
        <v>10741.705465751824</v>
      </c>
      <c r="I1658" s="48" t="s">
        <v>368</v>
      </c>
    </row>
    <row r="1659" spans="2:9" x14ac:dyDescent="0.3">
      <c r="B1659" s="16" t="s">
        <v>293</v>
      </c>
      <c r="C1659" s="16" t="s">
        <v>217</v>
      </c>
      <c r="D1659" s="20">
        <v>426</v>
      </c>
      <c r="E1659" s="20" t="s">
        <v>79</v>
      </c>
      <c r="F1659" s="20" t="s">
        <v>146</v>
      </c>
      <c r="G1659" s="88" t="s">
        <v>370</v>
      </c>
      <c r="H1659" s="21">
        <v>66457.20292131562</v>
      </c>
      <c r="I1659" s="49" t="s">
        <v>329</v>
      </c>
    </row>
    <row r="1660" spans="2:9" x14ac:dyDescent="0.3">
      <c r="B1660" s="16" t="s">
        <v>293</v>
      </c>
      <c r="C1660" s="38" t="s">
        <v>201</v>
      </c>
      <c r="D1660" s="16">
        <v>4</v>
      </c>
      <c r="E1660" s="16" t="s">
        <v>5</v>
      </c>
      <c r="F1660" s="16" t="s">
        <v>160</v>
      </c>
      <c r="G1660" s="87" t="s">
        <v>326</v>
      </c>
      <c r="H1660" s="17">
        <v>2910.4306572703667</v>
      </c>
      <c r="I1660" s="48" t="s">
        <v>327</v>
      </c>
    </row>
    <row r="1661" spans="2:9" x14ac:dyDescent="0.3">
      <c r="B1661" s="16" t="s">
        <v>293</v>
      </c>
      <c r="C1661" s="38" t="s">
        <v>201</v>
      </c>
      <c r="D1661" s="16">
        <v>17</v>
      </c>
      <c r="E1661" s="16" t="s">
        <v>9</v>
      </c>
      <c r="F1661" s="16" t="s">
        <v>146</v>
      </c>
      <c r="G1661" s="87" t="s">
        <v>328</v>
      </c>
      <c r="H1661" s="17">
        <v>49257.971709077719</v>
      </c>
      <c r="I1661" s="48" t="s">
        <v>329</v>
      </c>
    </row>
    <row r="1662" spans="2:9" x14ac:dyDescent="0.3">
      <c r="B1662" s="16" t="s">
        <v>293</v>
      </c>
      <c r="C1662" s="38" t="s">
        <v>201</v>
      </c>
      <c r="D1662" s="16">
        <v>21</v>
      </c>
      <c r="E1662" s="16" t="s">
        <v>13</v>
      </c>
      <c r="F1662" s="16" t="s">
        <v>146</v>
      </c>
      <c r="G1662" s="87" t="s">
        <v>330</v>
      </c>
      <c r="H1662" s="17">
        <v>83269.616142187937</v>
      </c>
      <c r="I1662" s="48" t="s">
        <v>329</v>
      </c>
    </row>
    <row r="1663" spans="2:9" x14ac:dyDescent="0.3">
      <c r="B1663" s="16" t="s">
        <v>293</v>
      </c>
      <c r="C1663" s="38" t="s">
        <v>201</v>
      </c>
      <c r="D1663" s="16">
        <v>28</v>
      </c>
      <c r="E1663" s="16" t="s">
        <v>17</v>
      </c>
      <c r="F1663" s="16" t="s">
        <v>146</v>
      </c>
      <c r="G1663" s="87" t="s">
        <v>331</v>
      </c>
      <c r="H1663" s="17">
        <v>83425.961534528426</v>
      </c>
      <c r="I1663" s="48" t="s">
        <v>329</v>
      </c>
    </row>
    <row r="1664" spans="2:9" x14ac:dyDescent="0.3">
      <c r="B1664" s="16" t="s">
        <v>293</v>
      </c>
      <c r="C1664" s="38" t="s">
        <v>201</v>
      </c>
      <c r="D1664" s="16">
        <v>29</v>
      </c>
      <c r="E1664" s="16" t="s">
        <v>21</v>
      </c>
      <c r="F1664" s="16" t="s">
        <v>146</v>
      </c>
      <c r="G1664" s="87" t="s">
        <v>332</v>
      </c>
      <c r="H1664" s="17">
        <v>83425.961534528426</v>
      </c>
      <c r="I1664" s="48" t="s">
        <v>329</v>
      </c>
    </row>
    <row r="1665" spans="2:9" x14ac:dyDescent="0.3">
      <c r="B1665" s="16" t="s">
        <v>293</v>
      </c>
      <c r="C1665" s="38" t="s">
        <v>201</v>
      </c>
      <c r="D1665" s="16">
        <v>30</v>
      </c>
      <c r="E1665" s="16" t="s">
        <v>25</v>
      </c>
      <c r="F1665" s="16" t="s">
        <v>146</v>
      </c>
      <c r="G1665" s="87" t="s">
        <v>333</v>
      </c>
      <c r="H1665" s="17">
        <v>83425.961534528426</v>
      </c>
      <c r="I1665" s="48" t="s">
        <v>329</v>
      </c>
    </row>
    <row r="1666" spans="2:9" x14ac:dyDescent="0.3">
      <c r="B1666" s="16" t="s">
        <v>293</v>
      </c>
      <c r="C1666" s="38" t="s">
        <v>201</v>
      </c>
      <c r="D1666" s="16">
        <v>31</v>
      </c>
      <c r="E1666" s="16" t="s">
        <v>29</v>
      </c>
      <c r="F1666" s="16" t="s">
        <v>146</v>
      </c>
      <c r="G1666" s="87" t="s">
        <v>334</v>
      </c>
      <c r="H1666" s="17">
        <v>83425.961534528426</v>
      </c>
      <c r="I1666" s="48" t="s">
        <v>329</v>
      </c>
    </row>
    <row r="1667" spans="2:9" x14ac:dyDescent="0.3">
      <c r="B1667" s="16" t="s">
        <v>293</v>
      </c>
      <c r="C1667" s="38" t="s">
        <v>201</v>
      </c>
      <c r="D1667" s="16">
        <v>39</v>
      </c>
      <c r="E1667" s="16" t="s">
        <v>33</v>
      </c>
      <c r="F1667" s="16" t="s">
        <v>335</v>
      </c>
      <c r="G1667" s="87" t="s">
        <v>336</v>
      </c>
      <c r="H1667" s="17">
        <v>60.79829323953286</v>
      </c>
      <c r="I1667" s="48" t="s">
        <v>337</v>
      </c>
    </row>
    <row r="1668" spans="2:9" x14ac:dyDescent="0.3">
      <c r="B1668" s="16" t="s">
        <v>293</v>
      </c>
      <c r="C1668" s="38" t="s">
        <v>201</v>
      </c>
      <c r="D1668" s="16">
        <v>45</v>
      </c>
      <c r="E1668" s="16" t="s">
        <v>35</v>
      </c>
      <c r="F1668" s="16" t="s">
        <v>160</v>
      </c>
      <c r="G1668" s="87" t="s">
        <v>338</v>
      </c>
      <c r="H1668" s="17">
        <v>9520</v>
      </c>
      <c r="I1668" s="48" t="s">
        <v>327</v>
      </c>
    </row>
    <row r="1669" spans="2:9" x14ac:dyDescent="0.3">
      <c r="B1669" s="16" t="s">
        <v>293</v>
      </c>
      <c r="C1669" s="38" t="s">
        <v>201</v>
      </c>
      <c r="D1669" s="16">
        <v>66</v>
      </c>
      <c r="E1669" s="16" t="s">
        <v>37</v>
      </c>
      <c r="F1669" s="16" t="s">
        <v>160</v>
      </c>
      <c r="G1669" s="87" t="s">
        <v>339</v>
      </c>
      <c r="H1669" s="17">
        <v>4789.1811278285577</v>
      </c>
      <c r="I1669" s="48" t="s">
        <v>327</v>
      </c>
    </row>
    <row r="1670" spans="2:9" x14ac:dyDescent="0.3">
      <c r="B1670" s="16" t="s">
        <v>293</v>
      </c>
      <c r="C1670" s="38" t="s">
        <v>201</v>
      </c>
      <c r="D1670" s="16">
        <v>67</v>
      </c>
      <c r="E1670" s="16" t="s">
        <v>39</v>
      </c>
      <c r="F1670" s="16" t="s">
        <v>160</v>
      </c>
      <c r="G1670" s="87" t="s">
        <v>340</v>
      </c>
      <c r="H1670" s="17">
        <v>4789.1811278285577</v>
      </c>
      <c r="I1670" s="48" t="s">
        <v>327</v>
      </c>
    </row>
    <row r="1671" spans="2:9" x14ac:dyDescent="0.3">
      <c r="B1671" s="16" t="s">
        <v>293</v>
      </c>
      <c r="C1671" s="38" t="s">
        <v>201</v>
      </c>
      <c r="D1671" s="16">
        <v>77</v>
      </c>
      <c r="E1671" s="16" t="s">
        <v>41</v>
      </c>
      <c r="F1671" s="16" t="s">
        <v>160</v>
      </c>
      <c r="G1671" s="87" t="s">
        <v>341</v>
      </c>
      <c r="H1671" s="17">
        <v>1725</v>
      </c>
      <c r="I1671" s="48" t="s">
        <v>342</v>
      </c>
    </row>
    <row r="1672" spans="2:9" x14ac:dyDescent="0.3">
      <c r="B1672" s="16" t="s">
        <v>293</v>
      </c>
      <c r="C1672" s="38" t="s">
        <v>201</v>
      </c>
      <c r="D1672" s="16">
        <v>87</v>
      </c>
      <c r="E1672" s="16" t="s">
        <v>43</v>
      </c>
      <c r="F1672" s="16" t="s">
        <v>160</v>
      </c>
      <c r="G1672" s="87" t="s">
        <v>343</v>
      </c>
      <c r="H1672" s="17">
        <v>3622.9549999999999</v>
      </c>
      <c r="I1672" s="48" t="s">
        <v>342</v>
      </c>
    </row>
    <row r="1673" spans="2:9" x14ac:dyDescent="0.3">
      <c r="B1673" s="16" t="s">
        <v>293</v>
      </c>
      <c r="C1673" s="38" t="s">
        <v>201</v>
      </c>
      <c r="D1673" s="16">
        <v>102</v>
      </c>
      <c r="E1673" s="16" t="s">
        <v>45</v>
      </c>
      <c r="F1673" s="16" t="s">
        <v>160</v>
      </c>
      <c r="G1673" s="87" t="s">
        <v>344</v>
      </c>
      <c r="H1673" s="17">
        <v>605.8214525635949</v>
      </c>
      <c r="I1673" s="48" t="s">
        <v>342</v>
      </c>
    </row>
    <row r="1674" spans="2:9" x14ac:dyDescent="0.3">
      <c r="B1674" s="16" t="s">
        <v>293</v>
      </c>
      <c r="C1674" s="38" t="s">
        <v>201</v>
      </c>
      <c r="D1674" s="16">
        <v>113</v>
      </c>
      <c r="E1674" s="16" t="s">
        <v>47</v>
      </c>
      <c r="F1674" s="16" t="s">
        <v>146</v>
      </c>
      <c r="G1674" s="87" t="s">
        <v>345</v>
      </c>
      <c r="H1674" s="17">
        <v>689724</v>
      </c>
      <c r="I1674" s="48" t="s">
        <v>346</v>
      </c>
    </row>
    <row r="1675" spans="2:9" x14ac:dyDescent="0.3">
      <c r="B1675" s="16" t="s">
        <v>293</v>
      </c>
      <c r="C1675" s="38" t="s">
        <v>201</v>
      </c>
      <c r="D1675" s="16">
        <v>114</v>
      </c>
      <c r="E1675" s="16" t="s">
        <v>49</v>
      </c>
      <c r="F1675" s="16" t="s">
        <v>146</v>
      </c>
      <c r="G1675" s="87" t="s">
        <v>347</v>
      </c>
      <c r="H1675" s="17">
        <v>730184</v>
      </c>
      <c r="I1675" s="48" t="s">
        <v>346</v>
      </c>
    </row>
    <row r="1676" spans="2:9" x14ac:dyDescent="0.3">
      <c r="B1676" s="16" t="s">
        <v>293</v>
      </c>
      <c r="C1676" s="38" t="s">
        <v>201</v>
      </c>
      <c r="D1676" s="16">
        <v>118</v>
      </c>
      <c r="E1676" s="16" t="s">
        <v>51</v>
      </c>
      <c r="F1676" s="16" t="s">
        <v>146</v>
      </c>
      <c r="G1676" s="87" t="s">
        <v>348</v>
      </c>
      <c r="H1676" s="17">
        <v>583071</v>
      </c>
      <c r="I1676" s="48" t="s">
        <v>346</v>
      </c>
    </row>
    <row r="1677" spans="2:9" x14ac:dyDescent="0.3">
      <c r="B1677" s="16" t="s">
        <v>293</v>
      </c>
      <c r="C1677" s="38" t="s">
        <v>201</v>
      </c>
      <c r="D1677" s="16">
        <v>131</v>
      </c>
      <c r="E1677" s="16" t="s">
        <v>53</v>
      </c>
      <c r="F1677" s="16" t="s">
        <v>146</v>
      </c>
      <c r="G1677" s="87" t="s">
        <v>349</v>
      </c>
      <c r="H1677" s="17">
        <v>7926.7463652519828</v>
      </c>
      <c r="I1677" s="48" t="s">
        <v>337</v>
      </c>
    </row>
    <row r="1678" spans="2:9" x14ac:dyDescent="0.3">
      <c r="B1678" s="16" t="s">
        <v>293</v>
      </c>
      <c r="C1678" s="38" t="s">
        <v>201</v>
      </c>
      <c r="D1678" s="16">
        <v>137</v>
      </c>
      <c r="E1678" s="16" t="s">
        <v>55</v>
      </c>
      <c r="F1678" s="16" t="s">
        <v>160</v>
      </c>
      <c r="G1678" s="87" t="s">
        <v>350</v>
      </c>
      <c r="H1678" s="17">
        <v>8284.3754368187456</v>
      </c>
      <c r="I1678" s="48" t="s">
        <v>351</v>
      </c>
    </row>
    <row r="1679" spans="2:9" x14ac:dyDescent="0.3">
      <c r="B1679" s="16" t="s">
        <v>293</v>
      </c>
      <c r="C1679" s="38" t="s">
        <v>201</v>
      </c>
      <c r="D1679" s="16">
        <v>143</v>
      </c>
      <c r="E1679" s="16" t="s">
        <v>57</v>
      </c>
      <c r="F1679" s="16" t="s">
        <v>335</v>
      </c>
      <c r="G1679" s="87" t="s">
        <v>352</v>
      </c>
      <c r="H1679" s="17">
        <v>2688.02</v>
      </c>
      <c r="I1679" s="48" t="s">
        <v>342</v>
      </c>
    </row>
    <row r="1680" spans="2:9" x14ac:dyDescent="0.3">
      <c r="B1680" s="16" t="s">
        <v>293</v>
      </c>
      <c r="C1680" s="38" t="s">
        <v>201</v>
      </c>
      <c r="D1680" s="16">
        <v>155</v>
      </c>
      <c r="E1680" s="16" t="s">
        <v>59</v>
      </c>
      <c r="F1680" s="16" t="s">
        <v>147</v>
      </c>
      <c r="G1680" s="87" t="s">
        <v>353</v>
      </c>
      <c r="H1680" s="17">
        <v>22294.948156081358</v>
      </c>
      <c r="I1680" s="48" t="s">
        <v>354</v>
      </c>
    </row>
    <row r="1681" spans="2:9" x14ac:dyDescent="0.3">
      <c r="B1681" s="16" t="s">
        <v>293</v>
      </c>
      <c r="C1681" s="38" t="s">
        <v>201</v>
      </c>
      <c r="D1681" s="16">
        <v>156</v>
      </c>
      <c r="E1681" s="16" t="s">
        <v>61</v>
      </c>
      <c r="F1681" s="16" t="s">
        <v>147</v>
      </c>
      <c r="G1681" s="87" t="s">
        <v>355</v>
      </c>
      <c r="H1681" s="17">
        <v>9289.561731700569</v>
      </c>
      <c r="I1681" s="48" t="s">
        <v>354</v>
      </c>
    </row>
    <row r="1682" spans="2:9" x14ac:dyDescent="0.3">
      <c r="B1682" s="16" t="s">
        <v>293</v>
      </c>
      <c r="C1682" s="38" t="s">
        <v>201</v>
      </c>
      <c r="D1682" s="16">
        <v>222</v>
      </c>
      <c r="E1682" s="16" t="s">
        <v>63</v>
      </c>
      <c r="F1682" s="16" t="s">
        <v>146</v>
      </c>
      <c r="G1682" s="87" t="s">
        <v>356</v>
      </c>
      <c r="H1682" s="17">
        <v>68528.468403362654</v>
      </c>
      <c r="I1682" s="48" t="s">
        <v>329</v>
      </c>
    </row>
    <row r="1683" spans="2:9" x14ac:dyDescent="0.3">
      <c r="B1683" s="16" t="s">
        <v>293</v>
      </c>
      <c r="C1683" s="38" t="s">
        <v>201</v>
      </c>
      <c r="D1683" s="16">
        <v>224</v>
      </c>
      <c r="E1683" s="16" t="s">
        <v>65</v>
      </c>
      <c r="F1683" s="16" t="s">
        <v>146</v>
      </c>
      <c r="G1683" s="87" t="s">
        <v>357</v>
      </c>
      <c r="H1683" s="17">
        <v>68528.468403362654</v>
      </c>
      <c r="I1683" s="48" t="s">
        <v>329</v>
      </c>
    </row>
    <row r="1684" spans="2:9" x14ac:dyDescent="0.3">
      <c r="B1684" s="16" t="s">
        <v>293</v>
      </c>
      <c r="C1684" s="38" t="s">
        <v>201</v>
      </c>
      <c r="D1684" s="16">
        <v>229</v>
      </c>
      <c r="E1684" s="16" t="s">
        <v>67</v>
      </c>
      <c r="F1684" s="16" t="s">
        <v>146</v>
      </c>
      <c r="G1684" s="87" t="s">
        <v>358</v>
      </c>
      <c r="H1684" s="17">
        <v>36304.815193597307</v>
      </c>
      <c r="I1684" s="48" t="s">
        <v>329</v>
      </c>
    </row>
    <row r="1685" spans="2:9" x14ac:dyDescent="0.3">
      <c r="B1685" s="16" t="s">
        <v>293</v>
      </c>
      <c r="C1685" s="38" t="s">
        <v>201</v>
      </c>
      <c r="D1685" s="16">
        <v>232</v>
      </c>
      <c r="E1685" s="16" t="s">
        <v>69</v>
      </c>
      <c r="F1685" s="16" t="s">
        <v>146</v>
      </c>
      <c r="G1685" s="87" t="s">
        <v>359</v>
      </c>
      <c r="H1685" s="17">
        <v>41921.678050278912</v>
      </c>
      <c r="I1685" s="48" t="s">
        <v>329</v>
      </c>
    </row>
    <row r="1686" spans="2:9" x14ac:dyDescent="0.3">
      <c r="B1686" s="16" t="s">
        <v>293</v>
      </c>
      <c r="C1686" s="38" t="s">
        <v>201</v>
      </c>
      <c r="D1686" s="16">
        <v>237</v>
      </c>
      <c r="E1686" s="16" t="s">
        <v>70</v>
      </c>
      <c r="F1686" s="16" t="s">
        <v>146</v>
      </c>
      <c r="G1686" s="87" t="s">
        <v>360</v>
      </c>
      <c r="H1686" s="17">
        <v>65548.969777129503</v>
      </c>
      <c r="I1686" s="48" t="s">
        <v>329</v>
      </c>
    </row>
    <row r="1687" spans="2:9" x14ac:dyDescent="0.3">
      <c r="B1687" s="16" t="s">
        <v>293</v>
      </c>
      <c r="C1687" s="38" t="s">
        <v>201</v>
      </c>
      <c r="D1687" s="16">
        <v>238</v>
      </c>
      <c r="E1687" s="16" t="s">
        <v>71</v>
      </c>
      <c r="F1687" s="16" t="s">
        <v>146</v>
      </c>
      <c r="G1687" s="87" t="s">
        <v>361</v>
      </c>
      <c r="H1687" s="17">
        <v>65548.969777129503</v>
      </c>
      <c r="I1687" s="48" t="s">
        <v>329</v>
      </c>
    </row>
    <row r="1688" spans="2:9" x14ac:dyDescent="0.3">
      <c r="B1688" s="16" t="s">
        <v>293</v>
      </c>
      <c r="C1688" s="38" t="s">
        <v>201</v>
      </c>
      <c r="D1688" s="16">
        <v>241</v>
      </c>
      <c r="E1688" s="16" t="s">
        <v>72</v>
      </c>
      <c r="F1688" s="16" t="s">
        <v>146</v>
      </c>
      <c r="G1688" s="87" t="s">
        <v>362</v>
      </c>
      <c r="H1688" s="17">
        <v>58838.838417209416</v>
      </c>
      <c r="I1688" s="48" t="s">
        <v>329</v>
      </c>
    </row>
    <row r="1689" spans="2:9" x14ac:dyDescent="0.3">
      <c r="B1689" s="16" t="s">
        <v>293</v>
      </c>
      <c r="C1689" s="38" t="s">
        <v>201</v>
      </c>
      <c r="D1689" s="16">
        <v>242</v>
      </c>
      <c r="E1689" s="16" t="s">
        <v>73</v>
      </c>
      <c r="F1689" s="16" t="s">
        <v>146</v>
      </c>
      <c r="G1689" s="87" t="s">
        <v>363</v>
      </c>
      <c r="H1689" s="17">
        <v>58838.838417209416</v>
      </c>
      <c r="I1689" s="48" t="s">
        <v>329</v>
      </c>
    </row>
    <row r="1690" spans="2:9" x14ac:dyDescent="0.3">
      <c r="B1690" s="16" t="s">
        <v>293</v>
      </c>
      <c r="C1690" s="38" t="s">
        <v>201</v>
      </c>
      <c r="D1690" s="16">
        <v>245</v>
      </c>
      <c r="E1690" s="16" t="s">
        <v>74</v>
      </c>
      <c r="F1690" s="16" t="s">
        <v>146</v>
      </c>
      <c r="G1690" s="87" t="s">
        <v>364</v>
      </c>
      <c r="H1690" s="17">
        <v>36304.815193597307</v>
      </c>
      <c r="I1690" s="48" t="s">
        <v>329</v>
      </c>
    </row>
    <row r="1691" spans="2:9" x14ac:dyDescent="0.3">
      <c r="B1691" s="16" t="s">
        <v>293</v>
      </c>
      <c r="C1691" s="38" t="s">
        <v>201</v>
      </c>
      <c r="D1691" s="16">
        <v>273</v>
      </c>
      <c r="E1691" s="16" t="s">
        <v>75</v>
      </c>
      <c r="F1691" s="16" t="s">
        <v>146</v>
      </c>
      <c r="G1691" s="87" t="s">
        <v>365</v>
      </c>
      <c r="H1691" s="17">
        <v>534965.19967776246</v>
      </c>
      <c r="I1691" s="48" t="s">
        <v>346</v>
      </c>
    </row>
    <row r="1692" spans="2:9" x14ac:dyDescent="0.3">
      <c r="B1692" s="16" t="s">
        <v>293</v>
      </c>
      <c r="C1692" s="38" t="s">
        <v>201</v>
      </c>
      <c r="D1692" s="16">
        <v>284</v>
      </c>
      <c r="E1692" s="16" t="s">
        <v>76</v>
      </c>
      <c r="F1692" s="16" t="s">
        <v>146</v>
      </c>
      <c r="G1692" s="87" t="s">
        <v>366</v>
      </c>
      <c r="H1692" s="17">
        <v>64361.78168649767</v>
      </c>
      <c r="I1692" s="48" t="s">
        <v>329</v>
      </c>
    </row>
    <row r="1693" spans="2:9" x14ac:dyDescent="0.3">
      <c r="B1693" s="16" t="s">
        <v>293</v>
      </c>
      <c r="C1693" s="38" t="s">
        <v>201</v>
      </c>
      <c r="D1693" s="16">
        <v>304</v>
      </c>
      <c r="E1693" s="16" t="s">
        <v>77</v>
      </c>
      <c r="F1693" s="16" t="s">
        <v>165</v>
      </c>
      <c r="G1693" s="87" t="s">
        <v>367</v>
      </c>
      <c r="H1693" s="17">
        <v>1491.1119185291211</v>
      </c>
      <c r="I1693" s="48" t="s">
        <v>368</v>
      </c>
    </row>
    <row r="1694" spans="2:9" x14ac:dyDescent="0.3">
      <c r="B1694" s="16" t="s">
        <v>293</v>
      </c>
      <c r="C1694" s="38" t="s">
        <v>201</v>
      </c>
      <c r="D1694" s="16">
        <v>305</v>
      </c>
      <c r="E1694" s="16" t="s">
        <v>78</v>
      </c>
      <c r="F1694" s="16" t="s">
        <v>165</v>
      </c>
      <c r="G1694" s="87" t="s">
        <v>369</v>
      </c>
      <c r="H1694" s="17">
        <v>15557.384820042864</v>
      </c>
      <c r="I1694" s="48" t="s">
        <v>368</v>
      </c>
    </row>
    <row r="1695" spans="2:9" x14ac:dyDescent="0.3">
      <c r="B1695" s="16" t="s">
        <v>293</v>
      </c>
      <c r="C1695" s="38" t="s">
        <v>201</v>
      </c>
      <c r="D1695" s="20">
        <v>426</v>
      </c>
      <c r="E1695" s="20" t="s">
        <v>79</v>
      </c>
      <c r="F1695" s="20" t="s">
        <v>146</v>
      </c>
      <c r="G1695" s="88" t="s">
        <v>370</v>
      </c>
      <c r="H1695" s="21">
        <v>66457.20292131562</v>
      </c>
      <c r="I1695" s="49" t="s">
        <v>329</v>
      </c>
    </row>
    <row r="1696" spans="2:9" x14ac:dyDescent="0.3">
      <c r="B1696" s="16" t="s">
        <v>293</v>
      </c>
      <c r="C1696" s="16" t="s">
        <v>202</v>
      </c>
      <c r="D1696" s="16">
        <v>4</v>
      </c>
      <c r="E1696" s="16" t="s">
        <v>5</v>
      </c>
      <c r="F1696" s="16" t="s">
        <v>160</v>
      </c>
      <c r="G1696" s="87" t="s">
        <v>326</v>
      </c>
      <c r="H1696" s="17">
        <v>2910.4306572703667</v>
      </c>
      <c r="I1696" s="48" t="s">
        <v>327</v>
      </c>
    </row>
    <row r="1697" spans="2:9" x14ac:dyDescent="0.3">
      <c r="B1697" s="16" t="s">
        <v>293</v>
      </c>
      <c r="C1697" s="16" t="s">
        <v>202</v>
      </c>
      <c r="D1697" s="16">
        <v>17</v>
      </c>
      <c r="E1697" s="16" t="s">
        <v>9</v>
      </c>
      <c r="F1697" s="16" t="s">
        <v>146</v>
      </c>
      <c r="G1697" s="87" t="s">
        <v>328</v>
      </c>
      <c r="H1697" s="17">
        <v>67038.719090246072</v>
      </c>
      <c r="I1697" s="48" t="s">
        <v>329</v>
      </c>
    </row>
    <row r="1698" spans="2:9" x14ac:dyDescent="0.3">
      <c r="B1698" s="16" t="s">
        <v>293</v>
      </c>
      <c r="C1698" s="16" t="s">
        <v>202</v>
      </c>
      <c r="D1698" s="16">
        <v>21</v>
      </c>
      <c r="E1698" s="16" t="s">
        <v>13</v>
      </c>
      <c r="F1698" s="16" t="s">
        <v>146</v>
      </c>
      <c r="G1698" s="87" t="s">
        <v>330</v>
      </c>
      <c r="H1698" s="17">
        <v>77926.39279897594</v>
      </c>
      <c r="I1698" s="48" t="s">
        <v>329</v>
      </c>
    </row>
    <row r="1699" spans="2:9" x14ac:dyDescent="0.3">
      <c r="B1699" s="16" t="s">
        <v>293</v>
      </c>
      <c r="C1699" s="16" t="s">
        <v>202</v>
      </c>
      <c r="D1699" s="16">
        <v>28</v>
      </c>
      <c r="E1699" s="16" t="s">
        <v>17</v>
      </c>
      <c r="F1699" s="16" t="s">
        <v>146</v>
      </c>
      <c r="G1699" s="87" t="s">
        <v>331</v>
      </c>
      <c r="H1699" s="17">
        <v>81769.08488250339</v>
      </c>
      <c r="I1699" s="48" t="s">
        <v>329</v>
      </c>
    </row>
    <row r="1700" spans="2:9" x14ac:dyDescent="0.3">
      <c r="B1700" s="16" t="s">
        <v>293</v>
      </c>
      <c r="C1700" s="16" t="s">
        <v>202</v>
      </c>
      <c r="D1700" s="16">
        <v>29</v>
      </c>
      <c r="E1700" s="16" t="s">
        <v>21</v>
      </c>
      <c r="F1700" s="16" t="s">
        <v>146</v>
      </c>
      <c r="G1700" s="87" t="s">
        <v>332</v>
      </c>
      <c r="H1700" s="17">
        <v>81601.957543594923</v>
      </c>
      <c r="I1700" s="48" t="s">
        <v>329</v>
      </c>
    </row>
    <row r="1701" spans="2:9" x14ac:dyDescent="0.3">
      <c r="B1701" s="16" t="s">
        <v>293</v>
      </c>
      <c r="C1701" s="16" t="s">
        <v>202</v>
      </c>
      <c r="D1701" s="16">
        <v>30</v>
      </c>
      <c r="E1701" s="16" t="s">
        <v>25</v>
      </c>
      <c r="F1701" s="16" t="s">
        <v>146</v>
      </c>
      <c r="G1701" s="87" t="s">
        <v>333</v>
      </c>
      <c r="H1701" s="17">
        <v>81936.212221411843</v>
      </c>
      <c r="I1701" s="48" t="s">
        <v>329</v>
      </c>
    </row>
    <row r="1702" spans="2:9" x14ac:dyDescent="0.3">
      <c r="B1702" s="16" t="s">
        <v>293</v>
      </c>
      <c r="C1702" s="16" t="s">
        <v>202</v>
      </c>
      <c r="D1702" s="16">
        <v>31</v>
      </c>
      <c r="E1702" s="16" t="s">
        <v>29</v>
      </c>
      <c r="F1702" s="16" t="s">
        <v>146</v>
      </c>
      <c r="G1702" s="87" t="s">
        <v>334</v>
      </c>
      <c r="H1702" s="17">
        <v>81601.957543594923</v>
      </c>
      <c r="I1702" s="48" t="s">
        <v>329</v>
      </c>
    </row>
    <row r="1703" spans="2:9" x14ac:dyDescent="0.3">
      <c r="B1703" s="16" t="s">
        <v>293</v>
      </c>
      <c r="C1703" s="16" t="s">
        <v>202</v>
      </c>
      <c r="D1703" s="16">
        <v>39</v>
      </c>
      <c r="E1703" s="16" t="s">
        <v>33</v>
      </c>
      <c r="F1703" s="16" t="s">
        <v>335</v>
      </c>
      <c r="G1703" s="87" t="s">
        <v>336</v>
      </c>
      <c r="H1703" s="17">
        <v>107.00499610157785</v>
      </c>
      <c r="I1703" s="48" t="s">
        <v>337</v>
      </c>
    </row>
    <row r="1704" spans="2:9" x14ac:dyDescent="0.3">
      <c r="B1704" s="16" t="s">
        <v>293</v>
      </c>
      <c r="C1704" s="16" t="s">
        <v>202</v>
      </c>
      <c r="D1704" s="16">
        <v>45</v>
      </c>
      <c r="E1704" s="16" t="s">
        <v>35</v>
      </c>
      <c r="F1704" s="16" t="s">
        <v>160</v>
      </c>
      <c r="G1704" s="87" t="s">
        <v>338</v>
      </c>
      <c r="H1704" s="17">
        <v>9520</v>
      </c>
      <c r="I1704" s="48" t="s">
        <v>327</v>
      </c>
    </row>
    <row r="1705" spans="2:9" x14ac:dyDescent="0.3">
      <c r="B1705" s="16" t="s">
        <v>293</v>
      </c>
      <c r="C1705" s="16" t="s">
        <v>202</v>
      </c>
      <c r="D1705" s="16">
        <v>66</v>
      </c>
      <c r="E1705" s="16" t="s">
        <v>37</v>
      </c>
      <c r="F1705" s="16" t="s">
        <v>160</v>
      </c>
      <c r="G1705" s="87" t="s">
        <v>339</v>
      </c>
      <c r="H1705" s="17">
        <v>4789.1811278285577</v>
      </c>
      <c r="I1705" s="48" t="s">
        <v>327</v>
      </c>
    </row>
    <row r="1706" spans="2:9" x14ac:dyDescent="0.3">
      <c r="B1706" s="16" t="s">
        <v>293</v>
      </c>
      <c r="C1706" s="16" t="s">
        <v>202</v>
      </c>
      <c r="D1706" s="16">
        <v>67</v>
      </c>
      <c r="E1706" s="16" t="s">
        <v>39</v>
      </c>
      <c r="F1706" s="16" t="s">
        <v>160</v>
      </c>
      <c r="G1706" s="87" t="s">
        <v>340</v>
      </c>
      <c r="H1706" s="17">
        <v>4789.1811278285577</v>
      </c>
      <c r="I1706" s="48" t="s">
        <v>327</v>
      </c>
    </row>
    <row r="1707" spans="2:9" x14ac:dyDescent="0.3">
      <c r="B1707" s="16" t="s">
        <v>293</v>
      </c>
      <c r="C1707" s="16" t="s">
        <v>202</v>
      </c>
      <c r="D1707" s="16">
        <v>77</v>
      </c>
      <c r="E1707" s="16" t="s">
        <v>41</v>
      </c>
      <c r="F1707" s="16" t="s">
        <v>160</v>
      </c>
      <c r="G1707" s="87" t="s">
        <v>341</v>
      </c>
      <c r="H1707" s="17">
        <v>1725</v>
      </c>
      <c r="I1707" s="48" t="s">
        <v>342</v>
      </c>
    </row>
    <row r="1708" spans="2:9" x14ac:dyDescent="0.3">
      <c r="B1708" s="16" t="s">
        <v>293</v>
      </c>
      <c r="C1708" s="16" t="s">
        <v>202</v>
      </c>
      <c r="D1708" s="16">
        <v>87</v>
      </c>
      <c r="E1708" s="16" t="s">
        <v>43</v>
      </c>
      <c r="F1708" s="16" t="s">
        <v>160</v>
      </c>
      <c r="G1708" s="87" t="s">
        <v>343</v>
      </c>
      <c r="H1708" s="17">
        <v>3622.9549999999999</v>
      </c>
      <c r="I1708" s="48" t="s">
        <v>342</v>
      </c>
    </row>
    <row r="1709" spans="2:9" x14ac:dyDescent="0.3">
      <c r="B1709" s="16" t="s">
        <v>293</v>
      </c>
      <c r="C1709" s="16" t="s">
        <v>202</v>
      </c>
      <c r="D1709" s="16">
        <v>102</v>
      </c>
      <c r="E1709" s="16" t="s">
        <v>45</v>
      </c>
      <c r="F1709" s="16" t="s">
        <v>160</v>
      </c>
      <c r="G1709" s="87" t="s">
        <v>344</v>
      </c>
      <c r="H1709" s="17">
        <v>744.41968583127971</v>
      </c>
      <c r="I1709" s="48" t="s">
        <v>342</v>
      </c>
    </row>
    <row r="1710" spans="2:9" x14ac:dyDescent="0.3">
      <c r="B1710" s="16" t="s">
        <v>293</v>
      </c>
      <c r="C1710" s="16" t="s">
        <v>202</v>
      </c>
      <c r="D1710" s="16">
        <v>113</v>
      </c>
      <c r="E1710" s="16" t="s">
        <v>47</v>
      </c>
      <c r="F1710" s="16" t="s">
        <v>146</v>
      </c>
      <c r="G1710" s="87" t="s">
        <v>345</v>
      </c>
      <c r="H1710" s="17">
        <v>689724</v>
      </c>
      <c r="I1710" s="48" t="s">
        <v>346</v>
      </c>
    </row>
    <row r="1711" spans="2:9" x14ac:dyDescent="0.3">
      <c r="B1711" s="16" t="s">
        <v>293</v>
      </c>
      <c r="C1711" s="16" t="s">
        <v>202</v>
      </c>
      <c r="D1711" s="16">
        <v>114</v>
      </c>
      <c r="E1711" s="16" t="s">
        <v>49</v>
      </c>
      <c r="F1711" s="16" t="s">
        <v>146</v>
      </c>
      <c r="G1711" s="87" t="s">
        <v>347</v>
      </c>
      <c r="H1711" s="17">
        <v>730184</v>
      </c>
      <c r="I1711" s="48" t="s">
        <v>346</v>
      </c>
    </row>
    <row r="1712" spans="2:9" x14ac:dyDescent="0.3">
      <c r="B1712" s="16" t="s">
        <v>293</v>
      </c>
      <c r="C1712" s="16" t="s">
        <v>202</v>
      </c>
      <c r="D1712" s="16">
        <v>118</v>
      </c>
      <c r="E1712" s="16" t="s">
        <v>51</v>
      </c>
      <c r="F1712" s="16" t="s">
        <v>146</v>
      </c>
      <c r="G1712" s="87" t="s">
        <v>348</v>
      </c>
      <c r="H1712" s="17">
        <v>583071</v>
      </c>
      <c r="I1712" s="48" t="s">
        <v>346</v>
      </c>
    </row>
    <row r="1713" spans="2:9" x14ac:dyDescent="0.3">
      <c r="B1713" s="16" t="s">
        <v>293</v>
      </c>
      <c r="C1713" s="16" t="s">
        <v>202</v>
      </c>
      <c r="D1713" s="16">
        <v>131</v>
      </c>
      <c r="E1713" s="16" t="s">
        <v>53</v>
      </c>
      <c r="F1713" s="16" t="s">
        <v>146</v>
      </c>
      <c r="G1713" s="87" t="s">
        <v>349</v>
      </c>
      <c r="H1713" s="17">
        <v>7926.7463652519828</v>
      </c>
      <c r="I1713" s="48" t="s">
        <v>337</v>
      </c>
    </row>
    <row r="1714" spans="2:9" x14ac:dyDescent="0.3">
      <c r="B1714" s="16" t="s">
        <v>293</v>
      </c>
      <c r="C1714" s="16" t="s">
        <v>202</v>
      </c>
      <c r="D1714" s="16">
        <v>137</v>
      </c>
      <c r="E1714" s="16" t="s">
        <v>55</v>
      </c>
      <c r="F1714" s="16" t="s">
        <v>160</v>
      </c>
      <c r="G1714" s="87" t="s">
        <v>350</v>
      </c>
      <c r="H1714" s="17">
        <v>8284.3754368187456</v>
      </c>
      <c r="I1714" s="48" t="s">
        <v>351</v>
      </c>
    </row>
    <row r="1715" spans="2:9" x14ac:dyDescent="0.3">
      <c r="B1715" s="16" t="s">
        <v>293</v>
      </c>
      <c r="C1715" s="16" t="s">
        <v>202</v>
      </c>
      <c r="D1715" s="16">
        <v>143</v>
      </c>
      <c r="E1715" s="16" t="s">
        <v>57</v>
      </c>
      <c r="F1715" s="16" t="s">
        <v>335</v>
      </c>
      <c r="G1715" s="87" t="s">
        <v>352</v>
      </c>
      <c r="H1715" s="17">
        <v>2688.02</v>
      </c>
      <c r="I1715" s="48" t="s">
        <v>342</v>
      </c>
    </row>
    <row r="1716" spans="2:9" x14ac:dyDescent="0.3">
      <c r="B1716" s="16" t="s">
        <v>293</v>
      </c>
      <c r="C1716" s="16" t="s">
        <v>202</v>
      </c>
      <c r="D1716" s="16">
        <v>155</v>
      </c>
      <c r="E1716" s="16" t="s">
        <v>59</v>
      </c>
      <c r="F1716" s="16" t="s">
        <v>147</v>
      </c>
      <c r="G1716" s="87" t="s">
        <v>353</v>
      </c>
      <c r="H1716" s="17">
        <v>25701.120791038229</v>
      </c>
      <c r="I1716" s="48" t="s">
        <v>354</v>
      </c>
    </row>
    <row r="1717" spans="2:9" x14ac:dyDescent="0.3">
      <c r="B1717" s="16" t="s">
        <v>293</v>
      </c>
      <c r="C1717" s="16" t="s">
        <v>202</v>
      </c>
      <c r="D1717" s="16">
        <v>156</v>
      </c>
      <c r="E1717" s="16" t="s">
        <v>61</v>
      </c>
      <c r="F1717" s="16" t="s">
        <v>147</v>
      </c>
      <c r="G1717" s="87" t="s">
        <v>355</v>
      </c>
      <c r="H1717" s="17">
        <v>13376.968893648824</v>
      </c>
      <c r="I1717" s="48" t="s">
        <v>354</v>
      </c>
    </row>
    <row r="1718" spans="2:9" x14ac:dyDescent="0.3">
      <c r="B1718" s="16" t="s">
        <v>293</v>
      </c>
      <c r="C1718" s="16" t="s">
        <v>202</v>
      </c>
      <c r="D1718" s="16">
        <v>222</v>
      </c>
      <c r="E1718" s="16" t="s">
        <v>63</v>
      </c>
      <c r="F1718" s="16" t="s">
        <v>146</v>
      </c>
      <c r="G1718" s="87" t="s">
        <v>356</v>
      </c>
      <c r="H1718" s="17">
        <v>67411.156418525235</v>
      </c>
      <c r="I1718" s="48" t="s">
        <v>329</v>
      </c>
    </row>
    <row r="1719" spans="2:9" x14ac:dyDescent="0.3">
      <c r="B1719" s="16" t="s">
        <v>293</v>
      </c>
      <c r="C1719" s="16" t="s">
        <v>202</v>
      </c>
      <c r="D1719" s="16">
        <v>224</v>
      </c>
      <c r="E1719" s="16" t="s">
        <v>65</v>
      </c>
      <c r="F1719" s="16" t="s">
        <v>146</v>
      </c>
      <c r="G1719" s="87" t="s">
        <v>357</v>
      </c>
      <c r="H1719" s="17">
        <v>67411.156418525235</v>
      </c>
      <c r="I1719" s="48" t="s">
        <v>329</v>
      </c>
    </row>
    <row r="1720" spans="2:9" x14ac:dyDescent="0.3">
      <c r="B1720" s="16" t="s">
        <v>293</v>
      </c>
      <c r="C1720" s="16" t="s">
        <v>202</v>
      </c>
      <c r="D1720" s="16">
        <v>229</v>
      </c>
      <c r="E1720" s="16" t="s">
        <v>67</v>
      </c>
      <c r="F1720" s="16" t="s">
        <v>146</v>
      </c>
      <c r="G1720" s="87" t="s">
        <v>358</v>
      </c>
      <c r="H1720" s="17">
        <v>32774.484888564744</v>
      </c>
      <c r="I1720" s="48" t="s">
        <v>329</v>
      </c>
    </row>
    <row r="1721" spans="2:9" x14ac:dyDescent="0.3">
      <c r="B1721" s="16" t="s">
        <v>293</v>
      </c>
      <c r="C1721" s="16" t="s">
        <v>202</v>
      </c>
      <c r="D1721" s="16">
        <v>232</v>
      </c>
      <c r="E1721" s="16" t="s">
        <v>69</v>
      </c>
      <c r="F1721" s="16" t="s">
        <v>146</v>
      </c>
      <c r="G1721" s="87" t="s">
        <v>359</v>
      </c>
      <c r="H1721" s="17">
        <v>60497.592904503123</v>
      </c>
      <c r="I1721" s="48" t="s">
        <v>329</v>
      </c>
    </row>
    <row r="1722" spans="2:9" x14ac:dyDescent="0.3">
      <c r="B1722" s="16" t="s">
        <v>293</v>
      </c>
      <c r="C1722" s="16" t="s">
        <v>202</v>
      </c>
      <c r="D1722" s="16">
        <v>237</v>
      </c>
      <c r="E1722" s="16" t="s">
        <v>70</v>
      </c>
      <c r="F1722" s="16" t="s">
        <v>146</v>
      </c>
      <c r="G1722" s="87" t="s">
        <v>360</v>
      </c>
      <c r="H1722" s="17">
        <v>59589.972524663164</v>
      </c>
      <c r="I1722" s="48" t="s">
        <v>329</v>
      </c>
    </row>
    <row r="1723" spans="2:9" x14ac:dyDescent="0.3">
      <c r="B1723" s="16" t="s">
        <v>293</v>
      </c>
      <c r="C1723" s="16" t="s">
        <v>202</v>
      </c>
      <c r="D1723" s="16">
        <v>238</v>
      </c>
      <c r="E1723" s="16" t="s">
        <v>71</v>
      </c>
      <c r="F1723" s="16" t="s">
        <v>146</v>
      </c>
      <c r="G1723" s="87" t="s">
        <v>361</v>
      </c>
      <c r="H1723" s="17">
        <v>59589.972524663164</v>
      </c>
      <c r="I1723" s="48" t="s">
        <v>329</v>
      </c>
    </row>
    <row r="1724" spans="2:9" x14ac:dyDescent="0.3">
      <c r="B1724" s="16" t="s">
        <v>293</v>
      </c>
      <c r="C1724" s="16" t="s">
        <v>202</v>
      </c>
      <c r="D1724" s="16">
        <v>241</v>
      </c>
      <c r="E1724" s="16" t="s">
        <v>72</v>
      </c>
      <c r="F1724" s="16" t="s">
        <v>146</v>
      </c>
      <c r="G1724" s="87" t="s">
        <v>362</v>
      </c>
      <c r="H1724" s="17">
        <v>60090.728596299006</v>
      </c>
      <c r="I1724" s="48" t="s">
        <v>329</v>
      </c>
    </row>
    <row r="1725" spans="2:9" x14ac:dyDescent="0.3">
      <c r="B1725" s="16" t="s">
        <v>293</v>
      </c>
      <c r="C1725" s="16" t="s">
        <v>202</v>
      </c>
      <c r="D1725" s="16">
        <v>242</v>
      </c>
      <c r="E1725" s="16" t="s">
        <v>73</v>
      </c>
      <c r="F1725" s="16" t="s">
        <v>146</v>
      </c>
      <c r="G1725" s="87" t="s">
        <v>363</v>
      </c>
      <c r="H1725" s="17">
        <v>60090.728596299006</v>
      </c>
      <c r="I1725" s="48" t="s">
        <v>329</v>
      </c>
    </row>
    <row r="1726" spans="2:9" x14ac:dyDescent="0.3">
      <c r="B1726" s="16" t="s">
        <v>293</v>
      </c>
      <c r="C1726" s="16" t="s">
        <v>202</v>
      </c>
      <c r="D1726" s="16">
        <v>245</v>
      </c>
      <c r="E1726" s="16" t="s">
        <v>74</v>
      </c>
      <c r="F1726" s="16" t="s">
        <v>146</v>
      </c>
      <c r="G1726" s="87" t="s">
        <v>364</v>
      </c>
      <c r="H1726" s="17">
        <v>37556.705372686876</v>
      </c>
      <c r="I1726" s="48" t="s">
        <v>329</v>
      </c>
    </row>
    <row r="1727" spans="2:9" x14ac:dyDescent="0.3">
      <c r="B1727" s="16" t="s">
        <v>293</v>
      </c>
      <c r="C1727" s="16" t="s">
        <v>202</v>
      </c>
      <c r="D1727" s="16">
        <v>273</v>
      </c>
      <c r="E1727" s="16" t="s">
        <v>75</v>
      </c>
      <c r="F1727" s="16" t="s">
        <v>146</v>
      </c>
      <c r="G1727" s="87" t="s">
        <v>365</v>
      </c>
      <c r="H1727" s="17">
        <v>534965.19967776246</v>
      </c>
      <c r="I1727" s="48" t="s">
        <v>346</v>
      </c>
    </row>
    <row r="1728" spans="2:9" x14ac:dyDescent="0.3">
      <c r="B1728" s="16" t="s">
        <v>293</v>
      </c>
      <c r="C1728" s="16" t="s">
        <v>202</v>
      </c>
      <c r="D1728" s="16">
        <v>284</v>
      </c>
      <c r="E1728" s="16" t="s">
        <v>76</v>
      </c>
      <c r="F1728" s="16" t="s">
        <v>146</v>
      </c>
      <c r="G1728" s="87" t="s">
        <v>366</v>
      </c>
      <c r="H1728" s="17">
        <v>56335.0580590303</v>
      </c>
      <c r="I1728" s="48" t="s">
        <v>329</v>
      </c>
    </row>
    <row r="1729" spans="2:9" x14ac:dyDescent="0.3">
      <c r="B1729" s="16" t="s">
        <v>293</v>
      </c>
      <c r="C1729" s="16" t="s">
        <v>202</v>
      </c>
      <c r="D1729" s="16">
        <v>304</v>
      </c>
      <c r="E1729" s="16" t="s">
        <v>77</v>
      </c>
      <c r="F1729" s="16" t="s">
        <v>165</v>
      </c>
      <c r="G1729" s="87" t="s">
        <v>367</v>
      </c>
      <c r="H1729" s="17">
        <v>1491.1119185291211</v>
      </c>
      <c r="I1729" s="48" t="s">
        <v>368</v>
      </c>
    </row>
    <row r="1730" spans="2:9" x14ac:dyDescent="0.3">
      <c r="B1730" s="16" t="s">
        <v>293</v>
      </c>
      <c r="C1730" s="16" t="s">
        <v>202</v>
      </c>
      <c r="D1730" s="16">
        <v>305</v>
      </c>
      <c r="E1730" s="16" t="s">
        <v>78</v>
      </c>
      <c r="F1730" s="16" t="s">
        <v>165</v>
      </c>
      <c r="G1730" s="87" t="s">
        <v>369</v>
      </c>
      <c r="H1730" s="17">
        <v>10741.705465751824</v>
      </c>
      <c r="I1730" s="48" t="s">
        <v>368</v>
      </c>
    </row>
    <row r="1731" spans="2:9" x14ac:dyDescent="0.3">
      <c r="B1731" s="16" t="s">
        <v>293</v>
      </c>
      <c r="C1731" s="16" t="s">
        <v>202</v>
      </c>
      <c r="D1731" s="20">
        <v>426</v>
      </c>
      <c r="E1731" s="20" t="s">
        <v>79</v>
      </c>
      <c r="F1731" s="20" t="s">
        <v>146</v>
      </c>
      <c r="G1731" s="88" t="s">
        <v>370</v>
      </c>
      <c r="H1731" s="21">
        <v>66457.20292131562</v>
      </c>
      <c r="I1731" s="49" t="s">
        <v>329</v>
      </c>
    </row>
    <row r="1732" spans="2:9" x14ac:dyDescent="0.3">
      <c r="B1732" s="16" t="s">
        <v>293</v>
      </c>
      <c r="C1732" s="16" t="s">
        <v>203</v>
      </c>
      <c r="D1732" s="16">
        <v>4</v>
      </c>
      <c r="E1732" s="16" t="s">
        <v>5</v>
      </c>
      <c r="F1732" s="16" t="s">
        <v>160</v>
      </c>
      <c r="G1732" s="87" t="s">
        <v>326</v>
      </c>
      <c r="H1732" s="17">
        <v>2910.4306572703667</v>
      </c>
      <c r="I1732" s="48" t="s">
        <v>327</v>
      </c>
    </row>
    <row r="1733" spans="2:9" x14ac:dyDescent="0.3">
      <c r="B1733" s="16" t="s">
        <v>293</v>
      </c>
      <c r="C1733" s="16" t="s">
        <v>203</v>
      </c>
      <c r="D1733" s="16">
        <v>17</v>
      </c>
      <c r="E1733" s="16" t="s">
        <v>9</v>
      </c>
      <c r="F1733" s="16" t="s">
        <v>146</v>
      </c>
      <c r="G1733" s="87" t="s">
        <v>328</v>
      </c>
      <c r="H1733" s="17">
        <v>77220.900155199182</v>
      </c>
      <c r="I1733" s="48" t="s">
        <v>329</v>
      </c>
    </row>
    <row r="1734" spans="2:9" x14ac:dyDescent="0.3">
      <c r="B1734" s="16" t="s">
        <v>293</v>
      </c>
      <c r="C1734" s="16" t="s">
        <v>203</v>
      </c>
      <c r="D1734" s="16">
        <v>21</v>
      </c>
      <c r="E1734" s="16" t="s">
        <v>13</v>
      </c>
      <c r="F1734" s="16" t="s">
        <v>146</v>
      </c>
      <c r="G1734" s="87" t="s">
        <v>330</v>
      </c>
      <c r="H1734" s="17">
        <v>83472.423214887822</v>
      </c>
      <c r="I1734" s="48" t="s">
        <v>329</v>
      </c>
    </row>
    <row r="1735" spans="2:9" x14ac:dyDescent="0.3">
      <c r="B1735" s="16" t="s">
        <v>293</v>
      </c>
      <c r="C1735" s="16" t="s">
        <v>203</v>
      </c>
      <c r="D1735" s="16">
        <v>28</v>
      </c>
      <c r="E1735" s="16" t="s">
        <v>17</v>
      </c>
      <c r="F1735" s="16" t="s">
        <v>146</v>
      </c>
      <c r="G1735" s="87" t="s">
        <v>331</v>
      </c>
      <c r="H1735" s="17">
        <v>99773.593759663825</v>
      </c>
      <c r="I1735" s="48" t="s">
        <v>329</v>
      </c>
    </row>
    <row r="1736" spans="2:9" x14ac:dyDescent="0.3">
      <c r="B1736" s="16" t="s">
        <v>293</v>
      </c>
      <c r="C1736" s="16" t="s">
        <v>203</v>
      </c>
      <c r="D1736" s="16">
        <v>29</v>
      </c>
      <c r="E1736" s="16" t="s">
        <v>21</v>
      </c>
      <c r="F1736" s="16" t="s">
        <v>146</v>
      </c>
      <c r="G1736" s="87" t="s">
        <v>332</v>
      </c>
      <c r="H1736" s="17">
        <v>99773.593759663825</v>
      </c>
      <c r="I1736" s="48" t="s">
        <v>329</v>
      </c>
    </row>
    <row r="1737" spans="2:9" x14ac:dyDescent="0.3">
      <c r="B1737" s="16" t="s">
        <v>293</v>
      </c>
      <c r="C1737" s="16" t="s">
        <v>203</v>
      </c>
      <c r="D1737" s="16">
        <v>30</v>
      </c>
      <c r="E1737" s="16" t="s">
        <v>25</v>
      </c>
      <c r="F1737" s="16" t="s">
        <v>146</v>
      </c>
      <c r="G1737" s="87" t="s">
        <v>333</v>
      </c>
      <c r="H1737" s="17">
        <v>99773.593759663825</v>
      </c>
      <c r="I1737" s="48" t="s">
        <v>329</v>
      </c>
    </row>
    <row r="1738" spans="2:9" x14ac:dyDescent="0.3">
      <c r="B1738" s="16" t="s">
        <v>293</v>
      </c>
      <c r="C1738" s="16" t="s">
        <v>203</v>
      </c>
      <c r="D1738" s="16">
        <v>31</v>
      </c>
      <c r="E1738" s="16" t="s">
        <v>29</v>
      </c>
      <c r="F1738" s="16" t="s">
        <v>146</v>
      </c>
      <c r="G1738" s="87" t="s">
        <v>334</v>
      </c>
      <c r="H1738" s="17">
        <v>99773.593759663825</v>
      </c>
      <c r="I1738" s="48" t="s">
        <v>329</v>
      </c>
    </row>
    <row r="1739" spans="2:9" x14ac:dyDescent="0.3">
      <c r="B1739" s="16" t="s">
        <v>293</v>
      </c>
      <c r="C1739" s="16" t="s">
        <v>203</v>
      </c>
      <c r="D1739" s="16">
        <v>39</v>
      </c>
      <c r="E1739" s="16" t="s">
        <v>33</v>
      </c>
      <c r="F1739" s="16" t="s">
        <v>335</v>
      </c>
      <c r="G1739" s="87" t="s">
        <v>336</v>
      </c>
      <c r="H1739" s="17">
        <v>60.79829323953286</v>
      </c>
      <c r="I1739" s="48" t="s">
        <v>337</v>
      </c>
    </row>
    <row r="1740" spans="2:9" x14ac:dyDescent="0.3">
      <c r="B1740" s="16" t="s">
        <v>293</v>
      </c>
      <c r="C1740" s="16" t="s">
        <v>203</v>
      </c>
      <c r="D1740" s="16">
        <v>45</v>
      </c>
      <c r="E1740" s="16" t="s">
        <v>35</v>
      </c>
      <c r="F1740" s="16" t="s">
        <v>160</v>
      </c>
      <c r="G1740" s="87" t="s">
        <v>338</v>
      </c>
      <c r="H1740" s="17">
        <v>6238.3314071533432</v>
      </c>
      <c r="I1740" s="48" t="s">
        <v>327</v>
      </c>
    </row>
    <row r="1741" spans="2:9" x14ac:dyDescent="0.3">
      <c r="B1741" s="16" t="s">
        <v>293</v>
      </c>
      <c r="C1741" s="16" t="s">
        <v>203</v>
      </c>
      <c r="D1741" s="16">
        <v>66</v>
      </c>
      <c r="E1741" s="16" t="s">
        <v>37</v>
      </c>
      <c r="F1741" s="16" t="s">
        <v>160</v>
      </c>
      <c r="G1741" s="87" t="s">
        <v>339</v>
      </c>
      <c r="H1741" s="17">
        <v>4789.1811278285577</v>
      </c>
      <c r="I1741" s="48" t="s">
        <v>327</v>
      </c>
    </row>
    <row r="1742" spans="2:9" x14ac:dyDescent="0.3">
      <c r="B1742" s="16" t="s">
        <v>293</v>
      </c>
      <c r="C1742" s="16" t="s">
        <v>203</v>
      </c>
      <c r="D1742" s="16">
        <v>67</v>
      </c>
      <c r="E1742" s="16" t="s">
        <v>39</v>
      </c>
      <c r="F1742" s="16" t="s">
        <v>160</v>
      </c>
      <c r="G1742" s="87" t="s">
        <v>340</v>
      </c>
      <c r="H1742" s="17">
        <v>4872.934698803394</v>
      </c>
      <c r="I1742" s="48" t="s">
        <v>327</v>
      </c>
    </row>
    <row r="1743" spans="2:9" x14ac:dyDescent="0.3">
      <c r="B1743" s="16" t="s">
        <v>293</v>
      </c>
      <c r="C1743" s="16" t="s">
        <v>203</v>
      </c>
      <c r="D1743" s="16">
        <v>77</v>
      </c>
      <c r="E1743" s="16" t="s">
        <v>41</v>
      </c>
      <c r="F1743" s="16" t="s">
        <v>160</v>
      </c>
      <c r="G1743" s="87" t="s">
        <v>341</v>
      </c>
      <c r="H1743" s="17">
        <v>1725</v>
      </c>
      <c r="I1743" s="48" t="s">
        <v>342</v>
      </c>
    </row>
    <row r="1744" spans="2:9" x14ac:dyDescent="0.3">
      <c r="B1744" s="16" t="s">
        <v>293</v>
      </c>
      <c r="C1744" s="16" t="s">
        <v>203</v>
      </c>
      <c r="D1744" s="16">
        <v>87</v>
      </c>
      <c r="E1744" s="16" t="s">
        <v>43</v>
      </c>
      <c r="F1744" s="16" t="s">
        <v>160</v>
      </c>
      <c r="G1744" s="87" t="s">
        <v>343</v>
      </c>
      <c r="H1744" s="17">
        <v>3622.9549999999999</v>
      </c>
      <c r="I1744" s="48" t="s">
        <v>342</v>
      </c>
    </row>
    <row r="1745" spans="2:9" x14ac:dyDescent="0.3">
      <c r="B1745" s="16" t="s">
        <v>293</v>
      </c>
      <c r="C1745" s="16" t="s">
        <v>203</v>
      </c>
      <c r="D1745" s="16">
        <v>102</v>
      </c>
      <c r="E1745" s="16" t="s">
        <v>45</v>
      </c>
      <c r="F1745" s="16" t="s">
        <v>160</v>
      </c>
      <c r="G1745" s="87" t="s">
        <v>344</v>
      </c>
      <c r="H1745" s="17">
        <v>744.41968583127971</v>
      </c>
      <c r="I1745" s="48" t="s">
        <v>342</v>
      </c>
    </row>
    <row r="1746" spans="2:9" x14ac:dyDescent="0.3">
      <c r="B1746" s="16" t="s">
        <v>293</v>
      </c>
      <c r="C1746" s="16" t="s">
        <v>203</v>
      </c>
      <c r="D1746" s="16">
        <v>113</v>
      </c>
      <c r="E1746" s="16" t="s">
        <v>47</v>
      </c>
      <c r="F1746" s="16" t="s">
        <v>146</v>
      </c>
      <c r="G1746" s="87" t="s">
        <v>345</v>
      </c>
      <c r="H1746" s="17">
        <v>689724</v>
      </c>
      <c r="I1746" s="48" t="s">
        <v>346</v>
      </c>
    </row>
    <row r="1747" spans="2:9" x14ac:dyDescent="0.3">
      <c r="B1747" s="16" t="s">
        <v>293</v>
      </c>
      <c r="C1747" s="16" t="s">
        <v>203</v>
      </c>
      <c r="D1747" s="16">
        <v>114</v>
      </c>
      <c r="E1747" s="16" t="s">
        <v>49</v>
      </c>
      <c r="F1747" s="16" t="s">
        <v>146</v>
      </c>
      <c r="G1747" s="87" t="s">
        <v>347</v>
      </c>
      <c r="H1747" s="17">
        <v>730184</v>
      </c>
      <c r="I1747" s="48" t="s">
        <v>346</v>
      </c>
    </row>
    <row r="1748" spans="2:9" x14ac:dyDescent="0.3">
      <c r="B1748" s="16" t="s">
        <v>293</v>
      </c>
      <c r="C1748" s="16" t="s">
        <v>203</v>
      </c>
      <c r="D1748" s="16">
        <v>118</v>
      </c>
      <c r="E1748" s="16" t="s">
        <v>51</v>
      </c>
      <c r="F1748" s="16" t="s">
        <v>146</v>
      </c>
      <c r="G1748" s="87" t="s">
        <v>348</v>
      </c>
      <c r="H1748" s="17">
        <v>583071</v>
      </c>
      <c r="I1748" s="48" t="s">
        <v>346</v>
      </c>
    </row>
    <row r="1749" spans="2:9" x14ac:dyDescent="0.3">
      <c r="B1749" s="16" t="s">
        <v>293</v>
      </c>
      <c r="C1749" s="16" t="s">
        <v>203</v>
      </c>
      <c r="D1749" s="16">
        <v>131</v>
      </c>
      <c r="E1749" s="16" t="s">
        <v>53</v>
      </c>
      <c r="F1749" s="16" t="s">
        <v>146</v>
      </c>
      <c r="G1749" s="87" t="s">
        <v>349</v>
      </c>
      <c r="H1749" s="17">
        <v>7926.7463652519828</v>
      </c>
      <c r="I1749" s="48" t="s">
        <v>337</v>
      </c>
    </row>
    <row r="1750" spans="2:9" x14ac:dyDescent="0.3">
      <c r="B1750" s="16" t="s">
        <v>293</v>
      </c>
      <c r="C1750" s="16" t="s">
        <v>203</v>
      </c>
      <c r="D1750" s="16">
        <v>137</v>
      </c>
      <c r="E1750" s="16" t="s">
        <v>55</v>
      </c>
      <c r="F1750" s="16" t="s">
        <v>160</v>
      </c>
      <c r="G1750" s="87" t="s">
        <v>350</v>
      </c>
      <c r="H1750" s="17">
        <v>8284.3754368187456</v>
      </c>
      <c r="I1750" s="48" t="s">
        <v>351</v>
      </c>
    </row>
    <row r="1751" spans="2:9" x14ac:dyDescent="0.3">
      <c r="B1751" s="16" t="s">
        <v>293</v>
      </c>
      <c r="C1751" s="16" t="s">
        <v>203</v>
      </c>
      <c r="D1751" s="16">
        <v>143</v>
      </c>
      <c r="E1751" s="16" t="s">
        <v>57</v>
      </c>
      <c r="F1751" s="16" t="s">
        <v>335</v>
      </c>
      <c r="G1751" s="87" t="s">
        <v>352</v>
      </c>
      <c r="H1751" s="17">
        <v>2688.02</v>
      </c>
      <c r="I1751" s="48" t="s">
        <v>342</v>
      </c>
    </row>
    <row r="1752" spans="2:9" x14ac:dyDescent="0.3">
      <c r="B1752" s="16" t="s">
        <v>293</v>
      </c>
      <c r="C1752" s="16" t="s">
        <v>203</v>
      </c>
      <c r="D1752" s="16">
        <v>155</v>
      </c>
      <c r="E1752" s="16" t="s">
        <v>59</v>
      </c>
      <c r="F1752" s="16" t="s">
        <v>147</v>
      </c>
      <c r="G1752" s="87" t="s">
        <v>353</v>
      </c>
      <c r="H1752" s="17">
        <v>22294.948156081358</v>
      </c>
      <c r="I1752" s="48" t="s">
        <v>354</v>
      </c>
    </row>
    <row r="1753" spans="2:9" x14ac:dyDescent="0.3">
      <c r="B1753" s="16" t="s">
        <v>293</v>
      </c>
      <c r="C1753" s="16" t="s">
        <v>203</v>
      </c>
      <c r="D1753" s="16">
        <v>156</v>
      </c>
      <c r="E1753" s="16" t="s">
        <v>61</v>
      </c>
      <c r="F1753" s="16" t="s">
        <v>147</v>
      </c>
      <c r="G1753" s="87" t="s">
        <v>355</v>
      </c>
      <c r="H1753" s="17">
        <v>9289.561731700569</v>
      </c>
      <c r="I1753" s="48" t="s">
        <v>354</v>
      </c>
    </row>
    <row r="1754" spans="2:9" x14ac:dyDescent="0.3">
      <c r="B1754" s="16" t="s">
        <v>293</v>
      </c>
      <c r="C1754" s="16" t="s">
        <v>203</v>
      </c>
      <c r="D1754" s="16">
        <v>222</v>
      </c>
      <c r="E1754" s="16" t="s">
        <v>63</v>
      </c>
      <c r="F1754" s="16" t="s">
        <v>146</v>
      </c>
      <c r="G1754" s="87" t="s">
        <v>356</v>
      </c>
      <c r="H1754" s="17">
        <v>79560.47279875839</v>
      </c>
      <c r="I1754" s="48" t="s">
        <v>329</v>
      </c>
    </row>
    <row r="1755" spans="2:9" x14ac:dyDescent="0.3">
      <c r="B1755" s="16" t="s">
        <v>293</v>
      </c>
      <c r="C1755" s="16" t="s">
        <v>203</v>
      </c>
      <c r="D1755" s="16">
        <v>224</v>
      </c>
      <c r="E1755" s="16" t="s">
        <v>65</v>
      </c>
      <c r="F1755" s="16" t="s">
        <v>146</v>
      </c>
      <c r="G1755" s="87" t="s">
        <v>357</v>
      </c>
      <c r="H1755" s="17">
        <v>87301.894539705856</v>
      </c>
      <c r="I1755" s="48" t="s">
        <v>329</v>
      </c>
    </row>
    <row r="1756" spans="2:9" x14ac:dyDescent="0.3">
      <c r="B1756" s="16" t="s">
        <v>293</v>
      </c>
      <c r="C1756" s="16" t="s">
        <v>203</v>
      </c>
      <c r="D1756" s="16">
        <v>229</v>
      </c>
      <c r="E1756" s="16" t="s">
        <v>67</v>
      </c>
      <c r="F1756" s="16" t="s">
        <v>146</v>
      </c>
      <c r="G1756" s="87" t="s">
        <v>358</v>
      </c>
      <c r="H1756" s="17">
        <v>39713.605794102434</v>
      </c>
      <c r="I1756" s="48" t="s">
        <v>329</v>
      </c>
    </row>
    <row r="1757" spans="2:9" x14ac:dyDescent="0.3">
      <c r="B1757" s="16" t="s">
        <v>293</v>
      </c>
      <c r="C1757" s="16" t="s">
        <v>203</v>
      </c>
      <c r="D1757" s="16">
        <v>232</v>
      </c>
      <c r="E1757" s="16" t="s">
        <v>69</v>
      </c>
      <c r="F1757" s="16" t="s">
        <v>146</v>
      </c>
      <c r="G1757" s="87" t="s">
        <v>359</v>
      </c>
      <c r="H1757" s="17">
        <v>71967.777695661833</v>
      </c>
      <c r="I1757" s="48" t="s">
        <v>329</v>
      </c>
    </row>
    <row r="1758" spans="2:9" x14ac:dyDescent="0.3">
      <c r="B1758" s="16" t="s">
        <v>293</v>
      </c>
      <c r="C1758" s="16" t="s">
        <v>203</v>
      </c>
      <c r="D1758" s="16">
        <v>237</v>
      </c>
      <c r="E1758" s="16" t="s">
        <v>70</v>
      </c>
      <c r="F1758" s="16" t="s">
        <v>146</v>
      </c>
      <c r="G1758" s="87" t="s">
        <v>360</v>
      </c>
      <c r="H1758" s="17">
        <v>74830.195319747858</v>
      </c>
      <c r="I1758" s="48" t="s">
        <v>329</v>
      </c>
    </row>
    <row r="1759" spans="2:9" x14ac:dyDescent="0.3">
      <c r="B1759" s="16" t="s">
        <v>293</v>
      </c>
      <c r="C1759" s="16" t="s">
        <v>203</v>
      </c>
      <c r="D1759" s="16">
        <v>238</v>
      </c>
      <c r="E1759" s="16" t="s">
        <v>71</v>
      </c>
      <c r="F1759" s="16" t="s">
        <v>146</v>
      </c>
      <c r="G1759" s="87" t="s">
        <v>361</v>
      </c>
      <c r="H1759" s="17">
        <v>74830.195319747858</v>
      </c>
      <c r="I1759" s="48" t="s">
        <v>329</v>
      </c>
    </row>
    <row r="1760" spans="2:9" x14ac:dyDescent="0.3">
      <c r="B1760" s="16" t="s">
        <v>293</v>
      </c>
      <c r="C1760" s="16" t="s">
        <v>203</v>
      </c>
      <c r="D1760" s="16">
        <v>241</v>
      </c>
      <c r="E1760" s="16" t="s">
        <v>72</v>
      </c>
      <c r="F1760" s="16" t="s">
        <v>146</v>
      </c>
      <c r="G1760" s="87" t="s">
        <v>362</v>
      </c>
      <c r="H1760" s="17">
        <v>74830.195319747858</v>
      </c>
      <c r="I1760" s="48" t="s">
        <v>329</v>
      </c>
    </row>
    <row r="1761" spans="2:9" x14ac:dyDescent="0.3">
      <c r="B1761" s="16" t="s">
        <v>293</v>
      </c>
      <c r="C1761" s="16" t="s">
        <v>203</v>
      </c>
      <c r="D1761" s="16">
        <v>242</v>
      </c>
      <c r="E1761" s="16" t="s">
        <v>73</v>
      </c>
      <c r="F1761" s="16" t="s">
        <v>146</v>
      </c>
      <c r="G1761" s="87" t="s">
        <v>363</v>
      </c>
      <c r="H1761" s="17">
        <v>74830.195319747858</v>
      </c>
      <c r="I1761" s="48" t="s">
        <v>329</v>
      </c>
    </row>
    <row r="1762" spans="2:9" x14ac:dyDescent="0.3">
      <c r="B1762" s="16" t="s">
        <v>293</v>
      </c>
      <c r="C1762" s="16" t="s">
        <v>203</v>
      </c>
      <c r="D1762" s="16">
        <v>245</v>
      </c>
      <c r="E1762" s="16" t="s">
        <v>74</v>
      </c>
      <c r="F1762" s="16" t="s">
        <v>146</v>
      </c>
      <c r="G1762" s="87" t="s">
        <v>364</v>
      </c>
      <c r="H1762" s="17">
        <v>39713.605794102434</v>
      </c>
      <c r="I1762" s="48" t="s">
        <v>329</v>
      </c>
    </row>
    <row r="1763" spans="2:9" x14ac:dyDescent="0.3">
      <c r="B1763" s="16" t="s">
        <v>293</v>
      </c>
      <c r="C1763" s="16" t="s">
        <v>203</v>
      </c>
      <c r="D1763" s="16">
        <v>273</v>
      </c>
      <c r="E1763" s="16" t="s">
        <v>75</v>
      </c>
      <c r="F1763" s="16" t="s">
        <v>146</v>
      </c>
      <c r="G1763" s="87" t="s">
        <v>365</v>
      </c>
      <c r="H1763" s="17">
        <v>534965.19967776246</v>
      </c>
      <c r="I1763" s="48" t="s">
        <v>346</v>
      </c>
    </row>
    <row r="1764" spans="2:9" x14ac:dyDescent="0.3">
      <c r="B1764" s="16" t="s">
        <v>293</v>
      </c>
      <c r="C1764" s="16" t="s">
        <v>203</v>
      </c>
      <c r="D1764" s="16">
        <v>284</v>
      </c>
      <c r="E1764" s="16" t="s">
        <v>76</v>
      </c>
      <c r="F1764" s="16" t="s">
        <v>146</v>
      </c>
      <c r="G1764" s="87" t="s">
        <v>366</v>
      </c>
      <c r="H1764" s="17">
        <v>80277.537252353868</v>
      </c>
      <c r="I1764" s="48" t="s">
        <v>329</v>
      </c>
    </row>
    <row r="1765" spans="2:9" x14ac:dyDescent="0.3">
      <c r="B1765" s="16" t="s">
        <v>293</v>
      </c>
      <c r="C1765" s="16" t="s">
        <v>203</v>
      </c>
      <c r="D1765" s="16">
        <v>304</v>
      </c>
      <c r="E1765" s="16" t="s">
        <v>77</v>
      </c>
      <c r="F1765" s="16" t="s">
        <v>165</v>
      </c>
      <c r="G1765" s="87" t="s">
        <v>367</v>
      </c>
      <c r="H1765" s="17">
        <v>1491.1119185291211</v>
      </c>
      <c r="I1765" s="48" t="s">
        <v>368</v>
      </c>
    </row>
    <row r="1766" spans="2:9" x14ac:dyDescent="0.3">
      <c r="B1766" s="16" t="s">
        <v>293</v>
      </c>
      <c r="C1766" s="16" t="s">
        <v>203</v>
      </c>
      <c r="D1766" s="16">
        <v>305</v>
      </c>
      <c r="E1766" s="16" t="s">
        <v>78</v>
      </c>
      <c r="F1766" s="16" t="s">
        <v>165</v>
      </c>
      <c r="G1766" s="87" t="s">
        <v>369</v>
      </c>
      <c r="H1766" s="17">
        <v>10741.705465751824</v>
      </c>
      <c r="I1766" s="48" t="s">
        <v>368</v>
      </c>
    </row>
    <row r="1767" spans="2:9" x14ac:dyDescent="0.3">
      <c r="B1767" s="16" t="s">
        <v>293</v>
      </c>
      <c r="C1767" s="16" t="s">
        <v>203</v>
      </c>
      <c r="D1767" s="20">
        <v>426</v>
      </c>
      <c r="E1767" s="20" t="s">
        <v>79</v>
      </c>
      <c r="F1767" s="20" t="s">
        <v>146</v>
      </c>
      <c r="G1767" s="88" t="s">
        <v>370</v>
      </c>
      <c r="H1767" s="21">
        <v>66457.20292131562</v>
      </c>
      <c r="I1767" s="49" t="s">
        <v>329</v>
      </c>
    </row>
    <row r="1768" spans="2:9" x14ac:dyDescent="0.3">
      <c r="B1768" s="16" t="s">
        <v>293</v>
      </c>
      <c r="C1768" s="16" t="s">
        <v>208</v>
      </c>
      <c r="D1768" s="16">
        <v>4</v>
      </c>
      <c r="E1768" s="16" t="s">
        <v>5</v>
      </c>
      <c r="F1768" s="16" t="s">
        <v>160</v>
      </c>
      <c r="G1768" s="87" t="s">
        <v>326</v>
      </c>
      <c r="H1768" s="17">
        <v>2910.4306572703667</v>
      </c>
      <c r="I1768" s="48" t="s">
        <v>327</v>
      </c>
    </row>
    <row r="1769" spans="2:9" x14ac:dyDescent="0.3">
      <c r="B1769" s="16" t="s">
        <v>293</v>
      </c>
      <c r="C1769" s="16" t="s">
        <v>208</v>
      </c>
      <c r="D1769" s="16">
        <v>17</v>
      </c>
      <c r="E1769" s="16" t="s">
        <v>9</v>
      </c>
      <c r="F1769" s="16" t="s">
        <v>146</v>
      </c>
      <c r="G1769" s="87" t="s">
        <v>328</v>
      </c>
      <c r="H1769" s="17">
        <v>61829.251348754718</v>
      </c>
      <c r="I1769" s="48" t="s">
        <v>329</v>
      </c>
    </row>
    <row r="1770" spans="2:9" x14ac:dyDescent="0.3">
      <c r="B1770" s="16" t="s">
        <v>293</v>
      </c>
      <c r="C1770" s="16" t="s">
        <v>208</v>
      </c>
      <c r="D1770" s="16">
        <v>21</v>
      </c>
      <c r="E1770" s="16" t="s">
        <v>13</v>
      </c>
      <c r="F1770" s="16" t="s">
        <v>146</v>
      </c>
      <c r="G1770" s="87" t="s">
        <v>330</v>
      </c>
      <c r="H1770" s="17">
        <v>74197.709524344711</v>
      </c>
      <c r="I1770" s="48" t="s">
        <v>329</v>
      </c>
    </row>
    <row r="1771" spans="2:9" x14ac:dyDescent="0.3">
      <c r="B1771" s="16" t="s">
        <v>293</v>
      </c>
      <c r="C1771" s="16" t="s">
        <v>208</v>
      </c>
      <c r="D1771" s="16">
        <v>28</v>
      </c>
      <c r="E1771" s="16" t="s">
        <v>17</v>
      </c>
      <c r="F1771" s="16" t="s">
        <v>146</v>
      </c>
      <c r="G1771" s="87" t="s">
        <v>331</v>
      </c>
      <c r="H1771" s="17">
        <v>92454.95528785752</v>
      </c>
      <c r="I1771" s="48" t="s">
        <v>329</v>
      </c>
    </row>
    <row r="1772" spans="2:9" x14ac:dyDescent="0.3">
      <c r="B1772" s="16" t="s">
        <v>293</v>
      </c>
      <c r="C1772" s="16" t="s">
        <v>208</v>
      </c>
      <c r="D1772" s="16">
        <v>29</v>
      </c>
      <c r="E1772" s="16" t="s">
        <v>21</v>
      </c>
      <c r="F1772" s="16" t="s">
        <v>146</v>
      </c>
      <c r="G1772" s="87" t="s">
        <v>332</v>
      </c>
      <c r="H1772" s="17">
        <v>92454.95528785752</v>
      </c>
      <c r="I1772" s="48" t="s">
        <v>329</v>
      </c>
    </row>
    <row r="1773" spans="2:9" x14ac:dyDescent="0.3">
      <c r="B1773" s="16" t="s">
        <v>293</v>
      </c>
      <c r="C1773" s="16" t="s">
        <v>208</v>
      </c>
      <c r="D1773" s="16">
        <v>30</v>
      </c>
      <c r="E1773" s="16" t="s">
        <v>25</v>
      </c>
      <c r="F1773" s="16" t="s">
        <v>146</v>
      </c>
      <c r="G1773" s="87" t="s">
        <v>333</v>
      </c>
      <c r="H1773" s="17">
        <v>92454.95528785752</v>
      </c>
      <c r="I1773" s="48" t="s">
        <v>329</v>
      </c>
    </row>
    <row r="1774" spans="2:9" x14ac:dyDescent="0.3">
      <c r="B1774" s="16" t="s">
        <v>293</v>
      </c>
      <c r="C1774" s="16" t="s">
        <v>208</v>
      </c>
      <c r="D1774" s="16">
        <v>31</v>
      </c>
      <c r="E1774" s="16" t="s">
        <v>29</v>
      </c>
      <c r="F1774" s="16" t="s">
        <v>146</v>
      </c>
      <c r="G1774" s="87" t="s">
        <v>334</v>
      </c>
      <c r="H1774" s="17">
        <v>92454.95528785752</v>
      </c>
      <c r="I1774" s="48" t="s">
        <v>329</v>
      </c>
    </row>
    <row r="1775" spans="2:9" x14ac:dyDescent="0.3">
      <c r="B1775" s="16" t="s">
        <v>293</v>
      </c>
      <c r="C1775" s="16" t="s">
        <v>208</v>
      </c>
      <c r="D1775" s="16">
        <v>39</v>
      </c>
      <c r="E1775" s="16" t="s">
        <v>33</v>
      </c>
      <c r="F1775" s="16" t="s">
        <v>335</v>
      </c>
      <c r="G1775" s="87" t="s">
        <v>336</v>
      </c>
      <c r="H1775" s="17">
        <v>60.79829323953286</v>
      </c>
      <c r="I1775" s="48" t="s">
        <v>337</v>
      </c>
    </row>
    <row r="1776" spans="2:9" x14ac:dyDescent="0.3">
      <c r="B1776" s="16" t="s">
        <v>293</v>
      </c>
      <c r="C1776" s="16" t="s">
        <v>208</v>
      </c>
      <c r="D1776" s="16">
        <v>45</v>
      </c>
      <c r="E1776" s="16" t="s">
        <v>35</v>
      </c>
      <c r="F1776" s="16" t="s">
        <v>160</v>
      </c>
      <c r="G1776" s="87" t="s">
        <v>338</v>
      </c>
      <c r="H1776" s="17">
        <v>6104.06268481395</v>
      </c>
      <c r="I1776" s="48" t="s">
        <v>327</v>
      </c>
    </row>
    <row r="1777" spans="2:9" x14ac:dyDescent="0.3">
      <c r="B1777" s="16" t="s">
        <v>293</v>
      </c>
      <c r="C1777" s="16" t="s">
        <v>208</v>
      </c>
      <c r="D1777" s="16">
        <v>66</v>
      </c>
      <c r="E1777" s="16" t="s">
        <v>37</v>
      </c>
      <c r="F1777" s="16" t="s">
        <v>160</v>
      </c>
      <c r="G1777" s="87" t="s">
        <v>339</v>
      </c>
      <c r="H1777" s="17">
        <v>5261.4027400564355</v>
      </c>
      <c r="I1777" s="48" t="s">
        <v>327</v>
      </c>
    </row>
    <row r="1778" spans="2:9" x14ac:dyDescent="0.3">
      <c r="B1778" s="16" t="s">
        <v>293</v>
      </c>
      <c r="C1778" s="16" t="s">
        <v>208</v>
      </c>
      <c r="D1778" s="16">
        <v>67</v>
      </c>
      <c r="E1778" s="16" t="s">
        <v>39</v>
      </c>
      <c r="F1778" s="16" t="s">
        <v>160</v>
      </c>
      <c r="G1778" s="87" t="s">
        <v>340</v>
      </c>
      <c r="H1778" s="17">
        <v>4980.6964693810296</v>
      </c>
      <c r="I1778" s="48" t="s">
        <v>327</v>
      </c>
    </row>
    <row r="1779" spans="2:9" x14ac:dyDescent="0.3">
      <c r="B1779" s="16" t="s">
        <v>293</v>
      </c>
      <c r="C1779" s="16" t="s">
        <v>208</v>
      </c>
      <c r="D1779" s="16">
        <v>77</v>
      </c>
      <c r="E1779" s="16" t="s">
        <v>41</v>
      </c>
      <c r="F1779" s="16" t="s">
        <v>160</v>
      </c>
      <c r="G1779" s="87" t="s">
        <v>341</v>
      </c>
      <c r="H1779" s="17">
        <v>1725</v>
      </c>
      <c r="I1779" s="48" t="s">
        <v>342</v>
      </c>
    </row>
    <row r="1780" spans="2:9" x14ac:dyDescent="0.3">
      <c r="B1780" s="16" t="s">
        <v>293</v>
      </c>
      <c r="C1780" s="16" t="s">
        <v>208</v>
      </c>
      <c r="D1780" s="16">
        <v>87</v>
      </c>
      <c r="E1780" s="16" t="s">
        <v>43</v>
      </c>
      <c r="F1780" s="16" t="s">
        <v>160</v>
      </c>
      <c r="G1780" s="87" t="s">
        <v>343</v>
      </c>
      <c r="H1780" s="17">
        <v>3622.9549999999999</v>
      </c>
      <c r="I1780" s="48" t="s">
        <v>342</v>
      </c>
    </row>
    <row r="1781" spans="2:9" x14ac:dyDescent="0.3">
      <c r="B1781" s="16" t="s">
        <v>293</v>
      </c>
      <c r="C1781" s="16" t="s">
        <v>208</v>
      </c>
      <c r="D1781" s="16">
        <v>102</v>
      </c>
      <c r="E1781" s="16" t="s">
        <v>45</v>
      </c>
      <c r="F1781" s="16" t="s">
        <v>160</v>
      </c>
      <c r="G1781" s="87" t="s">
        <v>344</v>
      </c>
      <c r="H1781" s="17">
        <v>744.41968583127971</v>
      </c>
      <c r="I1781" s="48" t="s">
        <v>342</v>
      </c>
    </row>
    <row r="1782" spans="2:9" x14ac:dyDescent="0.3">
      <c r="B1782" s="16" t="s">
        <v>293</v>
      </c>
      <c r="C1782" s="16" t="s">
        <v>208</v>
      </c>
      <c r="D1782" s="16">
        <v>113</v>
      </c>
      <c r="E1782" s="16" t="s">
        <v>47</v>
      </c>
      <c r="F1782" s="16" t="s">
        <v>146</v>
      </c>
      <c r="G1782" s="87" t="s">
        <v>345</v>
      </c>
      <c r="H1782" s="17">
        <v>689724</v>
      </c>
      <c r="I1782" s="48" t="s">
        <v>346</v>
      </c>
    </row>
    <row r="1783" spans="2:9" x14ac:dyDescent="0.3">
      <c r="B1783" s="16" t="s">
        <v>293</v>
      </c>
      <c r="C1783" s="16" t="s">
        <v>208</v>
      </c>
      <c r="D1783" s="16">
        <v>114</v>
      </c>
      <c r="E1783" s="16" t="s">
        <v>49</v>
      </c>
      <c r="F1783" s="16" t="s">
        <v>146</v>
      </c>
      <c r="G1783" s="87" t="s">
        <v>347</v>
      </c>
      <c r="H1783" s="17">
        <v>730184</v>
      </c>
      <c r="I1783" s="48" t="s">
        <v>346</v>
      </c>
    </row>
    <row r="1784" spans="2:9" x14ac:dyDescent="0.3">
      <c r="B1784" s="16" t="s">
        <v>293</v>
      </c>
      <c r="C1784" s="16" t="s">
        <v>208</v>
      </c>
      <c r="D1784" s="16">
        <v>118</v>
      </c>
      <c r="E1784" s="16" t="s">
        <v>51</v>
      </c>
      <c r="F1784" s="16" t="s">
        <v>146</v>
      </c>
      <c r="G1784" s="87" t="s">
        <v>348</v>
      </c>
      <c r="H1784" s="17">
        <v>583071</v>
      </c>
      <c r="I1784" s="48" t="s">
        <v>346</v>
      </c>
    </row>
    <row r="1785" spans="2:9" x14ac:dyDescent="0.3">
      <c r="B1785" s="16" t="s">
        <v>293</v>
      </c>
      <c r="C1785" s="16" t="s">
        <v>208</v>
      </c>
      <c r="D1785" s="16">
        <v>131</v>
      </c>
      <c r="E1785" s="16" t="s">
        <v>53</v>
      </c>
      <c r="F1785" s="16" t="s">
        <v>146</v>
      </c>
      <c r="G1785" s="87" t="s">
        <v>349</v>
      </c>
      <c r="H1785" s="17">
        <v>12607.493902889661</v>
      </c>
      <c r="I1785" s="48" t="s">
        <v>337</v>
      </c>
    </row>
    <row r="1786" spans="2:9" x14ac:dyDescent="0.3">
      <c r="B1786" s="16" t="s">
        <v>293</v>
      </c>
      <c r="C1786" s="16" t="s">
        <v>208</v>
      </c>
      <c r="D1786" s="16">
        <v>137</v>
      </c>
      <c r="E1786" s="16" t="s">
        <v>55</v>
      </c>
      <c r="F1786" s="16" t="s">
        <v>160</v>
      </c>
      <c r="G1786" s="87" t="s">
        <v>350</v>
      </c>
      <c r="H1786" s="17">
        <v>9166.6986918926923</v>
      </c>
      <c r="I1786" s="48" t="s">
        <v>351</v>
      </c>
    </row>
    <row r="1787" spans="2:9" x14ac:dyDescent="0.3">
      <c r="B1787" s="16" t="s">
        <v>293</v>
      </c>
      <c r="C1787" s="16" t="s">
        <v>208</v>
      </c>
      <c r="D1787" s="16">
        <v>143</v>
      </c>
      <c r="E1787" s="16" t="s">
        <v>57</v>
      </c>
      <c r="F1787" s="16" t="s">
        <v>335</v>
      </c>
      <c r="G1787" s="87" t="s">
        <v>352</v>
      </c>
      <c r="H1787" s="17">
        <v>2688.02</v>
      </c>
      <c r="I1787" s="48" t="s">
        <v>342</v>
      </c>
    </row>
    <row r="1788" spans="2:9" x14ac:dyDescent="0.3">
      <c r="B1788" s="16" t="s">
        <v>293</v>
      </c>
      <c r="C1788" s="16" t="s">
        <v>208</v>
      </c>
      <c r="D1788" s="16">
        <v>155</v>
      </c>
      <c r="E1788" s="16" t="s">
        <v>59</v>
      </c>
      <c r="F1788" s="16" t="s">
        <v>147</v>
      </c>
      <c r="G1788" s="87" t="s">
        <v>353</v>
      </c>
      <c r="H1788" s="17">
        <v>22294.948156081358</v>
      </c>
      <c r="I1788" s="48" t="s">
        <v>354</v>
      </c>
    </row>
    <row r="1789" spans="2:9" x14ac:dyDescent="0.3">
      <c r="B1789" s="16" t="s">
        <v>293</v>
      </c>
      <c r="C1789" s="16" t="s">
        <v>208</v>
      </c>
      <c r="D1789" s="16">
        <v>156</v>
      </c>
      <c r="E1789" s="16" t="s">
        <v>61</v>
      </c>
      <c r="F1789" s="16" t="s">
        <v>147</v>
      </c>
      <c r="G1789" s="87" t="s">
        <v>355</v>
      </c>
      <c r="H1789" s="17">
        <v>9289.561731700569</v>
      </c>
      <c r="I1789" s="48" t="s">
        <v>354</v>
      </c>
    </row>
    <row r="1790" spans="2:9" x14ac:dyDescent="0.3">
      <c r="B1790" s="16" t="s">
        <v>293</v>
      </c>
      <c r="C1790" s="16" t="s">
        <v>208</v>
      </c>
      <c r="D1790" s="16">
        <v>222</v>
      </c>
      <c r="E1790" s="16" t="s">
        <v>63</v>
      </c>
      <c r="F1790" s="16" t="s">
        <v>146</v>
      </c>
      <c r="G1790" s="87" t="s">
        <v>356</v>
      </c>
      <c r="H1790" s="17">
        <v>79560.47279875839</v>
      </c>
      <c r="I1790" s="48" t="s">
        <v>329</v>
      </c>
    </row>
    <row r="1791" spans="2:9" x14ac:dyDescent="0.3">
      <c r="B1791" s="16" t="s">
        <v>293</v>
      </c>
      <c r="C1791" s="16" t="s">
        <v>208</v>
      </c>
      <c r="D1791" s="16">
        <v>224</v>
      </c>
      <c r="E1791" s="16" t="s">
        <v>65</v>
      </c>
      <c r="F1791" s="16" t="s">
        <v>146</v>
      </c>
      <c r="G1791" s="87" t="s">
        <v>357</v>
      </c>
      <c r="H1791" s="17">
        <v>53630.975272196854</v>
      </c>
      <c r="I1791" s="48" t="s">
        <v>329</v>
      </c>
    </row>
    <row r="1792" spans="2:9" x14ac:dyDescent="0.3">
      <c r="B1792" s="16" t="s">
        <v>293</v>
      </c>
      <c r="C1792" s="16" t="s">
        <v>208</v>
      </c>
      <c r="D1792" s="16">
        <v>229</v>
      </c>
      <c r="E1792" s="16" t="s">
        <v>67</v>
      </c>
      <c r="F1792" s="16" t="s">
        <v>146</v>
      </c>
      <c r="G1792" s="87" t="s">
        <v>358</v>
      </c>
      <c r="H1792" s="17">
        <v>39713.605794102434</v>
      </c>
      <c r="I1792" s="48" t="s">
        <v>329</v>
      </c>
    </row>
    <row r="1793" spans="2:9" x14ac:dyDescent="0.3">
      <c r="B1793" s="16" t="s">
        <v>293</v>
      </c>
      <c r="C1793" s="16" t="s">
        <v>208</v>
      </c>
      <c r="D1793" s="16">
        <v>232</v>
      </c>
      <c r="E1793" s="16" t="s">
        <v>69</v>
      </c>
      <c r="F1793" s="16" t="s">
        <v>146</v>
      </c>
      <c r="G1793" s="87" t="s">
        <v>359</v>
      </c>
      <c r="H1793" s="17">
        <v>48570.895573128379</v>
      </c>
      <c r="I1793" s="48" t="s">
        <v>329</v>
      </c>
    </row>
    <row r="1794" spans="2:9" x14ac:dyDescent="0.3">
      <c r="B1794" s="16" t="s">
        <v>293</v>
      </c>
      <c r="C1794" s="16" t="s">
        <v>208</v>
      </c>
      <c r="D1794" s="16">
        <v>237</v>
      </c>
      <c r="E1794" s="16" t="s">
        <v>70</v>
      </c>
      <c r="F1794" s="16" t="s">
        <v>146</v>
      </c>
      <c r="G1794" s="87" t="s">
        <v>360</v>
      </c>
      <c r="H1794" s="17">
        <v>54632.473579188532</v>
      </c>
      <c r="I1794" s="48" t="s">
        <v>329</v>
      </c>
    </row>
    <row r="1795" spans="2:9" x14ac:dyDescent="0.3">
      <c r="B1795" s="16" t="s">
        <v>293</v>
      </c>
      <c r="C1795" s="16" t="s">
        <v>208</v>
      </c>
      <c r="D1795" s="16">
        <v>238</v>
      </c>
      <c r="E1795" s="16" t="s">
        <v>71</v>
      </c>
      <c r="F1795" s="16" t="s">
        <v>146</v>
      </c>
      <c r="G1795" s="87" t="s">
        <v>361</v>
      </c>
      <c r="H1795" s="17">
        <v>46182.22870661394</v>
      </c>
      <c r="I1795" s="48" t="s">
        <v>329</v>
      </c>
    </row>
    <row r="1796" spans="2:9" x14ac:dyDescent="0.3">
      <c r="B1796" s="16" t="s">
        <v>293</v>
      </c>
      <c r="C1796" s="16" t="s">
        <v>208</v>
      </c>
      <c r="D1796" s="16">
        <v>241</v>
      </c>
      <c r="E1796" s="16" t="s">
        <v>72</v>
      </c>
      <c r="F1796" s="16" t="s">
        <v>146</v>
      </c>
      <c r="G1796" s="87" t="s">
        <v>362</v>
      </c>
      <c r="H1796" s="17">
        <v>81948.710368782791</v>
      </c>
      <c r="I1796" s="48" t="s">
        <v>329</v>
      </c>
    </row>
    <row r="1797" spans="2:9" x14ac:dyDescent="0.3">
      <c r="B1797" s="16" t="s">
        <v>293</v>
      </c>
      <c r="C1797" s="16" t="s">
        <v>208</v>
      </c>
      <c r="D1797" s="16">
        <v>242</v>
      </c>
      <c r="E1797" s="16" t="s">
        <v>73</v>
      </c>
      <c r="F1797" s="16" t="s">
        <v>146</v>
      </c>
      <c r="G1797" s="87" t="s">
        <v>363</v>
      </c>
      <c r="H1797" s="17">
        <v>46182.22870661394</v>
      </c>
      <c r="I1797" s="48" t="s">
        <v>329</v>
      </c>
    </row>
    <row r="1798" spans="2:9" x14ac:dyDescent="0.3">
      <c r="B1798" s="16" t="s">
        <v>293</v>
      </c>
      <c r="C1798" s="16" t="s">
        <v>208</v>
      </c>
      <c r="D1798" s="16">
        <v>245</v>
      </c>
      <c r="E1798" s="16" t="s">
        <v>74</v>
      </c>
      <c r="F1798" s="16" t="s">
        <v>146</v>
      </c>
      <c r="G1798" s="87" t="s">
        <v>364</v>
      </c>
      <c r="H1798" s="17">
        <v>36771.85721676152</v>
      </c>
      <c r="I1798" s="48" t="s">
        <v>329</v>
      </c>
    </row>
    <row r="1799" spans="2:9" x14ac:dyDescent="0.3">
      <c r="B1799" s="16" t="s">
        <v>293</v>
      </c>
      <c r="C1799" s="16" t="s">
        <v>208</v>
      </c>
      <c r="D1799" s="16">
        <v>273</v>
      </c>
      <c r="E1799" s="16" t="s">
        <v>75</v>
      </c>
      <c r="F1799" s="16" t="s">
        <v>146</v>
      </c>
      <c r="G1799" s="87" t="s">
        <v>365</v>
      </c>
      <c r="H1799" s="17">
        <v>534965.19967776246</v>
      </c>
      <c r="I1799" s="48" t="s">
        <v>346</v>
      </c>
    </row>
    <row r="1800" spans="2:9" x14ac:dyDescent="0.3">
      <c r="B1800" s="16" t="s">
        <v>293</v>
      </c>
      <c r="C1800" s="16" t="s">
        <v>208</v>
      </c>
      <c r="D1800" s="16">
        <v>284</v>
      </c>
      <c r="E1800" s="16" t="s">
        <v>76</v>
      </c>
      <c r="F1800" s="16" t="s">
        <v>146</v>
      </c>
      <c r="G1800" s="87" t="s">
        <v>366</v>
      </c>
      <c r="H1800" s="17">
        <v>55157.785825142266</v>
      </c>
      <c r="I1800" s="48" t="s">
        <v>329</v>
      </c>
    </row>
    <row r="1801" spans="2:9" x14ac:dyDescent="0.3">
      <c r="B1801" s="16" t="s">
        <v>293</v>
      </c>
      <c r="C1801" s="16" t="s">
        <v>208</v>
      </c>
      <c r="D1801" s="16">
        <v>304</v>
      </c>
      <c r="E1801" s="16" t="s">
        <v>77</v>
      </c>
      <c r="F1801" s="16" t="s">
        <v>165</v>
      </c>
      <c r="G1801" s="87" t="s">
        <v>367</v>
      </c>
      <c r="H1801" s="17">
        <v>3432.3902150617105</v>
      </c>
      <c r="I1801" s="48" t="s">
        <v>368</v>
      </c>
    </row>
    <row r="1802" spans="2:9" x14ac:dyDescent="0.3">
      <c r="B1802" s="16" t="s">
        <v>293</v>
      </c>
      <c r="C1802" s="16" t="s">
        <v>208</v>
      </c>
      <c r="D1802" s="16">
        <v>305</v>
      </c>
      <c r="E1802" s="16" t="s">
        <v>78</v>
      </c>
      <c r="F1802" s="16" t="s">
        <v>165</v>
      </c>
      <c r="G1802" s="87" t="s">
        <v>369</v>
      </c>
      <c r="H1802" s="17">
        <v>10741.705465751824</v>
      </c>
      <c r="I1802" s="48" t="s">
        <v>368</v>
      </c>
    </row>
    <row r="1803" spans="2:9" x14ac:dyDescent="0.3">
      <c r="B1803" s="16" t="s">
        <v>293</v>
      </c>
      <c r="C1803" s="16" t="s">
        <v>208</v>
      </c>
      <c r="D1803" s="20">
        <v>426</v>
      </c>
      <c r="E1803" s="20" t="s">
        <v>79</v>
      </c>
      <c r="F1803" s="20" t="s">
        <v>146</v>
      </c>
      <c r="G1803" s="88" t="s">
        <v>370</v>
      </c>
      <c r="H1803" s="21">
        <v>66457.20292131562</v>
      </c>
      <c r="I1803" s="49" t="s">
        <v>329</v>
      </c>
    </row>
    <row r="1804" spans="2:9" x14ac:dyDescent="0.3">
      <c r="B1804" s="16" t="s">
        <v>294</v>
      </c>
      <c r="C1804" s="16" t="s">
        <v>232</v>
      </c>
      <c r="D1804" s="16">
        <v>4</v>
      </c>
      <c r="E1804" s="16" t="s">
        <v>5</v>
      </c>
      <c r="F1804" s="16" t="s">
        <v>160</v>
      </c>
      <c r="G1804" s="87" t="s">
        <v>326</v>
      </c>
      <c r="H1804" s="17">
        <v>4612.0445578957497</v>
      </c>
      <c r="I1804" s="48" t="s">
        <v>327</v>
      </c>
    </row>
    <row r="1805" spans="2:9" x14ac:dyDescent="0.3">
      <c r="B1805" s="16" t="s">
        <v>294</v>
      </c>
      <c r="C1805" s="16" t="s">
        <v>232</v>
      </c>
      <c r="D1805" s="16">
        <v>17</v>
      </c>
      <c r="E1805" s="16" t="s">
        <v>9</v>
      </c>
      <c r="F1805" s="16" t="s">
        <v>146</v>
      </c>
      <c r="G1805" s="87" t="s">
        <v>328</v>
      </c>
      <c r="H1805" s="17">
        <v>46561.575223755826</v>
      </c>
      <c r="I1805" s="48" t="s">
        <v>329</v>
      </c>
    </row>
    <row r="1806" spans="2:9" x14ac:dyDescent="0.3">
      <c r="B1806" s="16" t="s">
        <v>294</v>
      </c>
      <c r="C1806" s="16" t="s">
        <v>232</v>
      </c>
      <c r="D1806" s="16">
        <v>21</v>
      </c>
      <c r="E1806" s="16" t="s">
        <v>13</v>
      </c>
      <c r="F1806" s="16" t="s">
        <v>146</v>
      </c>
      <c r="G1806" s="87" t="s">
        <v>330</v>
      </c>
      <c r="H1806" s="17">
        <v>100389.5018768109</v>
      </c>
      <c r="I1806" s="48" t="s">
        <v>329</v>
      </c>
    </row>
    <row r="1807" spans="2:9" x14ac:dyDescent="0.3">
      <c r="B1807" s="16" t="s">
        <v>294</v>
      </c>
      <c r="C1807" s="16" t="s">
        <v>232</v>
      </c>
      <c r="D1807" s="16">
        <v>28</v>
      </c>
      <c r="E1807" s="16" t="s">
        <v>17</v>
      </c>
      <c r="F1807" s="16" t="s">
        <v>146</v>
      </c>
      <c r="G1807" s="87" t="s">
        <v>331</v>
      </c>
      <c r="H1807" s="17">
        <v>82624.751819911107</v>
      </c>
      <c r="I1807" s="48" t="s">
        <v>329</v>
      </c>
    </row>
    <row r="1808" spans="2:9" x14ac:dyDescent="0.3">
      <c r="B1808" s="16" t="s">
        <v>294</v>
      </c>
      <c r="C1808" s="16" t="s">
        <v>232</v>
      </c>
      <c r="D1808" s="16">
        <v>29</v>
      </c>
      <c r="E1808" s="16" t="s">
        <v>21</v>
      </c>
      <c r="F1808" s="16" t="s">
        <v>146</v>
      </c>
      <c r="G1808" s="87" t="s">
        <v>332</v>
      </c>
      <c r="H1808" s="17">
        <v>82624.751819911107</v>
      </c>
      <c r="I1808" s="48" t="s">
        <v>329</v>
      </c>
    </row>
    <row r="1809" spans="2:9" x14ac:dyDescent="0.3">
      <c r="B1809" s="16" t="s">
        <v>294</v>
      </c>
      <c r="C1809" s="16" t="s">
        <v>232</v>
      </c>
      <c r="D1809" s="16">
        <v>30</v>
      </c>
      <c r="E1809" s="16" t="s">
        <v>25</v>
      </c>
      <c r="F1809" s="16" t="s">
        <v>146</v>
      </c>
      <c r="G1809" s="87" t="s">
        <v>333</v>
      </c>
      <c r="H1809" s="17">
        <v>82624.751819911107</v>
      </c>
      <c r="I1809" s="48" t="s">
        <v>329</v>
      </c>
    </row>
    <row r="1810" spans="2:9" x14ac:dyDescent="0.3">
      <c r="B1810" s="16" t="s">
        <v>294</v>
      </c>
      <c r="C1810" s="16" t="s">
        <v>232</v>
      </c>
      <c r="D1810" s="16">
        <v>31</v>
      </c>
      <c r="E1810" s="16" t="s">
        <v>29</v>
      </c>
      <c r="F1810" s="16" t="s">
        <v>146</v>
      </c>
      <c r="G1810" s="87" t="s">
        <v>334</v>
      </c>
      <c r="H1810" s="17">
        <v>82624.751819911107</v>
      </c>
      <c r="I1810" s="48" t="s">
        <v>329</v>
      </c>
    </row>
    <row r="1811" spans="2:9" x14ac:dyDescent="0.3">
      <c r="B1811" s="16" t="s">
        <v>294</v>
      </c>
      <c r="C1811" s="16" t="s">
        <v>232</v>
      </c>
      <c r="D1811" s="16">
        <v>39</v>
      </c>
      <c r="E1811" s="16" t="s">
        <v>33</v>
      </c>
      <c r="F1811" s="16" t="s">
        <v>335</v>
      </c>
      <c r="G1811" s="87" t="s">
        <v>336</v>
      </c>
      <c r="H1811" s="17">
        <v>111.85805097527566</v>
      </c>
      <c r="I1811" s="48" t="s">
        <v>337</v>
      </c>
    </row>
    <row r="1812" spans="2:9" x14ac:dyDescent="0.3">
      <c r="B1812" s="16" t="s">
        <v>294</v>
      </c>
      <c r="C1812" s="16" t="s">
        <v>232</v>
      </c>
      <c r="D1812" s="16">
        <v>45</v>
      </c>
      <c r="E1812" s="16" t="s">
        <v>35</v>
      </c>
      <c r="F1812" s="16" t="s">
        <v>160</v>
      </c>
      <c r="G1812" s="87" t="s">
        <v>338</v>
      </c>
      <c r="H1812" s="17">
        <v>9520</v>
      </c>
      <c r="I1812" s="48" t="s">
        <v>327</v>
      </c>
    </row>
    <row r="1813" spans="2:9" x14ac:dyDescent="0.3">
      <c r="B1813" s="16" t="s">
        <v>294</v>
      </c>
      <c r="C1813" s="16" t="s">
        <v>232</v>
      </c>
      <c r="D1813" s="16">
        <v>66</v>
      </c>
      <c r="E1813" s="16" t="s">
        <v>37</v>
      </c>
      <c r="F1813" s="16" t="s">
        <v>160</v>
      </c>
      <c r="G1813" s="87" t="s">
        <v>339</v>
      </c>
      <c r="H1813" s="17">
        <v>4789.1811278285577</v>
      </c>
      <c r="I1813" s="48" t="s">
        <v>327</v>
      </c>
    </row>
    <row r="1814" spans="2:9" x14ac:dyDescent="0.3">
      <c r="B1814" s="16" t="s">
        <v>294</v>
      </c>
      <c r="C1814" s="16" t="s">
        <v>232</v>
      </c>
      <c r="D1814" s="16">
        <v>67</v>
      </c>
      <c r="E1814" s="16" t="s">
        <v>39</v>
      </c>
      <c r="F1814" s="16" t="s">
        <v>160</v>
      </c>
      <c r="G1814" s="87" t="s">
        <v>340</v>
      </c>
      <c r="H1814" s="17">
        <v>4789.1811278285577</v>
      </c>
      <c r="I1814" s="48" t="s">
        <v>327</v>
      </c>
    </row>
    <row r="1815" spans="2:9" x14ac:dyDescent="0.3">
      <c r="B1815" s="16" t="s">
        <v>294</v>
      </c>
      <c r="C1815" s="16" t="s">
        <v>232</v>
      </c>
      <c r="D1815" s="16">
        <v>77</v>
      </c>
      <c r="E1815" s="16" t="s">
        <v>41</v>
      </c>
      <c r="F1815" s="16" t="s">
        <v>160</v>
      </c>
      <c r="G1815" s="87" t="s">
        <v>341</v>
      </c>
      <c r="H1815" s="17">
        <v>1725</v>
      </c>
      <c r="I1815" s="48" t="s">
        <v>342</v>
      </c>
    </row>
    <row r="1816" spans="2:9" x14ac:dyDescent="0.3">
      <c r="B1816" s="16" t="s">
        <v>294</v>
      </c>
      <c r="C1816" s="16" t="s">
        <v>232</v>
      </c>
      <c r="D1816" s="16">
        <v>87</v>
      </c>
      <c r="E1816" s="16" t="s">
        <v>43</v>
      </c>
      <c r="F1816" s="16" t="s">
        <v>160</v>
      </c>
      <c r="G1816" s="87" t="s">
        <v>343</v>
      </c>
      <c r="H1816" s="17">
        <v>3622.9549999999999</v>
      </c>
      <c r="I1816" s="48" t="s">
        <v>342</v>
      </c>
    </row>
    <row r="1817" spans="2:9" x14ac:dyDescent="0.3">
      <c r="B1817" s="16" t="s">
        <v>294</v>
      </c>
      <c r="C1817" s="16" t="s">
        <v>232</v>
      </c>
      <c r="D1817" s="16">
        <v>102</v>
      </c>
      <c r="E1817" s="16" t="s">
        <v>45</v>
      </c>
      <c r="F1817" s="16" t="s">
        <v>160</v>
      </c>
      <c r="G1817" s="87" t="s">
        <v>344</v>
      </c>
      <c r="H1817" s="17">
        <v>676.15348965742544</v>
      </c>
      <c r="I1817" s="48" t="s">
        <v>342</v>
      </c>
    </row>
    <row r="1818" spans="2:9" x14ac:dyDescent="0.3">
      <c r="B1818" s="16" t="s">
        <v>294</v>
      </c>
      <c r="C1818" s="16" t="s">
        <v>232</v>
      </c>
      <c r="D1818" s="16">
        <v>113</v>
      </c>
      <c r="E1818" s="16" t="s">
        <v>47</v>
      </c>
      <c r="F1818" s="16" t="s">
        <v>146</v>
      </c>
      <c r="G1818" s="87" t="s">
        <v>345</v>
      </c>
      <c r="H1818" s="17">
        <v>689724</v>
      </c>
      <c r="I1818" s="48" t="s">
        <v>346</v>
      </c>
    </row>
    <row r="1819" spans="2:9" x14ac:dyDescent="0.3">
      <c r="B1819" s="16" t="s">
        <v>294</v>
      </c>
      <c r="C1819" s="16" t="s">
        <v>232</v>
      </c>
      <c r="D1819" s="16">
        <v>114</v>
      </c>
      <c r="E1819" s="16" t="s">
        <v>49</v>
      </c>
      <c r="F1819" s="16" t="s">
        <v>146</v>
      </c>
      <c r="G1819" s="87" t="s">
        <v>347</v>
      </c>
      <c r="H1819" s="17">
        <v>730184</v>
      </c>
      <c r="I1819" s="48" t="s">
        <v>346</v>
      </c>
    </row>
    <row r="1820" spans="2:9" x14ac:dyDescent="0.3">
      <c r="B1820" s="16" t="s">
        <v>294</v>
      </c>
      <c r="C1820" s="16" t="s">
        <v>232</v>
      </c>
      <c r="D1820" s="16">
        <v>118</v>
      </c>
      <c r="E1820" s="16" t="s">
        <v>51</v>
      </c>
      <c r="F1820" s="16" t="s">
        <v>146</v>
      </c>
      <c r="G1820" s="87" t="s">
        <v>348</v>
      </c>
      <c r="H1820" s="17">
        <v>583071</v>
      </c>
      <c r="I1820" s="48" t="s">
        <v>346</v>
      </c>
    </row>
    <row r="1821" spans="2:9" x14ac:dyDescent="0.3">
      <c r="B1821" s="16" t="s">
        <v>294</v>
      </c>
      <c r="C1821" s="16" t="s">
        <v>232</v>
      </c>
      <c r="D1821" s="16">
        <v>131</v>
      </c>
      <c r="E1821" s="16" t="s">
        <v>53</v>
      </c>
      <c r="F1821" s="16" t="s">
        <v>146</v>
      </c>
      <c r="G1821" s="87" t="s">
        <v>349</v>
      </c>
      <c r="H1821" s="17">
        <v>8106.4390986043773</v>
      </c>
      <c r="I1821" s="48" t="s">
        <v>337</v>
      </c>
    </row>
    <row r="1822" spans="2:9" x14ac:dyDescent="0.3">
      <c r="B1822" s="16" t="s">
        <v>294</v>
      </c>
      <c r="C1822" s="16" t="s">
        <v>232</v>
      </c>
      <c r="D1822" s="16">
        <v>137</v>
      </c>
      <c r="E1822" s="16" t="s">
        <v>55</v>
      </c>
      <c r="F1822" s="16" t="s">
        <v>160</v>
      </c>
      <c r="G1822" s="87" t="s">
        <v>350</v>
      </c>
      <c r="H1822" s="17">
        <v>8284.3754368187456</v>
      </c>
      <c r="I1822" s="48" t="s">
        <v>351</v>
      </c>
    </row>
    <row r="1823" spans="2:9" x14ac:dyDescent="0.3">
      <c r="B1823" s="16" t="s">
        <v>294</v>
      </c>
      <c r="C1823" s="16" t="s">
        <v>232</v>
      </c>
      <c r="D1823" s="16">
        <v>143</v>
      </c>
      <c r="E1823" s="16" t="s">
        <v>57</v>
      </c>
      <c r="F1823" s="16" t="s">
        <v>335</v>
      </c>
      <c r="G1823" s="87" t="s">
        <v>352</v>
      </c>
      <c r="H1823" s="17">
        <v>2688.02</v>
      </c>
      <c r="I1823" s="48" t="s">
        <v>342</v>
      </c>
    </row>
    <row r="1824" spans="2:9" x14ac:dyDescent="0.3">
      <c r="B1824" s="16" t="s">
        <v>294</v>
      </c>
      <c r="C1824" s="16" t="s">
        <v>232</v>
      </c>
      <c r="D1824" s="16">
        <v>155</v>
      </c>
      <c r="E1824" s="16" t="s">
        <v>59</v>
      </c>
      <c r="F1824" s="16" t="s">
        <v>147</v>
      </c>
      <c r="G1824" s="87" t="s">
        <v>353</v>
      </c>
      <c r="H1824" s="17">
        <v>25701.120791038229</v>
      </c>
      <c r="I1824" s="48" t="s">
        <v>354</v>
      </c>
    </row>
    <row r="1825" spans="2:9" x14ac:dyDescent="0.3">
      <c r="B1825" s="16" t="s">
        <v>294</v>
      </c>
      <c r="C1825" s="16" t="s">
        <v>232</v>
      </c>
      <c r="D1825" s="16">
        <v>156</v>
      </c>
      <c r="E1825" s="16" t="s">
        <v>61</v>
      </c>
      <c r="F1825" s="16" t="s">
        <v>147</v>
      </c>
      <c r="G1825" s="87" t="s">
        <v>355</v>
      </c>
      <c r="H1825" s="17">
        <v>13376.968893648824</v>
      </c>
      <c r="I1825" s="48" t="s">
        <v>354</v>
      </c>
    </row>
    <row r="1826" spans="2:9" x14ac:dyDescent="0.3">
      <c r="B1826" s="16" t="s">
        <v>294</v>
      </c>
      <c r="C1826" s="16" t="s">
        <v>232</v>
      </c>
      <c r="D1826" s="16">
        <v>222</v>
      </c>
      <c r="E1826" s="16" t="s">
        <v>63</v>
      </c>
      <c r="F1826" s="16" t="s">
        <v>146</v>
      </c>
      <c r="G1826" s="87" t="s">
        <v>356</v>
      </c>
      <c r="H1826" s="17">
        <v>62766.40921502329</v>
      </c>
      <c r="I1826" s="48" t="s">
        <v>329</v>
      </c>
    </row>
    <row r="1827" spans="2:9" x14ac:dyDescent="0.3">
      <c r="B1827" s="16" t="s">
        <v>294</v>
      </c>
      <c r="C1827" s="16" t="s">
        <v>232</v>
      </c>
      <c r="D1827" s="16">
        <v>224</v>
      </c>
      <c r="E1827" s="16" t="s">
        <v>65</v>
      </c>
      <c r="F1827" s="16" t="s">
        <v>146</v>
      </c>
      <c r="G1827" s="87" t="s">
        <v>357</v>
      </c>
      <c r="H1827" s="17">
        <v>62766.40921502329</v>
      </c>
      <c r="I1827" s="48" t="s">
        <v>329</v>
      </c>
    </row>
    <row r="1828" spans="2:9" x14ac:dyDescent="0.3">
      <c r="B1828" s="16" t="s">
        <v>294</v>
      </c>
      <c r="C1828" s="16" t="s">
        <v>232</v>
      </c>
      <c r="D1828" s="16">
        <v>229</v>
      </c>
      <c r="E1828" s="16" t="s">
        <v>67</v>
      </c>
      <c r="F1828" s="16" t="s">
        <v>146</v>
      </c>
      <c r="G1828" s="87" t="s">
        <v>358</v>
      </c>
      <c r="H1828" s="17">
        <v>40262.032598365236</v>
      </c>
      <c r="I1828" s="48" t="s">
        <v>329</v>
      </c>
    </row>
    <row r="1829" spans="2:9" x14ac:dyDescent="0.3">
      <c r="B1829" s="16" t="s">
        <v>294</v>
      </c>
      <c r="C1829" s="16" t="s">
        <v>232</v>
      </c>
      <c r="D1829" s="16">
        <v>232</v>
      </c>
      <c r="E1829" s="16" t="s">
        <v>69</v>
      </c>
      <c r="F1829" s="16" t="s">
        <v>146</v>
      </c>
      <c r="G1829" s="87" t="s">
        <v>359</v>
      </c>
      <c r="H1829" s="17">
        <v>46586.44130967409</v>
      </c>
      <c r="I1829" s="48" t="s">
        <v>329</v>
      </c>
    </row>
    <row r="1830" spans="2:9" x14ac:dyDescent="0.3">
      <c r="B1830" s="16" t="s">
        <v>294</v>
      </c>
      <c r="C1830" s="16" t="s">
        <v>232</v>
      </c>
      <c r="D1830" s="16">
        <v>237</v>
      </c>
      <c r="E1830" s="16" t="s">
        <v>70</v>
      </c>
      <c r="F1830" s="16" t="s">
        <v>146</v>
      </c>
      <c r="G1830" s="87" t="s">
        <v>360</v>
      </c>
      <c r="H1830" s="17">
        <v>45901.784408649764</v>
      </c>
      <c r="I1830" s="48" t="s">
        <v>329</v>
      </c>
    </row>
    <row r="1831" spans="2:9" x14ac:dyDescent="0.3">
      <c r="B1831" s="16" t="s">
        <v>294</v>
      </c>
      <c r="C1831" s="16" t="s">
        <v>232</v>
      </c>
      <c r="D1831" s="16">
        <v>238</v>
      </c>
      <c r="E1831" s="16" t="s">
        <v>71</v>
      </c>
      <c r="F1831" s="16" t="s">
        <v>146</v>
      </c>
      <c r="G1831" s="87" t="s">
        <v>361</v>
      </c>
      <c r="H1831" s="17">
        <v>45901.784408649764</v>
      </c>
      <c r="I1831" s="48" t="s">
        <v>329</v>
      </c>
    </row>
    <row r="1832" spans="2:9" x14ac:dyDescent="0.3">
      <c r="B1832" s="16" t="s">
        <v>294</v>
      </c>
      <c r="C1832" s="16" t="s">
        <v>232</v>
      </c>
      <c r="D1832" s="16">
        <v>241</v>
      </c>
      <c r="E1832" s="16" t="s">
        <v>72</v>
      </c>
      <c r="F1832" s="16" t="s">
        <v>146</v>
      </c>
      <c r="G1832" s="87" t="s">
        <v>362</v>
      </c>
      <c r="H1832" s="17">
        <v>68853.959849925959</v>
      </c>
      <c r="I1832" s="48" t="s">
        <v>329</v>
      </c>
    </row>
    <row r="1833" spans="2:9" x14ac:dyDescent="0.3">
      <c r="B1833" s="16" t="s">
        <v>294</v>
      </c>
      <c r="C1833" s="16" t="s">
        <v>232</v>
      </c>
      <c r="D1833" s="16">
        <v>242</v>
      </c>
      <c r="E1833" s="16" t="s">
        <v>73</v>
      </c>
      <c r="F1833" s="16" t="s">
        <v>146</v>
      </c>
      <c r="G1833" s="87" t="s">
        <v>363</v>
      </c>
      <c r="H1833" s="17">
        <v>68853.959849925959</v>
      </c>
      <c r="I1833" s="48" t="s">
        <v>329</v>
      </c>
    </row>
    <row r="1834" spans="2:9" x14ac:dyDescent="0.3">
      <c r="B1834" s="16" t="s">
        <v>294</v>
      </c>
      <c r="C1834" s="16" t="s">
        <v>232</v>
      </c>
      <c r="D1834" s="16">
        <v>245</v>
      </c>
      <c r="E1834" s="16" t="s">
        <v>74</v>
      </c>
      <c r="F1834" s="16" t="s">
        <v>146</v>
      </c>
      <c r="G1834" s="87" t="s">
        <v>364</v>
      </c>
      <c r="H1834" s="17">
        <v>40632.902224521473</v>
      </c>
      <c r="I1834" s="48" t="s">
        <v>329</v>
      </c>
    </row>
    <row r="1835" spans="2:9" x14ac:dyDescent="0.3">
      <c r="B1835" s="16" t="s">
        <v>294</v>
      </c>
      <c r="C1835" s="16" t="s">
        <v>232</v>
      </c>
      <c r="D1835" s="16">
        <v>273</v>
      </c>
      <c r="E1835" s="16" t="s">
        <v>75</v>
      </c>
      <c r="F1835" s="16" t="s">
        <v>146</v>
      </c>
      <c r="G1835" s="87" t="s">
        <v>365</v>
      </c>
      <c r="H1835" s="17">
        <v>566689.9539022675</v>
      </c>
      <c r="I1835" s="48" t="s">
        <v>346</v>
      </c>
    </row>
    <row r="1836" spans="2:9" x14ac:dyDescent="0.3">
      <c r="B1836" s="16" t="s">
        <v>294</v>
      </c>
      <c r="C1836" s="16" t="s">
        <v>232</v>
      </c>
      <c r="D1836" s="16">
        <v>284</v>
      </c>
      <c r="E1836" s="16" t="s">
        <v>76</v>
      </c>
      <c r="F1836" s="16" t="s">
        <v>146</v>
      </c>
      <c r="G1836" s="87" t="s">
        <v>366</v>
      </c>
      <c r="H1836" s="17">
        <v>75014.588722193497</v>
      </c>
      <c r="I1836" s="48" t="s">
        <v>329</v>
      </c>
    </row>
    <row r="1837" spans="2:9" x14ac:dyDescent="0.3">
      <c r="B1837" s="16" t="s">
        <v>294</v>
      </c>
      <c r="C1837" s="16" t="s">
        <v>232</v>
      </c>
      <c r="D1837" s="16">
        <v>304</v>
      </c>
      <c r="E1837" s="16" t="s">
        <v>77</v>
      </c>
      <c r="F1837" s="16" t="s">
        <v>165</v>
      </c>
      <c r="G1837" s="87" t="s">
        <v>367</v>
      </c>
      <c r="H1837" s="17">
        <v>1491.1119185291211</v>
      </c>
      <c r="I1837" s="48" t="s">
        <v>368</v>
      </c>
    </row>
    <row r="1838" spans="2:9" x14ac:dyDescent="0.3">
      <c r="B1838" s="16" t="s">
        <v>294</v>
      </c>
      <c r="C1838" s="16" t="s">
        <v>232</v>
      </c>
      <c r="D1838" s="16">
        <v>305</v>
      </c>
      <c r="E1838" s="16" t="s">
        <v>78</v>
      </c>
      <c r="F1838" s="16" t="s">
        <v>165</v>
      </c>
      <c r="G1838" s="87" t="s">
        <v>369</v>
      </c>
      <c r="H1838" s="17">
        <v>10741.705465751824</v>
      </c>
      <c r="I1838" s="48" t="s">
        <v>368</v>
      </c>
    </row>
    <row r="1839" spans="2:9" x14ac:dyDescent="0.3">
      <c r="B1839" s="16" t="s">
        <v>294</v>
      </c>
      <c r="C1839" s="16" t="s">
        <v>232</v>
      </c>
      <c r="D1839" s="20">
        <v>426</v>
      </c>
      <c r="E1839" s="20" t="s">
        <v>79</v>
      </c>
      <c r="F1839" s="20" t="s">
        <v>146</v>
      </c>
      <c r="G1839" s="88" t="s">
        <v>370</v>
      </c>
      <c r="H1839" s="21">
        <v>66457.20292131562</v>
      </c>
      <c r="I1839" s="49" t="s">
        <v>329</v>
      </c>
    </row>
    <row r="1840" spans="2:9" x14ac:dyDescent="0.3">
      <c r="B1840" s="16" t="s">
        <v>294</v>
      </c>
      <c r="C1840" s="20" t="s">
        <v>233</v>
      </c>
      <c r="D1840" s="16">
        <v>4</v>
      </c>
      <c r="E1840" s="16" t="s">
        <v>5</v>
      </c>
      <c r="F1840" s="16" t="s">
        <v>160</v>
      </c>
      <c r="G1840" s="16" t="s">
        <v>326</v>
      </c>
      <c r="H1840" s="16">
        <v>4612.0445578957497</v>
      </c>
      <c r="I1840" s="16" t="s">
        <v>327</v>
      </c>
    </row>
    <row r="1841" spans="2:9" x14ac:dyDescent="0.3">
      <c r="B1841" s="16" t="s">
        <v>294</v>
      </c>
      <c r="C1841" s="20" t="s">
        <v>233</v>
      </c>
      <c r="D1841" s="16">
        <v>17</v>
      </c>
      <c r="E1841" s="16" t="s">
        <v>9</v>
      </c>
      <c r="F1841" s="16" t="s">
        <v>146</v>
      </c>
      <c r="G1841" s="16" t="s">
        <v>328</v>
      </c>
      <c r="H1841" s="16">
        <v>46561.575223755826</v>
      </c>
      <c r="I1841" s="16" t="s">
        <v>329</v>
      </c>
    </row>
    <row r="1842" spans="2:9" x14ac:dyDescent="0.3">
      <c r="B1842" s="16" t="s">
        <v>294</v>
      </c>
      <c r="C1842" s="20" t="s">
        <v>233</v>
      </c>
      <c r="D1842" s="16">
        <v>21</v>
      </c>
      <c r="E1842" s="16" t="s">
        <v>13</v>
      </c>
      <c r="F1842" s="16" t="s">
        <v>146</v>
      </c>
      <c r="G1842" s="16" t="s">
        <v>330</v>
      </c>
      <c r="H1842" s="16">
        <v>107215.69026267809</v>
      </c>
      <c r="I1842" s="16" t="s">
        <v>329</v>
      </c>
    </row>
    <row r="1843" spans="2:9" x14ac:dyDescent="0.3">
      <c r="B1843" s="16" t="s">
        <v>294</v>
      </c>
      <c r="C1843" s="20" t="s">
        <v>233</v>
      </c>
      <c r="D1843" s="16">
        <v>28</v>
      </c>
      <c r="E1843" s="16" t="s">
        <v>17</v>
      </c>
      <c r="F1843" s="16" t="s">
        <v>146</v>
      </c>
      <c r="G1843" s="16" t="s">
        <v>331</v>
      </c>
      <c r="H1843" s="16">
        <v>82624.751819911107</v>
      </c>
      <c r="I1843" s="16" t="s">
        <v>329</v>
      </c>
    </row>
    <row r="1844" spans="2:9" x14ac:dyDescent="0.3">
      <c r="B1844" s="16" t="s">
        <v>294</v>
      </c>
      <c r="C1844" s="20" t="s">
        <v>233</v>
      </c>
      <c r="D1844" s="16">
        <v>29</v>
      </c>
      <c r="E1844" s="16" t="s">
        <v>21</v>
      </c>
      <c r="F1844" s="16" t="s">
        <v>146</v>
      </c>
      <c r="G1844" s="16" t="s">
        <v>332</v>
      </c>
      <c r="H1844" s="16">
        <v>82624.751819911107</v>
      </c>
      <c r="I1844" s="16" t="s">
        <v>329</v>
      </c>
    </row>
    <row r="1845" spans="2:9" x14ac:dyDescent="0.3">
      <c r="B1845" s="16" t="s">
        <v>294</v>
      </c>
      <c r="C1845" s="20" t="s">
        <v>233</v>
      </c>
      <c r="D1845" s="16">
        <v>30</v>
      </c>
      <c r="E1845" s="16" t="s">
        <v>25</v>
      </c>
      <c r="F1845" s="16" t="s">
        <v>146</v>
      </c>
      <c r="G1845" s="16" t="s">
        <v>333</v>
      </c>
      <c r="H1845" s="16">
        <v>82624.751819911107</v>
      </c>
      <c r="I1845" s="16" t="s">
        <v>329</v>
      </c>
    </row>
    <row r="1846" spans="2:9" x14ac:dyDescent="0.3">
      <c r="B1846" s="16" t="s">
        <v>294</v>
      </c>
      <c r="C1846" s="20" t="s">
        <v>233</v>
      </c>
      <c r="D1846" s="16">
        <v>31</v>
      </c>
      <c r="E1846" s="16" t="s">
        <v>29</v>
      </c>
      <c r="F1846" s="16" t="s">
        <v>146</v>
      </c>
      <c r="G1846" s="16" t="s">
        <v>334</v>
      </c>
      <c r="H1846" s="16">
        <v>82624.751819911107</v>
      </c>
      <c r="I1846" s="16" t="s">
        <v>329</v>
      </c>
    </row>
    <row r="1847" spans="2:9" x14ac:dyDescent="0.3">
      <c r="B1847" s="16" t="s">
        <v>294</v>
      </c>
      <c r="C1847" s="20" t="s">
        <v>233</v>
      </c>
      <c r="D1847" s="16">
        <v>39</v>
      </c>
      <c r="E1847" s="16" t="s">
        <v>33</v>
      </c>
      <c r="F1847" s="16" t="s">
        <v>335</v>
      </c>
      <c r="G1847" s="16" t="s">
        <v>336</v>
      </c>
      <c r="H1847" s="16">
        <v>111.85805097527566</v>
      </c>
      <c r="I1847" s="16" t="s">
        <v>337</v>
      </c>
    </row>
    <row r="1848" spans="2:9" x14ac:dyDescent="0.3">
      <c r="B1848" s="16" t="s">
        <v>294</v>
      </c>
      <c r="C1848" s="20" t="s">
        <v>233</v>
      </c>
      <c r="D1848" s="16">
        <v>45</v>
      </c>
      <c r="E1848" s="16" t="s">
        <v>35</v>
      </c>
      <c r="F1848" s="16" t="s">
        <v>160</v>
      </c>
      <c r="G1848" s="16" t="s">
        <v>338</v>
      </c>
      <c r="H1848" s="16">
        <v>9520</v>
      </c>
      <c r="I1848" s="16" t="s">
        <v>327</v>
      </c>
    </row>
    <row r="1849" spans="2:9" x14ac:dyDescent="0.3">
      <c r="B1849" s="16" t="s">
        <v>294</v>
      </c>
      <c r="C1849" s="20" t="s">
        <v>233</v>
      </c>
      <c r="D1849" s="16">
        <v>66</v>
      </c>
      <c r="E1849" s="16" t="s">
        <v>37</v>
      </c>
      <c r="F1849" s="16" t="s">
        <v>160</v>
      </c>
      <c r="G1849" s="16" t="s">
        <v>339</v>
      </c>
      <c r="H1849" s="16">
        <v>4789.1811278285577</v>
      </c>
      <c r="I1849" s="16" t="s">
        <v>327</v>
      </c>
    </row>
    <row r="1850" spans="2:9" x14ac:dyDescent="0.3">
      <c r="B1850" s="16" t="s">
        <v>294</v>
      </c>
      <c r="C1850" s="20" t="s">
        <v>233</v>
      </c>
      <c r="D1850" s="16">
        <v>67</v>
      </c>
      <c r="E1850" s="16" t="s">
        <v>39</v>
      </c>
      <c r="F1850" s="16" t="s">
        <v>160</v>
      </c>
      <c r="G1850" s="16" t="s">
        <v>340</v>
      </c>
      <c r="H1850" s="16">
        <v>4789.1811278285577</v>
      </c>
      <c r="I1850" s="16" t="s">
        <v>327</v>
      </c>
    </row>
    <row r="1851" spans="2:9" x14ac:dyDescent="0.3">
      <c r="B1851" s="16" t="s">
        <v>294</v>
      </c>
      <c r="C1851" s="20" t="s">
        <v>233</v>
      </c>
      <c r="D1851" s="16">
        <v>77</v>
      </c>
      <c r="E1851" s="16" t="s">
        <v>41</v>
      </c>
      <c r="F1851" s="16" t="s">
        <v>160</v>
      </c>
      <c r="G1851" s="16" t="s">
        <v>341</v>
      </c>
      <c r="H1851" s="16">
        <v>1725</v>
      </c>
      <c r="I1851" s="16" t="s">
        <v>342</v>
      </c>
    </row>
    <row r="1852" spans="2:9" x14ac:dyDescent="0.3">
      <c r="B1852" s="16" t="s">
        <v>294</v>
      </c>
      <c r="C1852" s="20" t="s">
        <v>233</v>
      </c>
      <c r="D1852" s="16">
        <v>87</v>
      </c>
      <c r="E1852" s="16" t="s">
        <v>43</v>
      </c>
      <c r="F1852" s="16" t="s">
        <v>160</v>
      </c>
      <c r="G1852" s="16" t="s">
        <v>343</v>
      </c>
      <c r="H1852" s="16">
        <v>3622.9549999999999</v>
      </c>
      <c r="I1852" s="16" t="s">
        <v>342</v>
      </c>
    </row>
    <row r="1853" spans="2:9" x14ac:dyDescent="0.3">
      <c r="B1853" s="16" t="s">
        <v>294</v>
      </c>
      <c r="C1853" s="20" t="s">
        <v>233</v>
      </c>
      <c r="D1853" s="16">
        <v>102</v>
      </c>
      <c r="E1853" s="16" t="s">
        <v>45</v>
      </c>
      <c r="F1853" s="16" t="s">
        <v>160</v>
      </c>
      <c r="G1853" s="16" t="s">
        <v>344</v>
      </c>
      <c r="H1853" s="16">
        <v>676.15348965742544</v>
      </c>
      <c r="I1853" s="16" t="s">
        <v>342</v>
      </c>
    </row>
    <row r="1854" spans="2:9" x14ac:dyDescent="0.3">
      <c r="B1854" s="16" t="s">
        <v>294</v>
      </c>
      <c r="C1854" s="20" t="s">
        <v>233</v>
      </c>
      <c r="D1854" s="16">
        <v>113</v>
      </c>
      <c r="E1854" s="16" t="s">
        <v>47</v>
      </c>
      <c r="F1854" s="16" t="s">
        <v>146</v>
      </c>
      <c r="G1854" s="16" t="s">
        <v>345</v>
      </c>
      <c r="H1854" s="16">
        <v>689724</v>
      </c>
      <c r="I1854" s="16" t="s">
        <v>346</v>
      </c>
    </row>
    <row r="1855" spans="2:9" x14ac:dyDescent="0.3">
      <c r="B1855" s="16" t="s">
        <v>294</v>
      </c>
      <c r="C1855" s="20" t="s">
        <v>233</v>
      </c>
      <c r="D1855" s="16">
        <v>114</v>
      </c>
      <c r="E1855" s="16" t="s">
        <v>49</v>
      </c>
      <c r="F1855" s="16" t="s">
        <v>146</v>
      </c>
      <c r="G1855" s="16" t="s">
        <v>347</v>
      </c>
      <c r="H1855" s="16">
        <v>730184</v>
      </c>
      <c r="I1855" s="16" t="s">
        <v>346</v>
      </c>
    </row>
    <row r="1856" spans="2:9" x14ac:dyDescent="0.3">
      <c r="B1856" s="16" t="s">
        <v>294</v>
      </c>
      <c r="C1856" s="20" t="s">
        <v>233</v>
      </c>
      <c r="D1856" s="16">
        <v>118</v>
      </c>
      <c r="E1856" s="16" t="s">
        <v>51</v>
      </c>
      <c r="F1856" s="16" t="s">
        <v>146</v>
      </c>
      <c r="G1856" s="16" t="s">
        <v>348</v>
      </c>
      <c r="H1856" s="16">
        <v>583071</v>
      </c>
      <c r="I1856" s="16" t="s">
        <v>346</v>
      </c>
    </row>
    <row r="1857" spans="2:9" x14ac:dyDescent="0.3">
      <c r="B1857" s="16" t="s">
        <v>294</v>
      </c>
      <c r="C1857" s="20" t="s">
        <v>233</v>
      </c>
      <c r="D1857" s="16">
        <v>131</v>
      </c>
      <c r="E1857" s="16" t="s">
        <v>53</v>
      </c>
      <c r="F1857" s="16" t="s">
        <v>146</v>
      </c>
      <c r="G1857" s="16" t="s">
        <v>349</v>
      </c>
      <c r="H1857" s="16">
        <v>8106.4390986043773</v>
      </c>
      <c r="I1857" s="16" t="s">
        <v>337</v>
      </c>
    </row>
    <row r="1858" spans="2:9" x14ac:dyDescent="0.3">
      <c r="B1858" s="16" t="s">
        <v>294</v>
      </c>
      <c r="C1858" s="20" t="s">
        <v>233</v>
      </c>
      <c r="D1858" s="16">
        <v>137</v>
      </c>
      <c r="E1858" s="16" t="s">
        <v>55</v>
      </c>
      <c r="F1858" s="16" t="s">
        <v>160</v>
      </c>
      <c r="G1858" s="16" t="s">
        <v>350</v>
      </c>
      <c r="H1858" s="16">
        <v>8284.3754368187456</v>
      </c>
      <c r="I1858" s="16" t="s">
        <v>351</v>
      </c>
    </row>
    <row r="1859" spans="2:9" x14ac:dyDescent="0.3">
      <c r="B1859" s="16" t="s">
        <v>294</v>
      </c>
      <c r="C1859" s="20" t="s">
        <v>233</v>
      </c>
      <c r="D1859" s="16">
        <v>143</v>
      </c>
      <c r="E1859" s="16" t="s">
        <v>57</v>
      </c>
      <c r="F1859" s="16" t="s">
        <v>335</v>
      </c>
      <c r="G1859" s="16" t="s">
        <v>352</v>
      </c>
      <c r="H1859" s="16">
        <v>2688.02</v>
      </c>
      <c r="I1859" s="16" t="s">
        <v>342</v>
      </c>
    </row>
    <row r="1860" spans="2:9" x14ac:dyDescent="0.3">
      <c r="B1860" s="16" t="s">
        <v>294</v>
      </c>
      <c r="C1860" s="20" t="s">
        <v>233</v>
      </c>
      <c r="D1860" s="16">
        <v>155</v>
      </c>
      <c r="E1860" s="16" t="s">
        <v>59</v>
      </c>
      <c r="F1860" s="16" t="s">
        <v>147</v>
      </c>
      <c r="G1860" s="16" t="s">
        <v>353</v>
      </c>
      <c r="H1860" s="16">
        <v>25701.120791038229</v>
      </c>
      <c r="I1860" s="16" t="s">
        <v>354</v>
      </c>
    </row>
    <row r="1861" spans="2:9" x14ac:dyDescent="0.3">
      <c r="B1861" s="16" t="s">
        <v>294</v>
      </c>
      <c r="C1861" s="20" t="s">
        <v>233</v>
      </c>
      <c r="D1861" s="16">
        <v>156</v>
      </c>
      <c r="E1861" s="16" t="s">
        <v>61</v>
      </c>
      <c r="F1861" s="16" t="s">
        <v>147</v>
      </c>
      <c r="G1861" s="16" t="s">
        <v>355</v>
      </c>
      <c r="H1861" s="16">
        <v>13376.968893648824</v>
      </c>
      <c r="I1861" s="16" t="s">
        <v>354</v>
      </c>
    </row>
    <row r="1862" spans="2:9" x14ac:dyDescent="0.3">
      <c r="B1862" s="16" t="s">
        <v>294</v>
      </c>
      <c r="C1862" s="20" t="s">
        <v>233</v>
      </c>
      <c r="D1862" s="16">
        <v>222</v>
      </c>
      <c r="E1862" s="16" t="s">
        <v>63</v>
      </c>
      <c r="F1862" s="16" t="s">
        <v>146</v>
      </c>
      <c r="G1862" s="16" t="s">
        <v>356</v>
      </c>
      <c r="H1862" s="16">
        <v>61261.914123124676</v>
      </c>
      <c r="I1862" s="16" t="s">
        <v>329</v>
      </c>
    </row>
    <row r="1863" spans="2:9" x14ac:dyDescent="0.3">
      <c r="B1863" s="16" t="s">
        <v>294</v>
      </c>
      <c r="C1863" s="20" t="s">
        <v>233</v>
      </c>
      <c r="D1863" s="16">
        <v>224</v>
      </c>
      <c r="E1863" s="16" t="s">
        <v>65</v>
      </c>
      <c r="F1863" s="16" t="s">
        <v>146</v>
      </c>
      <c r="G1863" s="16" t="s">
        <v>357</v>
      </c>
      <c r="H1863" s="16">
        <v>61261.914123124676</v>
      </c>
      <c r="I1863" s="16" t="s">
        <v>329</v>
      </c>
    </row>
    <row r="1864" spans="2:9" x14ac:dyDescent="0.3">
      <c r="B1864" s="16" t="s">
        <v>294</v>
      </c>
      <c r="C1864" s="20" t="s">
        <v>233</v>
      </c>
      <c r="D1864" s="16">
        <v>229</v>
      </c>
      <c r="E1864" s="16" t="s">
        <v>67</v>
      </c>
      <c r="F1864" s="16" t="s">
        <v>146</v>
      </c>
      <c r="G1864" s="16" t="s">
        <v>358</v>
      </c>
      <c r="H1864" s="16">
        <v>28755.592343507502</v>
      </c>
      <c r="I1864" s="16" t="s">
        <v>329</v>
      </c>
    </row>
    <row r="1865" spans="2:9" x14ac:dyDescent="0.3">
      <c r="B1865" s="16" t="s">
        <v>294</v>
      </c>
      <c r="C1865" s="20" t="s">
        <v>233</v>
      </c>
      <c r="D1865" s="16">
        <v>232</v>
      </c>
      <c r="E1865" s="16" t="s">
        <v>69</v>
      </c>
      <c r="F1865" s="16" t="s">
        <v>146</v>
      </c>
      <c r="G1865" s="16" t="s">
        <v>359</v>
      </c>
      <c r="H1865" s="16">
        <v>49384.604242110719</v>
      </c>
      <c r="I1865" s="16" t="s">
        <v>329</v>
      </c>
    </row>
    <row r="1866" spans="2:9" x14ac:dyDescent="0.3">
      <c r="B1866" s="16" t="s">
        <v>294</v>
      </c>
      <c r="C1866" s="20" t="s">
        <v>233</v>
      </c>
      <c r="D1866" s="16">
        <v>237</v>
      </c>
      <c r="E1866" s="16" t="s">
        <v>70</v>
      </c>
      <c r="F1866" s="16" t="s">
        <v>146</v>
      </c>
      <c r="G1866" s="16" t="s">
        <v>360</v>
      </c>
      <c r="H1866" s="16">
        <v>48759.482669425764</v>
      </c>
      <c r="I1866" s="16" t="s">
        <v>329</v>
      </c>
    </row>
    <row r="1867" spans="2:9" x14ac:dyDescent="0.3">
      <c r="B1867" s="16" t="s">
        <v>294</v>
      </c>
      <c r="C1867" s="20" t="s">
        <v>233</v>
      </c>
      <c r="D1867" s="16">
        <v>238</v>
      </c>
      <c r="E1867" s="16" t="s">
        <v>71</v>
      </c>
      <c r="F1867" s="16" t="s">
        <v>146</v>
      </c>
      <c r="G1867" s="16" t="s">
        <v>361</v>
      </c>
      <c r="H1867" s="16">
        <v>48759.482669425764</v>
      </c>
      <c r="I1867" s="16" t="s">
        <v>329</v>
      </c>
    </row>
    <row r="1868" spans="2:9" x14ac:dyDescent="0.3">
      <c r="B1868" s="16" t="s">
        <v>294</v>
      </c>
      <c r="C1868" s="20" t="s">
        <v>233</v>
      </c>
      <c r="D1868" s="16">
        <v>241</v>
      </c>
      <c r="E1868" s="16" t="s">
        <v>72</v>
      </c>
      <c r="F1868" s="16" t="s">
        <v>146</v>
      </c>
      <c r="G1868" s="16" t="s">
        <v>362</v>
      </c>
      <c r="H1868" s="16">
        <v>68853.959849925959</v>
      </c>
      <c r="I1868" s="16" t="s">
        <v>329</v>
      </c>
    </row>
    <row r="1869" spans="2:9" x14ac:dyDescent="0.3">
      <c r="B1869" s="16" t="s">
        <v>294</v>
      </c>
      <c r="C1869" s="20" t="s">
        <v>233</v>
      </c>
      <c r="D1869" s="16">
        <v>242</v>
      </c>
      <c r="E1869" s="16" t="s">
        <v>73</v>
      </c>
      <c r="F1869" s="16" t="s">
        <v>146</v>
      </c>
      <c r="G1869" s="16" t="s">
        <v>363</v>
      </c>
      <c r="H1869" s="16">
        <v>68853.959849925959</v>
      </c>
      <c r="I1869" s="16" t="s">
        <v>329</v>
      </c>
    </row>
    <row r="1870" spans="2:9" x14ac:dyDescent="0.3">
      <c r="B1870" s="16" t="s">
        <v>294</v>
      </c>
      <c r="C1870" s="20" t="s">
        <v>233</v>
      </c>
      <c r="D1870" s="16">
        <v>245</v>
      </c>
      <c r="E1870" s="16" t="s">
        <v>74</v>
      </c>
      <c r="F1870" s="16" t="s">
        <v>146</v>
      </c>
      <c r="G1870" s="16" t="s">
        <v>364</v>
      </c>
      <c r="H1870" s="16">
        <v>48759.482669425764</v>
      </c>
      <c r="I1870" s="16" t="s">
        <v>329</v>
      </c>
    </row>
    <row r="1871" spans="2:9" x14ac:dyDescent="0.3">
      <c r="B1871" s="16" t="s">
        <v>294</v>
      </c>
      <c r="C1871" s="20" t="s">
        <v>233</v>
      </c>
      <c r="D1871" s="16">
        <v>273</v>
      </c>
      <c r="E1871" s="16" t="s">
        <v>75</v>
      </c>
      <c r="F1871" s="16" t="s">
        <v>146</v>
      </c>
      <c r="G1871" s="16" t="s">
        <v>365</v>
      </c>
      <c r="H1871" s="16">
        <v>566689.9539022675</v>
      </c>
      <c r="I1871" s="16" t="s">
        <v>346</v>
      </c>
    </row>
    <row r="1872" spans="2:9" x14ac:dyDescent="0.3">
      <c r="B1872" s="16" t="s">
        <v>294</v>
      </c>
      <c r="C1872" s="20" t="s">
        <v>233</v>
      </c>
      <c r="D1872" s="16">
        <v>284</v>
      </c>
      <c r="E1872" s="16" t="s">
        <v>76</v>
      </c>
      <c r="F1872" s="16" t="s">
        <v>146</v>
      </c>
      <c r="G1872" s="16" t="s">
        <v>366</v>
      </c>
      <c r="H1872" s="16">
        <v>75014.588722193497</v>
      </c>
      <c r="I1872" s="16" t="s">
        <v>329</v>
      </c>
    </row>
    <row r="1873" spans="2:9" x14ac:dyDescent="0.3">
      <c r="B1873" s="16" t="s">
        <v>294</v>
      </c>
      <c r="C1873" s="20" t="s">
        <v>233</v>
      </c>
      <c r="D1873" s="16">
        <v>304</v>
      </c>
      <c r="E1873" s="16" t="s">
        <v>77</v>
      </c>
      <c r="F1873" s="16" t="s">
        <v>165</v>
      </c>
      <c r="G1873" s="16" t="s">
        <v>367</v>
      </c>
      <c r="H1873" s="16">
        <v>1491.1119185291211</v>
      </c>
      <c r="I1873" s="16" t="s">
        <v>368</v>
      </c>
    </row>
    <row r="1874" spans="2:9" x14ac:dyDescent="0.3">
      <c r="B1874" s="16" t="s">
        <v>294</v>
      </c>
      <c r="C1874" s="20" t="s">
        <v>233</v>
      </c>
      <c r="D1874" s="16">
        <v>305</v>
      </c>
      <c r="E1874" s="16" t="s">
        <v>78</v>
      </c>
      <c r="F1874" s="16" t="s">
        <v>165</v>
      </c>
      <c r="G1874" s="16" t="s">
        <v>369</v>
      </c>
      <c r="H1874" s="16">
        <v>10741.705465751824</v>
      </c>
      <c r="I1874" s="16" t="s">
        <v>368</v>
      </c>
    </row>
    <row r="1875" spans="2:9" x14ac:dyDescent="0.3">
      <c r="B1875" s="16" t="s">
        <v>294</v>
      </c>
      <c r="C1875" s="20" t="s">
        <v>233</v>
      </c>
      <c r="D1875" s="16">
        <v>426</v>
      </c>
      <c r="E1875" s="16" t="s">
        <v>79</v>
      </c>
      <c r="F1875" s="16" t="s">
        <v>146</v>
      </c>
      <c r="G1875" s="16" t="s">
        <v>370</v>
      </c>
      <c r="H1875" s="16">
        <v>66457.20292131562</v>
      </c>
      <c r="I1875" s="16" t="s">
        <v>329</v>
      </c>
    </row>
    <row r="1876" spans="2:9" x14ac:dyDescent="0.3">
      <c r="B1876" s="16" t="s">
        <v>294</v>
      </c>
      <c r="C1876" s="16" t="s">
        <v>201</v>
      </c>
      <c r="D1876" s="16">
        <v>4</v>
      </c>
      <c r="E1876" s="16" t="s">
        <v>5</v>
      </c>
      <c r="F1876" s="16" t="s">
        <v>160</v>
      </c>
      <c r="G1876" s="87" t="s">
        <v>326</v>
      </c>
      <c r="H1876" s="17">
        <v>4612.0445578957497</v>
      </c>
      <c r="I1876" s="48" t="s">
        <v>327</v>
      </c>
    </row>
    <row r="1877" spans="2:9" x14ac:dyDescent="0.3">
      <c r="B1877" s="16" t="s">
        <v>294</v>
      </c>
      <c r="C1877" s="16" t="s">
        <v>201</v>
      </c>
      <c r="D1877" s="16">
        <v>17</v>
      </c>
      <c r="E1877" s="16" t="s">
        <v>9</v>
      </c>
      <c r="F1877" s="16" t="s">
        <v>146</v>
      </c>
      <c r="G1877" s="87" t="s">
        <v>328</v>
      </c>
      <c r="H1877" s="17">
        <v>46561.575223755826</v>
      </c>
      <c r="I1877" s="48" t="s">
        <v>329</v>
      </c>
    </row>
    <row r="1878" spans="2:9" x14ac:dyDescent="0.3">
      <c r="B1878" s="16" t="s">
        <v>294</v>
      </c>
      <c r="C1878" s="16" t="s">
        <v>201</v>
      </c>
      <c r="D1878" s="16">
        <v>21</v>
      </c>
      <c r="E1878" s="16" t="s">
        <v>13</v>
      </c>
      <c r="F1878" s="16" t="s">
        <v>146</v>
      </c>
      <c r="G1878" s="87" t="s">
        <v>330</v>
      </c>
      <c r="H1878" s="17">
        <v>100389.5018768109</v>
      </c>
      <c r="I1878" s="48" t="s">
        <v>329</v>
      </c>
    </row>
    <row r="1879" spans="2:9" x14ac:dyDescent="0.3">
      <c r="B1879" s="16" t="s">
        <v>294</v>
      </c>
      <c r="C1879" s="16" t="s">
        <v>201</v>
      </c>
      <c r="D1879" s="16">
        <v>28</v>
      </c>
      <c r="E1879" s="16" t="s">
        <v>17</v>
      </c>
      <c r="F1879" s="16" t="s">
        <v>146</v>
      </c>
      <c r="G1879" s="87" t="s">
        <v>331</v>
      </c>
      <c r="H1879" s="17">
        <v>82624.751819911107</v>
      </c>
      <c r="I1879" s="48" t="s">
        <v>329</v>
      </c>
    </row>
    <row r="1880" spans="2:9" x14ac:dyDescent="0.3">
      <c r="B1880" s="16" t="s">
        <v>294</v>
      </c>
      <c r="C1880" s="16" t="s">
        <v>201</v>
      </c>
      <c r="D1880" s="16">
        <v>29</v>
      </c>
      <c r="E1880" s="16" t="s">
        <v>21</v>
      </c>
      <c r="F1880" s="16" t="s">
        <v>146</v>
      </c>
      <c r="G1880" s="87" t="s">
        <v>332</v>
      </c>
      <c r="H1880" s="17">
        <v>82624.751819911107</v>
      </c>
      <c r="I1880" s="48" t="s">
        <v>329</v>
      </c>
    </row>
    <row r="1881" spans="2:9" x14ac:dyDescent="0.3">
      <c r="B1881" s="16" t="s">
        <v>294</v>
      </c>
      <c r="C1881" s="16" t="s">
        <v>201</v>
      </c>
      <c r="D1881" s="16">
        <v>30</v>
      </c>
      <c r="E1881" s="16" t="s">
        <v>25</v>
      </c>
      <c r="F1881" s="16" t="s">
        <v>146</v>
      </c>
      <c r="G1881" s="87" t="s">
        <v>333</v>
      </c>
      <c r="H1881" s="17">
        <v>82624.751819911107</v>
      </c>
      <c r="I1881" s="48" t="s">
        <v>329</v>
      </c>
    </row>
    <row r="1882" spans="2:9" x14ac:dyDescent="0.3">
      <c r="B1882" s="16" t="s">
        <v>294</v>
      </c>
      <c r="C1882" s="16" t="s">
        <v>201</v>
      </c>
      <c r="D1882" s="16">
        <v>31</v>
      </c>
      <c r="E1882" s="16" t="s">
        <v>29</v>
      </c>
      <c r="F1882" s="16" t="s">
        <v>146</v>
      </c>
      <c r="G1882" s="87" t="s">
        <v>334</v>
      </c>
      <c r="H1882" s="17">
        <v>82624.751819911107</v>
      </c>
      <c r="I1882" s="48" t="s">
        <v>329</v>
      </c>
    </row>
    <row r="1883" spans="2:9" x14ac:dyDescent="0.3">
      <c r="B1883" s="16" t="s">
        <v>294</v>
      </c>
      <c r="C1883" s="16" t="s">
        <v>201</v>
      </c>
      <c r="D1883" s="16">
        <v>39</v>
      </c>
      <c r="E1883" s="16" t="s">
        <v>33</v>
      </c>
      <c r="F1883" s="16" t="s">
        <v>335</v>
      </c>
      <c r="G1883" s="87" t="s">
        <v>336</v>
      </c>
      <c r="H1883" s="17">
        <v>111.85805097527566</v>
      </c>
      <c r="I1883" s="48" t="s">
        <v>337</v>
      </c>
    </row>
    <row r="1884" spans="2:9" x14ac:dyDescent="0.3">
      <c r="B1884" s="16" t="s">
        <v>294</v>
      </c>
      <c r="C1884" s="16" t="s">
        <v>201</v>
      </c>
      <c r="D1884" s="16">
        <v>45</v>
      </c>
      <c r="E1884" s="16" t="s">
        <v>35</v>
      </c>
      <c r="F1884" s="16" t="s">
        <v>160</v>
      </c>
      <c r="G1884" s="87" t="s">
        <v>338</v>
      </c>
      <c r="H1884" s="17">
        <v>9520</v>
      </c>
      <c r="I1884" s="48" t="s">
        <v>327</v>
      </c>
    </row>
    <row r="1885" spans="2:9" x14ac:dyDescent="0.3">
      <c r="B1885" s="16" t="s">
        <v>294</v>
      </c>
      <c r="C1885" s="16" t="s">
        <v>201</v>
      </c>
      <c r="D1885" s="16">
        <v>66</v>
      </c>
      <c r="E1885" s="16" t="s">
        <v>37</v>
      </c>
      <c r="F1885" s="16" t="s">
        <v>160</v>
      </c>
      <c r="G1885" s="87" t="s">
        <v>339</v>
      </c>
      <c r="H1885" s="17">
        <v>4789.1811278285577</v>
      </c>
      <c r="I1885" s="48" t="s">
        <v>327</v>
      </c>
    </row>
    <row r="1886" spans="2:9" x14ac:dyDescent="0.3">
      <c r="B1886" s="16" t="s">
        <v>294</v>
      </c>
      <c r="C1886" s="16" t="s">
        <v>201</v>
      </c>
      <c r="D1886" s="16">
        <v>67</v>
      </c>
      <c r="E1886" s="16" t="s">
        <v>39</v>
      </c>
      <c r="F1886" s="16" t="s">
        <v>160</v>
      </c>
      <c r="G1886" s="87" t="s">
        <v>340</v>
      </c>
      <c r="H1886" s="17">
        <v>4789.1811278285577</v>
      </c>
      <c r="I1886" s="48" t="s">
        <v>327</v>
      </c>
    </row>
    <row r="1887" spans="2:9" x14ac:dyDescent="0.3">
      <c r="B1887" s="16" t="s">
        <v>294</v>
      </c>
      <c r="C1887" s="16" t="s">
        <v>201</v>
      </c>
      <c r="D1887" s="16">
        <v>77</v>
      </c>
      <c r="E1887" s="16" t="s">
        <v>41</v>
      </c>
      <c r="F1887" s="16" t="s">
        <v>160</v>
      </c>
      <c r="G1887" s="87" t="s">
        <v>341</v>
      </c>
      <c r="H1887" s="17">
        <v>1725</v>
      </c>
      <c r="I1887" s="48" t="s">
        <v>342</v>
      </c>
    </row>
    <row r="1888" spans="2:9" x14ac:dyDescent="0.3">
      <c r="B1888" s="16" t="s">
        <v>294</v>
      </c>
      <c r="C1888" s="16" t="s">
        <v>201</v>
      </c>
      <c r="D1888" s="16">
        <v>87</v>
      </c>
      <c r="E1888" s="16" t="s">
        <v>43</v>
      </c>
      <c r="F1888" s="16" t="s">
        <v>160</v>
      </c>
      <c r="G1888" s="87" t="s">
        <v>343</v>
      </c>
      <c r="H1888" s="17">
        <v>3622.9549999999999</v>
      </c>
      <c r="I1888" s="48" t="s">
        <v>342</v>
      </c>
    </row>
    <row r="1889" spans="2:9" x14ac:dyDescent="0.3">
      <c r="B1889" s="16" t="s">
        <v>294</v>
      </c>
      <c r="C1889" s="16" t="s">
        <v>201</v>
      </c>
      <c r="D1889" s="16">
        <v>102</v>
      </c>
      <c r="E1889" s="16" t="s">
        <v>45</v>
      </c>
      <c r="F1889" s="16" t="s">
        <v>160</v>
      </c>
      <c r="G1889" s="87" t="s">
        <v>344</v>
      </c>
      <c r="H1889" s="17">
        <v>676.15348965742544</v>
      </c>
      <c r="I1889" s="48" t="s">
        <v>342</v>
      </c>
    </row>
    <row r="1890" spans="2:9" x14ac:dyDescent="0.3">
      <c r="B1890" s="16" t="s">
        <v>294</v>
      </c>
      <c r="C1890" s="16" t="s">
        <v>201</v>
      </c>
      <c r="D1890" s="16">
        <v>113</v>
      </c>
      <c r="E1890" s="16" t="s">
        <v>47</v>
      </c>
      <c r="F1890" s="16" t="s">
        <v>146</v>
      </c>
      <c r="G1890" s="87" t="s">
        <v>345</v>
      </c>
      <c r="H1890" s="17">
        <v>689724</v>
      </c>
      <c r="I1890" s="48" t="s">
        <v>346</v>
      </c>
    </row>
    <row r="1891" spans="2:9" x14ac:dyDescent="0.3">
      <c r="B1891" s="16" t="s">
        <v>294</v>
      </c>
      <c r="C1891" s="16" t="s">
        <v>201</v>
      </c>
      <c r="D1891" s="16">
        <v>114</v>
      </c>
      <c r="E1891" s="16" t="s">
        <v>49</v>
      </c>
      <c r="F1891" s="16" t="s">
        <v>146</v>
      </c>
      <c r="G1891" s="87" t="s">
        <v>347</v>
      </c>
      <c r="H1891" s="17">
        <v>730184</v>
      </c>
      <c r="I1891" s="48" t="s">
        <v>346</v>
      </c>
    </row>
    <row r="1892" spans="2:9" x14ac:dyDescent="0.3">
      <c r="B1892" s="16" t="s">
        <v>294</v>
      </c>
      <c r="C1892" s="16" t="s">
        <v>201</v>
      </c>
      <c r="D1892" s="16">
        <v>118</v>
      </c>
      <c r="E1892" s="16" t="s">
        <v>51</v>
      </c>
      <c r="F1892" s="16" t="s">
        <v>146</v>
      </c>
      <c r="G1892" s="87" t="s">
        <v>348</v>
      </c>
      <c r="H1892" s="17">
        <v>583071</v>
      </c>
      <c r="I1892" s="48" t="s">
        <v>346</v>
      </c>
    </row>
    <row r="1893" spans="2:9" x14ac:dyDescent="0.3">
      <c r="B1893" s="16" t="s">
        <v>294</v>
      </c>
      <c r="C1893" s="16" t="s">
        <v>201</v>
      </c>
      <c r="D1893" s="16">
        <v>131</v>
      </c>
      <c r="E1893" s="16" t="s">
        <v>53</v>
      </c>
      <c r="F1893" s="16" t="s">
        <v>146</v>
      </c>
      <c r="G1893" s="87" t="s">
        <v>349</v>
      </c>
      <c r="H1893" s="17">
        <v>7926.7463652519828</v>
      </c>
      <c r="I1893" s="48" t="s">
        <v>337</v>
      </c>
    </row>
    <row r="1894" spans="2:9" x14ac:dyDescent="0.3">
      <c r="B1894" s="16" t="s">
        <v>294</v>
      </c>
      <c r="C1894" s="16" t="s">
        <v>201</v>
      </c>
      <c r="D1894" s="16">
        <v>137</v>
      </c>
      <c r="E1894" s="16" t="s">
        <v>55</v>
      </c>
      <c r="F1894" s="16" t="s">
        <v>160</v>
      </c>
      <c r="G1894" s="87" t="s">
        <v>350</v>
      </c>
      <c r="H1894" s="17">
        <v>8284.3754368187456</v>
      </c>
      <c r="I1894" s="48" t="s">
        <v>351</v>
      </c>
    </row>
    <row r="1895" spans="2:9" x14ac:dyDescent="0.3">
      <c r="B1895" s="16" t="s">
        <v>294</v>
      </c>
      <c r="C1895" s="16" t="s">
        <v>201</v>
      </c>
      <c r="D1895" s="16">
        <v>143</v>
      </c>
      <c r="E1895" s="16" t="s">
        <v>57</v>
      </c>
      <c r="F1895" s="16" t="s">
        <v>335</v>
      </c>
      <c r="G1895" s="87" t="s">
        <v>352</v>
      </c>
      <c r="H1895" s="17">
        <v>2688.02</v>
      </c>
      <c r="I1895" s="48" t="s">
        <v>342</v>
      </c>
    </row>
    <row r="1896" spans="2:9" x14ac:dyDescent="0.3">
      <c r="B1896" s="16" t="s">
        <v>294</v>
      </c>
      <c r="C1896" s="16" t="s">
        <v>201</v>
      </c>
      <c r="D1896" s="16">
        <v>155</v>
      </c>
      <c r="E1896" s="16" t="s">
        <v>59</v>
      </c>
      <c r="F1896" s="16" t="s">
        <v>147</v>
      </c>
      <c r="G1896" s="87" t="s">
        <v>353</v>
      </c>
      <c r="H1896" s="17">
        <v>25701.120791038229</v>
      </c>
      <c r="I1896" s="48" t="s">
        <v>354</v>
      </c>
    </row>
    <row r="1897" spans="2:9" x14ac:dyDescent="0.3">
      <c r="B1897" s="16" t="s">
        <v>294</v>
      </c>
      <c r="C1897" s="16" t="s">
        <v>201</v>
      </c>
      <c r="D1897" s="16">
        <v>156</v>
      </c>
      <c r="E1897" s="16" t="s">
        <v>61</v>
      </c>
      <c r="F1897" s="16" t="s">
        <v>147</v>
      </c>
      <c r="G1897" s="87" t="s">
        <v>355</v>
      </c>
      <c r="H1897" s="17">
        <v>8397.7638054573126</v>
      </c>
      <c r="I1897" s="48" t="s">
        <v>354</v>
      </c>
    </row>
    <row r="1898" spans="2:9" x14ac:dyDescent="0.3">
      <c r="B1898" s="16" t="s">
        <v>294</v>
      </c>
      <c r="C1898" s="16" t="s">
        <v>201</v>
      </c>
      <c r="D1898" s="16">
        <v>222</v>
      </c>
      <c r="E1898" s="16" t="s">
        <v>63</v>
      </c>
      <c r="F1898" s="16" t="s">
        <v>146</v>
      </c>
      <c r="G1898" s="87" t="s">
        <v>356</v>
      </c>
      <c r="H1898" s="17">
        <v>62515.660033040193</v>
      </c>
      <c r="I1898" s="48" t="s">
        <v>329</v>
      </c>
    </row>
    <row r="1899" spans="2:9" x14ac:dyDescent="0.3">
      <c r="B1899" s="16" t="s">
        <v>294</v>
      </c>
      <c r="C1899" s="16" t="s">
        <v>201</v>
      </c>
      <c r="D1899" s="16">
        <v>224</v>
      </c>
      <c r="E1899" s="16" t="s">
        <v>65</v>
      </c>
      <c r="F1899" s="16" t="s">
        <v>146</v>
      </c>
      <c r="G1899" s="87" t="s">
        <v>357</v>
      </c>
      <c r="H1899" s="17">
        <v>62515.660033040193</v>
      </c>
      <c r="I1899" s="48" t="s">
        <v>329</v>
      </c>
    </row>
    <row r="1900" spans="2:9" x14ac:dyDescent="0.3">
      <c r="B1900" s="16" t="s">
        <v>294</v>
      </c>
      <c r="C1900" s="16" t="s">
        <v>201</v>
      </c>
      <c r="D1900" s="16">
        <v>229</v>
      </c>
      <c r="E1900" s="16" t="s">
        <v>67</v>
      </c>
      <c r="F1900" s="16" t="s">
        <v>146</v>
      </c>
      <c r="G1900" s="87" t="s">
        <v>358</v>
      </c>
      <c r="H1900" s="17">
        <v>38344.292555888947</v>
      </c>
      <c r="I1900" s="48" t="s">
        <v>329</v>
      </c>
    </row>
    <row r="1901" spans="2:9" x14ac:dyDescent="0.3">
      <c r="B1901" s="16" t="s">
        <v>294</v>
      </c>
      <c r="C1901" s="16" t="s">
        <v>201</v>
      </c>
      <c r="D1901" s="16">
        <v>232</v>
      </c>
      <c r="E1901" s="16" t="s">
        <v>69</v>
      </c>
      <c r="F1901" s="16" t="s">
        <v>146</v>
      </c>
      <c r="G1901" s="87" t="s">
        <v>359</v>
      </c>
      <c r="H1901" s="17">
        <v>46896.875789638609</v>
      </c>
      <c r="I1901" s="48" t="s">
        <v>329</v>
      </c>
    </row>
    <row r="1902" spans="2:9" x14ac:dyDescent="0.3">
      <c r="B1902" s="16" t="s">
        <v>294</v>
      </c>
      <c r="C1902" s="16" t="s">
        <v>201</v>
      </c>
      <c r="D1902" s="16">
        <v>237</v>
      </c>
      <c r="E1902" s="16" t="s">
        <v>70</v>
      </c>
      <c r="F1902" s="16" t="s">
        <v>146</v>
      </c>
      <c r="G1902" s="87" t="s">
        <v>360</v>
      </c>
      <c r="H1902" s="17">
        <v>46378.067452112431</v>
      </c>
      <c r="I1902" s="48" t="s">
        <v>329</v>
      </c>
    </row>
    <row r="1903" spans="2:9" x14ac:dyDescent="0.3">
      <c r="B1903" s="16" t="s">
        <v>294</v>
      </c>
      <c r="C1903" s="16" t="s">
        <v>201</v>
      </c>
      <c r="D1903" s="16">
        <v>238</v>
      </c>
      <c r="E1903" s="16" t="s">
        <v>71</v>
      </c>
      <c r="F1903" s="16" t="s">
        <v>146</v>
      </c>
      <c r="G1903" s="87" t="s">
        <v>361</v>
      </c>
      <c r="H1903" s="17">
        <v>46378.067452112431</v>
      </c>
      <c r="I1903" s="48" t="s">
        <v>329</v>
      </c>
    </row>
    <row r="1904" spans="2:9" x14ac:dyDescent="0.3">
      <c r="B1904" s="16" t="s">
        <v>294</v>
      </c>
      <c r="C1904" s="16" t="s">
        <v>201</v>
      </c>
      <c r="D1904" s="16">
        <v>241</v>
      </c>
      <c r="E1904" s="16" t="s">
        <v>72</v>
      </c>
      <c r="F1904" s="16" t="s">
        <v>146</v>
      </c>
      <c r="G1904" s="87" t="s">
        <v>362</v>
      </c>
      <c r="H1904" s="17">
        <v>68853.959849925959</v>
      </c>
      <c r="I1904" s="48" t="s">
        <v>329</v>
      </c>
    </row>
    <row r="1905" spans="2:9" x14ac:dyDescent="0.3">
      <c r="B1905" s="16" t="s">
        <v>294</v>
      </c>
      <c r="C1905" s="16" t="s">
        <v>201</v>
      </c>
      <c r="D1905" s="16">
        <v>242</v>
      </c>
      <c r="E1905" s="16" t="s">
        <v>73</v>
      </c>
      <c r="F1905" s="16" t="s">
        <v>146</v>
      </c>
      <c r="G1905" s="87" t="s">
        <v>363</v>
      </c>
      <c r="H1905" s="17">
        <v>68853.959849925959</v>
      </c>
      <c r="I1905" s="48" t="s">
        <v>329</v>
      </c>
    </row>
    <row r="1906" spans="2:9" x14ac:dyDescent="0.3">
      <c r="B1906" s="16" t="s">
        <v>294</v>
      </c>
      <c r="C1906" s="16" t="s">
        <v>201</v>
      </c>
      <c r="D1906" s="16">
        <v>245</v>
      </c>
      <c r="E1906" s="16" t="s">
        <v>74</v>
      </c>
      <c r="F1906" s="16" t="s">
        <v>146</v>
      </c>
      <c r="G1906" s="87" t="s">
        <v>364</v>
      </c>
      <c r="H1906" s="17">
        <v>40632.902224521473</v>
      </c>
      <c r="I1906" s="48" t="s">
        <v>329</v>
      </c>
    </row>
    <row r="1907" spans="2:9" x14ac:dyDescent="0.3">
      <c r="B1907" s="16" t="s">
        <v>294</v>
      </c>
      <c r="C1907" s="16" t="s">
        <v>201</v>
      </c>
      <c r="D1907" s="16">
        <v>273</v>
      </c>
      <c r="E1907" s="16" t="s">
        <v>75</v>
      </c>
      <c r="F1907" s="16" t="s">
        <v>146</v>
      </c>
      <c r="G1907" s="87" t="s">
        <v>365</v>
      </c>
      <c r="H1907" s="17">
        <v>566689.9539022675</v>
      </c>
      <c r="I1907" s="48" t="s">
        <v>346</v>
      </c>
    </row>
    <row r="1908" spans="2:9" x14ac:dyDescent="0.3">
      <c r="B1908" s="16" t="s">
        <v>294</v>
      </c>
      <c r="C1908" s="16" t="s">
        <v>201</v>
      </c>
      <c r="D1908" s="16">
        <v>284</v>
      </c>
      <c r="E1908" s="16" t="s">
        <v>76</v>
      </c>
      <c r="F1908" s="16" t="s">
        <v>146</v>
      </c>
      <c r="G1908" s="87" t="s">
        <v>366</v>
      </c>
      <c r="H1908" s="17">
        <v>75014.588722193497</v>
      </c>
      <c r="I1908" s="48" t="s">
        <v>329</v>
      </c>
    </row>
    <row r="1909" spans="2:9" x14ac:dyDescent="0.3">
      <c r="B1909" s="16" t="s">
        <v>294</v>
      </c>
      <c r="C1909" s="16" t="s">
        <v>201</v>
      </c>
      <c r="D1909" s="16">
        <v>304</v>
      </c>
      <c r="E1909" s="16" t="s">
        <v>77</v>
      </c>
      <c r="F1909" s="16" t="s">
        <v>165</v>
      </c>
      <c r="G1909" s="87" t="s">
        <v>367</v>
      </c>
      <c r="H1909" s="17">
        <v>1491.1119185291211</v>
      </c>
      <c r="I1909" s="48" t="s">
        <v>368</v>
      </c>
    </row>
    <row r="1910" spans="2:9" x14ac:dyDescent="0.3">
      <c r="B1910" s="16" t="s">
        <v>294</v>
      </c>
      <c r="C1910" s="16" t="s">
        <v>201</v>
      </c>
      <c r="D1910" s="16">
        <v>305</v>
      </c>
      <c r="E1910" s="16" t="s">
        <v>78</v>
      </c>
      <c r="F1910" s="16" t="s">
        <v>165</v>
      </c>
      <c r="G1910" s="87" t="s">
        <v>369</v>
      </c>
      <c r="H1910" s="17">
        <v>10741.705465751824</v>
      </c>
      <c r="I1910" s="48" t="s">
        <v>368</v>
      </c>
    </row>
    <row r="1911" spans="2:9" x14ac:dyDescent="0.3">
      <c r="B1911" s="16" t="s">
        <v>294</v>
      </c>
      <c r="C1911" s="16" t="s">
        <v>201</v>
      </c>
      <c r="D1911" s="20">
        <v>426</v>
      </c>
      <c r="E1911" s="20" t="s">
        <v>79</v>
      </c>
      <c r="F1911" s="20" t="s">
        <v>146</v>
      </c>
      <c r="G1911" s="88" t="s">
        <v>370</v>
      </c>
      <c r="H1911" s="21">
        <v>66457.20292131562</v>
      </c>
      <c r="I1911" s="49" t="s">
        <v>329</v>
      </c>
    </row>
    <row r="1912" spans="2:9" x14ac:dyDescent="0.3">
      <c r="B1912" s="16" t="s">
        <v>294</v>
      </c>
      <c r="C1912" s="16" t="s">
        <v>208</v>
      </c>
      <c r="D1912" s="16">
        <v>4</v>
      </c>
      <c r="E1912" s="16" t="s">
        <v>5</v>
      </c>
      <c r="F1912" s="16" t="s">
        <v>160</v>
      </c>
      <c r="G1912" s="87" t="s">
        <v>326</v>
      </c>
      <c r="H1912" s="17">
        <v>4612.0445578957497</v>
      </c>
      <c r="I1912" s="48" t="s">
        <v>327</v>
      </c>
    </row>
    <row r="1913" spans="2:9" x14ac:dyDescent="0.3">
      <c r="B1913" s="16" t="s">
        <v>294</v>
      </c>
      <c r="C1913" s="16" t="s">
        <v>208</v>
      </c>
      <c r="D1913" s="16">
        <v>17</v>
      </c>
      <c r="E1913" s="16" t="s">
        <v>9</v>
      </c>
      <c r="F1913" s="16" t="s">
        <v>146</v>
      </c>
      <c r="G1913" s="87" t="s">
        <v>328</v>
      </c>
      <c r="H1913" s="17">
        <v>59464.783506754189</v>
      </c>
      <c r="I1913" s="48" t="s">
        <v>329</v>
      </c>
    </row>
    <row r="1914" spans="2:9" x14ac:dyDescent="0.3">
      <c r="B1914" s="16" t="s">
        <v>294</v>
      </c>
      <c r="C1914" s="16" t="s">
        <v>208</v>
      </c>
      <c r="D1914" s="16">
        <v>21</v>
      </c>
      <c r="E1914" s="16" t="s">
        <v>13</v>
      </c>
      <c r="F1914" s="16" t="s">
        <v>146</v>
      </c>
      <c r="G1914" s="87" t="s">
        <v>330</v>
      </c>
      <c r="H1914" s="17">
        <v>85129.672805603957</v>
      </c>
      <c r="I1914" s="48" t="s">
        <v>329</v>
      </c>
    </row>
    <row r="1915" spans="2:9" x14ac:dyDescent="0.3">
      <c r="B1915" s="16" t="s">
        <v>294</v>
      </c>
      <c r="C1915" s="16" t="s">
        <v>208</v>
      </c>
      <c r="D1915" s="16">
        <v>28</v>
      </c>
      <c r="E1915" s="16" t="s">
        <v>17</v>
      </c>
      <c r="F1915" s="16" t="s">
        <v>146</v>
      </c>
      <c r="G1915" s="87" t="s">
        <v>331</v>
      </c>
      <c r="H1915" s="17">
        <v>82624.751819911107</v>
      </c>
      <c r="I1915" s="48" t="s">
        <v>329</v>
      </c>
    </row>
    <row r="1916" spans="2:9" x14ac:dyDescent="0.3">
      <c r="B1916" s="16" t="s">
        <v>294</v>
      </c>
      <c r="C1916" s="16" t="s">
        <v>208</v>
      </c>
      <c r="D1916" s="16">
        <v>29</v>
      </c>
      <c r="E1916" s="16" t="s">
        <v>21</v>
      </c>
      <c r="F1916" s="16" t="s">
        <v>146</v>
      </c>
      <c r="G1916" s="87" t="s">
        <v>332</v>
      </c>
      <c r="H1916" s="17">
        <v>82624.751819911107</v>
      </c>
      <c r="I1916" s="48" t="s">
        <v>329</v>
      </c>
    </row>
    <row r="1917" spans="2:9" x14ac:dyDescent="0.3">
      <c r="B1917" s="16" t="s">
        <v>294</v>
      </c>
      <c r="C1917" s="16" t="s">
        <v>208</v>
      </c>
      <c r="D1917" s="16">
        <v>30</v>
      </c>
      <c r="E1917" s="16" t="s">
        <v>25</v>
      </c>
      <c r="F1917" s="16" t="s">
        <v>146</v>
      </c>
      <c r="G1917" s="87" t="s">
        <v>333</v>
      </c>
      <c r="H1917" s="17">
        <v>82624.751819911107</v>
      </c>
      <c r="I1917" s="48" t="s">
        <v>329</v>
      </c>
    </row>
    <row r="1918" spans="2:9" x14ac:dyDescent="0.3">
      <c r="B1918" s="16" t="s">
        <v>294</v>
      </c>
      <c r="C1918" s="16" t="s">
        <v>208</v>
      </c>
      <c r="D1918" s="16">
        <v>31</v>
      </c>
      <c r="E1918" s="16" t="s">
        <v>29</v>
      </c>
      <c r="F1918" s="16" t="s">
        <v>146</v>
      </c>
      <c r="G1918" s="87" t="s">
        <v>334</v>
      </c>
      <c r="H1918" s="17">
        <v>82624.751819911107</v>
      </c>
      <c r="I1918" s="48" t="s">
        <v>329</v>
      </c>
    </row>
    <row r="1919" spans="2:9" x14ac:dyDescent="0.3">
      <c r="B1919" s="16" t="s">
        <v>294</v>
      </c>
      <c r="C1919" s="16" t="s">
        <v>208</v>
      </c>
      <c r="D1919" s="16">
        <v>39</v>
      </c>
      <c r="E1919" s="16" t="s">
        <v>33</v>
      </c>
      <c r="F1919" s="16" t="s">
        <v>335</v>
      </c>
      <c r="G1919" s="87" t="s">
        <v>336</v>
      </c>
      <c r="H1919" s="17">
        <v>111.85805097527566</v>
      </c>
      <c r="I1919" s="48" t="s">
        <v>337</v>
      </c>
    </row>
    <row r="1920" spans="2:9" x14ac:dyDescent="0.3">
      <c r="B1920" s="16" t="s">
        <v>294</v>
      </c>
      <c r="C1920" s="16" t="s">
        <v>208</v>
      </c>
      <c r="D1920" s="16">
        <v>45</v>
      </c>
      <c r="E1920" s="16" t="s">
        <v>35</v>
      </c>
      <c r="F1920" s="16" t="s">
        <v>160</v>
      </c>
      <c r="G1920" s="87" t="s">
        <v>338</v>
      </c>
      <c r="H1920" s="17">
        <v>9520</v>
      </c>
      <c r="I1920" s="48" t="s">
        <v>327</v>
      </c>
    </row>
    <row r="1921" spans="2:9" x14ac:dyDescent="0.3">
      <c r="B1921" s="16" t="s">
        <v>294</v>
      </c>
      <c r="C1921" s="16" t="s">
        <v>208</v>
      </c>
      <c r="D1921" s="16">
        <v>66</v>
      </c>
      <c r="E1921" s="16" t="s">
        <v>37</v>
      </c>
      <c r="F1921" s="16" t="s">
        <v>160</v>
      </c>
      <c r="G1921" s="87" t="s">
        <v>339</v>
      </c>
      <c r="H1921" s="17">
        <v>4789.1811278285577</v>
      </c>
      <c r="I1921" s="48" t="s">
        <v>327</v>
      </c>
    </row>
    <row r="1922" spans="2:9" x14ac:dyDescent="0.3">
      <c r="B1922" s="16" t="s">
        <v>294</v>
      </c>
      <c r="C1922" s="16" t="s">
        <v>208</v>
      </c>
      <c r="D1922" s="16">
        <v>67</v>
      </c>
      <c r="E1922" s="16" t="s">
        <v>39</v>
      </c>
      <c r="F1922" s="16" t="s">
        <v>160</v>
      </c>
      <c r="G1922" s="87" t="s">
        <v>340</v>
      </c>
      <c r="H1922" s="17">
        <v>4789.1811278285577</v>
      </c>
      <c r="I1922" s="48" t="s">
        <v>327</v>
      </c>
    </row>
    <row r="1923" spans="2:9" x14ac:dyDescent="0.3">
      <c r="B1923" s="16" t="s">
        <v>294</v>
      </c>
      <c r="C1923" s="16" t="s">
        <v>208</v>
      </c>
      <c r="D1923" s="16">
        <v>77</v>
      </c>
      <c r="E1923" s="16" t="s">
        <v>41</v>
      </c>
      <c r="F1923" s="16" t="s">
        <v>160</v>
      </c>
      <c r="G1923" s="87" t="s">
        <v>341</v>
      </c>
      <c r="H1923" s="17">
        <v>890.84100358237833</v>
      </c>
      <c r="I1923" s="48" t="s">
        <v>342</v>
      </c>
    </row>
    <row r="1924" spans="2:9" x14ac:dyDescent="0.3">
      <c r="B1924" s="16" t="s">
        <v>294</v>
      </c>
      <c r="C1924" s="16" t="s">
        <v>208</v>
      </c>
      <c r="D1924" s="16">
        <v>87</v>
      </c>
      <c r="E1924" s="16" t="s">
        <v>43</v>
      </c>
      <c r="F1924" s="16" t="s">
        <v>160</v>
      </c>
      <c r="G1924" s="87" t="s">
        <v>343</v>
      </c>
      <c r="H1924" s="17">
        <v>3622.9549999999999</v>
      </c>
      <c r="I1924" s="48" t="s">
        <v>342</v>
      </c>
    </row>
    <row r="1925" spans="2:9" x14ac:dyDescent="0.3">
      <c r="B1925" s="16" t="s">
        <v>294</v>
      </c>
      <c r="C1925" s="16" t="s">
        <v>208</v>
      </c>
      <c r="D1925" s="16">
        <v>102</v>
      </c>
      <c r="E1925" s="16" t="s">
        <v>45</v>
      </c>
      <c r="F1925" s="16" t="s">
        <v>160</v>
      </c>
      <c r="G1925" s="87" t="s">
        <v>344</v>
      </c>
      <c r="H1925" s="17">
        <v>537.14056797238823</v>
      </c>
      <c r="I1925" s="48" t="s">
        <v>342</v>
      </c>
    </row>
    <row r="1926" spans="2:9" x14ac:dyDescent="0.3">
      <c r="B1926" s="16" t="s">
        <v>294</v>
      </c>
      <c r="C1926" s="16" t="s">
        <v>208</v>
      </c>
      <c r="D1926" s="16">
        <v>113</v>
      </c>
      <c r="E1926" s="16" t="s">
        <v>47</v>
      </c>
      <c r="F1926" s="16" t="s">
        <v>146</v>
      </c>
      <c r="G1926" s="87" t="s">
        <v>345</v>
      </c>
      <c r="H1926" s="17">
        <v>689724</v>
      </c>
      <c r="I1926" s="48" t="s">
        <v>346</v>
      </c>
    </row>
    <row r="1927" spans="2:9" x14ac:dyDescent="0.3">
      <c r="B1927" s="16" t="s">
        <v>294</v>
      </c>
      <c r="C1927" s="16" t="s">
        <v>208</v>
      </c>
      <c r="D1927" s="16">
        <v>114</v>
      </c>
      <c r="E1927" s="16" t="s">
        <v>49</v>
      </c>
      <c r="F1927" s="16" t="s">
        <v>146</v>
      </c>
      <c r="G1927" s="87" t="s">
        <v>347</v>
      </c>
      <c r="H1927" s="17">
        <v>730184</v>
      </c>
      <c r="I1927" s="48" t="s">
        <v>346</v>
      </c>
    </row>
    <row r="1928" spans="2:9" x14ac:dyDescent="0.3">
      <c r="B1928" s="16" t="s">
        <v>294</v>
      </c>
      <c r="C1928" s="16" t="s">
        <v>208</v>
      </c>
      <c r="D1928" s="16">
        <v>118</v>
      </c>
      <c r="E1928" s="16" t="s">
        <v>51</v>
      </c>
      <c r="F1928" s="16" t="s">
        <v>146</v>
      </c>
      <c r="G1928" s="87" t="s">
        <v>348</v>
      </c>
      <c r="H1928" s="17">
        <v>583071</v>
      </c>
      <c r="I1928" s="48" t="s">
        <v>346</v>
      </c>
    </row>
    <row r="1929" spans="2:9" x14ac:dyDescent="0.3">
      <c r="B1929" s="16" t="s">
        <v>294</v>
      </c>
      <c r="C1929" s="16" t="s">
        <v>208</v>
      </c>
      <c r="D1929" s="16">
        <v>131</v>
      </c>
      <c r="E1929" s="16" t="s">
        <v>53</v>
      </c>
      <c r="F1929" s="16" t="s">
        <v>146</v>
      </c>
      <c r="G1929" s="87" t="s">
        <v>349</v>
      </c>
      <c r="H1929" s="17">
        <v>7926.7463652519828</v>
      </c>
      <c r="I1929" s="48" t="s">
        <v>337</v>
      </c>
    </row>
    <row r="1930" spans="2:9" x14ac:dyDescent="0.3">
      <c r="B1930" s="16" t="s">
        <v>294</v>
      </c>
      <c r="C1930" s="16" t="s">
        <v>208</v>
      </c>
      <c r="D1930" s="16">
        <v>137</v>
      </c>
      <c r="E1930" s="16" t="s">
        <v>55</v>
      </c>
      <c r="F1930" s="16" t="s">
        <v>160</v>
      </c>
      <c r="G1930" s="87" t="s">
        <v>350</v>
      </c>
      <c r="H1930" s="17">
        <v>8284.3754368187456</v>
      </c>
      <c r="I1930" s="48" t="s">
        <v>351</v>
      </c>
    </row>
    <row r="1931" spans="2:9" x14ac:dyDescent="0.3">
      <c r="B1931" s="16" t="s">
        <v>294</v>
      </c>
      <c r="C1931" s="16" t="s">
        <v>208</v>
      </c>
      <c r="D1931" s="16">
        <v>143</v>
      </c>
      <c r="E1931" s="16" t="s">
        <v>57</v>
      </c>
      <c r="F1931" s="16" t="s">
        <v>335</v>
      </c>
      <c r="G1931" s="87" t="s">
        <v>352</v>
      </c>
      <c r="H1931" s="17">
        <v>2688.02</v>
      </c>
      <c r="I1931" s="48" t="s">
        <v>342</v>
      </c>
    </row>
    <row r="1932" spans="2:9" x14ac:dyDescent="0.3">
      <c r="B1932" s="16" t="s">
        <v>294</v>
      </c>
      <c r="C1932" s="16" t="s">
        <v>208</v>
      </c>
      <c r="D1932" s="16">
        <v>155</v>
      </c>
      <c r="E1932" s="16" t="s">
        <v>59</v>
      </c>
      <c r="F1932" s="16" t="s">
        <v>147</v>
      </c>
      <c r="G1932" s="87" t="s">
        <v>353</v>
      </c>
      <c r="H1932" s="17">
        <v>25701.120791038229</v>
      </c>
      <c r="I1932" s="48" t="s">
        <v>354</v>
      </c>
    </row>
    <row r="1933" spans="2:9" x14ac:dyDescent="0.3">
      <c r="B1933" s="16" t="s">
        <v>294</v>
      </c>
      <c r="C1933" s="16" t="s">
        <v>208</v>
      </c>
      <c r="D1933" s="16">
        <v>156</v>
      </c>
      <c r="E1933" s="16" t="s">
        <v>61</v>
      </c>
      <c r="F1933" s="16" t="s">
        <v>147</v>
      </c>
      <c r="G1933" s="87" t="s">
        <v>355</v>
      </c>
      <c r="H1933" s="17">
        <v>13376.968893648824</v>
      </c>
      <c r="I1933" s="48" t="s">
        <v>354</v>
      </c>
    </row>
    <row r="1934" spans="2:9" x14ac:dyDescent="0.3">
      <c r="B1934" s="16" t="s">
        <v>294</v>
      </c>
      <c r="C1934" s="16" t="s">
        <v>208</v>
      </c>
      <c r="D1934" s="16">
        <v>222</v>
      </c>
      <c r="E1934" s="16" t="s">
        <v>63</v>
      </c>
      <c r="F1934" s="16" t="s">
        <v>146</v>
      </c>
      <c r="G1934" s="87" t="s">
        <v>356</v>
      </c>
      <c r="H1934" s="17">
        <v>63420.756472677233</v>
      </c>
      <c r="I1934" s="48" t="s">
        <v>329</v>
      </c>
    </row>
    <row r="1935" spans="2:9" x14ac:dyDescent="0.3">
      <c r="B1935" s="16" t="s">
        <v>294</v>
      </c>
      <c r="C1935" s="16" t="s">
        <v>208</v>
      </c>
      <c r="D1935" s="16">
        <v>224</v>
      </c>
      <c r="E1935" s="16" t="s">
        <v>65</v>
      </c>
      <c r="F1935" s="16" t="s">
        <v>146</v>
      </c>
      <c r="G1935" s="87" t="s">
        <v>357</v>
      </c>
      <c r="H1935" s="17">
        <v>63420.756472677233</v>
      </c>
      <c r="I1935" s="48" t="s">
        <v>329</v>
      </c>
    </row>
    <row r="1936" spans="2:9" x14ac:dyDescent="0.3">
      <c r="B1936" s="16" t="s">
        <v>294</v>
      </c>
      <c r="C1936" s="16" t="s">
        <v>208</v>
      </c>
      <c r="D1936" s="16">
        <v>229</v>
      </c>
      <c r="E1936" s="16" t="s">
        <v>67</v>
      </c>
      <c r="F1936" s="16" t="s">
        <v>146</v>
      </c>
      <c r="G1936" s="87" t="s">
        <v>358</v>
      </c>
      <c r="H1936" s="17">
        <v>21595.105589294963</v>
      </c>
      <c r="I1936" s="48" t="s">
        <v>329</v>
      </c>
    </row>
    <row r="1937" spans="2:9" x14ac:dyDescent="0.3">
      <c r="B1937" s="16" t="s">
        <v>294</v>
      </c>
      <c r="C1937" s="16" t="s">
        <v>208</v>
      </c>
      <c r="D1937" s="16">
        <v>232</v>
      </c>
      <c r="E1937" s="16" t="s">
        <v>69</v>
      </c>
      <c r="F1937" s="16" t="s">
        <v>146</v>
      </c>
      <c r="G1937" s="87" t="s">
        <v>359</v>
      </c>
      <c r="H1937" s="17">
        <v>47605.627840238798</v>
      </c>
      <c r="I1937" s="48" t="s">
        <v>329</v>
      </c>
    </row>
    <row r="1938" spans="2:9" x14ac:dyDescent="0.3">
      <c r="B1938" s="16" t="s">
        <v>294</v>
      </c>
      <c r="C1938" s="16" t="s">
        <v>208</v>
      </c>
      <c r="D1938" s="16">
        <v>237</v>
      </c>
      <c r="E1938" s="16" t="s">
        <v>70</v>
      </c>
      <c r="F1938" s="16" t="s">
        <v>146</v>
      </c>
      <c r="G1938" s="87" t="s">
        <v>360</v>
      </c>
      <c r="H1938" s="17">
        <v>47605.627840238798</v>
      </c>
      <c r="I1938" s="48" t="s">
        <v>329</v>
      </c>
    </row>
    <row r="1939" spans="2:9" x14ac:dyDescent="0.3">
      <c r="B1939" s="16" t="s">
        <v>294</v>
      </c>
      <c r="C1939" s="16" t="s">
        <v>208</v>
      </c>
      <c r="D1939" s="16">
        <v>238</v>
      </c>
      <c r="E1939" s="16" t="s">
        <v>71</v>
      </c>
      <c r="F1939" s="16" t="s">
        <v>146</v>
      </c>
      <c r="G1939" s="87" t="s">
        <v>361</v>
      </c>
      <c r="H1939" s="17">
        <v>47605.627840238798</v>
      </c>
      <c r="I1939" s="48" t="s">
        <v>329</v>
      </c>
    </row>
    <row r="1940" spans="2:9" x14ac:dyDescent="0.3">
      <c r="B1940" s="16" t="s">
        <v>294</v>
      </c>
      <c r="C1940" s="16" t="s">
        <v>208</v>
      </c>
      <c r="D1940" s="16">
        <v>241</v>
      </c>
      <c r="E1940" s="16" t="s">
        <v>72</v>
      </c>
      <c r="F1940" s="16" t="s">
        <v>146</v>
      </c>
      <c r="G1940" s="87" t="s">
        <v>362</v>
      </c>
      <c r="H1940" s="17">
        <v>68853.959849925959</v>
      </c>
      <c r="I1940" s="48" t="s">
        <v>329</v>
      </c>
    </row>
    <row r="1941" spans="2:9" x14ac:dyDescent="0.3">
      <c r="B1941" s="16" t="s">
        <v>294</v>
      </c>
      <c r="C1941" s="16" t="s">
        <v>208</v>
      </c>
      <c r="D1941" s="16">
        <v>242</v>
      </c>
      <c r="E1941" s="16" t="s">
        <v>73</v>
      </c>
      <c r="F1941" s="16" t="s">
        <v>146</v>
      </c>
      <c r="G1941" s="87" t="s">
        <v>363</v>
      </c>
      <c r="H1941" s="17">
        <v>68853.959849925959</v>
      </c>
      <c r="I1941" s="48" t="s">
        <v>329</v>
      </c>
    </row>
    <row r="1942" spans="2:9" x14ac:dyDescent="0.3">
      <c r="B1942" s="16" t="s">
        <v>294</v>
      </c>
      <c r="C1942" s="16" t="s">
        <v>208</v>
      </c>
      <c r="D1942" s="16">
        <v>245</v>
      </c>
      <c r="E1942" s="16" t="s">
        <v>74</v>
      </c>
      <c r="F1942" s="16" t="s">
        <v>146</v>
      </c>
      <c r="G1942" s="87" t="s">
        <v>364</v>
      </c>
      <c r="H1942" s="17">
        <v>31297.254477239065</v>
      </c>
      <c r="I1942" s="48" t="s">
        <v>329</v>
      </c>
    </row>
    <row r="1943" spans="2:9" x14ac:dyDescent="0.3">
      <c r="B1943" s="16" t="s">
        <v>294</v>
      </c>
      <c r="C1943" s="16" t="s">
        <v>208</v>
      </c>
      <c r="D1943" s="16">
        <v>273</v>
      </c>
      <c r="E1943" s="16" t="s">
        <v>75</v>
      </c>
      <c r="F1943" s="16" t="s">
        <v>146</v>
      </c>
      <c r="G1943" s="87" t="s">
        <v>365</v>
      </c>
      <c r="H1943" s="17">
        <v>566689.9539022675</v>
      </c>
      <c r="I1943" s="48" t="s">
        <v>346</v>
      </c>
    </row>
    <row r="1944" spans="2:9" x14ac:dyDescent="0.3">
      <c r="B1944" s="16" t="s">
        <v>294</v>
      </c>
      <c r="C1944" s="16" t="s">
        <v>208</v>
      </c>
      <c r="D1944" s="16">
        <v>284</v>
      </c>
      <c r="E1944" s="16" t="s">
        <v>76</v>
      </c>
      <c r="F1944" s="16" t="s">
        <v>146</v>
      </c>
      <c r="G1944" s="87" t="s">
        <v>366</v>
      </c>
      <c r="H1944" s="17">
        <v>67602.069670836368</v>
      </c>
      <c r="I1944" s="48" t="s">
        <v>329</v>
      </c>
    </row>
    <row r="1945" spans="2:9" x14ac:dyDescent="0.3">
      <c r="B1945" s="16" t="s">
        <v>294</v>
      </c>
      <c r="C1945" s="16" t="s">
        <v>208</v>
      </c>
      <c r="D1945" s="16">
        <v>304</v>
      </c>
      <c r="E1945" s="16" t="s">
        <v>77</v>
      </c>
      <c r="F1945" s="16" t="s">
        <v>165</v>
      </c>
      <c r="G1945" s="87" t="s">
        <v>367</v>
      </c>
      <c r="H1945" s="17">
        <v>1491.1119185291211</v>
      </c>
      <c r="I1945" s="48" t="s">
        <v>368</v>
      </c>
    </row>
    <row r="1946" spans="2:9" x14ac:dyDescent="0.3">
      <c r="B1946" s="16" t="s">
        <v>294</v>
      </c>
      <c r="C1946" s="16" t="s">
        <v>208</v>
      </c>
      <c r="D1946" s="16">
        <v>305</v>
      </c>
      <c r="E1946" s="16" t="s">
        <v>78</v>
      </c>
      <c r="F1946" s="16" t="s">
        <v>165</v>
      </c>
      <c r="G1946" s="87" t="s">
        <v>369</v>
      </c>
      <c r="H1946" s="17">
        <v>10741.705465751824</v>
      </c>
      <c r="I1946" s="48" t="s">
        <v>368</v>
      </c>
    </row>
    <row r="1947" spans="2:9" x14ac:dyDescent="0.3">
      <c r="B1947" s="16" t="s">
        <v>294</v>
      </c>
      <c r="C1947" s="16" t="s">
        <v>208</v>
      </c>
      <c r="D1947" s="20">
        <v>426</v>
      </c>
      <c r="E1947" s="20" t="s">
        <v>79</v>
      </c>
      <c r="F1947" s="20" t="s">
        <v>146</v>
      </c>
      <c r="G1947" s="88" t="s">
        <v>370</v>
      </c>
      <c r="H1947" s="21">
        <v>66457.20292131562</v>
      </c>
      <c r="I1947" s="49" t="s">
        <v>329</v>
      </c>
    </row>
    <row r="1948" spans="2:9" x14ac:dyDescent="0.3">
      <c r="B1948" s="16" t="s">
        <v>296</v>
      </c>
      <c r="C1948" s="16" t="s">
        <v>239</v>
      </c>
      <c r="D1948" s="16">
        <v>4</v>
      </c>
      <c r="E1948" s="16" t="s">
        <v>5</v>
      </c>
      <c r="F1948" s="16" t="s">
        <v>160</v>
      </c>
      <c r="G1948" s="87" t="s">
        <v>326</v>
      </c>
      <c r="H1948" s="17">
        <v>4592.527839322267</v>
      </c>
      <c r="I1948" s="48" t="s">
        <v>327</v>
      </c>
    </row>
    <row r="1949" spans="2:9" x14ac:dyDescent="0.3">
      <c r="B1949" s="16" t="s">
        <v>296</v>
      </c>
      <c r="C1949" s="16" t="s">
        <v>239</v>
      </c>
      <c r="D1949" s="16">
        <v>17</v>
      </c>
      <c r="E1949" s="16" t="s">
        <v>9</v>
      </c>
      <c r="F1949" s="16" t="s">
        <v>146</v>
      </c>
      <c r="G1949" s="87" t="s">
        <v>328</v>
      </c>
      <c r="H1949" s="17">
        <v>40686.43082041078</v>
      </c>
      <c r="I1949" s="48" t="s">
        <v>329</v>
      </c>
    </row>
    <row r="1950" spans="2:9" x14ac:dyDescent="0.3">
      <c r="B1950" s="16" t="s">
        <v>296</v>
      </c>
      <c r="C1950" s="16" t="s">
        <v>239</v>
      </c>
      <c r="D1950" s="16">
        <v>21</v>
      </c>
      <c r="E1950" s="16" t="s">
        <v>13</v>
      </c>
      <c r="F1950" s="16" t="s">
        <v>146</v>
      </c>
      <c r="G1950" s="87" t="s">
        <v>330</v>
      </c>
      <c r="H1950" s="17">
        <v>94952.327360096751</v>
      </c>
      <c r="I1950" s="48" t="s">
        <v>329</v>
      </c>
    </row>
    <row r="1951" spans="2:9" x14ac:dyDescent="0.3">
      <c r="B1951" s="16" t="s">
        <v>296</v>
      </c>
      <c r="C1951" s="16" t="s">
        <v>239</v>
      </c>
      <c r="D1951" s="16">
        <v>28</v>
      </c>
      <c r="E1951" s="16" t="s">
        <v>17</v>
      </c>
      <c r="F1951" s="16" t="s">
        <v>146</v>
      </c>
      <c r="G1951" s="87" t="s">
        <v>331</v>
      </c>
      <c r="H1951" s="17">
        <v>81769.08488250339</v>
      </c>
      <c r="I1951" s="48" t="s">
        <v>329</v>
      </c>
    </row>
    <row r="1952" spans="2:9" x14ac:dyDescent="0.3">
      <c r="B1952" s="16" t="s">
        <v>296</v>
      </c>
      <c r="C1952" s="16" t="s">
        <v>239</v>
      </c>
      <c r="D1952" s="16">
        <v>29</v>
      </c>
      <c r="E1952" s="16" t="s">
        <v>21</v>
      </c>
      <c r="F1952" s="16" t="s">
        <v>146</v>
      </c>
      <c r="G1952" s="87" t="s">
        <v>332</v>
      </c>
      <c r="H1952" s="17">
        <v>81601.957543594923</v>
      </c>
      <c r="I1952" s="48" t="s">
        <v>329</v>
      </c>
    </row>
    <row r="1953" spans="2:9" x14ac:dyDescent="0.3">
      <c r="B1953" s="16" t="s">
        <v>296</v>
      </c>
      <c r="C1953" s="16" t="s">
        <v>239</v>
      </c>
      <c r="D1953" s="16">
        <v>30</v>
      </c>
      <c r="E1953" s="16" t="s">
        <v>25</v>
      </c>
      <c r="F1953" s="16" t="s">
        <v>146</v>
      </c>
      <c r="G1953" s="87" t="s">
        <v>333</v>
      </c>
      <c r="H1953" s="17">
        <v>81936.212221411843</v>
      </c>
      <c r="I1953" s="48" t="s">
        <v>329</v>
      </c>
    </row>
    <row r="1954" spans="2:9" x14ac:dyDescent="0.3">
      <c r="B1954" s="16" t="s">
        <v>296</v>
      </c>
      <c r="C1954" s="16" t="s">
        <v>239</v>
      </c>
      <c r="D1954" s="16">
        <v>31</v>
      </c>
      <c r="E1954" s="16" t="s">
        <v>29</v>
      </c>
      <c r="F1954" s="16" t="s">
        <v>146</v>
      </c>
      <c r="G1954" s="87" t="s">
        <v>334</v>
      </c>
      <c r="H1954" s="17">
        <v>81601.957543594923</v>
      </c>
      <c r="I1954" s="48" t="s">
        <v>329</v>
      </c>
    </row>
    <row r="1955" spans="2:9" x14ac:dyDescent="0.3">
      <c r="B1955" s="16" t="s">
        <v>296</v>
      </c>
      <c r="C1955" s="16" t="s">
        <v>239</v>
      </c>
      <c r="D1955" s="16">
        <v>39</v>
      </c>
      <c r="E1955" s="16" t="s">
        <v>33</v>
      </c>
      <c r="F1955" s="16" t="s">
        <v>335</v>
      </c>
      <c r="G1955" s="87" t="s">
        <v>336</v>
      </c>
      <c r="H1955" s="17">
        <v>111.85805097527566</v>
      </c>
      <c r="I1955" s="48" t="s">
        <v>337</v>
      </c>
    </row>
    <row r="1956" spans="2:9" x14ac:dyDescent="0.3">
      <c r="B1956" s="16" t="s">
        <v>296</v>
      </c>
      <c r="C1956" s="16" t="s">
        <v>239</v>
      </c>
      <c r="D1956" s="16">
        <v>45</v>
      </c>
      <c r="E1956" s="16" t="s">
        <v>35</v>
      </c>
      <c r="F1956" s="16" t="s">
        <v>160</v>
      </c>
      <c r="G1956" s="87" t="s">
        <v>338</v>
      </c>
      <c r="H1956" s="17">
        <v>9520</v>
      </c>
      <c r="I1956" s="48" t="s">
        <v>327</v>
      </c>
    </row>
    <row r="1957" spans="2:9" x14ac:dyDescent="0.3">
      <c r="B1957" s="16" t="s">
        <v>296</v>
      </c>
      <c r="C1957" s="16" t="s">
        <v>239</v>
      </c>
      <c r="D1957" s="16">
        <v>66</v>
      </c>
      <c r="E1957" s="16" t="s">
        <v>37</v>
      </c>
      <c r="F1957" s="16" t="s">
        <v>160</v>
      </c>
      <c r="G1957" s="87" t="s">
        <v>339</v>
      </c>
      <c r="H1957" s="17">
        <v>4597.6138827154155</v>
      </c>
      <c r="I1957" s="48" t="s">
        <v>327</v>
      </c>
    </row>
    <row r="1958" spans="2:9" x14ac:dyDescent="0.3">
      <c r="B1958" s="16" t="s">
        <v>296</v>
      </c>
      <c r="C1958" s="16" t="s">
        <v>239</v>
      </c>
      <c r="D1958" s="16">
        <v>67</v>
      </c>
      <c r="E1958" s="16" t="s">
        <v>39</v>
      </c>
      <c r="F1958" s="16" t="s">
        <v>160</v>
      </c>
      <c r="G1958" s="87" t="s">
        <v>340</v>
      </c>
      <c r="H1958" s="17">
        <v>4597.6138827154155</v>
      </c>
      <c r="I1958" s="48" t="s">
        <v>327</v>
      </c>
    </row>
    <row r="1959" spans="2:9" x14ac:dyDescent="0.3">
      <c r="B1959" s="16" t="s">
        <v>296</v>
      </c>
      <c r="C1959" s="16" t="s">
        <v>239</v>
      </c>
      <c r="D1959" s="16">
        <v>77</v>
      </c>
      <c r="E1959" s="16" t="s">
        <v>41</v>
      </c>
      <c r="F1959" s="16" t="s">
        <v>160</v>
      </c>
      <c r="G1959" s="87" t="s">
        <v>341</v>
      </c>
      <c r="H1959" s="17">
        <v>1725</v>
      </c>
      <c r="I1959" s="48" t="s">
        <v>342</v>
      </c>
    </row>
    <row r="1960" spans="2:9" x14ac:dyDescent="0.3">
      <c r="B1960" s="16" t="s">
        <v>296</v>
      </c>
      <c r="C1960" s="16" t="s">
        <v>239</v>
      </c>
      <c r="D1960" s="16">
        <v>87</v>
      </c>
      <c r="E1960" s="16" t="s">
        <v>43</v>
      </c>
      <c r="F1960" s="16" t="s">
        <v>160</v>
      </c>
      <c r="G1960" s="87" t="s">
        <v>343</v>
      </c>
      <c r="H1960" s="17">
        <v>3622.9549999999999</v>
      </c>
      <c r="I1960" s="48" t="s">
        <v>342</v>
      </c>
    </row>
    <row r="1961" spans="2:9" x14ac:dyDescent="0.3">
      <c r="B1961" s="16" t="s">
        <v>296</v>
      </c>
      <c r="C1961" s="16" t="s">
        <v>239</v>
      </c>
      <c r="D1961" s="16">
        <v>102</v>
      </c>
      <c r="E1961" s="16" t="s">
        <v>45</v>
      </c>
      <c r="F1961" s="16" t="s">
        <v>160</v>
      </c>
      <c r="G1961" s="87" t="s">
        <v>344</v>
      </c>
      <c r="H1961" s="17">
        <v>637.94377422626371</v>
      </c>
      <c r="I1961" s="48" t="s">
        <v>342</v>
      </c>
    </row>
    <row r="1962" spans="2:9" x14ac:dyDescent="0.3">
      <c r="B1962" s="16" t="s">
        <v>296</v>
      </c>
      <c r="C1962" s="16" t="s">
        <v>239</v>
      </c>
      <c r="D1962" s="16">
        <v>113</v>
      </c>
      <c r="E1962" s="16" t="s">
        <v>47</v>
      </c>
      <c r="F1962" s="16" t="s">
        <v>146</v>
      </c>
      <c r="G1962" s="87" t="s">
        <v>345</v>
      </c>
      <c r="H1962" s="17">
        <v>689724</v>
      </c>
      <c r="I1962" s="48" t="s">
        <v>346</v>
      </c>
    </row>
    <row r="1963" spans="2:9" x14ac:dyDescent="0.3">
      <c r="B1963" s="16" t="s">
        <v>296</v>
      </c>
      <c r="C1963" s="16" t="s">
        <v>239</v>
      </c>
      <c r="D1963" s="16">
        <v>114</v>
      </c>
      <c r="E1963" s="16" t="s">
        <v>49</v>
      </c>
      <c r="F1963" s="16" t="s">
        <v>146</v>
      </c>
      <c r="G1963" s="87" t="s">
        <v>347</v>
      </c>
      <c r="H1963" s="17">
        <v>730184</v>
      </c>
      <c r="I1963" s="48" t="s">
        <v>346</v>
      </c>
    </row>
    <row r="1964" spans="2:9" x14ac:dyDescent="0.3">
      <c r="B1964" s="16" t="s">
        <v>296</v>
      </c>
      <c r="C1964" s="16" t="s">
        <v>239</v>
      </c>
      <c r="D1964" s="16">
        <v>118</v>
      </c>
      <c r="E1964" s="16" t="s">
        <v>51</v>
      </c>
      <c r="F1964" s="16" t="s">
        <v>146</v>
      </c>
      <c r="G1964" s="87" t="s">
        <v>348</v>
      </c>
      <c r="H1964" s="17">
        <v>583071</v>
      </c>
      <c r="I1964" s="48" t="s">
        <v>346</v>
      </c>
    </row>
    <row r="1965" spans="2:9" x14ac:dyDescent="0.3">
      <c r="B1965" s="16" t="s">
        <v>296</v>
      </c>
      <c r="C1965" s="16" t="s">
        <v>239</v>
      </c>
      <c r="D1965" s="16">
        <v>131</v>
      </c>
      <c r="E1965" s="16" t="s">
        <v>53</v>
      </c>
      <c r="F1965" s="16" t="s">
        <v>146</v>
      </c>
      <c r="G1965" s="87" t="s">
        <v>349</v>
      </c>
      <c r="H1965" s="17">
        <v>7926.7463652519828</v>
      </c>
      <c r="I1965" s="48" t="s">
        <v>337</v>
      </c>
    </row>
    <row r="1966" spans="2:9" x14ac:dyDescent="0.3">
      <c r="B1966" s="16" t="s">
        <v>296</v>
      </c>
      <c r="C1966" s="16" t="s">
        <v>239</v>
      </c>
      <c r="D1966" s="16">
        <v>137</v>
      </c>
      <c r="E1966" s="16" t="s">
        <v>55</v>
      </c>
      <c r="F1966" s="16" t="s">
        <v>160</v>
      </c>
      <c r="G1966" s="87" t="s">
        <v>350</v>
      </c>
      <c r="H1966" s="17">
        <v>8284.3754368187456</v>
      </c>
      <c r="I1966" s="48" t="s">
        <v>351</v>
      </c>
    </row>
    <row r="1967" spans="2:9" x14ac:dyDescent="0.3">
      <c r="B1967" s="16" t="s">
        <v>296</v>
      </c>
      <c r="C1967" s="16" t="s">
        <v>239</v>
      </c>
      <c r="D1967" s="16">
        <v>143</v>
      </c>
      <c r="E1967" s="16" t="s">
        <v>57</v>
      </c>
      <c r="F1967" s="16" t="s">
        <v>335</v>
      </c>
      <c r="G1967" s="87" t="s">
        <v>352</v>
      </c>
      <c r="H1967" s="17">
        <v>2688.02</v>
      </c>
      <c r="I1967" s="48" t="s">
        <v>342</v>
      </c>
    </row>
    <row r="1968" spans="2:9" x14ac:dyDescent="0.3">
      <c r="B1968" s="16" t="s">
        <v>296</v>
      </c>
      <c r="C1968" s="16" t="s">
        <v>239</v>
      </c>
      <c r="D1968" s="16">
        <v>155</v>
      </c>
      <c r="E1968" s="16" t="s">
        <v>59</v>
      </c>
      <c r="F1968" s="16" t="s">
        <v>147</v>
      </c>
      <c r="G1968" s="87" t="s">
        <v>353</v>
      </c>
      <c r="H1968" s="17">
        <v>25701.120791038229</v>
      </c>
      <c r="I1968" s="48" t="s">
        <v>354</v>
      </c>
    </row>
    <row r="1969" spans="2:9" x14ac:dyDescent="0.3">
      <c r="B1969" s="16" t="s">
        <v>296</v>
      </c>
      <c r="C1969" s="16" t="s">
        <v>239</v>
      </c>
      <c r="D1969" s="16">
        <v>156</v>
      </c>
      <c r="E1969" s="16" t="s">
        <v>61</v>
      </c>
      <c r="F1969" s="16" t="s">
        <v>147</v>
      </c>
      <c r="G1969" s="87" t="s">
        <v>355</v>
      </c>
      <c r="H1969" s="17">
        <v>20437.03580974125</v>
      </c>
      <c r="I1969" s="48" t="s">
        <v>354</v>
      </c>
    </row>
    <row r="1970" spans="2:9" x14ac:dyDescent="0.3">
      <c r="B1970" s="16" t="s">
        <v>296</v>
      </c>
      <c r="C1970" s="16" t="s">
        <v>239</v>
      </c>
      <c r="D1970" s="16">
        <v>222</v>
      </c>
      <c r="E1970" s="16" t="s">
        <v>63</v>
      </c>
      <c r="F1970" s="16" t="s">
        <v>146</v>
      </c>
      <c r="G1970" s="87" t="s">
        <v>356</v>
      </c>
      <c r="H1970" s="17">
        <v>71983.685297649849</v>
      </c>
      <c r="I1970" s="48" t="s">
        <v>329</v>
      </c>
    </row>
    <row r="1971" spans="2:9" x14ac:dyDescent="0.3">
      <c r="B1971" s="16" t="s">
        <v>296</v>
      </c>
      <c r="C1971" s="16" t="s">
        <v>239</v>
      </c>
      <c r="D1971" s="16">
        <v>224</v>
      </c>
      <c r="E1971" s="16" t="s">
        <v>65</v>
      </c>
      <c r="F1971" s="16" t="s">
        <v>146</v>
      </c>
      <c r="G1971" s="87" t="s">
        <v>357</v>
      </c>
      <c r="H1971" s="17">
        <v>71983.685297649849</v>
      </c>
      <c r="I1971" s="48" t="s">
        <v>329</v>
      </c>
    </row>
    <row r="1972" spans="2:9" x14ac:dyDescent="0.3">
      <c r="B1972" s="16" t="s">
        <v>296</v>
      </c>
      <c r="C1972" s="16" t="s">
        <v>239</v>
      </c>
      <c r="D1972" s="16">
        <v>229</v>
      </c>
      <c r="E1972" s="16" t="s">
        <v>67</v>
      </c>
      <c r="F1972" s="16" t="s">
        <v>146</v>
      </c>
      <c r="G1972" s="87" t="s">
        <v>358</v>
      </c>
      <c r="H1972" s="17">
        <v>41712.98076726422</v>
      </c>
      <c r="I1972" s="48" t="s">
        <v>329</v>
      </c>
    </row>
    <row r="1973" spans="2:9" x14ac:dyDescent="0.3">
      <c r="B1973" s="16" t="s">
        <v>296</v>
      </c>
      <c r="C1973" s="16" t="s">
        <v>239</v>
      </c>
      <c r="D1973" s="16">
        <v>232</v>
      </c>
      <c r="E1973" s="16" t="s">
        <v>69</v>
      </c>
      <c r="F1973" s="16" t="s">
        <v>146</v>
      </c>
      <c r="G1973" s="87" t="s">
        <v>359</v>
      </c>
      <c r="H1973" s="17">
        <v>56335.0580590303</v>
      </c>
      <c r="I1973" s="48" t="s">
        <v>329</v>
      </c>
    </row>
    <row r="1974" spans="2:9" x14ac:dyDescent="0.3">
      <c r="B1974" s="16" t="s">
        <v>296</v>
      </c>
      <c r="C1974" s="16" t="s">
        <v>239</v>
      </c>
      <c r="D1974" s="16">
        <v>237</v>
      </c>
      <c r="E1974" s="16" t="s">
        <v>70</v>
      </c>
      <c r="F1974" s="16" t="s">
        <v>146</v>
      </c>
      <c r="G1974" s="87" t="s">
        <v>360</v>
      </c>
      <c r="H1974" s="17">
        <v>56335.0580590303</v>
      </c>
      <c r="I1974" s="48" t="s">
        <v>329</v>
      </c>
    </row>
    <row r="1975" spans="2:9" x14ac:dyDescent="0.3">
      <c r="B1975" s="16" t="s">
        <v>296</v>
      </c>
      <c r="C1975" s="16" t="s">
        <v>239</v>
      </c>
      <c r="D1975" s="16">
        <v>238</v>
      </c>
      <c r="E1975" s="16" t="s">
        <v>71</v>
      </c>
      <c r="F1975" s="16" t="s">
        <v>146</v>
      </c>
      <c r="G1975" s="87" t="s">
        <v>361</v>
      </c>
      <c r="H1975" s="17">
        <v>56335.0580590303</v>
      </c>
      <c r="I1975" s="48" t="s">
        <v>329</v>
      </c>
    </row>
    <row r="1976" spans="2:9" x14ac:dyDescent="0.3">
      <c r="B1976" s="16" t="s">
        <v>296</v>
      </c>
      <c r="C1976" s="16" t="s">
        <v>239</v>
      </c>
      <c r="D1976" s="16">
        <v>241</v>
      </c>
      <c r="E1976" s="16" t="s">
        <v>72</v>
      </c>
      <c r="F1976" s="16" t="s">
        <v>146</v>
      </c>
      <c r="G1976" s="87" t="s">
        <v>362</v>
      </c>
      <c r="H1976" s="17">
        <v>44692.479393497371</v>
      </c>
      <c r="I1976" s="48" t="s">
        <v>329</v>
      </c>
    </row>
    <row r="1977" spans="2:9" x14ac:dyDescent="0.3">
      <c r="B1977" s="16" t="s">
        <v>296</v>
      </c>
      <c r="C1977" s="16" t="s">
        <v>239</v>
      </c>
      <c r="D1977" s="16">
        <v>242</v>
      </c>
      <c r="E1977" s="16" t="s">
        <v>73</v>
      </c>
      <c r="F1977" s="16" t="s">
        <v>146</v>
      </c>
      <c r="G1977" s="87" t="s">
        <v>363</v>
      </c>
      <c r="H1977" s="17">
        <v>44692.479393497371</v>
      </c>
      <c r="I1977" s="48" t="s">
        <v>329</v>
      </c>
    </row>
    <row r="1978" spans="2:9" x14ac:dyDescent="0.3">
      <c r="B1978" s="16" t="s">
        <v>296</v>
      </c>
      <c r="C1978" s="16" t="s">
        <v>239</v>
      </c>
      <c r="D1978" s="16">
        <v>245</v>
      </c>
      <c r="E1978" s="16" t="s">
        <v>74</v>
      </c>
      <c r="F1978" s="16" t="s">
        <v>146</v>
      </c>
      <c r="G1978" s="87" t="s">
        <v>364</v>
      </c>
      <c r="H1978" s="17">
        <v>29794.986262331578</v>
      </c>
      <c r="I1978" s="48" t="s">
        <v>329</v>
      </c>
    </row>
    <row r="1979" spans="2:9" x14ac:dyDescent="0.3">
      <c r="B1979" s="16" t="s">
        <v>296</v>
      </c>
      <c r="C1979" s="16" t="s">
        <v>239</v>
      </c>
      <c r="D1979" s="16">
        <v>273</v>
      </c>
      <c r="E1979" s="16" t="s">
        <v>75</v>
      </c>
      <c r="F1979" s="16" t="s">
        <v>146</v>
      </c>
      <c r="G1979" s="87" t="s">
        <v>365</v>
      </c>
      <c r="H1979" s="17">
        <v>490637.63132407167</v>
      </c>
      <c r="I1979" s="48" t="s">
        <v>346</v>
      </c>
    </row>
    <row r="1980" spans="2:9" x14ac:dyDescent="0.3">
      <c r="B1980" s="16" t="s">
        <v>296</v>
      </c>
      <c r="C1980" s="16" t="s">
        <v>239</v>
      </c>
      <c r="D1980" s="16">
        <v>284</v>
      </c>
      <c r="E1980" s="16" t="s">
        <v>76</v>
      </c>
      <c r="F1980" s="16" t="s">
        <v>146</v>
      </c>
      <c r="G1980" s="87" t="s">
        <v>366</v>
      </c>
      <c r="H1980" s="17">
        <v>66162.395964883384</v>
      </c>
      <c r="I1980" s="48" t="s">
        <v>329</v>
      </c>
    </row>
    <row r="1981" spans="2:9" x14ac:dyDescent="0.3">
      <c r="B1981" s="16" t="s">
        <v>296</v>
      </c>
      <c r="C1981" s="16" t="s">
        <v>239</v>
      </c>
      <c r="D1981" s="16">
        <v>304</v>
      </c>
      <c r="E1981" s="16" t="s">
        <v>77</v>
      </c>
      <c r="F1981" s="16" t="s">
        <v>165</v>
      </c>
      <c r="G1981" s="87" t="s">
        <v>367</v>
      </c>
      <c r="H1981" s="17">
        <v>1491.1119185291211</v>
      </c>
      <c r="I1981" s="48" t="s">
        <v>368</v>
      </c>
    </row>
    <row r="1982" spans="2:9" x14ac:dyDescent="0.3">
      <c r="B1982" s="16" t="s">
        <v>296</v>
      </c>
      <c r="C1982" s="16" t="s">
        <v>239</v>
      </c>
      <c r="D1982" s="16">
        <v>305</v>
      </c>
      <c r="E1982" s="16" t="s">
        <v>78</v>
      </c>
      <c r="F1982" s="16" t="s">
        <v>165</v>
      </c>
      <c r="G1982" s="87" t="s">
        <v>369</v>
      </c>
      <c r="H1982" s="17">
        <v>22728.159633434341</v>
      </c>
      <c r="I1982" s="48" t="s">
        <v>368</v>
      </c>
    </row>
    <row r="1983" spans="2:9" x14ac:dyDescent="0.3">
      <c r="B1983" s="16" t="s">
        <v>296</v>
      </c>
      <c r="C1983" s="16" t="s">
        <v>239</v>
      </c>
      <c r="D1983" s="20">
        <v>426</v>
      </c>
      <c r="E1983" s="20" t="s">
        <v>79</v>
      </c>
      <c r="F1983" s="20" t="s">
        <v>146</v>
      </c>
      <c r="G1983" s="88" t="s">
        <v>370</v>
      </c>
      <c r="H1983" s="21">
        <v>66457.20292131562</v>
      </c>
      <c r="I1983" s="49" t="s">
        <v>329</v>
      </c>
    </row>
    <row r="1984" spans="2:9" x14ac:dyDescent="0.3">
      <c r="B1984" s="16" t="s">
        <v>296</v>
      </c>
      <c r="C1984" s="16" t="s">
        <v>240</v>
      </c>
      <c r="D1984" s="16">
        <v>4</v>
      </c>
      <c r="E1984" s="16" t="s">
        <v>5</v>
      </c>
      <c r="F1984" s="16" t="s">
        <v>160</v>
      </c>
      <c r="G1984" s="87" t="s">
        <v>326</v>
      </c>
      <c r="H1984" s="17">
        <v>4592.527839322267</v>
      </c>
      <c r="I1984" s="48" t="s">
        <v>327</v>
      </c>
    </row>
    <row r="1985" spans="2:9" x14ac:dyDescent="0.3">
      <c r="B1985" s="16" t="s">
        <v>296</v>
      </c>
      <c r="C1985" s="16" t="s">
        <v>240</v>
      </c>
      <c r="D1985" s="16">
        <v>17</v>
      </c>
      <c r="E1985" s="16" t="s">
        <v>9</v>
      </c>
      <c r="F1985" s="16" t="s">
        <v>146</v>
      </c>
      <c r="G1985" s="87" t="s">
        <v>328</v>
      </c>
      <c r="H1985" s="17">
        <v>74487.465655828972</v>
      </c>
      <c r="I1985" s="48" t="s">
        <v>329</v>
      </c>
    </row>
    <row r="1986" spans="2:9" x14ac:dyDescent="0.3">
      <c r="B1986" s="16" t="s">
        <v>296</v>
      </c>
      <c r="C1986" s="16" t="s">
        <v>240</v>
      </c>
      <c r="D1986" s="16">
        <v>21</v>
      </c>
      <c r="E1986" s="16" t="s">
        <v>13</v>
      </c>
      <c r="F1986" s="16" t="s">
        <v>146</v>
      </c>
      <c r="G1986" s="87" t="s">
        <v>330</v>
      </c>
      <c r="H1986" s="17">
        <v>76312.344245788554</v>
      </c>
      <c r="I1986" s="48" t="s">
        <v>329</v>
      </c>
    </row>
    <row r="1987" spans="2:9" x14ac:dyDescent="0.3">
      <c r="B1987" s="16" t="s">
        <v>296</v>
      </c>
      <c r="C1987" s="16" t="s">
        <v>240</v>
      </c>
      <c r="D1987" s="16">
        <v>28</v>
      </c>
      <c r="E1987" s="16" t="s">
        <v>17</v>
      </c>
      <c r="F1987" s="16" t="s">
        <v>146</v>
      </c>
      <c r="G1987" s="87" t="s">
        <v>331</v>
      </c>
      <c r="H1987" s="17">
        <v>81769.08488250339</v>
      </c>
      <c r="I1987" s="48" t="s">
        <v>329</v>
      </c>
    </row>
    <row r="1988" spans="2:9" x14ac:dyDescent="0.3">
      <c r="B1988" s="16" t="s">
        <v>296</v>
      </c>
      <c r="C1988" s="16" t="s">
        <v>240</v>
      </c>
      <c r="D1988" s="16">
        <v>29</v>
      </c>
      <c r="E1988" s="16" t="s">
        <v>21</v>
      </c>
      <c r="F1988" s="16" t="s">
        <v>146</v>
      </c>
      <c r="G1988" s="87" t="s">
        <v>332</v>
      </c>
      <c r="H1988" s="17">
        <v>81601.957543594923</v>
      </c>
      <c r="I1988" s="48" t="s">
        <v>329</v>
      </c>
    </row>
    <row r="1989" spans="2:9" x14ac:dyDescent="0.3">
      <c r="B1989" s="16" t="s">
        <v>296</v>
      </c>
      <c r="C1989" s="16" t="s">
        <v>240</v>
      </c>
      <c r="D1989" s="16">
        <v>30</v>
      </c>
      <c r="E1989" s="16" t="s">
        <v>25</v>
      </c>
      <c r="F1989" s="16" t="s">
        <v>146</v>
      </c>
      <c r="G1989" s="87" t="s">
        <v>333</v>
      </c>
      <c r="H1989" s="17">
        <v>81936.212221411843</v>
      </c>
      <c r="I1989" s="48" t="s">
        <v>329</v>
      </c>
    </row>
    <row r="1990" spans="2:9" x14ac:dyDescent="0.3">
      <c r="B1990" s="16" t="s">
        <v>296</v>
      </c>
      <c r="C1990" s="16" t="s">
        <v>240</v>
      </c>
      <c r="D1990" s="16">
        <v>31</v>
      </c>
      <c r="E1990" s="16" t="s">
        <v>29</v>
      </c>
      <c r="F1990" s="16" t="s">
        <v>146</v>
      </c>
      <c r="G1990" s="87" t="s">
        <v>334</v>
      </c>
      <c r="H1990" s="17">
        <v>81601.957543594923</v>
      </c>
      <c r="I1990" s="48" t="s">
        <v>329</v>
      </c>
    </row>
    <row r="1991" spans="2:9" x14ac:dyDescent="0.3">
      <c r="B1991" s="16" t="s">
        <v>296</v>
      </c>
      <c r="C1991" s="16" t="s">
        <v>240</v>
      </c>
      <c r="D1991" s="16">
        <v>39</v>
      </c>
      <c r="E1991" s="16" t="s">
        <v>33</v>
      </c>
      <c r="F1991" s="16" t="s">
        <v>335</v>
      </c>
      <c r="G1991" s="87" t="s">
        <v>336</v>
      </c>
      <c r="H1991" s="17">
        <v>111.85805097527566</v>
      </c>
      <c r="I1991" s="48" t="s">
        <v>337</v>
      </c>
    </row>
    <row r="1992" spans="2:9" x14ac:dyDescent="0.3">
      <c r="B1992" s="16" t="s">
        <v>296</v>
      </c>
      <c r="C1992" s="16" t="s">
        <v>240</v>
      </c>
      <c r="D1992" s="16">
        <v>45</v>
      </c>
      <c r="E1992" s="16" t="s">
        <v>35</v>
      </c>
      <c r="F1992" s="16" t="s">
        <v>160</v>
      </c>
      <c r="G1992" s="87" t="s">
        <v>338</v>
      </c>
      <c r="H1992" s="17">
        <v>6141.9333500891635</v>
      </c>
      <c r="I1992" s="48" t="s">
        <v>327</v>
      </c>
    </row>
    <row r="1993" spans="2:9" x14ac:dyDescent="0.3">
      <c r="B1993" s="16" t="s">
        <v>296</v>
      </c>
      <c r="C1993" s="16" t="s">
        <v>240</v>
      </c>
      <c r="D1993" s="16">
        <v>66</v>
      </c>
      <c r="E1993" s="16" t="s">
        <v>37</v>
      </c>
      <c r="F1993" s="16" t="s">
        <v>160</v>
      </c>
      <c r="G1993" s="87" t="s">
        <v>339</v>
      </c>
      <c r="H1993" s="17">
        <v>4465.954661560264</v>
      </c>
      <c r="I1993" s="48" t="s">
        <v>327</v>
      </c>
    </row>
    <row r="1994" spans="2:9" x14ac:dyDescent="0.3">
      <c r="B1994" s="16" t="s">
        <v>296</v>
      </c>
      <c r="C1994" s="16" t="s">
        <v>240</v>
      </c>
      <c r="D1994" s="16">
        <v>67</v>
      </c>
      <c r="E1994" s="16" t="s">
        <v>39</v>
      </c>
      <c r="F1994" s="16" t="s">
        <v>160</v>
      </c>
      <c r="G1994" s="87" t="s">
        <v>340</v>
      </c>
      <c r="H1994" s="17">
        <v>4597.6138827154155</v>
      </c>
      <c r="I1994" s="48" t="s">
        <v>327</v>
      </c>
    </row>
    <row r="1995" spans="2:9" x14ac:dyDescent="0.3">
      <c r="B1995" s="16" t="s">
        <v>296</v>
      </c>
      <c r="C1995" s="16" t="s">
        <v>240</v>
      </c>
      <c r="D1995" s="16">
        <v>77</v>
      </c>
      <c r="E1995" s="16" t="s">
        <v>41</v>
      </c>
      <c r="F1995" s="16" t="s">
        <v>160</v>
      </c>
      <c r="G1995" s="87" t="s">
        <v>341</v>
      </c>
      <c r="H1995" s="17">
        <v>1725</v>
      </c>
      <c r="I1995" s="48" t="s">
        <v>342</v>
      </c>
    </row>
    <row r="1996" spans="2:9" x14ac:dyDescent="0.3">
      <c r="B1996" s="16" t="s">
        <v>296</v>
      </c>
      <c r="C1996" s="16" t="s">
        <v>240</v>
      </c>
      <c r="D1996" s="16">
        <v>87</v>
      </c>
      <c r="E1996" s="16" t="s">
        <v>43</v>
      </c>
      <c r="F1996" s="16" t="s">
        <v>160</v>
      </c>
      <c r="G1996" s="87" t="s">
        <v>343</v>
      </c>
      <c r="H1996" s="17">
        <v>3622.9549999999999</v>
      </c>
      <c r="I1996" s="48" t="s">
        <v>342</v>
      </c>
    </row>
    <row r="1997" spans="2:9" x14ac:dyDescent="0.3">
      <c r="B1997" s="16" t="s">
        <v>296</v>
      </c>
      <c r="C1997" s="16" t="s">
        <v>240</v>
      </c>
      <c r="D1997" s="16">
        <v>102</v>
      </c>
      <c r="E1997" s="16" t="s">
        <v>45</v>
      </c>
      <c r="F1997" s="16" t="s">
        <v>160</v>
      </c>
      <c r="G1997" s="87" t="s">
        <v>344</v>
      </c>
      <c r="H1997" s="17">
        <v>666.1168362953232</v>
      </c>
      <c r="I1997" s="48" t="s">
        <v>342</v>
      </c>
    </row>
    <row r="1998" spans="2:9" x14ac:dyDescent="0.3">
      <c r="B1998" s="16" t="s">
        <v>296</v>
      </c>
      <c r="C1998" s="16" t="s">
        <v>240</v>
      </c>
      <c r="D1998" s="16">
        <v>113</v>
      </c>
      <c r="E1998" s="16" t="s">
        <v>47</v>
      </c>
      <c r="F1998" s="16" t="s">
        <v>146</v>
      </c>
      <c r="G1998" s="87" t="s">
        <v>345</v>
      </c>
      <c r="H1998" s="17">
        <v>689724</v>
      </c>
      <c r="I1998" s="48" t="s">
        <v>346</v>
      </c>
    </row>
    <row r="1999" spans="2:9" x14ac:dyDescent="0.3">
      <c r="B1999" s="16" t="s">
        <v>296</v>
      </c>
      <c r="C1999" s="16" t="s">
        <v>240</v>
      </c>
      <c r="D1999" s="16">
        <v>114</v>
      </c>
      <c r="E1999" s="16" t="s">
        <v>49</v>
      </c>
      <c r="F1999" s="16" t="s">
        <v>146</v>
      </c>
      <c r="G1999" s="87" t="s">
        <v>347</v>
      </c>
      <c r="H1999" s="17">
        <v>730184</v>
      </c>
      <c r="I1999" s="48" t="s">
        <v>346</v>
      </c>
    </row>
    <row r="2000" spans="2:9" x14ac:dyDescent="0.3">
      <c r="B2000" s="16" t="s">
        <v>296</v>
      </c>
      <c r="C2000" s="16" t="s">
        <v>240</v>
      </c>
      <c r="D2000" s="16">
        <v>118</v>
      </c>
      <c r="E2000" s="16" t="s">
        <v>51</v>
      </c>
      <c r="F2000" s="16" t="s">
        <v>146</v>
      </c>
      <c r="G2000" s="87" t="s">
        <v>348</v>
      </c>
      <c r="H2000" s="17">
        <v>583071</v>
      </c>
      <c r="I2000" s="48" t="s">
        <v>346</v>
      </c>
    </row>
    <row r="2001" spans="2:9" x14ac:dyDescent="0.3">
      <c r="B2001" s="16" t="s">
        <v>296</v>
      </c>
      <c r="C2001" s="16" t="s">
        <v>240</v>
      </c>
      <c r="D2001" s="16">
        <v>131</v>
      </c>
      <c r="E2001" s="16" t="s">
        <v>53</v>
      </c>
      <c r="F2001" s="16" t="s">
        <v>146</v>
      </c>
      <c r="G2001" s="87" t="s">
        <v>349</v>
      </c>
      <c r="H2001" s="17">
        <v>7926.7463652519828</v>
      </c>
      <c r="I2001" s="48" t="s">
        <v>337</v>
      </c>
    </row>
    <row r="2002" spans="2:9" x14ac:dyDescent="0.3">
      <c r="B2002" s="16" t="s">
        <v>296</v>
      </c>
      <c r="C2002" s="16" t="s">
        <v>240</v>
      </c>
      <c r="D2002" s="16">
        <v>137</v>
      </c>
      <c r="E2002" s="16" t="s">
        <v>55</v>
      </c>
      <c r="F2002" s="16" t="s">
        <v>160</v>
      </c>
      <c r="G2002" s="87" t="s">
        <v>350</v>
      </c>
      <c r="H2002" s="17">
        <v>8284.3754368187456</v>
      </c>
      <c r="I2002" s="48" t="s">
        <v>351</v>
      </c>
    </row>
    <row r="2003" spans="2:9" x14ac:dyDescent="0.3">
      <c r="B2003" s="16" t="s">
        <v>296</v>
      </c>
      <c r="C2003" s="16" t="s">
        <v>240</v>
      </c>
      <c r="D2003" s="16">
        <v>143</v>
      </c>
      <c r="E2003" s="16" t="s">
        <v>57</v>
      </c>
      <c r="F2003" s="16" t="s">
        <v>335</v>
      </c>
      <c r="G2003" s="87" t="s">
        <v>352</v>
      </c>
      <c r="H2003" s="17">
        <v>2688.02</v>
      </c>
      <c r="I2003" s="48" t="s">
        <v>342</v>
      </c>
    </row>
    <row r="2004" spans="2:9" x14ac:dyDescent="0.3">
      <c r="B2004" s="16" t="s">
        <v>296</v>
      </c>
      <c r="C2004" s="16" t="s">
        <v>240</v>
      </c>
      <c r="D2004" s="16">
        <v>155</v>
      </c>
      <c r="E2004" s="16" t="s">
        <v>59</v>
      </c>
      <c r="F2004" s="16" t="s">
        <v>147</v>
      </c>
      <c r="G2004" s="87" t="s">
        <v>353</v>
      </c>
      <c r="H2004" s="17">
        <v>17340.515232507729</v>
      </c>
      <c r="I2004" s="48" t="s">
        <v>354</v>
      </c>
    </row>
    <row r="2005" spans="2:9" x14ac:dyDescent="0.3">
      <c r="B2005" s="16" t="s">
        <v>296</v>
      </c>
      <c r="C2005" s="16" t="s">
        <v>240</v>
      </c>
      <c r="D2005" s="16">
        <v>156</v>
      </c>
      <c r="E2005" s="16" t="s">
        <v>61</v>
      </c>
      <c r="F2005" s="16" t="s">
        <v>147</v>
      </c>
      <c r="G2005" s="87" t="s">
        <v>355</v>
      </c>
      <c r="H2005" s="17">
        <v>14863.298770720916</v>
      </c>
      <c r="I2005" s="48" t="s">
        <v>354</v>
      </c>
    </row>
    <row r="2006" spans="2:9" x14ac:dyDescent="0.3">
      <c r="B2006" s="16" t="s">
        <v>296</v>
      </c>
      <c r="C2006" s="16" t="s">
        <v>240</v>
      </c>
      <c r="D2006" s="16">
        <v>222</v>
      </c>
      <c r="E2006" s="16" t="s">
        <v>63</v>
      </c>
      <c r="F2006" s="16" t="s">
        <v>146</v>
      </c>
      <c r="G2006" s="87" t="s">
        <v>356</v>
      </c>
      <c r="H2006" s="17">
        <v>84891.398051814802</v>
      </c>
      <c r="I2006" s="48" t="s">
        <v>329</v>
      </c>
    </row>
    <row r="2007" spans="2:9" x14ac:dyDescent="0.3">
      <c r="B2007" s="16" t="s">
        <v>296</v>
      </c>
      <c r="C2007" s="16" t="s">
        <v>240</v>
      </c>
      <c r="D2007" s="16">
        <v>224</v>
      </c>
      <c r="E2007" s="16" t="s">
        <v>65</v>
      </c>
      <c r="F2007" s="16" t="s">
        <v>146</v>
      </c>
      <c r="G2007" s="87" t="s">
        <v>357</v>
      </c>
      <c r="H2007" s="17">
        <v>84891.398051814802</v>
      </c>
      <c r="I2007" s="48" t="s">
        <v>329</v>
      </c>
    </row>
    <row r="2008" spans="2:9" x14ac:dyDescent="0.3">
      <c r="B2008" s="16" t="s">
        <v>296</v>
      </c>
      <c r="C2008" s="16" t="s">
        <v>240</v>
      </c>
      <c r="D2008" s="16">
        <v>229</v>
      </c>
      <c r="E2008" s="16" t="s">
        <v>67</v>
      </c>
      <c r="F2008" s="16" t="s">
        <v>146</v>
      </c>
      <c r="G2008" s="87" t="s">
        <v>358</v>
      </c>
      <c r="H2008" s="17">
        <v>28755.592343507502</v>
      </c>
      <c r="I2008" s="48" t="s">
        <v>329</v>
      </c>
    </row>
    <row r="2009" spans="2:9" x14ac:dyDescent="0.3">
      <c r="B2009" s="16" t="s">
        <v>296</v>
      </c>
      <c r="C2009" s="16" t="s">
        <v>240</v>
      </c>
      <c r="D2009" s="16">
        <v>232</v>
      </c>
      <c r="E2009" s="16" t="s">
        <v>69</v>
      </c>
      <c r="F2009" s="16" t="s">
        <v>146</v>
      </c>
      <c r="G2009" s="87" t="s">
        <v>359</v>
      </c>
      <c r="H2009" s="17">
        <v>50634.847387480608</v>
      </c>
      <c r="I2009" s="48" t="s">
        <v>329</v>
      </c>
    </row>
    <row r="2010" spans="2:9" x14ac:dyDescent="0.3">
      <c r="B2010" s="16" t="s">
        <v>296</v>
      </c>
      <c r="C2010" s="16" t="s">
        <v>240</v>
      </c>
      <c r="D2010" s="16">
        <v>237</v>
      </c>
      <c r="E2010" s="16" t="s">
        <v>70</v>
      </c>
      <c r="F2010" s="16" t="s">
        <v>146</v>
      </c>
      <c r="G2010" s="87" t="s">
        <v>360</v>
      </c>
      <c r="H2010" s="17">
        <v>80699.230246786916</v>
      </c>
      <c r="I2010" s="48" t="s">
        <v>329</v>
      </c>
    </row>
    <row r="2011" spans="2:9" x14ac:dyDescent="0.3">
      <c r="B2011" s="16" t="s">
        <v>296</v>
      </c>
      <c r="C2011" s="16" t="s">
        <v>240</v>
      </c>
      <c r="D2011" s="16">
        <v>238</v>
      </c>
      <c r="E2011" s="16" t="s">
        <v>71</v>
      </c>
      <c r="F2011" s="16" t="s">
        <v>146</v>
      </c>
      <c r="G2011" s="87" t="s">
        <v>361</v>
      </c>
      <c r="H2011" s="17">
        <v>80699.230246786916</v>
      </c>
      <c r="I2011" s="48" t="s">
        <v>329</v>
      </c>
    </row>
    <row r="2012" spans="2:9" x14ac:dyDescent="0.3">
      <c r="B2012" s="16" t="s">
        <v>296</v>
      </c>
      <c r="C2012" s="16" t="s">
        <v>240</v>
      </c>
      <c r="D2012" s="16">
        <v>241</v>
      </c>
      <c r="E2012" s="16" t="s">
        <v>72</v>
      </c>
      <c r="F2012" s="16" t="s">
        <v>146</v>
      </c>
      <c r="G2012" s="87" t="s">
        <v>362</v>
      </c>
      <c r="H2012" s="17">
        <v>44692.479393497371</v>
      </c>
      <c r="I2012" s="48" t="s">
        <v>329</v>
      </c>
    </row>
    <row r="2013" spans="2:9" x14ac:dyDescent="0.3">
      <c r="B2013" s="16" t="s">
        <v>296</v>
      </c>
      <c r="C2013" s="16" t="s">
        <v>240</v>
      </c>
      <c r="D2013" s="16">
        <v>242</v>
      </c>
      <c r="E2013" s="16" t="s">
        <v>73</v>
      </c>
      <c r="F2013" s="16" t="s">
        <v>146</v>
      </c>
      <c r="G2013" s="87" t="s">
        <v>363</v>
      </c>
      <c r="H2013" s="17">
        <v>44692.479393497371</v>
      </c>
      <c r="I2013" s="48" t="s">
        <v>329</v>
      </c>
    </row>
    <row r="2014" spans="2:9" x14ac:dyDescent="0.3">
      <c r="B2014" s="16" t="s">
        <v>296</v>
      </c>
      <c r="C2014" s="16" t="s">
        <v>240</v>
      </c>
      <c r="D2014" s="16">
        <v>245</v>
      </c>
      <c r="E2014" s="16" t="s">
        <v>74</v>
      </c>
      <c r="F2014" s="16" t="s">
        <v>146</v>
      </c>
      <c r="G2014" s="87" t="s">
        <v>364</v>
      </c>
      <c r="H2014" s="17">
        <v>30005.835488877397</v>
      </c>
      <c r="I2014" s="48" t="s">
        <v>329</v>
      </c>
    </row>
    <row r="2015" spans="2:9" x14ac:dyDescent="0.3">
      <c r="B2015" s="16" t="s">
        <v>296</v>
      </c>
      <c r="C2015" s="16" t="s">
        <v>240</v>
      </c>
      <c r="D2015" s="16">
        <v>273</v>
      </c>
      <c r="E2015" s="16" t="s">
        <v>75</v>
      </c>
      <c r="F2015" s="16" t="s">
        <v>146</v>
      </c>
      <c r="G2015" s="87" t="s">
        <v>365</v>
      </c>
      <c r="H2015" s="17">
        <v>490637.63132407167</v>
      </c>
      <c r="I2015" s="48" t="s">
        <v>346</v>
      </c>
    </row>
    <row r="2016" spans="2:9" x14ac:dyDescent="0.3">
      <c r="B2016" s="16" t="s">
        <v>296</v>
      </c>
      <c r="C2016" s="16" t="s">
        <v>240</v>
      </c>
      <c r="D2016" s="16">
        <v>284</v>
      </c>
      <c r="E2016" s="16" t="s">
        <v>76</v>
      </c>
      <c r="F2016" s="16" t="s">
        <v>146</v>
      </c>
      <c r="G2016" s="87" t="s">
        <v>366</v>
      </c>
      <c r="H2016" s="17">
        <v>47509.239524055876</v>
      </c>
      <c r="I2016" s="48" t="s">
        <v>329</v>
      </c>
    </row>
    <row r="2017" spans="2:9" x14ac:dyDescent="0.3">
      <c r="B2017" s="16" t="s">
        <v>296</v>
      </c>
      <c r="C2017" s="16" t="s">
        <v>240</v>
      </c>
      <c r="D2017" s="16">
        <v>304</v>
      </c>
      <c r="E2017" s="16" t="s">
        <v>77</v>
      </c>
      <c r="F2017" s="16" t="s">
        <v>165</v>
      </c>
      <c r="G2017" s="87" t="s">
        <v>367</v>
      </c>
      <c r="H2017" s="17">
        <v>1491.1119185291211</v>
      </c>
      <c r="I2017" s="48" t="s">
        <v>368</v>
      </c>
    </row>
    <row r="2018" spans="2:9" x14ac:dyDescent="0.3">
      <c r="B2018" s="16" t="s">
        <v>296</v>
      </c>
      <c r="C2018" s="16" t="s">
        <v>240</v>
      </c>
      <c r="D2018" s="16">
        <v>305</v>
      </c>
      <c r="E2018" s="16" t="s">
        <v>78</v>
      </c>
      <c r="F2018" s="16" t="s">
        <v>165</v>
      </c>
      <c r="G2018" s="87" t="s">
        <v>369</v>
      </c>
      <c r="H2018" s="17">
        <v>22728.159633434341</v>
      </c>
      <c r="I2018" s="48" t="s">
        <v>368</v>
      </c>
    </row>
    <row r="2019" spans="2:9" x14ac:dyDescent="0.3">
      <c r="B2019" s="16" t="s">
        <v>296</v>
      </c>
      <c r="C2019" s="16" t="s">
        <v>240</v>
      </c>
      <c r="D2019" s="20">
        <v>426</v>
      </c>
      <c r="E2019" s="20" t="s">
        <v>79</v>
      </c>
      <c r="F2019" s="20" t="s">
        <v>146</v>
      </c>
      <c r="G2019" s="88" t="s">
        <v>370</v>
      </c>
      <c r="H2019" s="21">
        <v>66457.20292131562</v>
      </c>
      <c r="I2019" s="49" t="s">
        <v>329</v>
      </c>
    </row>
    <row r="2020" spans="2:9" x14ac:dyDescent="0.3">
      <c r="B2020" s="16" t="s">
        <v>296</v>
      </c>
      <c r="C2020" s="16" t="s">
        <v>217</v>
      </c>
      <c r="D2020" s="16">
        <v>4</v>
      </c>
      <c r="E2020" s="16" t="s">
        <v>5</v>
      </c>
      <c r="F2020" s="16" t="s">
        <v>160</v>
      </c>
      <c r="G2020" s="87" t="s">
        <v>326</v>
      </c>
      <c r="H2020" s="17">
        <v>4592.527839322267</v>
      </c>
      <c r="I2020" s="48" t="s">
        <v>327</v>
      </c>
    </row>
    <row r="2021" spans="2:9" x14ac:dyDescent="0.3">
      <c r="B2021" s="16" t="s">
        <v>296</v>
      </c>
      <c r="C2021" s="16" t="s">
        <v>217</v>
      </c>
      <c r="D2021" s="16">
        <v>17</v>
      </c>
      <c r="E2021" s="16" t="s">
        <v>9</v>
      </c>
      <c r="F2021" s="16" t="s">
        <v>146</v>
      </c>
      <c r="G2021" s="87" t="s">
        <v>328</v>
      </c>
      <c r="H2021" s="17">
        <v>40686.43082041078</v>
      </c>
      <c r="I2021" s="48" t="s">
        <v>329</v>
      </c>
    </row>
    <row r="2022" spans="2:9" x14ac:dyDescent="0.3">
      <c r="B2022" s="16" t="s">
        <v>296</v>
      </c>
      <c r="C2022" s="16" t="s">
        <v>217</v>
      </c>
      <c r="D2022" s="16">
        <v>21</v>
      </c>
      <c r="E2022" s="16" t="s">
        <v>13</v>
      </c>
      <c r="F2022" s="16" t="s">
        <v>146</v>
      </c>
      <c r="G2022" s="87" t="s">
        <v>330</v>
      </c>
      <c r="H2022" s="17">
        <v>94952.327360096751</v>
      </c>
      <c r="I2022" s="48" t="s">
        <v>329</v>
      </c>
    </row>
    <row r="2023" spans="2:9" x14ac:dyDescent="0.3">
      <c r="B2023" s="16" t="s">
        <v>296</v>
      </c>
      <c r="C2023" s="16" t="s">
        <v>217</v>
      </c>
      <c r="D2023" s="16">
        <v>28</v>
      </c>
      <c r="E2023" s="16" t="s">
        <v>17</v>
      </c>
      <c r="F2023" s="16" t="s">
        <v>146</v>
      </c>
      <c r="G2023" s="87" t="s">
        <v>331</v>
      </c>
      <c r="H2023" s="17">
        <v>81769.08488250339</v>
      </c>
      <c r="I2023" s="48" t="s">
        <v>329</v>
      </c>
    </row>
    <row r="2024" spans="2:9" x14ac:dyDescent="0.3">
      <c r="B2024" s="16" t="s">
        <v>296</v>
      </c>
      <c r="C2024" s="16" t="s">
        <v>217</v>
      </c>
      <c r="D2024" s="16">
        <v>29</v>
      </c>
      <c r="E2024" s="16" t="s">
        <v>21</v>
      </c>
      <c r="F2024" s="16" t="s">
        <v>146</v>
      </c>
      <c r="G2024" s="87" t="s">
        <v>332</v>
      </c>
      <c r="H2024" s="17">
        <v>81601.957543594923</v>
      </c>
      <c r="I2024" s="48" t="s">
        <v>329</v>
      </c>
    </row>
    <row r="2025" spans="2:9" x14ac:dyDescent="0.3">
      <c r="B2025" s="16" t="s">
        <v>296</v>
      </c>
      <c r="C2025" s="16" t="s">
        <v>217</v>
      </c>
      <c r="D2025" s="16">
        <v>30</v>
      </c>
      <c r="E2025" s="16" t="s">
        <v>25</v>
      </c>
      <c r="F2025" s="16" t="s">
        <v>146</v>
      </c>
      <c r="G2025" s="87" t="s">
        <v>333</v>
      </c>
      <c r="H2025" s="17">
        <v>81936.212221411843</v>
      </c>
      <c r="I2025" s="48" t="s">
        <v>329</v>
      </c>
    </row>
    <row r="2026" spans="2:9" x14ac:dyDescent="0.3">
      <c r="B2026" s="16" t="s">
        <v>296</v>
      </c>
      <c r="C2026" s="16" t="s">
        <v>217</v>
      </c>
      <c r="D2026" s="16">
        <v>31</v>
      </c>
      <c r="E2026" s="16" t="s">
        <v>29</v>
      </c>
      <c r="F2026" s="16" t="s">
        <v>146</v>
      </c>
      <c r="G2026" s="87" t="s">
        <v>334</v>
      </c>
      <c r="H2026" s="17">
        <v>81601.957543594923</v>
      </c>
      <c r="I2026" s="48" t="s">
        <v>329</v>
      </c>
    </row>
    <row r="2027" spans="2:9" x14ac:dyDescent="0.3">
      <c r="B2027" s="16" t="s">
        <v>296</v>
      </c>
      <c r="C2027" s="16" t="s">
        <v>217</v>
      </c>
      <c r="D2027" s="16">
        <v>39</v>
      </c>
      <c r="E2027" s="16" t="s">
        <v>33</v>
      </c>
      <c r="F2027" s="16" t="s">
        <v>335</v>
      </c>
      <c r="G2027" s="87" t="s">
        <v>336</v>
      </c>
      <c r="H2027" s="17">
        <v>111.85805097527566</v>
      </c>
      <c r="I2027" s="48" t="s">
        <v>337</v>
      </c>
    </row>
    <row r="2028" spans="2:9" x14ac:dyDescent="0.3">
      <c r="B2028" s="16" t="s">
        <v>296</v>
      </c>
      <c r="C2028" s="16" t="s">
        <v>217</v>
      </c>
      <c r="D2028" s="16">
        <v>45</v>
      </c>
      <c r="E2028" s="16" t="s">
        <v>35</v>
      </c>
      <c r="F2028" s="16" t="s">
        <v>160</v>
      </c>
      <c r="G2028" s="87" t="s">
        <v>338</v>
      </c>
      <c r="H2028" s="17">
        <v>9520</v>
      </c>
      <c r="I2028" s="48" t="s">
        <v>327</v>
      </c>
    </row>
    <row r="2029" spans="2:9" x14ac:dyDescent="0.3">
      <c r="B2029" s="16" t="s">
        <v>296</v>
      </c>
      <c r="C2029" s="16" t="s">
        <v>217</v>
      </c>
      <c r="D2029" s="16">
        <v>66</v>
      </c>
      <c r="E2029" s="16" t="s">
        <v>37</v>
      </c>
      <c r="F2029" s="16" t="s">
        <v>160</v>
      </c>
      <c r="G2029" s="87" t="s">
        <v>339</v>
      </c>
      <c r="H2029" s="17">
        <v>4597.6138827154155</v>
      </c>
      <c r="I2029" s="48" t="s">
        <v>327</v>
      </c>
    </row>
    <row r="2030" spans="2:9" x14ac:dyDescent="0.3">
      <c r="B2030" s="16" t="s">
        <v>296</v>
      </c>
      <c r="C2030" s="16" t="s">
        <v>217</v>
      </c>
      <c r="D2030" s="16">
        <v>67</v>
      </c>
      <c r="E2030" s="16" t="s">
        <v>39</v>
      </c>
      <c r="F2030" s="16" t="s">
        <v>160</v>
      </c>
      <c r="G2030" s="87" t="s">
        <v>340</v>
      </c>
      <c r="H2030" s="17">
        <v>4597.6138827154155</v>
      </c>
      <c r="I2030" s="48" t="s">
        <v>327</v>
      </c>
    </row>
    <row r="2031" spans="2:9" x14ac:dyDescent="0.3">
      <c r="B2031" s="16" t="s">
        <v>296</v>
      </c>
      <c r="C2031" s="16" t="s">
        <v>217</v>
      </c>
      <c r="D2031" s="16">
        <v>77</v>
      </c>
      <c r="E2031" s="16" t="s">
        <v>41</v>
      </c>
      <c r="F2031" s="16" t="s">
        <v>160</v>
      </c>
      <c r="G2031" s="87" t="s">
        <v>341</v>
      </c>
      <c r="H2031" s="17">
        <v>1772.5</v>
      </c>
      <c r="I2031" s="48" t="s">
        <v>342</v>
      </c>
    </row>
    <row r="2032" spans="2:9" x14ac:dyDescent="0.3">
      <c r="B2032" s="16" t="s">
        <v>296</v>
      </c>
      <c r="C2032" s="16" t="s">
        <v>217</v>
      </c>
      <c r="D2032" s="16">
        <v>87</v>
      </c>
      <c r="E2032" s="16" t="s">
        <v>43</v>
      </c>
      <c r="F2032" s="16" t="s">
        <v>160</v>
      </c>
      <c r="G2032" s="87" t="s">
        <v>343</v>
      </c>
      <c r="H2032" s="17">
        <v>3622.9549999999999</v>
      </c>
      <c r="I2032" s="48" t="s">
        <v>342</v>
      </c>
    </row>
    <row r="2033" spans="2:9" x14ac:dyDescent="0.3">
      <c r="B2033" s="16" t="s">
        <v>296</v>
      </c>
      <c r="C2033" s="16" t="s">
        <v>217</v>
      </c>
      <c r="D2033" s="16">
        <v>102</v>
      </c>
      <c r="E2033" s="16" t="s">
        <v>45</v>
      </c>
      <c r="F2033" s="16" t="s">
        <v>160</v>
      </c>
      <c r="G2033" s="87" t="s">
        <v>344</v>
      </c>
      <c r="H2033" s="17">
        <v>637.94377422626371</v>
      </c>
      <c r="I2033" s="48" t="s">
        <v>342</v>
      </c>
    </row>
    <row r="2034" spans="2:9" x14ac:dyDescent="0.3">
      <c r="B2034" s="16" t="s">
        <v>296</v>
      </c>
      <c r="C2034" s="16" t="s">
        <v>217</v>
      </c>
      <c r="D2034" s="16">
        <v>113</v>
      </c>
      <c r="E2034" s="16" t="s">
        <v>47</v>
      </c>
      <c r="F2034" s="16" t="s">
        <v>146</v>
      </c>
      <c r="G2034" s="87" t="s">
        <v>345</v>
      </c>
      <c r="H2034" s="17">
        <v>689724</v>
      </c>
      <c r="I2034" s="48" t="s">
        <v>346</v>
      </c>
    </row>
    <row r="2035" spans="2:9" x14ac:dyDescent="0.3">
      <c r="B2035" s="16" t="s">
        <v>296</v>
      </c>
      <c r="C2035" s="16" t="s">
        <v>217</v>
      </c>
      <c r="D2035" s="16">
        <v>114</v>
      </c>
      <c r="E2035" s="16" t="s">
        <v>49</v>
      </c>
      <c r="F2035" s="16" t="s">
        <v>146</v>
      </c>
      <c r="G2035" s="87" t="s">
        <v>347</v>
      </c>
      <c r="H2035" s="17">
        <v>730184</v>
      </c>
      <c r="I2035" s="48" t="s">
        <v>346</v>
      </c>
    </row>
    <row r="2036" spans="2:9" x14ac:dyDescent="0.3">
      <c r="B2036" s="16" t="s">
        <v>296</v>
      </c>
      <c r="C2036" s="16" t="s">
        <v>217</v>
      </c>
      <c r="D2036" s="16">
        <v>118</v>
      </c>
      <c r="E2036" s="16" t="s">
        <v>51</v>
      </c>
      <c r="F2036" s="16" t="s">
        <v>146</v>
      </c>
      <c r="G2036" s="87" t="s">
        <v>348</v>
      </c>
      <c r="H2036" s="17">
        <v>583071</v>
      </c>
      <c r="I2036" s="48" t="s">
        <v>346</v>
      </c>
    </row>
    <row r="2037" spans="2:9" x14ac:dyDescent="0.3">
      <c r="B2037" s="16" t="s">
        <v>296</v>
      </c>
      <c r="C2037" s="16" t="s">
        <v>217</v>
      </c>
      <c r="D2037" s="16">
        <v>131</v>
      </c>
      <c r="E2037" s="16" t="s">
        <v>53</v>
      </c>
      <c r="F2037" s="16" t="s">
        <v>146</v>
      </c>
      <c r="G2037" s="87" t="s">
        <v>349</v>
      </c>
      <c r="H2037" s="17">
        <v>7926.7463652519828</v>
      </c>
      <c r="I2037" s="48" t="s">
        <v>337</v>
      </c>
    </row>
    <row r="2038" spans="2:9" x14ac:dyDescent="0.3">
      <c r="B2038" s="16" t="s">
        <v>296</v>
      </c>
      <c r="C2038" s="16" t="s">
        <v>217</v>
      </c>
      <c r="D2038" s="16">
        <v>137</v>
      </c>
      <c r="E2038" s="16" t="s">
        <v>55</v>
      </c>
      <c r="F2038" s="16" t="s">
        <v>160</v>
      </c>
      <c r="G2038" s="87" t="s">
        <v>350</v>
      </c>
      <c r="H2038" s="17">
        <v>8284.3754368187456</v>
      </c>
      <c r="I2038" s="48" t="s">
        <v>351</v>
      </c>
    </row>
    <row r="2039" spans="2:9" x14ac:dyDescent="0.3">
      <c r="B2039" s="16" t="s">
        <v>296</v>
      </c>
      <c r="C2039" s="16" t="s">
        <v>217</v>
      </c>
      <c r="D2039" s="16">
        <v>143</v>
      </c>
      <c r="E2039" s="16" t="s">
        <v>57</v>
      </c>
      <c r="F2039" s="16" t="s">
        <v>335</v>
      </c>
      <c r="G2039" s="87" t="s">
        <v>352</v>
      </c>
      <c r="H2039" s="17">
        <v>2688.02</v>
      </c>
      <c r="I2039" s="48" t="s">
        <v>342</v>
      </c>
    </row>
    <row r="2040" spans="2:9" x14ac:dyDescent="0.3">
      <c r="B2040" s="16" t="s">
        <v>296</v>
      </c>
      <c r="C2040" s="16" t="s">
        <v>217</v>
      </c>
      <c r="D2040" s="16">
        <v>155</v>
      </c>
      <c r="E2040" s="16" t="s">
        <v>59</v>
      </c>
      <c r="F2040" s="16" t="s">
        <v>147</v>
      </c>
      <c r="G2040" s="87" t="s">
        <v>353</v>
      </c>
      <c r="H2040" s="17">
        <v>25701.120791038229</v>
      </c>
      <c r="I2040" s="48" t="s">
        <v>354</v>
      </c>
    </row>
    <row r="2041" spans="2:9" x14ac:dyDescent="0.3">
      <c r="B2041" s="16" t="s">
        <v>296</v>
      </c>
      <c r="C2041" s="16" t="s">
        <v>217</v>
      </c>
      <c r="D2041" s="16">
        <v>156</v>
      </c>
      <c r="E2041" s="16" t="s">
        <v>61</v>
      </c>
      <c r="F2041" s="16" t="s">
        <v>147</v>
      </c>
      <c r="G2041" s="87" t="s">
        <v>355</v>
      </c>
      <c r="H2041" s="17">
        <v>20437.03580974125</v>
      </c>
      <c r="I2041" s="48" t="s">
        <v>354</v>
      </c>
    </row>
    <row r="2042" spans="2:9" x14ac:dyDescent="0.3">
      <c r="B2042" s="16" t="s">
        <v>296</v>
      </c>
      <c r="C2042" s="16" t="s">
        <v>217</v>
      </c>
      <c r="D2042" s="16">
        <v>222</v>
      </c>
      <c r="E2042" s="16" t="s">
        <v>63</v>
      </c>
      <c r="F2042" s="16" t="s">
        <v>146</v>
      </c>
      <c r="G2042" s="87" t="s">
        <v>356</v>
      </c>
      <c r="H2042" s="17">
        <v>71983.685297649849</v>
      </c>
      <c r="I2042" s="48" t="s">
        <v>329</v>
      </c>
    </row>
    <row r="2043" spans="2:9" x14ac:dyDescent="0.3">
      <c r="B2043" s="16" t="s">
        <v>296</v>
      </c>
      <c r="C2043" s="16" t="s">
        <v>217</v>
      </c>
      <c r="D2043" s="16">
        <v>224</v>
      </c>
      <c r="E2043" s="16" t="s">
        <v>65</v>
      </c>
      <c r="F2043" s="16" t="s">
        <v>146</v>
      </c>
      <c r="G2043" s="87" t="s">
        <v>357</v>
      </c>
      <c r="H2043" s="17">
        <v>71983.685297649849</v>
      </c>
      <c r="I2043" s="48" t="s">
        <v>329</v>
      </c>
    </row>
    <row r="2044" spans="2:9" x14ac:dyDescent="0.3">
      <c r="B2044" s="16" t="s">
        <v>296</v>
      </c>
      <c r="C2044" s="16" t="s">
        <v>217</v>
      </c>
      <c r="D2044" s="16">
        <v>229</v>
      </c>
      <c r="E2044" s="16" t="s">
        <v>67</v>
      </c>
      <c r="F2044" s="16" t="s">
        <v>146</v>
      </c>
      <c r="G2044" s="87" t="s">
        <v>358</v>
      </c>
      <c r="H2044" s="17">
        <v>41712.98076726422</v>
      </c>
      <c r="I2044" s="48" t="s">
        <v>329</v>
      </c>
    </row>
    <row r="2045" spans="2:9" x14ac:dyDescent="0.3">
      <c r="B2045" s="16" t="s">
        <v>296</v>
      </c>
      <c r="C2045" s="16" t="s">
        <v>217</v>
      </c>
      <c r="D2045" s="16">
        <v>232</v>
      </c>
      <c r="E2045" s="16" t="s">
        <v>69</v>
      </c>
      <c r="F2045" s="16" t="s">
        <v>146</v>
      </c>
      <c r="G2045" s="87" t="s">
        <v>359</v>
      </c>
      <c r="H2045" s="17">
        <v>56335.0580590303</v>
      </c>
      <c r="I2045" s="48" t="s">
        <v>329</v>
      </c>
    </row>
    <row r="2046" spans="2:9" x14ac:dyDescent="0.3">
      <c r="B2046" s="16" t="s">
        <v>296</v>
      </c>
      <c r="C2046" s="16" t="s">
        <v>217</v>
      </c>
      <c r="D2046" s="16">
        <v>237</v>
      </c>
      <c r="E2046" s="16" t="s">
        <v>70</v>
      </c>
      <c r="F2046" s="16" t="s">
        <v>146</v>
      </c>
      <c r="G2046" s="87" t="s">
        <v>360</v>
      </c>
      <c r="H2046" s="17">
        <v>56335.0580590303</v>
      </c>
      <c r="I2046" s="48" t="s">
        <v>329</v>
      </c>
    </row>
    <row r="2047" spans="2:9" x14ac:dyDescent="0.3">
      <c r="B2047" s="16" t="s">
        <v>296</v>
      </c>
      <c r="C2047" s="16" t="s">
        <v>217</v>
      </c>
      <c r="D2047" s="16">
        <v>238</v>
      </c>
      <c r="E2047" s="16" t="s">
        <v>71</v>
      </c>
      <c r="F2047" s="16" t="s">
        <v>146</v>
      </c>
      <c r="G2047" s="87" t="s">
        <v>361</v>
      </c>
      <c r="H2047" s="17">
        <v>56335.0580590303</v>
      </c>
      <c r="I2047" s="48" t="s">
        <v>329</v>
      </c>
    </row>
    <row r="2048" spans="2:9" x14ac:dyDescent="0.3">
      <c r="B2048" s="16" t="s">
        <v>296</v>
      </c>
      <c r="C2048" s="16" t="s">
        <v>217</v>
      </c>
      <c r="D2048" s="16">
        <v>241</v>
      </c>
      <c r="E2048" s="16" t="s">
        <v>72</v>
      </c>
      <c r="F2048" s="16" t="s">
        <v>146</v>
      </c>
      <c r="G2048" s="87" t="s">
        <v>362</v>
      </c>
      <c r="H2048" s="17">
        <v>44692.479393497371</v>
      </c>
      <c r="I2048" s="48" t="s">
        <v>329</v>
      </c>
    </row>
    <row r="2049" spans="2:9" x14ac:dyDescent="0.3">
      <c r="B2049" s="16" t="s">
        <v>296</v>
      </c>
      <c r="C2049" s="16" t="s">
        <v>217</v>
      </c>
      <c r="D2049" s="16">
        <v>242</v>
      </c>
      <c r="E2049" s="16" t="s">
        <v>73</v>
      </c>
      <c r="F2049" s="16" t="s">
        <v>146</v>
      </c>
      <c r="G2049" s="87" t="s">
        <v>363</v>
      </c>
      <c r="H2049" s="17">
        <v>44692.479393497371</v>
      </c>
      <c r="I2049" s="48" t="s">
        <v>329</v>
      </c>
    </row>
    <row r="2050" spans="2:9" x14ac:dyDescent="0.3">
      <c r="B2050" s="16" t="s">
        <v>296</v>
      </c>
      <c r="C2050" s="16" t="s">
        <v>217</v>
      </c>
      <c r="D2050" s="16">
        <v>245</v>
      </c>
      <c r="E2050" s="16" t="s">
        <v>74</v>
      </c>
      <c r="F2050" s="16" t="s">
        <v>146</v>
      </c>
      <c r="G2050" s="87" t="s">
        <v>364</v>
      </c>
      <c r="H2050" s="17">
        <v>29794.986262331578</v>
      </c>
      <c r="I2050" s="48" t="s">
        <v>329</v>
      </c>
    </row>
    <row r="2051" spans="2:9" x14ac:dyDescent="0.3">
      <c r="B2051" s="16" t="s">
        <v>296</v>
      </c>
      <c r="C2051" s="16" t="s">
        <v>217</v>
      </c>
      <c r="D2051" s="16">
        <v>273</v>
      </c>
      <c r="E2051" s="16" t="s">
        <v>75</v>
      </c>
      <c r="F2051" s="16" t="s">
        <v>146</v>
      </c>
      <c r="G2051" s="87" t="s">
        <v>365</v>
      </c>
      <c r="H2051" s="17">
        <v>490637.63132407167</v>
      </c>
      <c r="I2051" s="48" t="s">
        <v>346</v>
      </c>
    </row>
    <row r="2052" spans="2:9" x14ac:dyDescent="0.3">
      <c r="B2052" s="16" t="s">
        <v>296</v>
      </c>
      <c r="C2052" s="16" t="s">
        <v>217</v>
      </c>
      <c r="D2052" s="16">
        <v>284</v>
      </c>
      <c r="E2052" s="16" t="s">
        <v>76</v>
      </c>
      <c r="F2052" s="16" t="s">
        <v>146</v>
      </c>
      <c r="G2052" s="87" t="s">
        <v>366</v>
      </c>
      <c r="H2052" s="17">
        <v>66162.395964883384</v>
      </c>
      <c r="I2052" s="48" t="s">
        <v>329</v>
      </c>
    </row>
    <row r="2053" spans="2:9" x14ac:dyDescent="0.3">
      <c r="B2053" s="16" t="s">
        <v>296</v>
      </c>
      <c r="C2053" s="16" t="s">
        <v>217</v>
      </c>
      <c r="D2053" s="16">
        <v>304</v>
      </c>
      <c r="E2053" s="16" t="s">
        <v>77</v>
      </c>
      <c r="F2053" s="16" t="s">
        <v>165</v>
      </c>
      <c r="G2053" s="87" t="s">
        <v>367</v>
      </c>
      <c r="H2053" s="17">
        <v>1491.1119185291211</v>
      </c>
      <c r="I2053" s="48" t="s">
        <v>368</v>
      </c>
    </row>
    <row r="2054" spans="2:9" x14ac:dyDescent="0.3">
      <c r="B2054" s="16" t="s">
        <v>296</v>
      </c>
      <c r="C2054" s="16" t="s">
        <v>217</v>
      </c>
      <c r="D2054" s="16">
        <v>305</v>
      </c>
      <c r="E2054" s="16" t="s">
        <v>78</v>
      </c>
      <c r="F2054" s="16" t="s">
        <v>165</v>
      </c>
      <c r="G2054" s="87" t="s">
        <v>369</v>
      </c>
      <c r="H2054" s="17">
        <v>22728.159633434341</v>
      </c>
      <c r="I2054" s="48" t="s">
        <v>368</v>
      </c>
    </row>
    <row r="2055" spans="2:9" x14ac:dyDescent="0.3">
      <c r="B2055" s="16" t="s">
        <v>296</v>
      </c>
      <c r="C2055" s="16" t="s">
        <v>217</v>
      </c>
      <c r="D2055" s="20">
        <v>426</v>
      </c>
      <c r="E2055" s="20" t="s">
        <v>79</v>
      </c>
      <c r="F2055" s="20" t="s">
        <v>146</v>
      </c>
      <c r="G2055" s="88" t="s">
        <v>370</v>
      </c>
      <c r="H2055" s="21">
        <v>66457.20292131562</v>
      </c>
      <c r="I2055" s="49" t="s">
        <v>329</v>
      </c>
    </row>
    <row r="2056" spans="2:9" x14ac:dyDescent="0.3">
      <c r="B2056" s="16" t="s">
        <v>296</v>
      </c>
      <c r="C2056" s="16" t="s">
        <v>241</v>
      </c>
      <c r="D2056" s="16">
        <v>4</v>
      </c>
      <c r="E2056" s="16" t="s">
        <v>5</v>
      </c>
      <c r="F2056" s="16" t="s">
        <v>160</v>
      </c>
      <c r="G2056" s="87" t="s">
        <v>326</v>
      </c>
      <c r="H2056" s="17">
        <v>4592.527839322267</v>
      </c>
      <c r="I2056" s="48" t="s">
        <v>327</v>
      </c>
    </row>
    <row r="2057" spans="2:9" x14ac:dyDescent="0.3">
      <c r="B2057" s="16" t="s">
        <v>296</v>
      </c>
      <c r="C2057" s="16" t="s">
        <v>241</v>
      </c>
      <c r="D2057" s="16">
        <v>17</v>
      </c>
      <c r="E2057" s="16" t="s">
        <v>9</v>
      </c>
      <c r="F2057" s="16" t="s">
        <v>146</v>
      </c>
      <c r="G2057" s="87" t="s">
        <v>328</v>
      </c>
      <c r="H2057" s="17">
        <v>73988.763015483259</v>
      </c>
      <c r="I2057" s="48" t="s">
        <v>329</v>
      </c>
    </row>
    <row r="2058" spans="2:9" x14ac:dyDescent="0.3">
      <c r="B2058" s="16" t="s">
        <v>296</v>
      </c>
      <c r="C2058" s="16" t="s">
        <v>241</v>
      </c>
      <c r="D2058" s="16">
        <v>21</v>
      </c>
      <c r="E2058" s="16" t="s">
        <v>13</v>
      </c>
      <c r="F2058" s="16" t="s">
        <v>146</v>
      </c>
      <c r="G2058" s="87" t="s">
        <v>330</v>
      </c>
      <c r="H2058" s="17">
        <v>88421.410440161577</v>
      </c>
      <c r="I2058" s="48" t="s">
        <v>329</v>
      </c>
    </row>
    <row r="2059" spans="2:9" x14ac:dyDescent="0.3">
      <c r="B2059" s="16" t="s">
        <v>296</v>
      </c>
      <c r="C2059" s="16" t="s">
        <v>241</v>
      </c>
      <c r="D2059" s="16">
        <v>28</v>
      </c>
      <c r="E2059" s="16" t="s">
        <v>17</v>
      </c>
      <c r="F2059" s="16" t="s">
        <v>146</v>
      </c>
      <c r="G2059" s="87" t="s">
        <v>331</v>
      </c>
      <c r="H2059" s="17">
        <v>62494.357740150946</v>
      </c>
      <c r="I2059" s="48" t="s">
        <v>329</v>
      </c>
    </row>
    <row r="2060" spans="2:9" x14ac:dyDescent="0.3">
      <c r="B2060" s="16" t="s">
        <v>296</v>
      </c>
      <c r="C2060" s="16" t="s">
        <v>241</v>
      </c>
      <c r="D2060" s="16">
        <v>29</v>
      </c>
      <c r="E2060" s="16" t="s">
        <v>21</v>
      </c>
      <c r="F2060" s="16" t="s">
        <v>146</v>
      </c>
      <c r="G2060" s="87" t="s">
        <v>332</v>
      </c>
      <c r="H2060" s="17">
        <v>62494.357740150946</v>
      </c>
      <c r="I2060" s="48" t="s">
        <v>329</v>
      </c>
    </row>
    <row r="2061" spans="2:9" x14ac:dyDescent="0.3">
      <c r="B2061" s="16" t="s">
        <v>296</v>
      </c>
      <c r="C2061" s="16" t="s">
        <v>241</v>
      </c>
      <c r="D2061" s="16">
        <v>30</v>
      </c>
      <c r="E2061" s="16" t="s">
        <v>25</v>
      </c>
      <c r="F2061" s="16" t="s">
        <v>146</v>
      </c>
      <c r="G2061" s="87" t="s">
        <v>333</v>
      </c>
      <c r="H2061" s="17">
        <v>62494.357740150946</v>
      </c>
      <c r="I2061" s="48" t="s">
        <v>329</v>
      </c>
    </row>
    <row r="2062" spans="2:9" x14ac:dyDescent="0.3">
      <c r="B2062" s="16" t="s">
        <v>296</v>
      </c>
      <c r="C2062" s="16" t="s">
        <v>241</v>
      </c>
      <c r="D2062" s="16">
        <v>31</v>
      </c>
      <c r="E2062" s="16" t="s">
        <v>29</v>
      </c>
      <c r="F2062" s="16" t="s">
        <v>146</v>
      </c>
      <c r="G2062" s="87" t="s">
        <v>334</v>
      </c>
      <c r="H2062" s="17">
        <v>62494.357740150946</v>
      </c>
      <c r="I2062" s="48" t="s">
        <v>329</v>
      </c>
    </row>
    <row r="2063" spans="2:9" x14ac:dyDescent="0.3">
      <c r="B2063" s="16" t="s">
        <v>296</v>
      </c>
      <c r="C2063" s="16" t="s">
        <v>241</v>
      </c>
      <c r="D2063" s="16">
        <v>39</v>
      </c>
      <c r="E2063" s="16" t="s">
        <v>33</v>
      </c>
      <c r="F2063" s="16" t="s">
        <v>335</v>
      </c>
      <c r="G2063" s="87" t="s">
        <v>336</v>
      </c>
      <c r="H2063" s="17">
        <v>111.85805097527566</v>
      </c>
      <c r="I2063" s="48" t="s">
        <v>337</v>
      </c>
    </row>
    <row r="2064" spans="2:9" x14ac:dyDescent="0.3">
      <c r="B2064" s="16" t="s">
        <v>296</v>
      </c>
      <c r="C2064" s="16" t="s">
        <v>241</v>
      </c>
      <c r="D2064" s="16">
        <v>45</v>
      </c>
      <c r="E2064" s="16" t="s">
        <v>35</v>
      </c>
      <c r="F2064" s="16" t="s">
        <v>160</v>
      </c>
      <c r="G2064" s="87" t="s">
        <v>338</v>
      </c>
      <c r="H2064" s="17">
        <v>9520</v>
      </c>
      <c r="I2064" s="48" t="s">
        <v>327</v>
      </c>
    </row>
    <row r="2065" spans="2:9" x14ac:dyDescent="0.3">
      <c r="B2065" s="16" t="s">
        <v>296</v>
      </c>
      <c r="C2065" s="16" t="s">
        <v>241</v>
      </c>
      <c r="D2065" s="16">
        <v>66</v>
      </c>
      <c r="E2065" s="16" t="s">
        <v>37</v>
      </c>
      <c r="F2065" s="16" t="s">
        <v>160</v>
      </c>
      <c r="G2065" s="87" t="s">
        <v>339</v>
      </c>
      <c r="H2065" s="17">
        <v>4597.6138827154155</v>
      </c>
      <c r="I2065" s="48" t="s">
        <v>327</v>
      </c>
    </row>
    <row r="2066" spans="2:9" x14ac:dyDescent="0.3">
      <c r="B2066" s="16" t="s">
        <v>296</v>
      </c>
      <c r="C2066" s="16" t="s">
        <v>241</v>
      </c>
      <c r="D2066" s="16">
        <v>67</v>
      </c>
      <c r="E2066" s="16" t="s">
        <v>39</v>
      </c>
      <c r="F2066" s="16" t="s">
        <v>160</v>
      </c>
      <c r="G2066" s="87" t="s">
        <v>340</v>
      </c>
      <c r="H2066" s="17">
        <v>4597.6138827154155</v>
      </c>
      <c r="I2066" s="48" t="s">
        <v>327</v>
      </c>
    </row>
    <row r="2067" spans="2:9" x14ac:dyDescent="0.3">
      <c r="B2067" s="16" t="s">
        <v>296</v>
      </c>
      <c r="C2067" s="16" t="s">
        <v>241</v>
      </c>
      <c r="D2067" s="16">
        <v>77</v>
      </c>
      <c r="E2067" s="16" t="s">
        <v>41</v>
      </c>
      <c r="F2067" s="16" t="s">
        <v>160</v>
      </c>
      <c r="G2067" s="87" t="s">
        <v>341</v>
      </c>
      <c r="H2067" s="17">
        <v>1725</v>
      </c>
      <c r="I2067" s="48" t="s">
        <v>342</v>
      </c>
    </row>
    <row r="2068" spans="2:9" x14ac:dyDescent="0.3">
      <c r="B2068" s="16" t="s">
        <v>296</v>
      </c>
      <c r="C2068" s="16" t="s">
        <v>241</v>
      </c>
      <c r="D2068" s="16">
        <v>87</v>
      </c>
      <c r="E2068" s="16" t="s">
        <v>43</v>
      </c>
      <c r="F2068" s="16" t="s">
        <v>160</v>
      </c>
      <c r="G2068" s="87" t="s">
        <v>343</v>
      </c>
      <c r="H2068" s="17">
        <v>3622.9549999999999</v>
      </c>
      <c r="I2068" s="48" t="s">
        <v>342</v>
      </c>
    </row>
    <row r="2069" spans="2:9" x14ac:dyDescent="0.3">
      <c r="B2069" s="16" t="s">
        <v>296</v>
      </c>
      <c r="C2069" s="16" t="s">
        <v>241</v>
      </c>
      <c r="D2069" s="16">
        <v>102</v>
      </c>
      <c r="E2069" s="16" t="s">
        <v>45</v>
      </c>
      <c r="F2069" s="16" t="s">
        <v>160</v>
      </c>
      <c r="G2069" s="87" t="s">
        <v>344</v>
      </c>
      <c r="H2069" s="17">
        <v>711.0176539678863</v>
      </c>
      <c r="I2069" s="48" t="s">
        <v>342</v>
      </c>
    </row>
    <row r="2070" spans="2:9" x14ac:dyDescent="0.3">
      <c r="B2070" s="16" t="s">
        <v>296</v>
      </c>
      <c r="C2070" s="16" t="s">
        <v>241</v>
      </c>
      <c r="D2070" s="16">
        <v>113</v>
      </c>
      <c r="E2070" s="16" t="s">
        <v>47</v>
      </c>
      <c r="F2070" s="16" t="s">
        <v>146</v>
      </c>
      <c r="G2070" s="87" t="s">
        <v>345</v>
      </c>
      <c r="H2070" s="17">
        <v>689724</v>
      </c>
      <c r="I2070" s="48" t="s">
        <v>346</v>
      </c>
    </row>
    <row r="2071" spans="2:9" x14ac:dyDescent="0.3">
      <c r="B2071" s="16" t="s">
        <v>296</v>
      </c>
      <c r="C2071" s="16" t="s">
        <v>241</v>
      </c>
      <c r="D2071" s="16">
        <v>114</v>
      </c>
      <c r="E2071" s="16" t="s">
        <v>49</v>
      </c>
      <c r="F2071" s="16" t="s">
        <v>146</v>
      </c>
      <c r="G2071" s="87" t="s">
        <v>347</v>
      </c>
      <c r="H2071" s="17">
        <v>730184</v>
      </c>
      <c r="I2071" s="48" t="s">
        <v>346</v>
      </c>
    </row>
    <row r="2072" spans="2:9" x14ac:dyDescent="0.3">
      <c r="B2072" s="16" t="s">
        <v>296</v>
      </c>
      <c r="C2072" s="16" t="s">
        <v>241</v>
      </c>
      <c r="D2072" s="16">
        <v>118</v>
      </c>
      <c r="E2072" s="16" t="s">
        <v>51</v>
      </c>
      <c r="F2072" s="16" t="s">
        <v>146</v>
      </c>
      <c r="G2072" s="87" t="s">
        <v>348</v>
      </c>
      <c r="H2072" s="17">
        <v>583071</v>
      </c>
      <c r="I2072" s="48" t="s">
        <v>346</v>
      </c>
    </row>
    <row r="2073" spans="2:9" x14ac:dyDescent="0.3">
      <c r="B2073" s="16" t="s">
        <v>296</v>
      </c>
      <c r="C2073" s="16" t="s">
        <v>241</v>
      </c>
      <c r="D2073" s="16">
        <v>131</v>
      </c>
      <c r="E2073" s="16" t="s">
        <v>53</v>
      </c>
      <c r="F2073" s="16" t="s">
        <v>146</v>
      </c>
      <c r="G2073" s="87" t="s">
        <v>349</v>
      </c>
      <c r="H2073" s="17">
        <v>10251.993792033109</v>
      </c>
      <c r="I2073" s="48" t="s">
        <v>337</v>
      </c>
    </row>
    <row r="2074" spans="2:9" x14ac:dyDescent="0.3">
      <c r="B2074" s="16" t="s">
        <v>296</v>
      </c>
      <c r="C2074" s="16" t="s">
        <v>241</v>
      </c>
      <c r="D2074" s="16">
        <v>137</v>
      </c>
      <c r="E2074" s="16" t="s">
        <v>55</v>
      </c>
      <c r="F2074" s="16" t="s">
        <v>160</v>
      </c>
      <c r="G2074" s="87" t="s">
        <v>350</v>
      </c>
      <c r="H2074" s="17">
        <v>8284.3754368187456</v>
      </c>
      <c r="I2074" s="48" t="s">
        <v>351</v>
      </c>
    </row>
    <row r="2075" spans="2:9" x14ac:dyDescent="0.3">
      <c r="B2075" s="16" t="s">
        <v>296</v>
      </c>
      <c r="C2075" s="16" t="s">
        <v>241</v>
      </c>
      <c r="D2075" s="16">
        <v>143</v>
      </c>
      <c r="E2075" s="16" t="s">
        <v>57</v>
      </c>
      <c r="F2075" s="16" t="s">
        <v>335</v>
      </c>
      <c r="G2075" s="87" t="s">
        <v>352</v>
      </c>
      <c r="H2075" s="17">
        <v>2688.02</v>
      </c>
      <c r="I2075" s="48" t="s">
        <v>342</v>
      </c>
    </row>
    <row r="2076" spans="2:9" x14ac:dyDescent="0.3">
      <c r="B2076" s="16" t="s">
        <v>296</v>
      </c>
      <c r="C2076" s="16" t="s">
        <v>241</v>
      </c>
      <c r="D2076" s="16">
        <v>155</v>
      </c>
      <c r="E2076" s="16" t="s">
        <v>59</v>
      </c>
      <c r="F2076" s="16" t="s">
        <v>147</v>
      </c>
      <c r="G2076" s="87" t="s">
        <v>353</v>
      </c>
      <c r="H2076" s="17">
        <v>17665.935644076566</v>
      </c>
      <c r="I2076" s="48" t="s">
        <v>354</v>
      </c>
    </row>
    <row r="2077" spans="2:9" x14ac:dyDescent="0.3">
      <c r="B2077" s="16" t="s">
        <v>296</v>
      </c>
      <c r="C2077" s="16" t="s">
        <v>241</v>
      </c>
      <c r="D2077" s="16">
        <v>156</v>
      </c>
      <c r="E2077" s="16" t="s">
        <v>61</v>
      </c>
      <c r="F2077" s="16" t="s">
        <v>147</v>
      </c>
      <c r="G2077" s="87" t="s">
        <v>355</v>
      </c>
      <c r="H2077" s="17">
        <v>8856.0488508878752</v>
      </c>
      <c r="I2077" s="48" t="s">
        <v>354</v>
      </c>
    </row>
    <row r="2078" spans="2:9" x14ac:dyDescent="0.3">
      <c r="B2078" s="16" t="s">
        <v>296</v>
      </c>
      <c r="C2078" s="16" t="s">
        <v>241</v>
      </c>
      <c r="D2078" s="16">
        <v>222</v>
      </c>
      <c r="E2078" s="16" t="s">
        <v>63</v>
      </c>
      <c r="F2078" s="16" t="s">
        <v>146</v>
      </c>
      <c r="G2078" s="87" t="s">
        <v>356</v>
      </c>
      <c r="H2078" s="17">
        <v>66788.341054428136</v>
      </c>
      <c r="I2078" s="48" t="s">
        <v>329</v>
      </c>
    </row>
    <row r="2079" spans="2:9" x14ac:dyDescent="0.3">
      <c r="B2079" s="16" t="s">
        <v>296</v>
      </c>
      <c r="C2079" s="16" t="s">
        <v>241</v>
      </c>
      <c r="D2079" s="16">
        <v>224</v>
      </c>
      <c r="E2079" s="16" t="s">
        <v>65</v>
      </c>
      <c r="F2079" s="16" t="s">
        <v>146</v>
      </c>
      <c r="G2079" s="87" t="s">
        <v>357</v>
      </c>
      <c r="H2079" s="17">
        <v>66788.341054428136</v>
      </c>
      <c r="I2079" s="48" t="s">
        <v>329</v>
      </c>
    </row>
    <row r="2080" spans="2:9" x14ac:dyDescent="0.3">
      <c r="B2080" s="16" t="s">
        <v>296</v>
      </c>
      <c r="C2080" s="16" t="s">
        <v>241</v>
      </c>
      <c r="D2080" s="16">
        <v>229</v>
      </c>
      <c r="E2080" s="16" t="s">
        <v>67</v>
      </c>
      <c r="F2080" s="16" t="s">
        <v>146</v>
      </c>
      <c r="G2080" s="87" t="s">
        <v>358</v>
      </c>
      <c r="H2080" s="17">
        <v>23617.093016037241</v>
      </c>
      <c r="I2080" s="48" t="s">
        <v>329</v>
      </c>
    </row>
    <row r="2081" spans="2:9" x14ac:dyDescent="0.3">
      <c r="B2081" s="16" t="s">
        <v>296</v>
      </c>
      <c r="C2081" s="16" t="s">
        <v>241</v>
      </c>
      <c r="D2081" s="16">
        <v>232</v>
      </c>
      <c r="E2081" s="16" t="s">
        <v>69</v>
      </c>
      <c r="F2081" s="16" t="s">
        <v>146</v>
      </c>
      <c r="G2081" s="87" t="s">
        <v>359</v>
      </c>
      <c r="H2081" s="17">
        <v>72014.005173305733</v>
      </c>
      <c r="I2081" s="48" t="s">
        <v>329</v>
      </c>
    </row>
    <row r="2082" spans="2:9" x14ac:dyDescent="0.3">
      <c r="B2082" s="16" t="s">
        <v>296</v>
      </c>
      <c r="C2082" s="16" t="s">
        <v>241</v>
      </c>
      <c r="D2082" s="16">
        <v>237</v>
      </c>
      <c r="E2082" s="16" t="s">
        <v>70</v>
      </c>
      <c r="F2082" s="16" t="s">
        <v>146</v>
      </c>
      <c r="G2082" s="87" t="s">
        <v>360</v>
      </c>
      <c r="H2082" s="17">
        <v>64221.966187294543</v>
      </c>
      <c r="I2082" s="48" t="s">
        <v>329</v>
      </c>
    </row>
    <row r="2083" spans="2:9" x14ac:dyDescent="0.3">
      <c r="B2083" s="16" t="s">
        <v>296</v>
      </c>
      <c r="C2083" s="16" t="s">
        <v>241</v>
      </c>
      <c r="D2083" s="16">
        <v>238</v>
      </c>
      <c r="E2083" s="16" t="s">
        <v>71</v>
      </c>
      <c r="F2083" s="16" t="s">
        <v>146</v>
      </c>
      <c r="G2083" s="87" t="s">
        <v>361</v>
      </c>
      <c r="H2083" s="17">
        <v>64221.966187294543</v>
      </c>
      <c r="I2083" s="48" t="s">
        <v>329</v>
      </c>
    </row>
    <row r="2084" spans="2:9" x14ac:dyDescent="0.3">
      <c r="B2084" s="16" t="s">
        <v>296</v>
      </c>
      <c r="C2084" s="16" t="s">
        <v>241</v>
      </c>
      <c r="D2084" s="16">
        <v>241</v>
      </c>
      <c r="E2084" s="16" t="s">
        <v>72</v>
      </c>
      <c r="F2084" s="16" t="s">
        <v>146</v>
      </c>
      <c r="G2084" s="87" t="s">
        <v>362</v>
      </c>
      <c r="H2084" s="17">
        <v>44692.479393497371</v>
      </c>
      <c r="I2084" s="48" t="s">
        <v>329</v>
      </c>
    </row>
    <row r="2085" spans="2:9" x14ac:dyDescent="0.3">
      <c r="B2085" s="16" t="s">
        <v>296</v>
      </c>
      <c r="C2085" s="16" t="s">
        <v>241</v>
      </c>
      <c r="D2085" s="16">
        <v>242</v>
      </c>
      <c r="E2085" s="16" t="s">
        <v>73</v>
      </c>
      <c r="F2085" s="16" t="s">
        <v>146</v>
      </c>
      <c r="G2085" s="87" t="s">
        <v>363</v>
      </c>
      <c r="H2085" s="17">
        <v>44692.479393497371</v>
      </c>
      <c r="I2085" s="48" t="s">
        <v>329</v>
      </c>
    </row>
    <row r="2086" spans="2:9" x14ac:dyDescent="0.3">
      <c r="B2086" s="16" t="s">
        <v>296</v>
      </c>
      <c r="C2086" s="16" t="s">
        <v>241</v>
      </c>
      <c r="D2086" s="16">
        <v>245</v>
      </c>
      <c r="E2086" s="16" t="s">
        <v>74</v>
      </c>
      <c r="F2086" s="16" t="s">
        <v>146</v>
      </c>
      <c r="G2086" s="87" t="s">
        <v>364</v>
      </c>
      <c r="H2086" s="17">
        <v>29794.986262331578</v>
      </c>
      <c r="I2086" s="48" t="s">
        <v>329</v>
      </c>
    </row>
    <row r="2087" spans="2:9" x14ac:dyDescent="0.3">
      <c r="B2087" s="16" t="s">
        <v>296</v>
      </c>
      <c r="C2087" s="16" t="s">
        <v>241</v>
      </c>
      <c r="D2087" s="16">
        <v>273</v>
      </c>
      <c r="E2087" s="16" t="s">
        <v>75</v>
      </c>
      <c r="F2087" s="16" t="s">
        <v>146</v>
      </c>
      <c r="G2087" s="87" t="s">
        <v>365</v>
      </c>
      <c r="H2087" s="17">
        <v>490637.63132407167</v>
      </c>
      <c r="I2087" s="48" t="s">
        <v>346</v>
      </c>
    </row>
    <row r="2088" spans="2:9" x14ac:dyDescent="0.3">
      <c r="B2088" s="16" t="s">
        <v>296</v>
      </c>
      <c r="C2088" s="16" t="s">
        <v>241</v>
      </c>
      <c r="D2088" s="16">
        <v>284</v>
      </c>
      <c r="E2088" s="16" t="s">
        <v>76</v>
      </c>
      <c r="F2088" s="16" t="s">
        <v>146</v>
      </c>
      <c r="G2088" s="87" t="s">
        <v>366</v>
      </c>
      <c r="H2088" s="17">
        <v>63095.265026113942</v>
      </c>
      <c r="I2088" s="48" t="s">
        <v>329</v>
      </c>
    </row>
    <row r="2089" spans="2:9" x14ac:dyDescent="0.3">
      <c r="B2089" s="16" t="s">
        <v>296</v>
      </c>
      <c r="C2089" s="16" t="s">
        <v>241</v>
      </c>
      <c r="D2089" s="16">
        <v>304</v>
      </c>
      <c r="E2089" s="16" t="s">
        <v>77</v>
      </c>
      <c r="F2089" s="16" t="s">
        <v>165</v>
      </c>
      <c r="G2089" s="87" t="s">
        <v>367</v>
      </c>
      <c r="H2089" s="17">
        <v>1491.1119185291211</v>
      </c>
      <c r="I2089" s="48" t="s">
        <v>368</v>
      </c>
    </row>
    <row r="2090" spans="2:9" x14ac:dyDescent="0.3">
      <c r="B2090" s="16" t="s">
        <v>296</v>
      </c>
      <c r="C2090" s="16" t="s">
        <v>241</v>
      </c>
      <c r="D2090" s="16">
        <v>305</v>
      </c>
      <c r="E2090" s="16" t="s">
        <v>78</v>
      </c>
      <c r="F2090" s="16" t="s">
        <v>165</v>
      </c>
      <c r="G2090" s="87" t="s">
        <v>369</v>
      </c>
      <c r="H2090" s="17">
        <v>10741.705465751824</v>
      </c>
      <c r="I2090" s="48" t="s">
        <v>368</v>
      </c>
    </row>
    <row r="2091" spans="2:9" x14ac:dyDescent="0.3">
      <c r="B2091" s="16" t="s">
        <v>296</v>
      </c>
      <c r="C2091" s="16" t="s">
        <v>241</v>
      </c>
      <c r="D2091" s="20">
        <v>426</v>
      </c>
      <c r="E2091" s="20" t="s">
        <v>79</v>
      </c>
      <c r="F2091" s="20" t="s">
        <v>146</v>
      </c>
      <c r="G2091" s="88" t="s">
        <v>370</v>
      </c>
      <c r="H2091" s="21">
        <v>66457.20292131562</v>
      </c>
      <c r="I2091" s="49" t="s">
        <v>329</v>
      </c>
    </row>
    <row r="2092" spans="2:9" x14ac:dyDescent="0.3">
      <c r="B2092" s="16" t="s">
        <v>296</v>
      </c>
      <c r="C2092" s="16" t="s">
        <v>242</v>
      </c>
      <c r="D2092" s="16">
        <v>4</v>
      </c>
      <c r="E2092" s="16" t="s">
        <v>5</v>
      </c>
      <c r="F2092" s="16" t="s">
        <v>160</v>
      </c>
      <c r="G2092" s="87" t="s">
        <v>326</v>
      </c>
      <c r="H2092" s="17">
        <v>4592.527839322267</v>
      </c>
      <c r="I2092" s="48" t="s">
        <v>327</v>
      </c>
    </row>
    <row r="2093" spans="2:9" x14ac:dyDescent="0.3">
      <c r="B2093" s="16" t="s">
        <v>296</v>
      </c>
      <c r="C2093" s="16" t="s">
        <v>242</v>
      </c>
      <c r="D2093" s="16">
        <v>17</v>
      </c>
      <c r="E2093" s="16" t="s">
        <v>9</v>
      </c>
      <c r="F2093" s="16" t="s">
        <v>146</v>
      </c>
      <c r="G2093" s="87" t="s">
        <v>328</v>
      </c>
      <c r="H2093" s="17">
        <v>47278.102135836234</v>
      </c>
      <c r="I2093" s="48" t="s">
        <v>329</v>
      </c>
    </row>
    <row r="2094" spans="2:9" x14ac:dyDescent="0.3">
      <c r="B2094" s="16" t="s">
        <v>296</v>
      </c>
      <c r="C2094" s="16" t="s">
        <v>242</v>
      </c>
      <c r="D2094" s="16">
        <v>21</v>
      </c>
      <c r="E2094" s="16" t="s">
        <v>13</v>
      </c>
      <c r="F2094" s="16" t="s">
        <v>146</v>
      </c>
      <c r="G2094" s="87" t="s">
        <v>330</v>
      </c>
      <c r="H2094" s="17">
        <v>98152.970027918826</v>
      </c>
      <c r="I2094" s="48" t="s">
        <v>329</v>
      </c>
    </row>
    <row r="2095" spans="2:9" x14ac:dyDescent="0.3">
      <c r="B2095" s="16" t="s">
        <v>296</v>
      </c>
      <c r="C2095" s="16" t="s">
        <v>242</v>
      </c>
      <c r="D2095" s="16">
        <v>28</v>
      </c>
      <c r="E2095" s="16" t="s">
        <v>17</v>
      </c>
      <c r="F2095" s="16" t="s">
        <v>146</v>
      </c>
      <c r="G2095" s="87" t="s">
        <v>331</v>
      </c>
      <c r="H2095" s="17">
        <v>81769.08488250339</v>
      </c>
      <c r="I2095" s="48" t="s">
        <v>329</v>
      </c>
    </row>
    <row r="2096" spans="2:9" x14ac:dyDescent="0.3">
      <c r="B2096" s="16" t="s">
        <v>296</v>
      </c>
      <c r="C2096" s="16" t="s">
        <v>242</v>
      </c>
      <c r="D2096" s="16">
        <v>29</v>
      </c>
      <c r="E2096" s="16" t="s">
        <v>21</v>
      </c>
      <c r="F2096" s="16" t="s">
        <v>146</v>
      </c>
      <c r="G2096" s="87" t="s">
        <v>332</v>
      </c>
      <c r="H2096" s="17">
        <v>81601.957543594923</v>
      </c>
      <c r="I2096" s="48" t="s">
        <v>329</v>
      </c>
    </row>
    <row r="2097" spans="2:9" x14ac:dyDescent="0.3">
      <c r="B2097" s="16" t="s">
        <v>296</v>
      </c>
      <c r="C2097" s="16" t="s">
        <v>242</v>
      </c>
      <c r="D2097" s="16">
        <v>30</v>
      </c>
      <c r="E2097" s="16" t="s">
        <v>25</v>
      </c>
      <c r="F2097" s="16" t="s">
        <v>146</v>
      </c>
      <c r="G2097" s="87" t="s">
        <v>333</v>
      </c>
      <c r="H2097" s="17">
        <v>81936.212221411843</v>
      </c>
      <c r="I2097" s="48" t="s">
        <v>329</v>
      </c>
    </row>
    <row r="2098" spans="2:9" x14ac:dyDescent="0.3">
      <c r="B2098" s="16" t="s">
        <v>296</v>
      </c>
      <c r="C2098" s="16" t="s">
        <v>242</v>
      </c>
      <c r="D2098" s="16">
        <v>31</v>
      </c>
      <c r="E2098" s="16" t="s">
        <v>29</v>
      </c>
      <c r="F2098" s="16" t="s">
        <v>146</v>
      </c>
      <c r="G2098" s="87" t="s">
        <v>334</v>
      </c>
      <c r="H2098" s="17">
        <v>81601.957543594923</v>
      </c>
      <c r="I2098" s="48" t="s">
        <v>329</v>
      </c>
    </row>
    <row r="2099" spans="2:9" x14ac:dyDescent="0.3">
      <c r="B2099" s="16" t="s">
        <v>296</v>
      </c>
      <c r="C2099" s="16" t="s">
        <v>242</v>
      </c>
      <c r="D2099" s="16">
        <v>39</v>
      </c>
      <c r="E2099" s="16" t="s">
        <v>33</v>
      </c>
      <c r="F2099" s="16" t="s">
        <v>335</v>
      </c>
      <c r="G2099" s="87" t="s">
        <v>336</v>
      </c>
      <c r="H2099" s="17">
        <v>111.85805097527566</v>
      </c>
      <c r="I2099" s="48" t="s">
        <v>337</v>
      </c>
    </row>
    <row r="2100" spans="2:9" x14ac:dyDescent="0.3">
      <c r="B2100" s="16" t="s">
        <v>296</v>
      </c>
      <c r="C2100" s="16" t="s">
        <v>242</v>
      </c>
      <c r="D2100" s="16">
        <v>45</v>
      </c>
      <c r="E2100" s="16" t="s">
        <v>35</v>
      </c>
      <c r="F2100" s="16" t="s">
        <v>160</v>
      </c>
      <c r="G2100" s="87" t="s">
        <v>338</v>
      </c>
      <c r="H2100" s="17">
        <v>9520</v>
      </c>
      <c r="I2100" s="48" t="s">
        <v>327</v>
      </c>
    </row>
    <row r="2101" spans="2:9" x14ac:dyDescent="0.3">
      <c r="B2101" s="16" t="s">
        <v>296</v>
      </c>
      <c r="C2101" s="16" t="s">
        <v>242</v>
      </c>
      <c r="D2101" s="16">
        <v>66</v>
      </c>
      <c r="E2101" s="16" t="s">
        <v>37</v>
      </c>
      <c r="F2101" s="16" t="s">
        <v>160</v>
      </c>
      <c r="G2101" s="87" t="s">
        <v>339</v>
      </c>
      <c r="H2101" s="17">
        <v>6706.4089481254732</v>
      </c>
      <c r="I2101" s="48" t="s">
        <v>327</v>
      </c>
    </row>
    <row r="2102" spans="2:9" x14ac:dyDescent="0.3">
      <c r="B2102" s="16" t="s">
        <v>296</v>
      </c>
      <c r="C2102" s="16" t="s">
        <v>242</v>
      </c>
      <c r="D2102" s="16">
        <v>67</v>
      </c>
      <c r="E2102" s="16" t="s">
        <v>39</v>
      </c>
      <c r="F2102" s="16" t="s">
        <v>160</v>
      </c>
      <c r="G2102" s="87" t="s">
        <v>340</v>
      </c>
      <c r="H2102" s="17">
        <v>4597.6138827154155</v>
      </c>
      <c r="I2102" s="48" t="s">
        <v>327</v>
      </c>
    </row>
    <row r="2103" spans="2:9" x14ac:dyDescent="0.3">
      <c r="B2103" s="16" t="s">
        <v>296</v>
      </c>
      <c r="C2103" s="16" t="s">
        <v>242</v>
      </c>
      <c r="D2103" s="16">
        <v>77</v>
      </c>
      <c r="E2103" s="16" t="s">
        <v>41</v>
      </c>
      <c r="F2103" s="16" t="s">
        <v>160</v>
      </c>
      <c r="G2103" s="87" t="s">
        <v>341</v>
      </c>
      <c r="H2103" s="17">
        <v>1725</v>
      </c>
      <c r="I2103" s="48" t="s">
        <v>342</v>
      </c>
    </row>
    <row r="2104" spans="2:9" x14ac:dyDescent="0.3">
      <c r="B2104" s="16" t="s">
        <v>296</v>
      </c>
      <c r="C2104" s="16" t="s">
        <v>242</v>
      </c>
      <c r="D2104" s="16">
        <v>87</v>
      </c>
      <c r="E2104" s="16" t="s">
        <v>43</v>
      </c>
      <c r="F2104" s="16" t="s">
        <v>160</v>
      </c>
      <c r="G2104" s="87" t="s">
        <v>343</v>
      </c>
      <c r="H2104" s="17">
        <v>3622.9549999999999</v>
      </c>
      <c r="I2104" s="48" t="s">
        <v>342</v>
      </c>
    </row>
    <row r="2105" spans="2:9" x14ac:dyDescent="0.3">
      <c r="B2105" s="16" t="s">
        <v>296</v>
      </c>
      <c r="C2105" s="16" t="s">
        <v>242</v>
      </c>
      <c r="D2105" s="16">
        <v>102</v>
      </c>
      <c r="E2105" s="16" t="s">
        <v>45</v>
      </c>
      <c r="F2105" s="16" t="s">
        <v>160</v>
      </c>
      <c r="G2105" s="87" t="s">
        <v>344</v>
      </c>
      <c r="H2105" s="17">
        <v>679.93044079105869</v>
      </c>
      <c r="I2105" s="48" t="s">
        <v>342</v>
      </c>
    </row>
    <row r="2106" spans="2:9" x14ac:dyDescent="0.3">
      <c r="B2106" s="16" t="s">
        <v>296</v>
      </c>
      <c r="C2106" s="16" t="s">
        <v>242</v>
      </c>
      <c r="D2106" s="16">
        <v>113</v>
      </c>
      <c r="E2106" s="16" t="s">
        <v>47</v>
      </c>
      <c r="F2106" s="16" t="s">
        <v>146</v>
      </c>
      <c r="G2106" s="87" t="s">
        <v>345</v>
      </c>
      <c r="H2106" s="17">
        <v>689724</v>
      </c>
      <c r="I2106" s="48" t="s">
        <v>346</v>
      </c>
    </row>
    <row r="2107" spans="2:9" x14ac:dyDescent="0.3">
      <c r="B2107" s="16" t="s">
        <v>296</v>
      </c>
      <c r="C2107" s="16" t="s">
        <v>242</v>
      </c>
      <c r="D2107" s="16">
        <v>114</v>
      </c>
      <c r="E2107" s="16" t="s">
        <v>49</v>
      </c>
      <c r="F2107" s="16" t="s">
        <v>146</v>
      </c>
      <c r="G2107" s="87" t="s">
        <v>347</v>
      </c>
      <c r="H2107" s="17">
        <v>730184</v>
      </c>
      <c r="I2107" s="48" t="s">
        <v>346</v>
      </c>
    </row>
    <row r="2108" spans="2:9" x14ac:dyDescent="0.3">
      <c r="B2108" s="16" t="s">
        <v>296</v>
      </c>
      <c r="C2108" s="16" t="s">
        <v>242</v>
      </c>
      <c r="D2108" s="16">
        <v>118</v>
      </c>
      <c r="E2108" s="16" t="s">
        <v>51</v>
      </c>
      <c r="F2108" s="16" t="s">
        <v>146</v>
      </c>
      <c r="G2108" s="87" t="s">
        <v>348</v>
      </c>
      <c r="H2108" s="17">
        <v>583071</v>
      </c>
      <c r="I2108" s="48" t="s">
        <v>346</v>
      </c>
    </row>
    <row r="2109" spans="2:9" x14ac:dyDescent="0.3">
      <c r="B2109" s="16" t="s">
        <v>296</v>
      </c>
      <c r="C2109" s="16" t="s">
        <v>242</v>
      </c>
      <c r="D2109" s="16">
        <v>131</v>
      </c>
      <c r="E2109" s="16" t="s">
        <v>53</v>
      </c>
      <c r="F2109" s="16" t="s">
        <v>146</v>
      </c>
      <c r="G2109" s="87" t="s">
        <v>349</v>
      </c>
      <c r="H2109" s="17">
        <v>7926.7463652519828</v>
      </c>
      <c r="I2109" s="48" t="s">
        <v>337</v>
      </c>
    </row>
    <row r="2110" spans="2:9" x14ac:dyDescent="0.3">
      <c r="B2110" s="16" t="s">
        <v>296</v>
      </c>
      <c r="C2110" s="16" t="s">
        <v>242</v>
      </c>
      <c r="D2110" s="16">
        <v>137</v>
      </c>
      <c r="E2110" s="16" t="s">
        <v>55</v>
      </c>
      <c r="F2110" s="16" t="s">
        <v>160</v>
      </c>
      <c r="G2110" s="87" t="s">
        <v>350</v>
      </c>
      <c r="H2110" s="17">
        <v>8284.3754368187456</v>
      </c>
      <c r="I2110" s="48" t="s">
        <v>351</v>
      </c>
    </row>
    <row r="2111" spans="2:9" x14ac:dyDescent="0.3">
      <c r="B2111" s="16" t="s">
        <v>296</v>
      </c>
      <c r="C2111" s="16" t="s">
        <v>242</v>
      </c>
      <c r="D2111" s="16">
        <v>143</v>
      </c>
      <c r="E2111" s="16" t="s">
        <v>57</v>
      </c>
      <c r="F2111" s="16" t="s">
        <v>335</v>
      </c>
      <c r="G2111" s="87" t="s">
        <v>352</v>
      </c>
      <c r="H2111" s="17">
        <v>2688.02</v>
      </c>
      <c r="I2111" s="48" t="s">
        <v>342</v>
      </c>
    </row>
    <row r="2112" spans="2:9" x14ac:dyDescent="0.3">
      <c r="B2112" s="16" t="s">
        <v>296</v>
      </c>
      <c r="C2112" s="16" t="s">
        <v>242</v>
      </c>
      <c r="D2112" s="16">
        <v>155</v>
      </c>
      <c r="E2112" s="16" t="s">
        <v>59</v>
      </c>
      <c r="F2112" s="16" t="s">
        <v>147</v>
      </c>
      <c r="G2112" s="87" t="s">
        <v>353</v>
      </c>
      <c r="H2112" s="17">
        <v>32861.031916623004</v>
      </c>
      <c r="I2112" s="48" t="s">
        <v>354</v>
      </c>
    </row>
    <row r="2113" spans="2:9" x14ac:dyDescent="0.3">
      <c r="B2113" s="16" t="s">
        <v>296</v>
      </c>
      <c r="C2113" s="16" t="s">
        <v>242</v>
      </c>
      <c r="D2113" s="16">
        <v>156</v>
      </c>
      <c r="E2113" s="16" t="s">
        <v>61</v>
      </c>
      <c r="F2113" s="16" t="s">
        <v>147</v>
      </c>
      <c r="G2113" s="87" t="s">
        <v>355</v>
      </c>
      <c r="H2113" s="17">
        <v>20437.03580974125</v>
      </c>
      <c r="I2113" s="48" t="s">
        <v>354</v>
      </c>
    </row>
    <row r="2114" spans="2:9" x14ac:dyDescent="0.3">
      <c r="B2114" s="16" t="s">
        <v>296</v>
      </c>
      <c r="C2114" s="16" t="s">
        <v>242</v>
      </c>
      <c r="D2114" s="16">
        <v>222</v>
      </c>
      <c r="E2114" s="16" t="s">
        <v>63</v>
      </c>
      <c r="F2114" s="16" t="s">
        <v>146</v>
      </c>
      <c r="G2114" s="87" t="s">
        <v>356</v>
      </c>
      <c r="H2114" s="17">
        <v>126402.18754563594</v>
      </c>
      <c r="I2114" s="48" t="s">
        <v>329</v>
      </c>
    </row>
    <row r="2115" spans="2:9" x14ac:dyDescent="0.3">
      <c r="B2115" s="16" t="s">
        <v>296</v>
      </c>
      <c r="C2115" s="16" t="s">
        <v>242</v>
      </c>
      <c r="D2115" s="16">
        <v>224</v>
      </c>
      <c r="E2115" s="16" t="s">
        <v>65</v>
      </c>
      <c r="F2115" s="16" t="s">
        <v>146</v>
      </c>
      <c r="G2115" s="87" t="s">
        <v>357</v>
      </c>
      <c r="H2115" s="17">
        <v>126402.18754563594</v>
      </c>
      <c r="I2115" s="48" t="s">
        <v>329</v>
      </c>
    </row>
    <row r="2116" spans="2:9" x14ac:dyDescent="0.3">
      <c r="B2116" s="16" t="s">
        <v>296</v>
      </c>
      <c r="C2116" s="16" t="s">
        <v>242</v>
      </c>
      <c r="D2116" s="16">
        <v>229</v>
      </c>
      <c r="E2116" s="16" t="s">
        <v>67</v>
      </c>
      <c r="F2116" s="16" t="s">
        <v>146</v>
      </c>
      <c r="G2116" s="87" t="s">
        <v>358</v>
      </c>
      <c r="H2116" s="17">
        <v>41712.98076726422</v>
      </c>
      <c r="I2116" s="48" t="s">
        <v>329</v>
      </c>
    </row>
    <row r="2117" spans="2:9" x14ac:dyDescent="0.3">
      <c r="B2117" s="16" t="s">
        <v>296</v>
      </c>
      <c r="C2117" s="16" t="s">
        <v>242</v>
      </c>
      <c r="D2117" s="16">
        <v>232</v>
      </c>
      <c r="E2117" s="16" t="s">
        <v>69</v>
      </c>
      <c r="F2117" s="16" t="s">
        <v>146</v>
      </c>
      <c r="G2117" s="87" t="s">
        <v>359</v>
      </c>
      <c r="H2117" s="17">
        <v>101231.17187692461</v>
      </c>
      <c r="I2117" s="48" t="s">
        <v>329</v>
      </c>
    </row>
    <row r="2118" spans="2:9" x14ac:dyDescent="0.3">
      <c r="B2118" s="16" t="s">
        <v>296</v>
      </c>
      <c r="C2118" s="16" t="s">
        <v>242</v>
      </c>
      <c r="D2118" s="16">
        <v>237</v>
      </c>
      <c r="E2118" s="16" t="s">
        <v>70</v>
      </c>
      <c r="F2118" s="16" t="s">
        <v>146</v>
      </c>
      <c r="G2118" s="87" t="s">
        <v>360</v>
      </c>
      <c r="H2118" s="17">
        <v>101231.17187692461</v>
      </c>
      <c r="I2118" s="48" t="s">
        <v>329</v>
      </c>
    </row>
    <row r="2119" spans="2:9" x14ac:dyDescent="0.3">
      <c r="B2119" s="16" t="s">
        <v>296</v>
      </c>
      <c r="C2119" s="16" t="s">
        <v>242</v>
      </c>
      <c r="D2119" s="16">
        <v>238</v>
      </c>
      <c r="E2119" s="16" t="s">
        <v>71</v>
      </c>
      <c r="F2119" s="16" t="s">
        <v>146</v>
      </c>
      <c r="G2119" s="87" t="s">
        <v>361</v>
      </c>
      <c r="H2119" s="17">
        <v>101231.17187692461</v>
      </c>
      <c r="I2119" s="48" t="s">
        <v>329</v>
      </c>
    </row>
    <row r="2120" spans="2:9" x14ac:dyDescent="0.3">
      <c r="B2120" s="16" t="s">
        <v>296</v>
      </c>
      <c r="C2120" s="16" t="s">
        <v>242</v>
      </c>
      <c r="D2120" s="16">
        <v>241</v>
      </c>
      <c r="E2120" s="16" t="s">
        <v>72</v>
      </c>
      <c r="F2120" s="16" t="s">
        <v>146</v>
      </c>
      <c r="G2120" s="87" t="s">
        <v>362</v>
      </c>
      <c r="H2120" s="17">
        <v>44692.479393497371</v>
      </c>
      <c r="I2120" s="48" t="s">
        <v>329</v>
      </c>
    </row>
    <row r="2121" spans="2:9" x14ac:dyDescent="0.3">
      <c r="B2121" s="16" t="s">
        <v>296</v>
      </c>
      <c r="C2121" s="16" t="s">
        <v>242</v>
      </c>
      <c r="D2121" s="16">
        <v>242</v>
      </c>
      <c r="E2121" s="16" t="s">
        <v>73</v>
      </c>
      <c r="F2121" s="16" t="s">
        <v>146</v>
      </c>
      <c r="G2121" s="87" t="s">
        <v>363</v>
      </c>
      <c r="H2121" s="17">
        <v>44692.479393497371</v>
      </c>
      <c r="I2121" s="48" t="s">
        <v>329</v>
      </c>
    </row>
    <row r="2122" spans="2:9" x14ac:dyDescent="0.3">
      <c r="B2122" s="16" t="s">
        <v>296</v>
      </c>
      <c r="C2122" s="16" t="s">
        <v>242</v>
      </c>
      <c r="D2122" s="16">
        <v>245</v>
      </c>
      <c r="E2122" s="16" t="s">
        <v>74</v>
      </c>
      <c r="F2122" s="16" t="s">
        <v>146</v>
      </c>
      <c r="G2122" s="87" t="s">
        <v>364</v>
      </c>
      <c r="H2122" s="17">
        <v>34384.186983962747</v>
      </c>
      <c r="I2122" s="48" t="s">
        <v>329</v>
      </c>
    </row>
    <row r="2123" spans="2:9" x14ac:dyDescent="0.3">
      <c r="B2123" s="16" t="s">
        <v>296</v>
      </c>
      <c r="C2123" s="16" t="s">
        <v>242</v>
      </c>
      <c r="D2123" s="16">
        <v>273</v>
      </c>
      <c r="E2123" s="16" t="s">
        <v>75</v>
      </c>
      <c r="F2123" s="16" t="s">
        <v>146</v>
      </c>
      <c r="G2123" s="87" t="s">
        <v>365</v>
      </c>
      <c r="H2123" s="17">
        <v>490637.63132407167</v>
      </c>
      <c r="I2123" s="48" t="s">
        <v>346</v>
      </c>
    </row>
    <row r="2124" spans="2:9" x14ac:dyDescent="0.3">
      <c r="B2124" s="16" t="s">
        <v>296</v>
      </c>
      <c r="C2124" s="16" t="s">
        <v>242</v>
      </c>
      <c r="D2124" s="16">
        <v>284</v>
      </c>
      <c r="E2124" s="16" t="s">
        <v>76</v>
      </c>
      <c r="F2124" s="16" t="s">
        <v>146</v>
      </c>
      <c r="G2124" s="87" t="s">
        <v>366</v>
      </c>
      <c r="H2124" s="17">
        <v>86965.442317640976</v>
      </c>
      <c r="I2124" s="48" t="s">
        <v>329</v>
      </c>
    </row>
    <row r="2125" spans="2:9" x14ac:dyDescent="0.3">
      <c r="B2125" s="16" t="s">
        <v>296</v>
      </c>
      <c r="C2125" s="16" t="s">
        <v>242</v>
      </c>
      <c r="D2125" s="16">
        <v>304</v>
      </c>
      <c r="E2125" s="16" t="s">
        <v>77</v>
      </c>
      <c r="F2125" s="16" t="s">
        <v>165</v>
      </c>
      <c r="G2125" s="87" t="s">
        <v>367</v>
      </c>
      <c r="H2125" s="17">
        <v>1491.1119185291211</v>
      </c>
      <c r="I2125" s="48" t="s">
        <v>368</v>
      </c>
    </row>
    <row r="2126" spans="2:9" x14ac:dyDescent="0.3">
      <c r="B2126" s="16" t="s">
        <v>296</v>
      </c>
      <c r="C2126" s="16" t="s">
        <v>242</v>
      </c>
      <c r="D2126" s="16">
        <v>305</v>
      </c>
      <c r="E2126" s="16" t="s">
        <v>78</v>
      </c>
      <c r="F2126" s="16" t="s">
        <v>165</v>
      </c>
      <c r="G2126" s="87" t="s">
        <v>369</v>
      </c>
      <c r="H2126" s="17">
        <v>22728.159633434341</v>
      </c>
      <c r="I2126" s="48" t="s">
        <v>368</v>
      </c>
    </row>
    <row r="2127" spans="2:9" x14ac:dyDescent="0.3">
      <c r="B2127" s="16" t="s">
        <v>296</v>
      </c>
      <c r="C2127" s="16" t="s">
        <v>242</v>
      </c>
      <c r="D2127" s="20">
        <v>426</v>
      </c>
      <c r="E2127" s="20" t="s">
        <v>79</v>
      </c>
      <c r="F2127" s="20" t="s">
        <v>146</v>
      </c>
      <c r="G2127" s="88" t="s">
        <v>370</v>
      </c>
      <c r="H2127" s="21">
        <v>66457.20292131562</v>
      </c>
      <c r="I2127" s="49" t="s">
        <v>329</v>
      </c>
    </row>
    <row r="2128" spans="2:9" x14ac:dyDescent="0.3">
      <c r="B2128" s="16" t="s">
        <v>296</v>
      </c>
      <c r="C2128" s="16" t="s">
        <v>243</v>
      </c>
      <c r="D2128" s="16">
        <v>4</v>
      </c>
      <c r="E2128" s="16" t="s">
        <v>5</v>
      </c>
      <c r="F2128" s="16" t="s">
        <v>160</v>
      </c>
      <c r="G2128" s="87" t="s">
        <v>326</v>
      </c>
      <c r="H2128" s="17">
        <v>4592.527839322267</v>
      </c>
      <c r="I2128" s="48" t="s">
        <v>327</v>
      </c>
    </row>
    <row r="2129" spans="2:9" x14ac:dyDescent="0.3">
      <c r="B2129" s="16" t="s">
        <v>296</v>
      </c>
      <c r="C2129" s="16" t="s">
        <v>243</v>
      </c>
      <c r="D2129" s="16">
        <v>17</v>
      </c>
      <c r="E2129" s="16" t="s">
        <v>9</v>
      </c>
      <c r="F2129" s="16" t="s">
        <v>146</v>
      </c>
      <c r="G2129" s="87" t="s">
        <v>328</v>
      </c>
      <c r="H2129" s="17">
        <v>47278.102135836234</v>
      </c>
      <c r="I2129" s="48" t="s">
        <v>329</v>
      </c>
    </row>
    <row r="2130" spans="2:9" x14ac:dyDescent="0.3">
      <c r="B2130" s="16" t="s">
        <v>296</v>
      </c>
      <c r="C2130" s="16" t="s">
        <v>243</v>
      </c>
      <c r="D2130" s="16">
        <v>21</v>
      </c>
      <c r="E2130" s="16" t="s">
        <v>13</v>
      </c>
      <c r="F2130" s="16" t="s">
        <v>146</v>
      </c>
      <c r="G2130" s="87" t="s">
        <v>330</v>
      </c>
      <c r="H2130" s="17">
        <v>98152.970027918826</v>
      </c>
      <c r="I2130" s="48" t="s">
        <v>329</v>
      </c>
    </row>
    <row r="2131" spans="2:9" x14ac:dyDescent="0.3">
      <c r="B2131" s="16" t="s">
        <v>296</v>
      </c>
      <c r="C2131" s="16" t="s">
        <v>243</v>
      </c>
      <c r="D2131" s="16">
        <v>28</v>
      </c>
      <c r="E2131" s="16" t="s">
        <v>17</v>
      </c>
      <c r="F2131" s="16" t="s">
        <v>146</v>
      </c>
      <c r="G2131" s="87" t="s">
        <v>331</v>
      </c>
      <c r="H2131" s="17">
        <v>81769.08488250339</v>
      </c>
      <c r="I2131" s="48" t="s">
        <v>329</v>
      </c>
    </row>
    <row r="2132" spans="2:9" x14ac:dyDescent="0.3">
      <c r="B2132" s="16" t="s">
        <v>296</v>
      </c>
      <c r="C2132" s="16" t="s">
        <v>243</v>
      </c>
      <c r="D2132" s="16">
        <v>29</v>
      </c>
      <c r="E2132" s="16" t="s">
        <v>21</v>
      </c>
      <c r="F2132" s="16" t="s">
        <v>146</v>
      </c>
      <c r="G2132" s="87" t="s">
        <v>332</v>
      </c>
      <c r="H2132" s="17">
        <v>81601.957543594923</v>
      </c>
      <c r="I2132" s="48" t="s">
        <v>329</v>
      </c>
    </row>
    <row r="2133" spans="2:9" x14ac:dyDescent="0.3">
      <c r="B2133" s="16" t="s">
        <v>296</v>
      </c>
      <c r="C2133" s="16" t="s">
        <v>243</v>
      </c>
      <c r="D2133" s="16">
        <v>30</v>
      </c>
      <c r="E2133" s="16" t="s">
        <v>25</v>
      </c>
      <c r="F2133" s="16" t="s">
        <v>146</v>
      </c>
      <c r="G2133" s="87" t="s">
        <v>333</v>
      </c>
      <c r="H2133" s="17">
        <v>81936.212221411843</v>
      </c>
      <c r="I2133" s="48" t="s">
        <v>329</v>
      </c>
    </row>
    <row r="2134" spans="2:9" x14ac:dyDescent="0.3">
      <c r="B2134" s="16" t="s">
        <v>296</v>
      </c>
      <c r="C2134" s="16" t="s">
        <v>243</v>
      </c>
      <c r="D2134" s="16">
        <v>31</v>
      </c>
      <c r="E2134" s="16" t="s">
        <v>29</v>
      </c>
      <c r="F2134" s="16" t="s">
        <v>146</v>
      </c>
      <c r="G2134" s="87" t="s">
        <v>334</v>
      </c>
      <c r="H2134" s="17">
        <v>81601.957543594923</v>
      </c>
      <c r="I2134" s="48" t="s">
        <v>329</v>
      </c>
    </row>
    <row r="2135" spans="2:9" x14ac:dyDescent="0.3">
      <c r="B2135" s="16" t="s">
        <v>296</v>
      </c>
      <c r="C2135" s="16" t="s">
        <v>243</v>
      </c>
      <c r="D2135" s="16">
        <v>39</v>
      </c>
      <c r="E2135" s="16" t="s">
        <v>33</v>
      </c>
      <c r="F2135" s="16" t="s">
        <v>335</v>
      </c>
      <c r="G2135" s="87" t="s">
        <v>336</v>
      </c>
      <c r="H2135" s="17">
        <v>111.85805097527566</v>
      </c>
      <c r="I2135" s="48" t="s">
        <v>337</v>
      </c>
    </row>
    <row r="2136" spans="2:9" x14ac:dyDescent="0.3">
      <c r="B2136" s="16" t="s">
        <v>296</v>
      </c>
      <c r="C2136" s="16" t="s">
        <v>243</v>
      </c>
      <c r="D2136" s="16">
        <v>45</v>
      </c>
      <c r="E2136" s="16" t="s">
        <v>35</v>
      </c>
      <c r="F2136" s="16" t="s">
        <v>160</v>
      </c>
      <c r="G2136" s="87" t="s">
        <v>338</v>
      </c>
      <c r="H2136" s="17">
        <v>9520</v>
      </c>
      <c r="I2136" s="48" t="s">
        <v>327</v>
      </c>
    </row>
    <row r="2137" spans="2:9" x14ac:dyDescent="0.3">
      <c r="B2137" s="16" t="s">
        <v>296</v>
      </c>
      <c r="C2137" s="16" t="s">
        <v>243</v>
      </c>
      <c r="D2137" s="16">
        <v>66</v>
      </c>
      <c r="E2137" s="16" t="s">
        <v>37</v>
      </c>
      <c r="F2137" s="16" t="s">
        <v>160</v>
      </c>
      <c r="G2137" s="87" t="s">
        <v>339</v>
      </c>
      <c r="H2137" s="17">
        <v>4597.6138827154155</v>
      </c>
      <c r="I2137" s="48" t="s">
        <v>327</v>
      </c>
    </row>
    <row r="2138" spans="2:9" x14ac:dyDescent="0.3">
      <c r="B2138" s="16" t="s">
        <v>296</v>
      </c>
      <c r="C2138" s="16" t="s">
        <v>243</v>
      </c>
      <c r="D2138" s="16">
        <v>67</v>
      </c>
      <c r="E2138" s="16" t="s">
        <v>39</v>
      </c>
      <c r="F2138" s="16" t="s">
        <v>160</v>
      </c>
      <c r="G2138" s="87" t="s">
        <v>340</v>
      </c>
      <c r="H2138" s="17">
        <v>4597.6138827154155</v>
      </c>
      <c r="I2138" s="48" t="s">
        <v>327</v>
      </c>
    </row>
    <row r="2139" spans="2:9" x14ac:dyDescent="0.3">
      <c r="B2139" s="16" t="s">
        <v>296</v>
      </c>
      <c r="C2139" s="16" t="s">
        <v>243</v>
      </c>
      <c r="D2139" s="16">
        <v>77</v>
      </c>
      <c r="E2139" s="16" t="s">
        <v>41</v>
      </c>
      <c r="F2139" s="16" t="s">
        <v>160</v>
      </c>
      <c r="G2139" s="87" t="s">
        <v>341</v>
      </c>
      <c r="H2139" s="17">
        <v>1725</v>
      </c>
      <c r="I2139" s="48" t="s">
        <v>342</v>
      </c>
    </row>
    <row r="2140" spans="2:9" x14ac:dyDescent="0.3">
      <c r="B2140" s="16" t="s">
        <v>296</v>
      </c>
      <c r="C2140" s="16" t="s">
        <v>243</v>
      </c>
      <c r="D2140" s="16">
        <v>87</v>
      </c>
      <c r="E2140" s="16" t="s">
        <v>43</v>
      </c>
      <c r="F2140" s="16" t="s">
        <v>160</v>
      </c>
      <c r="G2140" s="87" t="s">
        <v>343</v>
      </c>
      <c r="H2140" s="17">
        <v>3622.9549999999999</v>
      </c>
      <c r="I2140" s="48" t="s">
        <v>342</v>
      </c>
    </row>
    <row r="2141" spans="2:9" x14ac:dyDescent="0.3">
      <c r="B2141" s="16" t="s">
        <v>296</v>
      </c>
      <c r="C2141" s="16" t="s">
        <v>243</v>
      </c>
      <c r="D2141" s="16">
        <v>102</v>
      </c>
      <c r="E2141" s="16" t="s">
        <v>45</v>
      </c>
      <c r="F2141" s="16" t="s">
        <v>160</v>
      </c>
      <c r="G2141" s="87" t="s">
        <v>344</v>
      </c>
      <c r="H2141" s="17">
        <v>662.69909170307039</v>
      </c>
      <c r="I2141" s="48" t="s">
        <v>342</v>
      </c>
    </row>
    <row r="2142" spans="2:9" x14ac:dyDescent="0.3">
      <c r="B2142" s="16" t="s">
        <v>296</v>
      </c>
      <c r="C2142" s="16" t="s">
        <v>243</v>
      </c>
      <c r="D2142" s="16">
        <v>113</v>
      </c>
      <c r="E2142" s="16" t="s">
        <v>47</v>
      </c>
      <c r="F2142" s="16" t="s">
        <v>146</v>
      </c>
      <c r="G2142" s="87" t="s">
        <v>345</v>
      </c>
      <c r="H2142" s="17">
        <v>689724</v>
      </c>
      <c r="I2142" s="48" t="s">
        <v>346</v>
      </c>
    </row>
    <row r="2143" spans="2:9" x14ac:dyDescent="0.3">
      <c r="B2143" s="16" t="s">
        <v>296</v>
      </c>
      <c r="C2143" s="16" t="s">
        <v>243</v>
      </c>
      <c r="D2143" s="16">
        <v>114</v>
      </c>
      <c r="E2143" s="16" t="s">
        <v>49</v>
      </c>
      <c r="F2143" s="16" t="s">
        <v>146</v>
      </c>
      <c r="G2143" s="87" t="s">
        <v>347</v>
      </c>
      <c r="H2143" s="17">
        <v>730184</v>
      </c>
      <c r="I2143" s="48" t="s">
        <v>346</v>
      </c>
    </row>
    <row r="2144" spans="2:9" x14ac:dyDescent="0.3">
      <c r="B2144" s="16" t="s">
        <v>296</v>
      </c>
      <c r="C2144" s="16" t="s">
        <v>243</v>
      </c>
      <c r="D2144" s="16">
        <v>118</v>
      </c>
      <c r="E2144" s="16" t="s">
        <v>51</v>
      </c>
      <c r="F2144" s="16" t="s">
        <v>146</v>
      </c>
      <c r="G2144" s="87" t="s">
        <v>348</v>
      </c>
      <c r="H2144" s="17">
        <v>583071</v>
      </c>
      <c r="I2144" s="48" t="s">
        <v>346</v>
      </c>
    </row>
    <row r="2145" spans="2:9" x14ac:dyDescent="0.3">
      <c r="B2145" s="16" t="s">
        <v>296</v>
      </c>
      <c r="C2145" s="16" t="s">
        <v>243</v>
      </c>
      <c r="D2145" s="16">
        <v>131</v>
      </c>
      <c r="E2145" s="16" t="s">
        <v>53</v>
      </c>
      <c r="F2145" s="16" t="s">
        <v>146</v>
      </c>
      <c r="G2145" s="87" t="s">
        <v>349</v>
      </c>
      <c r="H2145" s="17">
        <v>7926.7463652519828</v>
      </c>
      <c r="I2145" s="48" t="s">
        <v>337</v>
      </c>
    </row>
    <row r="2146" spans="2:9" x14ac:dyDescent="0.3">
      <c r="B2146" s="16" t="s">
        <v>296</v>
      </c>
      <c r="C2146" s="16" t="s">
        <v>243</v>
      </c>
      <c r="D2146" s="16">
        <v>137</v>
      </c>
      <c r="E2146" s="16" t="s">
        <v>55</v>
      </c>
      <c r="F2146" s="16" t="s">
        <v>160</v>
      </c>
      <c r="G2146" s="87" t="s">
        <v>350</v>
      </c>
      <c r="H2146" s="17">
        <v>8284.3754368187456</v>
      </c>
      <c r="I2146" s="48" t="s">
        <v>351</v>
      </c>
    </row>
    <row r="2147" spans="2:9" x14ac:dyDescent="0.3">
      <c r="B2147" s="16" t="s">
        <v>296</v>
      </c>
      <c r="C2147" s="16" t="s">
        <v>243</v>
      </c>
      <c r="D2147" s="16">
        <v>143</v>
      </c>
      <c r="E2147" s="16" t="s">
        <v>57</v>
      </c>
      <c r="F2147" s="16" t="s">
        <v>335</v>
      </c>
      <c r="G2147" s="87" t="s">
        <v>352</v>
      </c>
      <c r="H2147" s="17">
        <v>2688.02</v>
      </c>
      <c r="I2147" s="48" t="s">
        <v>342</v>
      </c>
    </row>
    <row r="2148" spans="2:9" x14ac:dyDescent="0.3">
      <c r="B2148" s="16" t="s">
        <v>296</v>
      </c>
      <c r="C2148" s="16" t="s">
        <v>243</v>
      </c>
      <c r="D2148" s="16">
        <v>155</v>
      </c>
      <c r="E2148" s="16" t="s">
        <v>59</v>
      </c>
      <c r="F2148" s="16" t="s">
        <v>147</v>
      </c>
      <c r="G2148" s="87" t="s">
        <v>353</v>
      </c>
      <c r="H2148" s="17">
        <v>37894.042146364496</v>
      </c>
      <c r="I2148" s="48" t="s">
        <v>354</v>
      </c>
    </row>
    <row r="2149" spans="2:9" x14ac:dyDescent="0.3">
      <c r="B2149" s="16" t="s">
        <v>296</v>
      </c>
      <c r="C2149" s="16" t="s">
        <v>243</v>
      </c>
      <c r="D2149" s="16">
        <v>156</v>
      </c>
      <c r="E2149" s="16" t="s">
        <v>61</v>
      </c>
      <c r="F2149" s="16" t="s">
        <v>147</v>
      </c>
      <c r="G2149" s="87" t="s">
        <v>355</v>
      </c>
      <c r="H2149" s="17">
        <v>13376.968893648824</v>
      </c>
      <c r="I2149" s="48" t="s">
        <v>354</v>
      </c>
    </row>
    <row r="2150" spans="2:9" x14ac:dyDescent="0.3">
      <c r="B2150" s="16" t="s">
        <v>296</v>
      </c>
      <c r="C2150" s="16" t="s">
        <v>243</v>
      </c>
      <c r="D2150" s="16">
        <v>222</v>
      </c>
      <c r="E2150" s="16" t="s">
        <v>63</v>
      </c>
      <c r="F2150" s="16" t="s">
        <v>146</v>
      </c>
      <c r="G2150" s="87" t="s">
        <v>356</v>
      </c>
      <c r="H2150" s="17">
        <v>126402.18754563594</v>
      </c>
      <c r="I2150" s="48" t="s">
        <v>329</v>
      </c>
    </row>
    <row r="2151" spans="2:9" x14ac:dyDescent="0.3">
      <c r="B2151" s="16" t="s">
        <v>296</v>
      </c>
      <c r="C2151" s="16" t="s">
        <v>243</v>
      </c>
      <c r="D2151" s="16">
        <v>224</v>
      </c>
      <c r="E2151" s="16" t="s">
        <v>65</v>
      </c>
      <c r="F2151" s="16" t="s">
        <v>146</v>
      </c>
      <c r="G2151" s="87" t="s">
        <v>357</v>
      </c>
      <c r="H2151" s="17">
        <v>126402.18754563594</v>
      </c>
      <c r="I2151" s="48" t="s">
        <v>329</v>
      </c>
    </row>
    <row r="2152" spans="2:9" x14ac:dyDescent="0.3">
      <c r="B2152" s="16" t="s">
        <v>296</v>
      </c>
      <c r="C2152" s="16" t="s">
        <v>243</v>
      </c>
      <c r="D2152" s="16">
        <v>229</v>
      </c>
      <c r="E2152" s="16" t="s">
        <v>67</v>
      </c>
      <c r="F2152" s="16" t="s">
        <v>146</v>
      </c>
      <c r="G2152" s="87" t="s">
        <v>358</v>
      </c>
      <c r="H2152" s="17">
        <v>32774.484888564744</v>
      </c>
      <c r="I2152" s="48" t="s">
        <v>329</v>
      </c>
    </row>
    <row r="2153" spans="2:9" x14ac:dyDescent="0.3">
      <c r="B2153" s="16" t="s">
        <v>296</v>
      </c>
      <c r="C2153" s="16" t="s">
        <v>243</v>
      </c>
      <c r="D2153" s="16">
        <v>232</v>
      </c>
      <c r="E2153" s="16" t="s">
        <v>69</v>
      </c>
      <c r="F2153" s="16" t="s">
        <v>146</v>
      </c>
      <c r="G2153" s="87" t="s">
        <v>359</v>
      </c>
      <c r="H2153" s="17">
        <v>101231.17187692461</v>
      </c>
      <c r="I2153" s="48" t="s">
        <v>329</v>
      </c>
    </row>
    <row r="2154" spans="2:9" x14ac:dyDescent="0.3">
      <c r="B2154" s="16" t="s">
        <v>296</v>
      </c>
      <c r="C2154" s="16" t="s">
        <v>243</v>
      </c>
      <c r="D2154" s="16">
        <v>237</v>
      </c>
      <c r="E2154" s="16" t="s">
        <v>70</v>
      </c>
      <c r="F2154" s="16" t="s">
        <v>146</v>
      </c>
      <c r="G2154" s="87" t="s">
        <v>360</v>
      </c>
      <c r="H2154" s="17">
        <v>101231.17187692461</v>
      </c>
      <c r="I2154" s="48" t="s">
        <v>329</v>
      </c>
    </row>
    <row r="2155" spans="2:9" x14ac:dyDescent="0.3">
      <c r="B2155" s="16" t="s">
        <v>296</v>
      </c>
      <c r="C2155" s="16" t="s">
        <v>243</v>
      </c>
      <c r="D2155" s="16">
        <v>238</v>
      </c>
      <c r="E2155" s="16" t="s">
        <v>71</v>
      </c>
      <c r="F2155" s="16" t="s">
        <v>146</v>
      </c>
      <c r="G2155" s="87" t="s">
        <v>361</v>
      </c>
      <c r="H2155" s="17">
        <v>101231.17187692461</v>
      </c>
      <c r="I2155" s="48" t="s">
        <v>329</v>
      </c>
    </row>
    <row r="2156" spans="2:9" x14ac:dyDescent="0.3">
      <c r="B2156" s="16" t="s">
        <v>296</v>
      </c>
      <c r="C2156" s="16" t="s">
        <v>243</v>
      </c>
      <c r="D2156" s="16">
        <v>241</v>
      </c>
      <c r="E2156" s="16" t="s">
        <v>72</v>
      </c>
      <c r="F2156" s="16" t="s">
        <v>146</v>
      </c>
      <c r="G2156" s="87" t="s">
        <v>362</v>
      </c>
      <c r="H2156" s="17">
        <v>44692.479393497371</v>
      </c>
      <c r="I2156" s="48" t="s">
        <v>329</v>
      </c>
    </row>
    <row r="2157" spans="2:9" x14ac:dyDescent="0.3">
      <c r="B2157" s="16" t="s">
        <v>296</v>
      </c>
      <c r="C2157" s="16" t="s">
        <v>243</v>
      </c>
      <c r="D2157" s="16">
        <v>242</v>
      </c>
      <c r="E2157" s="16" t="s">
        <v>73</v>
      </c>
      <c r="F2157" s="16" t="s">
        <v>146</v>
      </c>
      <c r="G2157" s="87" t="s">
        <v>363</v>
      </c>
      <c r="H2157" s="17">
        <v>44692.479393497371</v>
      </c>
      <c r="I2157" s="48" t="s">
        <v>329</v>
      </c>
    </row>
    <row r="2158" spans="2:9" x14ac:dyDescent="0.3">
      <c r="B2158" s="16" t="s">
        <v>296</v>
      </c>
      <c r="C2158" s="16" t="s">
        <v>243</v>
      </c>
      <c r="D2158" s="16">
        <v>245</v>
      </c>
      <c r="E2158" s="16" t="s">
        <v>74</v>
      </c>
      <c r="F2158" s="16" t="s">
        <v>146</v>
      </c>
      <c r="G2158" s="87" t="s">
        <v>364</v>
      </c>
      <c r="H2158" s="17">
        <v>34384.186983962747</v>
      </c>
      <c r="I2158" s="48" t="s">
        <v>329</v>
      </c>
    </row>
    <row r="2159" spans="2:9" x14ac:dyDescent="0.3">
      <c r="B2159" s="16" t="s">
        <v>296</v>
      </c>
      <c r="C2159" s="16" t="s">
        <v>243</v>
      </c>
      <c r="D2159" s="16">
        <v>273</v>
      </c>
      <c r="E2159" s="16" t="s">
        <v>75</v>
      </c>
      <c r="F2159" s="16" t="s">
        <v>146</v>
      </c>
      <c r="G2159" s="87" t="s">
        <v>365</v>
      </c>
      <c r="H2159" s="17">
        <v>490637.63132407167</v>
      </c>
      <c r="I2159" s="48" t="s">
        <v>346</v>
      </c>
    </row>
    <row r="2160" spans="2:9" x14ac:dyDescent="0.3">
      <c r="B2160" s="16" t="s">
        <v>296</v>
      </c>
      <c r="C2160" s="16" t="s">
        <v>243</v>
      </c>
      <c r="D2160" s="16">
        <v>284</v>
      </c>
      <c r="E2160" s="16" t="s">
        <v>76</v>
      </c>
      <c r="F2160" s="16" t="s">
        <v>146</v>
      </c>
      <c r="G2160" s="87" t="s">
        <v>366</v>
      </c>
      <c r="H2160" s="17">
        <v>86965.442317640976</v>
      </c>
      <c r="I2160" s="48" t="s">
        <v>329</v>
      </c>
    </row>
    <row r="2161" spans="2:9" x14ac:dyDescent="0.3">
      <c r="B2161" s="16" t="s">
        <v>296</v>
      </c>
      <c r="C2161" s="16" t="s">
        <v>243</v>
      </c>
      <c r="D2161" s="16">
        <v>304</v>
      </c>
      <c r="E2161" s="16" t="s">
        <v>77</v>
      </c>
      <c r="F2161" s="16" t="s">
        <v>165</v>
      </c>
      <c r="G2161" s="87" t="s">
        <v>367</v>
      </c>
      <c r="H2161" s="17">
        <v>1491.1119185291211</v>
      </c>
      <c r="I2161" s="48" t="s">
        <v>368</v>
      </c>
    </row>
    <row r="2162" spans="2:9" x14ac:dyDescent="0.3">
      <c r="B2162" s="16" t="s">
        <v>296</v>
      </c>
      <c r="C2162" s="16" t="s">
        <v>243</v>
      </c>
      <c r="D2162" s="16">
        <v>305</v>
      </c>
      <c r="E2162" s="16" t="s">
        <v>78</v>
      </c>
      <c r="F2162" s="16" t="s">
        <v>165</v>
      </c>
      <c r="G2162" s="87" t="s">
        <v>369</v>
      </c>
      <c r="H2162" s="17">
        <v>10741.705465751824</v>
      </c>
      <c r="I2162" s="48" t="s">
        <v>368</v>
      </c>
    </row>
    <row r="2163" spans="2:9" x14ac:dyDescent="0.3">
      <c r="B2163" s="16" t="s">
        <v>296</v>
      </c>
      <c r="C2163" s="16" t="s">
        <v>243</v>
      </c>
      <c r="D2163" s="20">
        <v>426</v>
      </c>
      <c r="E2163" s="20" t="s">
        <v>79</v>
      </c>
      <c r="F2163" s="20" t="s">
        <v>146</v>
      </c>
      <c r="G2163" s="88" t="s">
        <v>370</v>
      </c>
      <c r="H2163" s="21">
        <v>66457.20292131562</v>
      </c>
      <c r="I2163" s="49" t="s">
        <v>329</v>
      </c>
    </row>
    <row r="2164" spans="2:9" x14ac:dyDescent="0.3">
      <c r="B2164" s="16" t="s">
        <v>296</v>
      </c>
      <c r="C2164" s="16" t="s">
        <v>244</v>
      </c>
      <c r="D2164" s="16">
        <v>4</v>
      </c>
      <c r="E2164" s="16" t="s">
        <v>5</v>
      </c>
      <c r="F2164" s="16" t="s">
        <v>160</v>
      </c>
      <c r="G2164" s="87" t="s">
        <v>326</v>
      </c>
      <c r="H2164" s="17">
        <v>4592.527839322267</v>
      </c>
      <c r="I2164" s="48" t="s">
        <v>327</v>
      </c>
    </row>
    <row r="2165" spans="2:9" x14ac:dyDescent="0.3">
      <c r="B2165" s="16" t="s">
        <v>296</v>
      </c>
      <c r="C2165" s="16" t="s">
        <v>244</v>
      </c>
      <c r="D2165" s="16">
        <v>17</v>
      </c>
      <c r="E2165" s="16" t="s">
        <v>9</v>
      </c>
      <c r="F2165" s="16" t="s">
        <v>146</v>
      </c>
      <c r="G2165" s="87" t="s">
        <v>328</v>
      </c>
      <c r="H2165" s="17">
        <v>47671.978019730523</v>
      </c>
      <c r="I2165" s="48" t="s">
        <v>329</v>
      </c>
    </row>
    <row r="2166" spans="2:9" x14ac:dyDescent="0.3">
      <c r="B2166" s="16" t="s">
        <v>296</v>
      </c>
      <c r="C2166" s="16" t="s">
        <v>244</v>
      </c>
      <c r="D2166" s="16">
        <v>21</v>
      </c>
      <c r="E2166" s="16" t="s">
        <v>13</v>
      </c>
      <c r="F2166" s="16" t="s">
        <v>146</v>
      </c>
      <c r="G2166" s="87" t="s">
        <v>330</v>
      </c>
      <c r="H2166" s="17">
        <v>54548.474959283194</v>
      </c>
      <c r="I2166" s="48" t="s">
        <v>329</v>
      </c>
    </row>
    <row r="2167" spans="2:9" x14ac:dyDescent="0.3">
      <c r="B2167" s="16" t="s">
        <v>296</v>
      </c>
      <c r="C2167" s="16" t="s">
        <v>244</v>
      </c>
      <c r="D2167" s="16">
        <v>28</v>
      </c>
      <c r="E2167" s="16" t="s">
        <v>17</v>
      </c>
      <c r="F2167" s="16" t="s">
        <v>146</v>
      </c>
      <c r="G2167" s="87" t="s">
        <v>331</v>
      </c>
      <c r="H2167" s="17">
        <v>81769.08488250339</v>
      </c>
      <c r="I2167" s="48" t="s">
        <v>329</v>
      </c>
    </row>
    <row r="2168" spans="2:9" x14ac:dyDescent="0.3">
      <c r="B2168" s="16" t="s">
        <v>296</v>
      </c>
      <c r="C2168" s="16" t="s">
        <v>244</v>
      </c>
      <c r="D2168" s="16">
        <v>29</v>
      </c>
      <c r="E2168" s="16" t="s">
        <v>21</v>
      </c>
      <c r="F2168" s="16" t="s">
        <v>146</v>
      </c>
      <c r="G2168" s="87" t="s">
        <v>332</v>
      </c>
      <c r="H2168" s="17">
        <v>81601.957543594923</v>
      </c>
      <c r="I2168" s="48" t="s">
        <v>329</v>
      </c>
    </row>
    <row r="2169" spans="2:9" x14ac:dyDescent="0.3">
      <c r="B2169" s="16" t="s">
        <v>296</v>
      </c>
      <c r="C2169" s="16" t="s">
        <v>244</v>
      </c>
      <c r="D2169" s="16">
        <v>30</v>
      </c>
      <c r="E2169" s="16" t="s">
        <v>25</v>
      </c>
      <c r="F2169" s="16" t="s">
        <v>146</v>
      </c>
      <c r="G2169" s="87" t="s">
        <v>333</v>
      </c>
      <c r="H2169" s="17">
        <v>81936.212221411843</v>
      </c>
      <c r="I2169" s="48" t="s">
        <v>329</v>
      </c>
    </row>
    <row r="2170" spans="2:9" x14ac:dyDescent="0.3">
      <c r="B2170" s="16" t="s">
        <v>296</v>
      </c>
      <c r="C2170" s="16" t="s">
        <v>244</v>
      </c>
      <c r="D2170" s="16">
        <v>31</v>
      </c>
      <c r="E2170" s="16" t="s">
        <v>29</v>
      </c>
      <c r="F2170" s="16" t="s">
        <v>146</v>
      </c>
      <c r="G2170" s="87" t="s">
        <v>334</v>
      </c>
      <c r="H2170" s="17">
        <v>81601.957543594923</v>
      </c>
      <c r="I2170" s="48" t="s">
        <v>329</v>
      </c>
    </row>
    <row r="2171" spans="2:9" x14ac:dyDescent="0.3">
      <c r="B2171" s="16" t="s">
        <v>296</v>
      </c>
      <c r="C2171" s="16" t="s">
        <v>244</v>
      </c>
      <c r="D2171" s="16">
        <v>39</v>
      </c>
      <c r="E2171" s="16" t="s">
        <v>33</v>
      </c>
      <c r="F2171" s="16" t="s">
        <v>335</v>
      </c>
      <c r="G2171" s="87" t="s">
        <v>336</v>
      </c>
      <c r="H2171" s="17">
        <v>111.85805097527566</v>
      </c>
      <c r="I2171" s="48" t="s">
        <v>337</v>
      </c>
    </row>
    <row r="2172" spans="2:9" x14ac:dyDescent="0.3">
      <c r="B2172" s="16" t="s">
        <v>296</v>
      </c>
      <c r="C2172" s="16" t="s">
        <v>244</v>
      </c>
      <c r="D2172" s="16">
        <v>45</v>
      </c>
      <c r="E2172" s="16" t="s">
        <v>35</v>
      </c>
      <c r="F2172" s="16" t="s">
        <v>160</v>
      </c>
      <c r="G2172" s="87" t="s">
        <v>338</v>
      </c>
      <c r="H2172" s="17">
        <v>6314.0727377037701</v>
      </c>
      <c r="I2172" s="48" t="s">
        <v>327</v>
      </c>
    </row>
    <row r="2173" spans="2:9" x14ac:dyDescent="0.3">
      <c r="B2173" s="16" t="s">
        <v>296</v>
      </c>
      <c r="C2173" s="16" t="s">
        <v>244</v>
      </c>
      <c r="D2173" s="16">
        <v>66</v>
      </c>
      <c r="E2173" s="16" t="s">
        <v>37</v>
      </c>
      <c r="F2173" s="16" t="s">
        <v>160</v>
      </c>
      <c r="G2173" s="87" t="s">
        <v>339</v>
      </c>
      <c r="H2173" s="17">
        <v>4597.6138827154155</v>
      </c>
      <c r="I2173" s="48" t="s">
        <v>327</v>
      </c>
    </row>
    <row r="2174" spans="2:9" x14ac:dyDescent="0.3">
      <c r="B2174" s="16" t="s">
        <v>296</v>
      </c>
      <c r="C2174" s="16" t="s">
        <v>244</v>
      </c>
      <c r="D2174" s="16">
        <v>67</v>
      </c>
      <c r="E2174" s="16" t="s">
        <v>39</v>
      </c>
      <c r="F2174" s="16" t="s">
        <v>160</v>
      </c>
      <c r="G2174" s="87" t="s">
        <v>340</v>
      </c>
      <c r="H2174" s="17">
        <v>4597.6138827154155</v>
      </c>
      <c r="I2174" s="48" t="s">
        <v>327</v>
      </c>
    </row>
    <row r="2175" spans="2:9" x14ac:dyDescent="0.3">
      <c r="B2175" s="16" t="s">
        <v>296</v>
      </c>
      <c r="C2175" s="16" t="s">
        <v>244</v>
      </c>
      <c r="D2175" s="16">
        <v>77</v>
      </c>
      <c r="E2175" s="16" t="s">
        <v>41</v>
      </c>
      <c r="F2175" s="16" t="s">
        <v>160</v>
      </c>
      <c r="G2175" s="87" t="s">
        <v>341</v>
      </c>
      <c r="H2175" s="17">
        <v>1725</v>
      </c>
      <c r="I2175" s="48" t="s">
        <v>342</v>
      </c>
    </row>
    <row r="2176" spans="2:9" x14ac:dyDescent="0.3">
      <c r="B2176" s="16" t="s">
        <v>296</v>
      </c>
      <c r="C2176" s="16" t="s">
        <v>244</v>
      </c>
      <c r="D2176" s="16">
        <v>87</v>
      </c>
      <c r="E2176" s="16" t="s">
        <v>43</v>
      </c>
      <c r="F2176" s="16" t="s">
        <v>160</v>
      </c>
      <c r="G2176" s="87" t="s">
        <v>343</v>
      </c>
      <c r="H2176" s="17">
        <v>3622.9549999999999</v>
      </c>
      <c r="I2176" s="48" t="s">
        <v>342</v>
      </c>
    </row>
    <row r="2177" spans="2:9" x14ac:dyDescent="0.3">
      <c r="B2177" s="16" t="s">
        <v>296</v>
      </c>
      <c r="C2177" s="16" t="s">
        <v>244</v>
      </c>
      <c r="D2177" s="16">
        <v>102</v>
      </c>
      <c r="E2177" s="16" t="s">
        <v>45</v>
      </c>
      <c r="F2177" s="16" t="s">
        <v>160</v>
      </c>
      <c r="G2177" s="87" t="s">
        <v>344</v>
      </c>
      <c r="H2177" s="17">
        <v>673.73865576579169</v>
      </c>
      <c r="I2177" s="48" t="s">
        <v>342</v>
      </c>
    </row>
    <row r="2178" spans="2:9" x14ac:dyDescent="0.3">
      <c r="B2178" s="16" t="s">
        <v>296</v>
      </c>
      <c r="C2178" s="16" t="s">
        <v>244</v>
      </c>
      <c r="D2178" s="16">
        <v>113</v>
      </c>
      <c r="E2178" s="16" t="s">
        <v>47</v>
      </c>
      <c r="F2178" s="16" t="s">
        <v>146</v>
      </c>
      <c r="G2178" s="87" t="s">
        <v>345</v>
      </c>
      <c r="H2178" s="17">
        <v>689724</v>
      </c>
      <c r="I2178" s="48" t="s">
        <v>346</v>
      </c>
    </row>
    <row r="2179" spans="2:9" x14ac:dyDescent="0.3">
      <c r="B2179" s="16" t="s">
        <v>296</v>
      </c>
      <c r="C2179" s="16" t="s">
        <v>244</v>
      </c>
      <c r="D2179" s="16">
        <v>114</v>
      </c>
      <c r="E2179" s="16" t="s">
        <v>49</v>
      </c>
      <c r="F2179" s="16" t="s">
        <v>146</v>
      </c>
      <c r="G2179" s="87" t="s">
        <v>347</v>
      </c>
      <c r="H2179" s="17">
        <v>730184</v>
      </c>
      <c r="I2179" s="48" t="s">
        <v>346</v>
      </c>
    </row>
    <row r="2180" spans="2:9" x14ac:dyDescent="0.3">
      <c r="B2180" s="16" t="s">
        <v>296</v>
      </c>
      <c r="C2180" s="16" t="s">
        <v>244</v>
      </c>
      <c r="D2180" s="16">
        <v>118</v>
      </c>
      <c r="E2180" s="16" t="s">
        <v>51</v>
      </c>
      <c r="F2180" s="16" t="s">
        <v>146</v>
      </c>
      <c r="G2180" s="87" t="s">
        <v>348</v>
      </c>
      <c r="H2180" s="17">
        <v>583071</v>
      </c>
      <c r="I2180" s="48" t="s">
        <v>346</v>
      </c>
    </row>
    <row r="2181" spans="2:9" x14ac:dyDescent="0.3">
      <c r="B2181" s="16" t="s">
        <v>296</v>
      </c>
      <c r="C2181" s="16" t="s">
        <v>244</v>
      </c>
      <c r="D2181" s="16">
        <v>131</v>
      </c>
      <c r="E2181" s="16" t="s">
        <v>53</v>
      </c>
      <c r="F2181" s="16" t="s">
        <v>146</v>
      </c>
      <c r="G2181" s="87" t="s">
        <v>349</v>
      </c>
      <c r="H2181" s="17">
        <v>7926.7463652519828</v>
      </c>
      <c r="I2181" s="48" t="s">
        <v>337</v>
      </c>
    </row>
    <row r="2182" spans="2:9" x14ac:dyDescent="0.3">
      <c r="B2182" s="16" t="s">
        <v>296</v>
      </c>
      <c r="C2182" s="16" t="s">
        <v>244</v>
      </c>
      <c r="D2182" s="16">
        <v>137</v>
      </c>
      <c r="E2182" s="16" t="s">
        <v>55</v>
      </c>
      <c r="F2182" s="16" t="s">
        <v>160</v>
      </c>
      <c r="G2182" s="87" t="s">
        <v>350</v>
      </c>
      <c r="H2182" s="17">
        <v>8284.3754368187456</v>
      </c>
      <c r="I2182" s="48" t="s">
        <v>351</v>
      </c>
    </row>
    <row r="2183" spans="2:9" x14ac:dyDescent="0.3">
      <c r="B2183" s="16" t="s">
        <v>296</v>
      </c>
      <c r="C2183" s="16" t="s">
        <v>244</v>
      </c>
      <c r="D2183" s="16">
        <v>143</v>
      </c>
      <c r="E2183" s="16" t="s">
        <v>57</v>
      </c>
      <c r="F2183" s="16" t="s">
        <v>335</v>
      </c>
      <c r="G2183" s="87" t="s">
        <v>352</v>
      </c>
      <c r="H2183" s="17">
        <v>2688.02</v>
      </c>
      <c r="I2183" s="48" t="s">
        <v>342</v>
      </c>
    </row>
    <row r="2184" spans="2:9" x14ac:dyDescent="0.3">
      <c r="B2184" s="16" t="s">
        <v>296</v>
      </c>
      <c r="C2184" s="16" t="s">
        <v>244</v>
      </c>
      <c r="D2184" s="16">
        <v>155</v>
      </c>
      <c r="E2184" s="16" t="s">
        <v>59</v>
      </c>
      <c r="F2184" s="16" t="s">
        <v>147</v>
      </c>
      <c r="G2184" s="87" t="s">
        <v>353</v>
      </c>
      <c r="H2184" s="17">
        <v>32861.031916623004</v>
      </c>
      <c r="I2184" s="48" t="s">
        <v>354</v>
      </c>
    </row>
    <row r="2185" spans="2:9" x14ac:dyDescent="0.3">
      <c r="B2185" s="16" t="s">
        <v>296</v>
      </c>
      <c r="C2185" s="16" t="s">
        <v>244</v>
      </c>
      <c r="D2185" s="16">
        <v>156</v>
      </c>
      <c r="E2185" s="16" t="s">
        <v>61</v>
      </c>
      <c r="F2185" s="16" t="s">
        <v>147</v>
      </c>
      <c r="G2185" s="87" t="s">
        <v>355</v>
      </c>
      <c r="H2185" s="17">
        <v>14863.298770720916</v>
      </c>
      <c r="I2185" s="48" t="s">
        <v>354</v>
      </c>
    </row>
    <row r="2186" spans="2:9" x14ac:dyDescent="0.3">
      <c r="B2186" s="16" t="s">
        <v>296</v>
      </c>
      <c r="C2186" s="16" t="s">
        <v>244</v>
      </c>
      <c r="D2186" s="16">
        <v>222</v>
      </c>
      <c r="E2186" s="16" t="s">
        <v>63</v>
      </c>
      <c r="F2186" s="16" t="s">
        <v>146</v>
      </c>
      <c r="G2186" s="87" t="s">
        <v>356</v>
      </c>
      <c r="H2186" s="17">
        <v>68594.345709768881</v>
      </c>
      <c r="I2186" s="48" t="s">
        <v>329</v>
      </c>
    </row>
    <row r="2187" spans="2:9" x14ac:dyDescent="0.3">
      <c r="B2187" s="16" t="s">
        <v>296</v>
      </c>
      <c r="C2187" s="16" t="s">
        <v>244</v>
      </c>
      <c r="D2187" s="16">
        <v>224</v>
      </c>
      <c r="E2187" s="16" t="s">
        <v>65</v>
      </c>
      <c r="F2187" s="16" t="s">
        <v>146</v>
      </c>
      <c r="G2187" s="87" t="s">
        <v>357</v>
      </c>
      <c r="H2187" s="17">
        <v>68594.345709768881</v>
      </c>
      <c r="I2187" s="48" t="s">
        <v>329</v>
      </c>
    </row>
    <row r="2188" spans="2:9" x14ac:dyDescent="0.3">
      <c r="B2188" s="16" t="s">
        <v>296</v>
      </c>
      <c r="C2188" s="16" t="s">
        <v>244</v>
      </c>
      <c r="D2188" s="16">
        <v>229</v>
      </c>
      <c r="E2188" s="16" t="s">
        <v>67</v>
      </c>
      <c r="F2188" s="16" t="s">
        <v>146</v>
      </c>
      <c r="G2188" s="87" t="s">
        <v>358</v>
      </c>
      <c r="H2188" s="17">
        <v>41712.98076726422</v>
      </c>
      <c r="I2188" s="48" t="s">
        <v>329</v>
      </c>
    </row>
    <row r="2189" spans="2:9" x14ac:dyDescent="0.3">
      <c r="B2189" s="16" t="s">
        <v>296</v>
      </c>
      <c r="C2189" s="16" t="s">
        <v>244</v>
      </c>
      <c r="D2189" s="16">
        <v>232</v>
      </c>
      <c r="E2189" s="16" t="s">
        <v>69</v>
      </c>
      <c r="F2189" s="16" t="s">
        <v>146</v>
      </c>
      <c r="G2189" s="87" t="s">
        <v>359</v>
      </c>
      <c r="H2189" s="17">
        <v>47392.457035840314</v>
      </c>
      <c r="I2189" s="48" t="s">
        <v>329</v>
      </c>
    </row>
    <row r="2190" spans="2:9" x14ac:dyDescent="0.3">
      <c r="B2190" s="16" t="s">
        <v>296</v>
      </c>
      <c r="C2190" s="16" t="s">
        <v>244</v>
      </c>
      <c r="D2190" s="16">
        <v>237</v>
      </c>
      <c r="E2190" s="16" t="s">
        <v>70</v>
      </c>
      <c r="F2190" s="16" t="s">
        <v>146</v>
      </c>
      <c r="G2190" s="87" t="s">
        <v>360</v>
      </c>
      <c r="H2190" s="17">
        <v>47392.457035840314</v>
      </c>
      <c r="I2190" s="48" t="s">
        <v>329</v>
      </c>
    </row>
    <row r="2191" spans="2:9" x14ac:dyDescent="0.3">
      <c r="B2191" s="16" t="s">
        <v>296</v>
      </c>
      <c r="C2191" s="16" t="s">
        <v>244</v>
      </c>
      <c r="D2191" s="16">
        <v>238</v>
      </c>
      <c r="E2191" s="16" t="s">
        <v>71</v>
      </c>
      <c r="F2191" s="16" t="s">
        <v>146</v>
      </c>
      <c r="G2191" s="87" t="s">
        <v>361</v>
      </c>
      <c r="H2191" s="17">
        <v>47392.457035840314</v>
      </c>
      <c r="I2191" s="48" t="s">
        <v>329</v>
      </c>
    </row>
    <row r="2192" spans="2:9" x14ac:dyDescent="0.3">
      <c r="B2192" s="16" t="s">
        <v>296</v>
      </c>
      <c r="C2192" s="16" t="s">
        <v>244</v>
      </c>
      <c r="D2192" s="16">
        <v>241</v>
      </c>
      <c r="E2192" s="16" t="s">
        <v>72</v>
      </c>
      <c r="F2192" s="16" t="s">
        <v>146</v>
      </c>
      <c r="G2192" s="87" t="s">
        <v>362</v>
      </c>
      <c r="H2192" s="17">
        <v>44692.479393497371</v>
      </c>
      <c r="I2192" s="48" t="s">
        <v>329</v>
      </c>
    </row>
    <row r="2193" spans="2:9" x14ac:dyDescent="0.3">
      <c r="B2193" s="16" t="s">
        <v>296</v>
      </c>
      <c r="C2193" s="16" t="s">
        <v>244</v>
      </c>
      <c r="D2193" s="16">
        <v>242</v>
      </c>
      <c r="E2193" s="16" t="s">
        <v>73</v>
      </c>
      <c r="F2193" s="16" t="s">
        <v>146</v>
      </c>
      <c r="G2193" s="87" t="s">
        <v>363</v>
      </c>
      <c r="H2193" s="17">
        <v>44692.479393497371</v>
      </c>
      <c r="I2193" s="48" t="s">
        <v>329</v>
      </c>
    </row>
    <row r="2194" spans="2:9" x14ac:dyDescent="0.3">
      <c r="B2194" s="16" t="s">
        <v>296</v>
      </c>
      <c r="C2194" s="16" t="s">
        <v>244</v>
      </c>
      <c r="D2194" s="16">
        <v>245</v>
      </c>
      <c r="E2194" s="16" t="s">
        <v>74</v>
      </c>
      <c r="F2194" s="16" t="s">
        <v>146</v>
      </c>
      <c r="G2194" s="87" t="s">
        <v>364</v>
      </c>
      <c r="H2194" s="17">
        <v>38733.482141031069</v>
      </c>
      <c r="I2194" s="48" t="s">
        <v>329</v>
      </c>
    </row>
    <row r="2195" spans="2:9" x14ac:dyDescent="0.3">
      <c r="B2195" s="16" t="s">
        <v>296</v>
      </c>
      <c r="C2195" s="16" t="s">
        <v>244</v>
      </c>
      <c r="D2195" s="16">
        <v>273</v>
      </c>
      <c r="E2195" s="16" t="s">
        <v>75</v>
      </c>
      <c r="F2195" s="16" t="s">
        <v>146</v>
      </c>
      <c r="G2195" s="87" t="s">
        <v>365</v>
      </c>
      <c r="H2195" s="17">
        <v>490637.63132407167</v>
      </c>
      <c r="I2195" s="48" t="s">
        <v>346</v>
      </c>
    </row>
    <row r="2196" spans="2:9" x14ac:dyDescent="0.3">
      <c r="B2196" s="16" t="s">
        <v>296</v>
      </c>
      <c r="C2196" s="16" t="s">
        <v>244</v>
      </c>
      <c r="D2196" s="16">
        <v>284</v>
      </c>
      <c r="E2196" s="16" t="s">
        <v>76</v>
      </c>
      <c r="F2196" s="16" t="s">
        <v>146</v>
      </c>
      <c r="G2196" s="87" t="s">
        <v>366</v>
      </c>
      <c r="H2196" s="17">
        <v>44692.479393497371</v>
      </c>
      <c r="I2196" s="48" t="s">
        <v>329</v>
      </c>
    </row>
    <row r="2197" spans="2:9" x14ac:dyDescent="0.3">
      <c r="B2197" s="16" t="s">
        <v>296</v>
      </c>
      <c r="C2197" s="16" t="s">
        <v>244</v>
      </c>
      <c r="D2197" s="16">
        <v>304</v>
      </c>
      <c r="E2197" s="16" t="s">
        <v>77</v>
      </c>
      <c r="F2197" s="16" t="s">
        <v>165</v>
      </c>
      <c r="G2197" s="87" t="s">
        <v>367</v>
      </c>
      <c r="H2197" s="17">
        <v>1491.1119185291211</v>
      </c>
      <c r="I2197" s="48" t="s">
        <v>368</v>
      </c>
    </row>
    <row r="2198" spans="2:9" x14ac:dyDescent="0.3">
      <c r="B2198" s="16" t="s">
        <v>296</v>
      </c>
      <c r="C2198" s="16" t="s">
        <v>244</v>
      </c>
      <c r="D2198" s="16">
        <v>305</v>
      </c>
      <c r="E2198" s="16" t="s">
        <v>78</v>
      </c>
      <c r="F2198" s="16" t="s">
        <v>165</v>
      </c>
      <c r="G2198" s="87" t="s">
        <v>369</v>
      </c>
      <c r="H2198" s="17">
        <v>22728.159633434341</v>
      </c>
      <c r="I2198" s="48" t="s">
        <v>368</v>
      </c>
    </row>
    <row r="2199" spans="2:9" x14ac:dyDescent="0.3">
      <c r="B2199" s="16" t="s">
        <v>296</v>
      </c>
      <c r="C2199" s="16" t="s">
        <v>244</v>
      </c>
      <c r="D2199" s="20">
        <v>426</v>
      </c>
      <c r="E2199" s="20" t="s">
        <v>79</v>
      </c>
      <c r="F2199" s="20" t="s">
        <v>146</v>
      </c>
      <c r="G2199" s="88" t="s">
        <v>370</v>
      </c>
      <c r="H2199" s="21">
        <v>66457.20292131562</v>
      </c>
      <c r="I2199" s="49" t="s">
        <v>329</v>
      </c>
    </row>
    <row r="2200" spans="2:9" x14ac:dyDescent="0.3">
      <c r="B2200" s="16" t="s">
        <v>297</v>
      </c>
      <c r="C2200" s="16" t="s">
        <v>245</v>
      </c>
      <c r="D2200" s="16">
        <v>4</v>
      </c>
      <c r="E2200" s="16" t="s">
        <v>5</v>
      </c>
      <c r="F2200" s="16" t="s">
        <v>160</v>
      </c>
      <c r="G2200" s="87" t="s">
        <v>326</v>
      </c>
      <c r="H2200" s="17">
        <v>4210.7320322285432</v>
      </c>
      <c r="I2200" s="48" t="s">
        <v>327</v>
      </c>
    </row>
    <row r="2201" spans="2:9" x14ac:dyDescent="0.3">
      <c r="B2201" s="16" t="s">
        <v>297</v>
      </c>
      <c r="C2201" s="16" t="s">
        <v>245</v>
      </c>
      <c r="D2201" s="16">
        <v>17</v>
      </c>
      <c r="E2201" s="16" t="s">
        <v>9</v>
      </c>
      <c r="F2201" s="16" t="s">
        <v>146</v>
      </c>
      <c r="G2201" s="87" t="s">
        <v>328</v>
      </c>
      <c r="H2201" s="17">
        <v>96833.705352577643</v>
      </c>
      <c r="I2201" s="48" t="s">
        <v>329</v>
      </c>
    </row>
    <row r="2202" spans="2:9" x14ac:dyDescent="0.3">
      <c r="B2202" s="16" t="s">
        <v>297</v>
      </c>
      <c r="C2202" s="16" t="s">
        <v>245</v>
      </c>
      <c r="D2202" s="16">
        <v>21</v>
      </c>
      <c r="E2202" s="16" t="s">
        <v>13</v>
      </c>
      <c r="F2202" s="16" t="s">
        <v>146</v>
      </c>
      <c r="G2202" s="87" t="s">
        <v>330</v>
      </c>
      <c r="H2202" s="17">
        <v>101304.31063866876</v>
      </c>
      <c r="I2202" s="48" t="s">
        <v>329</v>
      </c>
    </row>
    <row r="2203" spans="2:9" x14ac:dyDescent="0.3">
      <c r="B2203" s="16" t="s">
        <v>297</v>
      </c>
      <c r="C2203" s="16" t="s">
        <v>245</v>
      </c>
      <c r="D2203" s="16">
        <v>28</v>
      </c>
      <c r="E2203" s="16" t="s">
        <v>17</v>
      </c>
      <c r="F2203" s="16" t="s">
        <v>146</v>
      </c>
      <c r="G2203" s="87" t="s">
        <v>331</v>
      </c>
      <c r="H2203" s="17">
        <v>87895.209473878189</v>
      </c>
      <c r="I2203" s="48" t="s">
        <v>329</v>
      </c>
    </row>
    <row r="2204" spans="2:9" x14ac:dyDescent="0.3">
      <c r="B2204" s="16" t="s">
        <v>297</v>
      </c>
      <c r="C2204" s="16" t="s">
        <v>245</v>
      </c>
      <c r="D2204" s="16">
        <v>29</v>
      </c>
      <c r="E2204" s="16" t="s">
        <v>21</v>
      </c>
      <c r="F2204" s="16" t="s">
        <v>146</v>
      </c>
      <c r="G2204" s="87" t="s">
        <v>332</v>
      </c>
      <c r="H2204" s="17">
        <v>87895.209473878189</v>
      </c>
      <c r="I2204" s="48" t="s">
        <v>329</v>
      </c>
    </row>
    <row r="2205" spans="2:9" x14ac:dyDescent="0.3">
      <c r="B2205" s="16" t="s">
        <v>297</v>
      </c>
      <c r="C2205" s="16" t="s">
        <v>245</v>
      </c>
      <c r="D2205" s="16">
        <v>30</v>
      </c>
      <c r="E2205" s="16" t="s">
        <v>25</v>
      </c>
      <c r="F2205" s="16" t="s">
        <v>146</v>
      </c>
      <c r="G2205" s="87" t="s">
        <v>333</v>
      </c>
      <c r="H2205" s="17">
        <v>87895.209473878189</v>
      </c>
      <c r="I2205" s="48" t="s">
        <v>329</v>
      </c>
    </row>
    <row r="2206" spans="2:9" x14ac:dyDescent="0.3">
      <c r="B2206" s="16" t="s">
        <v>297</v>
      </c>
      <c r="C2206" s="16" t="s">
        <v>245</v>
      </c>
      <c r="D2206" s="16">
        <v>31</v>
      </c>
      <c r="E2206" s="16" t="s">
        <v>29</v>
      </c>
      <c r="F2206" s="16" t="s">
        <v>146</v>
      </c>
      <c r="G2206" s="87" t="s">
        <v>334</v>
      </c>
      <c r="H2206" s="17">
        <v>87895.209473878189</v>
      </c>
      <c r="I2206" s="48" t="s">
        <v>329</v>
      </c>
    </row>
    <row r="2207" spans="2:9" x14ac:dyDescent="0.3">
      <c r="B2207" s="16" t="s">
        <v>297</v>
      </c>
      <c r="C2207" s="16" t="s">
        <v>245</v>
      </c>
      <c r="D2207" s="16">
        <v>39</v>
      </c>
      <c r="E2207" s="16" t="s">
        <v>33</v>
      </c>
      <c r="F2207" s="16" t="s">
        <v>335</v>
      </c>
      <c r="G2207" s="87" t="s">
        <v>336</v>
      </c>
      <c r="H2207" s="17">
        <v>127.00087921146863</v>
      </c>
      <c r="I2207" s="48" t="s">
        <v>337</v>
      </c>
    </row>
    <row r="2208" spans="2:9" x14ac:dyDescent="0.3">
      <c r="B2208" s="16" t="s">
        <v>297</v>
      </c>
      <c r="C2208" s="16" t="s">
        <v>245</v>
      </c>
      <c r="D2208" s="16">
        <v>45</v>
      </c>
      <c r="E2208" s="16" t="s">
        <v>35</v>
      </c>
      <c r="F2208" s="16" t="s">
        <v>160</v>
      </c>
      <c r="G2208" s="87" t="s">
        <v>338</v>
      </c>
      <c r="H2208" s="17">
        <v>9520</v>
      </c>
      <c r="I2208" s="48" t="s">
        <v>327</v>
      </c>
    </row>
    <row r="2209" spans="2:9" x14ac:dyDescent="0.3">
      <c r="B2209" s="16" t="s">
        <v>297</v>
      </c>
      <c r="C2209" s="16" t="s">
        <v>245</v>
      </c>
      <c r="D2209" s="16">
        <v>66</v>
      </c>
      <c r="E2209" s="16" t="s">
        <v>37</v>
      </c>
      <c r="F2209" s="16" t="s">
        <v>160</v>
      </c>
      <c r="G2209" s="87" t="s">
        <v>339</v>
      </c>
      <c r="H2209" s="17">
        <v>4310.2630150457035</v>
      </c>
      <c r="I2209" s="48" t="s">
        <v>327</v>
      </c>
    </row>
    <row r="2210" spans="2:9" x14ac:dyDescent="0.3">
      <c r="B2210" s="16" t="s">
        <v>297</v>
      </c>
      <c r="C2210" s="16" t="s">
        <v>245</v>
      </c>
      <c r="D2210" s="16">
        <v>67</v>
      </c>
      <c r="E2210" s="16" t="s">
        <v>39</v>
      </c>
      <c r="F2210" s="16" t="s">
        <v>160</v>
      </c>
      <c r="G2210" s="87" t="s">
        <v>340</v>
      </c>
      <c r="H2210" s="17">
        <v>4310.2630150457035</v>
      </c>
      <c r="I2210" s="48" t="s">
        <v>327</v>
      </c>
    </row>
    <row r="2211" spans="2:9" x14ac:dyDescent="0.3">
      <c r="B2211" s="16" t="s">
        <v>297</v>
      </c>
      <c r="C2211" s="16" t="s">
        <v>245</v>
      </c>
      <c r="D2211" s="16">
        <v>77</v>
      </c>
      <c r="E2211" s="16" t="s">
        <v>41</v>
      </c>
      <c r="F2211" s="16" t="s">
        <v>160</v>
      </c>
      <c r="G2211" s="87" t="s">
        <v>341</v>
      </c>
      <c r="H2211" s="17">
        <v>1145.3047373144889</v>
      </c>
      <c r="I2211" s="48" t="s">
        <v>342</v>
      </c>
    </row>
    <row r="2212" spans="2:9" x14ac:dyDescent="0.3">
      <c r="B2212" s="16" t="s">
        <v>297</v>
      </c>
      <c r="C2212" s="16" t="s">
        <v>245</v>
      </c>
      <c r="D2212" s="16">
        <v>87</v>
      </c>
      <c r="E2212" s="16" t="s">
        <v>43</v>
      </c>
      <c r="F2212" s="16" t="s">
        <v>160</v>
      </c>
      <c r="G2212" s="87" t="s">
        <v>343</v>
      </c>
      <c r="H2212" s="17">
        <v>3622.9549999999999</v>
      </c>
      <c r="I2212" s="48" t="s">
        <v>342</v>
      </c>
    </row>
    <row r="2213" spans="2:9" x14ac:dyDescent="0.3">
      <c r="B2213" s="16" t="s">
        <v>297</v>
      </c>
      <c r="C2213" s="16" t="s">
        <v>245</v>
      </c>
      <c r="D2213" s="16">
        <v>102</v>
      </c>
      <c r="E2213" s="16" t="s">
        <v>45</v>
      </c>
      <c r="F2213" s="16" t="s">
        <v>160</v>
      </c>
      <c r="G2213" s="87" t="s">
        <v>344</v>
      </c>
      <c r="H2213" s="17">
        <v>650.60574833699388</v>
      </c>
      <c r="I2213" s="48" t="s">
        <v>342</v>
      </c>
    </row>
    <row r="2214" spans="2:9" x14ac:dyDescent="0.3">
      <c r="B2214" s="16" t="s">
        <v>297</v>
      </c>
      <c r="C2214" s="16" t="s">
        <v>245</v>
      </c>
      <c r="D2214" s="16">
        <v>113</v>
      </c>
      <c r="E2214" s="16" t="s">
        <v>47</v>
      </c>
      <c r="F2214" s="16" t="s">
        <v>146</v>
      </c>
      <c r="G2214" s="87" t="s">
        <v>345</v>
      </c>
      <c r="H2214" s="17">
        <v>689724</v>
      </c>
      <c r="I2214" s="48" t="s">
        <v>346</v>
      </c>
    </row>
    <row r="2215" spans="2:9" x14ac:dyDescent="0.3">
      <c r="B2215" s="16" t="s">
        <v>297</v>
      </c>
      <c r="C2215" s="16" t="s">
        <v>245</v>
      </c>
      <c r="D2215" s="16">
        <v>114</v>
      </c>
      <c r="E2215" s="16" t="s">
        <v>49</v>
      </c>
      <c r="F2215" s="16" t="s">
        <v>146</v>
      </c>
      <c r="G2215" s="87" t="s">
        <v>347</v>
      </c>
      <c r="H2215" s="17">
        <v>730184</v>
      </c>
      <c r="I2215" s="48" t="s">
        <v>346</v>
      </c>
    </row>
    <row r="2216" spans="2:9" x14ac:dyDescent="0.3">
      <c r="B2216" s="16" t="s">
        <v>297</v>
      </c>
      <c r="C2216" s="16" t="s">
        <v>245</v>
      </c>
      <c r="D2216" s="16">
        <v>118</v>
      </c>
      <c r="E2216" s="16" t="s">
        <v>51</v>
      </c>
      <c r="F2216" s="16" t="s">
        <v>146</v>
      </c>
      <c r="G2216" s="87" t="s">
        <v>348</v>
      </c>
      <c r="H2216" s="17">
        <v>583071</v>
      </c>
      <c r="I2216" s="48" t="s">
        <v>346</v>
      </c>
    </row>
    <row r="2217" spans="2:9" x14ac:dyDescent="0.3">
      <c r="B2217" s="16" t="s">
        <v>297</v>
      </c>
      <c r="C2217" s="16" t="s">
        <v>245</v>
      </c>
      <c r="D2217" s="16">
        <v>131</v>
      </c>
      <c r="E2217" s="16" t="s">
        <v>53</v>
      </c>
      <c r="F2217" s="16" t="s">
        <v>146</v>
      </c>
      <c r="G2217" s="87" t="s">
        <v>349</v>
      </c>
      <c r="H2217" s="17">
        <v>7926.7463652519828</v>
      </c>
      <c r="I2217" s="48" t="s">
        <v>337</v>
      </c>
    </row>
    <row r="2218" spans="2:9" x14ac:dyDescent="0.3">
      <c r="B2218" s="16" t="s">
        <v>297</v>
      </c>
      <c r="C2218" s="16" t="s">
        <v>245</v>
      </c>
      <c r="D2218" s="16">
        <v>137</v>
      </c>
      <c r="E2218" s="16" t="s">
        <v>55</v>
      </c>
      <c r="F2218" s="16" t="s">
        <v>160</v>
      </c>
      <c r="G2218" s="87" t="s">
        <v>350</v>
      </c>
      <c r="H2218" s="17">
        <v>8284.3754368187456</v>
      </c>
      <c r="I2218" s="48" t="s">
        <v>351</v>
      </c>
    </row>
    <row r="2219" spans="2:9" x14ac:dyDescent="0.3">
      <c r="B2219" s="16" t="s">
        <v>297</v>
      </c>
      <c r="C2219" s="16" t="s">
        <v>245</v>
      </c>
      <c r="D2219" s="16">
        <v>143</v>
      </c>
      <c r="E2219" s="16" t="s">
        <v>57</v>
      </c>
      <c r="F2219" s="16" t="s">
        <v>335</v>
      </c>
      <c r="G2219" s="87" t="s">
        <v>352</v>
      </c>
      <c r="H2219" s="17">
        <v>2688.02</v>
      </c>
      <c r="I2219" s="48" t="s">
        <v>342</v>
      </c>
    </row>
    <row r="2220" spans="2:9" x14ac:dyDescent="0.3">
      <c r="B2220" s="16" t="s">
        <v>297</v>
      </c>
      <c r="C2220" s="16" t="s">
        <v>245</v>
      </c>
      <c r="D2220" s="16">
        <v>155</v>
      </c>
      <c r="E2220" s="16" t="s">
        <v>59</v>
      </c>
      <c r="F2220" s="16" t="s">
        <v>147</v>
      </c>
      <c r="G2220" s="87" t="s">
        <v>353</v>
      </c>
      <c r="H2220" s="17">
        <v>25701.120791038229</v>
      </c>
      <c r="I2220" s="48" t="s">
        <v>354</v>
      </c>
    </row>
    <row r="2221" spans="2:9" x14ac:dyDescent="0.3">
      <c r="B2221" s="16" t="s">
        <v>297</v>
      </c>
      <c r="C2221" s="16" t="s">
        <v>245</v>
      </c>
      <c r="D2221" s="16">
        <v>156</v>
      </c>
      <c r="E2221" s="16" t="s">
        <v>61</v>
      </c>
      <c r="F2221" s="16" t="s">
        <v>147</v>
      </c>
      <c r="G2221" s="87" t="s">
        <v>355</v>
      </c>
      <c r="H2221" s="17">
        <v>19526.658760034592</v>
      </c>
      <c r="I2221" s="48" t="s">
        <v>354</v>
      </c>
    </row>
    <row r="2222" spans="2:9" x14ac:dyDescent="0.3">
      <c r="B2222" s="16" t="s">
        <v>297</v>
      </c>
      <c r="C2222" s="16" t="s">
        <v>245</v>
      </c>
      <c r="D2222" s="16">
        <v>222</v>
      </c>
      <c r="E2222" s="16" t="s">
        <v>63</v>
      </c>
      <c r="F2222" s="16" t="s">
        <v>146</v>
      </c>
      <c r="G2222" s="87" t="s">
        <v>356</v>
      </c>
      <c r="H2222" s="17">
        <v>67038.719090246072</v>
      </c>
      <c r="I2222" s="48" t="s">
        <v>329</v>
      </c>
    </row>
    <row r="2223" spans="2:9" x14ac:dyDescent="0.3">
      <c r="B2223" s="16" t="s">
        <v>297</v>
      </c>
      <c r="C2223" s="16" t="s">
        <v>245</v>
      </c>
      <c r="D2223" s="16">
        <v>224</v>
      </c>
      <c r="E2223" s="16" t="s">
        <v>65</v>
      </c>
      <c r="F2223" s="16" t="s">
        <v>146</v>
      </c>
      <c r="G2223" s="87" t="s">
        <v>357</v>
      </c>
      <c r="H2223" s="17">
        <v>67038.719090246072</v>
      </c>
      <c r="I2223" s="48" t="s">
        <v>329</v>
      </c>
    </row>
    <row r="2224" spans="2:9" x14ac:dyDescent="0.3">
      <c r="B2224" s="16" t="s">
        <v>297</v>
      </c>
      <c r="C2224" s="16" t="s">
        <v>245</v>
      </c>
      <c r="D2224" s="16">
        <v>229</v>
      </c>
      <c r="E2224" s="16" t="s">
        <v>67</v>
      </c>
      <c r="F2224" s="16" t="s">
        <v>146</v>
      </c>
      <c r="G2224" s="87" t="s">
        <v>358</v>
      </c>
      <c r="H2224" s="17">
        <v>32774.484888564744</v>
      </c>
      <c r="I2224" s="48" t="s">
        <v>329</v>
      </c>
    </row>
    <row r="2225" spans="2:9" x14ac:dyDescent="0.3">
      <c r="B2225" s="16" t="s">
        <v>297</v>
      </c>
      <c r="C2225" s="16" t="s">
        <v>245</v>
      </c>
      <c r="D2225" s="16">
        <v>232</v>
      </c>
      <c r="E2225" s="16" t="s">
        <v>69</v>
      </c>
      <c r="F2225" s="16" t="s">
        <v>146</v>
      </c>
      <c r="G2225" s="87" t="s">
        <v>359</v>
      </c>
      <c r="H2225" s="17">
        <v>44692.479393497371</v>
      </c>
      <c r="I2225" s="48" t="s">
        <v>329</v>
      </c>
    </row>
    <row r="2226" spans="2:9" x14ac:dyDescent="0.3">
      <c r="B2226" s="16" t="s">
        <v>297</v>
      </c>
      <c r="C2226" s="16" t="s">
        <v>245</v>
      </c>
      <c r="D2226" s="16">
        <v>237</v>
      </c>
      <c r="E2226" s="16" t="s">
        <v>70</v>
      </c>
      <c r="F2226" s="16" t="s">
        <v>146</v>
      </c>
      <c r="G2226" s="87" t="s">
        <v>360</v>
      </c>
      <c r="H2226" s="17">
        <v>37243.732827914486</v>
      </c>
      <c r="I2226" s="48" t="s">
        <v>329</v>
      </c>
    </row>
    <row r="2227" spans="2:9" x14ac:dyDescent="0.3">
      <c r="B2227" s="16" t="s">
        <v>297</v>
      </c>
      <c r="C2227" s="16" t="s">
        <v>245</v>
      </c>
      <c r="D2227" s="16">
        <v>238</v>
      </c>
      <c r="E2227" s="16" t="s">
        <v>71</v>
      </c>
      <c r="F2227" s="16" t="s">
        <v>146</v>
      </c>
      <c r="G2227" s="87" t="s">
        <v>361</v>
      </c>
      <c r="H2227" s="17">
        <v>37243.732827914486</v>
      </c>
      <c r="I2227" s="48" t="s">
        <v>329</v>
      </c>
    </row>
    <row r="2228" spans="2:9" x14ac:dyDescent="0.3">
      <c r="B2228" s="16" t="s">
        <v>297</v>
      </c>
      <c r="C2228" s="16" t="s">
        <v>245</v>
      </c>
      <c r="D2228" s="16">
        <v>241</v>
      </c>
      <c r="E2228" s="16" t="s">
        <v>72</v>
      </c>
      <c r="F2228" s="16" t="s">
        <v>146</v>
      </c>
      <c r="G2228" s="87" t="s">
        <v>362</v>
      </c>
      <c r="H2228" s="17">
        <v>72997.716342712374</v>
      </c>
      <c r="I2228" s="48" t="s">
        <v>329</v>
      </c>
    </row>
    <row r="2229" spans="2:9" x14ac:dyDescent="0.3">
      <c r="B2229" s="16" t="s">
        <v>297</v>
      </c>
      <c r="C2229" s="16" t="s">
        <v>245</v>
      </c>
      <c r="D2229" s="16">
        <v>242</v>
      </c>
      <c r="E2229" s="16" t="s">
        <v>73</v>
      </c>
      <c r="F2229" s="16" t="s">
        <v>146</v>
      </c>
      <c r="G2229" s="87" t="s">
        <v>363</v>
      </c>
      <c r="H2229" s="17">
        <v>72997.716342712374</v>
      </c>
      <c r="I2229" s="48" t="s">
        <v>329</v>
      </c>
    </row>
    <row r="2230" spans="2:9" x14ac:dyDescent="0.3">
      <c r="B2230" s="16" t="s">
        <v>297</v>
      </c>
      <c r="C2230" s="16" t="s">
        <v>245</v>
      </c>
      <c r="D2230" s="16">
        <v>245</v>
      </c>
      <c r="E2230" s="16" t="s">
        <v>74</v>
      </c>
      <c r="F2230" s="16" t="s">
        <v>146</v>
      </c>
      <c r="G2230" s="87" t="s">
        <v>364</v>
      </c>
      <c r="H2230" s="17">
        <v>37556.705372686876</v>
      </c>
      <c r="I2230" s="48" t="s">
        <v>329</v>
      </c>
    </row>
    <row r="2231" spans="2:9" x14ac:dyDescent="0.3">
      <c r="B2231" s="16" t="s">
        <v>297</v>
      </c>
      <c r="C2231" s="16" t="s">
        <v>245</v>
      </c>
      <c r="D2231" s="16">
        <v>273</v>
      </c>
      <c r="E2231" s="16" t="s">
        <v>75</v>
      </c>
      <c r="F2231" s="16" t="s">
        <v>146</v>
      </c>
      <c r="G2231" s="87" t="s">
        <v>365</v>
      </c>
      <c r="H2231" s="17">
        <v>476818.0795622755</v>
      </c>
      <c r="I2231" s="48" t="s">
        <v>346</v>
      </c>
    </row>
    <row r="2232" spans="2:9" x14ac:dyDescent="0.3">
      <c r="B2232" s="16" t="s">
        <v>297</v>
      </c>
      <c r="C2232" s="16" t="s">
        <v>245</v>
      </c>
      <c r="D2232" s="16">
        <v>284</v>
      </c>
      <c r="E2232" s="16" t="s">
        <v>76</v>
      </c>
      <c r="F2232" s="16" t="s">
        <v>146</v>
      </c>
      <c r="G2232" s="87" t="s">
        <v>366</v>
      </c>
      <c r="H2232" s="17">
        <v>46182.22870661394</v>
      </c>
      <c r="I2232" s="48" t="s">
        <v>329</v>
      </c>
    </row>
    <row r="2233" spans="2:9" x14ac:dyDescent="0.3">
      <c r="B2233" s="16" t="s">
        <v>297</v>
      </c>
      <c r="C2233" s="16" t="s">
        <v>245</v>
      </c>
      <c r="D2233" s="16">
        <v>304</v>
      </c>
      <c r="E2233" s="16" t="s">
        <v>77</v>
      </c>
      <c r="F2233" s="16" t="s">
        <v>165</v>
      </c>
      <c r="G2233" s="87" t="s">
        <v>367</v>
      </c>
      <c r="H2233" s="17">
        <v>1491.1119185291211</v>
      </c>
      <c r="I2233" s="48" t="s">
        <v>368</v>
      </c>
    </row>
    <row r="2234" spans="2:9" x14ac:dyDescent="0.3">
      <c r="B2234" s="16" t="s">
        <v>297</v>
      </c>
      <c r="C2234" s="16" t="s">
        <v>245</v>
      </c>
      <c r="D2234" s="16">
        <v>305</v>
      </c>
      <c r="E2234" s="16" t="s">
        <v>78</v>
      </c>
      <c r="F2234" s="16" t="s">
        <v>165</v>
      </c>
      <c r="G2234" s="87" t="s">
        <v>369</v>
      </c>
      <c r="H2234" s="17">
        <v>10741.705465751824</v>
      </c>
      <c r="I2234" s="48" t="s">
        <v>368</v>
      </c>
    </row>
    <row r="2235" spans="2:9" x14ac:dyDescent="0.3">
      <c r="B2235" s="16" t="s">
        <v>297</v>
      </c>
      <c r="C2235" s="16" t="s">
        <v>245</v>
      </c>
      <c r="D2235" s="20">
        <v>426</v>
      </c>
      <c r="E2235" s="20" t="s">
        <v>79</v>
      </c>
      <c r="F2235" s="20" t="s">
        <v>146</v>
      </c>
      <c r="G2235" s="88" t="s">
        <v>370</v>
      </c>
      <c r="H2235" s="21">
        <v>66457.20292131562</v>
      </c>
      <c r="I2235" s="49" t="s">
        <v>329</v>
      </c>
    </row>
    <row r="2236" spans="2:9" x14ac:dyDescent="0.3">
      <c r="B2236" s="16" t="s">
        <v>297</v>
      </c>
      <c r="C2236" s="16" t="s">
        <v>246</v>
      </c>
      <c r="D2236" s="16">
        <v>4</v>
      </c>
      <c r="E2236" s="16" t="s">
        <v>5</v>
      </c>
      <c r="F2236" s="16" t="s">
        <v>160</v>
      </c>
      <c r="G2236" s="87" t="s">
        <v>326</v>
      </c>
      <c r="H2236" s="17">
        <v>4210.7320322285432</v>
      </c>
      <c r="I2236" s="48" t="s">
        <v>327</v>
      </c>
    </row>
    <row r="2237" spans="2:9" x14ac:dyDescent="0.3">
      <c r="B2237" s="16" t="s">
        <v>297</v>
      </c>
      <c r="C2237" s="16" t="s">
        <v>246</v>
      </c>
      <c r="D2237" s="16">
        <v>17</v>
      </c>
      <c r="E2237" s="16" t="s">
        <v>9</v>
      </c>
      <c r="F2237" s="16" t="s">
        <v>146</v>
      </c>
      <c r="G2237" s="87" t="s">
        <v>328</v>
      </c>
      <c r="H2237" s="17">
        <v>67038.719090246072</v>
      </c>
      <c r="I2237" s="48" t="s">
        <v>329</v>
      </c>
    </row>
    <row r="2238" spans="2:9" x14ac:dyDescent="0.3">
      <c r="B2238" s="16" t="s">
        <v>297</v>
      </c>
      <c r="C2238" s="16" t="s">
        <v>246</v>
      </c>
      <c r="D2238" s="16">
        <v>21</v>
      </c>
      <c r="E2238" s="16" t="s">
        <v>13</v>
      </c>
      <c r="F2238" s="16" t="s">
        <v>146</v>
      </c>
      <c r="G2238" s="87" t="s">
        <v>330</v>
      </c>
      <c r="H2238" s="17">
        <v>77926.39279897594</v>
      </c>
      <c r="I2238" s="48" t="s">
        <v>329</v>
      </c>
    </row>
    <row r="2239" spans="2:9" x14ac:dyDescent="0.3">
      <c r="B2239" s="16" t="s">
        <v>297</v>
      </c>
      <c r="C2239" s="16" t="s">
        <v>246</v>
      </c>
      <c r="D2239" s="16">
        <v>28</v>
      </c>
      <c r="E2239" s="16" t="s">
        <v>17</v>
      </c>
      <c r="F2239" s="16" t="s">
        <v>146</v>
      </c>
      <c r="G2239" s="87" t="s">
        <v>331</v>
      </c>
      <c r="H2239" s="17">
        <v>81769.08488250339</v>
      </c>
      <c r="I2239" s="48" t="s">
        <v>329</v>
      </c>
    </row>
    <row r="2240" spans="2:9" x14ac:dyDescent="0.3">
      <c r="B2240" s="16" t="s">
        <v>297</v>
      </c>
      <c r="C2240" s="16" t="s">
        <v>246</v>
      </c>
      <c r="D2240" s="16">
        <v>29</v>
      </c>
      <c r="E2240" s="16" t="s">
        <v>21</v>
      </c>
      <c r="F2240" s="16" t="s">
        <v>146</v>
      </c>
      <c r="G2240" s="87" t="s">
        <v>332</v>
      </c>
      <c r="H2240" s="17">
        <v>81601.957543594923</v>
      </c>
      <c r="I2240" s="48" t="s">
        <v>329</v>
      </c>
    </row>
    <row r="2241" spans="2:9" x14ac:dyDescent="0.3">
      <c r="B2241" s="16" t="s">
        <v>297</v>
      </c>
      <c r="C2241" s="16" t="s">
        <v>246</v>
      </c>
      <c r="D2241" s="16">
        <v>30</v>
      </c>
      <c r="E2241" s="16" t="s">
        <v>25</v>
      </c>
      <c r="F2241" s="16" t="s">
        <v>146</v>
      </c>
      <c r="G2241" s="87" t="s">
        <v>333</v>
      </c>
      <c r="H2241" s="17">
        <v>81936.212221411843</v>
      </c>
      <c r="I2241" s="48" t="s">
        <v>329</v>
      </c>
    </row>
    <row r="2242" spans="2:9" x14ac:dyDescent="0.3">
      <c r="B2242" s="16" t="s">
        <v>297</v>
      </c>
      <c r="C2242" s="16" t="s">
        <v>246</v>
      </c>
      <c r="D2242" s="16">
        <v>31</v>
      </c>
      <c r="E2242" s="16" t="s">
        <v>29</v>
      </c>
      <c r="F2242" s="16" t="s">
        <v>146</v>
      </c>
      <c r="G2242" s="87" t="s">
        <v>334</v>
      </c>
      <c r="H2242" s="17">
        <v>81601.957543594923</v>
      </c>
      <c r="I2242" s="48" t="s">
        <v>329</v>
      </c>
    </row>
    <row r="2243" spans="2:9" x14ac:dyDescent="0.3">
      <c r="B2243" s="16" t="s">
        <v>297</v>
      </c>
      <c r="C2243" s="16" t="s">
        <v>246</v>
      </c>
      <c r="D2243" s="16">
        <v>39</v>
      </c>
      <c r="E2243" s="16" t="s">
        <v>33</v>
      </c>
      <c r="F2243" s="16" t="s">
        <v>335</v>
      </c>
      <c r="G2243" s="87" t="s">
        <v>336</v>
      </c>
      <c r="H2243" s="17">
        <v>107.00499610157785</v>
      </c>
      <c r="I2243" s="48" t="s">
        <v>337</v>
      </c>
    </row>
    <row r="2244" spans="2:9" x14ac:dyDescent="0.3">
      <c r="B2244" s="16" t="s">
        <v>297</v>
      </c>
      <c r="C2244" s="16" t="s">
        <v>246</v>
      </c>
      <c r="D2244" s="16">
        <v>45</v>
      </c>
      <c r="E2244" s="16" t="s">
        <v>35</v>
      </c>
      <c r="F2244" s="16" t="s">
        <v>160</v>
      </c>
      <c r="G2244" s="87" t="s">
        <v>338</v>
      </c>
      <c r="H2244" s="17">
        <v>9520</v>
      </c>
      <c r="I2244" s="48" t="s">
        <v>327</v>
      </c>
    </row>
    <row r="2245" spans="2:9" x14ac:dyDescent="0.3">
      <c r="B2245" s="16" t="s">
        <v>297</v>
      </c>
      <c r="C2245" s="16" t="s">
        <v>246</v>
      </c>
      <c r="D2245" s="16">
        <v>66</v>
      </c>
      <c r="E2245" s="16" t="s">
        <v>37</v>
      </c>
      <c r="F2245" s="16" t="s">
        <v>160</v>
      </c>
      <c r="G2245" s="87" t="s">
        <v>339</v>
      </c>
      <c r="H2245" s="17">
        <v>4310.2630150457035</v>
      </c>
      <c r="I2245" s="48" t="s">
        <v>327</v>
      </c>
    </row>
    <row r="2246" spans="2:9" x14ac:dyDescent="0.3">
      <c r="B2246" s="16" t="s">
        <v>297</v>
      </c>
      <c r="C2246" s="16" t="s">
        <v>246</v>
      </c>
      <c r="D2246" s="16">
        <v>67</v>
      </c>
      <c r="E2246" s="16" t="s">
        <v>39</v>
      </c>
      <c r="F2246" s="16" t="s">
        <v>160</v>
      </c>
      <c r="G2246" s="87" t="s">
        <v>340</v>
      </c>
      <c r="H2246" s="17">
        <v>4310.2630150457035</v>
      </c>
      <c r="I2246" s="48" t="s">
        <v>327</v>
      </c>
    </row>
    <row r="2247" spans="2:9" x14ac:dyDescent="0.3">
      <c r="B2247" s="16" t="s">
        <v>297</v>
      </c>
      <c r="C2247" s="16" t="s">
        <v>246</v>
      </c>
      <c r="D2247" s="16">
        <v>77</v>
      </c>
      <c r="E2247" s="16" t="s">
        <v>41</v>
      </c>
      <c r="F2247" s="16" t="s">
        <v>160</v>
      </c>
      <c r="G2247" s="87" t="s">
        <v>341</v>
      </c>
      <c r="H2247" s="17">
        <v>1725</v>
      </c>
      <c r="I2247" s="48" t="s">
        <v>342</v>
      </c>
    </row>
    <row r="2248" spans="2:9" x14ac:dyDescent="0.3">
      <c r="B2248" s="16" t="s">
        <v>297</v>
      </c>
      <c r="C2248" s="16" t="s">
        <v>246</v>
      </c>
      <c r="D2248" s="16">
        <v>87</v>
      </c>
      <c r="E2248" s="16" t="s">
        <v>43</v>
      </c>
      <c r="F2248" s="16" t="s">
        <v>160</v>
      </c>
      <c r="G2248" s="87" t="s">
        <v>343</v>
      </c>
      <c r="H2248" s="17">
        <v>3622.9549999999999</v>
      </c>
      <c r="I2248" s="48" t="s">
        <v>342</v>
      </c>
    </row>
    <row r="2249" spans="2:9" x14ac:dyDescent="0.3">
      <c r="B2249" s="16" t="s">
        <v>297</v>
      </c>
      <c r="C2249" s="16" t="s">
        <v>246</v>
      </c>
      <c r="D2249" s="16">
        <v>102</v>
      </c>
      <c r="E2249" s="16" t="s">
        <v>45</v>
      </c>
      <c r="F2249" s="16" t="s">
        <v>160</v>
      </c>
      <c r="G2249" s="87" t="s">
        <v>344</v>
      </c>
      <c r="H2249" s="17">
        <v>650.60574833699388</v>
      </c>
      <c r="I2249" s="48" t="s">
        <v>342</v>
      </c>
    </row>
    <row r="2250" spans="2:9" x14ac:dyDescent="0.3">
      <c r="B2250" s="16" t="s">
        <v>297</v>
      </c>
      <c r="C2250" s="16" t="s">
        <v>246</v>
      </c>
      <c r="D2250" s="16">
        <v>113</v>
      </c>
      <c r="E2250" s="16" t="s">
        <v>47</v>
      </c>
      <c r="F2250" s="16" t="s">
        <v>146</v>
      </c>
      <c r="G2250" s="87" t="s">
        <v>345</v>
      </c>
      <c r="H2250" s="17">
        <v>689724</v>
      </c>
      <c r="I2250" s="48" t="s">
        <v>346</v>
      </c>
    </row>
    <row r="2251" spans="2:9" x14ac:dyDescent="0.3">
      <c r="B2251" s="16" t="s">
        <v>297</v>
      </c>
      <c r="C2251" s="16" t="s">
        <v>246</v>
      </c>
      <c r="D2251" s="16">
        <v>114</v>
      </c>
      <c r="E2251" s="16" t="s">
        <v>49</v>
      </c>
      <c r="F2251" s="16" t="s">
        <v>146</v>
      </c>
      <c r="G2251" s="87" t="s">
        <v>347</v>
      </c>
      <c r="H2251" s="17">
        <v>730184</v>
      </c>
      <c r="I2251" s="48" t="s">
        <v>346</v>
      </c>
    </row>
    <row r="2252" spans="2:9" x14ac:dyDescent="0.3">
      <c r="B2252" s="16" t="s">
        <v>297</v>
      </c>
      <c r="C2252" s="16" t="s">
        <v>246</v>
      </c>
      <c r="D2252" s="16">
        <v>118</v>
      </c>
      <c r="E2252" s="16" t="s">
        <v>51</v>
      </c>
      <c r="F2252" s="16" t="s">
        <v>146</v>
      </c>
      <c r="G2252" s="87" t="s">
        <v>348</v>
      </c>
      <c r="H2252" s="17">
        <v>583071</v>
      </c>
      <c r="I2252" s="48" t="s">
        <v>346</v>
      </c>
    </row>
    <row r="2253" spans="2:9" x14ac:dyDescent="0.3">
      <c r="B2253" s="16" t="s">
        <v>297</v>
      </c>
      <c r="C2253" s="16" t="s">
        <v>246</v>
      </c>
      <c r="D2253" s="16">
        <v>131</v>
      </c>
      <c r="E2253" s="16" t="s">
        <v>53</v>
      </c>
      <c r="F2253" s="16" t="s">
        <v>146</v>
      </c>
      <c r="G2253" s="87" t="s">
        <v>349</v>
      </c>
      <c r="H2253" s="17">
        <v>7926.7463652519828</v>
      </c>
      <c r="I2253" s="48" t="s">
        <v>337</v>
      </c>
    </row>
    <row r="2254" spans="2:9" x14ac:dyDescent="0.3">
      <c r="B2254" s="16" t="s">
        <v>297</v>
      </c>
      <c r="C2254" s="16" t="s">
        <v>246</v>
      </c>
      <c r="D2254" s="16">
        <v>137</v>
      </c>
      <c r="E2254" s="16" t="s">
        <v>55</v>
      </c>
      <c r="F2254" s="16" t="s">
        <v>160</v>
      </c>
      <c r="G2254" s="87" t="s">
        <v>350</v>
      </c>
      <c r="H2254" s="17">
        <v>8284.3754368187456</v>
      </c>
      <c r="I2254" s="48" t="s">
        <v>351</v>
      </c>
    </row>
    <row r="2255" spans="2:9" x14ac:dyDescent="0.3">
      <c r="B2255" s="16" t="s">
        <v>297</v>
      </c>
      <c r="C2255" s="16" t="s">
        <v>246</v>
      </c>
      <c r="D2255" s="16">
        <v>143</v>
      </c>
      <c r="E2255" s="16" t="s">
        <v>57</v>
      </c>
      <c r="F2255" s="16" t="s">
        <v>335</v>
      </c>
      <c r="G2255" s="87" t="s">
        <v>352</v>
      </c>
      <c r="H2255" s="17">
        <v>2688.02</v>
      </c>
      <c r="I2255" s="48" t="s">
        <v>342</v>
      </c>
    </row>
    <row r="2256" spans="2:9" x14ac:dyDescent="0.3">
      <c r="B2256" s="16" t="s">
        <v>297</v>
      </c>
      <c r="C2256" s="16" t="s">
        <v>246</v>
      </c>
      <c r="D2256" s="16">
        <v>155</v>
      </c>
      <c r="E2256" s="16" t="s">
        <v>59</v>
      </c>
      <c r="F2256" s="16" t="s">
        <v>147</v>
      </c>
      <c r="G2256" s="87" t="s">
        <v>353</v>
      </c>
      <c r="H2256" s="17">
        <v>25701.120791038229</v>
      </c>
      <c r="I2256" s="48" t="s">
        <v>354</v>
      </c>
    </row>
    <row r="2257" spans="2:9" x14ac:dyDescent="0.3">
      <c r="B2257" s="16" t="s">
        <v>297</v>
      </c>
      <c r="C2257" s="16" t="s">
        <v>246</v>
      </c>
      <c r="D2257" s="16">
        <v>156</v>
      </c>
      <c r="E2257" s="16" t="s">
        <v>61</v>
      </c>
      <c r="F2257" s="16" t="s">
        <v>147</v>
      </c>
      <c r="G2257" s="87" t="s">
        <v>355</v>
      </c>
      <c r="H2257" s="17">
        <v>13376.968893648824</v>
      </c>
      <c r="I2257" s="48" t="s">
        <v>354</v>
      </c>
    </row>
    <row r="2258" spans="2:9" x14ac:dyDescent="0.3">
      <c r="B2258" s="16" t="s">
        <v>297</v>
      </c>
      <c r="C2258" s="16" t="s">
        <v>246</v>
      </c>
      <c r="D2258" s="16">
        <v>222</v>
      </c>
      <c r="E2258" s="16" t="s">
        <v>63</v>
      </c>
      <c r="F2258" s="16" t="s">
        <v>146</v>
      </c>
      <c r="G2258" s="87" t="s">
        <v>356</v>
      </c>
      <c r="H2258" s="17">
        <v>67411.156418525235</v>
      </c>
      <c r="I2258" s="48" t="s">
        <v>329</v>
      </c>
    </row>
    <row r="2259" spans="2:9" x14ac:dyDescent="0.3">
      <c r="B2259" s="16" t="s">
        <v>297</v>
      </c>
      <c r="C2259" s="16" t="s">
        <v>246</v>
      </c>
      <c r="D2259" s="16">
        <v>224</v>
      </c>
      <c r="E2259" s="16" t="s">
        <v>65</v>
      </c>
      <c r="F2259" s="16" t="s">
        <v>146</v>
      </c>
      <c r="G2259" s="87" t="s">
        <v>357</v>
      </c>
      <c r="H2259" s="17">
        <v>67411.156418525235</v>
      </c>
      <c r="I2259" s="48" t="s">
        <v>329</v>
      </c>
    </row>
    <row r="2260" spans="2:9" x14ac:dyDescent="0.3">
      <c r="B2260" s="16" t="s">
        <v>297</v>
      </c>
      <c r="C2260" s="16" t="s">
        <v>246</v>
      </c>
      <c r="D2260" s="16">
        <v>229</v>
      </c>
      <c r="E2260" s="16" t="s">
        <v>67</v>
      </c>
      <c r="F2260" s="16" t="s">
        <v>146</v>
      </c>
      <c r="G2260" s="87" t="s">
        <v>358</v>
      </c>
      <c r="H2260" s="17">
        <v>32774.484888564744</v>
      </c>
      <c r="I2260" s="48" t="s">
        <v>329</v>
      </c>
    </row>
    <row r="2261" spans="2:9" x14ac:dyDescent="0.3">
      <c r="B2261" s="16" t="s">
        <v>297</v>
      </c>
      <c r="C2261" s="16" t="s">
        <v>246</v>
      </c>
      <c r="D2261" s="16">
        <v>232</v>
      </c>
      <c r="E2261" s="16" t="s">
        <v>69</v>
      </c>
      <c r="F2261" s="16" t="s">
        <v>146</v>
      </c>
      <c r="G2261" s="87" t="s">
        <v>359</v>
      </c>
      <c r="H2261" s="17">
        <v>60497.592904503123</v>
      </c>
      <c r="I2261" s="48" t="s">
        <v>329</v>
      </c>
    </row>
    <row r="2262" spans="2:9" x14ac:dyDescent="0.3">
      <c r="B2262" s="16" t="s">
        <v>297</v>
      </c>
      <c r="C2262" s="16" t="s">
        <v>246</v>
      </c>
      <c r="D2262" s="16">
        <v>237</v>
      </c>
      <c r="E2262" s="16" t="s">
        <v>70</v>
      </c>
      <c r="F2262" s="16" t="s">
        <v>146</v>
      </c>
      <c r="G2262" s="87" t="s">
        <v>360</v>
      </c>
      <c r="H2262" s="17">
        <v>59589.972524663164</v>
      </c>
      <c r="I2262" s="48" t="s">
        <v>329</v>
      </c>
    </row>
    <row r="2263" spans="2:9" x14ac:dyDescent="0.3">
      <c r="B2263" s="16" t="s">
        <v>297</v>
      </c>
      <c r="C2263" s="16" t="s">
        <v>246</v>
      </c>
      <c r="D2263" s="16">
        <v>238</v>
      </c>
      <c r="E2263" s="16" t="s">
        <v>71</v>
      </c>
      <c r="F2263" s="16" t="s">
        <v>146</v>
      </c>
      <c r="G2263" s="87" t="s">
        <v>361</v>
      </c>
      <c r="H2263" s="17">
        <v>59589.972524663164</v>
      </c>
      <c r="I2263" s="48" t="s">
        <v>329</v>
      </c>
    </row>
    <row r="2264" spans="2:9" x14ac:dyDescent="0.3">
      <c r="B2264" s="16" t="s">
        <v>297</v>
      </c>
      <c r="C2264" s="16" t="s">
        <v>246</v>
      </c>
      <c r="D2264" s="16">
        <v>241</v>
      </c>
      <c r="E2264" s="16" t="s">
        <v>72</v>
      </c>
      <c r="F2264" s="16" t="s">
        <v>146</v>
      </c>
      <c r="G2264" s="87" t="s">
        <v>362</v>
      </c>
      <c r="H2264" s="17">
        <v>60090.728596299006</v>
      </c>
      <c r="I2264" s="48" t="s">
        <v>329</v>
      </c>
    </row>
    <row r="2265" spans="2:9" x14ac:dyDescent="0.3">
      <c r="B2265" s="16" t="s">
        <v>297</v>
      </c>
      <c r="C2265" s="16" t="s">
        <v>246</v>
      </c>
      <c r="D2265" s="16">
        <v>242</v>
      </c>
      <c r="E2265" s="16" t="s">
        <v>73</v>
      </c>
      <c r="F2265" s="16" t="s">
        <v>146</v>
      </c>
      <c r="G2265" s="87" t="s">
        <v>363</v>
      </c>
      <c r="H2265" s="17">
        <v>60090.728596299006</v>
      </c>
      <c r="I2265" s="48" t="s">
        <v>329</v>
      </c>
    </row>
    <row r="2266" spans="2:9" x14ac:dyDescent="0.3">
      <c r="B2266" s="16" t="s">
        <v>297</v>
      </c>
      <c r="C2266" s="16" t="s">
        <v>246</v>
      </c>
      <c r="D2266" s="16">
        <v>245</v>
      </c>
      <c r="E2266" s="16" t="s">
        <v>74</v>
      </c>
      <c r="F2266" s="16" t="s">
        <v>146</v>
      </c>
      <c r="G2266" s="87" t="s">
        <v>364</v>
      </c>
      <c r="H2266" s="17">
        <v>37556.705372686876</v>
      </c>
      <c r="I2266" s="48" t="s">
        <v>329</v>
      </c>
    </row>
    <row r="2267" spans="2:9" x14ac:dyDescent="0.3">
      <c r="B2267" s="16" t="s">
        <v>297</v>
      </c>
      <c r="C2267" s="16" t="s">
        <v>246</v>
      </c>
      <c r="D2267" s="16">
        <v>273</v>
      </c>
      <c r="E2267" s="16" t="s">
        <v>75</v>
      </c>
      <c r="F2267" s="16" t="s">
        <v>146</v>
      </c>
      <c r="G2267" s="87" t="s">
        <v>365</v>
      </c>
      <c r="H2267" s="17">
        <v>476818.0795622755</v>
      </c>
      <c r="I2267" s="48" t="s">
        <v>346</v>
      </c>
    </row>
    <row r="2268" spans="2:9" x14ac:dyDescent="0.3">
      <c r="B2268" s="16" t="s">
        <v>297</v>
      </c>
      <c r="C2268" s="16" t="s">
        <v>246</v>
      </c>
      <c r="D2268" s="16">
        <v>284</v>
      </c>
      <c r="E2268" s="16" t="s">
        <v>76</v>
      </c>
      <c r="F2268" s="16" t="s">
        <v>146</v>
      </c>
      <c r="G2268" s="87" t="s">
        <v>366</v>
      </c>
      <c r="H2268" s="17">
        <v>56335.0580590303</v>
      </c>
      <c r="I2268" s="48" t="s">
        <v>329</v>
      </c>
    </row>
    <row r="2269" spans="2:9" x14ac:dyDescent="0.3">
      <c r="B2269" s="16" t="s">
        <v>297</v>
      </c>
      <c r="C2269" s="16" t="s">
        <v>246</v>
      </c>
      <c r="D2269" s="16">
        <v>304</v>
      </c>
      <c r="E2269" s="16" t="s">
        <v>77</v>
      </c>
      <c r="F2269" s="16" t="s">
        <v>165</v>
      </c>
      <c r="G2269" s="87" t="s">
        <v>367</v>
      </c>
      <c r="H2269" s="17">
        <v>1491.1119185291211</v>
      </c>
      <c r="I2269" s="48" t="s">
        <v>368</v>
      </c>
    </row>
    <row r="2270" spans="2:9" x14ac:dyDescent="0.3">
      <c r="B2270" s="16" t="s">
        <v>297</v>
      </c>
      <c r="C2270" s="16" t="s">
        <v>246</v>
      </c>
      <c r="D2270" s="16">
        <v>305</v>
      </c>
      <c r="E2270" s="16" t="s">
        <v>78</v>
      </c>
      <c r="F2270" s="16" t="s">
        <v>165</v>
      </c>
      <c r="G2270" s="87" t="s">
        <v>369</v>
      </c>
      <c r="H2270" s="17">
        <v>10741.705465751824</v>
      </c>
      <c r="I2270" s="48" t="s">
        <v>368</v>
      </c>
    </row>
    <row r="2271" spans="2:9" x14ac:dyDescent="0.3">
      <c r="B2271" s="16" t="s">
        <v>297</v>
      </c>
      <c r="C2271" s="16" t="s">
        <v>246</v>
      </c>
      <c r="D2271" s="20">
        <v>426</v>
      </c>
      <c r="E2271" s="20" t="s">
        <v>79</v>
      </c>
      <c r="F2271" s="20" t="s">
        <v>146</v>
      </c>
      <c r="G2271" s="88" t="s">
        <v>370</v>
      </c>
      <c r="H2271" s="21">
        <v>66457.20292131562</v>
      </c>
      <c r="I2271" s="49" t="s">
        <v>329</v>
      </c>
    </row>
    <row r="2272" spans="2:9" x14ac:dyDescent="0.3">
      <c r="B2272" s="16" t="s">
        <v>297</v>
      </c>
      <c r="C2272" s="16" t="s">
        <v>247</v>
      </c>
      <c r="D2272" s="16">
        <v>4</v>
      </c>
      <c r="E2272" s="16" t="s">
        <v>5</v>
      </c>
      <c r="F2272" s="16" t="s">
        <v>160</v>
      </c>
      <c r="G2272" s="87" t="s">
        <v>326</v>
      </c>
      <c r="H2272" s="17">
        <v>4210.7320322285432</v>
      </c>
      <c r="I2272" s="48" t="s">
        <v>327</v>
      </c>
    </row>
    <row r="2273" spans="2:9" x14ac:dyDescent="0.3">
      <c r="B2273" s="16" t="s">
        <v>297</v>
      </c>
      <c r="C2273" s="16" t="s">
        <v>247</v>
      </c>
      <c r="D2273" s="16">
        <v>17</v>
      </c>
      <c r="E2273" s="16" t="s">
        <v>9</v>
      </c>
      <c r="F2273" s="16" t="s">
        <v>146</v>
      </c>
      <c r="G2273" s="87" t="s">
        <v>328</v>
      </c>
      <c r="H2273" s="17">
        <v>105062.44919074718</v>
      </c>
      <c r="I2273" s="48" t="s">
        <v>329</v>
      </c>
    </row>
    <row r="2274" spans="2:9" x14ac:dyDescent="0.3">
      <c r="B2274" s="16" t="s">
        <v>297</v>
      </c>
      <c r="C2274" s="16" t="s">
        <v>247</v>
      </c>
      <c r="D2274" s="16">
        <v>21</v>
      </c>
      <c r="E2274" s="16" t="s">
        <v>13</v>
      </c>
      <c r="F2274" s="16" t="s">
        <v>146</v>
      </c>
      <c r="G2274" s="87" t="s">
        <v>330</v>
      </c>
      <c r="H2274" s="17">
        <v>130455.47285298179</v>
      </c>
      <c r="I2274" s="48" t="s">
        <v>329</v>
      </c>
    </row>
    <row r="2275" spans="2:9" x14ac:dyDescent="0.3">
      <c r="B2275" s="16" t="s">
        <v>297</v>
      </c>
      <c r="C2275" s="16" t="s">
        <v>247</v>
      </c>
      <c r="D2275" s="16">
        <v>28</v>
      </c>
      <c r="E2275" s="16" t="s">
        <v>17</v>
      </c>
      <c r="F2275" s="16" t="s">
        <v>146</v>
      </c>
      <c r="G2275" s="87" t="s">
        <v>331</v>
      </c>
      <c r="H2275" s="17">
        <v>87895.209473878189</v>
      </c>
      <c r="I2275" s="48" t="s">
        <v>329</v>
      </c>
    </row>
    <row r="2276" spans="2:9" x14ac:dyDescent="0.3">
      <c r="B2276" s="16" t="s">
        <v>297</v>
      </c>
      <c r="C2276" s="16" t="s">
        <v>247</v>
      </c>
      <c r="D2276" s="16">
        <v>29</v>
      </c>
      <c r="E2276" s="16" t="s">
        <v>21</v>
      </c>
      <c r="F2276" s="16" t="s">
        <v>146</v>
      </c>
      <c r="G2276" s="87" t="s">
        <v>332</v>
      </c>
      <c r="H2276" s="17">
        <v>87895.209473878189</v>
      </c>
      <c r="I2276" s="48" t="s">
        <v>329</v>
      </c>
    </row>
    <row r="2277" spans="2:9" x14ac:dyDescent="0.3">
      <c r="B2277" s="16" t="s">
        <v>297</v>
      </c>
      <c r="C2277" s="16" t="s">
        <v>247</v>
      </c>
      <c r="D2277" s="16">
        <v>30</v>
      </c>
      <c r="E2277" s="16" t="s">
        <v>25</v>
      </c>
      <c r="F2277" s="16" t="s">
        <v>146</v>
      </c>
      <c r="G2277" s="87" t="s">
        <v>333</v>
      </c>
      <c r="H2277" s="17">
        <v>87895.209473878189</v>
      </c>
      <c r="I2277" s="48" t="s">
        <v>329</v>
      </c>
    </row>
    <row r="2278" spans="2:9" x14ac:dyDescent="0.3">
      <c r="B2278" s="16" t="s">
        <v>297</v>
      </c>
      <c r="C2278" s="16" t="s">
        <v>247</v>
      </c>
      <c r="D2278" s="16">
        <v>31</v>
      </c>
      <c r="E2278" s="16" t="s">
        <v>29</v>
      </c>
      <c r="F2278" s="16" t="s">
        <v>146</v>
      </c>
      <c r="G2278" s="87" t="s">
        <v>334</v>
      </c>
      <c r="H2278" s="17">
        <v>87895.209473878189</v>
      </c>
      <c r="I2278" s="48" t="s">
        <v>329</v>
      </c>
    </row>
    <row r="2279" spans="2:9" x14ac:dyDescent="0.3">
      <c r="B2279" s="16" t="s">
        <v>297</v>
      </c>
      <c r="C2279" s="16" t="s">
        <v>247</v>
      </c>
      <c r="D2279" s="16">
        <v>39</v>
      </c>
      <c r="E2279" s="16" t="s">
        <v>33</v>
      </c>
      <c r="F2279" s="16" t="s">
        <v>335</v>
      </c>
      <c r="G2279" s="87" t="s">
        <v>336</v>
      </c>
      <c r="H2279" s="17">
        <v>127.00087921146863</v>
      </c>
      <c r="I2279" s="48" t="s">
        <v>337</v>
      </c>
    </row>
    <row r="2280" spans="2:9" x14ac:dyDescent="0.3">
      <c r="B2280" s="16" t="s">
        <v>297</v>
      </c>
      <c r="C2280" s="16" t="s">
        <v>247</v>
      </c>
      <c r="D2280" s="16">
        <v>45</v>
      </c>
      <c r="E2280" s="16" t="s">
        <v>35</v>
      </c>
      <c r="F2280" s="16" t="s">
        <v>160</v>
      </c>
      <c r="G2280" s="87" t="s">
        <v>338</v>
      </c>
      <c r="H2280" s="17">
        <v>9520</v>
      </c>
      <c r="I2280" s="48" t="s">
        <v>327</v>
      </c>
    </row>
    <row r="2281" spans="2:9" x14ac:dyDescent="0.3">
      <c r="B2281" s="16" t="s">
        <v>297</v>
      </c>
      <c r="C2281" s="16" t="s">
        <v>247</v>
      </c>
      <c r="D2281" s="16">
        <v>66</v>
      </c>
      <c r="E2281" s="16" t="s">
        <v>37</v>
      </c>
      <c r="F2281" s="16" t="s">
        <v>160</v>
      </c>
      <c r="G2281" s="87" t="s">
        <v>339</v>
      </c>
      <c r="H2281" s="17">
        <v>4310.2630150457035</v>
      </c>
      <c r="I2281" s="48" t="s">
        <v>327</v>
      </c>
    </row>
    <row r="2282" spans="2:9" x14ac:dyDescent="0.3">
      <c r="B2282" s="16" t="s">
        <v>297</v>
      </c>
      <c r="C2282" s="16" t="s">
        <v>247</v>
      </c>
      <c r="D2282" s="16">
        <v>67</v>
      </c>
      <c r="E2282" s="16" t="s">
        <v>39</v>
      </c>
      <c r="F2282" s="16" t="s">
        <v>160</v>
      </c>
      <c r="G2282" s="87" t="s">
        <v>340</v>
      </c>
      <c r="H2282" s="17">
        <v>4310.2630150457035</v>
      </c>
      <c r="I2282" s="48" t="s">
        <v>327</v>
      </c>
    </row>
    <row r="2283" spans="2:9" x14ac:dyDescent="0.3">
      <c r="B2283" s="16" t="s">
        <v>297</v>
      </c>
      <c r="C2283" s="16" t="s">
        <v>247</v>
      </c>
      <c r="D2283" s="16">
        <v>77</v>
      </c>
      <c r="E2283" s="16" t="s">
        <v>41</v>
      </c>
      <c r="F2283" s="16" t="s">
        <v>160</v>
      </c>
      <c r="G2283" s="87" t="s">
        <v>341</v>
      </c>
      <c r="H2283" s="17">
        <v>1725</v>
      </c>
      <c r="I2283" s="48" t="s">
        <v>342</v>
      </c>
    </row>
    <row r="2284" spans="2:9" x14ac:dyDescent="0.3">
      <c r="B2284" s="16" t="s">
        <v>297</v>
      </c>
      <c r="C2284" s="16" t="s">
        <v>247</v>
      </c>
      <c r="D2284" s="16">
        <v>87</v>
      </c>
      <c r="E2284" s="16" t="s">
        <v>43</v>
      </c>
      <c r="F2284" s="16" t="s">
        <v>160</v>
      </c>
      <c r="G2284" s="87" t="s">
        <v>343</v>
      </c>
      <c r="H2284" s="17">
        <v>3622.9549999999999</v>
      </c>
      <c r="I2284" s="48" t="s">
        <v>342</v>
      </c>
    </row>
    <row r="2285" spans="2:9" x14ac:dyDescent="0.3">
      <c r="B2285" s="16" t="s">
        <v>297</v>
      </c>
      <c r="C2285" s="16" t="s">
        <v>247</v>
      </c>
      <c r="D2285" s="16">
        <v>102</v>
      </c>
      <c r="E2285" s="16" t="s">
        <v>45</v>
      </c>
      <c r="F2285" s="16" t="s">
        <v>160</v>
      </c>
      <c r="G2285" s="87" t="s">
        <v>344</v>
      </c>
      <c r="H2285" s="17">
        <v>650.60574833699388</v>
      </c>
      <c r="I2285" s="48" t="s">
        <v>342</v>
      </c>
    </row>
    <row r="2286" spans="2:9" x14ac:dyDescent="0.3">
      <c r="B2286" s="16" t="s">
        <v>297</v>
      </c>
      <c r="C2286" s="16" t="s">
        <v>247</v>
      </c>
      <c r="D2286" s="16">
        <v>113</v>
      </c>
      <c r="E2286" s="16" t="s">
        <v>47</v>
      </c>
      <c r="F2286" s="16" t="s">
        <v>146</v>
      </c>
      <c r="G2286" s="87" t="s">
        <v>345</v>
      </c>
      <c r="H2286" s="17">
        <v>689724</v>
      </c>
      <c r="I2286" s="48" t="s">
        <v>346</v>
      </c>
    </row>
    <row r="2287" spans="2:9" x14ac:dyDescent="0.3">
      <c r="B2287" s="16" t="s">
        <v>297</v>
      </c>
      <c r="C2287" s="16" t="s">
        <v>247</v>
      </c>
      <c r="D2287" s="16">
        <v>114</v>
      </c>
      <c r="E2287" s="16" t="s">
        <v>49</v>
      </c>
      <c r="F2287" s="16" t="s">
        <v>146</v>
      </c>
      <c r="G2287" s="87" t="s">
        <v>347</v>
      </c>
      <c r="H2287" s="17">
        <v>730184</v>
      </c>
      <c r="I2287" s="48" t="s">
        <v>346</v>
      </c>
    </row>
    <row r="2288" spans="2:9" x14ac:dyDescent="0.3">
      <c r="B2288" s="16" t="s">
        <v>297</v>
      </c>
      <c r="C2288" s="16" t="s">
        <v>247</v>
      </c>
      <c r="D2288" s="16">
        <v>118</v>
      </c>
      <c r="E2288" s="16" t="s">
        <v>51</v>
      </c>
      <c r="F2288" s="16" t="s">
        <v>146</v>
      </c>
      <c r="G2288" s="87" t="s">
        <v>348</v>
      </c>
      <c r="H2288" s="17">
        <v>583071</v>
      </c>
      <c r="I2288" s="48" t="s">
        <v>346</v>
      </c>
    </row>
    <row r="2289" spans="2:9" x14ac:dyDescent="0.3">
      <c r="B2289" s="16" t="s">
        <v>297</v>
      </c>
      <c r="C2289" s="16" t="s">
        <v>247</v>
      </c>
      <c r="D2289" s="16">
        <v>131</v>
      </c>
      <c r="E2289" s="16" t="s">
        <v>53</v>
      </c>
      <c r="F2289" s="16" t="s">
        <v>146</v>
      </c>
      <c r="G2289" s="87" t="s">
        <v>349</v>
      </c>
      <c r="H2289" s="17">
        <v>7926.7463652519828</v>
      </c>
      <c r="I2289" s="48" t="s">
        <v>337</v>
      </c>
    </row>
    <row r="2290" spans="2:9" x14ac:dyDescent="0.3">
      <c r="B2290" s="16" t="s">
        <v>297</v>
      </c>
      <c r="C2290" s="16" t="s">
        <v>247</v>
      </c>
      <c r="D2290" s="16">
        <v>137</v>
      </c>
      <c r="E2290" s="16" t="s">
        <v>55</v>
      </c>
      <c r="F2290" s="16" t="s">
        <v>160</v>
      </c>
      <c r="G2290" s="87" t="s">
        <v>350</v>
      </c>
      <c r="H2290" s="17">
        <v>8284.3754368187456</v>
      </c>
      <c r="I2290" s="48" t="s">
        <v>351</v>
      </c>
    </row>
    <row r="2291" spans="2:9" x14ac:dyDescent="0.3">
      <c r="B2291" s="16" t="s">
        <v>297</v>
      </c>
      <c r="C2291" s="16" t="s">
        <v>247</v>
      </c>
      <c r="D2291" s="16">
        <v>143</v>
      </c>
      <c r="E2291" s="16" t="s">
        <v>57</v>
      </c>
      <c r="F2291" s="16" t="s">
        <v>335</v>
      </c>
      <c r="G2291" s="87" t="s">
        <v>352</v>
      </c>
      <c r="H2291" s="17">
        <v>2688.02</v>
      </c>
      <c r="I2291" s="48" t="s">
        <v>342</v>
      </c>
    </row>
    <row r="2292" spans="2:9" x14ac:dyDescent="0.3">
      <c r="B2292" s="16" t="s">
        <v>297</v>
      </c>
      <c r="C2292" s="16" t="s">
        <v>247</v>
      </c>
      <c r="D2292" s="16">
        <v>155</v>
      </c>
      <c r="E2292" s="16" t="s">
        <v>59</v>
      </c>
      <c r="F2292" s="16" t="s">
        <v>147</v>
      </c>
      <c r="G2292" s="87" t="s">
        <v>353</v>
      </c>
      <c r="H2292" s="17">
        <v>30965.205772335237</v>
      </c>
      <c r="I2292" s="48" t="s">
        <v>354</v>
      </c>
    </row>
    <row r="2293" spans="2:9" x14ac:dyDescent="0.3">
      <c r="B2293" s="16" t="s">
        <v>297</v>
      </c>
      <c r="C2293" s="16" t="s">
        <v>247</v>
      </c>
      <c r="D2293" s="16">
        <v>156</v>
      </c>
      <c r="E2293" s="16" t="s">
        <v>61</v>
      </c>
      <c r="F2293" s="16" t="s">
        <v>147</v>
      </c>
      <c r="G2293" s="87" t="s">
        <v>355</v>
      </c>
      <c r="H2293" s="17">
        <v>13376.968893648824</v>
      </c>
      <c r="I2293" s="48" t="s">
        <v>354</v>
      </c>
    </row>
    <row r="2294" spans="2:9" x14ac:dyDescent="0.3">
      <c r="B2294" s="16" t="s">
        <v>297</v>
      </c>
      <c r="C2294" s="16" t="s">
        <v>247</v>
      </c>
      <c r="D2294" s="16">
        <v>222</v>
      </c>
      <c r="E2294" s="16" t="s">
        <v>63</v>
      </c>
      <c r="F2294" s="16" t="s">
        <v>146</v>
      </c>
      <c r="G2294" s="87" t="s">
        <v>356</v>
      </c>
      <c r="H2294" s="17">
        <v>90874.708100111326</v>
      </c>
      <c r="I2294" s="48" t="s">
        <v>329</v>
      </c>
    </row>
    <row r="2295" spans="2:9" x14ac:dyDescent="0.3">
      <c r="B2295" s="16" t="s">
        <v>297</v>
      </c>
      <c r="C2295" s="16" t="s">
        <v>247</v>
      </c>
      <c r="D2295" s="16">
        <v>224</v>
      </c>
      <c r="E2295" s="16" t="s">
        <v>65</v>
      </c>
      <c r="F2295" s="16" t="s">
        <v>146</v>
      </c>
      <c r="G2295" s="87" t="s">
        <v>357</v>
      </c>
      <c r="H2295" s="17">
        <v>90874.708100111326</v>
      </c>
      <c r="I2295" s="48" t="s">
        <v>329</v>
      </c>
    </row>
    <row r="2296" spans="2:9" x14ac:dyDescent="0.3">
      <c r="B2296" s="16" t="s">
        <v>297</v>
      </c>
      <c r="C2296" s="16" t="s">
        <v>247</v>
      </c>
      <c r="D2296" s="16">
        <v>229</v>
      </c>
      <c r="E2296" s="16" t="s">
        <v>67</v>
      </c>
      <c r="F2296" s="16" t="s">
        <v>146</v>
      </c>
      <c r="G2296" s="87" t="s">
        <v>358</v>
      </c>
      <c r="H2296" s="17">
        <v>75164.617899637873</v>
      </c>
      <c r="I2296" s="48" t="s">
        <v>329</v>
      </c>
    </row>
    <row r="2297" spans="2:9" x14ac:dyDescent="0.3">
      <c r="B2297" s="16" t="s">
        <v>297</v>
      </c>
      <c r="C2297" s="16" t="s">
        <v>247</v>
      </c>
      <c r="D2297" s="16">
        <v>232</v>
      </c>
      <c r="E2297" s="16" t="s">
        <v>69</v>
      </c>
      <c r="F2297" s="16" t="s">
        <v>146</v>
      </c>
      <c r="G2297" s="87" t="s">
        <v>359</v>
      </c>
      <c r="H2297" s="17">
        <v>60011.670977754795</v>
      </c>
      <c r="I2297" s="48" t="s">
        <v>329</v>
      </c>
    </row>
    <row r="2298" spans="2:9" x14ac:dyDescent="0.3">
      <c r="B2298" s="16" t="s">
        <v>297</v>
      </c>
      <c r="C2298" s="16" t="s">
        <v>247</v>
      </c>
      <c r="D2298" s="16">
        <v>237</v>
      </c>
      <c r="E2298" s="16" t="s">
        <v>70</v>
      </c>
      <c r="F2298" s="16" t="s">
        <v>146</v>
      </c>
      <c r="G2298" s="87" t="s">
        <v>360</v>
      </c>
      <c r="H2298" s="17">
        <v>81936.212221411843</v>
      </c>
      <c r="I2298" s="48" t="s">
        <v>329</v>
      </c>
    </row>
    <row r="2299" spans="2:9" x14ac:dyDescent="0.3">
      <c r="B2299" s="16" t="s">
        <v>297</v>
      </c>
      <c r="C2299" s="16" t="s">
        <v>247</v>
      </c>
      <c r="D2299" s="16">
        <v>238</v>
      </c>
      <c r="E2299" s="16" t="s">
        <v>71</v>
      </c>
      <c r="F2299" s="16" t="s">
        <v>146</v>
      </c>
      <c r="G2299" s="87" t="s">
        <v>361</v>
      </c>
      <c r="H2299" s="17">
        <v>81936.212221411843</v>
      </c>
      <c r="I2299" s="48" t="s">
        <v>329</v>
      </c>
    </row>
    <row r="2300" spans="2:9" x14ac:dyDescent="0.3">
      <c r="B2300" s="16" t="s">
        <v>297</v>
      </c>
      <c r="C2300" s="16" t="s">
        <v>247</v>
      </c>
      <c r="D2300" s="16">
        <v>241</v>
      </c>
      <c r="E2300" s="16" t="s">
        <v>72</v>
      </c>
      <c r="F2300" s="16" t="s">
        <v>146</v>
      </c>
      <c r="G2300" s="87" t="s">
        <v>362</v>
      </c>
      <c r="H2300" s="17">
        <v>72997.716342712374</v>
      </c>
      <c r="I2300" s="48" t="s">
        <v>329</v>
      </c>
    </row>
    <row r="2301" spans="2:9" x14ac:dyDescent="0.3">
      <c r="B2301" s="16" t="s">
        <v>297</v>
      </c>
      <c r="C2301" s="16" t="s">
        <v>247</v>
      </c>
      <c r="D2301" s="16">
        <v>242</v>
      </c>
      <c r="E2301" s="16" t="s">
        <v>73</v>
      </c>
      <c r="F2301" s="16" t="s">
        <v>146</v>
      </c>
      <c r="G2301" s="87" t="s">
        <v>363</v>
      </c>
      <c r="H2301" s="17">
        <v>72997.716342712374</v>
      </c>
      <c r="I2301" s="48" t="s">
        <v>329</v>
      </c>
    </row>
    <row r="2302" spans="2:9" x14ac:dyDescent="0.3">
      <c r="B2302" s="16" t="s">
        <v>297</v>
      </c>
      <c r="C2302" s="16" t="s">
        <v>247</v>
      </c>
      <c r="D2302" s="16">
        <v>245</v>
      </c>
      <c r="E2302" s="16" t="s">
        <v>74</v>
      </c>
      <c r="F2302" s="16" t="s">
        <v>146</v>
      </c>
      <c r="G2302" s="87" t="s">
        <v>364</v>
      </c>
      <c r="H2302" s="17">
        <v>37556.705372686876</v>
      </c>
      <c r="I2302" s="48" t="s">
        <v>329</v>
      </c>
    </row>
    <row r="2303" spans="2:9" x14ac:dyDescent="0.3">
      <c r="B2303" s="16" t="s">
        <v>297</v>
      </c>
      <c r="C2303" s="16" t="s">
        <v>247</v>
      </c>
      <c r="D2303" s="16">
        <v>273</v>
      </c>
      <c r="E2303" s="16" t="s">
        <v>75</v>
      </c>
      <c r="F2303" s="16" t="s">
        <v>146</v>
      </c>
      <c r="G2303" s="87" t="s">
        <v>365</v>
      </c>
      <c r="H2303" s="17">
        <v>476818.0795622755</v>
      </c>
      <c r="I2303" s="48" t="s">
        <v>346</v>
      </c>
    </row>
    <row r="2304" spans="2:9" x14ac:dyDescent="0.3">
      <c r="B2304" s="16" t="s">
        <v>297</v>
      </c>
      <c r="C2304" s="16" t="s">
        <v>247</v>
      </c>
      <c r="D2304" s="16">
        <v>284</v>
      </c>
      <c r="E2304" s="16" t="s">
        <v>76</v>
      </c>
      <c r="F2304" s="16" t="s">
        <v>146</v>
      </c>
      <c r="G2304" s="87" t="s">
        <v>366</v>
      </c>
      <c r="H2304" s="17">
        <v>105062.44919074718</v>
      </c>
      <c r="I2304" s="48" t="s">
        <v>329</v>
      </c>
    </row>
    <row r="2305" spans="2:9" x14ac:dyDescent="0.3">
      <c r="B2305" s="16" t="s">
        <v>297</v>
      </c>
      <c r="C2305" s="16" t="s">
        <v>247</v>
      </c>
      <c r="D2305" s="16">
        <v>304</v>
      </c>
      <c r="E2305" s="16" t="s">
        <v>77</v>
      </c>
      <c r="F2305" s="16" t="s">
        <v>165</v>
      </c>
      <c r="G2305" s="87" t="s">
        <v>367</v>
      </c>
      <c r="H2305" s="17">
        <v>1491.1119185291211</v>
      </c>
      <c r="I2305" s="48" t="s">
        <v>368</v>
      </c>
    </row>
    <row r="2306" spans="2:9" x14ac:dyDescent="0.3">
      <c r="B2306" s="16" t="s">
        <v>297</v>
      </c>
      <c r="C2306" s="16" t="s">
        <v>247</v>
      </c>
      <c r="D2306" s="16">
        <v>305</v>
      </c>
      <c r="E2306" s="16" t="s">
        <v>78</v>
      </c>
      <c r="F2306" s="16" t="s">
        <v>165</v>
      </c>
      <c r="G2306" s="87" t="s">
        <v>369</v>
      </c>
      <c r="H2306" s="17">
        <v>10741.705465751824</v>
      </c>
      <c r="I2306" s="48" t="s">
        <v>368</v>
      </c>
    </row>
    <row r="2307" spans="2:9" x14ac:dyDescent="0.3">
      <c r="B2307" s="16" t="s">
        <v>297</v>
      </c>
      <c r="C2307" s="16" t="s">
        <v>247</v>
      </c>
      <c r="D2307" s="20">
        <v>426</v>
      </c>
      <c r="E2307" s="20" t="s">
        <v>79</v>
      </c>
      <c r="F2307" s="20" t="s">
        <v>146</v>
      </c>
      <c r="G2307" s="88" t="s">
        <v>370</v>
      </c>
      <c r="H2307" s="21">
        <v>66457.20292131562</v>
      </c>
      <c r="I2307" s="49" t="s">
        <v>329</v>
      </c>
    </row>
    <row r="2308" spans="2:9" x14ac:dyDescent="0.3">
      <c r="B2308" s="16" t="s">
        <v>297</v>
      </c>
      <c r="C2308" s="16" t="s">
        <v>248</v>
      </c>
      <c r="D2308" s="16">
        <v>4</v>
      </c>
      <c r="E2308" s="16" t="s">
        <v>5</v>
      </c>
      <c r="F2308" s="16" t="s">
        <v>160</v>
      </c>
      <c r="G2308" s="87" t="s">
        <v>326</v>
      </c>
      <c r="H2308" s="17">
        <v>4210.7320322285432</v>
      </c>
      <c r="I2308" s="48" t="s">
        <v>327</v>
      </c>
    </row>
    <row r="2309" spans="2:9" x14ac:dyDescent="0.3">
      <c r="B2309" s="16" t="s">
        <v>297</v>
      </c>
      <c r="C2309" s="16" t="s">
        <v>248</v>
      </c>
      <c r="D2309" s="16">
        <v>17</v>
      </c>
      <c r="E2309" s="16" t="s">
        <v>9</v>
      </c>
      <c r="F2309" s="16" t="s">
        <v>146</v>
      </c>
      <c r="G2309" s="87" t="s">
        <v>328</v>
      </c>
      <c r="H2309" s="17">
        <v>64325.009829280927</v>
      </c>
      <c r="I2309" s="48" t="s">
        <v>329</v>
      </c>
    </row>
    <row r="2310" spans="2:9" x14ac:dyDescent="0.3">
      <c r="B2310" s="16" t="s">
        <v>297</v>
      </c>
      <c r="C2310" s="16" t="s">
        <v>248</v>
      </c>
      <c r="D2310" s="16">
        <v>21</v>
      </c>
      <c r="E2310" s="16" t="s">
        <v>13</v>
      </c>
      <c r="F2310" s="16" t="s">
        <v>146</v>
      </c>
      <c r="G2310" s="87" t="s">
        <v>330</v>
      </c>
      <c r="H2310" s="17">
        <v>101304.31063866876</v>
      </c>
      <c r="I2310" s="48" t="s">
        <v>329</v>
      </c>
    </row>
    <row r="2311" spans="2:9" x14ac:dyDescent="0.3">
      <c r="B2311" s="16" t="s">
        <v>297</v>
      </c>
      <c r="C2311" s="16" t="s">
        <v>248</v>
      </c>
      <c r="D2311" s="16">
        <v>28</v>
      </c>
      <c r="E2311" s="16" t="s">
        <v>17</v>
      </c>
      <c r="F2311" s="16" t="s">
        <v>146</v>
      </c>
      <c r="G2311" s="87" t="s">
        <v>331</v>
      </c>
      <c r="H2311" s="17">
        <v>87895.209473878189</v>
      </c>
      <c r="I2311" s="48" t="s">
        <v>329</v>
      </c>
    </row>
    <row r="2312" spans="2:9" x14ac:dyDescent="0.3">
      <c r="B2312" s="16" t="s">
        <v>297</v>
      </c>
      <c r="C2312" s="16" t="s">
        <v>248</v>
      </c>
      <c r="D2312" s="16">
        <v>29</v>
      </c>
      <c r="E2312" s="16" t="s">
        <v>21</v>
      </c>
      <c r="F2312" s="16" t="s">
        <v>146</v>
      </c>
      <c r="G2312" s="87" t="s">
        <v>332</v>
      </c>
      <c r="H2312" s="17">
        <v>87895.209473878189</v>
      </c>
      <c r="I2312" s="48" t="s">
        <v>329</v>
      </c>
    </row>
    <row r="2313" spans="2:9" x14ac:dyDescent="0.3">
      <c r="B2313" s="16" t="s">
        <v>297</v>
      </c>
      <c r="C2313" s="16" t="s">
        <v>248</v>
      </c>
      <c r="D2313" s="16">
        <v>30</v>
      </c>
      <c r="E2313" s="16" t="s">
        <v>25</v>
      </c>
      <c r="F2313" s="16" t="s">
        <v>146</v>
      </c>
      <c r="G2313" s="87" t="s">
        <v>333</v>
      </c>
      <c r="H2313" s="17">
        <v>87895.209473878189</v>
      </c>
      <c r="I2313" s="48" t="s">
        <v>329</v>
      </c>
    </row>
    <row r="2314" spans="2:9" x14ac:dyDescent="0.3">
      <c r="B2314" s="16" t="s">
        <v>297</v>
      </c>
      <c r="C2314" s="16" t="s">
        <v>248</v>
      </c>
      <c r="D2314" s="16">
        <v>31</v>
      </c>
      <c r="E2314" s="16" t="s">
        <v>29</v>
      </c>
      <c r="F2314" s="16" t="s">
        <v>146</v>
      </c>
      <c r="G2314" s="87" t="s">
        <v>334</v>
      </c>
      <c r="H2314" s="17">
        <v>87895.209473878189</v>
      </c>
      <c r="I2314" s="48" t="s">
        <v>329</v>
      </c>
    </row>
    <row r="2315" spans="2:9" x14ac:dyDescent="0.3">
      <c r="B2315" s="16" t="s">
        <v>297</v>
      </c>
      <c r="C2315" s="16" t="s">
        <v>248</v>
      </c>
      <c r="D2315" s="16">
        <v>39</v>
      </c>
      <c r="E2315" s="16" t="s">
        <v>33</v>
      </c>
      <c r="F2315" s="16" t="s">
        <v>335</v>
      </c>
      <c r="G2315" s="87" t="s">
        <v>336</v>
      </c>
      <c r="H2315" s="17">
        <v>127.00087921146863</v>
      </c>
      <c r="I2315" s="48" t="s">
        <v>337</v>
      </c>
    </row>
    <row r="2316" spans="2:9" x14ac:dyDescent="0.3">
      <c r="B2316" s="16" t="s">
        <v>297</v>
      </c>
      <c r="C2316" s="16" t="s">
        <v>248</v>
      </c>
      <c r="D2316" s="16">
        <v>45</v>
      </c>
      <c r="E2316" s="16" t="s">
        <v>35</v>
      </c>
      <c r="F2316" s="16" t="s">
        <v>160</v>
      </c>
      <c r="G2316" s="87" t="s">
        <v>338</v>
      </c>
      <c r="H2316" s="17">
        <v>9520</v>
      </c>
      <c r="I2316" s="48" t="s">
        <v>327</v>
      </c>
    </row>
    <row r="2317" spans="2:9" x14ac:dyDescent="0.3">
      <c r="B2317" s="16" t="s">
        <v>297</v>
      </c>
      <c r="C2317" s="16" t="s">
        <v>248</v>
      </c>
      <c r="D2317" s="16">
        <v>66</v>
      </c>
      <c r="E2317" s="16" t="s">
        <v>37</v>
      </c>
      <c r="F2317" s="16" t="s">
        <v>160</v>
      </c>
      <c r="G2317" s="87" t="s">
        <v>339</v>
      </c>
      <c r="H2317" s="17">
        <v>4310.2630150457035</v>
      </c>
      <c r="I2317" s="48" t="s">
        <v>327</v>
      </c>
    </row>
    <row r="2318" spans="2:9" x14ac:dyDescent="0.3">
      <c r="B2318" s="16" t="s">
        <v>297</v>
      </c>
      <c r="C2318" s="16" t="s">
        <v>248</v>
      </c>
      <c r="D2318" s="16">
        <v>67</v>
      </c>
      <c r="E2318" s="16" t="s">
        <v>39</v>
      </c>
      <c r="F2318" s="16" t="s">
        <v>160</v>
      </c>
      <c r="G2318" s="87" t="s">
        <v>340</v>
      </c>
      <c r="H2318" s="17">
        <v>4310.2630150457035</v>
      </c>
      <c r="I2318" s="48" t="s">
        <v>327</v>
      </c>
    </row>
    <row r="2319" spans="2:9" x14ac:dyDescent="0.3">
      <c r="B2319" s="16" t="s">
        <v>297</v>
      </c>
      <c r="C2319" s="16" t="s">
        <v>248</v>
      </c>
      <c r="D2319" s="16">
        <v>77</v>
      </c>
      <c r="E2319" s="16" t="s">
        <v>41</v>
      </c>
      <c r="F2319" s="16" t="s">
        <v>160</v>
      </c>
      <c r="G2319" s="87" t="s">
        <v>341</v>
      </c>
      <c r="H2319" s="17">
        <v>1725</v>
      </c>
      <c r="I2319" s="48" t="s">
        <v>342</v>
      </c>
    </row>
    <row r="2320" spans="2:9" x14ac:dyDescent="0.3">
      <c r="B2320" s="16" t="s">
        <v>297</v>
      </c>
      <c r="C2320" s="16" t="s">
        <v>248</v>
      </c>
      <c r="D2320" s="16">
        <v>87</v>
      </c>
      <c r="E2320" s="16" t="s">
        <v>43</v>
      </c>
      <c r="F2320" s="16" t="s">
        <v>160</v>
      </c>
      <c r="G2320" s="87" t="s">
        <v>343</v>
      </c>
      <c r="H2320" s="17">
        <v>3622.9549999999999</v>
      </c>
      <c r="I2320" s="48" t="s">
        <v>342</v>
      </c>
    </row>
    <row r="2321" spans="2:9" x14ac:dyDescent="0.3">
      <c r="B2321" s="16" t="s">
        <v>297</v>
      </c>
      <c r="C2321" s="16" t="s">
        <v>248</v>
      </c>
      <c r="D2321" s="16">
        <v>102</v>
      </c>
      <c r="E2321" s="16" t="s">
        <v>45</v>
      </c>
      <c r="F2321" s="16" t="s">
        <v>160</v>
      </c>
      <c r="G2321" s="87" t="s">
        <v>344</v>
      </c>
      <c r="H2321" s="17">
        <v>650.60574833699388</v>
      </c>
      <c r="I2321" s="48" t="s">
        <v>342</v>
      </c>
    </row>
    <row r="2322" spans="2:9" x14ac:dyDescent="0.3">
      <c r="B2322" s="16" t="s">
        <v>297</v>
      </c>
      <c r="C2322" s="16" t="s">
        <v>248</v>
      </c>
      <c r="D2322" s="16">
        <v>113</v>
      </c>
      <c r="E2322" s="16" t="s">
        <v>47</v>
      </c>
      <c r="F2322" s="16" t="s">
        <v>146</v>
      </c>
      <c r="G2322" s="87" t="s">
        <v>345</v>
      </c>
      <c r="H2322" s="17">
        <v>689724</v>
      </c>
      <c r="I2322" s="48" t="s">
        <v>346</v>
      </c>
    </row>
    <row r="2323" spans="2:9" x14ac:dyDescent="0.3">
      <c r="B2323" s="16" t="s">
        <v>297</v>
      </c>
      <c r="C2323" s="16" t="s">
        <v>248</v>
      </c>
      <c r="D2323" s="16">
        <v>114</v>
      </c>
      <c r="E2323" s="16" t="s">
        <v>49</v>
      </c>
      <c r="F2323" s="16" t="s">
        <v>146</v>
      </c>
      <c r="G2323" s="87" t="s">
        <v>347</v>
      </c>
      <c r="H2323" s="17">
        <v>730184</v>
      </c>
      <c r="I2323" s="48" t="s">
        <v>346</v>
      </c>
    </row>
    <row r="2324" spans="2:9" x14ac:dyDescent="0.3">
      <c r="B2324" s="16" t="s">
        <v>297</v>
      </c>
      <c r="C2324" s="16" t="s">
        <v>248</v>
      </c>
      <c r="D2324" s="16">
        <v>118</v>
      </c>
      <c r="E2324" s="16" t="s">
        <v>51</v>
      </c>
      <c r="F2324" s="16" t="s">
        <v>146</v>
      </c>
      <c r="G2324" s="87" t="s">
        <v>348</v>
      </c>
      <c r="H2324" s="17">
        <v>583071</v>
      </c>
      <c r="I2324" s="48" t="s">
        <v>346</v>
      </c>
    </row>
    <row r="2325" spans="2:9" x14ac:dyDescent="0.3">
      <c r="B2325" s="16" t="s">
        <v>297</v>
      </c>
      <c r="C2325" s="16" t="s">
        <v>248</v>
      </c>
      <c r="D2325" s="16">
        <v>131</v>
      </c>
      <c r="E2325" s="16" t="s">
        <v>53</v>
      </c>
      <c r="F2325" s="16" t="s">
        <v>146</v>
      </c>
      <c r="G2325" s="87" t="s">
        <v>349</v>
      </c>
      <c r="H2325" s="17">
        <v>7926.7463652519828</v>
      </c>
      <c r="I2325" s="48" t="s">
        <v>337</v>
      </c>
    </row>
    <row r="2326" spans="2:9" x14ac:dyDescent="0.3">
      <c r="B2326" s="16" t="s">
        <v>297</v>
      </c>
      <c r="C2326" s="16" t="s">
        <v>248</v>
      </c>
      <c r="D2326" s="16">
        <v>137</v>
      </c>
      <c r="E2326" s="16" t="s">
        <v>55</v>
      </c>
      <c r="F2326" s="16" t="s">
        <v>160</v>
      </c>
      <c r="G2326" s="87" t="s">
        <v>350</v>
      </c>
      <c r="H2326" s="17">
        <v>8284.3754368187456</v>
      </c>
      <c r="I2326" s="48" t="s">
        <v>351</v>
      </c>
    </row>
    <row r="2327" spans="2:9" x14ac:dyDescent="0.3">
      <c r="B2327" s="16" t="s">
        <v>297</v>
      </c>
      <c r="C2327" s="16" t="s">
        <v>248</v>
      </c>
      <c r="D2327" s="16">
        <v>143</v>
      </c>
      <c r="E2327" s="16" t="s">
        <v>57</v>
      </c>
      <c r="F2327" s="16" t="s">
        <v>335</v>
      </c>
      <c r="G2327" s="87" t="s">
        <v>352</v>
      </c>
      <c r="H2327" s="17">
        <v>2688.02</v>
      </c>
      <c r="I2327" s="48" t="s">
        <v>342</v>
      </c>
    </row>
    <row r="2328" spans="2:9" x14ac:dyDescent="0.3">
      <c r="B2328" s="16" t="s">
        <v>297</v>
      </c>
      <c r="C2328" s="16" t="s">
        <v>248</v>
      </c>
      <c r="D2328" s="16">
        <v>155</v>
      </c>
      <c r="E2328" s="16" t="s">
        <v>59</v>
      </c>
      <c r="F2328" s="16" t="s">
        <v>147</v>
      </c>
      <c r="G2328" s="87" t="s">
        <v>353</v>
      </c>
      <c r="H2328" s="17">
        <v>30965.205772335237</v>
      </c>
      <c r="I2328" s="48" t="s">
        <v>354</v>
      </c>
    </row>
    <row r="2329" spans="2:9" x14ac:dyDescent="0.3">
      <c r="B2329" s="16" t="s">
        <v>297</v>
      </c>
      <c r="C2329" s="16" t="s">
        <v>248</v>
      </c>
      <c r="D2329" s="16">
        <v>156</v>
      </c>
      <c r="E2329" s="16" t="s">
        <v>61</v>
      </c>
      <c r="F2329" s="16" t="s">
        <v>147</v>
      </c>
      <c r="G2329" s="87" t="s">
        <v>355</v>
      </c>
      <c r="H2329" s="17">
        <v>19526.658760034592</v>
      </c>
      <c r="I2329" s="48" t="s">
        <v>354</v>
      </c>
    </row>
    <row r="2330" spans="2:9" x14ac:dyDescent="0.3">
      <c r="B2330" s="16" t="s">
        <v>297</v>
      </c>
      <c r="C2330" s="16" t="s">
        <v>248</v>
      </c>
      <c r="D2330" s="16">
        <v>222</v>
      </c>
      <c r="E2330" s="16" t="s">
        <v>63</v>
      </c>
      <c r="F2330" s="16" t="s">
        <v>146</v>
      </c>
      <c r="G2330" s="87" t="s">
        <v>356</v>
      </c>
      <c r="H2330" s="17">
        <v>90874.708100111326</v>
      </c>
      <c r="I2330" s="48" t="s">
        <v>329</v>
      </c>
    </row>
    <row r="2331" spans="2:9" x14ac:dyDescent="0.3">
      <c r="B2331" s="16" t="s">
        <v>297</v>
      </c>
      <c r="C2331" s="16" t="s">
        <v>248</v>
      </c>
      <c r="D2331" s="16">
        <v>224</v>
      </c>
      <c r="E2331" s="16" t="s">
        <v>65</v>
      </c>
      <c r="F2331" s="16" t="s">
        <v>146</v>
      </c>
      <c r="G2331" s="87" t="s">
        <v>357</v>
      </c>
      <c r="H2331" s="17">
        <v>90874.708100111326</v>
      </c>
      <c r="I2331" s="48" t="s">
        <v>329</v>
      </c>
    </row>
    <row r="2332" spans="2:9" x14ac:dyDescent="0.3">
      <c r="B2332" s="16" t="s">
        <v>297</v>
      </c>
      <c r="C2332" s="16" t="s">
        <v>248</v>
      </c>
      <c r="D2332" s="16">
        <v>229</v>
      </c>
      <c r="E2332" s="16" t="s">
        <v>67</v>
      </c>
      <c r="F2332" s="16" t="s">
        <v>146</v>
      </c>
      <c r="G2332" s="87" t="s">
        <v>358</v>
      </c>
      <c r="H2332" s="17">
        <v>75164.617899637873</v>
      </c>
      <c r="I2332" s="48" t="s">
        <v>329</v>
      </c>
    </row>
    <row r="2333" spans="2:9" x14ac:dyDescent="0.3">
      <c r="B2333" s="16" t="s">
        <v>297</v>
      </c>
      <c r="C2333" s="16" t="s">
        <v>248</v>
      </c>
      <c r="D2333" s="16">
        <v>232</v>
      </c>
      <c r="E2333" s="16" t="s">
        <v>69</v>
      </c>
      <c r="F2333" s="16" t="s">
        <v>146</v>
      </c>
      <c r="G2333" s="87" t="s">
        <v>359</v>
      </c>
      <c r="H2333" s="17">
        <v>81936.212221411843</v>
      </c>
      <c r="I2333" s="48" t="s">
        <v>329</v>
      </c>
    </row>
    <row r="2334" spans="2:9" x14ac:dyDescent="0.3">
      <c r="B2334" s="16" t="s">
        <v>297</v>
      </c>
      <c r="C2334" s="16" t="s">
        <v>248</v>
      </c>
      <c r="D2334" s="16">
        <v>237</v>
      </c>
      <c r="E2334" s="16" t="s">
        <v>70</v>
      </c>
      <c r="F2334" s="16" t="s">
        <v>146</v>
      </c>
      <c r="G2334" s="87" t="s">
        <v>360</v>
      </c>
      <c r="H2334" s="17">
        <v>81936.212221411843</v>
      </c>
      <c r="I2334" s="48" t="s">
        <v>329</v>
      </c>
    </row>
    <row r="2335" spans="2:9" x14ac:dyDescent="0.3">
      <c r="B2335" s="16" t="s">
        <v>297</v>
      </c>
      <c r="C2335" s="16" t="s">
        <v>248</v>
      </c>
      <c r="D2335" s="16">
        <v>238</v>
      </c>
      <c r="E2335" s="16" t="s">
        <v>71</v>
      </c>
      <c r="F2335" s="16" t="s">
        <v>146</v>
      </c>
      <c r="G2335" s="87" t="s">
        <v>361</v>
      </c>
      <c r="H2335" s="17">
        <v>81936.212221411843</v>
      </c>
      <c r="I2335" s="48" t="s">
        <v>329</v>
      </c>
    </row>
    <row r="2336" spans="2:9" x14ac:dyDescent="0.3">
      <c r="B2336" s="16" t="s">
        <v>297</v>
      </c>
      <c r="C2336" s="16" t="s">
        <v>248</v>
      </c>
      <c r="D2336" s="16">
        <v>241</v>
      </c>
      <c r="E2336" s="16" t="s">
        <v>72</v>
      </c>
      <c r="F2336" s="16" t="s">
        <v>146</v>
      </c>
      <c r="G2336" s="87" t="s">
        <v>362</v>
      </c>
      <c r="H2336" s="17">
        <v>72997.716342712374</v>
      </c>
      <c r="I2336" s="48" t="s">
        <v>329</v>
      </c>
    </row>
    <row r="2337" spans="2:9" x14ac:dyDescent="0.3">
      <c r="B2337" s="16" t="s">
        <v>297</v>
      </c>
      <c r="C2337" s="16" t="s">
        <v>248</v>
      </c>
      <c r="D2337" s="16">
        <v>242</v>
      </c>
      <c r="E2337" s="16" t="s">
        <v>73</v>
      </c>
      <c r="F2337" s="16" t="s">
        <v>146</v>
      </c>
      <c r="G2337" s="87" t="s">
        <v>363</v>
      </c>
      <c r="H2337" s="17">
        <v>72997.716342712374</v>
      </c>
      <c r="I2337" s="48" t="s">
        <v>329</v>
      </c>
    </row>
    <row r="2338" spans="2:9" x14ac:dyDescent="0.3">
      <c r="B2338" s="16" t="s">
        <v>297</v>
      </c>
      <c r="C2338" s="16" t="s">
        <v>248</v>
      </c>
      <c r="D2338" s="16">
        <v>245</v>
      </c>
      <c r="E2338" s="16" t="s">
        <v>74</v>
      </c>
      <c r="F2338" s="16" t="s">
        <v>146</v>
      </c>
      <c r="G2338" s="87" t="s">
        <v>364</v>
      </c>
      <c r="H2338" s="17">
        <v>37556.705372686876</v>
      </c>
      <c r="I2338" s="48" t="s">
        <v>329</v>
      </c>
    </row>
    <row r="2339" spans="2:9" x14ac:dyDescent="0.3">
      <c r="B2339" s="16" t="s">
        <v>297</v>
      </c>
      <c r="C2339" s="16" t="s">
        <v>248</v>
      </c>
      <c r="D2339" s="16">
        <v>273</v>
      </c>
      <c r="E2339" s="16" t="s">
        <v>75</v>
      </c>
      <c r="F2339" s="16" t="s">
        <v>146</v>
      </c>
      <c r="G2339" s="87" t="s">
        <v>365</v>
      </c>
      <c r="H2339" s="17">
        <v>476818.0795622755</v>
      </c>
      <c r="I2339" s="48" t="s">
        <v>346</v>
      </c>
    </row>
    <row r="2340" spans="2:9" x14ac:dyDescent="0.3">
      <c r="B2340" s="16" t="s">
        <v>297</v>
      </c>
      <c r="C2340" s="16" t="s">
        <v>248</v>
      </c>
      <c r="D2340" s="16">
        <v>284</v>
      </c>
      <c r="E2340" s="16" t="s">
        <v>76</v>
      </c>
      <c r="F2340" s="16" t="s">
        <v>146</v>
      </c>
      <c r="G2340" s="87" t="s">
        <v>366</v>
      </c>
      <c r="H2340" s="17">
        <v>105062.44919074718</v>
      </c>
      <c r="I2340" s="48" t="s">
        <v>329</v>
      </c>
    </row>
    <row r="2341" spans="2:9" x14ac:dyDescent="0.3">
      <c r="B2341" s="16" t="s">
        <v>297</v>
      </c>
      <c r="C2341" s="16" t="s">
        <v>248</v>
      </c>
      <c r="D2341" s="16">
        <v>304</v>
      </c>
      <c r="E2341" s="16" t="s">
        <v>77</v>
      </c>
      <c r="F2341" s="16" t="s">
        <v>165</v>
      </c>
      <c r="G2341" s="87" t="s">
        <v>367</v>
      </c>
      <c r="H2341" s="17">
        <v>1491.1119185291211</v>
      </c>
      <c r="I2341" s="48" t="s">
        <v>368</v>
      </c>
    </row>
    <row r="2342" spans="2:9" x14ac:dyDescent="0.3">
      <c r="B2342" s="16" t="s">
        <v>297</v>
      </c>
      <c r="C2342" s="16" t="s">
        <v>248</v>
      </c>
      <c r="D2342" s="16">
        <v>305</v>
      </c>
      <c r="E2342" s="16" t="s">
        <v>78</v>
      </c>
      <c r="F2342" s="16" t="s">
        <v>165</v>
      </c>
      <c r="G2342" s="87" t="s">
        <v>369</v>
      </c>
      <c r="H2342" s="17">
        <v>10741.705465751824</v>
      </c>
      <c r="I2342" s="48" t="s">
        <v>368</v>
      </c>
    </row>
    <row r="2343" spans="2:9" x14ac:dyDescent="0.3">
      <c r="B2343" s="16" t="s">
        <v>297</v>
      </c>
      <c r="C2343" s="16" t="s">
        <v>248</v>
      </c>
      <c r="D2343" s="20">
        <v>426</v>
      </c>
      <c r="E2343" s="20" t="s">
        <v>79</v>
      </c>
      <c r="F2343" s="20" t="s">
        <v>146</v>
      </c>
      <c r="G2343" s="88" t="s">
        <v>370</v>
      </c>
      <c r="H2343" s="21">
        <v>66457.20292131562</v>
      </c>
      <c r="I2343" s="49" t="s">
        <v>329</v>
      </c>
    </row>
    <row r="2344" spans="2:9" x14ac:dyDescent="0.3">
      <c r="B2344" s="16" t="s">
        <v>297</v>
      </c>
      <c r="C2344" s="16" t="s">
        <v>249</v>
      </c>
      <c r="D2344" s="16">
        <v>4</v>
      </c>
      <c r="E2344" s="16" t="s">
        <v>5</v>
      </c>
      <c r="F2344" s="16" t="s">
        <v>160</v>
      </c>
      <c r="G2344" s="87" t="s">
        <v>326</v>
      </c>
      <c r="H2344" s="17">
        <v>4210.7320322285432</v>
      </c>
      <c r="I2344" s="48" t="s">
        <v>327</v>
      </c>
    </row>
    <row r="2345" spans="2:9" x14ac:dyDescent="0.3">
      <c r="B2345" s="16" t="s">
        <v>297</v>
      </c>
      <c r="C2345" s="16" t="s">
        <v>249</v>
      </c>
      <c r="D2345" s="16">
        <v>17</v>
      </c>
      <c r="E2345" s="16" t="s">
        <v>9</v>
      </c>
      <c r="F2345" s="16" t="s">
        <v>146</v>
      </c>
      <c r="G2345" s="87" t="s">
        <v>328</v>
      </c>
      <c r="H2345" s="17">
        <v>96833.705352577643</v>
      </c>
      <c r="I2345" s="48" t="s">
        <v>329</v>
      </c>
    </row>
    <row r="2346" spans="2:9" x14ac:dyDescent="0.3">
      <c r="B2346" s="16" t="s">
        <v>297</v>
      </c>
      <c r="C2346" s="16" t="s">
        <v>249</v>
      </c>
      <c r="D2346" s="16">
        <v>21</v>
      </c>
      <c r="E2346" s="16" t="s">
        <v>13</v>
      </c>
      <c r="F2346" s="16" t="s">
        <v>146</v>
      </c>
      <c r="G2346" s="87" t="s">
        <v>330</v>
      </c>
      <c r="H2346" s="17">
        <v>101304.31063866876</v>
      </c>
      <c r="I2346" s="48" t="s">
        <v>329</v>
      </c>
    </row>
    <row r="2347" spans="2:9" x14ac:dyDescent="0.3">
      <c r="B2347" s="16" t="s">
        <v>297</v>
      </c>
      <c r="C2347" s="16" t="s">
        <v>249</v>
      </c>
      <c r="D2347" s="16">
        <v>28</v>
      </c>
      <c r="E2347" s="16" t="s">
        <v>17</v>
      </c>
      <c r="F2347" s="16" t="s">
        <v>146</v>
      </c>
      <c r="G2347" s="87" t="s">
        <v>331</v>
      </c>
      <c r="H2347" s="17">
        <v>87895.209473878189</v>
      </c>
      <c r="I2347" s="48" t="s">
        <v>329</v>
      </c>
    </row>
    <row r="2348" spans="2:9" x14ac:dyDescent="0.3">
      <c r="B2348" s="16" t="s">
        <v>297</v>
      </c>
      <c r="C2348" s="16" t="s">
        <v>249</v>
      </c>
      <c r="D2348" s="16">
        <v>29</v>
      </c>
      <c r="E2348" s="16" t="s">
        <v>21</v>
      </c>
      <c r="F2348" s="16" t="s">
        <v>146</v>
      </c>
      <c r="G2348" s="87" t="s">
        <v>332</v>
      </c>
      <c r="H2348" s="17">
        <v>87895.209473878189</v>
      </c>
      <c r="I2348" s="48" t="s">
        <v>329</v>
      </c>
    </row>
    <row r="2349" spans="2:9" x14ac:dyDescent="0.3">
      <c r="B2349" s="16" t="s">
        <v>297</v>
      </c>
      <c r="C2349" s="16" t="s">
        <v>249</v>
      </c>
      <c r="D2349" s="16">
        <v>30</v>
      </c>
      <c r="E2349" s="16" t="s">
        <v>25</v>
      </c>
      <c r="F2349" s="16" t="s">
        <v>146</v>
      </c>
      <c r="G2349" s="87" t="s">
        <v>333</v>
      </c>
      <c r="H2349" s="17">
        <v>87895.209473878189</v>
      </c>
      <c r="I2349" s="48" t="s">
        <v>329</v>
      </c>
    </row>
    <row r="2350" spans="2:9" x14ac:dyDescent="0.3">
      <c r="B2350" s="16" t="s">
        <v>297</v>
      </c>
      <c r="C2350" s="16" t="s">
        <v>249</v>
      </c>
      <c r="D2350" s="16">
        <v>31</v>
      </c>
      <c r="E2350" s="16" t="s">
        <v>29</v>
      </c>
      <c r="F2350" s="16" t="s">
        <v>146</v>
      </c>
      <c r="G2350" s="87" t="s">
        <v>334</v>
      </c>
      <c r="H2350" s="17">
        <v>87895.209473878189</v>
      </c>
      <c r="I2350" s="48" t="s">
        <v>329</v>
      </c>
    </row>
    <row r="2351" spans="2:9" x14ac:dyDescent="0.3">
      <c r="B2351" s="16" t="s">
        <v>297</v>
      </c>
      <c r="C2351" s="16" t="s">
        <v>249</v>
      </c>
      <c r="D2351" s="16">
        <v>39</v>
      </c>
      <c r="E2351" s="16" t="s">
        <v>33</v>
      </c>
      <c r="F2351" s="16" t="s">
        <v>335</v>
      </c>
      <c r="G2351" s="87" t="s">
        <v>336</v>
      </c>
      <c r="H2351" s="17">
        <v>127.00087921146863</v>
      </c>
      <c r="I2351" s="48" t="s">
        <v>337</v>
      </c>
    </row>
    <row r="2352" spans="2:9" x14ac:dyDescent="0.3">
      <c r="B2352" s="16" t="s">
        <v>297</v>
      </c>
      <c r="C2352" s="16" t="s">
        <v>249</v>
      </c>
      <c r="D2352" s="16">
        <v>45</v>
      </c>
      <c r="E2352" s="16" t="s">
        <v>35</v>
      </c>
      <c r="F2352" s="16" t="s">
        <v>160</v>
      </c>
      <c r="G2352" s="87" t="s">
        <v>338</v>
      </c>
      <c r="H2352" s="17">
        <v>9520</v>
      </c>
      <c r="I2352" s="48" t="s">
        <v>327</v>
      </c>
    </row>
    <row r="2353" spans="2:9" x14ac:dyDescent="0.3">
      <c r="B2353" s="16" t="s">
        <v>297</v>
      </c>
      <c r="C2353" s="16" t="s">
        <v>249</v>
      </c>
      <c r="D2353" s="16">
        <v>66</v>
      </c>
      <c r="E2353" s="16" t="s">
        <v>37</v>
      </c>
      <c r="F2353" s="16" t="s">
        <v>160</v>
      </c>
      <c r="G2353" s="87" t="s">
        <v>339</v>
      </c>
      <c r="H2353" s="17">
        <v>4310.2630150457035</v>
      </c>
      <c r="I2353" s="48" t="s">
        <v>327</v>
      </c>
    </row>
    <row r="2354" spans="2:9" x14ac:dyDescent="0.3">
      <c r="B2354" s="16" t="s">
        <v>297</v>
      </c>
      <c r="C2354" s="16" t="s">
        <v>249</v>
      </c>
      <c r="D2354" s="16">
        <v>67</v>
      </c>
      <c r="E2354" s="16" t="s">
        <v>39</v>
      </c>
      <c r="F2354" s="16" t="s">
        <v>160</v>
      </c>
      <c r="G2354" s="87" t="s">
        <v>340</v>
      </c>
      <c r="H2354" s="17">
        <v>4310.2630150457035</v>
      </c>
      <c r="I2354" s="48" t="s">
        <v>327</v>
      </c>
    </row>
    <row r="2355" spans="2:9" x14ac:dyDescent="0.3">
      <c r="B2355" s="16" t="s">
        <v>297</v>
      </c>
      <c r="C2355" s="16" t="s">
        <v>249</v>
      </c>
      <c r="D2355" s="16">
        <v>77</v>
      </c>
      <c r="E2355" s="16" t="s">
        <v>41</v>
      </c>
      <c r="F2355" s="16" t="s">
        <v>160</v>
      </c>
      <c r="G2355" s="87" t="s">
        <v>341</v>
      </c>
      <c r="H2355" s="17">
        <v>1725</v>
      </c>
      <c r="I2355" s="48" t="s">
        <v>342</v>
      </c>
    </row>
    <row r="2356" spans="2:9" x14ac:dyDescent="0.3">
      <c r="B2356" s="16" t="s">
        <v>297</v>
      </c>
      <c r="C2356" s="16" t="s">
        <v>249</v>
      </c>
      <c r="D2356" s="16">
        <v>87</v>
      </c>
      <c r="E2356" s="16" t="s">
        <v>43</v>
      </c>
      <c r="F2356" s="16" t="s">
        <v>160</v>
      </c>
      <c r="G2356" s="87" t="s">
        <v>343</v>
      </c>
      <c r="H2356" s="17">
        <v>3622.9549999999999</v>
      </c>
      <c r="I2356" s="48" t="s">
        <v>342</v>
      </c>
    </row>
    <row r="2357" spans="2:9" x14ac:dyDescent="0.3">
      <c r="B2357" s="16" t="s">
        <v>297</v>
      </c>
      <c r="C2357" s="16" t="s">
        <v>249</v>
      </c>
      <c r="D2357" s="16">
        <v>102</v>
      </c>
      <c r="E2357" s="16" t="s">
        <v>45</v>
      </c>
      <c r="F2357" s="16" t="s">
        <v>160</v>
      </c>
      <c r="G2357" s="87" t="s">
        <v>344</v>
      </c>
      <c r="H2357" s="17">
        <v>650.60574833699388</v>
      </c>
      <c r="I2357" s="48" t="s">
        <v>342</v>
      </c>
    </row>
    <row r="2358" spans="2:9" x14ac:dyDescent="0.3">
      <c r="B2358" s="16" t="s">
        <v>297</v>
      </c>
      <c r="C2358" s="16" t="s">
        <v>249</v>
      </c>
      <c r="D2358" s="16">
        <v>113</v>
      </c>
      <c r="E2358" s="16" t="s">
        <v>47</v>
      </c>
      <c r="F2358" s="16" t="s">
        <v>146</v>
      </c>
      <c r="G2358" s="87" t="s">
        <v>345</v>
      </c>
      <c r="H2358" s="17">
        <v>689724</v>
      </c>
      <c r="I2358" s="48" t="s">
        <v>346</v>
      </c>
    </row>
    <row r="2359" spans="2:9" x14ac:dyDescent="0.3">
      <c r="B2359" s="16" t="s">
        <v>297</v>
      </c>
      <c r="C2359" s="16" t="s">
        <v>249</v>
      </c>
      <c r="D2359" s="16">
        <v>114</v>
      </c>
      <c r="E2359" s="16" t="s">
        <v>49</v>
      </c>
      <c r="F2359" s="16" t="s">
        <v>146</v>
      </c>
      <c r="G2359" s="87" t="s">
        <v>347</v>
      </c>
      <c r="H2359" s="17">
        <v>730184</v>
      </c>
      <c r="I2359" s="48" t="s">
        <v>346</v>
      </c>
    </row>
    <row r="2360" spans="2:9" x14ac:dyDescent="0.3">
      <c r="B2360" s="16" t="s">
        <v>297</v>
      </c>
      <c r="C2360" s="16" t="s">
        <v>249</v>
      </c>
      <c r="D2360" s="16">
        <v>118</v>
      </c>
      <c r="E2360" s="16" t="s">
        <v>51</v>
      </c>
      <c r="F2360" s="16" t="s">
        <v>146</v>
      </c>
      <c r="G2360" s="87" t="s">
        <v>348</v>
      </c>
      <c r="H2360" s="17">
        <v>583071</v>
      </c>
      <c r="I2360" s="48" t="s">
        <v>346</v>
      </c>
    </row>
    <row r="2361" spans="2:9" x14ac:dyDescent="0.3">
      <c r="B2361" s="16" t="s">
        <v>297</v>
      </c>
      <c r="C2361" s="16" t="s">
        <v>249</v>
      </c>
      <c r="D2361" s="16">
        <v>131</v>
      </c>
      <c r="E2361" s="16" t="s">
        <v>53</v>
      </c>
      <c r="F2361" s="16" t="s">
        <v>146</v>
      </c>
      <c r="G2361" s="87" t="s">
        <v>349</v>
      </c>
      <c r="H2361" s="17">
        <v>7926.7463652519828</v>
      </c>
      <c r="I2361" s="48" t="s">
        <v>337</v>
      </c>
    </row>
    <row r="2362" spans="2:9" x14ac:dyDescent="0.3">
      <c r="B2362" s="16" t="s">
        <v>297</v>
      </c>
      <c r="C2362" s="16" t="s">
        <v>249</v>
      </c>
      <c r="D2362" s="16">
        <v>137</v>
      </c>
      <c r="E2362" s="16" t="s">
        <v>55</v>
      </c>
      <c r="F2362" s="16" t="s">
        <v>160</v>
      </c>
      <c r="G2362" s="87" t="s">
        <v>350</v>
      </c>
      <c r="H2362" s="17">
        <v>8284.3754368187456</v>
      </c>
      <c r="I2362" s="48" t="s">
        <v>351</v>
      </c>
    </row>
    <row r="2363" spans="2:9" x14ac:dyDescent="0.3">
      <c r="B2363" s="16" t="s">
        <v>297</v>
      </c>
      <c r="C2363" s="16" t="s">
        <v>249</v>
      </c>
      <c r="D2363" s="16">
        <v>143</v>
      </c>
      <c r="E2363" s="16" t="s">
        <v>57</v>
      </c>
      <c r="F2363" s="16" t="s">
        <v>335</v>
      </c>
      <c r="G2363" s="87" t="s">
        <v>352</v>
      </c>
      <c r="H2363" s="17">
        <v>2688.02</v>
      </c>
      <c r="I2363" s="48" t="s">
        <v>342</v>
      </c>
    </row>
    <row r="2364" spans="2:9" x14ac:dyDescent="0.3">
      <c r="B2364" s="16" t="s">
        <v>297</v>
      </c>
      <c r="C2364" s="16" t="s">
        <v>249</v>
      </c>
      <c r="D2364" s="16">
        <v>155</v>
      </c>
      <c r="E2364" s="16" t="s">
        <v>59</v>
      </c>
      <c r="F2364" s="16" t="s">
        <v>147</v>
      </c>
      <c r="G2364" s="87" t="s">
        <v>353</v>
      </c>
      <c r="H2364" s="17">
        <v>25701.120791038229</v>
      </c>
      <c r="I2364" s="48" t="s">
        <v>354</v>
      </c>
    </row>
    <row r="2365" spans="2:9" x14ac:dyDescent="0.3">
      <c r="B2365" s="16" t="s">
        <v>297</v>
      </c>
      <c r="C2365" s="16" t="s">
        <v>249</v>
      </c>
      <c r="D2365" s="16">
        <v>156</v>
      </c>
      <c r="E2365" s="16" t="s">
        <v>61</v>
      </c>
      <c r="F2365" s="16" t="s">
        <v>147</v>
      </c>
      <c r="G2365" s="87" t="s">
        <v>355</v>
      </c>
      <c r="H2365" s="17">
        <v>19526.658760034592</v>
      </c>
      <c r="I2365" s="48" t="s">
        <v>354</v>
      </c>
    </row>
    <row r="2366" spans="2:9" x14ac:dyDescent="0.3">
      <c r="B2366" s="16" t="s">
        <v>297</v>
      </c>
      <c r="C2366" s="16" t="s">
        <v>249</v>
      </c>
      <c r="D2366" s="16">
        <v>222</v>
      </c>
      <c r="E2366" s="16" t="s">
        <v>63</v>
      </c>
      <c r="F2366" s="16" t="s">
        <v>146</v>
      </c>
      <c r="G2366" s="87" t="s">
        <v>356</v>
      </c>
      <c r="H2366" s="17">
        <v>90874.708100111326</v>
      </c>
      <c r="I2366" s="48" t="s">
        <v>329</v>
      </c>
    </row>
    <row r="2367" spans="2:9" x14ac:dyDescent="0.3">
      <c r="B2367" s="16" t="s">
        <v>297</v>
      </c>
      <c r="C2367" s="16" t="s">
        <v>249</v>
      </c>
      <c r="D2367" s="16">
        <v>224</v>
      </c>
      <c r="E2367" s="16" t="s">
        <v>65</v>
      </c>
      <c r="F2367" s="16" t="s">
        <v>146</v>
      </c>
      <c r="G2367" s="87" t="s">
        <v>357</v>
      </c>
      <c r="H2367" s="17">
        <v>90874.708100111326</v>
      </c>
      <c r="I2367" s="48" t="s">
        <v>329</v>
      </c>
    </row>
    <row r="2368" spans="2:9" x14ac:dyDescent="0.3">
      <c r="B2368" s="16" t="s">
        <v>297</v>
      </c>
      <c r="C2368" s="16" t="s">
        <v>249</v>
      </c>
      <c r="D2368" s="16">
        <v>229</v>
      </c>
      <c r="E2368" s="16" t="s">
        <v>67</v>
      </c>
      <c r="F2368" s="16" t="s">
        <v>146</v>
      </c>
      <c r="G2368" s="87" t="s">
        <v>358</v>
      </c>
      <c r="H2368" s="17">
        <v>32774.484888564744</v>
      </c>
      <c r="I2368" s="48" t="s">
        <v>329</v>
      </c>
    </row>
    <row r="2369" spans="2:9" x14ac:dyDescent="0.3">
      <c r="B2369" s="16" t="s">
        <v>297</v>
      </c>
      <c r="C2369" s="16" t="s">
        <v>249</v>
      </c>
      <c r="D2369" s="16">
        <v>232</v>
      </c>
      <c r="E2369" s="16" t="s">
        <v>69</v>
      </c>
      <c r="F2369" s="16" t="s">
        <v>146</v>
      </c>
      <c r="G2369" s="87" t="s">
        <v>359</v>
      </c>
      <c r="H2369" s="17">
        <v>81936.212221411843</v>
      </c>
      <c r="I2369" s="48" t="s">
        <v>329</v>
      </c>
    </row>
    <row r="2370" spans="2:9" x14ac:dyDescent="0.3">
      <c r="B2370" s="16" t="s">
        <v>297</v>
      </c>
      <c r="C2370" s="16" t="s">
        <v>249</v>
      </c>
      <c r="D2370" s="16">
        <v>237</v>
      </c>
      <c r="E2370" s="16" t="s">
        <v>70</v>
      </c>
      <c r="F2370" s="16" t="s">
        <v>146</v>
      </c>
      <c r="G2370" s="87" t="s">
        <v>360</v>
      </c>
      <c r="H2370" s="17">
        <v>81936.212221411843</v>
      </c>
      <c r="I2370" s="48" t="s">
        <v>329</v>
      </c>
    </row>
    <row r="2371" spans="2:9" x14ac:dyDescent="0.3">
      <c r="B2371" s="16" t="s">
        <v>297</v>
      </c>
      <c r="C2371" s="16" t="s">
        <v>249</v>
      </c>
      <c r="D2371" s="16">
        <v>238</v>
      </c>
      <c r="E2371" s="16" t="s">
        <v>71</v>
      </c>
      <c r="F2371" s="16" t="s">
        <v>146</v>
      </c>
      <c r="G2371" s="87" t="s">
        <v>361</v>
      </c>
      <c r="H2371" s="17">
        <v>81936.212221411843</v>
      </c>
      <c r="I2371" s="48" t="s">
        <v>329</v>
      </c>
    </row>
    <row r="2372" spans="2:9" x14ac:dyDescent="0.3">
      <c r="B2372" s="16" t="s">
        <v>297</v>
      </c>
      <c r="C2372" s="16" t="s">
        <v>249</v>
      </c>
      <c r="D2372" s="16">
        <v>241</v>
      </c>
      <c r="E2372" s="16" t="s">
        <v>72</v>
      </c>
      <c r="F2372" s="16" t="s">
        <v>146</v>
      </c>
      <c r="G2372" s="87" t="s">
        <v>362</v>
      </c>
      <c r="H2372" s="17">
        <v>72997.716342712374</v>
      </c>
      <c r="I2372" s="48" t="s">
        <v>329</v>
      </c>
    </row>
    <row r="2373" spans="2:9" x14ac:dyDescent="0.3">
      <c r="B2373" s="16" t="s">
        <v>297</v>
      </c>
      <c r="C2373" s="16" t="s">
        <v>249</v>
      </c>
      <c r="D2373" s="16">
        <v>242</v>
      </c>
      <c r="E2373" s="16" t="s">
        <v>73</v>
      </c>
      <c r="F2373" s="16" t="s">
        <v>146</v>
      </c>
      <c r="G2373" s="87" t="s">
        <v>363</v>
      </c>
      <c r="H2373" s="17">
        <v>72997.716342712374</v>
      </c>
      <c r="I2373" s="48" t="s">
        <v>329</v>
      </c>
    </row>
    <row r="2374" spans="2:9" x14ac:dyDescent="0.3">
      <c r="B2374" s="16" t="s">
        <v>297</v>
      </c>
      <c r="C2374" s="16" t="s">
        <v>249</v>
      </c>
      <c r="D2374" s="16">
        <v>245</v>
      </c>
      <c r="E2374" s="16" t="s">
        <v>74</v>
      </c>
      <c r="F2374" s="16" t="s">
        <v>146</v>
      </c>
      <c r="G2374" s="87" t="s">
        <v>364</v>
      </c>
      <c r="H2374" s="17">
        <v>37556.705372686876</v>
      </c>
      <c r="I2374" s="48" t="s">
        <v>329</v>
      </c>
    </row>
    <row r="2375" spans="2:9" x14ac:dyDescent="0.3">
      <c r="B2375" s="16" t="s">
        <v>297</v>
      </c>
      <c r="C2375" s="16" t="s">
        <v>249</v>
      </c>
      <c r="D2375" s="16">
        <v>273</v>
      </c>
      <c r="E2375" s="16" t="s">
        <v>75</v>
      </c>
      <c r="F2375" s="16" t="s">
        <v>146</v>
      </c>
      <c r="G2375" s="87" t="s">
        <v>365</v>
      </c>
      <c r="H2375" s="17">
        <v>476818.0795622755</v>
      </c>
      <c r="I2375" s="48" t="s">
        <v>346</v>
      </c>
    </row>
    <row r="2376" spans="2:9" x14ac:dyDescent="0.3">
      <c r="B2376" s="16" t="s">
        <v>297</v>
      </c>
      <c r="C2376" s="16" t="s">
        <v>249</v>
      </c>
      <c r="D2376" s="16">
        <v>284</v>
      </c>
      <c r="E2376" s="16" t="s">
        <v>76</v>
      </c>
      <c r="F2376" s="16" t="s">
        <v>146</v>
      </c>
      <c r="G2376" s="87" t="s">
        <v>366</v>
      </c>
      <c r="H2376" s="17">
        <v>46182.22870661394</v>
      </c>
      <c r="I2376" s="48" t="s">
        <v>329</v>
      </c>
    </row>
    <row r="2377" spans="2:9" x14ac:dyDescent="0.3">
      <c r="B2377" s="16" t="s">
        <v>297</v>
      </c>
      <c r="C2377" s="16" t="s">
        <v>249</v>
      </c>
      <c r="D2377" s="16">
        <v>304</v>
      </c>
      <c r="E2377" s="16" t="s">
        <v>77</v>
      </c>
      <c r="F2377" s="16" t="s">
        <v>165</v>
      </c>
      <c r="G2377" s="87" t="s">
        <v>367</v>
      </c>
      <c r="H2377" s="17">
        <v>1491.1119185291211</v>
      </c>
      <c r="I2377" s="48" t="s">
        <v>368</v>
      </c>
    </row>
    <row r="2378" spans="2:9" x14ac:dyDescent="0.3">
      <c r="B2378" s="16" t="s">
        <v>297</v>
      </c>
      <c r="C2378" s="16" t="s">
        <v>249</v>
      </c>
      <c r="D2378" s="16">
        <v>305</v>
      </c>
      <c r="E2378" s="16" t="s">
        <v>78</v>
      </c>
      <c r="F2378" s="16" t="s">
        <v>165</v>
      </c>
      <c r="G2378" s="87" t="s">
        <v>369</v>
      </c>
      <c r="H2378" s="17">
        <v>10741.705465751824</v>
      </c>
      <c r="I2378" s="48" t="s">
        <v>368</v>
      </c>
    </row>
    <row r="2379" spans="2:9" x14ac:dyDescent="0.3">
      <c r="B2379" s="16" t="s">
        <v>297</v>
      </c>
      <c r="C2379" s="16" t="s">
        <v>249</v>
      </c>
      <c r="D2379" s="20">
        <v>426</v>
      </c>
      <c r="E2379" s="20" t="s">
        <v>79</v>
      </c>
      <c r="F2379" s="20" t="s">
        <v>146</v>
      </c>
      <c r="G2379" s="88" t="s">
        <v>370</v>
      </c>
      <c r="H2379" s="21">
        <v>66457.20292131562</v>
      </c>
      <c r="I2379" s="49" t="s">
        <v>329</v>
      </c>
    </row>
    <row r="2380" spans="2:9" x14ac:dyDescent="0.3">
      <c r="B2380" s="16" t="s">
        <v>297</v>
      </c>
      <c r="C2380" s="16" t="s">
        <v>250</v>
      </c>
      <c r="D2380" s="16">
        <v>4</v>
      </c>
      <c r="E2380" s="16" t="s">
        <v>5</v>
      </c>
      <c r="F2380" s="16" t="s">
        <v>160</v>
      </c>
      <c r="G2380" s="87" t="s">
        <v>326</v>
      </c>
      <c r="H2380" s="17">
        <v>4210.7320322285432</v>
      </c>
      <c r="I2380" s="48" t="s">
        <v>327</v>
      </c>
    </row>
    <row r="2381" spans="2:9" x14ac:dyDescent="0.3">
      <c r="B2381" s="16" t="s">
        <v>297</v>
      </c>
      <c r="C2381" s="16" t="s">
        <v>250</v>
      </c>
      <c r="D2381" s="16">
        <v>17</v>
      </c>
      <c r="E2381" s="16" t="s">
        <v>9</v>
      </c>
      <c r="F2381" s="16" t="s">
        <v>146</v>
      </c>
      <c r="G2381" s="87" t="s">
        <v>328</v>
      </c>
      <c r="H2381" s="17">
        <v>67038.719090246072</v>
      </c>
      <c r="I2381" s="48" t="s">
        <v>329</v>
      </c>
    </row>
    <row r="2382" spans="2:9" x14ac:dyDescent="0.3">
      <c r="B2382" s="16" t="s">
        <v>297</v>
      </c>
      <c r="C2382" s="16" t="s">
        <v>250</v>
      </c>
      <c r="D2382" s="16">
        <v>21</v>
      </c>
      <c r="E2382" s="16" t="s">
        <v>13</v>
      </c>
      <c r="F2382" s="16" t="s">
        <v>146</v>
      </c>
      <c r="G2382" s="87" t="s">
        <v>330</v>
      </c>
      <c r="H2382" s="17">
        <v>77926.39279897594</v>
      </c>
      <c r="I2382" s="48" t="s">
        <v>329</v>
      </c>
    </row>
    <row r="2383" spans="2:9" x14ac:dyDescent="0.3">
      <c r="B2383" s="16" t="s">
        <v>297</v>
      </c>
      <c r="C2383" s="16" t="s">
        <v>250</v>
      </c>
      <c r="D2383" s="16">
        <v>28</v>
      </c>
      <c r="E2383" s="16" t="s">
        <v>17</v>
      </c>
      <c r="F2383" s="16" t="s">
        <v>146</v>
      </c>
      <c r="G2383" s="87" t="s">
        <v>331</v>
      </c>
      <c r="H2383" s="17">
        <v>81769.08488250339</v>
      </c>
      <c r="I2383" s="48" t="s">
        <v>329</v>
      </c>
    </row>
    <row r="2384" spans="2:9" x14ac:dyDescent="0.3">
      <c r="B2384" s="16" t="s">
        <v>297</v>
      </c>
      <c r="C2384" s="16" t="s">
        <v>250</v>
      </c>
      <c r="D2384" s="16">
        <v>29</v>
      </c>
      <c r="E2384" s="16" t="s">
        <v>21</v>
      </c>
      <c r="F2384" s="16" t="s">
        <v>146</v>
      </c>
      <c r="G2384" s="87" t="s">
        <v>332</v>
      </c>
      <c r="H2384" s="17">
        <v>81601.957543594923</v>
      </c>
      <c r="I2384" s="48" t="s">
        <v>329</v>
      </c>
    </row>
    <row r="2385" spans="2:9" x14ac:dyDescent="0.3">
      <c r="B2385" s="16" t="s">
        <v>297</v>
      </c>
      <c r="C2385" s="16" t="s">
        <v>250</v>
      </c>
      <c r="D2385" s="16">
        <v>30</v>
      </c>
      <c r="E2385" s="16" t="s">
        <v>25</v>
      </c>
      <c r="F2385" s="16" t="s">
        <v>146</v>
      </c>
      <c r="G2385" s="87" t="s">
        <v>333</v>
      </c>
      <c r="H2385" s="17">
        <v>81936.212221411843</v>
      </c>
      <c r="I2385" s="48" t="s">
        <v>329</v>
      </c>
    </row>
    <row r="2386" spans="2:9" x14ac:dyDescent="0.3">
      <c r="B2386" s="16" t="s">
        <v>297</v>
      </c>
      <c r="C2386" s="16" t="s">
        <v>250</v>
      </c>
      <c r="D2386" s="16">
        <v>31</v>
      </c>
      <c r="E2386" s="16" t="s">
        <v>29</v>
      </c>
      <c r="F2386" s="16" t="s">
        <v>146</v>
      </c>
      <c r="G2386" s="87" t="s">
        <v>334</v>
      </c>
      <c r="H2386" s="17">
        <v>81601.957543594923</v>
      </c>
      <c r="I2386" s="48" t="s">
        <v>329</v>
      </c>
    </row>
    <row r="2387" spans="2:9" x14ac:dyDescent="0.3">
      <c r="B2387" s="16" t="s">
        <v>297</v>
      </c>
      <c r="C2387" s="16" t="s">
        <v>250</v>
      </c>
      <c r="D2387" s="16">
        <v>39</v>
      </c>
      <c r="E2387" s="16" t="s">
        <v>33</v>
      </c>
      <c r="F2387" s="16" t="s">
        <v>335</v>
      </c>
      <c r="G2387" s="87" t="s">
        <v>336</v>
      </c>
      <c r="H2387" s="17">
        <v>107.00499610157785</v>
      </c>
      <c r="I2387" s="48" t="s">
        <v>337</v>
      </c>
    </row>
    <row r="2388" spans="2:9" x14ac:dyDescent="0.3">
      <c r="B2388" s="16" t="s">
        <v>297</v>
      </c>
      <c r="C2388" s="16" t="s">
        <v>250</v>
      </c>
      <c r="D2388" s="16">
        <v>45</v>
      </c>
      <c r="E2388" s="16" t="s">
        <v>35</v>
      </c>
      <c r="F2388" s="16" t="s">
        <v>160</v>
      </c>
      <c r="G2388" s="87" t="s">
        <v>338</v>
      </c>
      <c r="H2388" s="17">
        <v>6192.886608823087</v>
      </c>
      <c r="I2388" s="48" t="s">
        <v>327</v>
      </c>
    </row>
    <row r="2389" spans="2:9" x14ac:dyDescent="0.3">
      <c r="B2389" s="16" t="s">
        <v>297</v>
      </c>
      <c r="C2389" s="16" t="s">
        <v>250</v>
      </c>
      <c r="D2389" s="16">
        <v>66</v>
      </c>
      <c r="E2389" s="16" t="s">
        <v>37</v>
      </c>
      <c r="F2389" s="16" t="s">
        <v>160</v>
      </c>
      <c r="G2389" s="87" t="s">
        <v>339</v>
      </c>
      <c r="H2389" s="17">
        <v>4310.2630150457035</v>
      </c>
      <c r="I2389" s="48" t="s">
        <v>327</v>
      </c>
    </row>
    <row r="2390" spans="2:9" x14ac:dyDescent="0.3">
      <c r="B2390" s="16" t="s">
        <v>297</v>
      </c>
      <c r="C2390" s="16" t="s">
        <v>250</v>
      </c>
      <c r="D2390" s="16">
        <v>67</v>
      </c>
      <c r="E2390" s="16" t="s">
        <v>39</v>
      </c>
      <c r="F2390" s="16" t="s">
        <v>160</v>
      </c>
      <c r="G2390" s="87" t="s">
        <v>340</v>
      </c>
      <c r="H2390" s="17">
        <v>4310.2630150457035</v>
      </c>
      <c r="I2390" s="48" t="s">
        <v>327</v>
      </c>
    </row>
    <row r="2391" spans="2:9" x14ac:dyDescent="0.3">
      <c r="B2391" s="16" t="s">
        <v>297</v>
      </c>
      <c r="C2391" s="16" t="s">
        <v>250</v>
      </c>
      <c r="D2391" s="16">
        <v>77</v>
      </c>
      <c r="E2391" s="16" t="s">
        <v>41</v>
      </c>
      <c r="F2391" s="16" t="s">
        <v>160</v>
      </c>
      <c r="G2391" s="87" t="s">
        <v>341</v>
      </c>
      <c r="H2391" s="17">
        <v>1725</v>
      </c>
      <c r="I2391" s="48" t="s">
        <v>342</v>
      </c>
    </row>
    <row r="2392" spans="2:9" x14ac:dyDescent="0.3">
      <c r="B2392" s="16" t="s">
        <v>297</v>
      </c>
      <c r="C2392" s="16" t="s">
        <v>250</v>
      </c>
      <c r="D2392" s="16">
        <v>87</v>
      </c>
      <c r="E2392" s="16" t="s">
        <v>43</v>
      </c>
      <c r="F2392" s="16" t="s">
        <v>160</v>
      </c>
      <c r="G2392" s="87" t="s">
        <v>343</v>
      </c>
      <c r="H2392" s="17">
        <v>3622.9549999999999</v>
      </c>
      <c r="I2392" s="48" t="s">
        <v>342</v>
      </c>
    </row>
    <row r="2393" spans="2:9" x14ac:dyDescent="0.3">
      <c r="B2393" s="16" t="s">
        <v>297</v>
      </c>
      <c r="C2393" s="16" t="s">
        <v>250</v>
      </c>
      <c r="D2393" s="16">
        <v>102</v>
      </c>
      <c r="E2393" s="16" t="s">
        <v>45</v>
      </c>
      <c r="F2393" s="16" t="s">
        <v>160</v>
      </c>
      <c r="G2393" s="87" t="s">
        <v>344</v>
      </c>
      <c r="H2393" s="17">
        <v>650.60574833699388</v>
      </c>
      <c r="I2393" s="48" t="s">
        <v>342</v>
      </c>
    </row>
    <row r="2394" spans="2:9" x14ac:dyDescent="0.3">
      <c r="B2394" s="16" t="s">
        <v>297</v>
      </c>
      <c r="C2394" s="16" t="s">
        <v>250</v>
      </c>
      <c r="D2394" s="16">
        <v>113</v>
      </c>
      <c r="E2394" s="16" t="s">
        <v>47</v>
      </c>
      <c r="F2394" s="16" t="s">
        <v>146</v>
      </c>
      <c r="G2394" s="87" t="s">
        <v>345</v>
      </c>
      <c r="H2394" s="17">
        <v>689724</v>
      </c>
      <c r="I2394" s="48" t="s">
        <v>346</v>
      </c>
    </row>
    <row r="2395" spans="2:9" x14ac:dyDescent="0.3">
      <c r="B2395" s="16" t="s">
        <v>297</v>
      </c>
      <c r="C2395" s="16" t="s">
        <v>250</v>
      </c>
      <c r="D2395" s="16">
        <v>114</v>
      </c>
      <c r="E2395" s="16" t="s">
        <v>49</v>
      </c>
      <c r="F2395" s="16" t="s">
        <v>146</v>
      </c>
      <c r="G2395" s="87" t="s">
        <v>347</v>
      </c>
      <c r="H2395" s="17">
        <v>730184</v>
      </c>
      <c r="I2395" s="48" t="s">
        <v>346</v>
      </c>
    </row>
    <row r="2396" spans="2:9" x14ac:dyDescent="0.3">
      <c r="B2396" s="16" t="s">
        <v>297</v>
      </c>
      <c r="C2396" s="16" t="s">
        <v>250</v>
      </c>
      <c r="D2396" s="16">
        <v>118</v>
      </c>
      <c r="E2396" s="16" t="s">
        <v>51</v>
      </c>
      <c r="F2396" s="16" t="s">
        <v>146</v>
      </c>
      <c r="G2396" s="87" t="s">
        <v>348</v>
      </c>
      <c r="H2396" s="17">
        <v>583071</v>
      </c>
      <c r="I2396" s="48" t="s">
        <v>346</v>
      </c>
    </row>
    <row r="2397" spans="2:9" x14ac:dyDescent="0.3">
      <c r="B2397" s="16" t="s">
        <v>297</v>
      </c>
      <c r="C2397" s="16" t="s">
        <v>250</v>
      </c>
      <c r="D2397" s="16">
        <v>131</v>
      </c>
      <c r="E2397" s="16" t="s">
        <v>53</v>
      </c>
      <c r="F2397" s="16" t="s">
        <v>146</v>
      </c>
      <c r="G2397" s="87" t="s">
        <v>349</v>
      </c>
      <c r="H2397" s="17">
        <v>7926.7463652519828</v>
      </c>
      <c r="I2397" s="48" t="s">
        <v>337</v>
      </c>
    </row>
    <row r="2398" spans="2:9" x14ac:dyDescent="0.3">
      <c r="B2398" s="16" t="s">
        <v>297</v>
      </c>
      <c r="C2398" s="16" t="s">
        <v>250</v>
      </c>
      <c r="D2398" s="16">
        <v>137</v>
      </c>
      <c r="E2398" s="16" t="s">
        <v>55</v>
      </c>
      <c r="F2398" s="16" t="s">
        <v>160</v>
      </c>
      <c r="G2398" s="87" t="s">
        <v>350</v>
      </c>
      <c r="H2398" s="17">
        <v>8284.3754368187456</v>
      </c>
      <c r="I2398" s="48" t="s">
        <v>351</v>
      </c>
    </row>
    <row r="2399" spans="2:9" x14ac:dyDescent="0.3">
      <c r="B2399" s="16" t="s">
        <v>297</v>
      </c>
      <c r="C2399" s="16" t="s">
        <v>250</v>
      </c>
      <c r="D2399" s="16">
        <v>143</v>
      </c>
      <c r="E2399" s="16" t="s">
        <v>57</v>
      </c>
      <c r="F2399" s="16" t="s">
        <v>335</v>
      </c>
      <c r="G2399" s="87" t="s">
        <v>352</v>
      </c>
      <c r="H2399" s="17">
        <v>2688.02</v>
      </c>
      <c r="I2399" s="48" t="s">
        <v>342</v>
      </c>
    </row>
    <row r="2400" spans="2:9" x14ac:dyDescent="0.3">
      <c r="B2400" s="16" t="s">
        <v>297</v>
      </c>
      <c r="C2400" s="16" t="s">
        <v>250</v>
      </c>
      <c r="D2400" s="16">
        <v>155</v>
      </c>
      <c r="E2400" s="16" t="s">
        <v>59</v>
      </c>
      <c r="F2400" s="16" t="s">
        <v>147</v>
      </c>
      <c r="G2400" s="87" t="s">
        <v>353</v>
      </c>
      <c r="H2400" s="17">
        <v>25701.120791038229</v>
      </c>
      <c r="I2400" s="48" t="s">
        <v>354</v>
      </c>
    </row>
    <row r="2401" spans="2:9" x14ac:dyDescent="0.3">
      <c r="B2401" s="16" t="s">
        <v>297</v>
      </c>
      <c r="C2401" s="16" t="s">
        <v>250</v>
      </c>
      <c r="D2401" s="16">
        <v>156</v>
      </c>
      <c r="E2401" s="16" t="s">
        <v>61</v>
      </c>
      <c r="F2401" s="16" t="s">
        <v>147</v>
      </c>
      <c r="G2401" s="87" t="s">
        <v>355</v>
      </c>
      <c r="H2401" s="17">
        <v>13376.968893648824</v>
      </c>
      <c r="I2401" s="48" t="s">
        <v>354</v>
      </c>
    </row>
    <row r="2402" spans="2:9" x14ac:dyDescent="0.3">
      <c r="B2402" s="16" t="s">
        <v>297</v>
      </c>
      <c r="C2402" s="16" t="s">
        <v>250</v>
      </c>
      <c r="D2402" s="16">
        <v>222</v>
      </c>
      <c r="E2402" s="16" t="s">
        <v>63</v>
      </c>
      <c r="F2402" s="16" t="s">
        <v>146</v>
      </c>
      <c r="G2402" s="87" t="s">
        <v>356</v>
      </c>
      <c r="H2402" s="17">
        <v>67411.156418525235</v>
      </c>
      <c r="I2402" s="48" t="s">
        <v>329</v>
      </c>
    </row>
    <row r="2403" spans="2:9" x14ac:dyDescent="0.3">
      <c r="B2403" s="16" t="s">
        <v>297</v>
      </c>
      <c r="C2403" s="16" t="s">
        <v>250</v>
      </c>
      <c r="D2403" s="16">
        <v>224</v>
      </c>
      <c r="E2403" s="16" t="s">
        <v>65</v>
      </c>
      <c r="F2403" s="16" t="s">
        <v>146</v>
      </c>
      <c r="G2403" s="87" t="s">
        <v>357</v>
      </c>
      <c r="H2403" s="17">
        <v>67411.156418525235</v>
      </c>
      <c r="I2403" s="48" t="s">
        <v>329</v>
      </c>
    </row>
    <row r="2404" spans="2:9" x14ac:dyDescent="0.3">
      <c r="B2404" s="16" t="s">
        <v>297</v>
      </c>
      <c r="C2404" s="16" t="s">
        <v>250</v>
      </c>
      <c r="D2404" s="16">
        <v>229</v>
      </c>
      <c r="E2404" s="16" t="s">
        <v>67</v>
      </c>
      <c r="F2404" s="16" t="s">
        <v>146</v>
      </c>
      <c r="G2404" s="87" t="s">
        <v>358</v>
      </c>
      <c r="H2404" s="17">
        <v>32774.484888564744</v>
      </c>
      <c r="I2404" s="48" t="s">
        <v>329</v>
      </c>
    </row>
    <row r="2405" spans="2:9" x14ac:dyDescent="0.3">
      <c r="B2405" s="16" t="s">
        <v>297</v>
      </c>
      <c r="C2405" s="16" t="s">
        <v>250</v>
      </c>
      <c r="D2405" s="16">
        <v>232</v>
      </c>
      <c r="E2405" s="16" t="s">
        <v>69</v>
      </c>
      <c r="F2405" s="16" t="s">
        <v>146</v>
      </c>
      <c r="G2405" s="87" t="s">
        <v>359</v>
      </c>
      <c r="H2405" s="17">
        <v>60497.592904503123</v>
      </c>
      <c r="I2405" s="48" t="s">
        <v>329</v>
      </c>
    </row>
    <row r="2406" spans="2:9" x14ac:dyDescent="0.3">
      <c r="B2406" s="16" t="s">
        <v>297</v>
      </c>
      <c r="C2406" s="16" t="s">
        <v>250</v>
      </c>
      <c r="D2406" s="16">
        <v>237</v>
      </c>
      <c r="E2406" s="16" t="s">
        <v>70</v>
      </c>
      <c r="F2406" s="16" t="s">
        <v>146</v>
      </c>
      <c r="G2406" s="87" t="s">
        <v>360</v>
      </c>
      <c r="H2406" s="17">
        <v>59589.972524663164</v>
      </c>
      <c r="I2406" s="48" t="s">
        <v>329</v>
      </c>
    </row>
    <row r="2407" spans="2:9" x14ac:dyDescent="0.3">
      <c r="B2407" s="16" t="s">
        <v>297</v>
      </c>
      <c r="C2407" s="16" t="s">
        <v>250</v>
      </c>
      <c r="D2407" s="16">
        <v>238</v>
      </c>
      <c r="E2407" s="16" t="s">
        <v>71</v>
      </c>
      <c r="F2407" s="16" t="s">
        <v>146</v>
      </c>
      <c r="G2407" s="87" t="s">
        <v>361</v>
      </c>
      <c r="H2407" s="17">
        <v>59589.972524663164</v>
      </c>
      <c r="I2407" s="48" t="s">
        <v>329</v>
      </c>
    </row>
    <row r="2408" spans="2:9" x14ac:dyDescent="0.3">
      <c r="B2408" s="16" t="s">
        <v>297</v>
      </c>
      <c r="C2408" s="16" t="s">
        <v>250</v>
      </c>
      <c r="D2408" s="16">
        <v>241</v>
      </c>
      <c r="E2408" s="16" t="s">
        <v>72</v>
      </c>
      <c r="F2408" s="16" t="s">
        <v>146</v>
      </c>
      <c r="G2408" s="87" t="s">
        <v>362</v>
      </c>
      <c r="H2408" s="17">
        <v>60090.728596299006</v>
      </c>
      <c r="I2408" s="48" t="s">
        <v>329</v>
      </c>
    </row>
    <row r="2409" spans="2:9" x14ac:dyDescent="0.3">
      <c r="B2409" s="16" t="s">
        <v>297</v>
      </c>
      <c r="C2409" s="16" t="s">
        <v>250</v>
      </c>
      <c r="D2409" s="16">
        <v>242</v>
      </c>
      <c r="E2409" s="16" t="s">
        <v>73</v>
      </c>
      <c r="F2409" s="16" t="s">
        <v>146</v>
      </c>
      <c r="G2409" s="87" t="s">
        <v>363</v>
      </c>
      <c r="H2409" s="17">
        <v>60090.728596299006</v>
      </c>
      <c r="I2409" s="48" t="s">
        <v>329</v>
      </c>
    </row>
    <row r="2410" spans="2:9" x14ac:dyDescent="0.3">
      <c r="B2410" s="16" t="s">
        <v>297</v>
      </c>
      <c r="C2410" s="16" t="s">
        <v>250</v>
      </c>
      <c r="D2410" s="16">
        <v>245</v>
      </c>
      <c r="E2410" s="16" t="s">
        <v>74</v>
      </c>
      <c r="F2410" s="16" t="s">
        <v>146</v>
      </c>
      <c r="G2410" s="87" t="s">
        <v>364</v>
      </c>
      <c r="H2410" s="17">
        <v>37556.705372686876</v>
      </c>
      <c r="I2410" s="48" t="s">
        <v>329</v>
      </c>
    </row>
    <row r="2411" spans="2:9" x14ac:dyDescent="0.3">
      <c r="B2411" s="16" t="s">
        <v>297</v>
      </c>
      <c r="C2411" s="16" t="s">
        <v>250</v>
      </c>
      <c r="D2411" s="16">
        <v>273</v>
      </c>
      <c r="E2411" s="16" t="s">
        <v>75</v>
      </c>
      <c r="F2411" s="16" t="s">
        <v>146</v>
      </c>
      <c r="G2411" s="87" t="s">
        <v>365</v>
      </c>
      <c r="H2411" s="17">
        <v>476818.0795622755</v>
      </c>
      <c r="I2411" s="48" t="s">
        <v>346</v>
      </c>
    </row>
    <row r="2412" spans="2:9" x14ac:dyDescent="0.3">
      <c r="B2412" s="16" t="s">
        <v>297</v>
      </c>
      <c r="C2412" s="16" t="s">
        <v>250</v>
      </c>
      <c r="D2412" s="16">
        <v>284</v>
      </c>
      <c r="E2412" s="16" t="s">
        <v>76</v>
      </c>
      <c r="F2412" s="16" t="s">
        <v>146</v>
      </c>
      <c r="G2412" s="87" t="s">
        <v>366</v>
      </c>
      <c r="H2412" s="17">
        <v>56335.0580590303</v>
      </c>
      <c r="I2412" s="48" t="s">
        <v>329</v>
      </c>
    </row>
    <row r="2413" spans="2:9" x14ac:dyDescent="0.3">
      <c r="B2413" s="16" t="s">
        <v>297</v>
      </c>
      <c r="C2413" s="16" t="s">
        <v>250</v>
      </c>
      <c r="D2413" s="16">
        <v>304</v>
      </c>
      <c r="E2413" s="16" t="s">
        <v>77</v>
      </c>
      <c r="F2413" s="16" t="s">
        <v>165</v>
      </c>
      <c r="G2413" s="87" t="s">
        <v>367</v>
      </c>
      <c r="H2413" s="17">
        <v>1491.1119185291211</v>
      </c>
      <c r="I2413" s="48" t="s">
        <v>368</v>
      </c>
    </row>
    <row r="2414" spans="2:9" x14ac:dyDescent="0.3">
      <c r="B2414" s="16" t="s">
        <v>297</v>
      </c>
      <c r="C2414" s="16" t="s">
        <v>250</v>
      </c>
      <c r="D2414" s="16">
        <v>305</v>
      </c>
      <c r="E2414" s="16" t="s">
        <v>78</v>
      </c>
      <c r="F2414" s="16" t="s">
        <v>165</v>
      </c>
      <c r="G2414" s="87" t="s">
        <v>369</v>
      </c>
      <c r="H2414" s="17">
        <v>10741.705465751824</v>
      </c>
      <c r="I2414" s="48" t="s">
        <v>368</v>
      </c>
    </row>
    <row r="2415" spans="2:9" x14ac:dyDescent="0.3">
      <c r="B2415" s="16" t="s">
        <v>297</v>
      </c>
      <c r="C2415" s="16" t="s">
        <v>250</v>
      </c>
      <c r="D2415" s="20">
        <v>426</v>
      </c>
      <c r="E2415" s="20" t="s">
        <v>79</v>
      </c>
      <c r="F2415" s="20" t="s">
        <v>146</v>
      </c>
      <c r="G2415" s="88" t="s">
        <v>370</v>
      </c>
      <c r="H2415" s="21">
        <v>66457.20292131562</v>
      </c>
      <c r="I2415" s="49" t="s">
        <v>329</v>
      </c>
    </row>
    <row r="2416" spans="2:9" x14ac:dyDescent="0.3">
      <c r="B2416" s="16" t="s">
        <v>297</v>
      </c>
      <c r="C2416" s="16" t="s">
        <v>251</v>
      </c>
      <c r="D2416" s="16">
        <v>4</v>
      </c>
      <c r="E2416" s="16" t="s">
        <v>5</v>
      </c>
      <c r="F2416" s="16" t="s">
        <v>160</v>
      </c>
      <c r="G2416" s="87" t="s">
        <v>326</v>
      </c>
      <c r="H2416" s="17">
        <v>4210.7320322285432</v>
      </c>
      <c r="I2416" s="48" t="s">
        <v>327</v>
      </c>
    </row>
    <row r="2417" spans="2:9" x14ac:dyDescent="0.3">
      <c r="B2417" s="16" t="s">
        <v>297</v>
      </c>
      <c r="C2417" s="16" t="s">
        <v>251</v>
      </c>
      <c r="D2417" s="16">
        <v>17</v>
      </c>
      <c r="E2417" s="16" t="s">
        <v>9</v>
      </c>
      <c r="F2417" s="16" t="s">
        <v>146</v>
      </c>
      <c r="G2417" s="87" t="s">
        <v>328</v>
      </c>
      <c r="H2417" s="17">
        <v>67038.719090246072</v>
      </c>
      <c r="I2417" s="48" t="s">
        <v>329</v>
      </c>
    </row>
    <row r="2418" spans="2:9" x14ac:dyDescent="0.3">
      <c r="B2418" s="16" t="s">
        <v>297</v>
      </c>
      <c r="C2418" s="16" t="s">
        <v>251</v>
      </c>
      <c r="D2418" s="16">
        <v>21</v>
      </c>
      <c r="E2418" s="16" t="s">
        <v>13</v>
      </c>
      <c r="F2418" s="16" t="s">
        <v>146</v>
      </c>
      <c r="G2418" s="87" t="s">
        <v>330</v>
      </c>
      <c r="H2418" s="17">
        <v>77926.39279897594</v>
      </c>
      <c r="I2418" s="48" t="s">
        <v>329</v>
      </c>
    </row>
    <row r="2419" spans="2:9" x14ac:dyDescent="0.3">
      <c r="B2419" s="16" t="s">
        <v>297</v>
      </c>
      <c r="C2419" s="16" t="s">
        <v>251</v>
      </c>
      <c r="D2419" s="16">
        <v>28</v>
      </c>
      <c r="E2419" s="16" t="s">
        <v>17</v>
      </c>
      <c r="F2419" s="16" t="s">
        <v>146</v>
      </c>
      <c r="G2419" s="87" t="s">
        <v>331</v>
      </c>
      <c r="H2419" s="17">
        <v>81769.08488250339</v>
      </c>
      <c r="I2419" s="48" t="s">
        <v>329</v>
      </c>
    </row>
    <row r="2420" spans="2:9" x14ac:dyDescent="0.3">
      <c r="B2420" s="16" t="s">
        <v>297</v>
      </c>
      <c r="C2420" s="16" t="s">
        <v>251</v>
      </c>
      <c r="D2420" s="16">
        <v>29</v>
      </c>
      <c r="E2420" s="16" t="s">
        <v>21</v>
      </c>
      <c r="F2420" s="16" t="s">
        <v>146</v>
      </c>
      <c r="G2420" s="87" t="s">
        <v>332</v>
      </c>
      <c r="H2420" s="17">
        <v>81601.957543594923</v>
      </c>
      <c r="I2420" s="48" t="s">
        <v>329</v>
      </c>
    </row>
    <row r="2421" spans="2:9" x14ac:dyDescent="0.3">
      <c r="B2421" s="16" t="s">
        <v>297</v>
      </c>
      <c r="C2421" s="16" t="s">
        <v>251</v>
      </c>
      <c r="D2421" s="16">
        <v>30</v>
      </c>
      <c r="E2421" s="16" t="s">
        <v>25</v>
      </c>
      <c r="F2421" s="16" t="s">
        <v>146</v>
      </c>
      <c r="G2421" s="87" t="s">
        <v>333</v>
      </c>
      <c r="H2421" s="17">
        <v>81936.212221411843</v>
      </c>
      <c r="I2421" s="48" t="s">
        <v>329</v>
      </c>
    </row>
    <row r="2422" spans="2:9" x14ac:dyDescent="0.3">
      <c r="B2422" s="16" t="s">
        <v>297</v>
      </c>
      <c r="C2422" s="16" t="s">
        <v>251</v>
      </c>
      <c r="D2422" s="16">
        <v>31</v>
      </c>
      <c r="E2422" s="16" t="s">
        <v>29</v>
      </c>
      <c r="F2422" s="16" t="s">
        <v>146</v>
      </c>
      <c r="G2422" s="87" t="s">
        <v>334</v>
      </c>
      <c r="H2422" s="17">
        <v>81601.957543594923</v>
      </c>
      <c r="I2422" s="48" t="s">
        <v>329</v>
      </c>
    </row>
    <row r="2423" spans="2:9" x14ac:dyDescent="0.3">
      <c r="B2423" s="16" t="s">
        <v>297</v>
      </c>
      <c r="C2423" s="16" t="s">
        <v>251</v>
      </c>
      <c r="D2423" s="16">
        <v>39</v>
      </c>
      <c r="E2423" s="16" t="s">
        <v>33</v>
      </c>
      <c r="F2423" s="16" t="s">
        <v>335</v>
      </c>
      <c r="G2423" s="87" t="s">
        <v>336</v>
      </c>
      <c r="H2423" s="17">
        <v>107.00499610157785</v>
      </c>
      <c r="I2423" s="48" t="s">
        <v>337</v>
      </c>
    </row>
    <row r="2424" spans="2:9" x14ac:dyDescent="0.3">
      <c r="B2424" s="16" t="s">
        <v>297</v>
      </c>
      <c r="C2424" s="16" t="s">
        <v>251</v>
      </c>
      <c r="D2424" s="16">
        <v>45</v>
      </c>
      <c r="E2424" s="16" t="s">
        <v>35</v>
      </c>
      <c r="F2424" s="16" t="s">
        <v>160</v>
      </c>
      <c r="G2424" s="87" t="s">
        <v>338</v>
      </c>
      <c r="H2424" s="17">
        <v>9520</v>
      </c>
      <c r="I2424" s="48" t="s">
        <v>327</v>
      </c>
    </row>
    <row r="2425" spans="2:9" x14ac:dyDescent="0.3">
      <c r="B2425" s="16" t="s">
        <v>297</v>
      </c>
      <c r="C2425" s="16" t="s">
        <v>251</v>
      </c>
      <c r="D2425" s="16">
        <v>66</v>
      </c>
      <c r="E2425" s="16" t="s">
        <v>37</v>
      </c>
      <c r="F2425" s="16" t="s">
        <v>160</v>
      </c>
      <c r="G2425" s="87" t="s">
        <v>339</v>
      </c>
      <c r="H2425" s="17">
        <v>4310.2630150457035</v>
      </c>
      <c r="I2425" s="48" t="s">
        <v>327</v>
      </c>
    </row>
    <row r="2426" spans="2:9" x14ac:dyDescent="0.3">
      <c r="B2426" s="16" t="s">
        <v>297</v>
      </c>
      <c r="C2426" s="16" t="s">
        <v>251</v>
      </c>
      <c r="D2426" s="16">
        <v>67</v>
      </c>
      <c r="E2426" s="16" t="s">
        <v>39</v>
      </c>
      <c r="F2426" s="16" t="s">
        <v>160</v>
      </c>
      <c r="G2426" s="87" t="s">
        <v>340</v>
      </c>
      <c r="H2426" s="17">
        <v>4310.2630150457035</v>
      </c>
      <c r="I2426" s="48" t="s">
        <v>327</v>
      </c>
    </row>
    <row r="2427" spans="2:9" x14ac:dyDescent="0.3">
      <c r="B2427" s="16" t="s">
        <v>297</v>
      </c>
      <c r="C2427" s="16" t="s">
        <v>251</v>
      </c>
      <c r="D2427" s="16">
        <v>77</v>
      </c>
      <c r="E2427" s="16" t="s">
        <v>41</v>
      </c>
      <c r="F2427" s="16" t="s">
        <v>160</v>
      </c>
      <c r="G2427" s="87" t="s">
        <v>341</v>
      </c>
      <c r="H2427" s="17">
        <v>1725</v>
      </c>
      <c r="I2427" s="48" t="s">
        <v>342</v>
      </c>
    </row>
    <row r="2428" spans="2:9" x14ac:dyDescent="0.3">
      <c r="B2428" s="16" t="s">
        <v>297</v>
      </c>
      <c r="C2428" s="16" t="s">
        <v>251</v>
      </c>
      <c r="D2428" s="16">
        <v>87</v>
      </c>
      <c r="E2428" s="16" t="s">
        <v>43</v>
      </c>
      <c r="F2428" s="16" t="s">
        <v>160</v>
      </c>
      <c r="G2428" s="87" t="s">
        <v>343</v>
      </c>
      <c r="H2428" s="17">
        <v>3622.9549999999999</v>
      </c>
      <c r="I2428" s="48" t="s">
        <v>342</v>
      </c>
    </row>
    <row r="2429" spans="2:9" x14ac:dyDescent="0.3">
      <c r="B2429" s="16" t="s">
        <v>297</v>
      </c>
      <c r="C2429" s="16" t="s">
        <v>251</v>
      </c>
      <c r="D2429" s="16">
        <v>102</v>
      </c>
      <c r="E2429" s="16" t="s">
        <v>45</v>
      </c>
      <c r="F2429" s="16" t="s">
        <v>160</v>
      </c>
      <c r="G2429" s="87" t="s">
        <v>344</v>
      </c>
      <c r="H2429" s="17">
        <v>650.60574833699388</v>
      </c>
      <c r="I2429" s="48" t="s">
        <v>342</v>
      </c>
    </row>
    <row r="2430" spans="2:9" x14ac:dyDescent="0.3">
      <c r="B2430" s="16" t="s">
        <v>297</v>
      </c>
      <c r="C2430" s="16" t="s">
        <v>251</v>
      </c>
      <c r="D2430" s="16">
        <v>113</v>
      </c>
      <c r="E2430" s="16" t="s">
        <v>47</v>
      </c>
      <c r="F2430" s="16" t="s">
        <v>146</v>
      </c>
      <c r="G2430" s="87" t="s">
        <v>345</v>
      </c>
      <c r="H2430" s="17">
        <v>689724</v>
      </c>
      <c r="I2430" s="48" t="s">
        <v>346</v>
      </c>
    </row>
    <row r="2431" spans="2:9" x14ac:dyDescent="0.3">
      <c r="B2431" s="16" t="s">
        <v>297</v>
      </c>
      <c r="C2431" s="16" t="s">
        <v>251</v>
      </c>
      <c r="D2431" s="16">
        <v>114</v>
      </c>
      <c r="E2431" s="16" t="s">
        <v>49</v>
      </c>
      <c r="F2431" s="16" t="s">
        <v>146</v>
      </c>
      <c r="G2431" s="87" t="s">
        <v>347</v>
      </c>
      <c r="H2431" s="17">
        <v>730184</v>
      </c>
      <c r="I2431" s="48" t="s">
        <v>346</v>
      </c>
    </row>
    <row r="2432" spans="2:9" x14ac:dyDescent="0.3">
      <c r="B2432" s="16" t="s">
        <v>297</v>
      </c>
      <c r="C2432" s="16" t="s">
        <v>251</v>
      </c>
      <c r="D2432" s="16">
        <v>118</v>
      </c>
      <c r="E2432" s="16" t="s">
        <v>51</v>
      </c>
      <c r="F2432" s="16" t="s">
        <v>146</v>
      </c>
      <c r="G2432" s="87" t="s">
        <v>348</v>
      </c>
      <c r="H2432" s="17">
        <v>583071</v>
      </c>
      <c r="I2432" s="48" t="s">
        <v>346</v>
      </c>
    </row>
    <row r="2433" spans="2:9" x14ac:dyDescent="0.3">
      <c r="B2433" s="16" t="s">
        <v>297</v>
      </c>
      <c r="C2433" s="16" t="s">
        <v>251</v>
      </c>
      <c r="D2433" s="16">
        <v>131</v>
      </c>
      <c r="E2433" s="16" t="s">
        <v>53</v>
      </c>
      <c r="F2433" s="16" t="s">
        <v>146</v>
      </c>
      <c r="G2433" s="87" t="s">
        <v>349</v>
      </c>
      <c r="H2433" s="17">
        <v>7926.7463652519828</v>
      </c>
      <c r="I2433" s="48" t="s">
        <v>337</v>
      </c>
    </row>
    <row r="2434" spans="2:9" x14ac:dyDescent="0.3">
      <c r="B2434" s="16" t="s">
        <v>297</v>
      </c>
      <c r="C2434" s="16" t="s">
        <v>251</v>
      </c>
      <c r="D2434" s="16">
        <v>137</v>
      </c>
      <c r="E2434" s="16" t="s">
        <v>55</v>
      </c>
      <c r="F2434" s="16" t="s">
        <v>160</v>
      </c>
      <c r="G2434" s="87" t="s">
        <v>350</v>
      </c>
      <c r="H2434" s="17">
        <v>8284.3754368187456</v>
      </c>
      <c r="I2434" s="48" t="s">
        <v>351</v>
      </c>
    </row>
    <row r="2435" spans="2:9" x14ac:dyDescent="0.3">
      <c r="B2435" s="16" t="s">
        <v>297</v>
      </c>
      <c r="C2435" s="16" t="s">
        <v>251</v>
      </c>
      <c r="D2435" s="16">
        <v>143</v>
      </c>
      <c r="E2435" s="16" t="s">
        <v>57</v>
      </c>
      <c r="F2435" s="16" t="s">
        <v>335</v>
      </c>
      <c r="G2435" s="87" t="s">
        <v>352</v>
      </c>
      <c r="H2435" s="17">
        <v>2688.02</v>
      </c>
      <c r="I2435" s="48" t="s">
        <v>342</v>
      </c>
    </row>
    <row r="2436" spans="2:9" x14ac:dyDescent="0.3">
      <c r="B2436" s="16" t="s">
        <v>297</v>
      </c>
      <c r="C2436" s="16" t="s">
        <v>251</v>
      </c>
      <c r="D2436" s="16">
        <v>155</v>
      </c>
      <c r="E2436" s="16" t="s">
        <v>59</v>
      </c>
      <c r="F2436" s="16" t="s">
        <v>147</v>
      </c>
      <c r="G2436" s="87" t="s">
        <v>353</v>
      </c>
      <c r="H2436" s="17">
        <v>25701.120791038229</v>
      </c>
      <c r="I2436" s="48" t="s">
        <v>354</v>
      </c>
    </row>
    <row r="2437" spans="2:9" x14ac:dyDescent="0.3">
      <c r="B2437" s="16" t="s">
        <v>297</v>
      </c>
      <c r="C2437" s="16" t="s">
        <v>251</v>
      </c>
      <c r="D2437" s="16">
        <v>156</v>
      </c>
      <c r="E2437" s="16" t="s">
        <v>61</v>
      </c>
      <c r="F2437" s="16" t="s">
        <v>147</v>
      </c>
      <c r="G2437" s="87" t="s">
        <v>355</v>
      </c>
      <c r="H2437" s="17">
        <v>13376.968893648824</v>
      </c>
      <c r="I2437" s="48" t="s">
        <v>354</v>
      </c>
    </row>
    <row r="2438" spans="2:9" x14ac:dyDescent="0.3">
      <c r="B2438" s="16" t="s">
        <v>297</v>
      </c>
      <c r="C2438" s="16" t="s">
        <v>251</v>
      </c>
      <c r="D2438" s="16">
        <v>222</v>
      </c>
      <c r="E2438" s="16" t="s">
        <v>63</v>
      </c>
      <c r="F2438" s="16" t="s">
        <v>146</v>
      </c>
      <c r="G2438" s="87" t="s">
        <v>356</v>
      </c>
      <c r="H2438" s="17">
        <v>67411.156418525235</v>
      </c>
      <c r="I2438" s="48" t="s">
        <v>329</v>
      </c>
    </row>
    <row r="2439" spans="2:9" x14ac:dyDescent="0.3">
      <c r="B2439" s="16" t="s">
        <v>297</v>
      </c>
      <c r="C2439" s="16" t="s">
        <v>251</v>
      </c>
      <c r="D2439" s="16">
        <v>224</v>
      </c>
      <c r="E2439" s="16" t="s">
        <v>65</v>
      </c>
      <c r="F2439" s="16" t="s">
        <v>146</v>
      </c>
      <c r="G2439" s="87" t="s">
        <v>357</v>
      </c>
      <c r="H2439" s="17">
        <v>67411.156418525235</v>
      </c>
      <c r="I2439" s="48" t="s">
        <v>329</v>
      </c>
    </row>
    <row r="2440" spans="2:9" x14ac:dyDescent="0.3">
      <c r="B2440" s="16" t="s">
        <v>297</v>
      </c>
      <c r="C2440" s="16" t="s">
        <v>251</v>
      </c>
      <c r="D2440" s="16">
        <v>229</v>
      </c>
      <c r="E2440" s="16" t="s">
        <v>67</v>
      </c>
      <c r="F2440" s="16" t="s">
        <v>146</v>
      </c>
      <c r="G2440" s="87" t="s">
        <v>358</v>
      </c>
      <c r="H2440" s="17">
        <v>32774.484888564744</v>
      </c>
      <c r="I2440" s="48" t="s">
        <v>329</v>
      </c>
    </row>
    <row r="2441" spans="2:9" x14ac:dyDescent="0.3">
      <c r="B2441" s="16" t="s">
        <v>297</v>
      </c>
      <c r="C2441" s="16" t="s">
        <v>251</v>
      </c>
      <c r="D2441" s="16">
        <v>232</v>
      </c>
      <c r="E2441" s="16" t="s">
        <v>69</v>
      </c>
      <c r="F2441" s="16" t="s">
        <v>146</v>
      </c>
      <c r="G2441" s="87" t="s">
        <v>359</v>
      </c>
      <c r="H2441" s="17">
        <v>60497.592904503123</v>
      </c>
      <c r="I2441" s="48" t="s">
        <v>329</v>
      </c>
    </row>
    <row r="2442" spans="2:9" x14ac:dyDescent="0.3">
      <c r="B2442" s="16" t="s">
        <v>297</v>
      </c>
      <c r="C2442" s="16" t="s">
        <v>251</v>
      </c>
      <c r="D2442" s="16">
        <v>237</v>
      </c>
      <c r="E2442" s="16" t="s">
        <v>70</v>
      </c>
      <c r="F2442" s="16" t="s">
        <v>146</v>
      </c>
      <c r="G2442" s="87" t="s">
        <v>360</v>
      </c>
      <c r="H2442" s="17">
        <v>59589.972524663164</v>
      </c>
      <c r="I2442" s="48" t="s">
        <v>329</v>
      </c>
    </row>
    <row r="2443" spans="2:9" x14ac:dyDescent="0.3">
      <c r="B2443" s="16" t="s">
        <v>297</v>
      </c>
      <c r="C2443" s="16" t="s">
        <v>251</v>
      </c>
      <c r="D2443" s="16">
        <v>238</v>
      </c>
      <c r="E2443" s="16" t="s">
        <v>71</v>
      </c>
      <c r="F2443" s="16" t="s">
        <v>146</v>
      </c>
      <c r="G2443" s="87" t="s">
        <v>361</v>
      </c>
      <c r="H2443" s="17">
        <v>59589.972524663164</v>
      </c>
      <c r="I2443" s="48" t="s">
        <v>329</v>
      </c>
    </row>
    <row r="2444" spans="2:9" x14ac:dyDescent="0.3">
      <c r="B2444" s="16" t="s">
        <v>297</v>
      </c>
      <c r="C2444" s="16" t="s">
        <v>251</v>
      </c>
      <c r="D2444" s="16">
        <v>241</v>
      </c>
      <c r="E2444" s="16" t="s">
        <v>72</v>
      </c>
      <c r="F2444" s="16" t="s">
        <v>146</v>
      </c>
      <c r="G2444" s="87" t="s">
        <v>362</v>
      </c>
      <c r="H2444" s="17">
        <v>60090.728596299006</v>
      </c>
      <c r="I2444" s="48" t="s">
        <v>329</v>
      </c>
    </row>
    <row r="2445" spans="2:9" x14ac:dyDescent="0.3">
      <c r="B2445" s="16" t="s">
        <v>297</v>
      </c>
      <c r="C2445" s="16" t="s">
        <v>251</v>
      </c>
      <c r="D2445" s="16">
        <v>242</v>
      </c>
      <c r="E2445" s="16" t="s">
        <v>73</v>
      </c>
      <c r="F2445" s="16" t="s">
        <v>146</v>
      </c>
      <c r="G2445" s="87" t="s">
        <v>363</v>
      </c>
      <c r="H2445" s="17">
        <v>60090.728596299006</v>
      </c>
      <c r="I2445" s="48" t="s">
        <v>329</v>
      </c>
    </row>
    <row r="2446" spans="2:9" x14ac:dyDescent="0.3">
      <c r="B2446" s="16" t="s">
        <v>297</v>
      </c>
      <c r="C2446" s="16" t="s">
        <v>251</v>
      </c>
      <c r="D2446" s="16">
        <v>245</v>
      </c>
      <c r="E2446" s="16" t="s">
        <v>74</v>
      </c>
      <c r="F2446" s="16" t="s">
        <v>146</v>
      </c>
      <c r="G2446" s="87" t="s">
        <v>364</v>
      </c>
      <c r="H2446" s="17">
        <v>37556.705372686876</v>
      </c>
      <c r="I2446" s="48" t="s">
        <v>329</v>
      </c>
    </row>
    <row r="2447" spans="2:9" x14ac:dyDescent="0.3">
      <c r="B2447" s="16" t="s">
        <v>297</v>
      </c>
      <c r="C2447" s="16" t="s">
        <v>251</v>
      </c>
      <c r="D2447" s="16">
        <v>273</v>
      </c>
      <c r="E2447" s="16" t="s">
        <v>75</v>
      </c>
      <c r="F2447" s="16" t="s">
        <v>146</v>
      </c>
      <c r="G2447" s="87" t="s">
        <v>365</v>
      </c>
      <c r="H2447" s="17">
        <v>476818.0795622755</v>
      </c>
      <c r="I2447" s="48" t="s">
        <v>346</v>
      </c>
    </row>
    <row r="2448" spans="2:9" x14ac:dyDescent="0.3">
      <c r="B2448" s="16" t="s">
        <v>297</v>
      </c>
      <c r="C2448" s="16" t="s">
        <v>251</v>
      </c>
      <c r="D2448" s="16">
        <v>284</v>
      </c>
      <c r="E2448" s="16" t="s">
        <v>76</v>
      </c>
      <c r="F2448" s="16" t="s">
        <v>146</v>
      </c>
      <c r="G2448" s="87" t="s">
        <v>366</v>
      </c>
      <c r="H2448" s="17">
        <v>56335.0580590303</v>
      </c>
      <c r="I2448" s="48" t="s">
        <v>329</v>
      </c>
    </row>
    <row r="2449" spans="2:9" x14ac:dyDescent="0.3">
      <c r="B2449" s="16" t="s">
        <v>297</v>
      </c>
      <c r="C2449" s="16" t="s">
        <v>251</v>
      </c>
      <c r="D2449" s="16">
        <v>304</v>
      </c>
      <c r="E2449" s="16" t="s">
        <v>77</v>
      </c>
      <c r="F2449" s="16" t="s">
        <v>165</v>
      </c>
      <c r="G2449" s="87" t="s">
        <v>367</v>
      </c>
      <c r="H2449" s="17">
        <v>1491.1119185291211</v>
      </c>
      <c r="I2449" s="48" t="s">
        <v>368</v>
      </c>
    </row>
    <row r="2450" spans="2:9" x14ac:dyDescent="0.3">
      <c r="B2450" s="16" t="s">
        <v>297</v>
      </c>
      <c r="C2450" s="16" t="s">
        <v>251</v>
      </c>
      <c r="D2450" s="16">
        <v>305</v>
      </c>
      <c r="E2450" s="16" t="s">
        <v>78</v>
      </c>
      <c r="F2450" s="16" t="s">
        <v>165</v>
      </c>
      <c r="G2450" s="87" t="s">
        <v>369</v>
      </c>
      <c r="H2450" s="17">
        <v>10741.705465751824</v>
      </c>
      <c r="I2450" s="48" t="s">
        <v>368</v>
      </c>
    </row>
    <row r="2451" spans="2:9" x14ac:dyDescent="0.3">
      <c r="B2451" s="16" t="s">
        <v>297</v>
      </c>
      <c r="C2451" s="16" t="s">
        <v>251</v>
      </c>
      <c r="D2451" s="20">
        <v>426</v>
      </c>
      <c r="E2451" s="20" t="s">
        <v>79</v>
      </c>
      <c r="F2451" s="20" t="s">
        <v>146</v>
      </c>
      <c r="G2451" s="88" t="s">
        <v>370</v>
      </c>
      <c r="H2451" s="21">
        <v>66457.20292131562</v>
      </c>
      <c r="I2451" s="49" t="s">
        <v>329</v>
      </c>
    </row>
    <row r="2452" spans="2:9" x14ac:dyDescent="0.3">
      <c r="B2452" s="16" t="s">
        <v>297</v>
      </c>
      <c r="C2452" s="16" t="s">
        <v>203</v>
      </c>
      <c r="D2452" s="16">
        <v>4</v>
      </c>
      <c r="E2452" s="16" t="s">
        <v>5</v>
      </c>
      <c r="F2452" s="16" t="s">
        <v>160</v>
      </c>
      <c r="G2452" s="87" t="s">
        <v>326</v>
      </c>
      <c r="H2452" s="17">
        <v>4210.7320322285432</v>
      </c>
      <c r="I2452" s="48" t="s">
        <v>327</v>
      </c>
    </row>
    <row r="2453" spans="2:9" x14ac:dyDescent="0.3">
      <c r="B2453" s="16" t="s">
        <v>297</v>
      </c>
      <c r="C2453" s="16" t="s">
        <v>203</v>
      </c>
      <c r="D2453" s="16">
        <v>17</v>
      </c>
      <c r="E2453" s="16" t="s">
        <v>9</v>
      </c>
      <c r="F2453" s="16" t="s">
        <v>146</v>
      </c>
      <c r="G2453" s="87" t="s">
        <v>328</v>
      </c>
      <c r="H2453" s="17">
        <v>96833.705352577643</v>
      </c>
      <c r="I2453" s="48" t="s">
        <v>329</v>
      </c>
    </row>
    <row r="2454" spans="2:9" x14ac:dyDescent="0.3">
      <c r="B2454" s="16" t="s">
        <v>297</v>
      </c>
      <c r="C2454" s="16" t="s">
        <v>203</v>
      </c>
      <c r="D2454" s="16">
        <v>21</v>
      </c>
      <c r="E2454" s="16" t="s">
        <v>13</v>
      </c>
      <c r="F2454" s="16" t="s">
        <v>146</v>
      </c>
      <c r="G2454" s="87" t="s">
        <v>330</v>
      </c>
      <c r="H2454" s="17">
        <v>101304.31063866876</v>
      </c>
      <c r="I2454" s="48" t="s">
        <v>329</v>
      </c>
    </row>
    <row r="2455" spans="2:9" x14ac:dyDescent="0.3">
      <c r="B2455" s="16" t="s">
        <v>297</v>
      </c>
      <c r="C2455" s="16" t="s">
        <v>203</v>
      </c>
      <c r="D2455" s="16">
        <v>28</v>
      </c>
      <c r="E2455" s="16" t="s">
        <v>17</v>
      </c>
      <c r="F2455" s="16" t="s">
        <v>146</v>
      </c>
      <c r="G2455" s="87" t="s">
        <v>331</v>
      </c>
      <c r="H2455" s="17">
        <v>87895.209473878189</v>
      </c>
      <c r="I2455" s="48" t="s">
        <v>329</v>
      </c>
    </row>
    <row r="2456" spans="2:9" x14ac:dyDescent="0.3">
      <c r="B2456" s="16" t="s">
        <v>297</v>
      </c>
      <c r="C2456" s="16" t="s">
        <v>203</v>
      </c>
      <c r="D2456" s="16">
        <v>29</v>
      </c>
      <c r="E2456" s="16" t="s">
        <v>21</v>
      </c>
      <c r="F2456" s="16" t="s">
        <v>146</v>
      </c>
      <c r="G2456" s="87" t="s">
        <v>332</v>
      </c>
      <c r="H2456" s="17">
        <v>87895.209473878189</v>
      </c>
      <c r="I2456" s="48" t="s">
        <v>329</v>
      </c>
    </row>
    <row r="2457" spans="2:9" x14ac:dyDescent="0.3">
      <c r="B2457" s="16" t="s">
        <v>297</v>
      </c>
      <c r="C2457" s="16" t="s">
        <v>203</v>
      </c>
      <c r="D2457" s="16">
        <v>30</v>
      </c>
      <c r="E2457" s="16" t="s">
        <v>25</v>
      </c>
      <c r="F2457" s="16" t="s">
        <v>146</v>
      </c>
      <c r="G2457" s="87" t="s">
        <v>333</v>
      </c>
      <c r="H2457" s="17">
        <v>87895.209473878189</v>
      </c>
      <c r="I2457" s="48" t="s">
        <v>329</v>
      </c>
    </row>
    <row r="2458" spans="2:9" x14ac:dyDescent="0.3">
      <c r="B2458" s="16" t="s">
        <v>297</v>
      </c>
      <c r="C2458" s="16" t="s">
        <v>203</v>
      </c>
      <c r="D2458" s="16">
        <v>31</v>
      </c>
      <c r="E2458" s="16" t="s">
        <v>29</v>
      </c>
      <c r="F2458" s="16" t="s">
        <v>146</v>
      </c>
      <c r="G2458" s="87" t="s">
        <v>334</v>
      </c>
      <c r="H2458" s="17">
        <v>87895.209473878189</v>
      </c>
      <c r="I2458" s="48" t="s">
        <v>329</v>
      </c>
    </row>
    <row r="2459" spans="2:9" x14ac:dyDescent="0.3">
      <c r="B2459" s="16" t="s">
        <v>297</v>
      </c>
      <c r="C2459" s="16" t="s">
        <v>203</v>
      </c>
      <c r="D2459" s="16">
        <v>39</v>
      </c>
      <c r="E2459" s="16" t="s">
        <v>33</v>
      </c>
      <c r="F2459" s="16" t="s">
        <v>335</v>
      </c>
      <c r="G2459" s="87" t="s">
        <v>336</v>
      </c>
      <c r="H2459" s="17">
        <v>127.00087921146863</v>
      </c>
      <c r="I2459" s="48" t="s">
        <v>337</v>
      </c>
    </row>
    <row r="2460" spans="2:9" x14ac:dyDescent="0.3">
      <c r="B2460" s="16" t="s">
        <v>297</v>
      </c>
      <c r="C2460" s="16" t="s">
        <v>203</v>
      </c>
      <c r="D2460" s="16">
        <v>45</v>
      </c>
      <c r="E2460" s="16" t="s">
        <v>35</v>
      </c>
      <c r="F2460" s="16" t="s">
        <v>160</v>
      </c>
      <c r="G2460" s="87" t="s">
        <v>338</v>
      </c>
      <c r="H2460" s="17">
        <v>6192.886608823087</v>
      </c>
      <c r="I2460" s="48" t="s">
        <v>327</v>
      </c>
    </row>
    <row r="2461" spans="2:9" x14ac:dyDescent="0.3">
      <c r="B2461" s="16" t="s">
        <v>297</v>
      </c>
      <c r="C2461" s="16" t="s">
        <v>203</v>
      </c>
      <c r="D2461" s="16">
        <v>66</v>
      </c>
      <c r="E2461" s="16" t="s">
        <v>37</v>
      </c>
      <c r="F2461" s="16" t="s">
        <v>160</v>
      </c>
      <c r="G2461" s="87" t="s">
        <v>339</v>
      </c>
      <c r="H2461" s="17">
        <v>4310.2630150457035</v>
      </c>
      <c r="I2461" s="48" t="s">
        <v>327</v>
      </c>
    </row>
    <row r="2462" spans="2:9" x14ac:dyDescent="0.3">
      <c r="B2462" s="16" t="s">
        <v>297</v>
      </c>
      <c r="C2462" s="16" t="s">
        <v>203</v>
      </c>
      <c r="D2462" s="16">
        <v>67</v>
      </c>
      <c r="E2462" s="16" t="s">
        <v>39</v>
      </c>
      <c r="F2462" s="16" t="s">
        <v>160</v>
      </c>
      <c r="G2462" s="87" t="s">
        <v>340</v>
      </c>
      <c r="H2462" s="17">
        <v>4310.2630150457035</v>
      </c>
      <c r="I2462" s="48" t="s">
        <v>327</v>
      </c>
    </row>
    <row r="2463" spans="2:9" x14ac:dyDescent="0.3">
      <c r="B2463" s="16" t="s">
        <v>297</v>
      </c>
      <c r="C2463" s="16" t="s">
        <v>203</v>
      </c>
      <c r="D2463" s="16">
        <v>77</v>
      </c>
      <c r="E2463" s="16" t="s">
        <v>41</v>
      </c>
      <c r="F2463" s="16" t="s">
        <v>160</v>
      </c>
      <c r="G2463" s="87" t="s">
        <v>341</v>
      </c>
      <c r="H2463" s="17">
        <v>1725</v>
      </c>
      <c r="I2463" s="48" t="s">
        <v>342</v>
      </c>
    </row>
    <row r="2464" spans="2:9" x14ac:dyDescent="0.3">
      <c r="B2464" s="16" t="s">
        <v>297</v>
      </c>
      <c r="C2464" s="16" t="s">
        <v>203</v>
      </c>
      <c r="D2464" s="16">
        <v>87</v>
      </c>
      <c r="E2464" s="16" t="s">
        <v>43</v>
      </c>
      <c r="F2464" s="16" t="s">
        <v>160</v>
      </c>
      <c r="G2464" s="87" t="s">
        <v>343</v>
      </c>
      <c r="H2464" s="17">
        <v>3622.9549999999999</v>
      </c>
      <c r="I2464" s="48" t="s">
        <v>342</v>
      </c>
    </row>
    <row r="2465" spans="2:9" x14ac:dyDescent="0.3">
      <c r="B2465" s="16" t="s">
        <v>297</v>
      </c>
      <c r="C2465" s="16" t="s">
        <v>203</v>
      </c>
      <c r="D2465" s="16">
        <v>102</v>
      </c>
      <c r="E2465" s="16" t="s">
        <v>45</v>
      </c>
      <c r="F2465" s="16" t="s">
        <v>160</v>
      </c>
      <c r="G2465" s="87" t="s">
        <v>344</v>
      </c>
      <c r="H2465" s="17">
        <v>650.60574833699388</v>
      </c>
      <c r="I2465" s="48" t="s">
        <v>342</v>
      </c>
    </row>
    <row r="2466" spans="2:9" x14ac:dyDescent="0.3">
      <c r="B2466" s="16" t="s">
        <v>297</v>
      </c>
      <c r="C2466" s="16" t="s">
        <v>203</v>
      </c>
      <c r="D2466" s="16">
        <v>113</v>
      </c>
      <c r="E2466" s="16" t="s">
        <v>47</v>
      </c>
      <c r="F2466" s="16" t="s">
        <v>146</v>
      </c>
      <c r="G2466" s="87" t="s">
        <v>345</v>
      </c>
      <c r="H2466" s="17">
        <v>689724</v>
      </c>
      <c r="I2466" s="48" t="s">
        <v>346</v>
      </c>
    </row>
    <row r="2467" spans="2:9" x14ac:dyDescent="0.3">
      <c r="B2467" s="16" t="s">
        <v>297</v>
      </c>
      <c r="C2467" s="16" t="s">
        <v>203</v>
      </c>
      <c r="D2467" s="16">
        <v>114</v>
      </c>
      <c r="E2467" s="16" t="s">
        <v>49</v>
      </c>
      <c r="F2467" s="16" t="s">
        <v>146</v>
      </c>
      <c r="G2467" s="87" t="s">
        <v>347</v>
      </c>
      <c r="H2467" s="17">
        <v>730184</v>
      </c>
      <c r="I2467" s="48" t="s">
        <v>346</v>
      </c>
    </row>
    <row r="2468" spans="2:9" x14ac:dyDescent="0.3">
      <c r="B2468" s="16" t="s">
        <v>297</v>
      </c>
      <c r="C2468" s="16" t="s">
        <v>203</v>
      </c>
      <c r="D2468" s="16">
        <v>118</v>
      </c>
      <c r="E2468" s="16" t="s">
        <v>51</v>
      </c>
      <c r="F2468" s="16" t="s">
        <v>146</v>
      </c>
      <c r="G2468" s="87" t="s">
        <v>348</v>
      </c>
      <c r="H2468" s="17">
        <v>583071</v>
      </c>
      <c r="I2468" s="48" t="s">
        <v>346</v>
      </c>
    </row>
    <row r="2469" spans="2:9" x14ac:dyDescent="0.3">
      <c r="B2469" s="16" t="s">
        <v>297</v>
      </c>
      <c r="C2469" s="16" t="s">
        <v>203</v>
      </c>
      <c r="D2469" s="16">
        <v>131</v>
      </c>
      <c r="E2469" s="16" t="s">
        <v>53</v>
      </c>
      <c r="F2469" s="16" t="s">
        <v>146</v>
      </c>
      <c r="G2469" s="87" t="s">
        <v>349</v>
      </c>
      <c r="H2469" s="17">
        <v>7926.7463652519828</v>
      </c>
      <c r="I2469" s="48" t="s">
        <v>337</v>
      </c>
    </row>
    <row r="2470" spans="2:9" x14ac:dyDescent="0.3">
      <c r="B2470" s="16" t="s">
        <v>297</v>
      </c>
      <c r="C2470" s="16" t="s">
        <v>203</v>
      </c>
      <c r="D2470" s="16">
        <v>137</v>
      </c>
      <c r="E2470" s="16" t="s">
        <v>55</v>
      </c>
      <c r="F2470" s="16" t="s">
        <v>160</v>
      </c>
      <c r="G2470" s="87" t="s">
        <v>350</v>
      </c>
      <c r="H2470" s="17">
        <v>8284.3754368187456</v>
      </c>
      <c r="I2470" s="48" t="s">
        <v>351</v>
      </c>
    </row>
    <row r="2471" spans="2:9" x14ac:dyDescent="0.3">
      <c r="B2471" s="16" t="s">
        <v>297</v>
      </c>
      <c r="C2471" s="16" t="s">
        <v>203</v>
      </c>
      <c r="D2471" s="16">
        <v>143</v>
      </c>
      <c r="E2471" s="16" t="s">
        <v>57</v>
      </c>
      <c r="F2471" s="16" t="s">
        <v>335</v>
      </c>
      <c r="G2471" s="87" t="s">
        <v>352</v>
      </c>
      <c r="H2471" s="17">
        <v>2688.02</v>
      </c>
      <c r="I2471" s="48" t="s">
        <v>342</v>
      </c>
    </row>
    <row r="2472" spans="2:9" x14ac:dyDescent="0.3">
      <c r="B2472" s="16" t="s">
        <v>297</v>
      </c>
      <c r="C2472" s="16" t="s">
        <v>203</v>
      </c>
      <c r="D2472" s="16">
        <v>155</v>
      </c>
      <c r="E2472" s="16" t="s">
        <v>59</v>
      </c>
      <c r="F2472" s="16" t="s">
        <v>147</v>
      </c>
      <c r="G2472" s="87" t="s">
        <v>353</v>
      </c>
      <c r="H2472" s="17">
        <v>25701.120791038229</v>
      </c>
      <c r="I2472" s="48" t="s">
        <v>354</v>
      </c>
    </row>
    <row r="2473" spans="2:9" x14ac:dyDescent="0.3">
      <c r="B2473" s="16" t="s">
        <v>297</v>
      </c>
      <c r="C2473" s="16" t="s">
        <v>203</v>
      </c>
      <c r="D2473" s="16">
        <v>156</v>
      </c>
      <c r="E2473" s="16" t="s">
        <v>61</v>
      </c>
      <c r="F2473" s="16" t="s">
        <v>147</v>
      </c>
      <c r="G2473" s="87" t="s">
        <v>355</v>
      </c>
      <c r="H2473" s="17">
        <v>19526.658760034592</v>
      </c>
      <c r="I2473" s="48" t="s">
        <v>354</v>
      </c>
    </row>
    <row r="2474" spans="2:9" x14ac:dyDescent="0.3">
      <c r="B2474" s="16" t="s">
        <v>297</v>
      </c>
      <c r="C2474" s="16" t="s">
        <v>203</v>
      </c>
      <c r="D2474" s="16">
        <v>222</v>
      </c>
      <c r="E2474" s="16" t="s">
        <v>63</v>
      </c>
      <c r="F2474" s="16" t="s">
        <v>146</v>
      </c>
      <c r="G2474" s="87" t="s">
        <v>356</v>
      </c>
      <c r="H2474" s="17">
        <v>67038.719090246072</v>
      </c>
      <c r="I2474" s="48" t="s">
        <v>329</v>
      </c>
    </row>
    <row r="2475" spans="2:9" x14ac:dyDescent="0.3">
      <c r="B2475" s="16" t="s">
        <v>297</v>
      </c>
      <c r="C2475" s="16" t="s">
        <v>203</v>
      </c>
      <c r="D2475" s="16">
        <v>224</v>
      </c>
      <c r="E2475" s="16" t="s">
        <v>65</v>
      </c>
      <c r="F2475" s="16" t="s">
        <v>146</v>
      </c>
      <c r="G2475" s="87" t="s">
        <v>357</v>
      </c>
      <c r="H2475" s="17">
        <v>61824.596494338046</v>
      </c>
      <c r="I2475" s="48" t="s">
        <v>329</v>
      </c>
    </row>
    <row r="2476" spans="2:9" x14ac:dyDescent="0.3">
      <c r="B2476" s="16" t="s">
        <v>297</v>
      </c>
      <c r="C2476" s="16" t="s">
        <v>203</v>
      </c>
      <c r="D2476" s="16">
        <v>229</v>
      </c>
      <c r="E2476" s="16" t="s">
        <v>67</v>
      </c>
      <c r="F2476" s="16" t="s">
        <v>146</v>
      </c>
      <c r="G2476" s="87" t="s">
        <v>358</v>
      </c>
      <c r="H2476" s="17">
        <v>32774.484888564744</v>
      </c>
      <c r="I2476" s="48" t="s">
        <v>329</v>
      </c>
    </row>
    <row r="2477" spans="2:9" x14ac:dyDescent="0.3">
      <c r="B2477" s="16" t="s">
        <v>297</v>
      </c>
      <c r="C2477" s="16" t="s">
        <v>203</v>
      </c>
      <c r="D2477" s="16">
        <v>232</v>
      </c>
      <c r="E2477" s="16" t="s">
        <v>69</v>
      </c>
      <c r="F2477" s="16" t="s">
        <v>146</v>
      </c>
      <c r="G2477" s="87" t="s">
        <v>359</v>
      </c>
      <c r="H2477" s="17">
        <v>52141.225959080293</v>
      </c>
      <c r="I2477" s="48" t="s">
        <v>329</v>
      </c>
    </row>
    <row r="2478" spans="2:9" x14ac:dyDescent="0.3">
      <c r="B2478" s="16" t="s">
        <v>297</v>
      </c>
      <c r="C2478" s="16" t="s">
        <v>203</v>
      </c>
      <c r="D2478" s="16">
        <v>237</v>
      </c>
      <c r="E2478" s="16" t="s">
        <v>70</v>
      </c>
      <c r="F2478" s="16" t="s">
        <v>146</v>
      </c>
      <c r="G2478" s="87" t="s">
        <v>360</v>
      </c>
      <c r="H2478" s="17">
        <v>52141.225959080293</v>
      </c>
      <c r="I2478" s="48" t="s">
        <v>329</v>
      </c>
    </row>
    <row r="2479" spans="2:9" x14ac:dyDescent="0.3">
      <c r="B2479" s="16" t="s">
        <v>297</v>
      </c>
      <c r="C2479" s="16" t="s">
        <v>203</v>
      </c>
      <c r="D2479" s="16">
        <v>238</v>
      </c>
      <c r="E2479" s="16" t="s">
        <v>71</v>
      </c>
      <c r="F2479" s="16" t="s">
        <v>146</v>
      </c>
      <c r="G2479" s="87" t="s">
        <v>361</v>
      </c>
      <c r="H2479" s="17">
        <v>52141.225959080293</v>
      </c>
      <c r="I2479" s="48" t="s">
        <v>329</v>
      </c>
    </row>
    <row r="2480" spans="2:9" x14ac:dyDescent="0.3">
      <c r="B2480" s="16" t="s">
        <v>297</v>
      </c>
      <c r="C2480" s="16" t="s">
        <v>203</v>
      </c>
      <c r="D2480" s="16">
        <v>241</v>
      </c>
      <c r="E2480" s="16" t="s">
        <v>72</v>
      </c>
      <c r="F2480" s="16" t="s">
        <v>146</v>
      </c>
      <c r="G2480" s="87" t="s">
        <v>362</v>
      </c>
      <c r="H2480" s="17">
        <v>72997.716342712374</v>
      </c>
      <c r="I2480" s="48" t="s">
        <v>329</v>
      </c>
    </row>
    <row r="2481" spans="2:9" x14ac:dyDescent="0.3">
      <c r="B2481" s="16" t="s">
        <v>297</v>
      </c>
      <c r="C2481" s="16" t="s">
        <v>203</v>
      </c>
      <c r="D2481" s="16">
        <v>242</v>
      </c>
      <c r="E2481" s="16" t="s">
        <v>73</v>
      </c>
      <c r="F2481" s="16" t="s">
        <v>146</v>
      </c>
      <c r="G2481" s="87" t="s">
        <v>363</v>
      </c>
      <c r="H2481" s="17">
        <v>72997.716342712374</v>
      </c>
      <c r="I2481" s="48" t="s">
        <v>329</v>
      </c>
    </row>
    <row r="2482" spans="2:9" x14ac:dyDescent="0.3">
      <c r="B2482" s="16" t="s">
        <v>297</v>
      </c>
      <c r="C2482" s="16" t="s">
        <v>203</v>
      </c>
      <c r="D2482" s="16">
        <v>245</v>
      </c>
      <c r="E2482" s="16" t="s">
        <v>74</v>
      </c>
      <c r="F2482" s="16" t="s">
        <v>146</v>
      </c>
      <c r="G2482" s="87" t="s">
        <v>364</v>
      </c>
      <c r="H2482" s="17">
        <v>37556.705372686876</v>
      </c>
      <c r="I2482" s="48" t="s">
        <v>329</v>
      </c>
    </row>
    <row r="2483" spans="2:9" x14ac:dyDescent="0.3">
      <c r="B2483" s="16" t="s">
        <v>297</v>
      </c>
      <c r="C2483" s="16" t="s">
        <v>203</v>
      </c>
      <c r="D2483" s="16">
        <v>273</v>
      </c>
      <c r="E2483" s="16" t="s">
        <v>75</v>
      </c>
      <c r="F2483" s="16" t="s">
        <v>146</v>
      </c>
      <c r="G2483" s="87" t="s">
        <v>365</v>
      </c>
      <c r="H2483" s="17">
        <v>476818.0795622755</v>
      </c>
      <c r="I2483" s="48" t="s">
        <v>346</v>
      </c>
    </row>
    <row r="2484" spans="2:9" x14ac:dyDescent="0.3">
      <c r="B2484" s="16" t="s">
        <v>297</v>
      </c>
      <c r="C2484" s="16" t="s">
        <v>203</v>
      </c>
      <c r="D2484" s="16">
        <v>284</v>
      </c>
      <c r="E2484" s="16" t="s">
        <v>76</v>
      </c>
      <c r="F2484" s="16" t="s">
        <v>146</v>
      </c>
      <c r="G2484" s="87" t="s">
        <v>366</v>
      </c>
      <c r="H2484" s="17">
        <v>46182.22870661394</v>
      </c>
      <c r="I2484" s="48" t="s">
        <v>329</v>
      </c>
    </row>
    <row r="2485" spans="2:9" x14ac:dyDescent="0.3">
      <c r="B2485" s="16" t="s">
        <v>297</v>
      </c>
      <c r="C2485" s="16" t="s">
        <v>203</v>
      </c>
      <c r="D2485" s="16">
        <v>304</v>
      </c>
      <c r="E2485" s="16" t="s">
        <v>77</v>
      </c>
      <c r="F2485" s="16" t="s">
        <v>165</v>
      </c>
      <c r="G2485" s="87" t="s">
        <v>367</v>
      </c>
      <c r="H2485" s="17">
        <v>1491.1119185291211</v>
      </c>
      <c r="I2485" s="48" t="s">
        <v>368</v>
      </c>
    </row>
    <row r="2486" spans="2:9" x14ac:dyDescent="0.3">
      <c r="B2486" s="16" t="s">
        <v>297</v>
      </c>
      <c r="C2486" s="16" t="s">
        <v>203</v>
      </c>
      <c r="D2486" s="16">
        <v>305</v>
      </c>
      <c r="E2486" s="16" t="s">
        <v>78</v>
      </c>
      <c r="F2486" s="16" t="s">
        <v>165</v>
      </c>
      <c r="G2486" s="87" t="s">
        <v>369</v>
      </c>
      <c r="H2486" s="17">
        <v>10741.705465751824</v>
      </c>
      <c r="I2486" s="48" t="s">
        <v>368</v>
      </c>
    </row>
    <row r="2487" spans="2:9" x14ac:dyDescent="0.3">
      <c r="B2487" s="16" t="s">
        <v>297</v>
      </c>
      <c r="C2487" s="16" t="s">
        <v>203</v>
      </c>
      <c r="D2487" s="20">
        <v>426</v>
      </c>
      <c r="E2487" s="20" t="s">
        <v>79</v>
      </c>
      <c r="F2487" s="20" t="s">
        <v>146</v>
      </c>
      <c r="G2487" s="88" t="s">
        <v>370</v>
      </c>
      <c r="H2487" s="21">
        <v>66457.20292131562</v>
      </c>
      <c r="I2487" s="49" t="s">
        <v>329</v>
      </c>
    </row>
    <row r="2488" spans="2:9" x14ac:dyDescent="0.3">
      <c r="B2488" s="16" t="s">
        <v>297</v>
      </c>
      <c r="C2488" s="16" t="s">
        <v>252</v>
      </c>
      <c r="D2488" s="16">
        <v>4</v>
      </c>
      <c r="E2488" s="16" t="s">
        <v>5</v>
      </c>
      <c r="F2488" s="16" t="s">
        <v>160</v>
      </c>
      <c r="G2488" s="87" t="s">
        <v>326</v>
      </c>
      <c r="H2488" s="17">
        <v>4210.7320322285432</v>
      </c>
      <c r="I2488" s="48" t="s">
        <v>327</v>
      </c>
    </row>
    <row r="2489" spans="2:9" x14ac:dyDescent="0.3">
      <c r="B2489" s="16" t="s">
        <v>297</v>
      </c>
      <c r="C2489" s="16" t="s">
        <v>252</v>
      </c>
      <c r="D2489" s="16">
        <v>17</v>
      </c>
      <c r="E2489" s="16" t="s">
        <v>9</v>
      </c>
      <c r="F2489" s="16" t="s">
        <v>146</v>
      </c>
      <c r="G2489" s="87" t="s">
        <v>328</v>
      </c>
      <c r="H2489" s="17">
        <v>87895.209473878189</v>
      </c>
      <c r="I2489" s="48" t="s">
        <v>329</v>
      </c>
    </row>
    <row r="2490" spans="2:9" x14ac:dyDescent="0.3">
      <c r="B2490" s="16" t="s">
        <v>297</v>
      </c>
      <c r="C2490" s="16" t="s">
        <v>252</v>
      </c>
      <c r="D2490" s="16">
        <v>21</v>
      </c>
      <c r="E2490" s="16" t="s">
        <v>13</v>
      </c>
      <c r="F2490" s="16" t="s">
        <v>146</v>
      </c>
      <c r="G2490" s="87" t="s">
        <v>330</v>
      </c>
      <c r="H2490" s="17">
        <v>101304.31063866876</v>
      </c>
      <c r="I2490" s="48" t="s">
        <v>329</v>
      </c>
    </row>
    <row r="2491" spans="2:9" x14ac:dyDescent="0.3">
      <c r="B2491" s="16" t="s">
        <v>297</v>
      </c>
      <c r="C2491" s="16" t="s">
        <v>252</v>
      </c>
      <c r="D2491" s="16">
        <v>28</v>
      </c>
      <c r="E2491" s="16" t="s">
        <v>17</v>
      </c>
      <c r="F2491" s="16" t="s">
        <v>146</v>
      </c>
      <c r="G2491" s="87" t="s">
        <v>331</v>
      </c>
      <c r="H2491" s="17">
        <v>87895.209473878189</v>
      </c>
      <c r="I2491" s="48" t="s">
        <v>329</v>
      </c>
    </row>
    <row r="2492" spans="2:9" x14ac:dyDescent="0.3">
      <c r="B2492" s="16" t="s">
        <v>297</v>
      </c>
      <c r="C2492" s="16" t="s">
        <v>252</v>
      </c>
      <c r="D2492" s="16">
        <v>29</v>
      </c>
      <c r="E2492" s="16" t="s">
        <v>21</v>
      </c>
      <c r="F2492" s="16" t="s">
        <v>146</v>
      </c>
      <c r="G2492" s="87" t="s">
        <v>332</v>
      </c>
      <c r="H2492" s="17">
        <v>87895.209473878189</v>
      </c>
      <c r="I2492" s="48" t="s">
        <v>329</v>
      </c>
    </row>
    <row r="2493" spans="2:9" x14ac:dyDescent="0.3">
      <c r="B2493" s="16" t="s">
        <v>297</v>
      </c>
      <c r="C2493" s="16" t="s">
        <v>252</v>
      </c>
      <c r="D2493" s="16">
        <v>30</v>
      </c>
      <c r="E2493" s="16" t="s">
        <v>25</v>
      </c>
      <c r="F2493" s="16" t="s">
        <v>146</v>
      </c>
      <c r="G2493" s="87" t="s">
        <v>333</v>
      </c>
      <c r="H2493" s="17">
        <v>87895.209473878189</v>
      </c>
      <c r="I2493" s="48" t="s">
        <v>329</v>
      </c>
    </row>
    <row r="2494" spans="2:9" x14ac:dyDescent="0.3">
      <c r="B2494" s="16" t="s">
        <v>297</v>
      </c>
      <c r="C2494" s="16" t="s">
        <v>252</v>
      </c>
      <c r="D2494" s="16">
        <v>31</v>
      </c>
      <c r="E2494" s="16" t="s">
        <v>29</v>
      </c>
      <c r="F2494" s="16" t="s">
        <v>146</v>
      </c>
      <c r="G2494" s="87" t="s">
        <v>334</v>
      </c>
      <c r="H2494" s="17">
        <v>87895.209473878189</v>
      </c>
      <c r="I2494" s="48" t="s">
        <v>329</v>
      </c>
    </row>
    <row r="2495" spans="2:9" x14ac:dyDescent="0.3">
      <c r="B2495" s="16" t="s">
        <v>297</v>
      </c>
      <c r="C2495" s="16" t="s">
        <v>252</v>
      </c>
      <c r="D2495" s="16">
        <v>39</v>
      </c>
      <c r="E2495" s="16" t="s">
        <v>33</v>
      </c>
      <c r="F2495" s="16" t="s">
        <v>335</v>
      </c>
      <c r="G2495" s="87" t="s">
        <v>336</v>
      </c>
      <c r="H2495" s="17">
        <v>127.00087921146863</v>
      </c>
      <c r="I2495" s="48" t="s">
        <v>337</v>
      </c>
    </row>
    <row r="2496" spans="2:9" x14ac:dyDescent="0.3">
      <c r="B2496" s="16" t="s">
        <v>297</v>
      </c>
      <c r="C2496" s="16" t="s">
        <v>252</v>
      </c>
      <c r="D2496" s="16">
        <v>45</v>
      </c>
      <c r="E2496" s="16" t="s">
        <v>35</v>
      </c>
      <c r="F2496" s="16" t="s">
        <v>160</v>
      </c>
      <c r="G2496" s="87" t="s">
        <v>338</v>
      </c>
      <c r="H2496" s="17">
        <v>9520</v>
      </c>
      <c r="I2496" s="48" t="s">
        <v>327</v>
      </c>
    </row>
    <row r="2497" spans="2:9" x14ac:dyDescent="0.3">
      <c r="B2497" s="16" t="s">
        <v>297</v>
      </c>
      <c r="C2497" s="16" t="s">
        <v>252</v>
      </c>
      <c r="D2497" s="16">
        <v>66</v>
      </c>
      <c r="E2497" s="16" t="s">
        <v>37</v>
      </c>
      <c r="F2497" s="16" t="s">
        <v>160</v>
      </c>
      <c r="G2497" s="87" t="s">
        <v>339</v>
      </c>
      <c r="H2497" s="17">
        <v>4310.2630150457035</v>
      </c>
      <c r="I2497" s="48" t="s">
        <v>327</v>
      </c>
    </row>
    <row r="2498" spans="2:9" x14ac:dyDescent="0.3">
      <c r="B2498" s="16" t="s">
        <v>297</v>
      </c>
      <c r="C2498" s="16" t="s">
        <v>252</v>
      </c>
      <c r="D2498" s="16">
        <v>67</v>
      </c>
      <c r="E2498" s="16" t="s">
        <v>39</v>
      </c>
      <c r="F2498" s="16" t="s">
        <v>160</v>
      </c>
      <c r="G2498" s="87" t="s">
        <v>340</v>
      </c>
      <c r="H2498" s="17">
        <v>4310.2630150457035</v>
      </c>
      <c r="I2498" s="48" t="s">
        <v>327</v>
      </c>
    </row>
    <row r="2499" spans="2:9" x14ac:dyDescent="0.3">
      <c r="B2499" s="16" t="s">
        <v>297</v>
      </c>
      <c r="C2499" s="16" t="s">
        <v>252</v>
      </c>
      <c r="D2499" s="16">
        <v>77</v>
      </c>
      <c r="E2499" s="16" t="s">
        <v>41</v>
      </c>
      <c r="F2499" s="16" t="s">
        <v>160</v>
      </c>
      <c r="G2499" s="87" t="s">
        <v>341</v>
      </c>
      <c r="H2499" s="17">
        <v>1725</v>
      </c>
      <c r="I2499" s="48" t="s">
        <v>342</v>
      </c>
    </row>
    <row r="2500" spans="2:9" x14ac:dyDescent="0.3">
      <c r="B2500" s="16" t="s">
        <v>297</v>
      </c>
      <c r="C2500" s="16" t="s">
        <v>252</v>
      </c>
      <c r="D2500" s="16">
        <v>87</v>
      </c>
      <c r="E2500" s="16" t="s">
        <v>43</v>
      </c>
      <c r="F2500" s="16" t="s">
        <v>160</v>
      </c>
      <c r="G2500" s="87" t="s">
        <v>343</v>
      </c>
      <c r="H2500" s="17">
        <v>3622.9549999999999</v>
      </c>
      <c r="I2500" s="48" t="s">
        <v>342</v>
      </c>
    </row>
    <row r="2501" spans="2:9" x14ac:dyDescent="0.3">
      <c r="B2501" s="16" t="s">
        <v>297</v>
      </c>
      <c r="C2501" s="16" t="s">
        <v>252</v>
      </c>
      <c r="D2501" s="16">
        <v>102</v>
      </c>
      <c r="E2501" s="16" t="s">
        <v>45</v>
      </c>
      <c r="F2501" s="16" t="s">
        <v>160</v>
      </c>
      <c r="G2501" s="87" t="s">
        <v>344</v>
      </c>
      <c r="H2501" s="17">
        <v>610.65112034686229</v>
      </c>
      <c r="I2501" s="48" t="s">
        <v>342</v>
      </c>
    </row>
    <row r="2502" spans="2:9" x14ac:dyDescent="0.3">
      <c r="B2502" s="16" t="s">
        <v>297</v>
      </c>
      <c r="C2502" s="16" t="s">
        <v>252</v>
      </c>
      <c r="D2502" s="16">
        <v>113</v>
      </c>
      <c r="E2502" s="16" t="s">
        <v>47</v>
      </c>
      <c r="F2502" s="16" t="s">
        <v>146</v>
      </c>
      <c r="G2502" s="87" t="s">
        <v>345</v>
      </c>
      <c r="H2502" s="17">
        <v>689724</v>
      </c>
      <c r="I2502" s="48" t="s">
        <v>346</v>
      </c>
    </row>
    <row r="2503" spans="2:9" x14ac:dyDescent="0.3">
      <c r="B2503" s="16" t="s">
        <v>297</v>
      </c>
      <c r="C2503" s="16" t="s">
        <v>252</v>
      </c>
      <c r="D2503" s="16">
        <v>114</v>
      </c>
      <c r="E2503" s="16" t="s">
        <v>49</v>
      </c>
      <c r="F2503" s="16" t="s">
        <v>146</v>
      </c>
      <c r="G2503" s="87" t="s">
        <v>347</v>
      </c>
      <c r="H2503" s="17">
        <v>730184</v>
      </c>
      <c r="I2503" s="48" t="s">
        <v>346</v>
      </c>
    </row>
    <row r="2504" spans="2:9" x14ac:dyDescent="0.3">
      <c r="B2504" s="16" t="s">
        <v>297</v>
      </c>
      <c r="C2504" s="16" t="s">
        <v>252</v>
      </c>
      <c r="D2504" s="16">
        <v>118</v>
      </c>
      <c r="E2504" s="16" t="s">
        <v>51</v>
      </c>
      <c r="F2504" s="16" t="s">
        <v>146</v>
      </c>
      <c r="G2504" s="87" t="s">
        <v>348</v>
      </c>
      <c r="H2504" s="17">
        <v>583071</v>
      </c>
      <c r="I2504" s="48" t="s">
        <v>346</v>
      </c>
    </row>
    <row r="2505" spans="2:9" x14ac:dyDescent="0.3">
      <c r="B2505" s="16" t="s">
        <v>297</v>
      </c>
      <c r="C2505" s="16" t="s">
        <v>252</v>
      </c>
      <c r="D2505" s="16">
        <v>131</v>
      </c>
      <c r="E2505" s="16" t="s">
        <v>53</v>
      </c>
      <c r="F2505" s="16" t="s">
        <v>146</v>
      </c>
      <c r="G2505" s="87" t="s">
        <v>349</v>
      </c>
      <c r="H2505" s="17">
        <v>7926.7463652519828</v>
      </c>
      <c r="I2505" s="48" t="s">
        <v>337</v>
      </c>
    </row>
    <row r="2506" spans="2:9" x14ac:dyDescent="0.3">
      <c r="B2506" s="16" t="s">
        <v>297</v>
      </c>
      <c r="C2506" s="16" t="s">
        <v>252</v>
      </c>
      <c r="D2506" s="16">
        <v>137</v>
      </c>
      <c r="E2506" s="16" t="s">
        <v>55</v>
      </c>
      <c r="F2506" s="16" t="s">
        <v>160</v>
      </c>
      <c r="G2506" s="87" t="s">
        <v>350</v>
      </c>
      <c r="H2506" s="17">
        <v>8284.3754368187456</v>
      </c>
      <c r="I2506" s="48" t="s">
        <v>351</v>
      </c>
    </row>
    <row r="2507" spans="2:9" x14ac:dyDescent="0.3">
      <c r="B2507" s="16" t="s">
        <v>297</v>
      </c>
      <c r="C2507" s="16" t="s">
        <v>252</v>
      </c>
      <c r="D2507" s="16">
        <v>143</v>
      </c>
      <c r="E2507" s="16" t="s">
        <v>57</v>
      </c>
      <c r="F2507" s="16" t="s">
        <v>335</v>
      </c>
      <c r="G2507" s="87" t="s">
        <v>352</v>
      </c>
      <c r="H2507" s="17">
        <v>2688.02</v>
      </c>
      <c r="I2507" s="48" t="s">
        <v>342</v>
      </c>
    </row>
    <row r="2508" spans="2:9" x14ac:dyDescent="0.3">
      <c r="B2508" s="16" t="s">
        <v>297</v>
      </c>
      <c r="C2508" s="16" t="s">
        <v>252</v>
      </c>
      <c r="D2508" s="16">
        <v>155</v>
      </c>
      <c r="E2508" s="16" t="s">
        <v>59</v>
      </c>
      <c r="F2508" s="16" t="s">
        <v>147</v>
      </c>
      <c r="G2508" s="87" t="s">
        <v>353</v>
      </c>
      <c r="H2508" s="17">
        <v>30965.205772335237</v>
      </c>
      <c r="I2508" s="48" t="s">
        <v>354</v>
      </c>
    </row>
    <row r="2509" spans="2:9" x14ac:dyDescent="0.3">
      <c r="B2509" s="16" t="s">
        <v>297</v>
      </c>
      <c r="C2509" s="16" t="s">
        <v>252</v>
      </c>
      <c r="D2509" s="16">
        <v>156</v>
      </c>
      <c r="E2509" s="16" t="s">
        <v>61</v>
      </c>
      <c r="F2509" s="16" t="s">
        <v>147</v>
      </c>
      <c r="G2509" s="87" t="s">
        <v>355</v>
      </c>
      <c r="H2509" s="17">
        <v>13376.968893648824</v>
      </c>
      <c r="I2509" s="48" t="s">
        <v>354</v>
      </c>
    </row>
    <row r="2510" spans="2:9" x14ac:dyDescent="0.3">
      <c r="B2510" s="16" t="s">
        <v>297</v>
      </c>
      <c r="C2510" s="16" t="s">
        <v>252</v>
      </c>
      <c r="D2510" s="16">
        <v>222</v>
      </c>
      <c r="E2510" s="16" t="s">
        <v>63</v>
      </c>
      <c r="F2510" s="16" t="s">
        <v>146</v>
      </c>
      <c r="G2510" s="87" t="s">
        <v>356</v>
      </c>
      <c r="H2510" s="17">
        <v>90874.708100111326</v>
      </c>
      <c r="I2510" s="48" t="s">
        <v>329</v>
      </c>
    </row>
    <row r="2511" spans="2:9" x14ac:dyDescent="0.3">
      <c r="B2511" s="16" t="s">
        <v>297</v>
      </c>
      <c r="C2511" s="16" t="s">
        <v>252</v>
      </c>
      <c r="D2511" s="16">
        <v>224</v>
      </c>
      <c r="E2511" s="16" t="s">
        <v>65</v>
      </c>
      <c r="F2511" s="16" t="s">
        <v>146</v>
      </c>
      <c r="G2511" s="87" t="s">
        <v>357</v>
      </c>
      <c r="H2511" s="17">
        <v>90874.708100111326</v>
      </c>
      <c r="I2511" s="48" t="s">
        <v>329</v>
      </c>
    </row>
    <row r="2512" spans="2:9" x14ac:dyDescent="0.3">
      <c r="B2512" s="16" t="s">
        <v>297</v>
      </c>
      <c r="C2512" s="16" t="s">
        <v>252</v>
      </c>
      <c r="D2512" s="16">
        <v>229</v>
      </c>
      <c r="E2512" s="16" t="s">
        <v>67</v>
      </c>
      <c r="F2512" s="16" t="s">
        <v>146</v>
      </c>
      <c r="G2512" s="87" t="s">
        <v>358</v>
      </c>
      <c r="H2512" s="17">
        <v>29417.485773409211</v>
      </c>
      <c r="I2512" s="48" t="s">
        <v>329</v>
      </c>
    </row>
    <row r="2513" spans="2:9" x14ac:dyDescent="0.3">
      <c r="B2513" s="16" t="s">
        <v>297</v>
      </c>
      <c r="C2513" s="16" t="s">
        <v>252</v>
      </c>
      <c r="D2513" s="16">
        <v>232</v>
      </c>
      <c r="E2513" s="16" t="s">
        <v>69</v>
      </c>
      <c r="F2513" s="16" t="s">
        <v>146</v>
      </c>
      <c r="G2513" s="87" t="s">
        <v>359</v>
      </c>
      <c r="H2513" s="17">
        <v>81936.212221411843</v>
      </c>
      <c r="I2513" s="48" t="s">
        <v>329</v>
      </c>
    </row>
    <row r="2514" spans="2:9" x14ac:dyDescent="0.3">
      <c r="B2514" s="16" t="s">
        <v>297</v>
      </c>
      <c r="C2514" s="16" t="s">
        <v>252</v>
      </c>
      <c r="D2514" s="16">
        <v>237</v>
      </c>
      <c r="E2514" s="16" t="s">
        <v>70</v>
      </c>
      <c r="F2514" s="16" t="s">
        <v>146</v>
      </c>
      <c r="G2514" s="87" t="s">
        <v>360</v>
      </c>
      <c r="H2514" s="17">
        <v>81936.212221411843</v>
      </c>
      <c r="I2514" s="48" t="s">
        <v>329</v>
      </c>
    </row>
    <row r="2515" spans="2:9" x14ac:dyDescent="0.3">
      <c r="B2515" s="16" t="s">
        <v>297</v>
      </c>
      <c r="C2515" s="16" t="s">
        <v>252</v>
      </c>
      <c r="D2515" s="16">
        <v>238</v>
      </c>
      <c r="E2515" s="16" t="s">
        <v>71</v>
      </c>
      <c r="F2515" s="16" t="s">
        <v>146</v>
      </c>
      <c r="G2515" s="87" t="s">
        <v>361</v>
      </c>
      <c r="H2515" s="17">
        <v>81936.212221411843</v>
      </c>
      <c r="I2515" s="48" t="s">
        <v>329</v>
      </c>
    </row>
    <row r="2516" spans="2:9" x14ac:dyDescent="0.3">
      <c r="B2516" s="16" t="s">
        <v>297</v>
      </c>
      <c r="C2516" s="16" t="s">
        <v>252</v>
      </c>
      <c r="D2516" s="16">
        <v>241</v>
      </c>
      <c r="E2516" s="16" t="s">
        <v>72</v>
      </c>
      <c r="F2516" s="16" t="s">
        <v>146</v>
      </c>
      <c r="G2516" s="87" t="s">
        <v>362</v>
      </c>
      <c r="H2516" s="17">
        <v>72997.716342712374</v>
      </c>
      <c r="I2516" s="48" t="s">
        <v>329</v>
      </c>
    </row>
    <row r="2517" spans="2:9" x14ac:dyDescent="0.3">
      <c r="B2517" s="16" t="s">
        <v>297</v>
      </c>
      <c r="C2517" s="16" t="s">
        <v>252</v>
      </c>
      <c r="D2517" s="16">
        <v>242</v>
      </c>
      <c r="E2517" s="16" t="s">
        <v>73</v>
      </c>
      <c r="F2517" s="16" t="s">
        <v>146</v>
      </c>
      <c r="G2517" s="87" t="s">
        <v>363</v>
      </c>
      <c r="H2517" s="17">
        <v>72997.716342712374</v>
      </c>
      <c r="I2517" s="48" t="s">
        <v>329</v>
      </c>
    </row>
    <row r="2518" spans="2:9" x14ac:dyDescent="0.3">
      <c r="B2518" s="16" t="s">
        <v>297</v>
      </c>
      <c r="C2518" s="16" t="s">
        <v>252</v>
      </c>
      <c r="D2518" s="16">
        <v>245</v>
      </c>
      <c r="E2518" s="16" t="s">
        <v>74</v>
      </c>
      <c r="F2518" s="16" t="s">
        <v>146</v>
      </c>
      <c r="G2518" s="87" t="s">
        <v>364</v>
      </c>
      <c r="H2518" s="17">
        <v>40974.355184391396</v>
      </c>
      <c r="I2518" s="48" t="s">
        <v>329</v>
      </c>
    </row>
    <row r="2519" spans="2:9" x14ac:dyDescent="0.3">
      <c r="B2519" s="16" t="s">
        <v>297</v>
      </c>
      <c r="C2519" s="16" t="s">
        <v>252</v>
      </c>
      <c r="D2519" s="16">
        <v>273</v>
      </c>
      <c r="E2519" s="16" t="s">
        <v>75</v>
      </c>
      <c r="F2519" s="16" t="s">
        <v>146</v>
      </c>
      <c r="G2519" s="87" t="s">
        <v>365</v>
      </c>
      <c r="H2519" s="17">
        <v>476818.0795622755</v>
      </c>
      <c r="I2519" s="48" t="s">
        <v>346</v>
      </c>
    </row>
    <row r="2520" spans="2:9" x14ac:dyDescent="0.3">
      <c r="B2520" s="16" t="s">
        <v>297</v>
      </c>
      <c r="C2520" s="16" t="s">
        <v>252</v>
      </c>
      <c r="D2520" s="16">
        <v>284</v>
      </c>
      <c r="E2520" s="16" t="s">
        <v>76</v>
      </c>
      <c r="F2520" s="16" t="s">
        <v>146</v>
      </c>
      <c r="G2520" s="87" t="s">
        <v>366</v>
      </c>
      <c r="H2520" s="17">
        <v>44126.228660113818</v>
      </c>
      <c r="I2520" s="48" t="s">
        <v>329</v>
      </c>
    </row>
    <row r="2521" spans="2:9" x14ac:dyDescent="0.3">
      <c r="B2521" s="16" t="s">
        <v>297</v>
      </c>
      <c r="C2521" s="16" t="s">
        <v>252</v>
      </c>
      <c r="D2521" s="16">
        <v>304</v>
      </c>
      <c r="E2521" s="16" t="s">
        <v>77</v>
      </c>
      <c r="F2521" s="16" t="s">
        <v>165</v>
      </c>
      <c r="G2521" s="87" t="s">
        <v>367</v>
      </c>
      <c r="H2521" s="17">
        <v>1491.1119185291211</v>
      </c>
      <c r="I2521" s="48" t="s">
        <v>368</v>
      </c>
    </row>
    <row r="2522" spans="2:9" x14ac:dyDescent="0.3">
      <c r="B2522" s="16" t="s">
        <v>297</v>
      </c>
      <c r="C2522" s="16" t="s">
        <v>252</v>
      </c>
      <c r="D2522" s="16">
        <v>305</v>
      </c>
      <c r="E2522" s="16" t="s">
        <v>78</v>
      </c>
      <c r="F2522" s="16" t="s">
        <v>165</v>
      </c>
      <c r="G2522" s="87" t="s">
        <v>369</v>
      </c>
      <c r="H2522" s="17">
        <v>10741.705465751824</v>
      </c>
      <c r="I2522" s="48" t="s">
        <v>368</v>
      </c>
    </row>
    <row r="2523" spans="2:9" x14ac:dyDescent="0.3">
      <c r="B2523" s="16" t="s">
        <v>297</v>
      </c>
      <c r="C2523" s="16" t="s">
        <v>252</v>
      </c>
      <c r="D2523" s="20">
        <v>426</v>
      </c>
      <c r="E2523" s="20" t="s">
        <v>79</v>
      </c>
      <c r="F2523" s="20" t="s">
        <v>146</v>
      </c>
      <c r="G2523" s="88" t="s">
        <v>370</v>
      </c>
      <c r="H2523" s="21">
        <v>66457.20292131562</v>
      </c>
      <c r="I2523" s="49" t="s">
        <v>329</v>
      </c>
    </row>
    <row r="2524" spans="2:9" x14ac:dyDescent="0.3">
      <c r="B2524" s="16" t="s">
        <v>297</v>
      </c>
      <c r="C2524" s="16" t="s">
        <v>253</v>
      </c>
      <c r="D2524" s="16">
        <v>4</v>
      </c>
      <c r="E2524" s="16" t="s">
        <v>5</v>
      </c>
      <c r="F2524" s="16" t="s">
        <v>160</v>
      </c>
      <c r="G2524" s="87" t="s">
        <v>326</v>
      </c>
      <c r="H2524" s="17">
        <v>4210.7320322285432</v>
      </c>
      <c r="I2524" s="48" t="s">
        <v>327</v>
      </c>
    </row>
    <row r="2525" spans="2:9" x14ac:dyDescent="0.3">
      <c r="B2525" s="16" t="s">
        <v>297</v>
      </c>
      <c r="C2525" s="16" t="s">
        <v>253</v>
      </c>
      <c r="D2525" s="16">
        <v>17</v>
      </c>
      <c r="E2525" s="16" t="s">
        <v>9</v>
      </c>
      <c r="F2525" s="16" t="s">
        <v>146</v>
      </c>
      <c r="G2525" s="87" t="s">
        <v>328</v>
      </c>
      <c r="H2525" s="17">
        <v>96833.705352577643</v>
      </c>
      <c r="I2525" s="48" t="s">
        <v>329</v>
      </c>
    </row>
    <row r="2526" spans="2:9" x14ac:dyDescent="0.3">
      <c r="B2526" s="16" t="s">
        <v>297</v>
      </c>
      <c r="C2526" s="16" t="s">
        <v>253</v>
      </c>
      <c r="D2526" s="16">
        <v>21</v>
      </c>
      <c r="E2526" s="16" t="s">
        <v>13</v>
      </c>
      <c r="F2526" s="16" t="s">
        <v>146</v>
      </c>
      <c r="G2526" s="87" t="s">
        <v>330</v>
      </c>
      <c r="H2526" s="17">
        <v>101304.31063866876</v>
      </c>
      <c r="I2526" s="48" t="s">
        <v>329</v>
      </c>
    </row>
    <row r="2527" spans="2:9" x14ac:dyDescent="0.3">
      <c r="B2527" s="16" t="s">
        <v>297</v>
      </c>
      <c r="C2527" s="16" t="s">
        <v>253</v>
      </c>
      <c r="D2527" s="16">
        <v>28</v>
      </c>
      <c r="E2527" s="16" t="s">
        <v>17</v>
      </c>
      <c r="F2527" s="16" t="s">
        <v>146</v>
      </c>
      <c r="G2527" s="87" t="s">
        <v>331</v>
      </c>
      <c r="H2527" s="17">
        <v>87895.209473878189</v>
      </c>
      <c r="I2527" s="48" t="s">
        <v>329</v>
      </c>
    </row>
    <row r="2528" spans="2:9" x14ac:dyDescent="0.3">
      <c r="B2528" s="16" t="s">
        <v>297</v>
      </c>
      <c r="C2528" s="16" t="s">
        <v>253</v>
      </c>
      <c r="D2528" s="16">
        <v>29</v>
      </c>
      <c r="E2528" s="16" t="s">
        <v>21</v>
      </c>
      <c r="F2528" s="16" t="s">
        <v>146</v>
      </c>
      <c r="G2528" s="87" t="s">
        <v>332</v>
      </c>
      <c r="H2528" s="17">
        <v>87895.209473878189</v>
      </c>
      <c r="I2528" s="48" t="s">
        <v>329</v>
      </c>
    </row>
    <row r="2529" spans="2:9" x14ac:dyDescent="0.3">
      <c r="B2529" s="16" t="s">
        <v>297</v>
      </c>
      <c r="C2529" s="16" t="s">
        <v>253</v>
      </c>
      <c r="D2529" s="16">
        <v>30</v>
      </c>
      <c r="E2529" s="16" t="s">
        <v>25</v>
      </c>
      <c r="F2529" s="16" t="s">
        <v>146</v>
      </c>
      <c r="G2529" s="87" t="s">
        <v>333</v>
      </c>
      <c r="H2529" s="17">
        <v>87895.209473878189</v>
      </c>
      <c r="I2529" s="48" t="s">
        <v>329</v>
      </c>
    </row>
    <row r="2530" spans="2:9" x14ac:dyDescent="0.3">
      <c r="B2530" s="16" t="s">
        <v>297</v>
      </c>
      <c r="C2530" s="16" t="s">
        <v>253</v>
      </c>
      <c r="D2530" s="16">
        <v>31</v>
      </c>
      <c r="E2530" s="16" t="s">
        <v>29</v>
      </c>
      <c r="F2530" s="16" t="s">
        <v>146</v>
      </c>
      <c r="G2530" s="87" t="s">
        <v>334</v>
      </c>
      <c r="H2530" s="17">
        <v>87895.209473878189</v>
      </c>
      <c r="I2530" s="48" t="s">
        <v>329</v>
      </c>
    </row>
    <row r="2531" spans="2:9" x14ac:dyDescent="0.3">
      <c r="B2531" s="16" t="s">
        <v>297</v>
      </c>
      <c r="C2531" s="16" t="s">
        <v>253</v>
      </c>
      <c r="D2531" s="16">
        <v>39</v>
      </c>
      <c r="E2531" s="16" t="s">
        <v>33</v>
      </c>
      <c r="F2531" s="16" t="s">
        <v>335</v>
      </c>
      <c r="G2531" s="87" t="s">
        <v>336</v>
      </c>
      <c r="H2531" s="17">
        <v>127.00087921146863</v>
      </c>
      <c r="I2531" s="48" t="s">
        <v>337</v>
      </c>
    </row>
    <row r="2532" spans="2:9" x14ac:dyDescent="0.3">
      <c r="B2532" s="16" t="s">
        <v>297</v>
      </c>
      <c r="C2532" s="16" t="s">
        <v>253</v>
      </c>
      <c r="D2532" s="16">
        <v>45</v>
      </c>
      <c r="E2532" s="16" t="s">
        <v>35</v>
      </c>
      <c r="F2532" s="16" t="s">
        <v>160</v>
      </c>
      <c r="G2532" s="87" t="s">
        <v>338</v>
      </c>
      <c r="H2532" s="17">
        <v>9520</v>
      </c>
      <c r="I2532" s="48" t="s">
        <v>327</v>
      </c>
    </row>
    <row r="2533" spans="2:9" x14ac:dyDescent="0.3">
      <c r="B2533" s="16" t="s">
        <v>297</v>
      </c>
      <c r="C2533" s="16" t="s">
        <v>253</v>
      </c>
      <c r="D2533" s="16">
        <v>66</v>
      </c>
      <c r="E2533" s="16" t="s">
        <v>37</v>
      </c>
      <c r="F2533" s="16" t="s">
        <v>160</v>
      </c>
      <c r="G2533" s="87" t="s">
        <v>339</v>
      </c>
      <c r="H2533" s="17">
        <v>4310.2630150457035</v>
      </c>
      <c r="I2533" s="48" t="s">
        <v>327</v>
      </c>
    </row>
    <row r="2534" spans="2:9" x14ac:dyDescent="0.3">
      <c r="B2534" s="16" t="s">
        <v>297</v>
      </c>
      <c r="C2534" s="16" t="s">
        <v>253</v>
      </c>
      <c r="D2534" s="16">
        <v>67</v>
      </c>
      <c r="E2534" s="16" t="s">
        <v>39</v>
      </c>
      <c r="F2534" s="16" t="s">
        <v>160</v>
      </c>
      <c r="G2534" s="87" t="s">
        <v>340</v>
      </c>
      <c r="H2534" s="17">
        <v>4310.2630150457035</v>
      </c>
      <c r="I2534" s="48" t="s">
        <v>327</v>
      </c>
    </row>
    <row r="2535" spans="2:9" x14ac:dyDescent="0.3">
      <c r="B2535" s="16" t="s">
        <v>297</v>
      </c>
      <c r="C2535" s="16" t="s">
        <v>253</v>
      </c>
      <c r="D2535" s="16">
        <v>77</v>
      </c>
      <c r="E2535" s="16" t="s">
        <v>41</v>
      </c>
      <c r="F2535" s="16" t="s">
        <v>160</v>
      </c>
      <c r="G2535" s="87" t="s">
        <v>341</v>
      </c>
      <c r="H2535" s="17">
        <v>1801.4000000000003</v>
      </c>
      <c r="I2535" s="48" t="s">
        <v>342</v>
      </c>
    </row>
    <row r="2536" spans="2:9" x14ac:dyDescent="0.3">
      <c r="B2536" s="16" t="s">
        <v>297</v>
      </c>
      <c r="C2536" s="16" t="s">
        <v>253</v>
      </c>
      <c r="D2536" s="16">
        <v>87</v>
      </c>
      <c r="E2536" s="16" t="s">
        <v>43</v>
      </c>
      <c r="F2536" s="16" t="s">
        <v>160</v>
      </c>
      <c r="G2536" s="87" t="s">
        <v>343</v>
      </c>
      <c r="H2536" s="17">
        <v>3622.9549999999999</v>
      </c>
      <c r="I2536" s="48" t="s">
        <v>342</v>
      </c>
    </row>
    <row r="2537" spans="2:9" x14ac:dyDescent="0.3">
      <c r="B2537" s="16" t="s">
        <v>297</v>
      </c>
      <c r="C2537" s="16" t="s">
        <v>253</v>
      </c>
      <c r="D2537" s="16">
        <v>102</v>
      </c>
      <c r="E2537" s="16" t="s">
        <v>45</v>
      </c>
      <c r="F2537" s="16" t="s">
        <v>160</v>
      </c>
      <c r="G2537" s="87" t="s">
        <v>344</v>
      </c>
      <c r="H2537" s="17">
        <v>650.60574833699388</v>
      </c>
      <c r="I2537" s="48" t="s">
        <v>342</v>
      </c>
    </row>
    <row r="2538" spans="2:9" x14ac:dyDescent="0.3">
      <c r="B2538" s="16" t="s">
        <v>297</v>
      </c>
      <c r="C2538" s="16" t="s">
        <v>253</v>
      </c>
      <c r="D2538" s="16">
        <v>113</v>
      </c>
      <c r="E2538" s="16" t="s">
        <v>47</v>
      </c>
      <c r="F2538" s="16" t="s">
        <v>146</v>
      </c>
      <c r="G2538" s="87" t="s">
        <v>345</v>
      </c>
      <c r="H2538" s="17">
        <v>689724</v>
      </c>
      <c r="I2538" s="48" t="s">
        <v>346</v>
      </c>
    </row>
    <row r="2539" spans="2:9" x14ac:dyDescent="0.3">
      <c r="B2539" s="16" t="s">
        <v>297</v>
      </c>
      <c r="C2539" s="16" t="s">
        <v>253</v>
      </c>
      <c r="D2539" s="16">
        <v>114</v>
      </c>
      <c r="E2539" s="16" t="s">
        <v>49</v>
      </c>
      <c r="F2539" s="16" t="s">
        <v>146</v>
      </c>
      <c r="G2539" s="87" t="s">
        <v>347</v>
      </c>
      <c r="H2539" s="17">
        <v>730184</v>
      </c>
      <c r="I2539" s="48" t="s">
        <v>346</v>
      </c>
    </row>
    <row r="2540" spans="2:9" x14ac:dyDescent="0.3">
      <c r="B2540" s="16" t="s">
        <v>297</v>
      </c>
      <c r="C2540" s="16" t="s">
        <v>253</v>
      </c>
      <c r="D2540" s="16">
        <v>118</v>
      </c>
      <c r="E2540" s="16" t="s">
        <v>51</v>
      </c>
      <c r="F2540" s="16" t="s">
        <v>146</v>
      </c>
      <c r="G2540" s="87" t="s">
        <v>348</v>
      </c>
      <c r="H2540" s="17">
        <v>585979.57999999996</v>
      </c>
      <c r="I2540" s="48" t="s">
        <v>346</v>
      </c>
    </row>
    <row r="2541" spans="2:9" x14ac:dyDescent="0.3">
      <c r="B2541" s="16" t="s">
        <v>297</v>
      </c>
      <c r="C2541" s="16" t="s">
        <v>253</v>
      </c>
      <c r="D2541" s="16">
        <v>131</v>
      </c>
      <c r="E2541" s="16" t="s">
        <v>53</v>
      </c>
      <c r="F2541" s="16" t="s">
        <v>146</v>
      </c>
      <c r="G2541" s="87" t="s">
        <v>349</v>
      </c>
      <c r="H2541" s="17">
        <v>7926.7463652519828</v>
      </c>
      <c r="I2541" s="48" t="s">
        <v>337</v>
      </c>
    </row>
    <row r="2542" spans="2:9" x14ac:dyDescent="0.3">
      <c r="B2542" s="16" t="s">
        <v>297</v>
      </c>
      <c r="C2542" s="16" t="s">
        <v>253</v>
      </c>
      <c r="D2542" s="16">
        <v>137</v>
      </c>
      <c r="E2542" s="16" t="s">
        <v>55</v>
      </c>
      <c r="F2542" s="16" t="s">
        <v>160</v>
      </c>
      <c r="G2542" s="87" t="s">
        <v>350</v>
      </c>
      <c r="H2542" s="17">
        <v>8284.3754368187456</v>
      </c>
      <c r="I2542" s="48" t="s">
        <v>351</v>
      </c>
    </row>
    <row r="2543" spans="2:9" x14ac:dyDescent="0.3">
      <c r="B2543" s="16" t="s">
        <v>297</v>
      </c>
      <c r="C2543" s="16" t="s">
        <v>253</v>
      </c>
      <c r="D2543" s="16">
        <v>143</v>
      </c>
      <c r="E2543" s="16" t="s">
        <v>57</v>
      </c>
      <c r="F2543" s="16" t="s">
        <v>335</v>
      </c>
      <c r="G2543" s="87" t="s">
        <v>352</v>
      </c>
      <c r="H2543" s="17">
        <v>2688.02</v>
      </c>
      <c r="I2543" s="48" t="s">
        <v>342</v>
      </c>
    </row>
    <row r="2544" spans="2:9" x14ac:dyDescent="0.3">
      <c r="B2544" s="16" t="s">
        <v>297</v>
      </c>
      <c r="C2544" s="16" t="s">
        <v>253</v>
      </c>
      <c r="D2544" s="16">
        <v>155</v>
      </c>
      <c r="E2544" s="16" t="s">
        <v>59</v>
      </c>
      <c r="F2544" s="16" t="s">
        <v>147</v>
      </c>
      <c r="G2544" s="87" t="s">
        <v>353</v>
      </c>
      <c r="H2544" s="17">
        <v>25701.120791038229</v>
      </c>
      <c r="I2544" s="48" t="s">
        <v>354</v>
      </c>
    </row>
    <row r="2545" spans="2:9" x14ac:dyDescent="0.3">
      <c r="B2545" s="16" t="s">
        <v>297</v>
      </c>
      <c r="C2545" s="16" t="s">
        <v>253</v>
      </c>
      <c r="D2545" s="16">
        <v>156</v>
      </c>
      <c r="E2545" s="16" t="s">
        <v>61</v>
      </c>
      <c r="F2545" s="16" t="s">
        <v>147</v>
      </c>
      <c r="G2545" s="87" t="s">
        <v>355</v>
      </c>
      <c r="H2545" s="17">
        <v>19526.658760034592</v>
      </c>
      <c r="I2545" s="48" t="s">
        <v>354</v>
      </c>
    </row>
    <row r="2546" spans="2:9" x14ac:dyDescent="0.3">
      <c r="B2546" s="16" t="s">
        <v>297</v>
      </c>
      <c r="C2546" s="16" t="s">
        <v>253</v>
      </c>
      <c r="D2546" s="16">
        <v>222</v>
      </c>
      <c r="E2546" s="16" t="s">
        <v>63</v>
      </c>
      <c r="F2546" s="16" t="s">
        <v>146</v>
      </c>
      <c r="G2546" s="87" t="s">
        <v>356</v>
      </c>
      <c r="H2546" s="17">
        <v>90874.708100111326</v>
      </c>
      <c r="I2546" s="48" t="s">
        <v>329</v>
      </c>
    </row>
    <row r="2547" spans="2:9" x14ac:dyDescent="0.3">
      <c r="B2547" s="16" t="s">
        <v>297</v>
      </c>
      <c r="C2547" s="16" t="s">
        <v>253</v>
      </c>
      <c r="D2547" s="16">
        <v>224</v>
      </c>
      <c r="E2547" s="16" t="s">
        <v>65</v>
      </c>
      <c r="F2547" s="16" t="s">
        <v>146</v>
      </c>
      <c r="G2547" s="87" t="s">
        <v>357</v>
      </c>
      <c r="H2547" s="17">
        <v>90874.708100111326</v>
      </c>
      <c r="I2547" s="48" t="s">
        <v>329</v>
      </c>
    </row>
    <row r="2548" spans="2:9" x14ac:dyDescent="0.3">
      <c r="B2548" s="16" t="s">
        <v>297</v>
      </c>
      <c r="C2548" s="16" t="s">
        <v>253</v>
      </c>
      <c r="D2548" s="16">
        <v>229</v>
      </c>
      <c r="E2548" s="16" t="s">
        <v>67</v>
      </c>
      <c r="F2548" s="16" t="s">
        <v>146</v>
      </c>
      <c r="G2548" s="87" t="s">
        <v>358</v>
      </c>
      <c r="H2548" s="17">
        <v>32774.484888564744</v>
      </c>
      <c r="I2548" s="48" t="s">
        <v>329</v>
      </c>
    </row>
    <row r="2549" spans="2:9" x14ac:dyDescent="0.3">
      <c r="B2549" s="16" t="s">
        <v>297</v>
      </c>
      <c r="C2549" s="16" t="s">
        <v>253</v>
      </c>
      <c r="D2549" s="16">
        <v>232</v>
      </c>
      <c r="E2549" s="16" t="s">
        <v>69</v>
      </c>
      <c r="F2549" s="16" t="s">
        <v>146</v>
      </c>
      <c r="G2549" s="87" t="s">
        <v>359</v>
      </c>
      <c r="H2549" s="17">
        <v>81936.212221411843</v>
      </c>
      <c r="I2549" s="48" t="s">
        <v>329</v>
      </c>
    </row>
    <row r="2550" spans="2:9" x14ac:dyDescent="0.3">
      <c r="B2550" s="16" t="s">
        <v>297</v>
      </c>
      <c r="C2550" s="16" t="s">
        <v>253</v>
      </c>
      <c r="D2550" s="16">
        <v>237</v>
      </c>
      <c r="E2550" s="16" t="s">
        <v>70</v>
      </c>
      <c r="F2550" s="16" t="s">
        <v>146</v>
      </c>
      <c r="G2550" s="87" t="s">
        <v>360</v>
      </c>
      <c r="H2550" s="17">
        <v>81936.212221411843</v>
      </c>
      <c r="I2550" s="48" t="s">
        <v>329</v>
      </c>
    </row>
    <row r="2551" spans="2:9" x14ac:dyDescent="0.3">
      <c r="B2551" s="16" t="s">
        <v>297</v>
      </c>
      <c r="C2551" s="16" t="s">
        <v>253</v>
      </c>
      <c r="D2551" s="16">
        <v>238</v>
      </c>
      <c r="E2551" s="16" t="s">
        <v>71</v>
      </c>
      <c r="F2551" s="16" t="s">
        <v>146</v>
      </c>
      <c r="G2551" s="87" t="s">
        <v>361</v>
      </c>
      <c r="H2551" s="17">
        <v>81936.212221411843</v>
      </c>
      <c r="I2551" s="48" t="s">
        <v>329</v>
      </c>
    </row>
    <row r="2552" spans="2:9" x14ac:dyDescent="0.3">
      <c r="B2552" s="16" t="s">
        <v>297</v>
      </c>
      <c r="C2552" s="16" t="s">
        <v>253</v>
      </c>
      <c r="D2552" s="16">
        <v>241</v>
      </c>
      <c r="E2552" s="16" t="s">
        <v>72</v>
      </c>
      <c r="F2552" s="16" t="s">
        <v>146</v>
      </c>
      <c r="G2552" s="87" t="s">
        <v>362</v>
      </c>
      <c r="H2552" s="17">
        <v>72997.716342712374</v>
      </c>
      <c r="I2552" s="48" t="s">
        <v>329</v>
      </c>
    </row>
    <row r="2553" spans="2:9" x14ac:dyDescent="0.3">
      <c r="B2553" s="16" t="s">
        <v>297</v>
      </c>
      <c r="C2553" s="16" t="s">
        <v>253</v>
      </c>
      <c r="D2553" s="16">
        <v>242</v>
      </c>
      <c r="E2553" s="16" t="s">
        <v>73</v>
      </c>
      <c r="F2553" s="16" t="s">
        <v>146</v>
      </c>
      <c r="G2553" s="87" t="s">
        <v>363</v>
      </c>
      <c r="H2553" s="17">
        <v>72997.716342712374</v>
      </c>
      <c r="I2553" s="48" t="s">
        <v>329</v>
      </c>
    </row>
    <row r="2554" spans="2:9" x14ac:dyDescent="0.3">
      <c r="B2554" s="16" t="s">
        <v>297</v>
      </c>
      <c r="C2554" s="16" t="s">
        <v>253</v>
      </c>
      <c r="D2554" s="16">
        <v>245</v>
      </c>
      <c r="E2554" s="16" t="s">
        <v>74</v>
      </c>
      <c r="F2554" s="16" t="s">
        <v>146</v>
      </c>
      <c r="G2554" s="87" t="s">
        <v>364</v>
      </c>
      <c r="H2554" s="17">
        <v>37556.705372686876</v>
      </c>
      <c r="I2554" s="48" t="s">
        <v>329</v>
      </c>
    </row>
    <row r="2555" spans="2:9" x14ac:dyDescent="0.3">
      <c r="B2555" s="16" t="s">
        <v>297</v>
      </c>
      <c r="C2555" s="16" t="s">
        <v>253</v>
      </c>
      <c r="D2555" s="16">
        <v>273</v>
      </c>
      <c r="E2555" s="16" t="s">
        <v>75</v>
      </c>
      <c r="F2555" s="16" t="s">
        <v>146</v>
      </c>
      <c r="G2555" s="87" t="s">
        <v>365</v>
      </c>
      <c r="H2555" s="17">
        <v>476818.0795622755</v>
      </c>
      <c r="I2555" s="48" t="s">
        <v>346</v>
      </c>
    </row>
    <row r="2556" spans="2:9" x14ac:dyDescent="0.3">
      <c r="B2556" s="16" t="s">
        <v>297</v>
      </c>
      <c r="C2556" s="16" t="s">
        <v>253</v>
      </c>
      <c r="D2556" s="16">
        <v>284</v>
      </c>
      <c r="E2556" s="16" t="s">
        <v>76</v>
      </c>
      <c r="F2556" s="16" t="s">
        <v>146</v>
      </c>
      <c r="G2556" s="87" t="s">
        <v>366</v>
      </c>
      <c r="H2556" s="17">
        <v>46182.22870661394</v>
      </c>
      <c r="I2556" s="48" t="s">
        <v>329</v>
      </c>
    </row>
    <row r="2557" spans="2:9" x14ac:dyDescent="0.3">
      <c r="B2557" s="16" t="s">
        <v>297</v>
      </c>
      <c r="C2557" s="16" t="s">
        <v>253</v>
      </c>
      <c r="D2557" s="16">
        <v>304</v>
      </c>
      <c r="E2557" s="16" t="s">
        <v>77</v>
      </c>
      <c r="F2557" s="16" t="s">
        <v>165</v>
      </c>
      <c r="G2557" s="87" t="s">
        <v>367</v>
      </c>
      <c r="H2557" s="17">
        <v>1491.1119185291211</v>
      </c>
      <c r="I2557" s="48" t="s">
        <v>368</v>
      </c>
    </row>
    <row r="2558" spans="2:9" x14ac:dyDescent="0.3">
      <c r="B2558" s="16" t="s">
        <v>297</v>
      </c>
      <c r="C2558" s="16" t="s">
        <v>253</v>
      </c>
      <c r="D2558" s="16">
        <v>305</v>
      </c>
      <c r="E2558" s="16" t="s">
        <v>78</v>
      </c>
      <c r="F2558" s="16" t="s">
        <v>165</v>
      </c>
      <c r="G2558" s="87" t="s">
        <v>369</v>
      </c>
      <c r="H2558" s="17">
        <v>10741.705465751824</v>
      </c>
      <c r="I2558" s="48" t="s">
        <v>368</v>
      </c>
    </row>
    <row r="2559" spans="2:9" x14ac:dyDescent="0.3">
      <c r="B2559" s="16" t="s">
        <v>297</v>
      </c>
      <c r="C2559" s="16" t="s">
        <v>253</v>
      </c>
      <c r="D2559" s="20">
        <v>426</v>
      </c>
      <c r="E2559" s="20" t="s">
        <v>79</v>
      </c>
      <c r="F2559" s="20" t="s">
        <v>146</v>
      </c>
      <c r="G2559" s="88" t="s">
        <v>370</v>
      </c>
      <c r="H2559" s="21">
        <v>66457.20292131562</v>
      </c>
      <c r="I2559" s="49" t="s">
        <v>329</v>
      </c>
    </row>
    <row r="2560" spans="2:9" x14ac:dyDescent="0.3">
      <c r="B2560" s="16" t="s">
        <v>297</v>
      </c>
      <c r="C2560" s="16" t="s">
        <v>254</v>
      </c>
      <c r="D2560" s="16">
        <v>4</v>
      </c>
      <c r="E2560" s="16" t="s">
        <v>5</v>
      </c>
      <c r="F2560" s="16" t="s">
        <v>160</v>
      </c>
      <c r="G2560" s="87" t="s">
        <v>326</v>
      </c>
      <c r="H2560" s="17">
        <v>4210.7320322285432</v>
      </c>
      <c r="I2560" s="48" t="s">
        <v>327</v>
      </c>
    </row>
    <row r="2561" spans="2:9" x14ac:dyDescent="0.3">
      <c r="B2561" s="16" t="s">
        <v>297</v>
      </c>
      <c r="C2561" s="16" t="s">
        <v>254</v>
      </c>
      <c r="D2561" s="16">
        <v>17</v>
      </c>
      <c r="E2561" s="16" t="s">
        <v>9</v>
      </c>
      <c r="F2561" s="16" t="s">
        <v>146</v>
      </c>
      <c r="G2561" s="87" t="s">
        <v>328</v>
      </c>
      <c r="H2561" s="17">
        <v>96833.705352577643</v>
      </c>
      <c r="I2561" s="48" t="s">
        <v>329</v>
      </c>
    </row>
    <row r="2562" spans="2:9" x14ac:dyDescent="0.3">
      <c r="B2562" s="16" t="s">
        <v>297</v>
      </c>
      <c r="C2562" s="16" t="s">
        <v>254</v>
      </c>
      <c r="D2562" s="16">
        <v>21</v>
      </c>
      <c r="E2562" s="16" t="s">
        <v>13</v>
      </c>
      <c r="F2562" s="16" t="s">
        <v>146</v>
      </c>
      <c r="G2562" s="87" t="s">
        <v>330</v>
      </c>
      <c r="H2562" s="17">
        <v>121565.59467676768</v>
      </c>
      <c r="I2562" s="48" t="s">
        <v>329</v>
      </c>
    </row>
    <row r="2563" spans="2:9" x14ac:dyDescent="0.3">
      <c r="B2563" s="16" t="s">
        <v>297</v>
      </c>
      <c r="C2563" s="16" t="s">
        <v>254</v>
      </c>
      <c r="D2563" s="16">
        <v>28</v>
      </c>
      <c r="E2563" s="16" t="s">
        <v>17</v>
      </c>
      <c r="F2563" s="16" t="s">
        <v>146</v>
      </c>
      <c r="G2563" s="87" t="s">
        <v>331</v>
      </c>
      <c r="H2563" s="17">
        <v>87895.209473878189</v>
      </c>
      <c r="I2563" s="48" t="s">
        <v>329</v>
      </c>
    </row>
    <row r="2564" spans="2:9" x14ac:dyDescent="0.3">
      <c r="B2564" s="16" t="s">
        <v>297</v>
      </c>
      <c r="C2564" s="16" t="s">
        <v>254</v>
      </c>
      <c r="D2564" s="16">
        <v>29</v>
      </c>
      <c r="E2564" s="16" t="s">
        <v>21</v>
      </c>
      <c r="F2564" s="16" t="s">
        <v>146</v>
      </c>
      <c r="G2564" s="87" t="s">
        <v>332</v>
      </c>
      <c r="H2564" s="17">
        <v>87895.209473878189</v>
      </c>
      <c r="I2564" s="48" t="s">
        <v>329</v>
      </c>
    </row>
    <row r="2565" spans="2:9" x14ac:dyDescent="0.3">
      <c r="B2565" s="16" t="s">
        <v>297</v>
      </c>
      <c r="C2565" s="16" t="s">
        <v>254</v>
      </c>
      <c r="D2565" s="16">
        <v>30</v>
      </c>
      <c r="E2565" s="16" t="s">
        <v>25</v>
      </c>
      <c r="F2565" s="16" t="s">
        <v>146</v>
      </c>
      <c r="G2565" s="87" t="s">
        <v>333</v>
      </c>
      <c r="H2565" s="17">
        <v>87895.209473878189</v>
      </c>
      <c r="I2565" s="48" t="s">
        <v>329</v>
      </c>
    </row>
    <row r="2566" spans="2:9" x14ac:dyDescent="0.3">
      <c r="B2566" s="16" t="s">
        <v>297</v>
      </c>
      <c r="C2566" s="16" t="s">
        <v>254</v>
      </c>
      <c r="D2566" s="16">
        <v>31</v>
      </c>
      <c r="E2566" s="16" t="s">
        <v>29</v>
      </c>
      <c r="F2566" s="16" t="s">
        <v>146</v>
      </c>
      <c r="G2566" s="87" t="s">
        <v>334</v>
      </c>
      <c r="H2566" s="17">
        <v>87895.209473878189</v>
      </c>
      <c r="I2566" s="48" t="s">
        <v>329</v>
      </c>
    </row>
    <row r="2567" spans="2:9" x14ac:dyDescent="0.3">
      <c r="B2567" s="16" t="s">
        <v>297</v>
      </c>
      <c r="C2567" s="16" t="s">
        <v>254</v>
      </c>
      <c r="D2567" s="16">
        <v>39</v>
      </c>
      <c r="E2567" s="16" t="s">
        <v>33</v>
      </c>
      <c r="F2567" s="16" t="s">
        <v>335</v>
      </c>
      <c r="G2567" s="87" t="s">
        <v>336</v>
      </c>
      <c r="H2567" s="17">
        <v>127.00087921146863</v>
      </c>
      <c r="I2567" s="48" t="s">
        <v>337</v>
      </c>
    </row>
    <row r="2568" spans="2:9" x14ac:dyDescent="0.3">
      <c r="B2568" s="16" t="s">
        <v>297</v>
      </c>
      <c r="C2568" s="16" t="s">
        <v>254</v>
      </c>
      <c r="D2568" s="16">
        <v>45</v>
      </c>
      <c r="E2568" s="16" t="s">
        <v>35</v>
      </c>
      <c r="F2568" s="16" t="s">
        <v>160</v>
      </c>
      <c r="G2568" s="87" t="s">
        <v>338</v>
      </c>
      <c r="H2568" s="17">
        <v>9520</v>
      </c>
      <c r="I2568" s="48" t="s">
        <v>327</v>
      </c>
    </row>
    <row r="2569" spans="2:9" x14ac:dyDescent="0.3">
      <c r="B2569" s="16" t="s">
        <v>297</v>
      </c>
      <c r="C2569" s="16" t="s">
        <v>254</v>
      </c>
      <c r="D2569" s="16">
        <v>66</v>
      </c>
      <c r="E2569" s="16" t="s">
        <v>37</v>
      </c>
      <c r="F2569" s="16" t="s">
        <v>160</v>
      </c>
      <c r="G2569" s="87" t="s">
        <v>339</v>
      </c>
      <c r="H2569" s="17">
        <v>4310.2630150457035</v>
      </c>
      <c r="I2569" s="48" t="s">
        <v>327</v>
      </c>
    </row>
    <row r="2570" spans="2:9" x14ac:dyDescent="0.3">
      <c r="B2570" s="16" t="s">
        <v>297</v>
      </c>
      <c r="C2570" s="16" t="s">
        <v>254</v>
      </c>
      <c r="D2570" s="16">
        <v>67</v>
      </c>
      <c r="E2570" s="16" t="s">
        <v>39</v>
      </c>
      <c r="F2570" s="16" t="s">
        <v>160</v>
      </c>
      <c r="G2570" s="87" t="s">
        <v>340</v>
      </c>
      <c r="H2570" s="17">
        <v>4310.2630150457035</v>
      </c>
      <c r="I2570" s="48" t="s">
        <v>327</v>
      </c>
    </row>
    <row r="2571" spans="2:9" x14ac:dyDescent="0.3">
      <c r="B2571" s="16" t="s">
        <v>297</v>
      </c>
      <c r="C2571" s="16" t="s">
        <v>254</v>
      </c>
      <c r="D2571" s="16">
        <v>77</v>
      </c>
      <c r="E2571" s="16" t="s">
        <v>41</v>
      </c>
      <c r="F2571" s="16" t="s">
        <v>160</v>
      </c>
      <c r="G2571" s="87" t="s">
        <v>341</v>
      </c>
      <c r="H2571" s="17">
        <v>1145.3047373144889</v>
      </c>
      <c r="I2571" s="48" t="s">
        <v>342</v>
      </c>
    </row>
    <row r="2572" spans="2:9" x14ac:dyDescent="0.3">
      <c r="B2572" s="16" t="s">
        <v>297</v>
      </c>
      <c r="C2572" s="16" t="s">
        <v>254</v>
      </c>
      <c r="D2572" s="16">
        <v>87</v>
      </c>
      <c r="E2572" s="16" t="s">
        <v>43</v>
      </c>
      <c r="F2572" s="16" t="s">
        <v>160</v>
      </c>
      <c r="G2572" s="87" t="s">
        <v>343</v>
      </c>
      <c r="H2572" s="17">
        <v>3622.9549999999999</v>
      </c>
      <c r="I2572" s="48" t="s">
        <v>342</v>
      </c>
    </row>
    <row r="2573" spans="2:9" x14ac:dyDescent="0.3">
      <c r="B2573" s="16" t="s">
        <v>297</v>
      </c>
      <c r="C2573" s="16" t="s">
        <v>254</v>
      </c>
      <c r="D2573" s="16">
        <v>102</v>
      </c>
      <c r="E2573" s="16" t="s">
        <v>45</v>
      </c>
      <c r="F2573" s="16" t="s">
        <v>160</v>
      </c>
      <c r="G2573" s="87" t="s">
        <v>344</v>
      </c>
      <c r="H2573" s="17">
        <v>650.60574833699388</v>
      </c>
      <c r="I2573" s="48" t="s">
        <v>342</v>
      </c>
    </row>
    <row r="2574" spans="2:9" x14ac:dyDescent="0.3">
      <c r="B2574" s="16" t="s">
        <v>297</v>
      </c>
      <c r="C2574" s="16" t="s">
        <v>254</v>
      </c>
      <c r="D2574" s="16">
        <v>113</v>
      </c>
      <c r="E2574" s="16" t="s">
        <v>47</v>
      </c>
      <c r="F2574" s="16" t="s">
        <v>146</v>
      </c>
      <c r="G2574" s="87" t="s">
        <v>345</v>
      </c>
      <c r="H2574" s="17">
        <v>650905.01</v>
      </c>
      <c r="I2574" s="48" t="s">
        <v>346</v>
      </c>
    </row>
    <row r="2575" spans="2:9" x14ac:dyDescent="0.3">
      <c r="B2575" s="16" t="s">
        <v>297</v>
      </c>
      <c r="C2575" s="16" t="s">
        <v>254</v>
      </c>
      <c r="D2575" s="16">
        <v>114</v>
      </c>
      <c r="E2575" s="16" t="s">
        <v>49</v>
      </c>
      <c r="F2575" s="16" t="s">
        <v>146</v>
      </c>
      <c r="G2575" s="87" t="s">
        <v>347</v>
      </c>
      <c r="H2575" s="17">
        <v>730184</v>
      </c>
      <c r="I2575" s="48" t="s">
        <v>346</v>
      </c>
    </row>
    <row r="2576" spans="2:9" x14ac:dyDescent="0.3">
      <c r="B2576" s="16" t="s">
        <v>297</v>
      </c>
      <c r="C2576" s="16" t="s">
        <v>254</v>
      </c>
      <c r="D2576" s="16">
        <v>118</v>
      </c>
      <c r="E2576" s="16" t="s">
        <v>51</v>
      </c>
      <c r="F2576" s="16" t="s">
        <v>146</v>
      </c>
      <c r="G2576" s="87" t="s">
        <v>348</v>
      </c>
      <c r="H2576" s="17">
        <v>585979.57999999996</v>
      </c>
      <c r="I2576" s="48" t="s">
        <v>346</v>
      </c>
    </row>
    <row r="2577" spans="2:9" x14ac:dyDescent="0.3">
      <c r="B2577" s="16" t="s">
        <v>297</v>
      </c>
      <c r="C2577" s="16" t="s">
        <v>254</v>
      </c>
      <c r="D2577" s="16">
        <v>131</v>
      </c>
      <c r="E2577" s="16" t="s">
        <v>53</v>
      </c>
      <c r="F2577" s="16" t="s">
        <v>146</v>
      </c>
      <c r="G2577" s="87" t="s">
        <v>349</v>
      </c>
      <c r="H2577" s="17">
        <v>7926.7463652519828</v>
      </c>
      <c r="I2577" s="48" t="s">
        <v>337</v>
      </c>
    </row>
    <row r="2578" spans="2:9" x14ac:dyDescent="0.3">
      <c r="B2578" s="16" t="s">
        <v>297</v>
      </c>
      <c r="C2578" s="16" t="s">
        <v>254</v>
      </c>
      <c r="D2578" s="16">
        <v>137</v>
      </c>
      <c r="E2578" s="16" t="s">
        <v>55</v>
      </c>
      <c r="F2578" s="16" t="s">
        <v>160</v>
      </c>
      <c r="G2578" s="87" t="s">
        <v>350</v>
      </c>
      <c r="H2578" s="17">
        <v>8284.3754368187456</v>
      </c>
      <c r="I2578" s="48" t="s">
        <v>351</v>
      </c>
    </row>
    <row r="2579" spans="2:9" x14ac:dyDescent="0.3">
      <c r="B2579" s="16" t="s">
        <v>297</v>
      </c>
      <c r="C2579" s="16" t="s">
        <v>254</v>
      </c>
      <c r="D2579" s="16">
        <v>143</v>
      </c>
      <c r="E2579" s="16" t="s">
        <v>57</v>
      </c>
      <c r="F2579" s="16" t="s">
        <v>335</v>
      </c>
      <c r="G2579" s="87" t="s">
        <v>352</v>
      </c>
      <c r="H2579" s="17">
        <v>2688.02</v>
      </c>
      <c r="I2579" s="48" t="s">
        <v>342</v>
      </c>
    </row>
    <row r="2580" spans="2:9" x14ac:dyDescent="0.3">
      <c r="B2580" s="16" t="s">
        <v>297</v>
      </c>
      <c r="C2580" s="16" t="s">
        <v>254</v>
      </c>
      <c r="D2580" s="16">
        <v>155</v>
      </c>
      <c r="E2580" s="16" t="s">
        <v>59</v>
      </c>
      <c r="F2580" s="16" t="s">
        <v>147</v>
      </c>
      <c r="G2580" s="87" t="s">
        <v>353</v>
      </c>
      <c r="H2580" s="17">
        <v>25701.120791038229</v>
      </c>
      <c r="I2580" s="48" t="s">
        <v>354</v>
      </c>
    </row>
    <row r="2581" spans="2:9" x14ac:dyDescent="0.3">
      <c r="B2581" s="16" t="s">
        <v>297</v>
      </c>
      <c r="C2581" s="16" t="s">
        <v>254</v>
      </c>
      <c r="D2581" s="16">
        <v>156</v>
      </c>
      <c r="E2581" s="16" t="s">
        <v>61</v>
      </c>
      <c r="F2581" s="16" t="s">
        <v>147</v>
      </c>
      <c r="G2581" s="87" t="s">
        <v>355</v>
      </c>
      <c r="H2581" s="17">
        <v>19526.658760034592</v>
      </c>
      <c r="I2581" s="48" t="s">
        <v>354</v>
      </c>
    </row>
    <row r="2582" spans="2:9" x14ac:dyDescent="0.3">
      <c r="B2582" s="16" t="s">
        <v>297</v>
      </c>
      <c r="C2582" s="16" t="s">
        <v>254</v>
      </c>
      <c r="D2582" s="16">
        <v>222</v>
      </c>
      <c r="E2582" s="16" t="s">
        <v>63</v>
      </c>
      <c r="F2582" s="16" t="s">
        <v>146</v>
      </c>
      <c r="G2582" s="87" t="s">
        <v>356</v>
      </c>
      <c r="H2582" s="17">
        <v>90874.708100111326</v>
      </c>
      <c r="I2582" s="48" t="s">
        <v>329</v>
      </c>
    </row>
    <row r="2583" spans="2:9" x14ac:dyDescent="0.3">
      <c r="B2583" s="16" t="s">
        <v>297</v>
      </c>
      <c r="C2583" s="16" t="s">
        <v>254</v>
      </c>
      <c r="D2583" s="16">
        <v>224</v>
      </c>
      <c r="E2583" s="16" t="s">
        <v>65</v>
      </c>
      <c r="F2583" s="16" t="s">
        <v>146</v>
      </c>
      <c r="G2583" s="87" t="s">
        <v>357</v>
      </c>
      <c r="H2583" s="17">
        <v>90874.708100111326</v>
      </c>
      <c r="I2583" s="48" t="s">
        <v>329</v>
      </c>
    </row>
    <row r="2584" spans="2:9" x14ac:dyDescent="0.3">
      <c r="B2584" s="16" t="s">
        <v>297</v>
      </c>
      <c r="C2584" s="16" t="s">
        <v>254</v>
      </c>
      <c r="D2584" s="16">
        <v>229</v>
      </c>
      <c r="E2584" s="16" t="s">
        <v>67</v>
      </c>
      <c r="F2584" s="16" t="s">
        <v>146</v>
      </c>
      <c r="G2584" s="87" t="s">
        <v>358</v>
      </c>
      <c r="H2584" s="17">
        <v>32774.484888564744</v>
      </c>
      <c r="I2584" s="48" t="s">
        <v>329</v>
      </c>
    </row>
    <row r="2585" spans="2:9" x14ac:dyDescent="0.3">
      <c r="B2585" s="16" t="s">
        <v>297</v>
      </c>
      <c r="C2585" s="16" t="s">
        <v>254</v>
      </c>
      <c r="D2585" s="16">
        <v>232</v>
      </c>
      <c r="E2585" s="16" t="s">
        <v>69</v>
      </c>
      <c r="F2585" s="16" t="s">
        <v>146</v>
      </c>
      <c r="G2585" s="87" t="s">
        <v>359</v>
      </c>
      <c r="H2585" s="17">
        <v>81936.212221411843</v>
      </c>
      <c r="I2585" s="48" t="s">
        <v>329</v>
      </c>
    </row>
    <row r="2586" spans="2:9" x14ac:dyDescent="0.3">
      <c r="B2586" s="16" t="s">
        <v>297</v>
      </c>
      <c r="C2586" s="16" t="s">
        <v>254</v>
      </c>
      <c r="D2586" s="16">
        <v>237</v>
      </c>
      <c r="E2586" s="16" t="s">
        <v>70</v>
      </c>
      <c r="F2586" s="16" t="s">
        <v>146</v>
      </c>
      <c r="G2586" s="87" t="s">
        <v>360</v>
      </c>
      <c r="H2586" s="17">
        <v>81936.212221411843</v>
      </c>
      <c r="I2586" s="48" t="s">
        <v>329</v>
      </c>
    </row>
    <row r="2587" spans="2:9" x14ac:dyDescent="0.3">
      <c r="B2587" s="16" t="s">
        <v>297</v>
      </c>
      <c r="C2587" s="16" t="s">
        <v>254</v>
      </c>
      <c r="D2587" s="16">
        <v>238</v>
      </c>
      <c r="E2587" s="16" t="s">
        <v>71</v>
      </c>
      <c r="F2587" s="16" t="s">
        <v>146</v>
      </c>
      <c r="G2587" s="87" t="s">
        <v>361</v>
      </c>
      <c r="H2587" s="17">
        <v>81936.212221411843</v>
      </c>
      <c r="I2587" s="48" t="s">
        <v>329</v>
      </c>
    </row>
    <row r="2588" spans="2:9" x14ac:dyDescent="0.3">
      <c r="B2588" s="16" t="s">
        <v>297</v>
      </c>
      <c r="C2588" s="16" t="s">
        <v>254</v>
      </c>
      <c r="D2588" s="16">
        <v>241</v>
      </c>
      <c r="E2588" s="16" t="s">
        <v>72</v>
      </c>
      <c r="F2588" s="16" t="s">
        <v>146</v>
      </c>
      <c r="G2588" s="87" t="s">
        <v>362</v>
      </c>
      <c r="H2588" s="17">
        <v>72997.716342712374</v>
      </c>
      <c r="I2588" s="48" t="s">
        <v>329</v>
      </c>
    </row>
    <row r="2589" spans="2:9" x14ac:dyDescent="0.3">
      <c r="B2589" s="16" t="s">
        <v>297</v>
      </c>
      <c r="C2589" s="16" t="s">
        <v>254</v>
      </c>
      <c r="D2589" s="16">
        <v>242</v>
      </c>
      <c r="E2589" s="16" t="s">
        <v>73</v>
      </c>
      <c r="F2589" s="16" t="s">
        <v>146</v>
      </c>
      <c r="G2589" s="87" t="s">
        <v>363</v>
      </c>
      <c r="H2589" s="17">
        <v>72997.716342712374</v>
      </c>
      <c r="I2589" s="48" t="s">
        <v>329</v>
      </c>
    </row>
    <row r="2590" spans="2:9" x14ac:dyDescent="0.3">
      <c r="B2590" s="16" t="s">
        <v>297</v>
      </c>
      <c r="C2590" s="16" t="s">
        <v>254</v>
      </c>
      <c r="D2590" s="16">
        <v>245</v>
      </c>
      <c r="E2590" s="16" t="s">
        <v>74</v>
      </c>
      <c r="F2590" s="16" t="s">
        <v>146</v>
      </c>
      <c r="G2590" s="87" t="s">
        <v>364</v>
      </c>
      <c r="H2590" s="17">
        <v>37991.52073306527</v>
      </c>
      <c r="I2590" s="48" t="s">
        <v>329</v>
      </c>
    </row>
    <row r="2591" spans="2:9" x14ac:dyDescent="0.3">
      <c r="B2591" s="16" t="s">
        <v>297</v>
      </c>
      <c r="C2591" s="16" t="s">
        <v>254</v>
      </c>
      <c r="D2591" s="16">
        <v>273</v>
      </c>
      <c r="E2591" s="16" t="s">
        <v>75</v>
      </c>
      <c r="F2591" s="16" t="s">
        <v>146</v>
      </c>
      <c r="G2591" s="87" t="s">
        <v>365</v>
      </c>
      <c r="H2591" s="17">
        <v>476818.0795622755</v>
      </c>
      <c r="I2591" s="48" t="s">
        <v>346</v>
      </c>
    </row>
    <row r="2592" spans="2:9" x14ac:dyDescent="0.3">
      <c r="B2592" s="16" t="s">
        <v>297</v>
      </c>
      <c r="C2592" s="16" t="s">
        <v>254</v>
      </c>
      <c r="D2592" s="16">
        <v>284</v>
      </c>
      <c r="E2592" s="16" t="s">
        <v>76</v>
      </c>
      <c r="F2592" s="16" t="s">
        <v>146</v>
      </c>
      <c r="G2592" s="87" t="s">
        <v>366</v>
      </c>
      <c r="H2592" s="17">
        <v>60786.433172904421</v>
      </c>
      <c r="I2592" s="48" t="s">
        <v>329</v>
      </c>
    </row>
    <row r="2593" spans="2:9" x14ac:dyDescent="0.3">
      <c r="B2593" s="16" t="s">
        <v>297</v>
      </c>
      <c r="C2593" s="16" t="s">
        <v>254</v>
      </c>
      <c r="D2593" s="16">
        <v>304</v>
      </c>
      <c r="E2593" s="16" t="s">
        <v>77</v>
      </c>
      <c r="F2593" s="16" t="s">
        <v>165</v>
      </c>
      <c r="G2593" s="87" t="s">
        <v>367</v>
      </c>
      <c r="H2593" s="17">
        <v>1491.1119185291211</v>
      </c>
      <c r="I2593" s="48" t="s">
        <v>368</v>
      </c>
    </row>
    <row r="2594" spans="2:9" x14ac:dyDescent="0.3">
      <c r="B2594" s="16" t="s">
        <v>297</v>
      </c>
      <c r="C2594" s="16" t="s">
        <v>254</v>
      </c>
      <c r="D2594" s="16">
        <v>305</v>
      </c>
      <c r="E2594" s="16" t="s">
        <v>78</v>
      </c>
      <c r="F2594" s="16" t="s">
        <v>165</v>
      </c>
      <c r="G2594" s="87" t="s">
        <v>369</v>
      </c>
      <c r="H2594" s="17">
        <v>10741.705465751824</v>
      </c>
      <c r="I2594" s="48" t="s">
        <v>368</v>
      </c>
    </row>
    <row r="2595" spans="2:9" x14ac:dyDescent="0.3">
      <c r="B2595" s="16" t="s">
        <v>297</v>
      </c>
      <c r="C2595" s="16" t="s">
        <v>254</v>
      </c>
      <c r="D2595" s="20">
        <v>426</v>
      </c>
      <c r="E2595" s="20" t="s">
        <v>79</v>
      </c>
      <c r="F2595" s="20" t="s">
        <v>146</v>
      </c>
      <c r="G2595" s="88" t="s">
        <v>370</v>
      </c>
      <c r="H2595" s="21">
        <v>66457.20292131562</v>
      </c>
      <c r="I2595" s="49" t="s">
        <v>329</v>
      </c>
    </row>
    <row r="2596" spans="2:9" x14ac:dyDescent="0.3">
      <c r="B2596" s="16" t="s">
        <v>297</v>
      </c>
      <c r="C2596" s="16" t="s">
        <v>255</v>
      </c>
      <c r="D2596" s="16">
        <v>4</v>
      </c>
      <c r="E2596" s="16" t="s">
        <v>5</v>
      </c>
      <c r="F2596" s="16" t="s">
        <v>160</v>
      </c>
      <c r="G2596" s="87" t="s">
        <v>326</v>
      </c>
      <c r="H2596" s="17">
        <v>4210.7320322285432</v>
      </c>
      <c r="I2596" s="48" t="s">
        <v>327</v>
      </c>
    </row>
    <row r="2597" spans="2:9" x14ac:dyDescent="0.3">
      <c r="B2597" s="16" t="s">
        <v>297</v>
      </c>
      <c r="C2597" s="16" t="s">
        <v>255</v>
      </c>
      <c r="D2597" s="16">
        <v>17</v>
      </c>
      <c r="E2597" s="16" t="s">
        <v>9</v>
      </c>
      <c r="F2597" s="16" t="s">
        <v>146</v>
      </c>
      <c r="G2597" s="87" t="s">
        <v>328</v>
      </c>
      <c r="H2597" s="17">
        <v>96833.705352577643</v>
      </c>
      <c r="I2597" s="48" t="s">
        <v>329</v>
      </c>
    </row>
    <row r="2598" spans="2:9" x14ac:dyDescent="0.3">
      <c r="B2598" s="16" t="s">
        <v>297</v>
      </c>
      <c r="C2598" s="16" t="s">
        <v>255</v>
      </c>
      <c r="D2598" s="16">
        <v>21</v>
      </c>
      <c r="E2598" s="16" t="s">
        <v>13</v>
      </c>
      <c r="F2598" s="16" t="s">
        <v>146</v>
      </c>
      <c r="G2598" s="87" t="s">
        <v>330</v>
      </c>
      <c r="H2598" s="17">
        <v>101304.31063866876</v>
      </c>
      <c r="I2598" s="48" t="s">
        <v>329</v>
      </c>
    </row>
    <row r="2599" spans="2:9" x14ac:dyDescent="0.3">
      <c r="B2599" s="16" t="s">
        <v>297</v>
      </c>
      <c r="C2599" s="16" t="s">
        <v>255</v>
      </c>
      <c r="D2599" s="16">
        <v>28</v>
      </c>
      <c r="E2599" s="16" t="s">
        <v>17</v>
      </c>
      <c r="F2599" s="16" t="s">
        <v>146</v>
      </c>
      <c r="G2599" s="87" t="s">
        <v>331</v>
      </c>
      <c r="H2599" s="17">
        <v>87895.209473878189</v>
      </c>
      <c r="I2599" s="48" t="s">
        <v>329</v>
      </c>
    </row>
    <row r="2600" spans="2:9" x14ac:dyDescent="0.3">
      <c r="B2600" s="16" t="s">
        <v>297</v>
      </c>
      <c r="C2600" s="16" t="s">
        <v>255</v>
      </c>
      <c r="D2600" s="16">
        <v>29</v>
      </c>
      <c r="E2600" s="16" t="s">
        <v>21</v>
      </c>
      <c r="F2600" s="16" t="s">
        <v>146</v>
      </c>
      <c r="G2600" s="87" t="s">
        <v>332</v>
      </c>
      <c r="H2600" s="17">
        <v>87895.209473878189</v>
      </c>
      <c r="I2600" s="48" t="s">
        <v>329</v>
      </c>
    </row>
    <row r="2601" spans="2:9" x14ac:dyDescent="0.3">
      <c r="B2601" s="16" t="s">
        <v>297</v>
      </c>
      <c r="C2601" s="16" t="s">
        <v>255</v>
      </c>
      <c r="D2601" s="16">
        <v>30</v>
      </c>
      <c r="E2601" s="16" t="s">
        <v>25</v>
      </c>
      <c r="F2601" s="16" t="s">
        <v>146</v>
      </c>
      <c r="G2601" s="87" t="s">
        <v>333</v>
      </c>
      <c r="H2601" s="17">
        <v>87895.209473878189</v>
      </c>
      <c r="I2601" s="48" t="s">
        <v>329</v>
      </c>
    </row>
    <row r="2602" spans="2:9" x14ac:dyDescent="0.3">
      <c r="B2602" s="16" t="s">
        <v>297</v>
      </c>
      <c r="C2602" s="16" t="s">
        <v>255</v>
      </c>
      <c r="D2602" s="16">
        <v>31</v>
      </c>
      <c r="E2602" s="16" t="s">
        <v>29</v>
      </c>
      <c r="F2602" s="16" t="s">
        <v>146</v>
      </c>
      <c r="G2602" s="87" t="s">
        <v>334</v>
      </c>
      <c r="H2602" s="17">
        <v>87895.209473878189</v>
      </c>
      <c r="I2602" s="48" t="s">
        <v>329</v>
      </c>
    </row>
    <row r="2603" spans="2:9" x14ac:dyDescent="0.3">
      <c r="B2603" s="16" t="s">
        <v>297</v>
      </c>
      <c r="C2603" s="16" t="s">
        <v>255</v>
      </c>
      <c r="D2603" s="16">
        <v>39</v>
      </c>
      <c r="E2603" s="16" t="s">
        <v>33</v>
      </c>
      <c r="F2603" s="16" t="s">
        <v>335</v>
      </c>
      <c r="G2603" s="87" t="s">
        <v>336</v>
      </c>
      <c r="H2603" s="17">
        <v>127.00087921146863</v>
      </c>
      <c r="I2603" s="48" t="s">
        <v>337</v>
      </c>
    </row>
    <row r="2604" spans="2:9" x14ac:dyDescent="0.3">
      <c r="B2604" s="16" t="s">
        <v>297</v>
      </c>
      <c r="C2604" s="16" t="s">
        <v>255</v>
      </c>
      <c r="D2604" s="16">
        <v>45</v>
      </c>
      <c r="E2604" s="16" t="s">
        <v>35</v>
      </c>
      <c r="F2604" s="16" t="s">
        <v>160</v>
      </c>
      <c r="G2604" s="87" t="s">
        <v>338</v>
      </c>
      <c r="H2604" s="17">
        <v>6192.886608823087</v>
      </c>
      <c r="I2604" s="48" t="s">
        <v>327</v>
      </c>
    </row>
    <row r="2605" spans="2:9" x14ac:dyDescent="0.3">
      <c r="B2605" s="16" t="s">
        <v>297</v>
      </c>
      <c r="C2605" s="16" t="s">
        <v>255</v>
      </c>
      <c r="D2605" s="16">
        <v>66</v>
      </c>
      <c r="E2605" s="16" t="s">
        <v>37</v>
      </c>
      <c r="F2605" s="16" t="s">
        <v>160</v>
      </c>
      <c r="G2605" s="87" t="s">
        <v>339</v>
      </c>
      <c r="H2605" s="17">
        <v>4310.2630150457035</v>
      </c>
      <c r="I2605" s="48" t="s">
        <v>327</v>
      </c>
    </row>
    <row r="2606" spans="2:9" x14ac:dyDescent="0.3">
      <c r="B2606" s="16" t="s">
        <v>297</v>
      </c>
      <c r="C2606" s="16" t="s">
        <v>255</v>
      </c>
      <c r="D2606" s="16">
        <v>67</v>
      </c>
      <c r="E2606" s="16" t="s">
        <v>39</v>
      </c>
      <c r="F2606" s="16" t="s">
        <v>160</v>
      </c>
      <c r="G2606" s="87" t="s">
        <v>340</v>
      </c>
      <c r="H2606" s="17">
        <v>4310.2630150457035</v>
      </c>
      <c r="I2606" s="48" t="s">
        <v>327</v>
      </c>
    </row>
    <row r="2607" spans="2:9" x14ac:dyDescent="0.3">
      <c r="B2607" s="16" t="s">
        <v>297</v>
      </c>
      <c r="C2607" s="16" t="s">
        <v>255</v>
      </c>
      <c r="D2607" s="16">
        <v>77</v>
      </c>
      <c r="E2607" s="16" t="s">
        <v>41</v>
      </c>
      <c r="F2607" s="16" t="s">
        <v>160</v>
      </c>
      <c r="G2607" s="87" t="s">
        <v>341</v>
      </c>
      <c r="H2607" s="17">
        <v>1725</v>
      </c>
      <c r="I2607" s="48" t="s">
        <v>342</v>
      </c>
    </row>
    <row r="2608" spans="2:9" x14ac:dyDescent="0.3">
      <c r="B2608" s="16" t="s">
        <v>297</v>
      </c>
      <c r="C2608" s="16" t="s">
        <v>255</v>
      </c>
      <c r="D2608" s="16">
        <v>87</v>
      </c>
      <c r="E2608" s="16" t="s">
        <v>43</v>
      </c>
      <c r="F2608" s="16" t="s">
        <v>160</v>
      </c>
      <c r="G2608" s="87" t="s">
        <v>343</v>
      </c>
      <c r="H2608" s="17">
        <v>3622.9549999999999</v>
      </c>
      <c r="I2608" s="48" t="s">
        <v>342</v>
      </c>
    </row>
    <row r="2609" spans="2:9" x14ac:dyDescent="0.3">
      <c r="B2609" s="16" t="s">
        <v>297</v>
      </c>
      <c r="C2609" s="16" t="s">
        <v>255</v>
      </c>
      <c r="D2609" s="16">
        <v>102</v>
      </c>
      <c r="E2609" s="16" t="s">
        <v>45</v>
      </c>
      <c r="F2609" s="16" t="s">
        <v>160</v>
      </c>
      <c r="G2609" s="87" t="s">
        <v>344</v>
      </c>
      <c r="H2609" s="17">
        <v>650.60574833699388</v>
      </c>
      <c r="I2609" s="48" t="s">
        <v>342</v>
      </c>
    </row>
    <row r="2610" spans="2:9" x14ac:dyDescent="0.3">
      <c r="B2610" s="16" t="s">
        <v>297</v>
      </c>
      <c r="C2610" s="16" t="s">
        <v>255</v>
      </c>
      <c r="D2610" s="16">
        <v>113</v>
      </c>
      <c r="E2610" s="16" t="s">
        <v>47</v>
      </c>
      <c r="F2610" s="16" t="s">
        <v>146</v>
      </c>
      <c r="G2610" s="87" t="s">
        <v>345</v>
      </c>
      <c r="H2610" s="17">
        <v>689724</v>
      </c>
      <c r="I2610" s="48" t="s">
        <v>346</v>
      </c>
    </row>
    <row r="2611" spans="2:9" x14ac:dyDescent="0.3">
      <c r="B2611" s="16" t="s">
        <v>297</v>
      </c>
      <c r="C2611" s="16" t="s">
        <v>255</v>
      </c>
      <c r="D2611" s="16">
        <v>114</v>
      </c>
      <c r="E2611" s="16" t="s">
        <v>49</v>
      </c>
      <c r="F2611" s="16" t="s">
        <v>146</v>
      </c>
      <c r="G2611" s="87" t="s">
        <v>347</v>
      </c>
      <c r="H2611" s="17">
        <v>730184</v>
      </c>
      <c r="I2611" s="48" t="s">
        <v>346</v>
      </c>
    </row>
    <row r="2612" spans="2:9" x14ac:dyDescent="0.3">
      <c r="B2612" s="16" t="s">
        <v>297</v>
      </c>
      <c r="C2612" s="16" t="s">
        <v>255</v>
      </c>
      <c r="D2612" s="16">
        <v>118</v>
      </c>
      <c r="E2612" s="16" t="s">
        <v>51</v>
      </c>
      <c r="F2612" s="16" t="s">
        <v>146</v>
      </c>
      <c r="G2612" s="87" t="s">
        <v>348</v>
      </c>
      <c r="H2612" s="17">
        <v>583071</v>
      </c>
      <c r="I2612" s="48" t="s">
        <v>346</v>
      </c>
    </row>
    <row r="2613" spans="2:9" x14ac:dyDescent="0.3">
      <c r="B2613" s="16" t="s">
        <v>297</v>
      </c>
      <c r="C2613" s="16" t="s">
        <v>255</v>
      </c>
      <c r="D2613" s="16">
        <v>131</v>
      </c>
      <c r="E2613" s="16" t="s">
        <v>53</v>
      </c>
      <c r="F2613" s="16" t="s">
        <v>146</v>
      </c>
      <c r="G2613" s="87" t="s">
        <v>349</v>
      </c>
      <c r="H2613" s="17">
        <v>7926.7463652519828</v>
      </c>
      <c r="I2613" s="48" t="s">
        <v>337</v>
      </c>
    </row>
    <row r="2614" spans="2:9" x14ac:dyDescent="0.3">
      <c r="B2614" s="16" t="s">
        <v>297</v>
      </c>
      <c r="C2614" s="16" t="s">
        <v>255</v>
      </c>
      <c r="D2614" s="16">
        <v>137</v>
      </c>
      <c r="E2614" s="16" t="s">
        <v>55</v>
      </c>
      <c r="F2614" s="16" t="s">
        <v>160</v>
      </c>
      <c r="G2614" s="87" t="s">
        <v>350</v>
      </c>
      <c r="H2614" s="17">
        <v>8284.3754368187456</v>
      </c>
      <c r="I2614" s="48" t="s">
        <v>351</v>
      </c>
    </row>
    <row r="2615" spans="2:9" x14ac:dyDescent="0.3">
      <c r="B2615" s="16" t="s">
        <v>297</v>
      </c>
      <c r="C2615" s="16" t="s">
        <v>255</v>
      </c>
      <c r="D2615" s="16">
        <v>143</v>
      </c>
      <c r="E2615" s="16" t="s">
        <v>57</v>
      </c>
      <c r="F2615" s="16" t="s">
        <v>335</v>
      </c>
      <c r="G2615" s="87" t="s">
        <v>352</v>
      </c>
      <c r="H2615" s="17">
        <v>2688.02</v>
      </c>
      <c r="I2615" s="48" t="s">
        <v>342</v>
      </c>
    </row>
    <row r="2616" spans="2:9" x14ac:dyDescent="0.3">
      <c r="B2616" s="16" t="s">
        <v>297</v>
      </c>
      <c r="C2616" s="16" t="s">
        <v>255</v>
      </c>
      <c r="D2616" s="16">
        <v>155</v>
      </c>
      <c r="E2616" s="16" t="s">
        <v>59</v>
      </c>
      <c r="F2616" s="16" t="s">
        <v>147</v>
      </c>
      <c r="G2616" s="87" t="s">
        <v>353</v>
      </c>
      <c r="H2616" s="17">
        <v>25701.120791038229</v>
      </c>
      <c r="I2616" s="48" t="s">
        <v>354</v>
      </c>
    </row>
    <row r="2617" spans="2:9" x14ac:dyDescent="0.3">
      <c r="B2617" s="16" t="s">
        <v>297</v>
      </c>
      <c r="C2617" s="16" t="s">
        <v>255</v>
      </c>
      <c r="D2617" s="16">
        <v>156</v>
      </c>
      <c r="E2617" s="16" t="s">
        <v>61</v>
      </c>
      <c r="F2617" s="16" t="s">
        <v>147</v>
      </c>
      <c r="G2617" s="87" t="s">
        <v>355</v>
      </c>
      <c r="H2617" s="17">
        <v>19526.658760034592</v>
      </c>
      <c r="I2617" s="48" t="s">
        <v>354</v>
      </c>
    </row>
    <row r="2618" spans="2:9" x14ac:dyDescent="0.3">
      <c r="B2618" s="16" t="s">
        <v>297</v>
      </c>
      <c r="C2618" s="16" t="s">
        <v>255</v>
      </c>
      <c r="D2618" s="16">
        <v>222</v>
      </c>
      <c r="E2618" s="16" t="s">
        <v>63</v>
      </c>
      <c r="F2618" s="16" t="s">
        <v>146</v>
      </c>
      <c r="G2618" s="87" t="s">
        <v>356</v>
      </c>
      <c r="H2618" s="17">
        <v>90874.708100111326</v>
      </c>
      <c r="I2618" s="48" t="s">
        <v>329</v>
      </c>
    </row>
    <row r="2619" spans="2:9" x14ac:dyDescent="0.3">
      <c r="B2619" s="16" t="s">
        <v>297</v>
      </c>
      <c r="C2619" s="16" t="s">
        <v>255</v>
      </c>
      <c r="D2619" s="16">
        <v>224</v>
      </c>
      <c r="E2619" s="16" t="s">
        <v>65</v>
      </c>
      <c r="F2619" s="16" t="s">
        <v>146</v>
      </c>
      <c r="G2619" s="87" t="s">
        <v>357</v>
      </c>
      <c r="H2619" s="17">
        <v>90874.708100111326</v>
      </c>
      <c r="I2619" s="48" t="s">
        <v>329</v>
      </c>
    </row>
    <row r="2620" spans="2:9" x14ac:dyDescent="0.3">
      <c r="B2620" s="16" t="s">
        <v>297</v>
      </c>
      <c r="C2620" s="16" t="s">
        <v>255</v>
      </c>
      <c r="D2620" s="16">
        <v>229</v>
      </c>
      <c r="E2620" s="16" t="s">
        <v>67</v>
      </c>
      <c r="F2620" s="16" t="s">
        <v>146</v>
      </c>
      <c r="G2620" s="87" t="s">
        <v>358</v>
      </c>
      <c r="H2620" s="17">
        <v>32774.484888564744</v>
      </c>
      <c r="I2620" s="48" t="s">
        <v>329</v>
      </c>
    </row>
    <row r="2621" spans="2:9" x14ac:dyDescent="0.3">
      <c r="B2621" s="16" t="s">
        <v>297</v>
      </c>
      <c r="C2621" s="16" t="s">
        <v>255</v>
      </c>
      <c r="D2621" s="16">
        <v>232</v>
      </c>
      <c r="E2621" s="16" t="s">
        <v>69</v>
      </c>
      <c r="F2621" s="16" t="s">
        <v>146</v>
      </c>
      <c r="G2621" s="87" t="s">
        <v>359</v>
      </c>
      <c r="H2621" s="17">
        <v>81936.212221411843</v>
      </c>
      <c r="I2621" s="48" t="s">
        <v>329</v>
      </c>
    </row>
    <row r="2622" spans="2:9" x14ac:dyDescent="0.3">
      <c r="B2622" s="16" t="s">
        <v>297</v>
      </c>
      <c r="C2622" s="16" t="s">
        <v>255</v>
      </c>
      <c r="D2622" s="16">
        <v>237</v>
      </c>
      <c r="E2622" s="16" t="s">
        <v>70</v>
      </c>
      <c r="F2622" s="16" t="s">
        <v>146</v>
      </c>
      <c r="G2622" s="87" t="s">
        <v>360</v>
      </c>
      <c r="H2622" s="17">
        <v>81936.212221411843</v>
      </c>
      <c r="I2622" s="48" t="s">
        <v>329</v>
      </c>
    </row>
    <row r="2623" spans="2:9" x14ac:dyDescent="0.3">
      <c r="B2623" s="16" t="s">
        <v>297</v>
      </c>
      <c r="C2623" s="16" t="s">
        <v>255</v>
      </c>
      <c r="D2623" s="16">
        <v>238</v>
      </c>
      <c r="E2623" s="16" t="s">
        <v>71</v>
      </c>
      <c r="F2623" s="16" t="s">
        <v>146</v>
      </c>
      <c r="G2623" s="87" t="s">
        <v>361</v>
      </c>
      <c r="H2623" s="17">
        <v>81936.212221411843</v>
      </c>
      <c r="I2623" s="48" t="s">
        <v>329</v>
      </c>
    </row>
    <row r="2624" spans="2:9" x14ac:dyDescent="0.3">
      <c r="B2624" s="16" t="s">
        <v>297</v>
      </c>
      <c r="C2624" s="16" t="s">
        <v>255</v>
      </c>
      <c r="D2624" s="16">
        <v>241</v>
      </c>
      <c r="E2624" s="16" t="s">
        <v>72</v>
      </c>
      <c r="F2624" s="16" t="s">
        <v>146</v>
      </c>
      <c r="G2624" s="87" t="s">
        <v>362</v>
      </c>
      <c r="H2624" s="17">
        <v>72997.716342712374</v>
      </c>
      <c r="I2624" s="48" t="s">
        <v>329</v>
      </c>
    </row>
    <row r="2625" spans="2:9" x14ac:dyDescent="0.3">
      <c r="B2625" s="16" t="s">
        <v>297</v>
      </c>
      <c r="C2625" s="16" t="s">
        <v>255</v>
      </c>
      <c r="D2625" s="16">
        <v>242</v>
      </c>
      <c r="E2625" s="16" t="s">
        <v>73</v>
      </c>
      <c r="F2625" s="16" t="s">
        <v>146</v>
      </c>
      <c r="G2625" s="87" t="s">
        <v>363</v>
      </c>
      <c r="H2625" s="17">
        <v>72997.716342712374</v>
      </c>
      <c r="I2625" s="48" t="s">
        <v>329</v>
      </c>
    </row>
    <row r="2626" spans="2:9" x14ac:dyDescent="0.3">
      <c r="B2626" s="16" t="s">
        <v>297</v>
      </c>
      <c r="C2626" s="16" t="s">
        <v>255</v>
      </c>
      <c r="D2626" s="16">
        <v>245</v>
      </c>
      <c r="E2626" s="16" t="s">
        <v>74</v>
      </c>
      <c r="F2626" s="16" t="s">
        <v>146</v>
      </c>
      <c r="G2626" s="87" t="s">
        <v>364</v>
      </c>
      <c r="H2626" s="17">
        <v>37556.705372686876</v>
      </c>
      <c r="I2626" s="48" t="s">
        <v>329</v>
      </c>
    </row>
    <row r="2627" spans="2:9" x14ac:dyDescent="0.3">
      <c r="B2627" s="16" t="s">
        <v>297</v>
      </c>
      <c r="C2627" s="16" t="s">
        <v>255</v>
      </c>
      <c r="D2627" s="16">
        <v>273</v>
      </c>
      <c r="E2627" s="16" t="s">
        <v>75</v>
      </c>
      <c r="F2627" s="16" t="s">
        <v>146</v>
      </c>
      <c r="G2627" s="87" t="s">
        <v>365</v>
      </c>
      <c r="H2627" s="17">
        <v>476818.0795622755</v>
      </c>
      <c r="I2627" s="48" t="s">
        <v>346</v>
      </c>
    </row>
    <row r="2628" spans="2:9" x14ac:dyDescent="0.3">
      <c r="B2628" s="16" t="s">
        <v>297</v>
      </c>
      <c r="C2628" s="16" t="s">
        <v>255</v>
      </c>
      <c r="D2628" s="16">
        <v>284</v>
      </c>
      <c r="E2628" s="16" t="s">
        <v>76</v>
      </c>
      <c r="F2628" s="16" t="s">
        <v>146</v>
      </c>
      <c r="G2628" s="87" t="s">
        <v>366</v>
      </c>
      <c r="H2628" s="17">
        <v>46182.22870661394</v>
      </c>
      <c r="I2628" s="48" t="s">
        <v>329</v>
      </c>
    </row>
    <row r="2629" spans="2:9" x14ac:dyDescent="0.3">
      <c r="B2629" s="16" t="s">
        <v>297</v>
      </c>
      <c r="C2629" s="16" t="s">
        <v>255</v>
      </c>
      <c r="D2629" s="16">
        <v>304</v>
      </c>
      <c r="E2629" s="16" t="s">
        <v>77</v>
      </c>
      <c r="F2629" s="16" t="s">
        <v>165</v>
      </c>
      <c r="G2629" s="87" t="s">
        <v>367</v>
      </c>
      <c r="H2629" s="17">
        <v>1491.1119185291211</v>
      </c>
      <c r="I2629" s="48" t="s">
        <v>368</v>
      </c>
    </row>
    <row r="2630" spans="2:9" x14ac:dyDescent="0.3">
      <c r="B2630" s="16" t="s">
        <v>297</v>
      </c>
      <c r="C2630" s="16" t="s">
        <v>255</v>
      </c>
      <c r="D2630" s="16">
        <v>305</v>
      </c>
      <c r="E2630" s="16" t="s">
        <v>78</v>
      </c>
      <c r="F2630" s="16" t="s">
        <v>165</v>
      </c>
      <c r="G2630" s="87" t="s">
        <v>369</v>
      </c>
      <c r="H2630" s="17">
        <v>10741.705465751824</v>
      </c>
      <c r="I2630" s="48" t="s">
        <v>368</v>
      </c>
    </row>
    <row r="2631" spans="2:9" x14ac:dyDescent="0.3">
      <c r="B2631" s="16" t="s">
        <v>297</v>
      </c>
      <c r="C2631" s="16" t="s">
        <v>255</v>
      </c>
      <c r="D2631" s="20">
        <v>426</v>
      </c>
      <c r="E2631" s="20" t="s">
        <v>79</v>
      </c>
      <c r="F2631" s="20" t="s">
        <v>146</v>
      </c>
      <c r="G2631" s="88" t="s">
        <v>370</v>
      </c>
      <c r="H2631" s="21">
        <v>66457.20292131562</v>
      </c>
      <c r="I2631" s="49" t="s">
        <v>329</v>
      </c>
    </row>
    <row r="2632" spans="2:9" x14ac:dyDescent="0.3">
      <c r="B2632" s="16" t="s">
        <v>297</v>
      </c>
      <c r="C2632" s="16" t="s">
        <v>256</v>
      </c>
      <c r="D2632" s="16">
        <v>4</v>
      </c>
      <c r="E2632" s="16" t="s">
        <v>5</v>
      </c>
      <c r="F2632" s="16" t="s">
        <v>160</v>
      </c>
      <c r="G2632" s="87" t="s">
        <v>326</v>
      </c>
      <c r="H2632" s="17">
        <v>4210.7320322285432</v>
      </c>
      <c r="I2632" s="48" t="s">
        <v>327</v>
      </c>
    </row>
    <row r="2633" spans="2:9" x14ac:dyDescent="0.3">
      <c r="B2633" s="16" t="s">
        <v>297</v>
      </c>
      <c r="C2633" s="16" t="s">
        <v>256</v>
      </c>
      <c r="D2633" s="16">
        <v>17</v>
      </c>
      <c r="E2633" s="16" t="s">
        <v>9</v>
      </c>
      <c r="F2633" s="16" t="s">
        <v>146</v>
      </c>
      <c r="G2633" s="87" t="s">
        <v>328</v>
      </c>
      <c r="H2633" s="17">
        <v>67038.719090246072</v>
      </c>
      <c r="I2633" s="48" t="s">
        <v>329</v>
      </c>
    </row>
    <row r="2634" spans="2:9" x14ac:dyDescent="0.3">
      <c r="B2634" s="16" t="s">
        <v>297</v>
      </c>
      <c r="C2634" s="16" t="s">
        <v>256</v>
      </c>
      <c r="D2634" s="16">
        <v>21</v>
      </c>
      <c r="E2634" s="16" t="s">
        <v>13</v>
      </c>
      <c r="F2634" s="16" t="s">
        <v>146</v>
      </c>
      <c r="G2634" s="87" t="s">
        <v>330</v>
      </c>
      <c r="H2634" s="17">
        <v>77926.39279897594</v>
      </c>
      <c r="I2634" s="48" t="s">
        <v>329</v>
      </c>
    </row>
    <row r="2635" spans="2:9" x14ac:dyDescent="0.3">
      <c r="B2635" s="16" t="s">
        <v>297</v>
      </c>
      <c r="C2635" s="16" t="s">
        <v>256</v>
      </c>
      <c r="D2635" s="16">
        <v>28</v>
      </c>
      <c r="E2635" s="16" t="s">
        <v>17</v>
      </c>
      <c r="F2635" s="16" t="s">
        <v>146</v>
      </c>
      <c r="G2635" s="87" t="s">
        <v>331</v>
      </c>
      <c r="H2635" s="17">
        <v>81769.08488250339</v>
      </c>
      <c r="I2635" s="48" t="s">
        <v>329</v>
      </c>
    </row>
    <row r="2636" spans="2:9" x14ac:dyDescent="0.3">
      <c r="B2636" s="16" t="s">
        <v>297</v>
      </c>
      <c r="C2636" s="16" t="s">
        <v>256</v>
      </c>
      <c r="D2636" s="16">
        <v>29</v>
      </c>
      <c r="E2636" s="16" t="s">
        <v>21</v>
      </c>
      <c r="F2636" s="16" t="s">
        <v>146</v>
      </c>
      <c r="G2636" s="87" t="s">
        <v>332</v>
      </c>
      <c r="H2636" s="17">
        <v>81601.957543594923</v>
      </c>
      <c r="I2636" s="48" t="s">
        <v>329</v>
      </c>
    </row>
    <row r="2637" spans="2:9" x14ac:dyDescent="0.3">
      <c r="B2637" s="16" t="s">
        <v>297</v>
      </c>
      <c r="C2637" s="16" t="s">
        <v>256</v>
      </c>
      <c r="D2637" s="16">
        <v>30</v>
      </c>
      <c r="E2637" s="16" t="s">
        <v>25</v>
      </c>
      <c r="F2637" s="16" t="s">
        <v>146</v>
      </c>
      <c r="G2637" s="87" t="s">
        <v>333</v>
      </c>
      <c r="H2637" s="17">
        <v>81936.212221411843</v>
      </c>
      <c r="I2637" s="48" t="s">
        <v>329</v>
      </c>
    </row>
    <row r="2638" spans="2:9" x14ac:dyDescent="0.3">
      <c r="B2638" s="16" t="s">
        <v>297</v>
      </c>
      <c r="C2638" s="16" t="s">
        <v>256</v>
      </c>
      <c r="D2638" s="16">
        <v>31</v>
      </c>
      <c r="E2638" s="16" t="s">
        <v>29</v>
      </c>
      <c r="F2638" s="16" t="s">
        <v>146</v>
      </c>
      <c r="G2638" s="87" t="s">
        <v>334</v>
      </c>
      <c r="H2638" s="17">
        <v>81601.957543594923</v>
      </c>
      <c r="I2638" s="48" t="s">
        <v>329</v>
      </c>
    </row>
    <row r="2639" spans="2:9" x14ac:dyDescent="0.3">
      <c r="B2639" s="16" t="s">
        <v>297</v>
      </c>
      <c r="C2639" s="16" t="s">
        <v>256</v>
      </c>
      <c r="D2639" s="16">
        <v>39</v>
      </c>
      <c r="E2639" s="16" t="s">
        <v>33</v>
      </c>
      <c r="F2639" s="16" t="s">
        <v>335</v>
      </c>
      <c r="G2639" s="87" t="s">
        <v>336</v>
      </c>
      <c r="H2639" s="17">
        <v>107.00499610157785</v>
      </c>
      <c r="I2639" s="48" t="s">
        <v>337</v>
      </c>
    </row>
    <row r="2640" spans="2:9" x14ac:dyDescent="0.3">
      <c r="B2640" s="16" t="s">
        <v>297</v>
      </c>
      <c r="C2640" s="16" t="s">
        <v>256</v>
      </c>
      <c r="D2640" s="16">
        <v>45</v>
      </c>
      <c r="E2640" s="16" t="s">
        <v>35</v>
      </c>
      <c r="F2640" s="16" t="s">
        <v>160</v>
      </c>
      <c r="G2640" s="87" t="s">
        <v>338</v>
      </c>
      <c r="H2640" s="17">
        <v>6192.886608823087</v>
      </c>
      <c r="I2640" s="48" t="s">
        <v>327</v>
      </c>
    </row>
    <row r="2641" spans="2:9" x14ac:dyDescent="0.3">
      <c r="B2641" s="16" t="s">
        <v>297</v>
      </c>
      <c r="C2641" s="16" t="s">
        <v>256</v>
      </c>
      <c r="D2641" s="16">
        <v>66</v>
      </c>
      <c r="E2641" s="16" t="s">
        <v>37</v>
      </c>
      <c r="F2641" s="16" t="s">
        <v>160</v>
      </c>
      <c r="G2641" s="87" t="s">
        <v>339</v>
      </c>
      <c r="H2641" s="17">
        <v>4310.2630150457035</v>
      </c>
      <c r="I2641" s="48" t="s">
        <v>327</v>
      </c>
    </row>
    <row r="2642" spans="2:9" x14ac:dyDescent="0.3">
      <c r="B2642" s="16" t="s">
        <v>297</v>
      </c>
      <c r="C2642" s="16" t="s">
        <v>256</v>
      </c>
      <c r="D2642" s="16">
        <v>67</v>
      </c>
      <c r="E2642" s="16" t="s">
        <v>39</v>
      </c>
      <c r="F2642" s="16" t="s">
        <v>160</v>
      </c>
      <c r="G2642" s="87" t="s">
        <v>340</v>
      </c>
      <c r="H2642" s="17">
        <v>4310.2630150457035</v>
      </c>
      <c r="I2642" s="48" t="s">
        <v>327</v>
      </c>
    </row>
    <row r="2643" spans="2:9" x14ac:dyDescent="0.3">
      <c r="B2643" s="16" t="s">
        <v>297</v>
      </c>
      <c r="C2643" s="16" t="s">
        <v>256</v>
      </c>
      <c r="D2643" s="16">
        <v>77</v>
      </c>
      <c r="E2643" s="16" t="s">
        <v>41</v>
      </c>
      <c r="F2643" s="16" t="s">
        <v>160</v>
      </c>
      <c r="G2643" s="87" t="s">
        <v>341</v>
      </c>
      <c r="H2643" s="17">
        <v>1725</v>
      </c>
      <c r="I2643" s="48" t="s">
        <v>342</v>
      </c>
    </row>
    <row r="2644" spans="2:9" x14ac:dyDescent="0.3">
      <c r="B2644" s="16" t="s">
        <v>297</v>
      </c>
      <c r="C2644" s="16" t="s">
        <v>256</v>
      </c>
      <c r="D2644" s="16">
        <v>87</v>
      </c>
      <c r="E2644" s="16" t="s">
        <v>43</v>
      </c>
      <c r="F2644" s="16" t="s">
        <v>160</v>
      </c>
      <c r="G2644" s="87" t="s">
        <v>343</v>
      </c>
      <c r="H2644" s="17">
        <v>3622.9549999999999</v>
      </c>
      <c r="I2644" s="48" t="s">
        <v>342</v>
      </c>
    </row>
    <row r="2645" spans="2:9" x14ac:dyDescent="0.3">
      <c r="B2645" s="16" t="s">
        <v>297</v>
      </c>
      <c r="C2645" s="16" t="s">
        <v>256</v>
      </c>
      <c r="D2645" s="16">
        <v>102</v>
      </c>
      <c r="E2645" s="16" t="s">
        <v>45</v>
      </c>
      <c r="F2645" s="16" t="s">
        <v>160</v>
      </c>
      <c r="G2645" s="87" t="s">
        <v>344</v>
      </c>
      <c r="H2645" s="17">
        <v>650.60574833699388</v>
      </c>
      <c r="I2645" s="48" t="s">
        <v>342</v>
      </c>
    </row>
    <row r="2646" spans="2:9" x14ac:dyDescent="0.3">
      <c r="B2646" s="16" t="s">
        <v>297</v>
      </c>
      <c r="C2646" s="16" t="s">
        <v>256</v>
      </c>
      <c r="D2646" s="16">
        <v>113</v>
      </c>
      <c r="E2646" s="16" t="s">
        <v>47</v>
      </c>
      <c r="F2646" s="16" t="s">
        <v>146</v>
      </c>
      <c r="G2646" s="87" t="s">
        <v>345</v>
      </c>
      <c r="H2646" s="17">
        <v>689724</v>
      </c>
      <c r="I2646" s="48" t="s">
        <v>346</v>
      </c>
    </row>
    <row r="2647" spans="2:9" x14ac:dyDescent="0.3">
      <c r="B2647" s="16" t="s">
        <v>297</v>
      </c>
      <c r="C2647" s="16" t="s">
        <v>256</v>
      </c>
      <c r="D2647" s="16">
        <v>114</v>
      </c>
      <c r="E2647" s="16" t="s">
        <v>49</v>
      </c>
      <c r="F2647" s="16" t="s">
        <v>146</v>
      </c>
      <c r="G2647" s="87" t="s">
        <v>347</v>
      </c>
      <c r="H2647" s="17">
        <v>730184</v>
      </c>
      <c r="I2647" s="48" t="s">
        <v>346</v>
      </c>
    </row>
    <row r="2648" spans="2:9" x14ac:dyDescent="0.3">
      <c r="B2648" s="16" t="s">
        <v>297</v>
      </c>
      <c r="C2648" s="16" t="s">
        <v>256</v>
      </c>
      <c r="D2648" s="16">
        <v>118</v>
      </c>
      <c r="E2648" s="16" t="s">
        <v>51</v>
      </c>
      <c r="F2648" s="16" t="s">
        <v>146</v>
      </c>
      <c r="G2648" s="87" t="s">
        <v>348</v>
      </c>
      <c r="H2648" s="17">
        <v>583071</v>
      </c>
      <c r="I2648" s="48" t="s">
        <v>346</v>
      </c>
    </row>
    <row r="2649" spans="2:9" x14ac:dyDescent="0.3">
      <c r="B2649" s="16" t="s">
        <v>297</v>
      </c>
      <c r="C2649" s="16" t="s">
        <v>256</v>
      </c>
      <c r="D2649" s="16">
        <v>131</v>
      </c>
      <c r="E2649" s="16" t="s">
        <v>53</v>
      </c>
      <c r="F2649" s="16" t="s">
        <v>146</v>
      </c>
      <c r="G2649" s="87" t="s">
        <v>349</v>
      </c>
      <c r="H2649" s="17">
        <v>7926.7463652519828</v>
      </c>
      <c r="I2649" s="48" t="s">
        <v>337</v>
      </c>
    </row>
    <row r="2650" spans="2:9" x14ac:dyDescent="0.3">
      <c r="B2650" s="16" t="s">
        <v>297</v>
      </c>
      <c r="C2650" s="16" t="s">
        <v>256</v>
      </c>
      <c r="D2650" s="16">
        <v>137</v>
      </c>
      <c r="E2650" s="16" t="s">
        <v>55</v>
      </c>
      <c r="F2650" s="16" t="s">
        <v>160</v>
      </c>
      <c r="G2650" s="87" t="s">
        <v>350</v>
      </c>
      <c r="H2650" s="17">
        <v>8284.3754368187456</v>
      </c>
      <c r="I2650" s="48" t="s">
        <v>351</v>
      </c>
    </row>
    <row r="2651" spans="2:9" x14ac:dyDescent="0.3">
      <c r="B2651" s="16" t="s">
        <v>297</v>
      </c>
      <c r="C2651" s="16" t="s">
        <v>256</v>
      </c>
      <c r="D2651" s="16">
        <v>143</v>
      </c>
      <c r="E2651" s="16" t="s">
        <v>57</v>
      </c>
      <c r="F2651" s="16" t="s">
        <v>335</v>
      </c>
      <c r="G2651" s="87" t="s">
        <v>352</v>
      </c>
      <c r="H2651" s="17">
        <v>2688.02</v>
      </c>
      <c r="I2651" s="48" t="s">
        <v>342</v>
      </c>
    </row>
    <row r="2652" spans="2:9" x14ac:dyDescent="0.3">
      <c r="B2652" s="16" t="s">
        <v>297</v>
      </c>
      <c r="C2652" s="16" t="s">
        <v>256</v>
      </c>
      <c r="D2652" s="16">
        <v>155</v>
      </c>
      <c r="E2652" s="16" t="s">
        <v>59</v>
      </c>
      <c r="F2652" s="16" t="s">
        <v>147</v>
      </c>
      <c r="G2652" s="87" t="s">
        <v>353</v>
      </c>
      <c r="H2652" s="17">
        <v>25701.120791038229</v>
      </c>
      <c r="I2652" s="48" t="s">
        <v>354</v>
      </c>
    </row>
    <row r="2653" spans="2:9" x14ac:dyDescent="0.3">
      <c r="B2653" s="16" t="s">
        <v>297</v>
      </c>
      <c r="C2653" s="16" t="s">
        <v>256</v>
      </c>
      <c r="D2653" s="16">
        <v>156</v>
      </c>
      <c r="E2653" s="16" t="s">
        <v>61</v>
      </c>
      <c r="F2653" s="16" t="s">
        <v>147</v>
      </c>
      <c r="G2653" s="87" t="s">
        <v>355</v>
      </c>
      <c r="H2653" s="17">
        <v>13376.968893648824</v>
      </c>
      <c r="I2653" s="48" t="s">
        <v>354</v>
      </c>
    </row>
    <row r="2654" spans="2:9" x14ac:dyDescent="0.3">
      <c r="B2654" s="16" t="s">
        <v>297</v>
      </c>
      <c r="C2654" s="16" t="s">
        <v>256</v>
      </c>
      <c r="D2654" s="16">
        <v>222</v>
      </c>
      <c r="E2654" s="16" t="s">
        <v>63</v>
      </c>
      <c r="F2654" s="16" t="s">
        <v>146</v>
      </c>
      <c r="G2654" s="87" t="s">
        <v>356</v>
      </c>
      <c r="H2654" s="17">
        <v>67411.156418525235</v>
      </c>
      <c r="I2654" s="48" t="s">
        <v>329</v>
      </c>
    </row>
    <row r="2655" spans="2:9" x14ac:dyDescent="0.3">
      <c r="B2655" s="16" t="s">
        <v>297</v>
      </c>
      <c r="C2655" s="16" t="s">
        <v>256</v>
      </c>
      <c r="D2655" s="16">
        <v>224</v>
      </c>
      <c r="E2655" s="16" t="s">
        <v>65</v>
      </c>
      <c r="F2655" s="16" t="s">
        <v>146</v>
      </c>
      <c r="G2655" s="87" t="s">
        <v>357</v>
      </c>
      <c r="H2655" s="17">
        <v>67411.156418525235</v>
      </c>
      <c r="I2655" s="48" t="s">
        <v>329</v>
      </c>
    </row>
    <row r="2656" spans="2:9" x14ac:dyDescent="0.3">
      <c r="B2656" s="16" t="s">
        <v>297</v>
      </c>
      <c r="C2656" s="16" t="s">
        <v>256</v>
      </c>
      <c r="D2656" s="16">
        <v>229</v>
      </c>
      <c r="E2656" s="16" t="s">
        <v>67</v>
      </c>
      <c r="F2656" s="16" t="s">
        <v>146</v>
      </c>
      <c r="G2656" s="87" t="s">
        <v>358</v>
      </c>
      <c r="H2656" s="17">
        <v>32774.484888564744</v>
      </c>
      <c r="I2656" s="48" t="s">
        <v>329</v>
      </c>
    </row>
    <row r="2657" spans="2:9" x14ac:dyDescent="0.3">
      <c r="B2657" s="16" t="s">
        <v>297</v>
      </c>
      <c r="C2657" s="16" t="s">
        <v>256</v>
      </c>
      <c r="D2657" s="16">
        <v>232</v>
      </c>
      <c r="E2657" s="16" t="s">
        <v>69</v>
      </c>
      <c r="F2657" s="16" t="s">
        <v>146</v>
      </c>
      <c r="G2657" s="87" t="s">
        <v>359</v>
      </c>
      <c r="H2657" s="17">
        <v>60497.592904503123</v>
      </c>
      <c r="I2657" s="48" t="s">
        <v>329</v>
      </c>
    </row>
    <row r="2658" spans="2:9" x14ac:dyDescent="0.3">
      <c r="B2658" s="16" t="s">
        <v>297</v>
      </c>
      <c r="C2658" s="16" t="s">
        <v>256</v>
      </c>
      <c r="D2658" s="16">
        <v>237</v>
      </c>
      <c r="E2658" s="16" t="s">
        <v>70</v>
      </c>
      <c r="F2658" s="16" t="s">
        <v>146</v>
      </c>
      <c r="G2658" s="87" t="s">
        <v>360</v>
      </c>
      <c r="H2658" s="17">
        <v>59589.972524663164</v>
      </c>
      <c r="I2658" s="48" t="s">
        <v>329</v>
      </c>
    </row>
    <row r="2659" spans="2:9" x14ac:dyDescent="0.3">
      <c r="B2659" s="16" t="s">
        <v>297</v>
      </c>
      <c r="C2659" s="16" t="s">
        <v>256</v>
      </c>
      <c r="D2659" s="16">
        <v>238</v>
      </c>
      <c r="E2659" s="16" t="s">
        <v>71</v>
      </c>
      <c r="F2659" s="16" t="s">
        <v>146</v>
      </c>
      <c r="G2659" s="87" t="s">
        <v>361</v>
      </c>
      <c r="H2659" s="17">
        <v>59589.972524663164</v>
      </c>
      <c r="I2659" s="48" t="s">
        <v>329</v>
      </c>
    </row>
    <row r="2660" spans="2:9" x14ac:dyDescent="0.3">
      <c r="B2660" s="16" t="s">
        <v>297</v>
      </c>
      <c r="C2660" s="16" t="s">
        <v>256</v>
      </c>
      <c r="D2660" s="16">
        <v>241</v>
      </c>
      <c r="E2660" s="16" t="s">
        <v>72</v>
      </c>
      <c r="F2660" s="16" t="s">
        <v>146</v>
      </c>
      <c r="G2660" s="87" t="s">
        <v>362</v>
      </c>
      <c r="H2660" s="17">
        <v>60090.728596299006</v>
      </c>
      <c r="I2660" s="48" t="s">
        <v>329</v>
      </c>
    </row>
    <row r="2661" spans="2:9" x14ac:dyDescent="0.3">
      <c r="B2661" s="16" t="s">
        <v>297</v>
      </c>
      <c r="C2661" s="16" t="s">
        <v>256</v>
      </c>
      <c r="D2661" s="16">
        <v>242</v>
      </c>
      <c r="E2661" s="16" t="s">
        <v>73</v>
      </c>
      <c r="F2661" s="16" t="s">
        <v>146</v>
      </c>
      <c r="G2661" s="87" t="s">
        <v>363</v>
      </c>
      <c r="H2661" s="17">
        <v>60090.728596299006</v>
      </c>
      <c r="I2661" s="48" t="s">
        <v>329</v>
      </c>
    </row>
    <row r="2662" spans="2:9" x14ac:dyDescent="0.3">
      <c r="B2662" s="16" t="s">
        <v>297</v>
      </c>
      <c r="C2662" s="16" t="s">
        <v>256</v>
      </c>
      <c r="D2662" s="16">
        <v>245</v>
      </c>
      <c r="E2662" s="16" t="s">
        <v>74</v>
      </c>
      <c r="F2662" s="16" t="s">
        <v>146</v>
      </c>
      <c r="G2662" s="87" t="s">
        <v>364</v>
      </c>
      <c r="H2662" s="17">
        <v>37556.705372686876</v>
      </c>
      <c r="I2662" s="48" t="s">
        <v>329</v>
      </c>
    </row>
    <row r="2663" spans="2:9" x14ac:dyDescent="0.3">
      <c r="B2663" s="16" t="s">
        <v>297</v>
      </c>
      <c r="C2663" s="16" t="s">
        <v>256</v>
      </c>
      <c r="D2663" s="16">
        <v>273</v>
      </c>
      <c r="E2663" s="16" t="s">
        <v>75</v>
      </c>
      <c r="F2663" s="16" t="s">
        <v>146</v>
      </c>
      <c r="G2663" s="87" t="s">
        <v>365</v>
      </c>
      <c r="H2663" s="17">
        <v>476818.0795622755</v>
      </c>
      <c r="I2663" s="48" t="s">
        <v>346</v>
      </c>
    </row>
    <row r="2664" spans="2:9" x14ac:dyDescent="0.3">
      <c r="B2664" s="16" t="s">
        <v>297</v>
      </c>
      <c r="C2664" s="16" t="s">
        <v>256</v>
      </c>
      <c r="D2664" s="16">
        <v>284</v>
      </c>
      <c r="E2664" s="16" t="s">
        <v>76</v>
      </c>
      <c r="F2664" s="16" t="s">
        <v>146</v>
      </c>
      <c r="G2664" s="87" t="s">
        <v>366</v>
      </c>
      <c r="H2664" s="17">
        <v>56335.0580590303</v>
      </c>
      <c r="I2664" s="48" t="s">
        <v>329</v>
      </c>
    </row>
    <row r="2665" spans="2:9" x14ac:dyDescent="0.3">
      <c r="B2665" s="16" t="s">
        <v>297</v>
      </c>
      <c r="C2665" s="16" t="s">
        <v>256</v>
      </c>
      <c r="D2665" s="16">
        <v>304</v>
      </c>
      <c r="E2665" s="16" t="s">
        <v>77</v>
      </c>
      <c r="F2665" s="16" t="s">
        <v>165</v>
      </c>
      <c r="G2665" s="87" t="s">
        <v>367</v>
      </c>
      <c r="H2665" s="17">
        <v>1491.1119185291211</v>
      </c>
      <c r="I2665" s="48" t="s">
        <v>368</v>
      </c>
    </row>
    <row r="2666" spans="2:9" x14ac:dyDescent="0.3">
      <c r="B2666" s="16" t="s">
        <v>297</v>
      </c>
      <c r="C2666" s="16" t="s">
        <v>256</v>
      </c>
      <c r="D2666" s="16">
        <v>305</v>
      </c>
      <c r="E2666" s="16" t="s">
        <v>78</v>
      </c>
      <c r="F2666" s="16" t="s">
        <v>165</v>
      </c>
      <c r="G2666" s="87" t="s">
        <v>369</v>
      </c>
      <c r="H2666" s="17">
        <v>10741.705465751824</v>
      </c>
      <c r="I2666" s="48" t="s">
        <v>368</v>
      </c>
    </row>
    <row r="2667" spans="2:9" x14ac:dyDescent="0.3">
      <c r="B2667" s="16" t="s">
        <v>297</v>
      </c>
      <c r="C2667" s="16" t="s">
        <v>256</v>
      </c>
      <c r="D2667" s="20">
        <v>426</v>
      </c>
      <c r="E2667" s="20" t="s">
        <v>79</v>
      </c>
      <c r="F2667" s="20" t="s">
        <v>146</v>
      </c>
      <c r="G2667" s="88" t="s">
        <v>370</v>
      </c>
      <c r="H2667" s="21">
        <v>66457.20292131562</v>
      </c>
      <c r="I2667" s="49" t="s">
        <v>329</v>
      </c>
    </row>
    <row r="2668" spans="2:9" x14ac:dyDescent="0.3">
      <c r="B2668" s="16" t="s">
        <v>297</v>
      </c>
      <c r="C2668" s="16" t="s">
        <v>257</v>
      </c>
      <c r="D2668" s="16">
        <v>4</v>
      </c>
      <c r="E2668" s="16" t="s">
        <v>5</v>
      </c>
      <c r="F2668" s="16" t="s">
        <v>160</v>
      </c>
      <c r="G2668" s="87" t="s">
        <v>326</v>
      </c>
      <c r="H2668" s="17">
        <v>4210.7320322285432</v>
      </c>
      <c r="I2668" s="48" t="s">
        <v>327</v>
      </c>
    </row>
    <row r="2669" spans="2:9" x14ac:dyDescent="0.3">
      <c r="B2669" s="16" t="s">
        <v>297</v>
      </c>
      <c r="C2669" s="16" t="s">
        <v>257</v>
      </c>
      <c r="D2669" s="16">
        <v>17</v>
      </c>
      <c r="E2669" s="16" t="s">
        <v>9</v>
      </c>
      <c r="F2669" s="16" t="s">
        <v>146</v>
      </c>
      <c r="G2669" s="87" t="s">
        <v>328</v>
      </c>
      <c r="H2669" s="17">
        <v>67038.719090246072</v>
      </c>
      <c r="I2669" s="48" t="s">
        <v>329</v>
      </c>
    </row>
    <row r="2670" spans="2:9" x14ac:dyDescent="0.3">
      <c r="B2670" s="16" t="s">
        <v>297</v>
      </c>
      <c r="C2670" s="16" t="s">
        <v>257</v>
      </c>
      <c r="D2670" s="16">
        <v>21</v>
      </c>
      <c r="E2670" s="16" t="s">
        <v>13</v>
      </c>
      <c r="F2670" s="16" t="s">
        <v>146</v>
      </c>
      <c r="G2670" s="87" t="s">
        <v>330</v>
      </c>
      <c r="H2670" s="17">
        <v>77926.39279897594</v>
      </c>
      <c r="I2670" s="48" t="s">
        <v>329</v>
      </c>
    </row>
    <row r="2671" spans="2:9" x14ac:dyDescent="0.3">
      <c r="B2671" s="16" t="s">
        <v>297</v>
      </c>
      <c r="C2671" s="16" t="s">
        <v>257</v>
      </c>
      <c r="D2671" s="16">
        <v>28</v>
      </c>
      <c r="E2671" s="16" t="s">
        <v>17</v>
      </c>
      <c r="F2671" s="16" t="s">
        <v>146</v>
      </c>
      <c r="G2671" s="87" t="s">
        <v>331</v>
      </c>
      <c r="H2671" s="17">
        <v>81769.08488250339</v>
      </c>
      <c r="I2671" s="48" t="s">
        <v>329</v>
      </c>
    </row>
    <row r="2672" spans="2:9" x14ac:dyDescent="0.3">
      <c r="B2672" s="16" t="s">
        <v>297</v>
      </c>
      <c r="C2672" s="16" t="s">
        <v>257</v>
      </c>
      <c r="D2672" s="16">
        <v>29</v>
      </c>
      <c r="E2672" s="16" t="s">
        <v>21</v>
      </c>
      <c r="F2672" s="16" t="s">
        <v>146</v>
      </c>
      <c r="G2672" s="87" t="s">
        <v>332</v>
      </c>
      <c r="H2672" s="17">
        <v>81601.957543594923</v>
      </c>
      <c r="I2672" s="48" t="s">
        <v>329</v>
      </c>
    </row>
    <row r="2673" spans="2:9" x14ac:dyDescent="0.3">
      <c r="B2673" s="16" t="s">
        <v>297</v>
      </c>
      <c r="C2673" s="16" t="s">
        <v>257</v>
      </c>
      <c r="D2673" s="16">
        <v>30</v>
      </c>
      <c r="E2673" s="16" t="s">
        <v>25</v>
      </c>
      <c r="F2673" s="16" t="s">
        <v>146</v>
      </c>
      <c r="G2673" s="87" t="s">
        <v>333</v>
      </c>
      <c r="H2673" s="17">
        <v>81936.212221411843</v>
      </c>
      <c r="I2673" s="48" t="s">
        <v>329</v>
      </c>
    </row>
    <row r="2674" spans="2:9" x14ac:dyDescent="0.3">
      <c r="B2674" s="16" t="s">
        <v>297</v>
      </c>
      <c r="C2674" s="16" t="s">
        <v>257</v>
      </c>
      <c r="D2674" s="16">
        <v>31</v>
      </c>
      <c r="E2674" s="16" t="s">
        <v>29</v>
      </c>
      <c r="F2674" s="16" t="s">
        <v>146</v>
      </c>
      <c r="G2674" s="87" t="s">
        <v>334</v>
      </c>
      <c r="H2674" s="17">
        <v>81601.957543594923</v>
      </c>
      <c r="I2674" s="48" t="s">
        <v>329</v>
      </c>
    </row>
    <row r="2675" spans="2:9" x14ac:dyDescent="0.3">
      <c r="B2675" s="16" t="s">
        <v>297</v>
      </c>
      <c r="C2675" s="16" t="s">
        <v>257</v>
      </c>
      <c r="D2675" s="16">
        <v>39</v>
      </c>
      <c r="E2675" s="16" t="s">
        <v>33</v>
      </c>
      <c r="F2675" s="16" t="s">
        <v>335</v>
      </c>
      <c r="G2675" s="87" t="s">
        <v>336</v>
      </c>
      <c r="H2675" s="17">
        <v>107.00499610157785</v>
      </c>
      <c r="I2675" s="48" t="s">
        <v>337</v>
      </c>
    </row>
    <row r="2676" spans="2:9" x14ac:dyDescent="0.3">
      <c r="B2676" s="16" t="s">
        <v>297</v>
      </c>
      <c r="C2676" s="16" t="s">
        <v>257</v>
      </c>
      <c r="D2676" s="16">
        <v>45</v>
      </c>
      <c r="E2676" s="16" t="s">
        <v>35</v>
      </c>
      <c r="F2676" s="16" t="s">
        <v>160</v>
      </c>
      <c r="G2676" s="87" t="s">
        <v>338</v>
      </c>
      <c r="H2676" s="17">
        <v>9520</v>
      </c>
      <c r="I2676" s="48" t="s">
        <v>327</v>
      </c>
    </row>
    <row r="2677" spans="2:9" x14ac:dyDescent="0.3">
      <c r="B2677" s="16" t="s">
        <v>297</v>
      </c>
      <c r="C2677" s="16" t="s">
        <v>257</v>
      </c>
      <c r="D2677" s="16">
        <v>66</v>
      </c>
      <c r="E2677" s="16" t="s">
        <v>37</v>
      </c>
      <c r="F2677" s="16" t="s">
        <v>160</v>
      </c>
      <c r="G2677" s="87" t="s">
        <v>339</v>
      </c>
      <c r="H2677" s="17">
        <v>4310.2630150457035</v>
      </c>
      <c r="I2677" s="48" t="s">
        <v>327</v>
      </c>
    </row>
    <row r="2678" spans="2:9" x14ac:dyDescent="0.3">
      <c r="B2678" s="16" t="s">
        <v>297</v>
      </c>
      <c r="C2678" s="16" t="s">
        <v>257</v>
      </c>
      <c r="D2678" s="16">
        <v>67</v>
      </c>
      <c r="E2678" s="16" t="s">
        <v>39</v>
      </c>
      <c r="F2678" s="16" t="s">
        <v>160</v>
      </c>
      <c r="G2678" s="87" t="s">
        <v>340</v>
      </c>
      <c r="H2678" s="17">
        <v>4310.2630150457035</v>
      </c>
      <c r="I2678" s="48" t="s">
        <v>327</v>
      </c>
    </row>
    <row r="2679" spans="2:9" x14ac:dyDescent="0.3">
      <c r="B2679" s="16" t="s">
        <v>297</v>
      </c>
      <c r="C2679" s="16" t="s">
        <v>257</v>
      </c>
      <c r="D2679" s="16">
        <v>77</v>
      </c>
      <c r="E2679" s="16" t="s">
        <v>41</v>
      </c>
      <c r="F2679" s="16" t="s">
        <v>160</v>
      </c>
      <c r="G2679" s="87" t="s">
        <v>341</v>
      </c>
      <c r="H2679" s="17">
        <v>1725</v>
      </c>
      <c r="I2679" s="48" t="s">
        <v>342</v>
      </c>
    </row>
    <row r="2680" spans="2:9" x14ac:dyDescent="0.3">
      <c r="B2680" s="16" t="s">
        <v>297</v>
      </c>
      <c r="C2680" s="16" t="s">
        <v>257</v>
      </c>
      <c r="D2680" s="16">
        <v>87</v>
      </c>
      <c r="E2680" s="16" t="s">
        <v>43</v>
      </c>
      <c r="F2680" s="16" t="s">
        <v>160</v>
      </c>
      <c r="G2680" s="87" t="s">
        <v>343</v>
      </c>
      <c r="H2680" s="17">
        <v>3622.9549999999999</v>
      </c>
      <c r="I2680" s="48" t="s">
        <v>342</v>
      </c>
    </row>
    <row r="2681" spans="2:9" x14ac:dyDescent="0.3">
      <c r="B2681" s="16" t="s">
        <v>297</v>
      </c>
      <c r="C2681" s="16" t="s">
        <v>257</v>
      </c>
      <c r="D2681" s="16">
        <v>102</v>
      </c>
      <c r="E2681" s="16" t="s">
        <v>45</v>
      </c>
      <c r="F2681" s="16" t="s">
        <v>160</v>
      </c>
      <c r="G2681" s="87" t="s">
        <v>344</v>
      </c>
      <c r="H2681" s="17">
        <v>650.60574833699388</v>
      </c>
      <c r="I2681" s="48" t="s">
        <v>342</v>
      </c>
    </row>
    <row r="2682" spans="2:9" x14ac:dyDescent="0.3">
      <c r="B2682" s="16" t="s">
        <v>297</v>
      </c>
      <c r="C2682" s="16" t="s">
        <v>257</v>
      </c>
      <c r="D2682" s="16">
        <v>113</v>
      </c>
      <c r="E2682" s="16" t="s">
        <v>47</v>
      </c>
      <c r="F2682" s="16" t="s">
        <v>146</v>
      </c>
      <c r="G2682" s="87" t="s">
        <v>345</v>
      </c>
      <c r="H2682" s="17">
        <v>689724</v>
      </c>
      <c r="I2682" s="48" t="s">
        <v>346</v>
      </c>
    </row>
    <row r="2683" spans="2:9" x14ac:dyDescent="0.3">
      <c r="B2683" s="16" t="s">
        <v>297</v>
      </c>
      <c r="C2683" s="16" t="s">
        <v>257</v>
      </c>
      <c r="D2683" s="16">
        <v>114</v>
      </c>
      <c r="E2683" s="16" t="s">
        <v>49</v>
      </c>
      <c r="F2683" s="16" t="s">
        <v>146</v>
      </c>
      <c r="G2683" s="87" t="s">
        <v>347</v>
      </c>
      <c r="H2683" s="17">
        <v>730184</v>
      </c>
      <c r="I2683" s="48" t="s">
        <v>346</v>
      </c>
    </row>
    <row r="2684" spans="2:9" x14ac:dyDescent="0.3">
      <c r="B2684" s="16" t="s">
        <v>297</v>
      </c>
      <c r="C2684" s="16" t="s">
        <v>257</v>
      </c>
      <c r="D2684" s="16">
        <v>118</v>
      </c>
      <c r="E2684" s="16" t="s">
        <v>51</v>
      </c>
      <c r="F2684" s="16" t="s">
        <v>146</v>
      </c>
      <c r="G2684" s="87" t="s">
        <v>348</v>
      </c>
      <c r="H2684" s="17">
        <v>583071</v>
      </c>
      <c r="I2684" s="48" t="s">
        <v>346</v>
      </c>
    </row>
    <row r="2685" spans="2:9" x14ac:dyDescent="0.3">
      <c r="B2685" s="16" t="s">
        <v>297</v>
      </c>
      <c r="C2685" s="16" t="s">
        <v>257</v>
      </c>
      <c r="D2685" s="16">
        <v>131</v>
      </c>
      <c r="E2685" s="16" t="s">
        <v>53</v>
      </c>
      <c r="F2685" s="16" t="s">
        <v>146</v>
      </c>
      <c r="G2685" s="87" t="s">
        <v>349</v>
      </c>
      <c r="H2685" s="17">
        <v>7926.7463652519828</v>
      </c>
      <c r="I2685" s="48" t="s">
        <v>337</v>
      </c>
    </row>
    <row r="2686" spans="2:9" x14ac:dyDescent="0.3">
      <c r="B2686" s="16" t="s">
        <v>297</v>
      </c>
      <c r="C2686" s="16" t="s">
        <v>257</v>
      </c>
      <c r="D2686" s="16">
        <v>137</v>
      </c>
      <c r="E2686" s="16" t="s">
        <v>55</v>
      </c>
      <c r="F2686" s="16" t="s">
        <v>160</v>
      </c>
      <c r="G2686" s="87" t="s">
        <v>350</v>
      </c>
      <c r="H2686" s="17">
        <v>8284.3754368187456</v>
      </c>
      <c r="I2686" s="48" t="s">
        <v>351</v>
      </c>
    </row>
    <row r="2687" spans="2:9" x14ac:dyDescent="0.3">
      <c r="B2687" s="16" t="s">
        <v>297</v>
      </c>
      <c r="C2687" s="16" t="s">
        <v>257</v>
      </c>
      <c r="D2687" s="16">
        <v>143</v>
      </c>
      <c r="E2687" s="16" t="s">
        <v>57</v>
      </c>
      <c r="F2687" s="16" t="s">
        <v>335</v>
      </c>
      <c r="G2687" s="87" t="s">
        <v>352</v>
      </c>
      <c r="H2687" s="17">
        <v>2688.02</v>
      </c>
      <c r="I2687" s="48" t="s">
        <v>342</v>
      </c>
    </row>
    <row r="2688" spans="2:9" x14ac:dyDescent="0.3">
      <c r="B2688" s="16" t="s">
        <v>297</v>
      </c>
      <c r="C2688" s="16" t="s">
        <v>257</v>
      </c>
      <c r="D2688" s="16">
        <v>155</v>
      </c>
      <c r="E2688" s="16" t="s">
        <v>59</v>
      </c>
      <c r="F2688" s="16" t="s">
        <v>147</v>
      </c>
      <c r="G2688" s="87" t="s">
        <v>353</v>
      </c>
      <c r="H2688" s="17">
        <v>25701.120791038229</v>
      </c>
      <c r="I2688" s="48" t="s">
        <v>354</v>
      </c>
    </row>
    <row r="2689" spans="2:9" x14ac:dyDescent="0.3">
      <c r="B2689" s="16" t="s">
        <v>297</v>
      </c>
      <c r="C2689" s="16" t="s">
        <v>257</v>
      </c>
      <c r="D2689" s="16">
        <v>156</v>
      </c>
      <c r="E2689" s="16" t="s">
        <v>61</v>
      </c>
      <c r="F2689" s="16" t="s">
        <v>147</v>
      </c>
      <c r="G2689" s="87" t="s">
        <v>355</v>
      </c>
      <c r="H2689" s="17">
        <v>13376.968893648824</v>
      </c>
      <c r="I2689" s="48" t="s">
        <v>354</v>
      </c>
    </row>
    <row r="2690" spans="2:9" x14ac:dyDescent="0.3">
      <c r="B2690" s="16" t="s">
        <v>297</v>
      </c>
      <c r="C2690" s="16" t="s">
        <v>257</v>
      </c>
      <c r="D2690" s="16">
        <v>222</v>
      </c>
      <c r="E2690" s="16" t="s">
        <v>63</v>
      </c>
      <c r="F2690" s="16" t="s">
        <v>146</v>
      </c>
      <c r="G2690" s="87" t="s">
        <v>356</v>
      </c>
      <c r="H2690" s="17">
        <v>67411.156418525235</v>
      </c>
      <c r="I2690" s="48" t="s">
        <v>329</v>
      </c>
    </row>
    <row r="2691" spans="2:9" x14ac:dyDescent="0.3">
      <c r="B2691" s="16" t="s">
        <v>297</v>
      </c>
      <c r="C2691" s="16" t="s">
        <v>257</v>
      </c>
      <c r="D2691" s="16">
        <v>224</v>
      </c>
      <c r="E2691" s="16" t="s">
        <v>65</v>
      </c>
      <c r="F2691" s="16" t="s">
        <v>146</v>
      </c>
      <c r="G2691" s="87" t="s">
        <v>357</v>
      </c>
      <c r="H2691" s="17">
        <v>67411.156418525235</v>
      </c>
      <c r="I2691" s="48" t="s">
        <v>329</v>
      </c>
    </row>
    <row r="2692" spans="2:9" x14ac:dyDescent="0.3">
      <c r="B2692" s="16" t="s">
        <v>297</v>
      </c>
      <c r="C2692" s="16" t="s">
        <v>257</v>
      </c>
      <c r="D2692" s="16">
        <v>229</v>
      </c>
      <c r="E2692" s="16" t="s">
        <v>67</v>
      </c>
      <c r="F2692" s="16" t="s">
        <v>146</v>
      </c>
      <c r="G2692" s="87" t="s">
        <v>358</v>
      </c>
      <c r="H2692" s="17">
        <v>32774.484888564744</v>
      </c>
      <c r="I2692" s="48" t="s">
        <v>329</v>
      </c>
    </row>
    <row r="2693" spans="2:9" x14ac:dyDescent="0.3">
      <c r="B2693" s="16" t="s">
        <v>297</v>
      </c>
      <c r="C2693" s="16" t="s">
        <v>257</v>
      </c>
      <c r="D2693" s="16">
        <v>232</v>
      </c>
      <c r="E2693" s="16" t="s">
        <v>69</v>
      </c>
      <c r="F2693" s="16" t="s">
        <v>146</v>
      </c>
      <c r="G2693" s="87" t="s">
        <v>359</v>
      </c>
      <c r="H2693" s="17">
        <v>60497.592904503123</v>
      </c>
      <c r="I2693" s="48" t="s">
        <v>329</v>
      </c>
    </row>
    <row r="2694" spans="2:9" x14ac:dyDescent="0.3">
      <c r="B2694" s="16" t="s">
        <v>297</v>
      </c>
      <c r="C2694" s="16" t="s">
        <v>257</v>
      </c>
      <c r="D2694" s="16">
        <v>237</v>
      </c>
      <c r="E2694" s="16" t="s">
        <v>70</v>
      </c>
      <c r="F2694" s="16" t="s">
        <v>146</v>
      </c>
      <c r="G2694" s="87" t="s">
        <v>360</v>
      </c>
      <c r="H2694" s="17">
        <v>59589.972524663164</v>
      </c>
      <c r="I2694" s="48" t="s">
        <v>329</v>
      </c>
    </row>
    <row r="2695" spans="2:9" x14ac:dyDescent="0.3">
      <c r="B2695" s="16" t="s">
        <v>297</v>
      </c>
      <c r="C2695" s="16" t="s">
        <v>257</v>
      </c>
      <c r="D2695" s="16">
        <v>238</v>
      </c>
      <c r="E2695" s="16" t="s">
        <v>71</v>
      </c>
      <c r="F2695" s="16" t="s">
        <v>146</v>
      </c>
      <c r="G2695" s="87" t="s">
        <v>361</v>
      </c>
      <c r="H2695" s="17">
        <v>59589.972524663164</v>
      </c>
      <c r="I2695" s="48" t="s">
        <v>329</v>
      </c>
    </row>
    <row r="2696" spans="2:9" x14ac:dyDescent="0.3">
      <c r="B2696" s="16" t="s">
        <v>297</v>
      </c>
      <c r="C2696" s="16" t="s">
        <v>257</v>
      </c>
      <c r="D2696" s="16">
        <v>241</v>
      </c>
      <c r="E2696" s="16" t="s">
        <v>72</v>
      </c>
      <c r="F2696" s="16" t="s">
        <v>146</v>
      </c>
      <c r="G2696" s="87" t="s">
        <v>362</v>
      </c>
      <c r="H2696" s="17">
        <v>60090.728596299006</v>
      </c>
      <c r="I2696" s="48" t="s">
        <v>329</v>
      </c>
    </row>
    <row r="2697" spans="2:9" x14ac:dyDescent="0.3">
      <c r="B2697" s="16" t="s">
        <v>297</v>
      </c>
      <c r="C2697" s="16" t="s">
        <v>257</v>
      </c>
      <c r="D2697" s="16">
        <v>242</v>
      </c>
      <c r="E2697" s="16" t="s">
        <v>73</v>
      </c>
      <c r="F2697" s="16" t="s">
        <v>146</v>
      </c>
      <c r="G2697" s="87" t="s">
        <v>363</v>
      </c>
      <c r="H2697" s="17">
        <v>60090.728596299006</v>
      </c>
      <c r="I2697" s="48" t="s">
        <v>329</v>
      </c>
    </row>
    <row r="2698" spans="2:9" x14ac:dyDescent="0.3">
      <c r="B2698" s="16" t="s">
        <v>297</v>
      </c>
      <c r="C2698" s="16" t="s">
        <v>257</v>
      </c>
      <c r="D2698" s="16">
        <v>245</v>
      </c>
      <c r="E2698" s="16" t="s">
        <v>74</v>
      </c>
      <c r="F2698" s="16" t="s">
        <v>146</v>
      </c>
      <c r="G2698" s="87" t="s">
        <v>364</v>
      </c>
      <c r="H2698" s="17">
        <v>37556.705372686876</v>
      </c>
      <c r="I2698" s="48" t="s">
        <v>329</v>
      </c>
    </row>
    <row r="2699" spans="2:9" x14ac:dyDescent="0.3">
      <c r="B2699" s="16" t="s">
        <v>297</v>
      </c>
      <c r="C2699" s="16" t="s">
        <v>257</v>
      </c>
      <c r="D2699" s="16">
        <v>273</v>
      </c>
      <c r="E2699" s="16" t="s">
        <v>75</v>
      </c>
      <c r="F2699" s="16" t="s">
        <v>146</v>
      </c>
      <c r="G2699" s="87" t="s">
        <v>365</v>
      </c>
      <c r="H2699" s="17">
        <v>476818.0795622755</v>
      </c>
      <c r="I2699" s="48" t="s">
        <v>346</v>
      </c>
    </row>
    <row r="2700" spans="2:9" x14ac:dyDescent="0.3">
      <c r="B2700" s="16" t="s">
        <v>297</v>
      </c>
      <c r="C2700" s="16" t="s">
        <v>257</v>
      </c>
      <c r="D2700" s="16">
        <v>284</v>
      </c>
      <c r="E2700" s="16" t="s">
        <v>76</v>
      </c>
      <c r="F2700" s="16" t="s">
        <v>146</v>
      </c>
      <c r="G2700" s="87" t="s">
        <v>366</v>
      </c>
      <c r="H2700" s="17">
        <v>56335.0580590303</v>
      </c>
      <c r="I2700" s="48" t="s">
        <v>329</v>
      </c>
    </row>
    <row r="2701" spans="2:9" x14ac:dyDescent="0.3">
      <c r="B2701" s="16" t="s">
        <v>297</v>
      </c>
      <c r="C2701" s="16" t="s">
        <v>257</v>
      </c>
      <c r="D2701" s="16">
        <v>304</v>
      </c>
      <c r="E2701" s="16" t="s">
        <v>77</v>
      </c>
      <c r="F2701" s="16" t="s">
        <v>165</v>
      </c>
      <c r="G2701" s="87" t="s">
        <v>367</v>
      </c>
      <c r="H2701" s="17">
        <v>1491.1119185291211</v>
      </c>
      <c r="I2701" s="48" t="s">
        <v>368</v>
      </c>
    </row>
    <row r="2702" spans="2:9" x14ac:dyDescent="0.3">
      <c r="B2702" s="16" t="s">
        <v>297</v>
      </c>
      <c r="C2702" s="16" t="s">
        <v>257</v>
      </c>
      <c r="D2702" s="16">
        <v>305</v>
      </c>
      <c r="E2702" s="16" t="s">
        <v>78</v>
      </c>
      <c r="F2702" s="16" t="s">
        <v>165</v>
      </c>
      <c r="G2702" s="87" t="s">
        <v>369</v>
      </c>
      <c r="H2702" s="17">
        <v>10741.705465751824</v>
      </c>
      <c r="I2702" s="48" t="s">
        <v>368</v>
      </c>
    </row>
    <row r="2703" spans="2:9" x14ac:dyDescent="0.3">
      <c r="B2703" s="16" t="s">
        <v>297</v>
      </c>
      <c r="C2703" s="16" t="s">
        <v>257</v>
      </c>
      <c r="D2703" s="20">
        <v>426</v>
      </c>
      <c r="E2703" s="20" t="s">
        <v>79</v>
      </c>
      <c r="F2703" s="20" t="s">
        <v>146</v>
      </c>
      <c r="G2703" s="88" t="s">
        <v>370</v>
      </c>
      <c r="H2703" s="21">
        <v>66457.20292131562</v>
      </c>
      <c r="I2703" s="49" t="s">
        <v>329</v>
      </c>
    </row>
    <row r="2704" spans="2:9" x14ac:dyDescent="0.3">
      <c r="B2704" s="16" t="s">
        <v>297</v>
      </c>
      <c r="C2704" s="16" t="s">
        <v>258</v>
      </c>
      <c r="D2704" s="16">
        <v>4</v>
      </c>
      <c r="E2704" s="16" t="s">
        <v>5</v>
      </c>
      <c r="F2704" s="16" t="s">
        <v>160</v>
      </c>
      <c r="G2704" s="87" t="s">
        <v>326</v>
      </c>
      <c r="H2704" s="17">
        <v>4210.7320322285432</v>
      </c>
      <c r="I2704" s="48" t="s">
        <v>327</v>
      </c>
    </row>
    <row r="2705" spans="2:9" x14ac:dyDescent="0.3">
      <c r="B2705" s="16" t="s">
        <v>297</v>
      </c>
      <c r="C2705" s="16" t="s">
        <v>258</v>
      </c>
      <c r="D2705" s="16">
        <v>17</v>
      </c>
      <c r="E2705" s="16" t="s">
        <v>9</v>
      </c>
      <c r="F2705" s="16" t="s">
        <v>146</v>
      </c>
      <c r="G2705" s="87" t="s">
        <v>328</v>
      </c>
      <c r="H2705" s="17">
        <v>67038.719090246072</v>
      </c>
      <c r="I2705" s="48" t="s">
        <v>329</v>
      </c>
    </row>
    <row r="2706" spans="2:9" x14ac:dyDescent="0.3">
      <c r="B2706" s="16" t="s">
        <v>297</v>
      </c>
      <c r="C2706" s="16" t="s">
        <v>258</v>
      </c>
      <c r="D2706" s="16">
        <v>21</v>
      </c>
      <c r="E2706" s="16" t="s">
        <v>13</v>
      </c>
      <c r="F2706" s="16" t="s">
        <v>146</v>
      </c>
      <c r="G2706" s="87" t="s">
        <v>330</v>
      </c>
      <c r="H2706" s="17">
        <v>77926.39279897594</v>
      </c>
      <c r="I2706" s="48" t="s">
        <v>329</v>
      </c>
    </row>
    <row r="2707" spans="2:9" x14ac:dyDescent="0.3">
      <c r="B2707" s="16" t="s">
        <v>297</v>
      </c>
      <c r="C2707" s="16" t="s">
        <v>258</v>
      </c>
      <c r="D2707" s="16">
        <v>28</v>
      </c>
      <c r="E2707" s="16" t="s">
        <v>17</v>
      </c>
      <c r="F2707" s="16" t="s">
        <v>146</v>
      </c>
      <c r="G2707" s="87" t="s">
        <v>331</v>
      </c>
      <c r="H2707" s="17">
        <v>81769.08488250339</v>
      </c>
      <c r="I2707" s="48" t="s">
        <v>329</v>
      </c>
    </row>
    <row r="2708" spans="2:9" x14ac:dyDescent="0.3">
      <c r="B2708" s="16" t="s">
        <v>297</v>
      </c>
      <c r="C2708" s="16" t="s">
        <v>258</v>
      </c>
      <c r="D2708" s="16">
        <v>29</v>
      </c>
      <c r="E2708" s="16" t="s">
        <v>21</v>
      </c>
      <c r="F2708" s="16" t="s">
        <v>146</v>
      </c>
      <c r="G2708" s="87" t="s">
        <v>332</v>
      </c>
      <c r="H2708" s="17">
        <v>81601.957543594923</v>
      </c>
      <c r="I2708" s="48" t="s">
        <v>329</v>
      </c>
    </row>
    <row r="2709" spans="2:9" x14ac:dyDescent="0.3">
      <c r="B2709" s="16" t="s">
        <v>297</v>
      </c>
      <c r="C2709" s="16" t="s">
        <v>258</v>
      </c>
      <c r="D2709" s="16">
        <v>30</v>
      </c>
      <c r="E2709" s="16" t="s">
        <v>25</v>
      </c>
      <c r="F2709" s="16" t="s">
        <v>146</v>
      </c>
      <c r="G2709" s="87" t="s">
        <v>333</v>
      </c>
      <c r="H2709" s="17">
        <v>81936.212221411843</v>
      </c>
      <c r="I2709" s="48" t="s">
        <v>329</v>
      </c>
    </row>
    <row r="2710" spans="2:9" x14ac:dyDescent="0.3">
      <c r="B2710" s="16" t="s">
        <v>297</v>
      </c>
      <c r="C2710" s="16" t="s">
        <v>258</v>
      </c>
      <c r="D2710" s="16">
        <v>31</v>
      </c>
      <c r="E2710" s="16" t="s">
        <v>29</v>
      </c>
      <c r="F2710" s="16" t="s">
        <v>146</v>
      </c>
      <c r="G2710" s="87" t="s">
        <v>334</v>
      </c>
      <c r="H2710" s="17">
        <v>81601.957543594923</v>
      </c>
      <c r="I2710" s="48" t="s">
        <v>329</v>
      </c>
    </row>
    <row r="2711" spans="2:9" x14ac:dyDescent="0.3">
      <c r="B2711" s="16" t="s">
        <v>297</v>
      </c>
      <c r="C2711" s="16" t="s">
        <v>258</v>
      </c>
      <c r="D2711" s="16">
        <v>39</v>
      </c>
      <c r="E2711" s="16" t="s">
        <v>33</v>
      </c>
      <c r="F2711" s="16" t="s">
        <v>335</v>
      </c>
      <c r="G2711" s="87" t="s">
        <v>336</v>
      </c>
      <c r="H2711" s="17">
        <v>107.00499610157785</v>
      </c>
      <c r="I2711" s="48" t="s">
        <v>337</v>
      </c>
    </row>
    <row r="2712" spans="2:9" x14ac:dyDescent="0.3">
      <c r="B2712" s="16" t="s">
        <v>297</v>
      </c>
      <c r="C2712" s="16" t="s">
        <v>258</v>
      </c>
      <c r="D2712" s="16">
        <v>45</v>
      </c>
      <c r="E2712" s="16" t="s">
        <v>35</v>
      </c>
      <c r="F2712" s="16" t="s">
        <v>160</v>
      </c>
      <c r="G2712" s="87" t="s">
        <v>338</v>
      </c>
      <c r="H2712" s="17">
        <v>6192.886608823087</v>
      </c>
      <c r="I2712" s="48" t="s">
        <v>327</v>
      </c>
    </row>
    <row r="2713" spans="2:9" x14ac:dyDescent="0.3">
      <c r="B2713" s="16" t="s">
        <v>297</v>
      </c>
      <c r="C2713" s="16" t="s">
        <v>258</v>
      </c>
      <c r="D2713" s="16">
        <v>66</v>
      </c>
      <c r="E2713" s="16" t="s">
        <v>37</v>
      </c>
      <c r="F2713" s="16" t="s">
        <v>160</v>
      </c>
      <c r="G2713" s="87" t="s">
        <v>339</v>
      </c>
      <c r="H2713" s="17">
        <v>4310.2630150457035</v>
      </c>
      <c r="I2713" s="48" t="s">
        <v>327</v>
      </c>
    </row>
    <row r="2714" spans="2:9" x14ac:dyDescent="0.3">
      <c r="B2714" s="16" t="s">
        <v>297</v>
      </c>
      <c r="C2714" s="16" t="s">
        <v>258</v>
      </c>
      <c r="D2714" s="16">
        <v>67</v>
      </c>
      <c r="E2714" s="16" t="s">
        <v>39</v>
      </c>
      <c r="F2714" s="16" t="s">
        <v>160</v>
      </c>
      <c r="G2714" s="87" t="s">
        <v>340</v>
      </c>
      <c r="H2714" s="17">
        <v>4310.2630150457035</v>
      </c>
      <c r="I2714" s="48" t="s">
        <v>327</v>
      </c>
    </row>
    <row r="2715" spans="2:9" x14ac:dyDescent="0.3">
      <c r="B2715" s="16" t="s">
        <v>297</v>
      </c>
      <c r="C2715" s="16" t="s">
        <v>258</v>
      </c>
      <c r="D2715" s="16">
        <v>77</v>
      </c>
      <c r="E2715" s="16" t="s">
        <v>41</v>
      </c>
      <c r="F2715" s="16" t="s">
        <v>160</v>
      </c>
      <c r="G2715" s="87" t="s">
        <v>341</v>
      </c>
      <c r="H2715" s="17">
        <v>1725</v>
      </c>
      <c r="I2715" s="48" t="s">
        <v>342</v>
      </c>
    </row>
    <row r="2716" spans="2:9" x14ac:dyDescent="0.3">
      <c r="B2716" s="16" t="s">
        <v>297</v>
      </c>
      <c r="C2716" s="16" t="s">
        <v>258</v>
      </c>
      <c r="D2716" s="16">
        <v>87</v>
      </c>
      <c r="E2716" s="16" t="s">
        <v>43</v>
      </c>
      <c r="F2716" s="16" t="s">
        <v>160</v>
      </c>
      <c r="G2716" s="87" t="s">
        <v>343</v>
      </c>
      <c r="H2716" s="17">
        <v>3622.9549999999999</v>
      </c>
      <c r="I2716" s="48" t="s">
        <v>342</v>
      </c>
    </row>
    <row r="2717" spans="2:9" x14ac:dyDescent="0.3">
      <c r="B2717" s="16" t="s">
        <v>297</v>
      </c>
      <c r="C2717" s="16" t="s">
        <v>258</v>
      </c>
      <c r="D2717" s="16">
        <v>102</v>
      </c>
      <c r="E2717" s="16" t="s">
        <v>45</v>
      </c>
      <c r="F2717" s="16" t="s">
        <v>160</v>
      </c>
      <c r="G2717" s="87" t="s">
        <v>344</v>
      </c>
      <c r="H2717" s="17">
        <v>650.60574833699388</v>
      </c>
      <c r="I2717" s="48" t="s">
        <v>342</v>
      </c>
    </row>
    <row r="2718" spans="2:9" x14ac:dyDescent="0.3">
      <c r="B2718" s="16" t="s">
        <v>297</v>
      </c>
      <c r="C2718" s="16" t="s">
        <v>258</v>
      </c>
      <c r="D2718" s="16">
        <v>113</v>
      </c>
      <c r="E2718" s="16" t="s">
        <v>47</v>
      </c>
      <c r="F2718" s="16" t="s">
        <v>146</v>
      </c>
      <c r="G2718" s="87" t="s">
        <v>345</v>
      </c>
      <c r="H2718" s="17">
        <v>689724</v>
      </c>
      <c r="I2718" s="48" t="s">
        <v>346</v>
      </c>
    </row>
    <row r="2719" spans="2:9" x14ac:dyDescent="0.3">
      <c r="B2719" s="16" t="s">
        <v>297</v>
      </c>
      <c r="C2719" s="16" t="s">
        <v>258</v>
      </c>
      <c r="D2719" s="16">
        <v>114</v>
      </c>
      <c r="E2719" s="16" t="s">
        <v>49</v>
      </c>
      <c r="F2719" s="16" t="s">
        <v>146</v>
      </c>
      <c r="G2719" s="87" t="s">
        <v>347</v>
      </c>
      <c r="H2719" s="17">
        <v>730184</v>
      </c>
      <c r="I2719" s="48" t="s">
        <v>346</v>
      </c>
    </row>
    <row r="2720" spans="2:9" x14ac:dyDescent="0.3">
      <c r="B2720" s="16" t="s">
        <v>297</v>
      </c>
      <c r="C2720" s="16" t="s">
        <v>258</v>
      </c>
      <c r="D2720" s="16">
        <v>118</v>
      </c>
      <c r="E2720" s="16" t="s">
        <v>51</v>
      </c>
      <c r="F2720" s="16" t="s">
        <v>146</v>
      </c>
      <c r="G2720" s="87" t="s">
        <v>348</v>
      </c>
      <c r="H2720" s="17">
        <v>583071</v>
      </c>
      <c r="I2720" s="48" t="s">
        <v>346</v>
      </c>
    </row>
    <row r="2721" spans="2:9" x14ac:dyDescent="0.3">
      <c r="B2721" s="16" t="s">
        <v>297</v>
      </c>
      <c r="C2721" s="16" t="s">
        <v>258</v>
      </c>
      <c r="D2721" s="16">
        <v>131</v>
      </c>
      <c r="E2721" s="16" t="s">
        <v>53</v>
      </c>
      <c r="F2721" s="16" t="s">
        <v>146</v>
      </c>
      <c r="G2721" s="87" t="s">
        <v>349</v>
      </c>
      <c r="H2721" s="17">
        <v>7926.7463652519828</v>
      </c>
      <c r="I2721" s="48" t="s">
        <v>337</v>
      </c>
    </row>
    <row r="2722" spans="2:9" x14ac:dyDescent="0.3">
      <c r="B2722" s="16" t="s">
        <v>297</v>
      </c>
      <c r="C2722" s="16" t="s">
        <v>258</v>
      </c>
      <c r="D2722" s="16">
        <v>137</v>
      </c>
      <c r="E2722" s="16" t="s">
        <v>55</v>
      </c>
      <c r="F2722" s="16" t="s">
        <v>160</v>
      </c>
      <c r="G2722" s="87" t="s">
        <v>350</v>
      </c>
      <c r="H2722" s="17">
        <v>8284.3754368187456</v>
      </c>
      <c r="I2722" s="48" t="s">
        <v>351</v>
      </c>
    </row>
    <row r="2723" spans="2:9" x14ac:dyDescent="0.3">
      <c r="B2723" s="16" t="s">
        <v>297</v>
      </c>
      <c r="C2723" s="16" t="s">
        <v>258</v>
      </c>
      <c r="D2723" s="16">
        <v>143</v>
      </c>
      <c r="E2723" s="16" t="s">
        <v>57</v>
      </c>
      <c r="F2723" s="16" t="s">
        <v>335</v>
      </c>
      <c r="G2723" s="87" t="s">
        <v>352</v>
      </c>
      <c r="H2723" s="17">
        <v>2688.02</v>
      </c>
      <c r="I2723" s="48" t="s">
        <v>342</v>
      </c>
    </row>
    <row r="2724" spans="2:9" x14ac:dyDescent="0.3">
      <c r="B2724" s="16" t="s">
        <v>297</v>
      </c>
      <c r="C2724" s="16" t="s">
        <v>258</v>
      </c>
      <c r="D2724" s="16">
        <v>155</v>
      </c>
      <c r="E2724" s="16" t="s">
        <v>59</v>
      </c>
      <c r="F2724" s="16" t="s">
        <v>147</v>
      </c>
      <c r="G2724" s="87" t="s">
        <v>353</v>
      </c>
      <c r="H2724" s="17">
        <v>25701.120791038229</v>
      </c>
      <c r="I2724" s="48" t="s">
        <v>354</v>
      </c>
    </row>
    <row r="2725" spans="2:9" x14ac:dyDescent="0.3">
      <c r="B2725" s="16" t="s">
        <v>297</v>
      </c>
      <c r="C2725" s="16" t="s">
        <v>258</v>
      </c>
      <c r="D2725" s="16">
        <v>156</v>
      </c>
      <c r="E2725" s="16" t="s">
        <v>61</v>
      </c>
      <c r="F2725" s="16" t="s">
        <v>147</v>
      </c>
      <c r="G2725" s="87" t="s">
        <v>355</v>
      </c>
      <c r="H2725" s="17">
        <v>13376.968893648824</v>
      </c>
      <c r="I2725" s="48" t="s">
        <v>354</v>
      </c>
    </row>
    <row r="2726" spans="2:9" x14ac:dyDescent="0.3">
      <c r="B2726" s="16" t="s">
        <v>297</v>
      </c>
      <c r="C2726" s="16" t="s">
        <v>258</v>
      </c>
      <c r="D2726" s="16">
        <v>222</v>
      </c>
      <c r="E2726" s="16" t="s">
        <v>63</v>
      </c>
      <c r="F2726" s="16" t="s">
        <v>146</v>
      </c>
      <c r="G2726" s="87" t="s">
        <v>356</v>
      </c>
      <c r="H2726" s="17">
        <v>67411.156418525235</v>
      </c>
      <c r="I2726" s="48" t="s">
        <v>329</v>
      </c>
    </row>
    <row r="2727" spans="2:9" x14ac:dyDescent="0.3">
      <c r="B2727" s="16" t="s">
        <v>297</v>
      </c>
      <c r="C2727" s="16" t="s">
        <v>258</v>
      </c>
      <c r="D2727" s="16">
        <v>224</v>
      </c>
      <c r="E2727" s="16" t="s">
        <v>65</v>
      </c>
      <c r="F2727" s="16" t="s">
        <v>146</v>
      </c>
      <c r="G2727" s="87" t="s">
        <v>357</v>
      </c>
      <c r="H2727" s="17">
        <v>67411.156418525235</v>
      </c>
      <c r="I2727" s="48" t="s">
        <v>329</v>
      </c>
    </row>
    <row r="2728" spans="2:9" x14ac:dyDescent="0.3">
      <c r="B2728" s="16" t="s">
        <v>297</v>
      </c>
      <c r="C2728" s="16" t="s">
        <v>258</v>
      </c>
      <c r="D2728" s="16">
        <v>229</v>
      </c>
      <c r="E2728" s="16" t="s">
        <v>67</v>
      </c>
      <c r="F2728" s="16" t="s">
        <v>146</v>
      </c>
      <c r="G2728" s="87" t="s">
        <v>358</v>
      </c>
      <c r="H2728" s="17">
        <v>47392.457035840314</v>
      </c>
      <c r="I2728" s="48" t="s">
        <v>329</v>
      </c>
    </row>
    <row r="2729" spans="2:9" x14ac:dyDescent="0.3">
      <c r="B2729" s="16" t="s">
        <v>297</v>
      </c>
      <c r="C2729" s="16" t="s">
        <v>258</v>
      </c>
      <c r="D2729" s="16">
        <v>232</v>
      </c>
      <c r="E2729" s="16" t="s">
        <v>69</v>
      </c>
      <c r="F2729" s="16" t="s">
        <v>146</v>
      </c>
      <c r="G2729" s="87" t="s">
        <v>359</v>
      </c>
      <c r="H2729" s="17">
        <v>60497.592904503123</v>
      </c>
      <c r="I2729" s="48" t="s">
        <v>329</v>
      </c>
    </row>
    <row r="2730" spans="2:9" x14ac:dyDescent="0.3">
      <c r="B2730" s="16" t="s">
        <v>297</v>
      </c>
      <c r="C2730" s="16" t="s">
        <v>258</v>
      </c>
      <c r="D2730" s="16">
        <v>237</v>
      </c>
      <c r="E2730" s="16" t="s">
        <v>70</v>
      </c>
      <c r="F2730" s="16" t="s">
        <v>146</v>
      </c>
      <c r="G2730" s="87" t="s">
        <v>360</v>
      </c>
      <c r="H2730" s="17">
        <v>59589.972524663164</v>
      </c>
      <c r="I2730" s="48" t="s">
        <v>329</v>
      </c>
    </row>
    <row r="2731" spans="2:9" x14ac:dyDescent="0.3">
      <c r="B2731" s="16" t="s">
        <v>297</v>
      </c>
      <c r="C2731" s="16" t="s">
        <v>258</v>
      </c>
      <c r="D2731" s="16">
        <v>238</v>
      </c>
      <c r="E2731" s="16" t="s">
        <v>71</v>
      </c>
      <c r="F2731" s="16" t="s">
        <v>146</v>
      </c>
      <c r="G2731" s="87" t="s">
        <v>361</v>
      </c>
      <c r="H2731" s="17">
        <v>59589.972524663164</v>
      </c>
      <c r="I2731" s="48" t="s">
        <v>329</v>
      </c>
    </row>
    <row r="2732" spans="2:9" x14ac:dyDescent="0.3">
      <c r="B2732" s="16" t="s">
        <v>297</v>
      </c>
      <c r="C2732" s="16" t="s">
        <v>258</v>
      </c>
      <c r="D2732" s="16">
        <v>241</v>
      </c>
      <c r="E2732" s="16" t="s">
        <v>72</v>
      </c>
      <c r="F2732" s="16" t="s">
        <v>146</v>
      </c>
      <c r="G2732" s="87" t="s">
        <v>362</v>
      </c>
      <c r="H2732" s="17">
        <v>60090.728596299006</v>
      </c>
      <c r="I2732" s="48" t="s">
        <v>329</v>
      </c>
    </row>
    <row r="2733" spans="2:9" x14ac:dyDescent="0.3">
      <c r="B2733" s="16" t="s">
        <v>297</v>
      </c>
      <c r="C2733" s="16" t="s">
        <v>258</v>
      </c>
      <c r="D2733" s="16">
        <v>242</v>
      </c>
      <c r="E2733" s="16" t="s">
        <v>73</v>
      </c>
      <c r="F2733" s="16" t="s">
        <v>146</v>
      </c>
      <c r="G2733" s="87" t="s">
        <v>363</v>
      </c>
      <c r="H2733" s="17">
        <v>60090.728596299006</v>
      </c>
      <c r="I2733" s="48" t="s">
        <v>329</v>
      </c>
    </row>
    <row r="2734" spans="2:9" x14ac:dyDescent="0.3">
      <c r="B2734" s="16" t="s">
        <v>297</v>
      </c>
      <c r="C2734" s="16" t="s">
        <v>258</v>
      </c>
      <c r="D2734" s="16">
        <v>245</v>
      </c>
      <c r="E2734" s="16" t="s">
        <v>74</v>
      </c>
      <c r="F2734" s="16" t="s">
        <v>146</v>
      </c>
      <c r="G2734" s="87" t="s">
        <v>364</v>
      </c>
      <c r="H2734" s="17">
        <v>37556.705372686876</v>
      </c>
      <c r="I2734" s="48" t="s">
        <v>329</v>
      </c>
    </row>
    <row r="2735" spans="2:9" x14ac:dyDescent="0.3">
      <c r="B2735" s="16" t="s">
        <v>297</v>
      </c>
      <c r="C2735" s="16" t="s">
        <v>258</v>
      </c>
      <c r="D2735" s="16">
        <v>273</v>
      </c>
      <c r="E2735" s="16" t="s">
        <v>75</v>
      </c>
      <c r="F2735" s="16" t="s">
        <v>146</v>
      </c>
      <c r="G2735" s="87" t="s">
        <v>365</v>
      </c>
      <c r="H2735" s="17">
        <v>476818.0795622755</v>
      </c>
      <c r="I2735" s="48" t="s">
        <v>346</v>
      </c>
    </row>
    <row r="2736" spans="2:9" x14ac:dyDescent="0.3">
      <c r="B2736" s="16" t="s">
        <v>297</v>
      </c>
      <c r="C2736" s="16" t="s">
        <v>258</v>
      </c>
      <c r="D2736" s="16">
        <v>284</v>
      </c>
      <c r="E2736" s="16" t="s">
        <v>76</v>
      </c>
      <c r="F2736" s="16" t="s">
        <v>146</v>
      </c>
      <c r="G2736" s="87" t="s">
        <v>366</v>
      </c>
      <c r="H2736" s="17">
        <v>56335.0580590303</v>
      </c>
      <c r="I2736" s="48" t="s">
        <v>329</v>
      </c>
    </row>
    <row r="2737" spans="2:9" x14ac:dyDescent="0.3">
      <c r="B2737" s="16" t="s">
        <v>297</v>
      </c>
      <c r="C2737" s="16" t="s">
        <v>258</v>
      </c>
      <c r="D2737" s="16">
        <v>304</v>
      </c>
      <c r="E2737" s="16" t="s">
        <v>77</v>
      </c>
      <c r="F2737" s="16" t="s">
        <v>165</v>
      </c>
      <c r="G2737" s="87" t="s">
        <v>367</v>
      </c>
      <c r="H2737" s="17">
        <v>1491.1119185291211</v>
      </c>
      <c r="I2737" s="48" t="s">
        <v>368</v>
      </c>
    </row>
    <row r="2738" spans="2:9" x14ac:dyDescent="0.3">
      <c r="B2738" s="16" t="s">
        <v>297</v>
      </c>
      <c r="C2738" s="16" t="s">
        <v>258</v>
      </c>
      <c r="D2738" s="16">
        <v>305</v>
      </c>
      <c r="E2738" s="16" t="s">
        <v>78</v>
      </c>
      <c r="F2738" s="16" t="s">
        <v>165</v>
      </c>
      <c r="G2738" s="87" t="s">
        <v>369</v>
      </c>
      <c r="H2738" s="17">
        <v>10741.705465751824</v>
      </c>
      <c r="I2738" s="48" t="s">
        <v>368</v>
      </c>
    </row>
    <row r="2739" spans="2:9" x14ac:dyDescent="0.3">
      <c r="B2739" s="16" t="s">
        <v>297</v>
      </c>
      <c r="C2739" s="16" t="s">
        <v>258</v>
      </c>
      <c r="D2739" s="20">
        <v>426</v>
      </c>
      <c r="E2739" s="20" t="s">
        <v>79</v>
      </c>
      <c r="F2739" s="20" t="s">
        <v>146</v>
      </c>
      <c r="G2739" s="88" t="s">
        <v>370</v>
      </c>
      <c r="H2739" s="21">
        <v>66457.20292131562</v>
      </c>
      <c r="I2739" s="49" t="s">
        <v>329</v>
      </c>
    </row>
    <row r="2740" spans="2:9" x14ac:dyDescent="0.3">
      <c r="B2740" s="16" t="s">
        <v>295</v>
      </c>
      <c r="C2740" s="16" t="s">
        <v>234</v>
      </c>
      <c r="D2740" s="16">
        <v>4</v>
      </c>
      <c r="E2740" s="16" t="s">
        <v>5</v>
      </c>
      <c r="F2740" s="16" t="s">
        <v>160</v>
      </c>
      <c r="G2740" s="87" t="s">
        <v>326</v>
      </c>
      <c r="H2740" s="17">
        <v>5523.2313562951449</v>
      </c>
      <c r="I2740" s="48" t="s">
        <v>327</v>
      </c>
    </row>
    <row r="2741" spans="2:9" x14ac:dyDescent="0.3">
      <c r="B2741" s="16" t="s">
        <v>295</v>
      </c>
      <c r="C2741" s="16" t="s">
        <v>234</v>
      </c>
      <c r="D2741" s="16">
        <v>17</v>
      </c>
      <c r="E2741" s="16" t="s">
        <v>9</v>
      </c>
      <c r="F2741" s="16" t="s">
        <v>146</v>
      </c>
      <c r="G2741" s="87" t="s">
        <v>328</v>
      </c>
      <c r="H2741" s="17">
        <v>60874.468696810014</v>
      </c>
      <c r="I2741" s="48" t="s">
        <v>329</v>
      </c>
    </row>
    <row r="2742" spans="2:9" x14ac:dyDescent="0.3">
      <c r="B2742" s="16" t="s">
        <v>295</v>
      </c>
      <c r="C2742" s="16" t="s">
        <v>234</v>
      </c>
      <c r="D2742" s="16">
        <v>21</v>
      </c>
      <c r="E2742" s="16" t="s">
        <v>13</v>
      </c>
      <c r="F2742" s="16" t="s">
        <v>146</v>
      </c>
      <c r="G2742" s="87" t="s">
        <v>330</v>
      </c>
      <c r="H2742" s="17">
        <v>60247.279934247395</v>
      </c>
      <c r="I2742" s="48" t="s">
        <v>329</v>
      </c>
    </row>
    <row r="2743" spans="2:9" x14ac:dyDescent="0.3">
      <c r="B2743" s="16" t="s">
        <v>295</v>
      </c>
      <c r="C2743" s="16" t="s">
        <v>234</v>
      </c>
      <c r="D2743" s="16">
        <v>28</v>
      </c>
      <c r="E2743" s="16" t="s">
        <v>17</v>
      </c>
      <c r="F2743" s="16" t="s">
        <v>146</v>
      </c>
      <c r="G2743" s="87" t="s">
        <v>331</v>
      </c>
      <c r="H2743" s="17">
        <v>86267.752241061724</v>
      </c>
      <c r="I2743" s="48" t="s">
        <v>329</v>
      </c>
    </row>
    <row r="2744" spans="2:9" x14ac:dyDescent="0.3">
      <c r="B2744" s="16" t="s">
        <v>295</v>
      </c>
      <c r="C2744" s="16" t="s">
        <v>234</v>
      </c>
      <c r="D2744" s="16">
        <v>29</v>
      </c>
      <c r="E2744" s="16" t="s">
        <v>21</v>
      </c>
      <c r="F2744" s="16" t="s">
        <v>146</v>
      </c>
      <c r="G2744" s="87" t="s">
        <v>332</v>
      </c>
      <c r="H2744" s="17">
        <v>86267.752241061724</v>
      </c>
      <c r="I2744" s="48" t="s">
        <v>329</v>
      </c>
    </row>
    <row r="2745" spans="2:9" x14ac:dyDescent="0.3">
      <c r="B2745" s="16" t="s">
        <v>295</v>
      </c>
      <c r="C2745" s="16" t="s">
        <v>234</v>
      </c>
      <c r="D2745" s="16">
        <v>30</v>
      </c>
      <c r="E2745" s="16" t="s">
        <v>25</v>
      </c>
      <c r="F2745" s="16" t="s">
        <v>146</v>
      </c>
      <c r="G2745" s="87" t="s">
        <v>333</v>
      </c>
      <c r="H2745" s="17">
        <v>86267.752241061724</v>
      </c>
      <c r="I2745" s="48" t="s">
        <v>329</v>
      </c>
    </row>
    <row r="2746" spans="2:9" x14ac:dyDescent="0.3">
      <c r="B2746" s="16" t="s">
        <v>295</v>
      </c>
      <c r="C2746" s="16" t="s">
        <v>234</v>
      </c>
      <c r="D2746" s="16">
        <v>31</v>
      </c>
      <c r="E2746" s="16" t="s">
        <v>29</v>
      </c>
      <c r="F2746" s="16" t="s">
        <v>146</v>
      </c>
      <c r="G2746" s="87" t="s">
        <v>334</v>
      </c>
      <c r="H2746" s="17">
        <v>86267.752241061724</v>
      </c>
      <c r="I2746" s="48" t="s">
        <v>329</v>
      </c>
    </row>
    <row r="2747" spans="2:9" x14ac:dyDescent="0.3">
      <c r="B2747" s="16" t="s">
        <v>295</v>
      </c>
      <c r="C2747" s="16" t="s">
        <v>234</v>
      </c>
      <c r="D2747" s="16">
        <v>39</v>
      </c>
      <c r="E2747" s="16" t="s">
        <v>33</v>
      </c>
      <c r="F2747" s="16" t="s">
        <v>335</v>
      </c>
      <c r="G2747" s="87" t="s">
        <v>336</v>
      </c>
      <c r="H2747" s="17">
        <v>108.08585464805839</v>
      </c>
      <c r="I2747" s="48" t="s">
        <v>337</v>
      </c>
    </row>
    <row r="2748" spans="2:9" x14ac:dyDescent="0.3">
      <c r="B2748" s="16" t="s">
        <v>295</v>
      </c>
      <c r="C2748" s="16" t="s">
        <v>234</v>
      </c>
      <c r="D2748" s="16">
        <v>45</v>
      </c>
      <c r="E2748" s="16" t="s">
        <v>35</v>
      </c>
      <c r="F2748" s="16" t="s">
        <v>160</v>
      </c>
      <c r="G2748" s="87" t="s">
        <v>338</v>
      </c>
      <c r="H2748" s="17">
        <v>9520</v>
      </c>
      <c r="I2748" s="48" t="s">
        <v>327</v>
      </c>
    </row>
    <row r="2749" spans="2:9" x14ac:dyDescent="0.3">
      <c r="B2749" s="16" t="s">
        <v>295</v>
      </c>
      <c r="C2749" s="16" t="s">
        <v>234</v>
      </c>
      <c r="D2749" s="16">
        <v>66</v>
      </c>
      <c r="E2749" s="16" t="s">
        <v>37</v>
      </c>
      <c r="F2749" s="16" t="s">
        <v>160</v>
      </c>
      <c r="G2749" s="87" t="s">
        <v>339</v>
      </c>
      <c r="H2749" s="17">
        <v>6225.9354661771258</v>
      </c>
      <c r="I2749" s="48" t="s">
        <v>327</v>
      </c>
    </row>
    <row r="2750" spans="2:9" x14ac:dyDescent="0.3">
      <c r="B2750" s="16" t="s">
        <v>295</v>
      </c>
      <c r="C2750" s="16" t="s">
        <v>234</v>
      </c>
      <c r="D2750" s="16">
        <v>67</v>
      </c>
      <c r="E2750" s="16" t="s">
        <v>39</v>
      </c>
      <c r="F2750" s="16" t="s">
        <v>160</v>
      </c>
      <c r="G2750" s="87" t="s">
        <v>340</v>
      </c>
      <c r="H2750" s="17">
        <v>6225.9354661771258</v>
      </c>
      <c r="I2750" s="48" t="s">
        <v>327</v>
      </c>
    </row>
    <row r="2751" spans="2:9" x14ac:dyDescent="0.3">
      <c r="B2751" s="16" t="s">
        <v>295</v>
      </c>
      <c r="C2751" s="16" t="s">
        <v>234</v>
      </c>
      <c r="D2751" s="16">
        <v>77</v>
      </c>
      <c r="E2751" s="16" t="s">
        <v>41</v>
      </c>
      <c r="F2751" s="16" t="s">
        <v>160</v>
      </c>
      <c r="G2751" s="87" t="s">
        <v>341</v>
      </c>
      <c r="H2751" s="17">
        <v>1725</v>
      </c>
      <c r="I2751" s="48" t="s">
        <v>342</v>
      </c>
    </row>
    <row r="2752" spans="2:9" x14ac:dyDescent="0.3">
      <c r="B2752" s="16" t="s">
        <v>295</v>
      </c>
      <c r="C2752" s="16" t="s">
        <v>234</v>
      </c>
      <c r="D2752" s="16">
        <v>87</v>
      </c>
      <c r="E2752" s="16" t="s">
        <v>43</v>
      </c>
      <c r="F2752" s="16" t="s">
        <v>160</v>
      </c>
      <c r="G2752" s="87" t="s">
        <v>343</v>
      </c>
      <c r="H2752" s="17">
        <v>3622.9549999999999</v>
      </c>
      <c r="I2752" s="48" t="s">
        <v>342</v>
      </c>
    </row>
    <row r="2753" spans="2:9" x14ac:dyDescent="0.3">
      <c r="B2753" s="16" t="s">
        <v>295</v>
      </c>
      <c r="C2753" s="16" t="s">
        <v>234</v>
      </c>
      <c r="D2753" s="16">
        <v>102</v>
      </c>
      <c r="E2753" s="16" t="s">
        <v>45</v>
      </c>
      <c r="F2753" s="16" t="s">
        <v>160</v>
      </c>
      <c r="G2753" s="87" t="s">
        <v>344</v>
      </c>
      <c r="H2753" s="17">
        <v>743.20132300667865</v>
      </c>
      <c r="I2753" s="48" t="s">
        <v>342</v>
      </c>
    </row>
    <row r="2754" spans="2:9" x14ac:dyDescent="0.3">
      <c r="B2754" s="16" t="s">
        <v>295</v>
      </c>
      <c r="C2754" s="16" t="s">
        <v>234</v>
      </c>
      <c r="D2754" s="16">
        <v>113</v>
      </c>
      <c r="E2754" s="16" t="s">
        <v>47</v>
      </c>
      <c r="F2754" s="16" t="s">
        <v>146</v>
      </c>
      <c r="G2754" s="87" t="s">
        <v>345</v>
      </c>
      <c r="H2754" s="17">
        <v>689724</v>
      </c>
      <c r="I2754" s="48" t="s">
        <v>346</v>
      </c>
    </row>
    <row r="2755" spans="2:9" x14ac:dyDescent="0.3">
      <c r="B2755" s="16" t="s">
        <v>295</v>
      </c>
      <c r="C2755" s="16" t="s">
        <v>234</v>
      </c>
      <c r="D2755" s="16">
        <v>114</v>
      </c>
      <c r="E2755" s="16" t="s">
        <v>49</v>
      </c>
      <c r="F2755" s="16" t="s">
        <v>146</v>
      </c>
      <c r="G2755" s="87" t="s">
        <v>347</v>
      </c>
      <c r="H2755" s="17">
        <v>730184</v>
      </c>
      <c r="I2755" s="48" t="s">
        <v>346</v>
      </c>
    </row>
    <row r="2756" spans="2:9" x14ac:dyDescent="0.3">
      <c r="B2756" s="16" t="s">
        <v>295</v>
      </c>
      <c r="C2756" s="16" t="s">
        <v>234</v>
      </c>
      <c r="D2756" s="16">
        <v>118</v>
      </c>
      <c r="E2756" s="16" t="s">
        <v>51</v>
      </c>
      <c r="F2756" s="16" t="s">
        <v>146</v>
      </c>
      <c r="G2756" s="87" t="s">
        <v>348</v>
      </c>
      <c r="H2756" s="17">
        <v>583071</v>
      </c>
      <c r="I2756" s="48" t="s">
        <v>346</v>
      </c>
    </row>
    <row r="2757" spans="2:9" x14ac:dyDescent="0.3">
      <c r="B2757" s="16" t="s">
        <v>295</v>
      </c>
      <c r="C2757" s="16" t="s">
        <v>234</v>
      </c>
      <c r="D2757" s="16">
        <v>131</v>
      </c>
      <c r="E2757" s="16" t="s">
        <v>53</v>
      </c>
      <c r="F2757" s="16" t="s">
        <v>146</v>
      </c>
      <c r="G2757" s="87" t="s">
        <v>349</v>
      </c>
      <c r="H2757" s="17">
        <v>4403.1475037252803</v>
      </c>
      <c r="I2757" s="48" t="s">
        <v>337</v>
      </c>
    </row>
    <row r="2758" spans="2:9" x14ac:dyDescent="0.3">
      <c r="B2758" s="16" t="s">
        <v>295</v>
      </c>
      <c r="C2758" s="16" t="s">
        <v>234</v>
      </c>
      <c r="D2758" s="16">
        <v>137</v>
      </c>
      <c r="E2758" s="16" t="s">
        <v>55</v>
      </c>
      <c r="F2758" s="16" t="s">
        <v>160</v>
      </c>
      <c r="G2758" s="87" t="s">
        <v>350</v>
      </c>
      <c r="H2758" s="17">
        <v>8284.3754368187456</v>
      </c>
      <c r="I2758" s="48" t="s">
        <v>351</v>
      </c>
    </row>
    <row r="2759" spans="2:9" x14ac:dyDescent="0.3">
      <c r="B2759" s="16" t="s">
        <v>295</v>
      </c>
      <c r="C2759" s="16" t="s">
        <v>234</v>
      </c>
      <c r="D2759" s="16">
        <v>143</v>
      </c>
      <c r="E2759" s="16" t="s">
        <v>57</v>
      </c>
      <c r="F2759" s="16" t="s">
        <v>335</v>
      </c>
      <c r="G2759" s="87" t="s">
        <v>352</v>
      </c>
      <c r="H2759" s="17">
        <v>2688.02</v>
      </c>
      <c r="I2759" s="48" t="s">
        <v>342</v>
      </c>
    </row>
    <row r="2760" spans="2:9" x14ac:dyDescent="0.3">
      <c r="B2760" s="16" t="s">
        <v>295</v>
      </c>
      <c r="C2760" s="16" t="s">
        <v>234</v>
      </c>
      <c r="D2760" s="16">
        <v>155</v>
      </c>
      <c r="E2760" s="16" t="s">
        <v>59</v>
      </c>
      <c r="F2760" s="16" t="s">
        <v>147</v>
      </c>
      <c r="G2760" s="87" t="s">
        <v>353</v>
      </c>
      <c r="H2760" s="17">
        <v>27249.381079655002</v>
      </c>
      <c r="I2760" s="48" t="s">
        <v>354</v>
      </c>
    </row>
    <row r="2761" spans="2:9" x14ac:dyDescent="0.3">
      <c r="B2761" s="16" t="s">
        <v>295</v>
      </c>
      <c r="C2761" s="16" t="s">
        <v>234</v>
      </c>
      <c r="D2761" s="16">
        <v>156</v>
      </c>
      <c r="E2761" s="16" t="s">
        <v>61</v>
      </c>
      <c r="F2761" s="16" t="s">
        <v>147</v>
      </c>
      <c r="G2761" s="87" t="s">
        <v>355</v>
      </c>
      <c r="H2761" s="17">
        <v>13376.968893648824</v>
      </c>
      <c r="I2761" s="48" t="s">
        <v>354</v>
      </c>
    </row>
    <row r="2762" spans="2:9" x14ac:dyDescent="0.3">
      <c r="B2762" s="16" t="s">
        <v>295</v>
      </c>
      <c r="C2762" s="16" t="s">
        <v>234</v>
      </c>
      <c r="D2762" s="16">
        <v>222</v>
      </c>
      <c r="E2762" s="16" t="s">
        <v>63</v>
      </c>
      <c r="F2762" s="16" t="s">
        <v>146</v>
      </c>
      <c r="G2762" s="87" t="s">
        <v>356</v>
      </c>
      <c r="H2762" s="17">
        <v>62271.521288273005</v>
      </c>
      <c r="I2762" s="48" t="s">
        <v>329</v>
      </c>
    </row>
    <row r="2763" spans="2:9" x14ac:dyDescent="0.3">
      <c r="B2763" s="16" t="s">
        <v>295</v>
      </c>
      <c r="C2763" s="16" t="s">
        <v>234</v>
      </c>
      <c r="D2763" s="16">
        <v>224</v>
      </c>
      <c r="E2763" s="16" t="s">
        <v>65</v>
      </c>
      <c r="F2763" s="16" t="s">
        <v>146</v>
      </c>
      <c r="G2763" s="87" t="s">
        <v>357</v>
      </c>
      <c r="H2763" s="17">
        <v>62271.521288273005</v>
      </c>
      <c r="I2763" s="48" t="s">
        <v>329</v>
      </c>
    </row>
    <row r="2764" spans="2:9" x14ac:dyDescent="0.3">
      <c r="B2764" s="16" t="s">
        <v>295</v>
      </c>
      <c r="C2764" s="16" t="s">
        <v>234</v>
      </c>
      <c r="D2764" s="16">
        <v>229</v>
      </c>
      <c r="E2764" s="16" t="s">
        <v>67</v>
      </c>
      <c r="F2764" s="16" t="s">
        <v>146</v>
      </c>
      <c r="G2764" s="87" t="s">
        <v>358</v>
      </c>
      <c r="H2764" s="17">
        <v>41833.118505397695</v>
      </c>
      <c r="I2764" s="48" t="s">
        <v>329</v>
      </c>
    </row>
    <row r="2765" spans="2:9" x14ac:dyDescent="0.3">
      <c r="B2765" s="16" t="s">
        <v>295</v>
      </c>
      <c r="C2765" s="16" t="s">
        <v>234</v>
      </c>
      <c r="D2765" s="16">
        <v>232</v>
      </c>
      <c r="E2765" s="16" t="s">
        <v>69</v>
      </c>
      <c r="F2765" s="16" t="s">
        <v>146</v>
      </c>
      <c r="G2765" s="87" t="s">
        <v>359</v>
      </c>
      <c r="H2765" s="17">
        <v>52630.570708222658</v>
      </c>
      <c r="I2765" s="48" t="s">
        <v>329</v>
      </c>
    </row>
    <row r="2766" spans="2:9" x14ac:dyDescent="0.3">
      <c r="B2766" s="16" t="s">
        <v>295</v>
      </c>
      <c r="C2766" s="16" t="s">
        <v>234</v>
      </c>
      <c r="D2766" s="16">
        <v>237</v>
      </c>
      <c r="E2766" s="16" t="s">
        <v>70</v>
      </c>
      <c r="F2766" s="16" t="s">
        <v>146</v>
      </c>
      <c r="G2766" s="87" t="s">
        <v>360</v>
      </c>
      <c r="H2766" s="17">
        <v>52630.570708222658</v>
      </c>
      <c r="I2766" s="48" t="s">
        <v>329</v>
      </c>
    </row>
    <row r="2767" spans="2:9" x14ac:dyDescent="0.3">
      <c r="B2767" s="16" t="s">
        <v>295</v>
      </c>
      <c r="C2767" s="16" t="s">
        <v>234</v>
      </c>
      <c r="D2767" s="16">
        <v>238</v>
      </c>
      <c r="E2767" s="16" t="s">
        <v>71</v>
      </c>
      <c r="F2767" s="16" t="s">
        <v>146</v>
      </c>
      <c r="G2767" s="87" t="s">
        <v>361</v>
      </c>
      <c r="H2767" s="17">
        <v>52630.570708222658</v>
      </c>
      <c r="I2767" s="48" t="s">
        <v>329</v>
      </c>
    </row>
    <row r="2768" spans="2:9" x14ac:dyDescent="0.3">
      <c r="B2768" s="16" t="s">
        <v>295</v>
      </c>
      <c r="C2768" s="16" t="s">
        <v>234</v>
      </c>
      <c r="D2768" s="16">
        <v>241</v>
      </c>
      <c r="E2768" s="16" t="s">
        <v>72</v>
      </c>
      <c r="F2768" s="16" t="s">
        <v>146</v>
      </c>
      <c r="G2768" s="87" t="s">
        <v>362</v>
      </c>
      <c r="H2768" s="17">
        <v>59440.997593351516</v>
      </c>
      <c r="I2768" s="48" t="s">
        <v>329</v>
      </c>
    </row>
    <row r="2769" spans="2:9" x14ac:dyDescent="0.3">
      <c r="B2769" s="16" t="s">
        <v>295</v>
      </c>
      <c r="C2769" s="16" t="s">
        <v>234</v>
      </c>
      <c r="D2769" s="16">
        <v>242</v>
      </c>
      <c r="E2769" s="16" t="s">
        <v>73</v>
      </c>
      <c r="F2769" s="16" t="s">
        <v>146</v>
      </c>
      <c r="G2769" s="87" t="s">
        <v>363</v>
      </c>
      <c r="H2769" s="17">
        <v>59440.997593351516</v>
      </c>
      <c r="I2769" s="48" t="s">
        <v>329</v>
      </c>
    </row>
    <row r="2770" spans="2:9" x14ac:dyDescent="0.3">
      <c r="B2770" s="16" t="s">
        <v>295</v>
      </c>
      <c r="C2770" s="16" t="s">
        <v>234</v>
      </c>
      <c r="D2770" s="16">
        <v>245</v>
      </c>
      <c r="E2770" s="16" t="s">
        <v>74</v>
      </c>
      <c r="F2770" s="16" t="s">
        <v>146</v>
      </c>
      <c r="G2770" s="87" t="s">
        <v>364</v>
      </c>
      <c r="H2770" s="17">
        <v>49896.229257393228</v>
      </c>
      <c r="I2770" s="48" t="s">
        <v>329</v>
      </c>
    </row>
    <row r="2771" spans="2:9" x14ac:dyDescent="0.3">
      <c r="B2771" s="16" t="s">
        <v>295</v>
      </c>
      <c r="C2771" s="16" t="s">
        <v>234</v>
      </c>
      <c r="D2771" s="16">
        <v>273</v>
      </c>
      <c r="E2771" s="16" t="s">
        <v>75</v>
      </c>
      <c r="F2771" s="16" t="s">
        <v>146</v>
      </c>
      <c r="G2771" s="87" t="s">
        <v>365</v>
      </c>
      <c r="H2771" s="17">
        <v>537098.84491286182</v>
      </c>
      <c r="I2771" s="48" t="s">
        <v>346</v>
      </c>
    </row>
    <row r="2772" spans="2:9" x14ac:dyDescent="0.3">
      <c r="B2772" s="16" t="s">
        <v>295</v>
      </c>
      <c r="C2772" s="16" t="s">
        <v>234</v>
      </c>
      <c r="D2772" s="16">
        <v>284</v>
      </c>
      <c r="E2772" s="16" t="s">
        <v>76</v>
      </c>
      <c r="F2772" s="16" t="s">
        <v>146</v>
      </c>
      <c r="G2772" s="87" t="s">
        <v>366</v>
      </c>
      <c r="H2772" s="17">
        <v>87301.894539705856</v>
      </c>
      <c r="I2772" s="48" t="s">
        <v>329</v>
      </c>
    </row>
    <row r="2773" spans="2:9" x14ac:dyDescent="0.3">
      <c r="B2773" s="16" t="s">
        <v>295</v>
      </c>
      <c r="C2773" s="16" t="s">
        <v>234</v>
      </c>
      <c r="D2773" s="16">
        <v>304</v>
      </c>
      <c r="E2773" s="16" t="s">
        <v>77</v>
      </c>
      <c r="F2773" s="16" t="s">
        <v>165</v>
      </c>
      <c r="G2773" s="87" t="s">
        <v>367</v>
      </c>
      <c r="H2773" s="17">
        <v>1491.1119185291211</v>
      </c>
      <c r="I2773" s="48" t="s">
        <v>368</v>
      </c>
    </row>
    <row r="2774" spans="2:9" x14ac:dyDescent="0.3">
      <c r="B2774" s="16" t="s">
        <v>295</v>
      </c>
      <c r="C2774" s="16" t="s">
        <v>234</v>
      </c>
      <c r="D2774" s="16">
        <v>305</v>
      </c>
      <c r="E2774" s="16" t="s">
        <v>78</v>
      </c>
      <c r="F2774" s="16" t="s">
        <v>165</v>
      </c>
      <c r="G2774" s="87" t="s">
        <v>369</v>
      </c>
      <c r="H2774" s="17">
        <v>10741.705465751824</v>
      </c>
      <c r="I2774" s="48" t="s">
        <v>368</v>
      </c>
    </row>
    <row r="2775" spans="2:9" x14ac:dyDescent="0.3">
      <c r="B2775" s="16" t="s">
        <v>295</v>
      </c>
      <c r="C2775" s="16" t="s">
        <v>234</v>
      </c>
      <c r="D2775" s="20">
        <v>426</v>
      </c>
      <c r="E2775" s="20" t="s">
        <v>79</v>
      </c>
      <c r="F2775" s="20" t="s">
        <v>146</v>
      </c>
      <c r="G2775" s="88" t="s">
        <v>370</v>
      </c>
      <c r="H2775" s="21">
        <v>66457.20292131562</v>
      </c>
      <c r="I2775" s="49" t="s">
        <v>329</v>
      </c>
    </row>
    <row r="2776" spans="2:9" x14ac:dyDescent="0.3">
      <c r="B2776" s="16" t="s">
        <v>295</v>
      </c>
      <c r="C2776" s="16" t="s">
        <v>235</v>
      </c>
      <c r="D2776" s="16">
        <v>4</v>
      </c>
      <c r="E2776" s="16" t="s">
        <v>5</v>
      </c>
      <c r="F2776" s="16" t="s">
        <v>160</v>
      </c>
      <c r="G2776" s="87" t="s">
        <v>326</v>
      </c>
      <c r="H2776" s="17">
        <v>5523.2313562951449</v>
      </c>
      <c r="I2776" s="48" t="s">
        <v>327</v>
      </c>
    </row>
    <row r="2777" spans="2:9" x14ac:dyDescent="0.3">
      <c r="B2777" s="16" t="s">
        <v>295</v>
      </c>
      <c r="C2777" s="16" t="s">
        <v>235</v>
      </c>
      <c r="D2777" s="16">
        <v>17</v>
      </c>
      <c r="E2777" s="16" t="s">
        <v>9</v>
      </c>
      <c r="F2777" s="16" t="s">
        <v>146</v>
      </c>
      <c r="G2777" s="87" t="s">
        <v>328</v>
      </c>
      <c r="H2777" s="17">
        <v>115237.74739487102</v>
      </c>
      <c r="I2777" s="48" t="s">
        <v>329</v>
      </c>
    </row>
    <row r="2778" spans="2:9" x14ac:dyDescent="0.3">
      <c r="B2778" s="16" t="s">
        <v>295</v>
      </c>
      <c r="C2778" s="16" t="s">
        <v>235</v>
      </c>
      <c r="D2778" s="16">
        <v>21</v>
      </c>
      <c r="E2778" s="16" t="s">
        <v>13</v>
      </c>
      <c r="F2778" s="16" t="s">
        <v>146</v>
      </c>
      <c r="G2778" s="87" t="s">
        <v>330</v>
      </c>
      <c r="H2778" s="17">
        <v>111699.35185250637</v>
      </c>
      <c r="I2778" s="48" t="s">
        <v>329</v>
      </c>
    </row>
    <row r="2779" spans="2:9" x14ac:dyDescent="0.3">
      <c r="B2779" s="16" t="s">
        <v>295</v>
      </c>
      <c r="C2779" s="16" t="s">
        <v>235</v>
      </c>
      <c r="D2779" s="16">
        <v>28</v>
      </c>
      <c r="E2779" s="16" t="s">
        <v>17</v>
      </c>
      <c r="F2779" s="16" t="s">
        <v>146</v>
      </c>
      <c r="G2779" s="87" t="s">
        <v>331</v>
      </c>
      <c r="H2779" s="17">
        <v>81769.08488250339</v>
      </c>
      <c r="I2779" s="48" t="s">
        <v>329</v>
      </c>
    </row>
    <row r="2780" spans="2:9" x14ac:dyDescent="0.3">
      <c r="B2780" s="16" t="s">
        <v>295</v>
      </c>
      <c r="C2780" s="16" t="s">
        <v>235</v>
      </c>
      <c r="D2780" s="16">
        <v>29</v>
      </c>
      <c r="E2780" s="16" t="s">
        <v>21</v>
      </c>
      <c r="F2780" s="16" t="s">
        <v>146</v>
      </c>
      <c r="G2780" s="87" t="s">
        <v>332</v>
      </c>
      <c r="H2780" s="17">
        <v>81601.957543594923</v>
      </c>
      <c r="I2780" s="48" t="s">
        <v>329</v>
      </c>
    </row>
    <row r="2781" spans="2:9" x14ac:dyDescent="0.3">
      <c r="B2781" s="16" t="s">
        <v>295</v>
      </c>
      <c r="C2781" s="16" t="s">
        <v>235</v>
      </c>
      <c r="D2781" s="16">
        <v>30</v>
      </c>
      <c r="E2781" s="16" t="s">
        <v>25</v>
      </c>
      <c r="F2781" s="16" t="s">
        <v>146</v>
      </c>
      <c r="G2781" s="87" t="s">
        <v>333</v>
      </c>
      <c r="H2781" s="17">
        <v>81936.212221411843</v>
      </c>
      <c r="I2781" s="48" t="s">
        <v>329</v>
      </c>
    </row>
    <row r="2782" spans="2:9" x14ac:dyDescent="0.3">
      <c r="B2782" s="16" t="s">
        <v>295</v>
      </c>
      <c r="C2782" s="16" t="s">
        <v>235</v>
      </c>
      <c r="D2782" s="16">
        <v>31</v>
      </c>
      <c r="E2782" s="16" t="s">
        <v>29</v>
      </c>
      <c r="F2782" s="16" t="s">
        <v>146</v>
      </c>
      <c r="G2782" s="87" t="s">
        <v>334</v>
      </c>
      <c r="H2782" s="17">
        <v>81601.957543594923</v>
      </c>
      <c r="I2782" s="48" t="s">
        <v>329</v>
      </c>
    </row>
    <row r="2783" spans="2:9" x14ac:dyDescent="0.3">
      <c r="B2783" s="16" t="s">
        <v>295</v>
      </c>
      <c r="C2783" s="16" t="s">
        <v>235</v>
      </c>
      <c r="D2783" s="16">
        <v>39</v>
      </c>
      <c r="E2783" s="16" t="s">
        <v>33</v>
      </c>
      <c r="F2783" s="16" t="s">
        <v>335</v>
      </c>
      <c r="G2783" s="87" t="s">
        <v>336</v>
      </c>
      <c r="H2783" s="17">
        <v>107.00499610157785</v>
      </c>
      <c r="I2783" s="48" t="s">
        <v>337</v>
      </c>
    </row>
    <row r="2784" spans="2:9" x14ac:dyDescent="0.3">
      <c r="B2784" s="16" t="s">
        <v>295</v>
      </c>
      <c r="C2784" s="16" t="s">
        <v>235</v>
      </c>
      <c r="D2784" s="16">
        <v>45</v>
      </c>
      <c r="E2784" s="16" t="s">
        <v>35</v>
      </c>
      <c r="F2784" s="16" t="s">
        <v>160</v>
      </c>
      <c r="G2784" s="87" t="s">
        <v>338</v>
      </c>
      <c r="H2784" s="17">
        <v>9520</v>
      </c>
      <c r="I2784" s="48" t="s">
        <v>327</v>
      </c>
    </row>
    <row r="2785" spans="2:9" x14ac:dyDescent="0.3">
      <c r="B2785" s="16" t="s">
        <v>295</v>
      </c>
      <c r="C2785" s="16" t="s">
        <v>235</v>
      </c>
      <c r="D2785" s="16">
        <v>66</v>
      </c>
      <c r="E2785" s="16" t="s">
        <v>37</v>
      </c>
      <c r="F2785" s="16" t="s">
        <v>160</v>
      </c>
      <c r="G2785" s="87" t="s">
        <v>339</v>
      </c>
      <c r="H2785" s="17">
        <v>6580.3016784920028</v>
      </c>
      <c r="I2785" s="48" t="s">
        <v>327</v>
      </c>
    </row>
    <row r="2786" spans="2:9" x14ac:dyDescent="0.3">
      <c r="B2786" s="16" t="s">
        <v>295</v>
      </c>
      <c r="C2786" s="16" t="s">
        <v>235</v>
      </c>
      <c r="D2786" s="16">
        <v>67</v>
      </c>
      <c r="E2786" s="16" t="s">
        <v>39</v>
      </c>
      <c r="F2786" s="16" t="s">
        <v>160</v>
      </c>
      <c r="G2786" s="87" t="s">
        <v>340</v>
      </c>
      <c r="H2786" s="17">
        <v>4352.5241969894387</v>
      </c>
      <c r="I2786" s="48" t="s">
        <v>327</v>
      </c>
    </row>
    <row r="2787" spans="2:9" x14ac:dyDescent="0.3">
      <c r="B2787" s="16" t="s">
        <v>295</v>
      </c>
      <c r="C2787" s="16" t="s">
        <v>235</v>
      </c>
      <c r="D2787" s="16">
        <v>77</v>
      </c>
      <c r="E2787" s="16" t="s">
        <v>41</v>
      </c>
      <c r="F2787" s="16" t="s">
        <v>160</v>
      </c>
      <c r="G2787" s="87" t="s">
        <v>341</v>
      </c>
      <c r="H2787" s="17">
        <v>1725</v>
      </c>
      <c r="I2787" s="48" t="s">
        <v>342</v>
      </c>
    </row>
    <row r="2788" spans="2:9" x14ac:dyDescent="0.3">
      <c r="B2788" s="16" t="s">
        <v>295</v>
      </c>
      <c r="C2788" s="16" t="s">
        <v>235</v>
      </c>
      <c r="D2788" s="16">
        <v>87</v>
      </c>
      <c r="E2788" s="16" t="s">
        <v>43</v>
      </c>
      <c r="F2788" s="16" t="s">
        <v>160</v>
      </c>
      <c r="G2788" s="87" t="s">
        <v>343</v>
      </c>
      <c r="H2788" s="17">
        <v>3622.9549999999999</v>
      </c>
      <c r="I2788" s="48" t="s">
        <v>342</v>
      </c>
    </row>
    <row r="2789" spans="2:9" x14ac:dyDescent="0.3">
      <c r="B2789" s="16" t="s">
        <v>295</v>
      </c>
      <c r="C2789" s="16" t="s">
        <v>235</v>
      </c>
      <c r="D2789" s="16">
        <v>102</v>
      </c>
      <c r="E2789" s="16" t="s">
        <v>45</v>
      </c>
      <c r="F2789" s="16" t="s">
        <v>160</v>
      </c>
      <c r="G2789" s="87" t="s">
        <v>344</v>
      </c>
      <c r="H2789" s="17">
        <v>565.22205776050419</v>
      </c>
      <c r="I2789" s="48" t="s">
        <v>342</v>
      </c>
    </row>
    <row r="2790" spans="2:9" x14ac:dyDescent="0.3">
      <c r="B2790" s="16" t="s">
        <v>295</v>
      </c>
      <c r="C2790" s="16" t="s">
        <v>235</v>
      </c>
      <c r="D2790" s="16">
        <v>113</v>
      </c>
      <c r="E2790" s="16" t="s">
        <v>47</v>
      </c>
      <c r="F2790" s="16" t="s">
        <v>146</v>
      </c>
      <c r="G2790" s="87" t="s">
        <v>345</v>
      </c>
      <c r="H2790" s="17">
        <v>689724</v>
      </c>
      <c r="I2790" s="48" t="s">
        <v>346</v>
      </c>
    </row>
    <row r="2791" spans="2:9" x14ac:dyDescent="0.3">
      <c r="B2791" s="16" t="s">
        <v>295</v>
      </c>
      <c r="C2791" s="16" t="s">
        <v>235</v>
      </c>
      <c r="D2791" s="16">
        <v>114</v>
      </c>
      <c r="E2791" s="16" t="s">
        <v>49</v>
      </c>
      <c r="F2791" s="16" t="s">
        <v>146</v>
      </c>
      <c r="G2791" s="87" t="s">
        <v>347</v>
      </c>
      <c r="H2791" s="17">
        <v>730184</v>
      </c>
      <c r="I2791" s="48" t="s">
        <v>346</v>
      </c>
    </row>
    <row r="2792" spans="2:9" x14ac:dyDescent="0.3">
      <c r="B2792" s="16" t="s">
        <v>295</v>
      </c>
      <c r="C2792" s="16" t="s">
        <v>235</v>
      </c>
      <c r="D2792" s="16">
        <v>118</v>
      </c>
      <c r="E2792" s="16" t="s">
        <v>51</v>
      </c>
      <c r="F2792" s="16" t="s">
        <v>146</v>
      </c>
      <c r="G2792" s="87" t="s">
        <v>348</v>
      </c>
      <c r="H2792" s="17">
        <v>583071</v>
      </c>
      <c r="I2792" s="48" t="s">
        <v>346</v>
      </c>
    </row>
    <row r="2793" spans="2:9" x14ac:dyDescent="0.3">
      <c r="B2793" s="16" t="s">
        <v>295</v>
      </c>
      <c r="C2793" s="16" t="s">
        <v>235</v>
      </c>
      <c r="D2793" s="16">
        <v>131</v>
      </c>
      <c r="E2793" s="16" t="s">
        <v>53</v>
      </c>
      <c r="F2793" s="16" t="s">
        <v>146</v>
      </c>
      <c r="G2793" s="87" t="s">
        <v>349</v>
      </c>
      <c r="H2793" s="17">
        <v>7926.7463652519828</v>
      </c>
      <c r="I2793" s="48" t="s">
        <v>337</v>
      </c>
    </row>
    <row r="2794" spans="2:9" x14ac:dyDescent="0.3">
      <c r="B2794" s="16" t="s">
        <v>295</v>
      </c>
      <c r="C2794" s="16" t="s">
        <v>235</v>
      </c>
      <c r="D2794" s="16">
        <v>137</v>
      </c>
      <c r="E2794" s="16" t="s">
        <v>55</v>
      </c>
      <c r="F2794" s="16" t="s">
        <v>160</v>
      </c>
      <c r="G2794" s="87" t="s">
        <v>350</v>
      </c>
      <c r="H2794" s="17">
        <v>12287.053432857883</v>
      </c>
      <c r="I2794" s="48" t="s">
        <v>351</v>
      </c>
    </row>
    <row r="2795" spans="2:9" x14ac:dyDescent="0.3">
      <c r="B2795" s="16" t="s">
        <v>295</v>
      </c>
      <c r="C2795" s="16" t="s">
        <v>235</v>
      </c>
      <c r="D2795" s="16">
        <v>143</v>
      </c>
      <c r="E2795" s="16" t="s">
        <v>57</v>
      </c>
      <c r="F2795" s="16" t="s">
        <v>335</v>
      </c>
      <c r="G2795" s="87" t="s">
        <v>352</v>
      </c>
      <c r="H2795" s="17">
        <v>2688.02</v>
      </c>
      <c r="I2795" s="48" t="s">
        <v>342</v>
      </c>
    </row>
    <row r="2796" spans="2:9" x14ac:dyDescent="0.3">
      <c r="B2796" s="16" t="s">
        <v>295</v>
      </c>
      <c r="C2796" s="16" t="s">
        <v>235</v>
      </c>
      <c r="D2796" s="16">
        <v>155</v>
      </c>
      <c r="E2796" s="16" t="s">
        <v>59</v>
      </c>
      <c r="F2796" s="16" t="s">
        <v>147</v>
      </c>
      <c r="G2796" s="87" t="s">
        <v>353</v>
      </c>
      <c r="H2796" s="17">
        <v>55220.823294656708</v>
      </c>
      <c r="I2796" s="48" t="s">
        <v>354</v>
      </c>
    </row>
    <row r="2797" spans="2:9" x14ac:dyDescent="0.3">
      <c r="B2797" s="16" t="s">
        <v>295</v>
      </c>
      <c r="C2797" s="16" t="s">
        <v>235</v>
      </c>
      <c r="D2797" s="16">
        <v>156</v>
      </c>
      <c r="E2797" s="16" t="s">
        <v>61</v>
      </c>
      <c r="F2797" s="16" t="s">
        <v>147</v>
      </c>
      <c r="G2797" s="87" t="s">
        <v>355</v>
      </c>
      <c r="H2797" s="17">
        <v>13376.968893648824</v>
      </c>
      <c r="I2797" s="48" t="s">
        <v>354</v>
      </c>
    </row>
    <row r="2798" spans="2:9" x14ac:dyDescent="0.3">
      <c r="B2798" s="16" t="s">
        <v>295</v>
      </c>
      <c r="C2798" s="16" t="s">
        <v>235</v>
      </c>
      <c r="D2798" s="16">
        <v>222</v>
      </c>
      <c r="E2798" s="16" t="s">
        <v>63</v>
      </c>
      <c r="F2798" s="16" t="s">
        <v>146</v>
      </c>
      <c r="G2798" s="87" t="s">
        <v>356</v>
      </c>
      <c r="H2798" s="17">
        <v>67411.156418525235</v>
      </c>
      <c r="I2798" s="48" t="s">
        <v>329</v>
      </c>
    </row>
    <row r="2799" spans="2:9" x14ac:dyDescent="0.3">
      <c r="B2799" s="16" t="s">
        <v>295</v>
      </c>
      <c r="C2799" s="16" t="s">
        <v>235</v>
      </c>
      <c r="D2799" s="16">
        <v>224</v>
      </c>
      <c r="E2799" s="16" t="s">
        <v>65</v>
      </c>
      <c r="F2799" s="16" t="s">
        <v>146</v>
      </c>
      <c r="G2799" s="87" t="s">
        <v>357</v>
      </c>
      <c r="H2799" s="17">
        <v>67411.156418525235</v>
      </c>
      <c r="I2799" s="48" t="s">
        <v>329</v>
      </c>
    </row>
    <row r="2800" spans="2:9" x14ac:dyDescent="0.3">
      <c r="B2800" s="16" t="s">
        <v>295</v>
      </c>
      <c r="C2800" s="16" t="s">
        <v>235</v>
      </c>
      <c r="D2800" s="16">
        <v>229</v>
      </c>
      <c r="E2800" s="16" t="s">
        <v>67</v>
      </c>
      <c r="F2800" s="16" t="s">
        <v>146</v>
      </c>
      <c r="G2800" s="87" t="s">
        <v>358</v>
      </c>
      <c r="H2800" s="17">
        <v>32774.484888564744</v>
      </c>
      <c r="I2800" s="48" t="s">
        <v>329</v>
      </c>
    </row>
    <row r="2801" spans="2:9" x14ac:dyDescent="0.3">
      <c r="B2801" s="16" t="s">
        <v>295</v>
      </c>
      <c r="C2801" s="16" t="s">
        <v>235</v>
      </c>
      <c r="D2801" s="16">
        <v>232</v>
      </c>
      <c r="E2801" s="16" t="s">
        <v>69</v>
      </c>
      <c r="F2801" s="16" t="s">
        <v>146</v>
      </c>
      <c r="G2801" s="87" t="s">
        <v>359</v>
      </c>
      <c r="H2801" s="17">
        <v>68526.005403887364</v>
      </c>
      <c r="I2801" s="48" t="s">
        <v>329</v>
      </c>
    </row>
    <row r="2802" spans="2:9" x14ac:dyDescent="0.3">
      <c r="B2802" s="16" t="s">
        <v>295</v>
      </c>
      <c r="C2802" s="16" t="s">
        <v>235</v>
      </c>
      <c r="D2802" s="16">
        <v>237</v>
      </c>
      <c r="E2802" s="16" t="s">
        <v>70</v>
      </c>
      <c r="F2802" s="16" t="s">
        <v>146</v>
      </c>
      <c r="G2802" s="87" t="s">
        <v>360</v>
      </c>
      <c r="H2802" s="17">
        <v>68526.005403887364</v>
      </c>
      <c r="I2802" s="48" t="s">
        <v>329</v>
      </c>
    </row>
    <row r="2803" spans="2:9" x14ac:dyDescent="0.3">
      <c r="B2803" s="16" t="s">
        <v>295</v>
      </c>
      <c r="C2803" s="16" t="s">
        <v>235</v>
      </c>
      <c r="D2803" s="16">
        <v>238</v>
      </c>
      <c r="E2803" s="16" t="s">
        <v>71</v>
      </c>
      <c r="F2803" s="16" t="s">
        <v>146</v>
      </c>
      <c r="G2803" s="87" t="s">
        <v>361</v>
      </c>
      <c r="H2803" s="17">
        <v>90017.50646663217</v>
      </c>
      <c r="I2803" s="48" t="s">
        <v>329</v>
      </c>
    </row>
    <row r="2804" spans="2:9" x14ac:dyDescent="0.3">
      <c r="B2804" s="16" t="s">
        <v>295</v>
      </c>
      <c r="C2804" s="16" t="s">
        <v>235</v>
      </c>
      <c r="D2804" s="16">
        <v>241</v>
      </c>
      <c r="E2804" s="16" t="s">
        <v>72</v>
      </c>
      <c r="F2804" s="16" t="s">
        <v>146</v>
      </c>
      <c r="G2804" s="87" t="s">
        <v>362</v>
      </c>
      <c r="H2804" s="17">
        <v>60090.728596299006</v>
      </c>
      <c r="I2804" s="48" t="s">
        <v>329</v>
      </c>
    </row>
    <row r="2805" spans="2:9" x14ac:dyDescent="0.3">
      <c r="B2805" s="16" t="s">
        <v>295</v>
      </c>
      <c r="C2805" s="16" t="s">
        <v>235</v>
      </c>
      <c r="D2805" s="16">
        <v>242</v>
      </c>
      <c r="E2805" s="16" t="s">
        <v>73</v>
      </c>
      <c r="F2805" s="16" t="s">
        <v>146</v>
      </c>
      <c r="G2805" s="87" t="s">
        <v>363</v>
      </c>
      <c r="H2805" s="17">
        <v>60090.728596299006</v>
      </c>
      <c r="I2805" s="48" t="s">
        <v>329</v>
      </c>
    </row>
    <row r="2806" spans="2:9" x14ac:dyDescent="0.3">
      <c r="B2806" s="16" t="s">
        <v>295</v>
      </c>
      <c r="C2806" s="16" t="s">
        <v>235</v>
      </c>
      <c r="D2806" s="16">
        <v>245</v>
      </c>
      <c r="E2806" s="16" t="s">
        <v>74</v>
      </c>
      <c r="F2806" s="16" t="s">
        <v>146</v>
      </c>
      <c r="G2806" s="87" t="s">
        <v>364</v>
      </c>
      <c r="H2806" s="17">
        <v>37556.705372686876</v>
      </c>
      <c r="I2806" s="48" t="s">
        <v>329</v>
      </c>
    </row>
    <row r="2807" spans="2:9" x14ac:dyDescent="0.3">
      <c r="B2807" s="16" t="s">
        <v>295</v>
      </c>
      <c r="C2807" s="16" t="s">
        <v>235</v>
      </c>
      <c r="D2807" s="16">
        <v>273</v>
      </c>
      <c r="E2807" s="16" t="s">
        <v>75</v>
      </c>
      <c r="F2807" s="16" t="s">
        <v>146</v>
      </c>
      <c r="G2807" s="87" t="s">
        <v>365</v>
      </c>
      <c r="H2807" s="17">
        <v>537098.84491286182</v>
      </c>
      <c r="I2807" s="48" t="s">
        <v>346</v>
      </c>
    </row>
    <row r="2808" spans="2:9" x14ac:dyDescent="0.3">
      <c r="B2808" s="16" t="s">
        <v>295</v>
      </c>
      <c r="C2808" s="16" t="s">
        <v>235</v>
      </c>
      <c r="D2808" s="16">
        <v>284</v>
      </c>
      <c r="E2808" s="16" t="s">
        <v>76</v>
      </c>
      <c r="F2808" s="16" t="s">
        <v>146</v>
      </c>
      <c r="G2808" s="87" t="s">
        <v>366</v>
      </c>
      <c r="H2808" s="17">
        <v>118773.09881013969</v>
      </c>
      <c r="I2808" s="48" t="s">
        <v>329</v>
      </c>
    </row>
    <row r="2809" spans="2:9" x14ac:dyDescent="0.3">
      <c r="B2809" s="16" t="s">
        <v>295</v>
      </c>
      <c r="C2809" s="16" t="s">
        <v>235</v>
      </c>
      <c r="D2809" s="16">
        <v>304</v>
      </c>
      <c r="E2809" s="16" t="s">
        <v>77</v>
      </c>
      <c r="F2809" s="16" t="s">
        <v>165</v>
      </c>
      <c r="G2809" s="87" t="s">
        <v>367</v>
      </c>
      <c r="H2809" s="17">
        <v>1491.1119185291211</v>
      </c>
      <c r="I2809" s="48" t="s">
        <v>368</v>
      </c>
    </row>
    <row r="2810" spans="2:9" x14ac:dyDescent="0.3">
      <c r="B2810" s="16" t="s">
        <v>295</v>
      </c>
      <c r="C2810" s="16" t="s">
        <v>235</v>
      </c>
      <c r="D2810" s="16">
        <v>305</v>
      </c>
      <c r="E2810" s="16" t="s">
        <v>78</v>
      </c>
      <c r="F2810" s="16" t="s">
        <v>165</v>
      </c>
      <c r="G2810" s="87" t="s">
        <v>369</v>
      </c>
      <c r="H2810" s="17">
        <v>10741.705465751824</v>
      </c>
      <c r="I2810" s="48" t="s">
        <v>368</v>
      </c>
    </row>
    <row r="2811" spans="2:9" x14ac:dyDescent="0.3">
      <c r="B2811" s="16" t="s">
        <v>295</v>
      </c>
      <c r="C2811" s="16" t="s">
        <v>235</v>
      </c>
      <c r="D2811" s="20">
        <v>426</v>
      </c>
      <c r="E2811" s="20" t="s">
        <v>79</v>
      </c>
      <c r="F2811" s="20" t="s">
        <v>146</v>
      </c>
      <c r="G2811" s="88" t="s">
        <v>370</v>
      </c>
      <c r="H2811" s="21">
        <v>66457.20292131562</v>
      </c>
      <c r="I2811" s="49" t="s">
        <v>329</v>
      </c>
    </row>
    <row r="2812" spans="2:9" x14ac:dyDescent="0.3">
      <c r="B2812" s="16" t="s">
        <v>295</v>
      </c>
      <c r="C2812" s="16" t="s">
        <v>236</v>
      </c>
      <c r="D2812" s="16">
        <v>4</v>
      </c>
      <c r="E2812" s="16" t="s">
        <v>5</v>
      </c>
      <c r="F2812" s="16" t="s">
        <v>160</v>
      </c>
      <c r="G2812" s="87" t="s">
        <v>326</v>
      </c>
      <c r="H2812" s="17">
        <v>5523.2313562951449</v>
      </c>
      <c r="I2812" s="48" t="s">
        <v>327</v>
      </c>
    </row>
    <row r="2813" spans="2:9" x14ac:dyDescent="0.3">
      <c r="B2813" s="16" t="s">
        <v>295</v>
      </c>
      <c r="C2813" s="16" t="s">
        <v>236</v>
      </c>
      <c r="D2813" s="16">
        <v>17</v>
      </c>
      <c r="E2813" s="16" t="s">
        <v>9</v>
      </c>
      <c r="F2813" s="16" t="s">
        <v>146</v>
      </c>
      <c r="G2813" s="87" t="s">
        <v>328</v>
      </c>
      <c r="H2813" s="17">
        <v>67038.719090246072</v>
      </c>
      <c r="I2813" s="48" t="s">
        <v>329</v>
      </c>
    </row>
    <row r="2814" spans="2:9" x14ac:dyDescent="0.3">
      <c r="B2814" s="16" t="s">
        <v>295</v>
      </c>
      <c r="C2814" s="16" t="s">
        <v>236</v>
      </c>
      <c r="D2814" s="16">
        <v>21</v>
      </c>
      <c r="E2814" s="16" t="s">
        <v>13</v>
      </c>
      <c r="F2814" s="16" t="s">
        <v>146</v>
      </c>
      <c r="G2814" s="87" t="s">
        <v>330</v>
      </c>
      <c r="H2814" s="17">
        <v>77926.39279897594</v>
      </c>
      <c r="I2814" s="48" t="s">
        <v>329</v>
      </c>
    </row>
    <row r="2815" spans="2:9" x14ac:dyDescent="0.3">
      <c r="B2815" s="16" t="s">
        <v>295</v>
      </c>
      <c r="C2815" s="16" t="s">
        <v>236</v>
      </c>
      <c r="D2815" s="16">
        <v>28</v>
      </c>
      <c r="E2815" s="16" t="s">
        <v>17</v>
      </c>
      <c r="F2815" s="16" t="s">
        <v>146</v>
      </c>
      <c r="G2815" s="87" t="s">
        <v>331</v>
      </c>
      <c r="H2815" s="17">
        <v>81769.08488250339</v>
      </c>
      <c r="I2815" s="48" t="s">
        <v>329</v>
      </c>
    </row>
    <row r="2816" spans="2:9" x14ac:dyDescent="0.3">
      <c r="B2816" s="16" t="s">
        <v>295</v>
      </c>
      <c r="C2816" s="16" t="s">
        <v>236</v>
      </c>
      <c r="D2816" s="16">
        <v>29</v>
      </c>
      <c r="E2816" s="16" t="s">
        <v>21</v>
      </c>
      <c r="F2816" s="16" t="s">
        <v>146</v>
      </c>
      <c r="G2816" s="87" t="s">
        <v>332</v>
      </c>
      <c r="H2816" s="17">
        <v>81601.957543594923</v>
      </c>
      <c r="I2816" s="48" t="s">
        <v>329</v>
      </c>
    </row>
    <row r="2817" spans="2:9" x14ac:dyDescent="0.3">
      <c r="B2817" s="16" t="s">
        <v>295</v>
      </c>
      <c r="C2817" s="16" t="s">
        <v>236</v>
      </c>
      <c r="D2817" s="16">
        <v>30</v>
      </c>
      <c r="E2817" s="16" t="s">
        <v>25</v>
      </c>
      <c r="F2817" s="16" t="s">
        <v>146</v>
      </c>
      <c r="G2817" s="87" t="s">
        <v>333</v>
      </c>
      <c r="H2817" s="17">
        <v>81936.212221411843</v>
      </c>
      <c r="I2817" s="48" t="s">
        <v>329</v>
      </c>
    </row>
    <row r="2818" spans="2:9" x14ac:dyDescent="0.3">
      <c r="B2818" s="16" t="s">
        <v>295</v>
      </c>
      <c r="C2818" s="16" t="s">
        <v>236</v>
      </c>
      <c r="D2818" s="16">
        <v>31</v>
      </c>
      <c r="E2818" s="16" t="s">
        <v>29</v>
      </c>
      <c r="F2818" s="16" t="s">
        <v>146</v>
      </c>
      <c r="G2818" s="87" t="s">
        <v>334</v>
      </c>
      <c r="H2818" s="17">
        <v>81601.957543594923</v>
      </c>
      <c r="I2818" s="48" t="s">
        <v>329</v>
      </c>
    </row>
    <row r="2819" spans="2:9" x14ac:dyDescent="0.3">
      <c r="B2819" s="16" t="s">
        <v>295</v>
      </c>
      <c r="C2819" s="16" t="s">
        <v>236</v>
      </c>
      <c r="D2819" s="16">
        <v>39</v>
      </c>
      <c r="E2819" s="16" t="s">
        <v>33</v>
      </c>
      <c r="F2819" s="16" t="s">
        <v>335</v>
      </c>
      <c r="G2819" s="87" t="s">
        <v>336</v>
      </c>
      <c r="H2819" s="17">
        <v>107.00499610157785</v>
      </c>
      <c r="I2819" s="48" t="s">
        <v>337</v>
      </c>
    </row>
    <row r="2820" spans="2:9" x14ac:dyDescent="0.3">
      <c r="B2820" s="16" t="s">
        <v>295</v>
      </c>
      <c r="C2820" s="16" t="s">
        <v>236</v>
      </c>
      <c r="D2820" s="16">
        <v>45</v>
      </c>
      <c r="E2820" s="16" t="s">
        <v>35</v>
      </c>
      <c r="F2820" s="16" t="s">
        <v>160</v>
      </c>
      <c r="G2820" s="87" t="s">
        <v>338</v>
      </c>
      <c r="H2820" s="17">
        <v>9520</v>
      </c>
      <c r="I2820" s="48" t="s">
        <v>327</v>
      </c>
    </row>
    <row r="2821" spans="2:9" x14ac:dyDescent="0.3">
      <c r="B2821" s="16" t="s">
        <v>295</v>
      </c>
      <c r="C2821" s="16" t="s">
        <v>236</v>
      </c>
      <c r="D2821" s="16">
        <v>66</v>
      </c>
      <c r="E2821" s="16" t="s">
        <v>37</v>
      </c>
      <c r="F2821" s="16" t="s">
        <v>160</v>
      </c>
      <c r="G2821" s="87" t="s">
        <v>339</v>
      </c>
      <c r="H2821" s="17">
        <v>6225.9354661771258</v>
      </c>
      <c r="I2821" s="48" t="s">
        <v>327</v>
      </c>
    </row>
    <row r="2822" spans="2:9" x14ac:dyDescent="0.3">
      <c r="B2822" s="16" t="s">
        <v>295</v>
      </c>
      <c r="C2822" s="16" t="s">
        <v>236</v>
      </c>
      <c r="D2822" s="16">
        <v>67</v>
      </c>
      <c r="E2822" s="16" t="s">
        <v>39</v>
      </c>
      <c r="F2822" s="16" t="s">
        <v>160</v>
      </c>
      <c r="G2822" s="87" t="s">
        <v>340</v>
      </c>
      <c r="H2822" s="17">
        <v>6225.9354661771258</v>
      </c>
      <c r="I2822" s="48" t="s">
        <v>327</v>
      </c>
    </row>
    <row r="2823" spans="2:9" x14ac:dyDescent="0.3">
      <c r="B2823" s="16" t="s">
        <v>295</v>
      </c>
      <c r="C2823" s="16" t="s">
        <v>236</v>
      </c>
      <c r="D2823" s="16">
        <v>77</v>
      </c>
      <c r="E2823" s="16" t="s">
        <v>41</v>
      </c>
      <c r="F2823" s="16" t="s">
        <v>160</v>
      </c>
      <c r="G2823" s="87" t="s">
        <v>341</v>
      </c>
      <c r="H2823" s="17">
        <v>1725</v>
      </c>
      <c r="I2823" s="48" t="s">
        <v>342</v>
      </c>
    </row>
    <row r="2824" spans="2:9" x14ac:dyDescent="0.3">
      <c r="B2824" s="16" t="s">
        <v>295</v>
      </c>
      <c r="C2824" s="16" t="s">
        <v>236</v>
      </c>
      <c r="D2824" s="16">
        <v>87</v>
      </c>
      <c r="E2824" s="16" t="s">
        <v>43</v>
      </c>
      <c r="F2824" s="16" t="s">
        <v>160</v>
      </c>
      <c r="G2824" s="87" t="s">
        <v>343</v>
      </c>
      <c r="H2824" s="17">
        <v>3622.9549999999999</v>
      </c>
      <c r="I2824" s="48" t="s">
        <v>342</v>
      </c>
    </row>
    <row r="2825" spans="2:9" x14ac:dyDescent="0.3">
      <c r="B2825" s="16" t="s">
        <v>295</v>
      </c>
      <c r="C2825" s="16" t="s">
        <v>236</v>
      </c>
      <c r="D2825" s="16">
        <v>102</v>
      </c>
      <c r="E2825" s="16" t="s">
        <v>45</v>
      </c>
      <c r="F2825" s="16" t="s">
        <v>160</v>
      </c>
      <c r="G2825" s="87" t="s">
        <v>344</v>
      </c>
      <c r="H2825" s="17">
        <v>743.20132300667865</v>
      </c>
      <c r="I2825" s="48" t="s">
        <v>342</v>
      </c>
    </row>
    <row r="2826" spans="2:9" x14ac:dyDescent="0.3">
      <c r="B2826" s="16" t="s">
        <v>295</v>
      </c>
      <c r="C2826" s="16" t="s">
        <v>236</v>
      </c>
      <c r="D2826" s="16">
        <v>113</v>
      </c>
      <c r="E2826" s="16" t="s">
        <v>47</v>
      </c>
      <c r="F2826" s="16" t="s">
        <v>146</v>
      </c>
      <c r="G2826" s="87" t="s">
        <v>345</v>
      </c>
      <c r="H2826" s="17">
        <v>689724</v>
      </c>
      <c r="I2826" s="48" t="s">
        <v>346</v>
      </c>
    </row>
    <row r="2827" spans="2:9" x14ac:dyDescent="0.3">
      <c r="B2827" s="16" t="s">
        <v>295</v>
      </c>
      <c r="C2827" s="16" t="s">
        <v>236</v>
      </c>
      <c r="D2827" s="16">
        <v>114</v>
      </c>
      <c r="E2827" s="16" t="s">
        <v>49</v>
      </c>
      <c r="F2827" s="16" t="s">
        <v>146</v>
      </c>
      <c r="G2827" s="87" t="s">
        <v>347</v>
      </c>
      <c r="H2827" s="17">
        <v>730184</v>
      </c>
      <c r="I2827" s="48" t="s">
        <v>346</v>
      </c>
    </row>
    <row r="2828" spans="2:9" x14ac:dyDescent="0.3">
      <c r="B2828" s="16" t="s">
        <v>295</v>
      </c>
      <c r="C2828" s="16" t="s">
        <v>236</v>
      </c>
      <c r="D2828" s="16">
        <v>118</v>
      </c>
      <c r="E2828" s="16" t="s">
        <v>51</v>
      </c>
      <c r="F2828" s="16" t="s">
        <v>146</v>
      </c>
      <c r="G2828" s="87" t="s">
        <v>348</v>
      </c>
      <c r="H2828" s="17">
        <v>583071</v>
      </c>
      <c r="I2828" s="48" t="s">
        <v>346</v>
      </c>
    </row>
    <row r="2829" spans="2:9" x14ac:dyDescent="0.3">
      <c r="B2829" s="16" t="s">
        <v>295</v>
      </c>
      <c r="C2829" s="16" t="s">
        <v>236</v>
      </c>
      <c r="D2829" s="16">
        <v>131</v>
      </c>
      <c r="E2829" s="16" t="s">
        <v>53</v>
      </c>
      <c r="F2829" s="16" t="s">
        <v>146</v>
      </c>
      <c r="G2829" s="87" t="s">
        <v>349</v>
      </c>
      <c r="H2829" s="17">
        <v>7926.7463652519828</v>
      </c>
      <c r="I2829" s="48" t="s">
        <v>337</v>
      </c>
    </row>
    <row r="2830" spans="2:9" x14ac:dyDescent="0.3">
      <c r="B2830" s="16" t="s">
        <v>295</v>
      </c>
      <c r="C2830" s="16" t="s">
        <v>236</v>
      </c>
      <c r="D2830" s="16">
        <v>137</v>
      </c>
      <c r="E2830" s="16" t="s">
        <v>55</v>
      </c>
      <c r="F2830" s="16" t="s">
        <v>160</v>
      </c>
      <c r="G2830" s="87" t="s">
        <v>350</v>
      </c>
      <c r="H2830" s="17">
        <v>8284.3754368187456</v>
      </c>
      <c r="I2830" s="48" t="s">
        <v>351</v>
      </c>
    </row>
    <row r="2831" spans="2:9" x14ac:dyDescent="0.3">
      <c r="B2831" s="16" t="s">
        <v>295</v>
      </c>
      <c r="C2831" s="16" t="s">
        <v>236</v>
      </c>
      <c r="D2831" s="16">
        <v>143</v>
      </c>
      <c r="E2831" s="16" t="s">
        <v>57</v>
      </c>
      <c r="F2831" s="16" t="s">
        <v>335</v>
      </c>
      <c r="G2831" s="87" t="s">
        <v>352</v>
      </c>
      <c r="H2831" s="17">
        <v>2688.02</v>
      </c>
      <c r="I2831" s="48" t="s">
        <v>342</v>
      </c>
    </row>
    <row r="2832" spans="2:9" x14ac:dyDescent="0.3">
      <c r="B2832" s="16" t="s">
        <v>295</v>
      </c>
      <c r="C2832" s="16" t="s">
        <v>236</v>
      </c>
      <c r="D2832" s="16">
        <v>155</v>
      </c>
      <c r="E2832" s="16" t="s">
        <v>59</v>
      </c>
      <c r="F2832" s="16" t="s">
        <v>147</v>
      </c>
      <c r="G2832" s="87" t="s">
        <v>353</v>
      </c>
      <c r="H2832" s="17">
        <v>25701.120791038229</v>
      </c>
      <c r="I2832" s="48" t="s">
        <v>354</v>
      </c>
    </row>
    <row r="2833" spans="2:9" x14ac:dyDescent="0.3">
      <c r="B2833" s="16" t="s">
        <v>295</v>
      </c>
      <c r="C2833" s="16" t="s">
        <v>236</v>
      </c>
      <c r="D2833" s="16">
        <v>156</v>
      </c>
      <c r="E2833" s="16" t="s">
        <v>61</v>
      </c>
      <c r="F2833" s="16" t="s">
        <v>147</v>
      </c>
      <c r="G2833" s="87" t="s">
        <v>355</v>
      </c>
      <c r="H2833" s="17">
        <v>13376.968893648824</v>
      </c>
      <c r="I2833" s="48" t="s">
        <v>354</v>
      </c>
    </row>
    <row r="2834" spans="2:9" x14ac:dyDescent="0.3">
      <c r="B2834" s="16" t="s">
        <v>295</v>
      </c>
      <c r="C2834" s="16" t="s">
        <v>236</v>
      </c>
      <c r="D2834" s="16">
        <v>222</v>
      </c>
      <c r="E2834" s="16" t="s">
        <v>63</v>
      </c>
      <c r="F2834" s="16" t="s">
        <v>146</v>
      </c>
      <c r="G2834" s="87" t="s">
        <v>356</v>
      </c>
      <c r="H2834" s="17">
        <v>67411.156418525235</v>
      </c>
      <c r="I2834" s="48" t="s">
        <v>329</v>
      </c>
    </row>
    <row r="2835" spans="2:9" x14ac:dyDescent="0.3">
      <c r="B2835" s="16" t="s">
        <v>295</v>
      </c>
      <c r="C2835" s="16" t="s">
        <v>236</v>
      </c>
      <c r="D2835" s="16">
        <v>224</v>
      </c>
      <c r="E2835" s="16" t="s">
        <v>65</v>
      </c>
      <c r="F2835" s="16" t="s">
        <v>146</v>
      </c>
      <c r="G2835" s="87" t="s">
        <v>357</v>
      </c>
      <c r="H2835" s="17">
        <v>67411.156418525235</v>
      </c>
      <c r="I2835" s="48" t="s">
        <v>329</v>
      </c>
    </row>
    <row r="2836" spans="2:9" x14ac:dyDescent="0.3">
      <c r="B2836" s="16" t="s">
        <v>295</v>
      </c>
      <c r="C2836" s="16" t="s">
        <v>236</v>
      </c>
      <c r="D2836" s="16">
        <v>229</v>
      </c>
      <c r="E2836" s="16" t="s">
        <v>67</v>
      </c>
      <c r="F2836" s="16" t="s">
        <v>146</v>
      </c>
      <c r="G2836" s="87" t="s">
        <v>358</v>
      </c>
      <c r="H2836" s="17">
        <v>32774.484888564744</v>
      </c>
      <c r="I2836" s="48" t="s">
        <v>329</v>
      </c>
    </row>
    <row r="2837" spans="2:9" x14ac:dyDescent="0.3">
      <c r="B2837" s="16" t="s">
        <v>295</v>
      </c>
      <c r="C2837" s="16" t="s">
        <v>236</v>
      </c>
      <c r="D2837" s="16">
        <v>232</v>
      </c>
      <c r="E2837" s="16" t="s">
        <v>69</v>
      </c>
      <c r="F2837" s="16" t="s">
        <v>146</v>
      </c>
      <c r="G2837" s="87" t="s">
        <v>359</v>
      </c>
      <c r="H2837" s="17">
        <v>60497.592904503123</v>
      </c>
      <c r="I2837" s="48" t="s">
        <v>329</v>
      </c>
    </row>
    <row r="2838" spans="2:9" x14ac:dyDescent="0.3">
      <c r="B2838" s="16" t="s">
        <v>295</v>
      </c>
      <c r="C2838" s="16" t="s">
        <v>236</v>
      </c>
      <c r="D2838" s="16">
        <v>237</v>
      </c>
      <c r="E2838" s="16" t="s">
        <v>70</v>
      </c>
      <c r="F2838" s="16" t="s">
        <v>146</v>
      </c>
      <c r="G2838" s="87" t="s">
        <v>360</v>
      </c>
      <c r="H2838" s="17">
        <v>59589.972524663164</v>
      </c>
      <c r="I2838" s="48" t="s">
        <v>329</v>
      </c>
    </row>
    <row r="2839" spans="2:9" x14ac:dyDescent="0.3">
      <c r="B2839" s="16" t="s">
        <v>295</v>
      </c>
      <c r="C2839" s="16" t="s">
        <v>236</v>
      </c>
      <c r="D2839" s="16">
        <v>238</v>
      </c>
      <c r="E2839" s="16" t="s">
        <v>71</v>
      </c>
      <c r="F2839" s="16" t="s">
        <v>146</v>
      </c>
      <c r="G2839" s="87" t="s">
        <v>361</v>
      </c>
      <c r="H2839" s="17">
        <v>59589.972524663164</v>
      </c>
      <c r="I2839" s="48" t="s">
        <v>329</v>
      </c>
    </row>
    <row r="2840" spans="2:9" x14ac:dyDescent="0.3">
      <c r="B2840" s="16" t="s">
        <v>295</v>
      </c>
      <c r="C2840" s="16" t="s">
        <v>236</v>
      </c>
      <c r="D2840" s="16">
        <v>241</v>
      </c>
      <c r="E2840" s="16" t="s">
        <v>72</v>
      </c>
      <c r="F2840" s="16" t="s">
        <v>146</v>
      </c>
      <c r="G2840" s="87" t="s">
        <v>362</v>
      </c>
      <c r="H2840" s="17">
        <v>60090.728596299006</v>
      </c>
      <c r="I2840" s="48" t="s">
        <v>329</v>
      </c>
    </row>
    <row r="2841" spans="2:9" x14ac:dyDescent="0.3">
      <c r="B2841" s="16" t="s">
        <v>295</v>
      </c>
      <c r="C2841" s="16" t="s">
        <v>236</v>
      </c>
      <c r="D2841" s="16">
        <v>242</v>
      </c>
      <c r="E2841" s="16" t="s">
        <v>73</v>
      </c>
      <c r="F2841" s="16" t="s">
        <v>146</v>
      </c>
      <c r="G2841" s="87" t="s">
        <v>363</v>
      </c>
      <c r="H2841" s="17">
        <v>60090.728596299006</v>
      </c>
      <c r="I2841" s="48" t="s">
        <v>329</v>
      </c>
    </row>
    <row r="2842" spans="2:9" x14ac:dyDescent="0.3">
      <c r="B2842" s="16" t="s">
        <v>295</v>
      </c>
      <c r="C2842" s="16" t="s">
        <v>236</v>
      </c>
      <c r="D2842" s="16">
        <v>245</v>
      </c>
      <c r="E2842" s="16" t="s">
        <v>74</v>
      </c>
      <c r="F2842" s="16" t="s">
        <v>146</v>
      </c>
      <c r="G2842" s="87" t="s">
        <v>364</v>
      </c>
      <c r="H2842" s="17">
        <v>37556.705372686876</v>
      </c>
      <c r="I2842" s="48" t="s">
        <v>329</v>
      </c>
    </row>
    <row r="2843" spans="2:9" x14ac:dyDescent="0.3">
      <c r="B2843" s="16" t="s">
        <v>295</v>
      </c>
      <c r="C2843" s="16" t="s">
        <v>236</v>
      </c>
      <c r="D2843" s="16">
        <v>273</v>
      </c>
      <c r="E2843" s="16" t="s">
        <v>75</v>
      </c>
      <c r="F2843" s="16" t="s">
        <v>146</v>
      </c>
      <c r="G2843" s="87" t="s">
        <v>365</v>
      </c>
      <c r="H2843" s="17">
        <v>537098.84491286182</v>
      </c>
      <c r="I2843" s="48" t="s">
        <v>346</v>
      </c>
    </row>
    <row r="2844" spans="2:9" x14ac:dyDescent="0.3">
      <c r="B2844" s="16" t="s">
        <v>295</v>
      </c>
      <c r="C2844" s="16" t="s">
        <v>236</v>
      </c>
      <c r="D2844" s="16">
        <v>284</v>
      </c>
      <c r="E2844" s="16" t="s">
        <v>76</v>
      </c>
      <c r="F2844" s="16" t="s">
        <v>146</v>
      </c>
      <c r="G2844" s="87" t="s">
        <v>366</v>
      </c>
      <c r="H2844" s="17">
        <v>56335.0580590303</v>
      </c>
      <c r="I2844" s="48" t="s">
        <v>329</v>
      </c>
    </row>
    <row r="2845" spans="2:9" x14ac:dyDescent="0.3">
      <c r="B2845" s="16" t="s">
        <v>295</v>
      </c>
      <c r="C2845" s="16" t="s">
        <v>236</v>
      </c>
      <c r="D2845" s="16">
        <v>304</v>
      </c>
      <c r="E2845" s="16" t="s">
        <v>77</v>
      </c>
      <c r="F2845" s="16" t="s">
        <v>165</v>
      </c>
      <c r="G2845" s="87" t="s">
        <v>367</v>
      </c>
      <c r="H2845" s="17">
        <v>1491.1119185291211</v>
      </c>
      <c r="I2845" s="48" t="s">
        <v>368</v>
      </c>
    </row>
    <row r="2846" spans="2:9" x14ac:dyDescent="0.3">
      <c r="B2846" s="16" t="s">
        <v>295</v>
      </c>
      <c r="C2846" s="16" t="s">
        <v>236</v>
      </c>
      <c r="D2846" s="16">
        <v>305</v>
      </c>
      <c r="E2846" s="16" t="s">
        <v>78</v>
      </c>
      <c r="F2846" s="16" t="s">
        <v>165</v>
      </c>
      <c r="G2846" s="87" t="s">
        <v>369</v>
      </c>
      <c r="H2846" s="17">
        <v>10741.705465751824</v>
      </c>
      <c r="I2846" s="48" t="s">
        <v>368</v>
      </c>
    </row>
    <row r="2847" spans="2:9" x14ac:dyDescent="0.3">
      <c r="B2847" s="16" t="s">
        <v>295</v>
      </c>
      <c r="C2847" s="16" t="s">
        <v>236</v>
      </c>
      <c r="D2847" s="20">
        <v>426</v>
      </c>
      <c r="E2847" s="20" t="s">
        <v>79</v>
      </c>
      <c r="F2847" s="20" t="s">
        <v>146</v>
      </c>
      <c r="G2847" s="88" t="s">
        <v>370</v>
      </c>
      <c r="H2847" s="21">
        <v>66457.20292131562</v>
      </c>
      <c r="I2847" s="49" t="s">
        <v>329</v>
      </c>
    </row>
    <row r="2848" spans="2:9" x14ac:dyDescent="0.3">
      <c r="B2848" s="16" t="s">
        <v>295</v>
      </c>
      <c r="C2848" s="16" t="s">
        <v>237</v>
      </c>
      <c r="D2848" s="16">
        <v>4</v>
      </c>
      <c r="E2848" s="16" t="s">
        <v>5</v>
      </c>
      <c r="F2848" s="16" t="s">
        <v>160</v>
      </c>
      <c r="G2848" s="87" t="s">
        <v>326</v>
      </c>
      <c r="H2848" s="17">
        <v>5523.2313562951449</v>
      </c>
      <c r="I2848" s="48" t="s">
        <v>327</v>
      </c>
    </row>
    <row r="2849" spans="2:9" x14ac:dyDescent="0.3">
      <c r="B2849" s="16" t="s">
        <v>295</v>
      </c>
      <c r="C2849" s="16" t="s">
        <v>237</v>
      </c>
      <c r="D2849" s="16">
        <v>17</v>
      </c>
      <c r="E2849" s="16" t="s">
        <v>9</v>
      </c>
      <c r="F2849" s="16" t="s">
        <v>146</v>
      </c>
      <c r="G2849" s="87" t="s">
        <v>328</v>
      </c>
      <c r="H2849" s="17">
        <v>67038.719090246072</v>
      </c>
      <c r="I2849" s="48" t="s">
        <v>329</v>
      </c>
    </row>
    <row r="2850" spans="2:9" x14ac:dyDescent="0.3">
      <c r="B2850" s="16" t="s">
        <v>295</v>
      </c>
      <c r="C2850" s="16" t="s">
        <v>237</v>
      </c>
      <c r="D2850" s="16">
        <v>21</v>
      </c>
      <c r="E2850" s="16" t="s">
        <v>13</v>
      </c>
      <c r="F2850" s="16" t="s">
        <v>146</v>
      </c>
      <c r="G2850" s="87" t="s">
        <v>330</v>
      </c>
      <c r="H2850" s="17">
        <v>77926.39279897594</v>
      </c>
      <c r="I2850" s="48" t="s">
        <v>329</v>
      </c>
    </row>
    <row r="2851" spans="2:9" x14ac:dyDescent="0.3">
      <c r="B2851" s="16" t="s">
        <v>295</v>
      </c>
      <c r="C2851" s="16" t="s">
        <v>237</v>
      </c>
      <c r="D2851" s="16">
        <v>28</v>
      </c>
      <c r="E2851" s="16" t="s">
        <v>17</v>
      </c>
      <c r="F2851" s="16" t="s">
        <v>146</v>
      </c>
      <c r="G2851" s="87" t="s">
        <v>331</v>
      </c>
      <c r="H2851" s="17">
        <v>81769.08488250339</v>
      </c>
      <c r="I2851" s="48" t="s">
        <v>329</v>
      </c>
    </row>
    <row r="2852" spans="2:9" x14ac:dyDescent="0.3">
      <c r="B2852" s="16" t="s">
        <v>295</v>
      </c>
      <c r="C2852" s="16" t="s">
        <v>237</v>
      </c>
      <c r="D2852" s="16">
        <v>29</v>
      </c>
      <c r="E2852" s="16" t="s">
        <v>21</v>
      </c>
      <c r="F2852" s="16" t="s">
        <v>146</v>
      </c>
      <c r="G2852" s="87" t="s">
        <v>332</v>
      </c>
      <c r="H2852" s="17">
        <v>81601.957543594923</v>
      </c>
      <c r="I2852" s="48" t="s">
        <v>329</v>
      </c>
    </row>
    <row r="2853" spans="2:9" x14ac:dyDescent="0.3">
      <c r="B2853" s="16" t="s">
        <v>295</v>
      </c>
      <c r="C2853" s="16" t="s">
        <v>237</v>
      </c>
      <c r="D2853" s="16">
        <v>30</v>
      </c>
      <c r="E2853" s="16" t="s">
        <v>25</v>
      </c>
      <c r="F2853" s="16" t="s">
        <v>146</v>
      </c>
      <c r="G2853" s="87" t="s">
        <v>333</v>
      </c>
      <c r="H2853" s="17">
        <v>81936.212221411843</v>
      </c>
      <c r="I2853" s="48" t="s">
        <v>329</v>
      </c>
    </row>
    <row r="2854" spans="2:9" x14ac:dyDescent="0.3">
      <c r="B2854" s="16" t="s">
        <v>295</v>
      </c>
      <c r="C2854" s="16" t="s">
        <v>237</v>
      </c>
      <c r="D2854" s="16">
        <v>31</v>
      </c>
      <c r="E2854" s="16" t="s">
        <v>29</v>
      </c>
      <c r="F2854" s="16" t="s">
        <v>146</v>
      </c>
      <c r="G2854" s="87" t="s">
        <v>334</v>
      </c>
      <c r="H2854" s="17">
        <v>81601.957543594923</v>
      </c>
      <c r="I2854" s="48" t="s">
        <v>329</v>
      </c>
    </row>
    <row r="2855" spans="2:9" x14ac:dyDescent="0.3">
      <c r="B2855" s="16" t="s">
        <v>295</v>
      </c>
      <c r="C2855" s="16" t="s">
        <v>237</v>
      </c>
      <c r="D2855" s="16">
        <v>39</v>
      </c>
      <c r="E2855" s="16" t="s">
        <v>33</v>
      </c>
      <c r="F2855" s="16" t="s">
        <v>335</v>
      </c>
      <c r="G2855" s="87" t="s">
        <v>336</v>
      </c>
      <c r="H2855" s="17">
        <v>107.00499610157785</v>
      </c>
      <c r="I2855" s="48" t="s">
        <v>337</v>
      </c>
    </row>
    <row r="2856" spans="2:9" x14ac:dyDescent="0.3">
      <c r="B2856" s="16" t="s">
        <v>295</v>
      </c>
      <c r="C2856" s="16" t="s">
        <v>237</v>
      </c>
      <c r="D2856" s="16">
        <v>45</v>
      </c>
      <c r="E2856" s="16" t="s">
        <v>35</v>
      </c>
      <c r="F2856" s="16" t="s">
        <v>160</v>
      </c>
      <c r="G2856" s="87" t="s">
        <v>338</v>
      </c>
      <c r="H2856" s="17">
        <v>9520</v>
      </c>
      <c r="I2856" s="48" t="s">
        <v>327</v>
      </c>
    </row>
    <row r="2857" spans="2:9" x14ac:dyDescent="0.3">
      <c r="B2857" s="16" t="s">
        <v>295</v>
      </c>
      <c r="C2857" s="16" t="s">
        <v>237</v>
      </c>
      <c r="D2857" s="16">
        <v>66</v>
      </c>
      <c r="E2857" s="16" t="s">
        <v>37</v>
      </c>
      <c r="F2857" s="16" t="s">
        <v>160</v>
      </c>
      <c r="G2857" s="87" t="s">
        <v>339</v>
      </c>
      <c r="H2857" s="17">
        <v>6225.9354661771258</v>
      </c>
      <c r="I2857" s="48" t="s">
        <v>327</v>
      </c>
    </row>
    <row r="2858" spans="2:9" x14ac:dyDescent="0.3">
      <c r="B2858" s="16" t="s">
        <v>295</v>
      </c>
      <c r="C2858" s="16" t="s">
        <v>237</v>
      </c>
      <c r="D2858" s="16">
        <v>67</v>
      </c>
      <c r="E2858" s="16" t="s">
        <v>39</v>
      </c>
      <c r="F2858" s="16" t="s">
        <v>160</v>
      </c>
      <c r="G2858" s="87" t="s">
        <v>340</v>
      </c>
      <c r="H2858" s="17">
        <v>6225.9354661771258</v>
      </c>
      <c r="I2858" s="48" t="s">
        <v>327</v>
      </c>
    </row>
    <row r="2859" spans="2:9" x14ac:dyDescent="0.3">
      <c r="B2859" s="16" t="s">
        <v>295</v>
      </c>
      <c r="C2859" s="16" t="s">
        <v>237</v>
      </c>
      <c r="D2859" s="16">
        <v>77</v>
      </c>
      <c r="E2859" s="16" t="s">
        <v>41</v>
      </c>
      <c r="F2859" s="16" t="s">
        <v>160</v>
      </c>
      <c r="G2859" s="87" t="s">
        <v>341</v>
      </c>
      <c r="H2859" s="17">
        <v>1725</v>
      </c>
      <c r="I2859" s="48" t="s">
        <v>342</v>
      </c>
    </row>
    <row r="2860" spans="2:9" x14ac:dyDescent="0.3">
      <c r="B2860" s="16" t="s">
        <v>295</v>
      </c>
      <c r="C2860" s="16" t="s">
        <v>237</v>
      </c>
      <c r="D2860" s="16">
        <v>87</v>
      </c>
      <c r="E2860" s="16" t="s">
        <v>43</v>
      </c>
      <c r="F2860" s="16" t="s">
        <v>160</v>
      </c>
      <c r="G2860" s="87" t="s">
        <v>343</v>
      </c>
      <c r="H2860" s="17">
        <v>3622.9549999999999</v>
      </c>
      <c r="I2860" s="48" t="s">
        <v>342</v>
      </c>
    </row>
    <row r="2861" spans="2:9" x14ac:dyDescent="0.3">
      <c r="B2861" s="16" t="s">
        <v>295</v>
      </c>
      <c r="C2861" s="16" t="s">
        <v>237</v>
      </c>
      <c r="D2861" s="16">
        <v>102</v>
      </c>
      <c r="E2861" s="16" t="s">
        <v>45</v>
      </c>
      <c r="F2861" s="16" t="s">
        <v>160</v>
      </c>
      <c r="G2861" s="87" t="s">
        <v>344</v>
      </c>
      <c r="H2861" s="17">
        <v>743.20132300667865</v>
      </c>
      <c r="I2861" s="48" t="s">
        <v>342</v>
      </c>
    </row>
    <row r="2862" spans="2:9" x14ac:dyDescent="0.3">
      <c r="B2862" s="16" t="s">
        <v>295</v>
      </c>
      <c r="C2862" s="16" t="s">
        <v>237</v>
      </c>
      <c r="D2862" s="16">
        <v>113</v>
      </c>
      <c r="E2862" s="16" t="s">
        <v>47</v>
      </c>
      <c r="F2862" s="16" t="s">
        <v>146</v>
      </c>
      <c r="G2862" s="87" t="s">
        <v>345</v>
      </c>
      <c r="H2862" s="17">
        <v>689724</v>
      </c>
      <c r="I2862" s="48" t="s">
        <v>346</v>
      </c>
    </row>
    <row r="2863" spans="2:9" x14ac:dyDescent="0.3">
      <c r="B2863" s="16" t="s">
        <v>295</v>
      </c>
      <c r="C2863" s="16" t="s">
        <v>237</v>
      </c>
      <c r="D2863" s="16">
        <v>114</v>
      </c>
      <c r="E2863" s="16" t="s">
        <v>49</v>
      </c>
      <c r="F2863" s="16" t="s">
        <v>146</v>
      </c>
      <c r="G2863" s="87" t="s">
        <v>347</v>
      </c>
      <c r="H2863" s="17">
        <v>730184</v>
      </c>
      <c r="I2863" s="48" t="s">
        <v>346</v>
      </c>
    </row>
    <row r="2864" spans="2:9" x14ac:dyDescent="0.3">
      <c r="B2864" s="16" t="s">
        <v>295</v>
      </c>
      <c r="C2864" s="16" t="s">
        <v>237</v>
      </c>
      <c r="D2864" s="16">
        <v>118</v>
      </c>
      <c r="E2864" s="16" t="s">
        <v>51</v>
      </c>
      <c r="F2864" s="16" t="s">
        <v>146</v>
      </c>
      <c r="G2864" s="87" t="s">
        <v>348</v>
      </c>
      <c r="H2864" s="17">
        <v>583071</v>
      </c>
      <c r="I2864" s="48" t="s">
        <v>346</v>
      </c>
    </row>
    <row r="2865" spans="2:9" x14ac:dyDescent="0.3">
      <c r="B2865" s="16" t="s">
        <v>295</v>
      </c>
      <c r="C2865" s="16" t="s">
        <v>237</v>
      </c>
      <c r="D2865" s="16">
        <v>131</v>
      </c>
      <c r="E2865" s="16" t="s">
        <v>53</v>
      </c>
      <c r="F2865" s="16" t="s">
        <v>146</v>
      </c>
      <c r="G2865" s="87" t="s">
        <v>349</v>
      </c>
      <c r="H2865" s="17">
        <v>7926.7463652519828</v>
      </c>
      <c r="I2865" s="48" t="s">
        <v>337</v>
      </c>
    </row>
    <row r="2866" spans="2:9" x14ac:dyDescent="0.3">
      <c r="B2866" s="16" t="s">
        <v>295</v>
      </c>
      <c r="C2866" s="16" t="s">
        <v>237</v>
      </c>
      <c r="D2866" s="16">
        <v>137</v>
      </c>
      <c r="E2866" s="16" t="s">
        <v>55</v>
      </c>
      <c r="F2866" s="16" t="s">
        <v>160</v>
      </c>
      <c r="G2866" s="87" t="s">
        <v>350</v>
      </c>
      <c r="H2866" s="17">
        <v>8284.3754368187456</v>
      </c>
      <c r="I2866" s="48" t="s">
        <v>351</v>
      </c>
    </row>
    <row r="2867" spans="2:9" x14ac:dyDescent="0.3">
      <c r="B2867" s="16" t="s">
        <v>295</v>
      </c>
      <c r="C2867" s="16" t="s">
        <v>237</v>
      </c>
      <c r="D2867" s="16">
        <v>143</v>
      </c>
      <c r="E2867" s="16" t="s">
        <v>57</v>
      </c>
      <c r="F2867" s="16" t="s">
        <v>335</v>
      </c>
      <c r="G2867" s="87" t="s">
        <v>352</v>
      </c>
      <c r="H2867" s="17">
        <v>2688.02</v>
      </c>
      <c r="I2867" s="48" t="s">
        <v>342</v>
      </c>
    </row>
    <row r="2868" spans="2:9" x14ac:dyDescent="0.3">
      <c r="B2868" s="16" t="s">
        <v>295</v>
      </c>
      <c r="C2868" s="16" t="s">
        <v>237</v>
      </c>
      <c r="D2868" s="16">
        <v>155</v>
      </c>
      <c r="E2868" s="16" t="s">
        <v>59</v>
      </c>
      <c r="F2868" s="16" t="s">
        <v>147</v>
      </c>
      <c r="G2868" s="87" t="s">
        <v>353</v>
      </c>
      <c r="H2868" s="17">
        <v>25701.120791038229</v>
      </c>
      <c r="I2868" s="48" t="s">
        <v>354</v>
      </c>
    </row>
    <row r="2869" spans="2:9" x14ac:dyDescent="0.3">
      <c r="B2869" s="16" t="s">
        <v>295</v>
      </c>
      <c r="C2869" s="16" t="s">
        <v>237</v>
      </c>
      <c r="D2869" s="16">
        <v>156</v>
      </c>
      <c r="E2869" s="16" t="s">
        <v>61</v>
      </c>
      <c r="F2869" s="16" t="s">
        <v>147</v>
      </c>
      <c r="G2869" s="87" t="s">
        <v>355</v>
      </c>
      <c r="H2869" s="17">
        <v>13376.968893648824</v>
      </c>
      <c r="I2869" s="48" t="s">
        <v>354</v>
      </c>
    </row>
    <row r="2870" spans="2:9" x14ac:dyDescent="0.3">
      <c r="B2870" s="16" t="s">
        <v>295</v>
      </c>
      <c r="C2870" s="16" t="s">
        <v>237</v>
      </c>
      <c r="D2870" s="16">
        <v>222</v>
      </c>
      <c r="E2870" s="16" t="s">
        <v>63</v>
      </c>
      <c r="F2870" s="16" t="s">
        <v>146</v>
      </c>
      <c r="G2870" s="87" t="s">
        <v>356</v>
      </c>
      <c r="H2870" s="17">
        <v>67411.156418525235</v>
      </c>
      <c r="I2870" s="48" t="s">
        <v>329</v>
      </c>
    </row>
    <row r="2871" spans="2:9" x14ac:dyDescent="0.3">
      <c r="B2871" s="16" t="s">
        <v>295</v>
      </c>
      <c r="C2871" s="16" t="s">
        <v>237</v>
      </c>
      <c r="D2871" s="16">
        <v>224</v>
      </c>
      <c r="E2871" s="16" t="s">
        <v>65</v>
      </c>
      <c r="F2871" s="16" t="s">
        <v>146</v>
      </c>
      <c r="G2871" s="87" t="s">
        <v>357</v>
      </c>
      <c r="H2871" s="17">
        <v>67411.156418525235</v>
      </c>
      <c r="I2871" s="48" t="s">
        <v>329</v>
      </c>
    </row>
    <row r="2872" spans="2:9" x14ac:dyDescent="0.3">
      <c r="B2872" s="16" t="s">
        <v>295</v>
      </c>
      <c r="C2872" s="16" t="s">
        <v>237</v>
      </c>
      <c r="D2872" s="16">
        <v>229</v>
      </c>
      <c r="E2872" s="16" t="s">
        <v>67</v>
      </c>
      <c r="F2872" s="16" t="s">
        <v>146</v>
      </c>
      <c r="G2872" s="87" t="s">
        <v>358</v>
      </c>
      <c r="H2872" s="17">
        <v>32774.484888564744</v>
      </c>
      <c r="I2872" s="48" t="s">
        <v>329</v>
      </c>
    </row>
    <row r="2873" spans="2:9" x14ac:dyDescent="0.3">
      <c r="B2873" s="16" t="s">
        <v>295</v>
      </c>
      <c r="C2873" s="16" t="s">
        <v>237</v>
      </c>
      <c r="D2873" s="16">
        <v>232</v>
      </c>
      <c r="E2873" s="16" t="s">
        <v>69</v>
      </c>
      <c r="F2873" s="16" t="s">
        <v>146</v>
      </c>
      <c r="G2873" s="87" t="s">
        <v>359</v>
      </c>
      <c r="H2873" s="17">
        <v>60497.592904503123</v>
      </c>
      <c r="I2873" s="48" t="s">
        <v>329</v>
      </c>
    </row>
    <row r="2874" spans="2:9" x14ac:dyDescent="0.3">
      <c r="B2874" s="16" t="s">
        <v>295</v>
      </c>
      <c r="C2874" s="16" t="s">
        <v>237</v>
      </c>
      <c r="D2874" s="16">
        <v>237</v>
      </c>
      <c r="E2874" s="16" t="s">
        <v>70</v>
      </c>
      <c r="F2874" s="16" t="s">
        <v>146</v>
      </c>
      <c r="G2874" s="87" t="s">
        <v>360</v>
      </c>
      <c r="H2874" s="17">
        <v>59589.972524663164</v>
      </c>
      <c r="I2874" s="48" t="s">
        <v>329</v>
      </c>
    </row>
    <row r="2875" spans="2:9" x14ac:dyDescent="0.3">
      <c r="B2875" s="16" t="s">
        <v>295</v>
      </c>
      <c r="C2875" s="16" t="s">
        <v>237</v>
      </c>
      <c r="D2875" s="16">
        <v>238</v>
      </c>
      <c r="E2875" s="16" t="s">
        <v>71</v>
      </c>
      <c r="F2875" s="16" t="s">
        <v>146</v>
      </c>
      <c r="G2875" s="87" t="s">
        <v>361</v>
      </c>
      <c r="H2875" s="17">
        <v>59589.972524663164</v>
      </c>
      <c r="I2875" s="48" t="s">
        <v>329</v>
      </c>
    </row>
    <row r="2876" spans="2:9" x14ac:dyDescent="0.3">
      <c r="B2876" s="16" t="s">
        <v>295</v>
      </c>
      <c r="C2876" s="16" t="s">
        <v>237</v>
      </c>
      <c r="D2876" s="16">
        <v>241</v>
      </c>
      <c r="E2876" s="16" t="s">
        <v>72</v>
      </c>
      <c r="F2876" s="16" t="s">
        <v>146</v>
      </c>
      <c r="G2876" s="87" t="s">
        <v>362</v>
      </c>
      <c r="H2876" s="17">
        <v>60090.728596299006</v>
      </c>
      <c r="I2876" s="48" t="s">
        <v>329</v>
      </c>
    </row>
    <row r="2877" spans="2:9" x14ac:dyDescent="0.3">
      <c r="B2877" s="16" t="s">
        <v>295</v>
      </c>
      <c r="C2877" s="16" t="s">
        <v>237</v>
      </c>
      <c r="D2877" s="16">
        <v>242</v>
      </c>
      <c r="E2877" s="16" t="s">
        <v>73</v>
      </c>
      <c r="F2877" s="16" t="s">
        <v>146</v>
      </c>
      <c r="G2877" s="87" t="s">
        <v>363</v>
      </c>
      <c r="H2877" s="17">
        <v>60090.728596299006</v>
      </c>
      <c r="I2877" s="48" t="s">
        <v>329</v>
      </c>
    </row>
    <row r="2878" spans="2:9" x14ac:dyDescent="0.3">
      <c r="B2878" s="16" t="s">
        <v>295</v>
      </c>
      <c r="C2878" s="16" t="s">
        <v>237</v>
      </c>
      <c r="D2878" s="16">
        <v>245</v>
      </c>
      <c r="E2878" s="16" t="s">
        <v>74</v>
      </c>
      <c r="F2878" s="16" t="s">
        <v>146</v>
      </c>
      <c r="G2878" s="87" t="s">
        <v>364</v>
      </c>
      <c r="H2878" s="17">
        <v>37556.705372686876</v>
      </c>
      <c r="I2878" s="48" t="s">
        <v>329</v>
      </c>
    </row>
    <row r="2879" spans="2:9" x14ac:dyDescent="0.3">
      <c r="B2879" s="16" t="s">
        <v>295</v>
      </c>
      <c r="C2879" s="16" t="s">
        <v>237</v>
      </c>
      <c r="D2879" s="16">
        <v>273</v>
      </c>
      <c r="E2879" s="16" t="s">
        <v>75</v>
      </c>
      <c r="F2879" s="16" t="s">
        <v>146</v>
      </c>
      <c r="G2879" s="87" t="s">
        <v>365</v>
      </c>
      <c r="H2879" s="17">
        <v>537098.84491286182</v>
      </c>
      <c r="I2879" s="48" t="s">
        <v>346</v>
      </c>
    </row>
    <row r="2880" spans="2:9" x14ac:dyDescent="0.3">
      <c r="B2880" s="16" t="s">
        <v>295</v>
      </c>
      <c r="C2880" s="16" t="s">
        <v>237</v>
      </c>
      <c r="D2880" s="16">
        <v>284</v>
      </c>
      <c r="E2880" s="16" t="s">
        <v>76</v>
      </c>
      <c r="F2880" s="16" t="s">
        <v>146</v>
      </c>
      <c r="G2880" s="87" t="s">
        <v>366</v>
      </c>
      <c r="H2880" s="17">
        <v>56335.0580590303</v>
      </c>
      <c r="I2880" s="48" t="s">
        <v>329</v>
      </c>
    </row>
    <row r="2881" spans="2:9" x14ac:dyDescent="0.3">
      <c r="B2881" s="16" t="s">
        <v>295</v>
      </c>
      <c r="C2881" s="16" t="s">
        <v>237</v>
      </c>
      <c r="D2881" s="16">
        <v>304</v>
      </c>
      <c r="E2881" s="16" t="s">
        <v>77</v>
      </c>
      <c r="F2881" s="16" t="s">
        <v>165</v>
      </c>
      <c r="G2881" s="87" t="s">
        <v>367</v>
      </c>
      <c r="H2881" s="17">
        <v>1491.1119185291211</v>
      </c>
      <c r="I2881" s="48" t="s">
        <v>368</v>
      </c>
    </row>
    <row r="2882" spans="2:9" x14ac:dyDescent="0.3">
      <c r="B2882" s="16" t="s">
        <v>295</v>
      </c>
      <c r="C2882" s="16" t="s">
        <v>237</v>
      </c>
      <c r="D2882" s="16">
        <v>305</v>
      </c>
      <c r="E2882" s="16" t="s">
        <v>78</v>
      </c>
      <c r="F2882" s="16" t="s">
        <v>165</v>
      </c>
      <c r="G2882" s="87" t="s">
        <v>369</v>
      </c>
      <c r="H2882" s="17">
        <v>10741.705465751824</v>
      </c>
      <c r="I2882" s="48" t="s">
        <v>368</v>
      </c>
    </row>
    <row r="2883" spans="2:9" x14ac:dyDescent="0.3">
      <c r="B2883" s="16" t="s">
        <v>295</v>
      </c>
      <c r="C2883" s="16" t="s">
        <v>237</v>
      </c>
      <c r="D2883" s="20">
        <v>426</v>
      </c>
      <c r="E2883" s="20" t="s">
        <v>79</v>
      </c>
      <c r="F2883" s="20" t="s">
        <v>146</v>
      </c>
      <c r="G2883" s="88" t="s">
        <v>370</v>
      </c>
      <c r="H2883" s="21">
        <v>66457.20292131562</v>
      </c>
      <c r="I2883" s="49" t="s">
        <v>329</v>
      </c>
    </row>
    <row r="2884" spans="2:9" x14ac:dyDescent="0.3">
      <c r="B2884" s="16" t="s">
        <v>295</v>
      </c>
      <c r="C2884" s="38" t="s">
        <v>238</v>
      </c>
      <c r="D2884" s="16">
        <v>4</v>
      </c>
      <c r="E2884" s="16" t="s">
        <v>5</v>
      </c>
      <c r="F2884" s="16" t="s">
        <v>160</v>
      </c>
      <c r="G2884" s="87" t="s">
        <v>326</v>
      </c>
      <c r="H2884" s="17">
        <v>5523.2313562951449</v>
      </c>
      <c r="I2884" s="48" t="s">
        <v>327</v>
      </c>
    </row>
    <row r="2885" spans="2:9" x14ac:dyDescent="0.3">
      <c r="B2885" s="16" t="s">
        <v>295</v>
      </c>
      <c r="C2885" s="38" t="s">
        <v>238</v>
      </c>
      <c r="D2885" s="16">
        <v>17</v>
      </c>
      <c r="E2885" s="16" t="s">
        <v>9</v>
      </c>
      <c r="F2885" s="16" t="s">
        <v>146</v>
      </c>
      <c r="G2885" s="87" t="s">
        <v>328</v>
      </c>
      <c r="H2885" s="17">
        <v>69433.585002844397</v>
      </c>
      <c r="I2885" s="48" t="s">
        <v>329</v>
      </c>
    </row>
    <row r="2886" spans="2:9" x14ac:dyDescent="0.3">
      <c r="B2886" s="16" t="s">
        <v>295</v>
      </c>
      <c r="C2886" s="38" t="s">
        <v>238</v>
      </c>
      <c r="D2886" s="16">
        <v>21</v>
      </c>
      <c r="E2886" s="16" t="s">
        <v>13</v>
      </c>
      <c r="F2886" s="16" t="s">
        <v>146</v>
      </c>
      <c r="G2886" s="87" t="s">
        <v>330</v>
      </c>
      <c r="H2886" s="17">
        <v>62864.989148753717</v>
      </c>
      <c r="I2886" s="48" t="s">
        <v>329</v>
      </c>
    </row>
    <row r="2887" spans="2:9" x14ac:dyDescent="0.3">
      <c r="B2887" s="16" t="s">
        <v>295</v>
      </c>
      <c r="C2887" s="38" t="s">
        <v>238</v>
      </c>
      <c r="D2887" s="16">
        <v>28</v>
      </c>
      <c r="E2887" s="16" t="s">
        <v>17</v>
      </c>
      <c r="F2887" s="16" t="s">
        <v>146</v>
      </c>
      <c r="G2887" s="87" t="s">
        <v>331</v>
      </c>
      <c r="H2887" s="17">
        <v>86267.752241061724</v>
      </c>
      <c r="I2887" s="48" t="s">
        <v>329</v>
      </c>
    </row>
    <row r="2888" spans="2:9" x14ac:dyDescent="0.3">
      <c r="B2888" s="16" t="s">
        <v>295</v>
      </c>
      <c r="C2888" s="38" t="s">
        <v>238</v>
      </c>
      <c r="D2888" s="16">
        <v>29</v>
      </c>
      <c r="E2888" s="16" t="s">
        <v>21</v>
      </c>
      <c r="F2888" s="16" t="s">
        <v>146</v>
      </c>
      <c r="G2888" s="87" t="s">
        <v>332</v>
      </c>
      <c r="H2888" s="17">
        <v>86267.752241061724</v>
      </c>
      <c r="I2888" s="48" t="s">
        <v>329</v>
      </c>
    </row>
    <row r="2889" spans="2:9" x14ac:dyDescent="0.3">
      <c r="B2889" s="16" t="s">
        <v>295</v>
      </c>
      <c r="C2889" s="38" t="s">
        <v>238</v>
      </c>
      <c r="D2889" s="16">
        <v>30</v>
      </c>
      <c r="E2889" s="16" t="s">
        <v>25</v>
      </c>
      <c r="F2889" s="16" t="s">
        <v>146</v>
      </c>
      <c r="G2889" s="87" t="s">
        <v>333</v>
      </c>
      <c r="H2889" s="17">
        <v>86267.752241061724</v>
      </c>
      <c r="I2889" s="48" t="s">
        <v>329</v>
      </c>
    </row>
    <row r="2890" spans="2:9" x14ac:dyDescent="0.3">
      <c r="B2890" s="16" t="s">
        <v>295</v>
      </c>
      <c r="C2890" s="38" t="s">
        <v>238</v>
      </c>
      <c r="D2890" s="16">
        <v>31</v>
      </c>
      <c r="E2890" s="16" t="s">
        <v>29</v>
      </c>
      <c r="F2890" s="16" t="s">
        <v>146</v>
      </c>
      <c r="G2890" s="87" t="s">
        <v>334</v>
      </c>
      <c r="H2890" s="17">
        <v>86267.752241061724</v>
      </c>
      <c r="I2890" s="48" t="s">
        <v>329</v>
      </c>
    </row>
    <row r="2891" spans="2:9" x14ac:dyDescent="0.3">
      <c r="B2891" s="16" t="s">
        <v>295</v>
      </c>
      <c r="C2891" s="38" t="s">
        <v>238</v>
      </c>
      <c r="D2891" s="16">
        <v>39</v>
      </c>
      <c r="E2891" s="16" t="s">
        <v>33</v>
      </c>
      <c r="F2891" s="16" t="s">
        <v>335</v>
      </c>
      <c r="G2891" s="87" t="s">
        <v>336</v>
      </c>
      <c r="H2891" s="17">
        <v>108.08585464805839</v>
      </c>
      <c r="I2891" s="48" t="s">
        <v>337</v>
      </c>
    </row>
    <row r="2892" spans="2:9" x14ac:dyDescent="0.3">
      <c r="B2892" s="16" t="s">
        <v>295</v>
      </c>
      <c r="C2892" s="38" t="s">
        <v>238</v>
      </c>
      <c r="D2892" s="16">
        <v>45</v>
      </c>
      <c r="E2892" s="16" t="s">
        <v>35</v>
      </c>
      <c r="F2892" s="16" t="s">
        <v>160</v>
      </c>
      <c r="G2892" s="87" t="s">
        <v>338</v>
      </c>
      <c r="H2892" s="17">
        <v>9520</v>
      </c>
      <c r="I2892" s="48" t="s">
        <v>327</v>
      </c>
    </row>
    <row r="2893" spans="2:9" x14ac:dyDescent="0.3">
      <c r="B2893" s="16" t="s">
        <v>295</v>
      </c>
      <c r="C2893" s="38" t="s">
        <v>238</v>
      </c>
      <c r="D2893" s="16">
        <v>66</v>
      </c>
      <c r="E2893" s="16" t="s">
        <v>37</v>
      </c>
      <c r="F2893" s="16" t="s">
        <v>160</v>
      </c>
      <c r="G2893" s="87" t="s">
        <v>339</v>
      </c>
      <c r="H2893" s="17">
        <v>6225.9354661771258</v>
      </c>
      <c r="I2893" s="48" t="s">
        <v>327</v>
      </c>
    </row>
    <row r="2894" spans="2:9" x14ac:dyDescent="0.3">
      <c r="B2894" s="16" t="s">
        <v>295</v>
      </c>
      <c r="C2894" s="38" t="s">
        <v>238</v>
      </c>
      <c r="D2894" s="16">
        <v>67</v>
      </c>
      <c r="E2894" s="16" t="s">
        <v>39</v>
      </c>
      <c r="F2894" s="16" t="s">
        <v>160</v>
      </c>
      <c r="G2894" s="87" t="s">
        <v>340</v>
      </c>
      <c r="H2894" s="17">
        <v>6225.9354661771258</v>
      </c>
      <c r="I2894" s="48" t="s">
        <v>327</v>
      </c>
    </row>
    <row r="2895" spans="2:9" x14ac:dyDescent="0.3">
      <c r="B2895" s="16" t="s">
        <v>295</v>
      </c>
      <c r="C2895" s="38" t="s">
        <v>238</v>
      </c>
      <c r="D2895" s="16">
        <v>77</v>
      </c>
      <c r="E2895" s="16" t="s">
        <v>41</v>
      </c>
      <c r="F2895" s="16" t="s">
        <v>160</v>
      </c>
      <c r="G2895" s="87" t="s">
        <v>341</v>
      </c>
      <c r="H2895" s="17">
        <v>1725</v>
      </c>
      <c r="I2895" s="48" t="s">
        <v>342</v>
      </c>
    </row>
    <row r="2896" spans="2:9" x14ac:dyDescent="0.3">
      <c r="B2896" s="16" t="s">
        <v>295</v>
      </c>
      <c r="C2896" s="38" t="s">
        <v>238</v>
      </c>
      <c r="D2896" s="16">
        <v>87</v>
      </c>
      <c r="E2896" s="16" t="s">
        <v>43</v>
      </c>
      <c r="F2896" s="16" t="s">
        <v>160</v>
      </c>
      <c r="G2896" s="87" t="s">
        <v>343</v>
      </c>
      <c r="H2896" s="17">
        <v>3622.9549999999999</v>
      </c>
      <c r="I2896" s="48" t="s">
        <v>342</v>
      </c>
    </row>
    <row r="2897" spans="2:9" x14ac:dyDescent="0.3">
      <c r="B2897" s="16" t="s">
        <v>295</v>
      </c>
      <c r="C2897" s="38" t="s">
        <v>238</v>
      </c>
      <c r="D2897" s="16">
        <v>102</v>
      </c>
      <c r="E2897" s="16" t="s">
        <v>45</v>
      </c>
      <c r="F2897" s="16" t="s">
        <v>160</v>
      </c>
      <c r="G2897" s="87" t="s">
        <v>344</v>
      </c>
      <c r="H2897" s="17">
        <v>743.20132300667865</v>
      </c>
      <c r="I2897" s="48" t="s">
        <v>342</v>
      </c>
    </row>
    <row r="2898" spans="2:9" x14ac:dyDescent="0.3">
      <c r="B2898" s="16" t="s">
        <v>295</v>
      </c>
      <c r="C2898" s="38" t="s">
        <v>238</v>
      </c>
      <c r="D2898" s="16">
        <v>113</v>
      </c>
      <c r="E2898" s="16" t="s">
        <v>47</v>
      </c>
      <c r="F2898" s="16" t="s">
        <v>146</v>
      </c>
      <c r="G2898" s="87" t="s">
        <v>345</v>
      </c>
      <c r="H2898" s="17">
        <v>689724</v>
      </c>
      <c r="I2898" s="48" t="s">
        <v>346</v>
      </c>
    </row>
    <row r="2899" spans="2:9" x14ac:dyDescent="0.3">
      <c r="B2899" s="16" t="s">
        <v>295</v>
      </c>
      <c r="C2899" s="38" t="s">
        <v>238</v>
      </c>
      <c r="D2899" s="16">
        <v>114</v>
      </c>
      <c r="E2899" s="16" t="s">
        <v>49</v>
      </c>
      <c r="F2899" s="16" t="s">
        <v>146</v>
      </c>
      <c r="G2899" s="87" t="s">
        <v>347</v>
      </c>
      <c r="H2899" s="17">
        <v>730184</v>
      </c>
      <c r="I2899" s="48" t="s">
        <v>346</v>
      </c>
    </row>
    <row r="2900" spans="2:9" x14ac:dyDescent="0.3">
      <c r="B2900" s="16" t="s">
        <v>295</v>
      </c>
      <c r="C2900" s="38" t="s">
        <v>238</v>
      </c>
      <c r="D2900" s="16">
        <v>118</v>
      </c>
      <c r="E2900" s="16" t="s">
        <v>51</v>
      </c>
      <c r="F2900" s="16" t="s">
        <v>146</v>
      </c>
      <c r="G2900" s="87" t="s">
        <v>348</v>
      </c>
      <c r="H2900" s="17">
        <v>583071</v>
      </c>
      <c r="I2900" s="48" t="s">
        <v>346</v>
      </c>
    </row>
    <row r="2901" spans="2:9" x14ac:dyDescent="0.3">
      <c r="B2901" s="16" t="s">
        <v>295</v>
      </c>
      <c r="C2901" s="38" t="s">
        <v>238</v>
      </c>
      <c r="D2901" s="16">
        <v>131</v>
      </c>
      <c r="E2901" s="16" t="s">
        <v>53</v>
      </c>
      <c r="F2901" s="16" t="s">
        <v>146</v>
      </c>
      <c r="G2901" s="87" t="s">
        <v>349</v>
      </c>
      <c r="H2901" s="17">
        <v>7926.7463652519828</v>
      </c>
      <c r="I2901" s="48" t="s">
        <v>337</v>
      </c>
    </row>
    <row r="2902" spans="2:9" x14ac:dyDescent="0.3">
      <c r="B2902" s="16" t="s">
        <v>295</v>
      </c>
      <c r="C2902" s="38" t="s">
        <v>238</v>
      </c>
      <c r="D2902" s="16">
        <v>137</v>
      </c>
      <c r="E2902" s="16" t="s">
        <v>55</v>
      </c>
      <c r="F2902" s="16" t="s">
        <v>160</v>
      </c>
      <c r="G2902" s="87" t="s">
        <v>350</v>
      </c>
      <c r="H2902" s="17">
        <v>8284.3754368187456</v>
      </c>
      <c r="I2902" s="48" t="s">
        <v>351</v>
      </c>
    </row>
    <row r="2903" spans="2:9" x14ac:dyDescent="0.3">
      <c r="B2903" s="16" t="s">
        <v>295</v>
      </c>
      <c r="C2903" s="38" t="s">
        <v>238</v>
      </c>
      <c r="D2903" s="16">
        <v>143</v>
      </c>
      <c r="E2903" s="16" t="s">
        <v>57</v>
      </c>
      <c r="F2903" s="16" t="s">
        <v>335</v>
      </c>
      <c r="G2903" s="87" t="s">
        <v>352</v>
      </c>
      <c r="H2903" s="17">
        <v>2688.02</v>
      </c>
      <c r="I2903" s="48" t="s">
        <v>342</v>
      </c>
    </row>
    <row r="2904" spans="2:9" x14ac:dyDescent="0.3">
      <c r="B2904" s="16" t="s">
        <v>295</v>
      </c>
      <c r="C2904" s="38" t="s">
        <v>238</v>
      </c>
      <c r="D2904" s="16">
        <v>155</v>
      </c>
      <c r="E2904" s="16" t="s">
        <v>59</v>
      </c>
      <c r="F2904" s="16" t="s">
        <v>147</v>
      </c>
      <c r="G2904" s="87" t="s">
        <v>353</v>
      </c>
      <c r="H2904" s="17">
        <v>32203.814003228628</v>
      </c>
      <c r="I2904" s="48" t="s">
        <v>354</v>
      </c>
    </row>
    <row r="2905" spans="2:9" x14ac:dyDescent="0.3">
      <c r="B2905" s="16" t="s">
        <v>295</v>
      </c>
      <c r="C2905" s="38" t="s">
        <v>238</v>
      </c>
      <c r="D2905" s="16">
        <v>156</v>
      </c>
      <c r="E2905" s="16" t="s">
        <v>61</v>
      </c>
      <c r="F2905" s="16" t="s">
        <v>147</v>
      </c>
      <c r="G2905" s="87" t="s">
        <v>355</v>
      </c>
      <c r="H2905" s="17">
        <v>8873.3893661203838</v>
      </c>
      <c r="I2905" s="48" t="s">
        <v>354</v>
      </c>
    </row>
    <row r="2906" spans="2:9" x14ac:dyDescent="0.3">
      <c r="B2906" s="16" t="s">
        <v>295</v>
      </c>
      <c r="C2906" s="38" t="s">
        <v>238</v>
      </c>
      <c r="D2906" s="16">
        <v>222</v>
      </c>
      <c r="E2906" s="16" t="s">
        <v>63</v>
      </c>
      <c r="F2906" s="16" t="s">
        <v>146</v>
      </c>
      <c r="G2906" s="87" t="s">
        <v>356</v>
      </c>
      <c r="H2906" s="17">
        <v>49735.093034870137</v>
      </c>
      <c r="I2906" s="48" t="s">
        <v>329</v>
      </c>
    </row>
    <row r="2907" spans="2:9" x14ac:dyDescent="0.3">
      <c r="B2907" s="16" t="s">
        <v>295</v>
      </c>
      <c r="C2907" s="38" t="s">
        <v>238</v>
      </c>
      <c r="D2907" s="16">
        <v>224</v>
      </c>
      <c r="E2907" s="16" t="s">
        <v>65</v>
      </c>
      <c r="F2907" s="16" t="s">
        <v>146</v>
      </c>
      <c r="G2907" s="87" t="s">
        <v>357</v>
      </c>
      <c r="H2907" s="17">
        <v>49735.093034870137</v>
      </c>
      <c r="I2907" s="48" t="s">
        <v>329</v>
      </c>
    </row>
    <row r="2908" spans="2:9" x14ac:dyDescent="0.3">
      <c r="B2908" s="16" t="s">
        <v>295</v>
      </c>
      <c r="C2908" s="38" t="s">
        <v>238</v>
      </c>
      <c r="D2908" s="16">
        <v>229</v>
      </c>
      <c r="E2908" s="16" t="s">
        <v>67</v>
      </c>
      <c r="F2908" s="16" t="s">
        <v>146</v>
      </c>
      <c r="G2908" s="87" t="s">
        <v>358</v>
      </c>
      <c r="H2908" s="17">
        <v>45283.997503117222</v>
      </c>
      <c r="I2908" s="48" t="s">
        <v>329</v>
      </c>
    </row>
    <row r="2909" spans="2:9" x14ac:dyDescent="0.3">
      <c r="B2909" s="16" t="s">
        <v>295</v>
      </c>
      <c r="C2909" s="38" t="s">
        <v>238</v>
      </c>
      <c r="D2909" s="16">
        <v>232</v>
      </c>
      <c r="E2909" s="16" t="s">
        <v>69</v>
      </c>
      <c r="F2909" s="16" t="s">
        <v>146</v>
      </c>
      <c r="G2909" s="87" t="s">
        <v>359</v>
      </c>
      <c r="H2909" s="17">
        <v>41094.547018793965</v>
      </c>
      <c r="I2909" s="48" t="s">
        <v>329</v>
      </c>
    </row>
    <row r="2910" spans="2:9" x14ac:dyDescent="0.3">
      <c r="B2910" s="16" t="s">
        <v>295</v>
      </c>
      <c r="C2910" s="38" t="s">
        <v>238</v>
      </c>
      <c r="D2910" s="16">
        <v>237</v>
      </c>
      <c r="E2910" s="16" t="s">
        <v>70</v>
      </c>
      <c r="F2910" s="16" t="s">
        <v>146</v>
      </c>
      <c r="G2910" s="87" t="s">
        <v>360</v>
      </c>
      <c r="H2910" s="17">
        <v>41094.547018793965</v>
      </c>
      <c r="I2910" s="48" t="s">
        <v>329</v>
      </c>
    </row>
    <row r="2911" spans="2:9" x14ac:dyDescent="0.3">
      <c r="B2911" s="16" t="s">
        <v>295</v>
      </c>
      <c r="C2911" s="38" t="s">
        <v>238</v>
      </c>
      <c r="D2911" s="16">
        <v>238</v>
      </c>
      <c r="E2911" s="16" t="s">
        <v>71</v>
      </c>
      <c r="F2911" s="16" t="s">
        <v>146</v>
      </c>
      <c r="G2911" s="87" t="s">
        <v>361</v>
      </c>
      <c r="H2911" s="17">
        <v>41094.547018793965</v>
      </c>
      <c r="I2911" s="48" t="s">
        <v>329</v>
      </c>
    </row>
    <row r="2912" spans="2:9" x14ac:dyDescent="0.3">
      <c r="B2912" s="16" t="s">
        <v>295</v>
      </c>
      <c r="C2912" s="38" t="s">
        <v>238</v>
      </c>
      <c r="D2912" s="16">
        <v>241</v>
      </c>
      <c r="E2912" s="16" t="s">
        <v>72</v>
      </c>
      <c r="F2912" s="16" t="s">
        <v>146</v>
      </c>
      <c r="G2912" s="87" t="s">
        <v>362</v>
      </c>
      <c r="H2912" s="17">
        <v>59440.997593351516</v>
      </c>
      <c r="I2912" s="48" t="s">
        <v>329</v>
      </c>
    </row>
    <row r="2913" spans="2:9" x14ac:dyDescent="0.3">
      <c r="B2913" s="16" t="s">
        <v>295</v>
      </c>
      <c r="C2913" s="38" t="s">
        <v>238</v>
      </c>
      <c r="D2913" s="16">
        <v>242</v>
      </c>
      <c r="E2913" s="16" t="s">
        <v>73</v>
      </c>
      <c r="F2913" s="16" t="s">
        <v>146</v>
      </c>
      <c r="G2913" s="87" t="s">
        <v>363</v>
      </c>
      <c r="H2913" s="17">
        <v>59440.997593351516</v>
      </c>
      <c r="I2913" s="48" t="s">
        <v>329</v>
      </c>
    </row>
    <row r="2914" spans="2:9" x14ac:dyDescent="0.3">
      <c r="B2914" s="16" t="s">
        <v>295</v>
      </c>
      <c r="C2914" s="38" t="s">
        <v>238</v>
      </c>
      <c r="D2914" s="16">
        <v>245</v>
      </c>
      <c r="E2914" s="16" t="s">
        <v>74</v>
      </c>
      <c r="F2914" s="16" t="s">
        <v>146</v>
      </c>
      <c r="G2914" s="87" t="s">
        <v>364</v>
      </c>
      <c r="H2914" s="17">
        <v>53630.975272196854</v>
      </c>
      <c r="I2914" s="48" t="s">
        <v>329</v>
      </c>
    </row>
    <row r="2915" spans="2:9" x14ac:dyDescent="0.3">
      <c r="B2915" s="16" t="s">
        <v>295</v>
      </c>
      <c r="C2915" s="38" t="s">
        <v>238</v>
      </c>
      <c r="D2915" s="16">
        <v>273</v>
      </c>
      <c r="E2915" s="16" t="s">
        <v>75</v>
      </c>
      <c r="F2915" s="16" t="s">
        <v>146</v>
      </c>
      <c r="G2915" s="87" t="s">
        <v>365</v>
      </c>
      <c r="H2915" s="17">
        <v>537098.84491286182</v>
      </c>
      <c r="I2915" s="48" t="s">
        <v>346</v>
      </c>
    </row>
    <row r="2916" spans="2:9" x14ac:dyDescent="0.3">
      <c r="B2916" s="16" t="s">
        <v>295</v>
      </c>
      <c r="C2916" s="38" t="s">
        <v>238</v>
      </c>
      <c r="D2916" s="16">
        <v>284</v>
      </c>
      <c r="E2916" s="16" t="s">
        <v>76</v>
      </c>
      <c r="F2916" s="16" t="s">
        <v>146</v>
      </c>
      <c r="G2916" s="87" t="s">
        <v>366</v>
      </c>
      <c r="H2916" s="17">
        <v>70016.965826300133</v>
      </c>
      <c r="I2916" s="48" t="s">
        <v>329</v>
      </c>
    </row>
    <row r="2917" spans="2:9" x14ac:dyDescent="0.3">
      <c r="B2917" s="16" t="s">
        <v>295</v>
      </c>
      <c r="C2917" s="38" t="s">
        <v>238</v>
      </c>
      <c r="D2917" s="16">
        <v>304</v>
      </c>
      <c r="E2917" s="16" t="s">
        <v>77</v>
      </c>
      <c r="F2917" s="16" t="s">
        <v>165</v>
      </c>
      <c r="G2917" s="87" t="s">
        <v>367</v>
      </c>
      <c r="H2917" s="17">
        <v>1491.1119185291211</v>
      </c>
      <c r="I2917" s="48" t="s">
        <v>368</v>
      </c>
    </row>
    <row r="2918" spans="2:9" x14ac:dyDescent="0.3">
      <c r="B2918" s="16" t="s">
        <v>295</v>
      </c>
      <c r="C2918" s="38" t="s">
        <v>238</v>
      </c>
      <c r="D2918" s="16">
        <v>305</v>
      </c>
      <c r="E2918" s="16" t="s">
        <v>78</v>
      </c>
      <c r="F2918" s="16" t="s">
        <v>165</v>
      </c>
      <c r="G2918" s="87" t="s">
        <v>369</v>
      </c>
      <c r="H2918" s="17">
        <v>10741.705465751824</v>
      </c>
      <c r="I2918" s="48" t="s">
        <v>368</v>
      </c>
    </row>
    <row r="2919" spans="2:9" x14ac:dyDescent="0.3">
      <c r="B2919" s="16" t="s">
        <v>295</v>
      </c>
      <c r="C2919" s="38" t="s">
        <v>238</v>
      </c>
      <c r="D2919" s="20">
        <v>426</v>
      </c>
      <c r="E2919" s="20" t="s">
        <v>79</v>
      </c>
      <c r="F2919" s="20" t="s">
        <v>146</v>
      </c>
      <c r="G2919" s="88" t="s">
        <v>370</v>
      </c>
      <c r="H2919" s="21">
        <v>66457.20292131562</v>
      </c>
      <c r="I2919" s="49" t="s">
        <v>329</v>
      </c>
    </row>
    <row r="2920" spans="2:9" x14ac:dyDescent="0.3">
      <c r="B2920" s="16" t="s">
        <v>300</v>
      </c>
      <c r="C2920" s="16" t="s">
        <v>217</v>
      </c>
      <c r="D2920" s="16">
        <v>4</v>
      </c>
      <c r="E2920" s="16" t="s">
        <v>5</v>
      </c>
      <c r="F2920" s="16" t="s">
        <v>160</v>
      </c>
      <c r="G2920" s="87" t="s">
        <v>326</v>
      </c>
      <c r="H2920" s="17">
        <v>5113.3802662520447</v>
      </c>
      <c r="I2920" s="48" t="s">
        <v>327</v>
      </c>
    </row>
    <row r="2921" spans="2:9" x14ac:dyDescent="0.3">
      <c r="B2921" s="16" t="s">
        <v>300</v>
      </c>
      <c r="C2921" s="16" t="s">
        <v>217</v>
      </c>
      <c r="D2921" s="16">
        <v>17</v>
      </c>
      <c r="E2921" s="16" t="s">
        <v>9</v>
      </c>
      <c r="F2921" s="16" t="s">
        <v>146</v>
      </c>
      <c r="G2921" s="87" t="s">
        <v>328</v>
      </c>
      <c r="H2921" s="17">
        <v>62512.157268494579</v>
      </c>
      <c r="I2921" s="48" t="s">
        <v>329</v>
      </c>
    </row>
    <row r="2922" spans="2:9" x14ac:dyDescent="0.3">
      <c r="B2922" s="16" t="s">
        <v>300</v>
      </c>
      <c r="C2922" s="16" t="s">
        <v>217</v>
      </c>
      <c r="D2922" s="16">
        <v>21</v>
      </c>
      <c r="E2922" s="16" t="s">
        <v>13</v>
      </c>
      <c r="F2922" s="16" t="s">
        <v>146</v>
      </c>
      <c r="G2922" s="87" t="s">
        <v>330</v>
      </c>
      <c r="H2922" s="17">
        <v>81988.469024400911</v>
      </c>
      <c r="I2922" s="48" t="s">
        <v>329</v>
      </c>
    </row>
    <row r="2923" spans="2:9" x14ac:dyDescent="0.3">
      <c r="B2923" s="16" t="s">
        <v>300</v>
      </c>
      <c r="C2923" s="16" t="s">
        <v>217</v>
      </c>
      <c r="D2923" s="16">
        <v>28</v>
      </c>
      <c r="E2923" s="16" t="s">
        <v>17</v>
      </c>
      <c r="F2923" s="16" t="s">
        <v>146</v>
      </c>
      <c r="G2923" s="87" t="s">
        <v>331</v>
      </c>
      <c r="H2923" s="17">
        <v>62512.157268494579</v>
      </c>
      <c r="I2923" s="48" t="s">
        <v>329</v>
      </c>
    </row>
    <row r="2924" spans="2:9" x14ac:dyDescent="0.3">
      <c r="B2924" s="16" t="s">
        <v>300</v>
      </c>
      <c r="C2924" s="16" t="s">
        <v>217</v>
      </c>
      <c r="D2924" s="16">
        <v>29</v>
      </c>
      <c r="E2924" s="16" t="s">
        <v>21</v>
      </c>
      <c r="F2924" s="16" t="s">
        <v>146</v>
      </c>
      <c r="G2924" s="87" t="s">
        <v>332</v>
      </c>
      <c r="H2924" s="17">
        <v>62512.157268494579</v>
      </c>
      <c r="I2924" s="48" t="s">
        <v>329</v>
      </c>
    </row>
    <row r="2925" spans="2:9" x14ac:dyDescent="0.3">
      <c r="B2925" s="16" t="s">
        <v>300</v>
      </c>
      <c r="C2925" s="16" t="s">
        <v>217</v>
      </c>
      <c r="D2925" s="16">
        <v>30</v>
      </c>
      <c r="E2925" s="16" t="s">
        <v>25</v>
      </c>
      <c r="F2925" s="16" t="s">
        <v>146</v>
      </c>
      <c r="G2925" s="87" t="s">
        <v>333</v>
      </c>
      <c r="H2925" s="17">
        <v>62512.157268494579</v>
      </c>
      <c r="I2925" s="48" t="s">
        <v>329</v>
      </c>
    </row>
    <row r="2926" spans="2:9" x14ac:dyDescent="0.3">
      <c r="B2926" s="16" t="s">
        <v>300</v>
      </c>
      <c r="C2926" s="16" t="s">
        <v>217</v>
      </c>
      <c r="D2926" s="16">
        <v>31</v>
      </c>
      <c r="E2926" s="16" t="s">
        <v>29</v>
      </c>
      <c r="F2926" s="16" t="s">
        <v>146</v>
      </c>
      <c r="G2926" s="87" t="s">
        <v>334</v>
      </c>
      <c r="H2926" s="17">
        <v>62512.157268494579</v>
      </c>
      <c r="I2926" s="48" t="s">
        <v>329</v>
      </c>
    </row>
    <row r="2927" spans="2:9" x14ac:dyDescent="0.3">
      <c r="B2927" s="16" t="s">
        <v>300</v>
      </c>
      <c r="C2927" s="16" t="s">
        <v>217</v>
      </c>
      <c r="D2927" s="16">
        <v>39</v>
      </c>
      <c r="E2927" s="16" t="s">
        <v>33</v>
      </c>
      <c r="F2927" s="16" t="s">
        <v>335</v>
      </c>
      <c r="G2927" s="87" t="s">
        <v>336</v>
      </c>
      <c r="H2927" s="17">
        <v>111.85805097527566</v>
      </c>
      <c r="I2927" s="48" t="s">
        <v>337</v>
      </c>
    </row>
    <row r="2928" spans="2:9" x14ac:dyDescent="0.3">
      <c r="B2928" s="16" t="s">
        <v>300</v>
      </c>
      <c r="C2928" s="16" t="s">
        <v>217</v>
      </c>
      <c r="D2928" s="16">
        <v>45</v>
      </c>
      <c r="E2928" s="16" t="s">
        <v>35</v>
      </c>
      <c r="F2928" s="16" t="s">
        <v>160</v>
      </c>
      <c r="G2928" s="87" t="s">
        <v>338</v>
      </c>
      <c r="H2928" s="17">
        <v>9520</v>
      </c>
      <c r="I2928" s="48" t="s">
        <v>327</v>
      </c>
    </row>
    <row r="2929" spans="2:9" x14ac:dyDescent="0.3">
      <c r="B2929" s="16" t="s">
        <v>300</v>
      </c>
      <c r="C2929" s="16" t="s">
        <v>217</v>
      </c>
      <c r="D2929" s="16">
        <v>66</v>
      </c>
      <c r="E2929" s="16" t="s">
        <v>37</v>
      </c>
      <c r="F2929" s="16" t="s">
        <v>160</v>
      </c>
      <c r="G2929" s="87" t="s">
        <v>339</v>
      </c>
      <c r="H2929" s="17">
        <v>4597.6138827154155</v>
      </c>
      <c r="I2929" s="48" t="s">
        <v>327</v>
      </c>
    </row>
    <row r="2930" spans="2:9" x14ac:dyDescent="0.3">
      <c r="B2930" s="16" t="s">
        <v>300</v>
      </c>
      <c r="C2930" s="16" t="s">
        <v>217</v>
      </c>
      <c r="D2930" s="16">
        <v>67</v>
      </c>
      <c r="E2930" s="16" t="s">
        <v>39</v>
      </c>
      <c r="F2930" s="16" t="s">
        <v>160</v>
      </c>
      <c r="G2930" s="87" t="s">
        <v>340</v>
      </c>
      <c r="H2930" s="17">
        <v>4597.6138827154155</v>
      </c>
      <c r="I2930" s="48" t="s">
        <v>327</v>
      </c>
    </row>
    <row r="2931" spans="2:9" x14ac:dyDescent="0.3">
      <c r="B2931" s="16" t="s">
        <v>300</v>
      </c>
      <c r="C2931" s="16" t="s">
        <v>217</v>
      </c>
      <c r="D2931" s="16">
        <v>77</v>
      </c>
      <c r="E2931" s="16" t="s">
        <v>41</v>
      </c>
      <c r="F2931" s="16" t="s">
        <v>160</v>
      </c>
      <c r="G2931" s="87" t="s">
        <v>341</v>
      </c>
      <c r="H2931" s="17">
        <v>1725</v>
      </c>
      <c r="I2931" s="48" t="s">
        <v>342</v>
      </c>
    </row>
    <row r="2932" spans="2:9" x14ac:dyDescent="0.3">
      <c r="B2932" s="16" t="s">
        <v>300</v>
      </c>
      <c r="C2932" s="16" t="s">
        <v>217</v>
      </c>
      <c r="D2932" s="16">
        <v>87</v>
      </c>
      <c r="E2932" s="16" t="s">
        <v>43</v>
      </c>
      <c r="F2932" s="16" t="s">
        <v>160</v>
      </c>
      <c r="G2932" s="87" t="s">
        <v>343</v>
      </c>
      <c r="H2932" s="17">
        <v>3622.9549999999999</v>
      </c>
      <c r="I2932" s="48" t="s">
        <v>342</v>
      </c>
    </row>
    <row r="2933" spans="2:9" x14ac:dyDescent="0.3">
      <c r="B2933" s="16" t="s">
        <v>300</v>
      </c>
      <c r="C2933" s="16" t="s">
        <v>217</v>
      </c>
      <c r="D2933" s="16">
        <v>102</v>
      </c>
      <c r="E2933" s="16" t="s">
        <v>45</v>
      </c>
      <c r="F2933" s="16" t="s">
        <v>160</v>
      </c>
      <c r="G2933" s="87" t="s">
        <v>344</v>
      </c>
      <c r="H2933" s="17">
        <v>837.79643327865381</v>
      </c>
      <c r="I2933" s="48" t="s">
        <v>342</v>
      </c>
    </row>
    <row r="2934" spans="2:9" x14ac:dyDescent="0.3">
      <c r="B2934" s="16" t="s">
        <v>300</v>
      </c>
      <c r="C2934" s="16" t="s">
        <v>217</v>
      </c>
      <c r="D2934" s="16">
        <v>113</v>
      </c>
      <c r="E2934" s="16" t="s">
        <v>47</v>
      </c>
      <c r="F2934" s="16" t="s">
        <v>146</v>
      </c>
      <c r="G2934" s="87" t="s">
        <v>345</v>
      </c>
      <c r="H2934" s="17">
        <v>689724</v>
      </c>
      <c r="I2934" s="48" t="s">
        <v>346</v>
      </c>
    </row>
    <row r="2935" spans="2:9" x14ac:dyDescent="0.3">
      <c r="B2935" s="16" t="s">
        <v>300</v>
      </c>
      <c r="C2935" s="16" t="s">
        <v>217</v>
      </c>
      <c r="D2935" s="16">
        <v>114</v>
      </c>
      <c r="E2935" s="16" t="s">
        <v>49</v>
      </c>
      <c r="F2935" s="16" t="s">
        <v>146</v>
      </c>
      <c r="G2935" s="87" t="s">
        <v>347</v>
      </c>
      <c r="H2935" s="17">
        <v>730184</v>
      </c>
      <c r="I2935" s="48" t="s">
        <v>346</v>
      </c>
    </row>
    <row r="2936" spans="2:9" x14ac:dyDescent="0.3">
      <c r="B2936" s="16" t="s">
        <v>300</v>
      </c>
      <c r="C2936" s="16" t="s">
        <v>217</v>
      </c>
      <c r="D2936" s="16">
        <v>118</v>
      </c>
      <c r="E2936" s="16" t="s">
        <v>51</v>
      </c>
      <c r="F2936" s="16" t="s">
        <v>146</v>
      </c>
      <c r="G2936" s="87" t="s">
        <v>348</v>
      </c>
      <c r="H2936" s="17">
        <v>583071</v>
      </c>
      <c r="I2936" s="48" t="s">
        <v>346</v>
      </c>
    </row>
    <row r="2937" spans="2:9" x14ac:dyDescent="0.3">
      <c r="B2937" s="16" t="s">
        <v>300</v>
      </c>
      <c r="C2937" s="16" t="s">
        <v>217</v>
      </c>
      <c r="D2937" s="16">
        <v>131</v>
      </c>
      <c r="E2937" s="16" t="s">
        <v>53</v>
      </c>
      <c r="F2937" s="16" t="s">
        <v>146</v>
      </c>
      <c r="G2937" s="87" t="s">
        <v>349</v>
      </c>
      <c r="H2937" s="17">
        <v>7926.7463652519828</v>
      </c>
      <c r="I2937" s="48" t="s">
        <v>337</v>
      </c>
    </row>
    <row r="2938" spans="2:9" x14ac:dyDescent="0.3">
      <c r="B2938" s="16" t="s">
        <v>300</v>
      </c>
      <c r="C2938" s="16" t="s">
        <v>217</v>
      </c>
      <c r="D2938" s="16">
        <v>137</v>
      </c>
      <c r="E2938" s="16" t="s">
        <v>55</v>
      </c>
      <c r="F2938" s="16" t="s">
        <v>160</v>
      </c>
      <c r="G2938" s="87" t="s">
        <v>350</v>
      </c>
      <c r="H2938" s="17">
        <v>8284.3754368187456</v>
      </c>
      <c r="I2938" s="48" t="s">
        <v>351</v>
      </c>
    </row>
    <row r="2939" spans="2:9" x14ac:dyDescent="0.3">
      <c r="B2939" s="16" t="s">
        <v>300</v>
      </c>
      <c r="C2939" s="16" t="s">
        <v>217</v>
      </c>
      <c r="D2939" s="16">
        <v>143</v>
      </c>
      <c r="E2939" s="16" t="s">
        <v>57</v>
      </c>
      <c r="F2939" s="16" t="s">
        <v>335</v>
      </c>
      <c r="G2939" s="87" t="s">
        <v>352</v>
      </c>
      <c r="H2939" s="17">
        <v>2688.02</v>
      </c>
      <c r="I2939" s="48" t="s">
        <v>342</v>
      </c>
    </row>
    <row r="2940" spans="2:9" x14ac:dyDescent="0.3">
      <c r="B2940" s="16" t="s">
        <v>300</v>
      </c>
      <c r="C2940" s="16" t="s">
        <v>217</v>
      </c>
      <c r="D2940" s="16">
        <v>155</v>
      </c>
      <c r="E2940" s="16" t="s">
        <v>59</v>
      </c>
      <c r="F2940" s="16" t="s">
        <v>147</v>
      </c>
      <c r="G2940" s="87" t="s">
        <v>353</v>
      </c>
      <c r="H2940" s="17">
        <v>30965.205772335237</v>
      </c>
      <c r="I2940" s="48" t="s">
        <v>354</v>
      </c>
    </row>
    <row r="2941" spans="2:9" x14ac:dyDescent="0.3">
      <c r="B2941" s="16" t="s">
        <v>300</v>
      </c>
      <c r="C2941" s="16" t="s">
        <v>217</v>
      </c>
      <c r="D2941" s="16">
        <v>156</v>
      </c>
      <c r="E2941" s="16" t="s">
        <v>61</v>
      </c>
      <c r="F2941" s="16" t="s">
        <v>147</v>
      </c>
      <c r="G2941" s="87" t="s">
        <v>355</v>
      </c>
      <c r="H2941" s="17">
        <v>13376.968893648824</v>
      </c>
      <c r="I2941" s="48" t="s">
        <v>354</v>
      </c>
    </row>
    <row r="2942" spans="2:9" x14ac:dyDescent="0.3">
      <c r="B2942" s="16" t="s">
        <v>300</v>
      </c>
      <c r="C2942" s="16" t="s">
        <v>217</v>
      </c>
      <c r="D2942" s="16">
        <v>222</v>
      </c>
      <c r="E2942" s="16" t="s">
        <v>63</v>
      </c>
      <c r="F2942" s="16" t="s">
        <v>146</v>
      </c>
      <c r="G2942" s="87" t="s">
        <v>356</v>
      </c>
      <c r="H2942" s="17">
        <v>75014.588722193497</v>
      </c>
      <c r="I2942" s="48" t="s">
        <v>329</v>
      </c>
    </row>
    <row r="2943" spans="2:9" x14ac:dyDescent="0.3">
      <c r="B2943" s="16" t="s">
        <v>300</v>
      </c>
      <c r="C2943" s="16" t="s">
        <v>217</v>
      </c>
      <c r="D2943" s="16">
        <v>224</v>
      </c>
      <c r="E2943" s="16" t="s">
        <v>65</v>
      </c>
      <c r="F2943" s="16" t="s">
        <v>146</v>
      </c>
      <c r="G2943" s="87" t="s">
        <v>357</v>
      </c>
      <c r="H2943" s="17">
        <v>75014.588722193497</v>
      </c>
      <c r="I2943" s="48" t="s">
        <v>329</v>
      </c>
    </row>
    <row r="2944" spans="2:9" x14ac:dyDescent="0.3">
      <c r="B2944" s="16" t="s">
        <v>300</v>
      </c>
      <c r="C2944" s="16" t="s">
        <v>217</v>
      </c>
      <c r="D2944" s="16">
        <v>229</v>
      </c>
      <c r="E2944" s="16" t="s">
        <v>67</v>
      </c>
      <c r="F2944" s="16" t="s">
        <v>146</v>
      </c>
      <c r="G2944" s="87" t="s">
        <v>358</v>
      </c>
      <c r="H2944" s="17">
        <v>49142.960608971996</v>
      </c>
      <c r="I2944" s="48" t="s">
        <v>329</v>
      </c>
    </row>
    <row r="2945" spans="2:9" x14ac:dyDescent="0.3">
      <c r="B2945" s="16" t="s">
        <v>300</v>
      </c>
      <c r="C2945" s="16" t="s">
        <v>217</v>
      </c>
      <c r="D2945" s="16">
        <v>232</v>
      </c>
      <c r="E2945" s="16" t="s">
        <v>69</v>
      </c>
      <c r="F2945" s="16" t="s">
        <v>146</v>
      </c>
      <c r="G2945" s="87" t="s">
        <v>359</v>
      </c>
      <c r="H2945" s="17">
        <v>68763.372995344034</v>
      </c>
      <c r="I2945" s="48" t="s">
        <v>329</v>
      </c>
    </row>
    <row r="2946" spans="2:9" x14ac:dyDescent="0.3">
      <c r="B2946" s="16" t="s">
        <v>300</v>
      </c>
      <c r="C2946" s="16" t="s">
        <v>217</v>
      </c>
      <c r="D2946" s="16">
        <v>237</v>
      </c>
      <c r="E2946" s="16" t="s">
        <v>70</v>
      </c>
      <c r="F2946" s="16" t="s">
        <v>146</v>
      </c>
      <c r="G2946" s="87" t="s">
        <v>360</v>
      </c>
      <c r="H2946" s="17">
        <v>68763.372995344034</v>
      </c>
      <c r="I2946" s="48" t="s">
        <v>329</v>
      </c>
    </row>
    <row r="2947" spans="2:9" x14ac:dyDescent="0.3">
      <c r="B2947" s="16" t="s">
        <v>300</v>
      </c>
      <c r="C2947" s="16" t="s">
        <v>217</v>
      </c>
      <c r="D2947" s="16">
        <v>238</v>
      </c>
      <c r="E2947" s="16" t="s">
        <v>71</v>
      </c>
      <c r="F2947" s="16" t="s">
        <v>146</v>
      </c>
      <c r="G2947" s="87" t="s">
        <v>361</v>
      </c>
      <c r="H2947" s="17">
        <v>68763.372995344034</v>
      </c>
      <c r="I2947" s="48" t="s">
        <v>329</v>
      </c>
    </row>
    <row r="2948" spans="2:9" x14ac:dyDescent="0.3">
      <c r="B2948" s="16" t="s">
        <v>300</v>
      </c>
      <c r="C2948" s="16" t="s">
        <v>217</v>
      </c>
      <c r="D2948" s="16">
        <v>241</v>
      </c>
      <c r="E2948" s="16" t="s">
        <v>72</v>
      </c>
      <c r="F2948" s="16" t="s">
        <v>146</v>
      </c>
      <c r="G2948" s="87" t="s">
        <v>362</v>
      </c>
      <c r="H2948" s="17">
        <v>62512.157268494579</v>
      </c>
      <c r="I2948" s="48" t="s">
        <v>329</v>
      </c>
    </row>
    <row r="2949" spans="2:9" x14ac:dyDescent="0.3">
      <c r="B2949" s="16" t="s">
        <v>300</v>
      </c>
      <c r="C2949" s="16" t="s">
        <v>217</v>
      </c>
      <c r="D2949" s="16">
        <v>242</v>
      </c>
      <c r="E2949" s="16" t="s">
        <v>73</v>
      </c>
      <c r="F2949" s="16" t="s">
        <v>146</v>
      </c>
      <c r="G2949" s="87" t="s">
        <v>363</v>
      </c>
      <c r="H2949" s="17">
        <v>62512.157268494579</v>
      </c>
      <c r="I2949" s="48" t="s">
        <v>329</v>
      </c>
    </row>
    <row r="2950" spans="2:9" x14ac:dyDescent="0.3">
      <c r="B2950" s="16" t="s">
        <v>300</v>
      </c>
      <c r="C2950" s="16" t="s">
        <v>217</v>
      </c>
      <c r="D2950" s="16">
        <v>245</v>
      </c>
      <c r="E2950" s="16" t="s">
        <v>74</v>
      </c>
      <c r="F2950" s="16" t="s">
        <v>146</v>
      </c>
      <c r="G2950" s="87" t="s">
        <v>364</v>
      </c>
      <c r="H2950" s="17">
        <v>49142.960608971996</v>
      </c>
      <c r="I2950" s="48" t="s">
        <v>329</v>
      </c>
    </row>
    <row r="2951" spans="2:9" x14ac:dyDescent="0.3">
      <c r="B2951" s="16" t="s">
        <v>300</v>
      </c>
      <c r="C2951" s="16" t="s">
        <v>217</v>
      </c>
      <c r="D2951" s="16">
        <v>273</v>
      </c>
      <c r="E2951" s="16" t="s">
        <v>75</v>
      </c>
      <c r="F2951" s="16" t="s">
        <v>146</v>
      </c>
      <c r="G2951" s="87" t="s">
        <v>365</v>
      </c>
      <c r="H2951" s="17">
        <v>393775.11408260954</v>
      </c>
      <c r="I2951" s="48" t="s">
        <v>346</v>
      </c>
    </row>
    <row r="2952" spans="2:9" x14ac:dyDescent="0.3">
      <c r="B2952" s="16" t="s">
        <v>300</v>
      </c>
      <c r="C2952" s="16" t="s">
        <v>217</v>
      </c>
      <c r="D2952" s="16">
        <v>284</v>
      </c>
      <c r="E2952" s="16" t="s">
        <v>76</v>
      </c>
      <c r="F2952" s="16" t="s">
        <v>146</v>
      </c>
      <c r="G2952" s="87" t="s">
        <v>366</v>
      </c>
      <c r="H2952" s="17">
        <v>42024.979676298863</v>
      </c>
      <c r="I2952" s="48" t="s">
        <v>329</v>
      </c>
    </row>
    <row r="2953" spans="2:9" x14ac:dyDescent="0.3">
      <c r="B2953" s="16" t="s">
        <v>300</v>
      </c>
      <c r="C2953" s="16" t="s">
        <v>217</v>
      </c>
      <c r="D2953" s="16">
        <v>304</v>
      </c>
      <c r="E2953" s="16" t="s">
        <v>77</v>
      </c>
      <c r="F2953" s="16" t="s">
        <v>165</v>
      </c>
      <c r="G2953" s="87" t="s">
        <v>367</v>
      </c>
      <c r="H2953" s="17">
        <v>1491.1119185291211</v>
      </c>
      <c r="I2953" s="48" t="s">
        <v>368</v>
      </c>
    </row>
    <row r="2954" spans="2:9" x14ac:dyDescent="0.3">
      <c r="B2954" s="16" t="s">
        <v>300</v>
      </c>
      <c r="C2954" s="16" t="s">
        <v>217</v>
      </c>
      <c r="D2954" s="16">
        <v>305</v>
      </c>
      <c r="E2954" s="16" t="s">
        <v>78</v>
      </c>
      <c r="F2954" s="16" t="s">
        <v>165</v>
      </c>
      <c r="G2954" s="87" t="s">
        <v>369</v>
      </c>
      <c r="H2954" s="17">
        <v>10741.705465751824</v>
      </c>
      <c r="I2954" s="48" t="s">
        <v>368</v>
      </c>
    </row>
    <row r="2955" spans="2:9" x14ac:dyDescent="0.3">
      <c r="B2955" s="16" t="s">
        <v>300</v>
      </c>
      <c r="C2955" s="16" t="s">
        <v>217</v>
      </c>
      <c r="D2955" s="20">
        <v>426</v>
      </c>
      <c r="E2955" s="20" t="s">
        <v>79</v>
      </c>
      <c r="F2955" s="20" t="s">
        <v>146</v>
      </c>
      <c r="G2955" s="88" t="s">
        <v>370</v>
      </c>
      <c r="H2955" s="21">
        <v>66457.20292131562</v>
      </c>
      <c r="I2955" s="49" t="s">
        <v>329</v>
      </c>
    </row>
    <row r="2956" spans="2:9" x14ac:dyDescent="0.3">
      <c r="B2956" s="16" t="s">
        <v>300</v>
      </c>
      <c r="C2956" s="16" t="s">
        <v>201</v>
      </c>
      <c r="D2956" s="16">
        <v>4</v>
      </c>
      <c r="E2956" s="16" t="s">
        <v>5</v>
      </c>
      <c r="F2956" s="16" t="s">
        <v>160</v>
      </c>
      <c r="G2956" s="87" t="s">
        <v>326</v>
      </c>
      <c r="H2956" s="17">
        <v>5113.3802662520447</v>
      </c>
      <c r="I2956" s="48" t="s">
        <v>327</v>
      </c>
    </row>
    <row r="2957" spans="2:9" x14ac:dyDescent="0.3">
      <c r="B2957" s="16" t="s">
        <v>300</v>
      </c>
      <c r="C2957" s="16" t="s">
        <v>201</v>
      </c>
      <c r="D2957" s="16">
        <v>17</v>
      </c>
      <c r="E2957" s="16" t="s">
        <v>9</v>
      </c>
      <c r="F2957" s="16" t="s">
        <v>146</v>
      </c>
      <c r="G2957" s="87" t="s">
        <v>328</v>
      </c>
      <c r="H2957" s="17">
        <v>62512.157268494579</v>
      </c>
      <c r="I2957" s="48" t="s">
        <v>329</v>
      </c>
    </row>
    <row r="2958" spans="2:9" x14ac:dyDescent="0.3">
      <c r="B2958" s="16" t="s">
        <v>300</v>
      </c>
      <c r="C2958" s="16" t="s">
        <v>201</v>
      </c>
      <c r="D2958" s="16">
        <v>21</v>
      </c>
      <c r="E2958" s="16" t="s">
        <v>13</v>
      </c>
      <c r="F2958" s="16" t="s">
        <v>146</v>
      </c>
      <c r="G2958" s="87" t="s">
        <v>330</v>
      </c>
      <c r="H2958" s="17">
        <v>81988.469024400911</v>
      </c>
      <c r="I2958" s="48" t="s">
        <v>329</v>
      </c>
    </row>
    <row r="2959" spans="2:9" x14ac:dyDescent="0.3">
      <c r="B2959" s="16" t="s">
        <v>300</v>
      </c>
      <c r="C2959" s="16" t="s">
        <v>201</v>
      </c>
      <c r="D2959" s="16">
        <v>28</v>
      </c>
      <c r="E2959" s="16" t="s">
        <v>17</v>
      </c>
      <c r="F2959" s="16" t="s">
        <v>146</v>
      </c>
      <c r="G2959" s="87" t="s">
        <v>331</v>
      </c>
      <c r="H2959" s="17">
        <v>62512.157268494579</v>
      </c>
      <c r="I2959" s="48" t="s">
        <v>329</v>
      </c>
    </row>
    <row r="2960" spans="2:9" x14ac:dyDescent="0.3">
      <c r="B2960" s="16" t="s">
        <v>300</v>
      </c>
      <c r="C2960" s="16" t="s">
        <v>201</v>
      </c>
      <c r="D2960" s="16">
        <v>29</v>
      </c>
      <c r="E2960" s="16" t="s">
        <v>21</v>
      </c>
      <c r="F2960" s="16" t="s">
        <v>146</v>
      </c>
      <c r="G2960" s="87" t="s">
        <v>332</v>
      </c>
      <c r="H2960" s="17">
        <v>62512.157268494579</v>
      </c>
      <c r="I2960" s="48" t="s">
        <v>329</v>
      </c>
    </row>
    <row r="2961" spans="2:9" x14ac:dyDescent="0.3">
      <c r="B2961" s="16" t="s">
        <v>300</v>
      </c>
      <c r="C2961" s="16" t="s">
        <v>201</v>
      </c>
      <c r="D2961" s="16">
        <v>30</v>
      </c>
      <c r="E2961" s="16" t="s">
        <v>25</v>
      </c>
      <c r="F2961" s="16" t="s">
        <v>146</v>
      </c>
      <c r="G2961" s="87" t="s">
        <v>333</v>
      </c>
      <c r="H2961" s="17">
        <v>62512.157268494579</v>
      </c>
      <c r="I2961" s="48" t="s">
        <v>329</v>
      </c>
    </row>
    <row r="2962" spans="2:9" x14ac:dyDescent="0.3">
      <c r="B2962" s="16" t="s">
        <v>300</v>
      </c>
      <c r="C2962" s="16" t="s">
        <v>201</v>
      </c>
      <c r="D2962" s="16">
        <v>31</v>
      </c>
      <c r="E2962" s="16" t="s">
        <v>29</v>
      </c>
      <c r="F2962" s="16" t="s">
        <v>146</v>
      </c>
      <c r="G2962" s="87" t="s">
        <v>334</v>
      </c>
      <c r="H2962" s="17">
        <v>62512.157268494579</v>
      </c>
      <c r="I2962" s="48" t="s">
        <v>329</v>
      </c>
    </row>
    <row r="2963" spans="2:9" x14ac:dyDescent="0.3">
      <c r="B2963" s="16" t="s">
        <v>300</v>
      </c>
      <c r="C2963" s="16" t="s">
        <v>201</v>
      </c>
      <c r="D2963" s="16">
        <v>39</v>
      </c>
      <c r="E2963" s="16" t="s">
        <v>33</v>
      </c>
      <c r="F2963" s="16" t="s">
        <v>335</v>
      </c>
      <c r="G2963" s="87" t="s">
        <v>336</v>
      </c>
      <c r="H2963" s="17">
        <v>111.85805097527566</v>
      </c>
      <c r="I2963" s="48" t="s">
        <v>337</v>
      </c>
    </row>
    <row r="2964" spans="2:9" x14ac:dyDescent="0.3">
      <c r="B2964" s="16" t="s">
        <v>300</v>
      </c>
      <c r="C2964" s="16" t="s">
        <v>201</v>
      </c>
      <c r="D2964" s="16">
        <v>45</v>
      </c>
      <c r="E2964" s="16" t="s">
        <v>35</v>
      </c>
      <c r="F2964" s="16" t="s">
        <v>160</v>
      </c>
      <c r="G2964" s="87" t="s">
        <v>338</v>
      </c>
      <c r="H2964" s="17">
        <v>9520</v>
      </c>
      <c r="I2964" s="48" t="s">
        <v>327</v>
      </c>
    </row>
    <row r="2965" spans="2:9" x14ac:dyDescent="0.3">
      <c r="B2965" s="16" t="s">
        <v>300</v>
      </c>
      <c r="C2965" s="16" t="s">
        <v>201</v>
      </c>
      <c r="D2965" s="16">
        <v>66</v>
      </c>
      <c r="E2965" s="16" t="s">
        <v>37</v>
      </c>
      <c r="F2965" s="16" t="s">
        <v>160</v>
      </c>
      <c r="G2965" s="87" t="s">
        <v>339</v>
      </c>
      <c r="H2965" s="17">
        <v>4597.6138827154155</v>
      </c>
      <c r="I2965" s="48" t="s">
        <v>327</v>
      </c>
    </row>
    <row r="2966" spans="2:9" x14ac:dyDescent="0.3">
      <c r="B2966" s="16" t="s">
        <v>300</v>
      </c>
      <c r="C2966" s="16" t="s">
        <v>201</v>
      </c>
      <c r="D2966" s="16">
        <v>67</v>
      </c>
      <c r="E2966" s="16" t="s">
        <v>39</v>
      </c>
      <c r="F2966" s="16" t="s">
        <v>160</v>
      </c>
      <c r="G2966" s="87" t="s">
        <v>340</v>
      </c>
      <c r="H2966" s="17">
        <v>4597.6138827154155</v>
      </c>
      <c r="I2966" s="48" t="s">
        <v>327</v>
      </c>
    </row>
    <row r="2967" spans="2:9" x14ac:dyDescent="0.3">
      <c r="B2967" s="16" t="s">
        <v>300</v>
      </c>
      <c r="C2967" s="16" t="s">
        <v>201</v>
      </c>
      <c r="D2967" s="16">
        <v>77</v>
      </c>
      <c r="E2967" s="16" t="s">
        <v>41</v>
      </c>
      <c r="F2967" s="16" t="s">
        <v>160</v>
      </c>
      <c r="G2967" s="87" t="s">
        <v>341</v>
      </c>
      <c r="H2967" s="17">
        <v>1697.5</v>
      </c>
      <c r="I2967" s="48" t="s">
        <v>342</v>
      </c>
    </row>
    <row r="2968" spans="2:9" x14ac:dyDescent="0.3">
      <c r="B2968" s="16" t="s">
        <v>300</v>
      </c>
      <c r="C2968" s="16" t="s">
        <v>201</v>
      </c>
      <c r="D2968" s="16">
        <v>87</v>
      </c>
      <c r="E2968" s="16" t="s">
        <v>43</v>
      </c>
      <c r="F2968" s="16" t="s">
        <v>160</v>
      </c>
      <c r="G2968" s="87" t="s">
        <v>343</v>
      </c>
      <c r="H2968" s="17">
        <v>3622.9549999999999</v>
      </c>
      <c r="I2968" s="48" t="s">
        <v>342</v>
      </c>
    </row>
    <row r="2969" spans="2:9" x14ac:dyDescent="0.3">
      <c r="B2969" s="16" t="s">
        <v>300</v>
      </c>
      <c r="C2969" s="16" t="s">
        <v>201</v>
      </c>
      <c r="D2969" s="16">
        <v>102</v>
      </c>
      <c r="E2969" s="16" t="s">
        <v>45</v>
      </c>
      <c r="F2969" s="16" t="s">
        <v>160</v>
      </c>
      <c r="G2969" s="87" t="s">
        <v>344</v>
      </c>
      <c r="H2969" s="17">
        <v>862.09569931321744</v>
      </c>
      <c r="I2969" s="48" t="s">
        <v>342</v>
      </c>
    </row>
    <row r="2970" spans="2:9" x14ac:dyDescent="0.3">
      <c r="B2970" s="16" t="s">
        <v>300</v>
      </c>
      <c r="C2970" s="16" t="s">
        <v>201</v>
      </c>
      <c r="D2970" s="16">
        <v>113</v>
      </c>
      <c r="E2970" s="16" t="s">
        <v>47</v>
      </c>
      <c r="F2970" s="16" t="s">
        <v>146</v>
      </c>
      <c r="G2970" s="87" t="s">
        <v>345</v>
      </c>
      <c r="H2970" s="17">
        <v>689724</v>
      </c>
      <c r="I2970" s="48" t="s">
        <v>346</v>
      </c>
    </row>
    <row r="2971" spans="2:9" x14ac:dyDescent="0.3">
      <c r="B2971" s="16" t="s">
        <v>300</v>
      </c>
      <c r="C2971" s="16" t="s">
        <v>201</v>
      </c>
      <c r="D2971" s="16">
        <v>114</v>
      </c>
      <c r="E2971" s="16" t="s">
        <v>49</v>
      </c>
      <c r="F2971" s="16" t="s">
        <v>146</v>
      </c>
      <c r="G2971" s="87" t="s">
        <v>347</v>
      </c>
      <c r="H2971" s="17">
        <v>730184</v>
      </c>
      <c r="I2971" s="48" t="s">
        <v>346</v>
      </c>
    </row>
    <row r="2972" spans="2:9" x14ac:dyDescent="0.3">
      <c r="B2972" s="16" t="s">
        <v>300</v>
      </c>
      <c r="C2972" s="16" t="s">
        <v>201</v>
      </c>
      <c r="D2972" s="16">
        <v>118</v>
      </c>
      <c r="E2972" s="16" t="s">
        <v>51</v>
      </c>
      <c r="F2972" s="16" t="s">
        <v>146</v>
      </c>
      <c r="G2972" s="87" t="s">
        <v>348</v>
      </c>
      <c r="H2972" s="17">
        <v>583071</v>
      </c>
      <c r="I2972" s="48" t="s">
        <v>346</v>
      </c>
    </row>
    <row r="2973" spans="2:9" x14ac:dyDescent="0.3">
      <c r="B2973" s="16" t="s">
        <v>300</v>
      </c>
      <c r="C2973" s="16" t="s">
        <v>201</v>
      </c>
      <c r="D2973" s="16">
        <v>131</v>
      </c>
      <c r="E2973" s="16" t="s">
        <v>53</v>
      </c>
      <c r="F2973" s="16" t="s">
        <v>146</v>
      </c>
      <c r="G2973" s="87" t="s">
        <v>349</v>
      </c>
      <c r="H2973" s="17">
        <v>7926.7463652519828</v>
      </c>
      <c r="I2973" s="48" t="s">
        <v>337</v>
      </c>
    </row>
    <row r="2974" spans="2:9" x14ac:dyDescent="0.3">
      <c r="B2974" s="16" t="s">
        <v>300</v>
      </c>
      <c r="C2974" s="16" t="s">
        <v>201</v>
      </c>
      <c r="D2974" s="16">
        <v>137</v>
      </c>
      <c r="E2974" s="16" t="s">
        <v>55</v>
      </c>
      <c r="F2974" s="16" t="s">
        <v>160</v>
      </c>
      <c r="G2974" s="87" t="s">
        <v>350</v>
      </c>
      <c r="H2974" s="17">
        <v>8284.3754368187456</v>
      </c>
      <c r="I2974" s="48" t="s">
        <v>351</v>
      </c>
    </row>
    <row r="2975" spans="2:9" x14ac:dyDescent="0.3">
      <c r="B2975" s="16" t="s">
        <v>300</v>
      </c>
      <c r="C2975" s="16" t="s">
        <v>201</v>
      </c>
      <c r="D2975" s="16">
        <v>143</v>
      </c>
      <c r="E2975" s="16" t="s">
        <v>57</v>
      </c>
      <c r="F2975" s="16" t="s">
        <v>335</v>
      </c>
      <c r="G2975" s="87" t="s">
        <v>352</v>
      </c>
      <c r="H2975" s="17">
        <v>2688.02</v>
      </c>
      <c r="I2975" s="48" t="s">
        <v>342</v>
      </c>
    </row>
    <row r="2976" spans="2:9" x14ac:dyDescent="0.3">
      <c r="B2976" s="16" t="s">
        <v>300</v>
      </c>
      <c r="C2976" s="16" t="s">
        <v>201</v>
      </c>
      <c r="D2976" s="16">
        <v>155</v>
      </c>
      <c r="E2976" s="16" t="s">
        <v>59</v>
      </c>
      <c r="F2976" s="16" t="s">
        <v>147</v>
      </c>
      <c r="G2976" s="87" t="s">
        <v>353</v>
      </c>
      <c r="H2976" s="17">
        <v>28487.989310548404</v>
      </c>
      <c r="I2976" s="48" t="s">
        <v>354</v>
      </c>
    </row>
    <row r="2977" spans="2:9" x14ac:dyDescent="0.3">
      <c r="B2977" s="16" t="s">
        <v>300</v>
      </c>
      <c r="C2977" s="16" t="s">
        <v>201</v>
      </c>
      <c r="D2977" s="16">
        <v>156</v>
      </c>
      <c r="E2977" s="16" t="s">
        <v>61</v>
      </c>
      <c r="F2977" s="16" t="s">
        <v>147</v>
      </c>
      <c r="G2977" s="87" t="s">
        <v>355</v>
      </c>
      <c r="H2977" s="17">
        <v>19941.592517383888</v>
      </c>
      <c r="I2977" s="48" t="s">
        <v>354</v>
      </c>
    </row>
    <row r="2978" spans="2:9" x14ac:dyDescent="0.3">
      <c r="B2978" s="16" t="s">
        <v>300</v>
      </c>
      <c r="C2978" s="16" t="s">
        <v>201</v>
      </c>
      <c r="D2978" s="16">
        <v>222</v>
      </c>
      <c r="E2978" s="16" t="s">
        <v>63</v>
      </c>
      <c r="F2978" s="16" t="s">
        <v>146</v>
      </c>
      <c r="G2978" s="87" t="s">
        <v>356</v>
      </c>
      <c r="H2978" s="17">
        <v>75014.588722193497</v>
      </c>
      <c r="I2978" s="48" t="s">
        <v>329</v>
      </c>
    </row>
    <row r="2979" spans="2:9" x14ac:dyDescent="0.3">
      <c r="B2979" s="16" t="s">
        <v>300</v>
      </c>
      <c r="C2979" s="16" t="s">
        <v>201</v>
      </c>
      <c r="D2979" s="16">
        <v>224</v>
      </c>
      <c r="E2979" s="16" t="s">
        <v>65</v>
      </c>
      <c r="F2979" s="16" t="s">
        <v>146</v>
      </c>
      <c r="G2979" s="87" t="s">
        <v>357</v>
      </c>
      <c r="H2979" s="17">
        <v>75014.588722193497</v>
      </c>
      <c r="I2979" s="48" t="s">
        <v>329</v>
      </c>
    </row>
    <row r="2980" spans="2:9" x14ac:dyDescent="0.3">
      <c r="B2980" s="16" t="s">
        <v>300</v>
      </c>
      <c r="C2980" s="16" t="s">
        <v>201</v>
      </c>
      <c r="D2980" s="16">
        <v>229</v>
      </c>
      <c r="E2980" s="16" t="s">
        <v>67</v>
      </c>
      <c r="F2980" s="16" t="s">
        <v>146</v>
      </c>
      <c r="G2980" s="87" t="s">
        <v>358</v>
      </c>
      <c r="H2980" s="17">
        <v>49142.960608971996</v>
      </c>
      <c r="I2980" s="48" t="s">
        <v>329</v>
      </c>
    </row>
    <row r="2981" spans="2:9" x14ac:dyDescent="0.3">
      <c r="B2981" s="16" t="s">
        <v>300</v>
      </c>
      <c r="C2981" s="16" t="s">
        <v>201</v>
      </c>
      <c r="D2981" s="16">
        <v>232</v>
      </c>
      <c r="E2981" s="16" t="s">
        <v>69</v>
      </c>
      <c r="F2981" s="16" t="s">
        <v>146</v>
      </c>
      <c r="G2981" s="87" t="s">
        <v>359</v>
      </c>
      <c r="H2981" s="17">
        <v>68763.372995344034</v>
      </c>
      <c r="I2981" s="48" t="s">
        <v>329</v>
      </c>
    </row>
    <row r="2982" spans="2:9" x14ac:dyDescent="0.3">
      <c r="B2982" s="16" t="s">
        <v>300</v>
      </c>
      <c r="C2982" s="16" t="s">
        <v>201</v>
      </c>
      <c r="D2982" s="16">
        <v>237</v>
      </c>
      <c r="E2982" s="16" t="s">
        <v>70</v>
      </c>
      <c r="F2982" s="16" t="s">
        <v>146</v>
      </c>
      <c r="G2982" s="87" t="s">
        <v>360</v>
      </c>
      <c r="H2982" s="17">
        <v>68763.372995344034</v>
      </c>
      <c r="I2982" s="48" t="s">
        <v>329</v>
      </c>
    </row>
    <row r="2983" spans="2:9" x14ac:dyDescent="0.3">
      <c r="B2983" s="16" t="s">
        <v>300</v>
      </c>
      <c r="C2983" s="16" t="s">
        <v>201</v>
      </c>
      <c r="D2983" s="16">
        <v>238</v>
      </c>
      <c r="E2983" s="16" t="s">
        <v>71</v>
      </c>
      <c r="F2983" s="16" t="s">
        <v>146</v>
      </c>
      <c r="G2983" s="87" t="s">
        <v>361</v>
      </c>
      <c r="H2983" s="17">
        <v>68763.372995344034</v>
      </c>
      <c r="I2983" s="48" t="s">
        <v>329</v>
      </c>
    </row>
    <row r="2984" spans="2:9" x14ac:dyDescent="0.3">
      <c r="B2984" s="16" t="s">
        <v>300</v>
      </c>
      <c r="C2984" s="16" t="s">
        <v>201</v>
      </c>
      <c r="D2984" s="16">
        <v>241</v>
      </c>
      <c r="E2984" s="16" t="s">
        <v>72</v>
      </c>
      <c r="F2984" s="16" t="s">
        <v>146</v>
      </c>
      <c r="G2984" s="87" t="s">
        <v>362</v>
      </c>
      <c r="H2984" s="17">
        <v>62512.157268494579</v>
      </c>
      <c r="I2984" s="48" t="s">
        <v>329</v>
      </c>
    </row>
    <row r="2985" spans="2:9" x14ac:dyDescent="0.3">
      <c r="B2985" s="16" t="s">
        <v>300</v>
      </c>
      <c r="C2985" s="16" t="s">
        <v>201</v>
      </c>
      <c r="D2985" s="16">
        <v>242</v>
      </c>
      <c r="E2985" s="16" t="s">
        <v>73</v>
      </c>
      <c r="F2985" s="16" t="s">
        <v>146</v>
      </c>
      <c r="G2985" s="87" t="s">
        <v>363</v>
      </c>
      <c r="H2985" s="17">
        <v>62512.157268494579</v>
      </c>
      <c r="I2985" s="48" t="s">
        <v>329</v>
      </c>
    </row>
    <row r="2986" spans="2:9" x14ac:dyDescent="0.3">
      <c r="B2986" s="16" t="s">
        <v>300</v>
      </c>
      <c r="C2986" s="16" t="s">
        <v>201</v>
      </c>
      <c r="D2986" s="16">
        <v>245</v>
      </c>
      <c r="E2986" s="16" t="s">
        <v>74</v>
      </c>
      <c r="F2986" s="16" t="s">
        <v>146</v>
      </c>
      <c r="G2986" s="87" t="s">
        <v>364</v>
      </c>
      <c r="H2986" s="17">
        <v>49142.960608971996</v>
      </c>
      <c r="I2986" s="48" t="s">
        <v>329</v>
      </c>
    </row>
    <row r="2987" spans="2:9" x14ac:dyDescent="0.3">
      <c r="B2987" s="16" t="s">
        <v>300</v>
      </c>
      <c r="C2987" s="16" t="s">
        <v>201</v>
      </c>
      <c r="D2987" s="16">
        <v>273</v>
      </c>
      <c r="E2987" s="16" t="s">
        <v>75</v>
      </c>
      <c r="F2987" s="16" t="s">
        <v>146</v>
      </c>
      <c r="G2987" s="87" t="s">
        <v>365</v>
      </c>
      <c r="H2987" s="17">
        <v>393775.11408260954</v>
      </c>
      <c r="I2987" s="48" t="s">
        <v>346</v>
      </c>
    </row>
    <row r="2988" spans="2:9" x14ac:dyDescent="0.3">
      <c r="B2988" s="16" t="s">
        <v>300</v>
      </c>
      <c r="C2988" s="16" t="s">
        <v>201</v>
      </c>
      <c r="D2988" s="16">
        <v>284</v>
      </c>
      <c r="E2988" s="16" t="s">
        <v>76</v>
      </c>
      <c r="F2988" s="16" t="s">
        <v>146</v>
      </c>
      <c r="G2988" s="87" t="s">
        <v>366</v>
      </c>
      <c r="H2988" s="17">
        <v>42024.979676298863</v>
      </c>
      <c r="I2988" s="48" t="s">
        <v>329</v>
      </c>
    </row>
    <row r="2989" spans="2:9" x14ac:dyDescent="0.3">
      <c r="B2989" s="16" t="s">
        <v>300</v>
      </c>
      <c r="C2989" s="16" t="s">
        <v>201</v>
      </c>
      <c r="D2989" s="16">
        <v>304</v>
      </c>
      <c r="E2989" s="16" t="s">
        <v>77</v>
      </c>
      <c r="F2989" s="16" t="s">
        <v>165</v>
      </c>
      <c r="G2989" s="87" t="s">
        <v>367</v>
      </c>
      <c r="H2989" s="17">
        <v>1491.1119185291211</v>
      </c>
      <c r="I2989" s="48" t="s">
        <v>368</v>
      </c>
    </row>
    <row r="2990" spans="2:9" x14ac:dyDescent="0.3">
      <c r="B2990" s="16" t="s">
        <v>300</v>
      </c>
      <c r="C2990" s="16" t="s">
        <v>201</v>
      </c>
      <c r="D2990" s="16">
        <v>305</v>
      </c>
      <c r="E2990" s="16" t="s">
        <v>78</v>
      </c>
      <c r="F2990" s="16" t="s">
        <v>165</v>
      </c>
      <c r="G2990" s="87" t="s">
        <v>369</v>
      </c>
      <c r="H2990" s="17">
        <v>10741.705465751824</v>
      </c>
      <c r="I2990" s="48" t="s">
        <v>368</v>
      </c>
    </row>
    <row r="2991" spans="2:9" x14ac:dyDescent="0.3">
      <c r="B2991" s="16" t="s">
        <v>300</v>
      </c>
      <c r="C2991" s="16" t="s">
        <v>201</v>
      </c>
      <c r="D2991" s="20">
        <v>426</v>
      </c>
      <c r="E2991" s="20" t="s">
        <v>79</v>
      </c>
      <c r="F2991" s="20" t="s">
        <v>146</v>
      </c>
      <c r="G2991" s="88" t="s">
        <v>370</v>
      </c>
      <c r="H2991" s="21">
        <v>66457.20292131562</v>
      </c>
      <c r="I2991" s="49" t="s">
        <v>329</v>
      </c>
    </row>
    <row r="2992" spans="2:9" x14ac:dyDescent="0.3">
      <c r="B2992" s="16" t="s">
        <v>300</v>
      </c>
      <c r="C2992" s="16" t="s">
        <v>202</v>
      </c>
      <c r="D2992" s="16">
        <v>4</v>
      </c>
      <c r="E2992" s="16" t="s">
        <v>5</v>
      </c>
      <c r="F2992" s="16" t="s">
        <v>160</v>
      </c>
      <c r="G2992" s="87" t="s">
        <v>326</v>
      </c>
      <c r="H2992" s="17">
        <v>5113.3802662520447</v>
      </c>
      <c r="I2992" s="48" t="s">
        <v>327</v>
      </c>
    </row>
    <row r="2993" spans="2:9" x14ac:dyDescent="0.3">
      <c r="B2993" s="16" t="s">
        <v>300</v>
      </c>
      <c r="C2993" s="16" t="s">
        <v>202</v>
      </c>
      <c r="D2993" s="16">
        <v>17</v>
      </c>
      <c r="E2993" s="16" t="s">
        <v>9</v>
      </c>
      <c r="F2993" s="16" t="s">
        <v>146</v>
      </c>
      <c r="G2993" s="87" t="s">
        <v>328</v>
      </c>
      <c r="H2993" s="17">
        <v>62512.157268494579</v>
      </c>
      <c r="I2993" s="48" t="s">
        <v>329</v>
      </c>
    </row>
    <row r="2994" spans="2:9" x14ac:dyDescent="0.3">
      <c r="B2994" s="16" t="s">
        <v>300</v>
      </c>
      <c r="C2994" s="16" t="s">
        <v>202</v>
      </c>
      <c r="D2994" s="16">
        <v>21</v>
      </c>
      <c r="E2994" s="16" t="s">
        <v>13</v>
      </c>
      <c r="F2994" s="16" t="s">
        <v>146</v>
      </c>
      <c r="G2994" s="87" t="s">
        <v>330</v>
      </c>
      <c r="H2994" s="17">
        <v>81988.469024400911</v>
      </c>
      <c r="I2994" s="48" t="s">
        <v>329</v>
      </c>
    </row>
    <row r="2995" spans="2:9" x14ac:dyDescent="0.3">
      <c r="B2995" s="16" t="s">
        <v>300</v>
      </c>
      <c r="C2995" s="16" t="s">
        <v>202</v>
      </c>
      <c r="D2995" s="16">
        <v>28</v>
      </c>
      <c r="E2995" s="16" t="s">
        <v>17</v>
      </c>
      <c r="F2995" s="16" t="s">
        <v>146</v>
      </c>
      <c r="G2995" s="87" t="s">
        <v>331</v>
      </c>
      <c r="H2995" s="17">
        <v>62512.157268494579</v>
      </c>
      <c r="I2995" s="48" t="s">
        <v>329</v>
      </c>
    </row>
    <row r="2996" spans="2:9" x14ac:dyDescent="0.3">
      <c r="B2996" s="16" t="s">
        <v>300</v>
      </c>
      <c r="C2996" s="16" t="s">
        <v>202</v>
      </c>
      <c r="D2996" s="16">
        <v>29</v>
      </c>
      <c r="E2996" s="16" t="s">
        <v>21</v>
      </c>
      <c r="F2996" s="16" t="s">
        <v>146</v>
      </c>
      <c r="G2996" s="87" t="s">
        <v>332</v>
      </c>
      <c r="H2996" s="17">
        <v>62512.157268494579</v>
      </c>
      <c r="I2996" s="48" t="s">
        <v>329</v>
      </c>
    </row>
    <row r="2997" spans="2:9" x14ac:dyDescent="0.3">
      <c r="B2997" s="16" t="s">
        <v>300</v>
      </c>
      <c r="C2997" s="16" t="s">
        <v>202</v>
      </c>
      <c r="D2997" s="16">
        <v>30</v>
      </c>
      <c r="E2997" s="16" t="s">
        <v>25</v>
      </c>
      <c r="F2997" s="16" t="s">
        <v>146</v>
      </c>
      <c r="G2997" s="87" t="s">
        <v>333</v>
      </c>
      <c r="H2997" s="17">
        <v>62512.157268494579</v>
      </c>
      <c r="I2997" s="48" t="s">
        <v>329</v>
      </c>
    </row>
    <row r="2998" spans="2:9" x14ac:dyDescent="0.3">
      <c r="B2998" s="16" t="s">
        <v>300</v>
      </c>
      <c r="C2998" s="16" t="s">
        <v>202</v>
      </c>
      <c r="D2998" s="16">
        <v>31</v>
      </c>
      <c r="E2998" s="16" t="s">
        <v>29</v>
      </c>
      <c r="F2998" s="16" t="s">
        <v>146</v>
      </c>
      <c r="G2998" s="87" t="s">
        <v>334</v>
      </c>
      <c r="H2998" s="17">
        <v>62512.157268494579</v>
      </c>
      <c r="I2998" s="48" t="s">
        <v>329</v>
      </c>
    </row>
    <row r="2999" spans="2:9" x14ac:dyDescent="0.3">
      <c r="B2999" s="16" t="s">
        <v>300</v>
      </c>
      <c r="C2999" s="16" t="s">
        <v>202</v>
      </c>
      <c r="D2999" s="16">
        <v>39</v>
      </c>
      <c r="E2999" s="16" t="s">
        <v>33</v>
      </c>
      <c r="F2999" s="16" t="s">
        <v>335</v>
      </c>
      <c r="G2999" s="87" t="s">
        <v>336</v>
      </c>
      <c r="H2999" s="17">
        <v>111.85805097527566</v>
      </c>
      <c r="I2999" s="48" t="s">
        <v>337</v>
      </c>
    </row>
    <row r="3000" spans="2:9" x14ac:dyDescent="0.3">
      <c r="B3000" s="16" t="s">
        <v>300</v>
      </c>
      <c r="C3000" s="16" t="s">
        <v>202</v>
      </c>
      <c r="D3000" s="16">
        <v>45</v>
      </c>
      <c r="E3000" s="16" t="s">
        <v>35</v>
      </c>
      <c r="F3000" s="16" t="s">
        <v>160</v>
      </c>
      <c r="G3000" s="87" t="s">
        <v>338</v>
      </c>
      <c r="H3000" s="17">
        <v>9520</v>
      </c>
      <c r="I3000" s="48" t="s">
        <v>327</v>
      </c>
    </row>
    <row r="3001" spans="2:9" x14ac:dyDescent="0.3">
      <c r="B3001" s="16" t="s">
        <v>300</v>
      </c>
      <c r="C3001" s="16" t="s">
        <v>202</v>
      </c>
      <c r="D3001" s="16">
        <v>66</v>
      </c>
      <c r="E3001" s="16" t="s">
        <v>37</v>
      </c>
      <c r="F3001" s="16" t="s">
        <v>160</v>
      </c>
      <c r="G3001" s="87" t="s">
        <v>339</v>
      </c>
      <c r="H3001" s="17">
        <v>4597.6138827154155</v>
      </c>
      <c r="I3001" s="48" t="s">
        <v>327</v>
      </c>
    </row>
    <row r="3002" spans="2:9" x14ac:dyDescent="0.3">
      <c r="B3002" s="16" t="s">
        <v>300</v>
      </c>
      <c r="C3002" s="16" t="s">
        <v>202</v>
      </c>
      <c r="D3002" s="16">
        <v>67</v>
      </c>
      <c r="E3002" s="16" t="s">
        <v>39</v>
      </c>
      <c r="F3002" s="16" t="s">
        <v>160</v>
      </c>
      <c r="G3002" s="87" t="s">
        <v>340</v>
      </c>
      <c r="H3002" s="17">
        <v>4597.6138827154155</v>
      </c>
      <c r="I3002" s="48" t="s">
        <v>327</v>
      </c>
    </row>
    <row r="3003" spans="2:9" x14ac:dyDescent="0.3">
      <c r="B3003" s="16" t="s">
        <v>300</v>
      </c>
      <c r="C3003" s="16" t="s">
        <v>202</v>
      </c>
      <c r="D3003" s="16">
        <v>77</v>
      </c>
      <c r="E3003" s="16" t="s">
        <v>41</v>
      </c>
      <c r="F3003" s="16" t="s">
        <v>160</v>
      </c>
      <c r="G3003" s="87" t="s">
        <v>341</v>
      </c>
      <c r="H3003" s="17">
        <v>1072.4818927453596</v>
      </c>
      <c r="I3003" s="48" t="s">
        <v>342</v>
      </c>
    </row>
    <row r="3004" spans="2:9" x14ac:dyDescent="0.3">
      <c r="B3004" s="16" t="s">
        <v>300</v>
      </c>
      <c r="C3004" s="16" t="s">
        <v>202</v>
      </c>
      <c r="D3004" s="16">
        <v>87</v>
      </c>
      <c r="E3004" s="16" t="s">
        <v>43</v>
      </c>
      <c r="F3004" s="16" t="s">
        <v>160</v>
      </c>
      <c r="G3004" s="87" t="s">
        <v>343</v>
      </c>
      <c r="H3004" s="17">
        <v>3622.9549999999999</v>
      </c>
      <c r="I3004" s="48" t="s">
        <v>342</v>
      </c>
    </row>
    <row r="3005" spans="2:9" x14ac:dyDescent="0.3">
      <c r="B3005" s="16" t="s">
        <v>300</v>
      </c>
      <c r="C3005" s="16" t="s">
        <v>202</v>
      </c>
      <c r="D3005" s="16">
        <v>102</v>
      </c>
      <c r="E3005" s="16" t="s">
        <v>45</v>
      </c>
      <c r="F3005" s="16" t="s">
        <v>160</v>
      </c>
      <c r="G3005" s="87" t="s">
        <v>344</v>
      </c>
      <c r="H3005" s="17">
        <v>1188.5510560384432</v>
      </c>
      <c r="I3005" s="48" t="s">
        <v>342</v>
      </c>
    </row>
    <row r="3006" spans="2:9" x14ac:dyDescent="0.3">
      <c r="B3006" s="16" t="s">
        <v>300</v>
      </c>
      <c r="C3006" s="16" t="s">
        <v>202</v>
      </c>
      <c r="D3006" s="16">
        <v>113</v>
      </c>
      <c r="E3006" s="16" t="s">
        <v>47</v>
      </c>
      <c r="F3006" s="16" t="s">
        <v>146</v>
      </c>
      <c r="G3006" s="87" t="s">
        <v>345</v>
      </c>
      <c r="H3006" s="17">
        <v>689724</v>
      </c>
      <c r="I3006" s="48" t="s">
        <v>346</v>
      </c>
    </row>
    <row r="3007" spans="2:9" x14ac:dyDescent="0.3">
      <c r="B3007" s="16" t="s">
        <v>300</v>
      </c>
      <c r="C3007" s="16" t="s">
        <v>202</v>
      </c>
      <c r="D3007" s="16">
        <v>114</v>
      </c>
      <c r="E3007" s="16" t="s">
        <v>49</v>
      </c>
      <c r="F3007" s="16" t="s">
        <v>146</v>
      </c>
      <c r="G3007" s="87" t="s">
        <v>347</v>
      </c>
      <c r="H3007" s="17">
        <v>730184</v>
      </c>
      <c r="I3007" s="48" t="s">
        <v>346</v>
      </c>
    </row>
    <row r="3008" spans="2:9" x14ac:dyDescent="0.3">
      <c r="B3008" s="16" t="s">
        <v>300</v>
      </c>
      <c r="C3008" s="16" t="s">
        <v>202</v>
      </c>
      <c r="D3008" s="16">
        <v>118</v>
      </c>
      <c r="E3008" s="16" t="s">
        <v>51</v>
      </c>
      <c r="F3008" s="16" t="s">
        <v>146</v>
      </c>
      <c r="G3008" s="87" t="s">
        <v>348</v>
      </c>
      <c r="H3008" s="17">
        <v>583071</v>
      </c>
      <c r="I3008" s="48" t="s">
        <v>346</v>
      </c>
    </row>
    <row r="3009" spans="2:9" x14ac:dyDescent="0.3">
      <c r="B3009" s="16" t="s">
        <v>300</v>
      </c>
      <c r="C3009" s="16" t="s">
        <v>202</v>
      </c>
      <c r="D3009" s="16">
        <v>131</v>
      </c>
      <c r="E3009" s="16" t="s">
        <v>53</v>
      </c>
      <c r="F3009" s="16" t="s">
        <v>146</v>
      </c>
      <c r="G3009" s="87" t="s">
        <v>349</v>
      </c>
      <c r="H3009" s="17">
        <v>7926.7463652519828</v>
      </c>
      <c r="I3009" s="48" t="s">
        <v>337</v>
      </c>
    </row>
    <row r="3010" spans="2:9" x14ac:dyDescent="0.3">
      <c r="B3010" s="16" t="s">
        <v>300</v>
      </c>
      <c r="C3010" s="16" t="s">
        <v>202</v>
      </c>
      <c r="D3010" s="16">
        <v>137</v>
      </c>
      <c r="E3010" s="16" t="s">
        <v>55</v>
      </c>
      <c r="F3010" s="16" t="s">
        <v>160</v>
      </c>
      <c r="G3010" s="87" t="s">
        <v>350</v>
      </c>
      <c r="H3010" s="17">
        <v>8284.3754368187456</v>
      </c>
      <c r="I3010" s="48" t="s">
        <v>351</v>
      </c>
    </row>
    <row r="3011" spans="2:9" x14ac:dyDescent="0.3">
      <c r="B3011" s="16" t="s">
        <v>300</v>
      </c>
      <c r="C3011" s="16" t="s">
        <v>202</v>
      </c>
      <c r="D3011" s="16">
        <v>143</v>
      </c>
      <c r="E3011" s="16" t="s">
        <v>57</v>
      </c>
      <c r="F3011" s="16" t="s">
        <v>335</v>
      </c>
      <c r="G3011" s="87" t="s">
        <v>352</v>
      </c>
      <c r="H3011" s="17">
        <v>2688.02</v>
      </c>
      <c r="I3011" s="48" t="s">
        <v>342</v>
      </c>
    </row>
    <row r="3012" spans="2:9" x14ac:dyDescent="0.3">
      <c r="B3012" s="16" t="s">
        <v>300</v>
      </c>
      <c r="C3012" s="16" t="s">
        <v>202</v>
      </c>
      <c r="D3012" s="16">
        <v>155</v>
      </c>
      <c r="E3012" s="16" t="s">
        <v>59</v>
      </c>
      <c r="F3012" s="16" t="s">
        <v>147</v>
      </c>
      <c r="G3012" s="87" t="s">
        <v>353</v>
      </c>
      <c r="H3012" s="17">
        <v>22294.948156081358</v>
      </c>
      <c r="I3012" s="48" t="s">
        <v>354</v>
      </c>
    </row>
    <row r="3013" spans="2:9" x14ac:dyDescent="0.3">
      <c r="B3013" s="16" t="s">
        <v>300</v>
      </c>
      <c r="C3013" s="16" t="s">
        <v>202</v>
      </c>
      <c r="D3013" s="16">
        <v>156</v>
      </c>
      <c r="E3013" s="16" t="s">
        <v>61</v>
      </c>
      <c r="F3013" s="16" t="s">
        <v>147</v>
      </c>
      <c r="G3013" s="87" t="s">
        <v>355</v>
      </c>
      <c r="H3013" s="17">
        <v>9289.561731700569</v>
      </c>
      <c r="I3013" s="48" t="s">
        <v>354</v>
      </c>
    </row>
    <row r="3014" spans="2:9" x14ac:dyDescent="0.3">
      <c r="B3014" s="16" t="s">
        <v>300</v>
      </c>
      <c r="C3014" s="16" t="s">
        <v>202</v>
      </c>
      <c r="D3014" s="16">
        <v>222</v>
      </c>
      <c r="E3014" s="16" t="s">
        <v>63</v>
      </c>
      <c r="F3014" s="16" t="s">
        <v>146</v>
      </c>
      <c r="G3014" s="87" t="s">
        <v>356</v>
      </c>
      <c r="H3014" s="17">
        <v>75014.588722193497</v>
      </c>
      <c r="I3014" s="48" t="s">
        <v>329</v>
      </c>
    </row>
    <row r="3015" spans="2:9" x14ac:dyDescent="0.3">
      <c r="B3015" s="16" t="s">
        <v>300</v>
      </c>
      <c r="C3015" s="16" t="s">
        <v>202</v>
      </c>
      <c r="D3015" s="16">
        <v>224</v>
      </c>
      <c r="E3015" s="16" t="s">
        <v>65</v>
      </c>
      <c r="F3015" s="16" t="s">
        <v>146</v>
      </c>
      <c r="G3015" s="87" t="s">
        <v>357</v>
      </c>
      <c r="H3015" s="17">
        <v>75014.588722193497</v>
      </c>
      <c r="I3015" s="48" t="s">
        <v>329</v>
      </c>
    </row>
    <row r="3016" spans="2:9" x14ac:dyDescent="0.3">
      <c r="B3016" s="16" t="s">
        <v>300</v>
      </c>
      <c r="C3016" s="16" t="s">
        <v>202</v>
      </c>
      <c r="D3016" s="16">
        <v>229</v>
      </c>
      <c r="E3016" s="16" t="s">
        <v>67</v>
      </c>
      <c r="F3016" s="16" t="s">
        <v>146</v>
      </c>
      <c r="G3016" s="87" t="s">
        <v>358</v>
      </c>
      <c r="H3016" s="17">
        <v>37507.294361096749</v>
      </c>
      <c r="I3016" s="48" t="s">
        <v>329</v>
      </c>
    </row>
    <row r="3017" spans="2:9" x14ac:dyDescent="0.3">
      <c r="B3017" s="16" t="s">
        <v>300</v>
      </c>
      <c r="C3017" s="16" t="s">
        <v>202</v>
      </c>
      <c r="D3017" s="16">
        <v>232</v>
      </c>
      <c r="E3017" s="16" t="s">
        <v>69</v>
      </c>
      <c r="F3017" s="16" t="s">
        <v>146</v>
      </c>
      <c r="G3017" s="87" t="s">
        <v>359</v>
      </c>
      <c r="H3017" s="17">
        <v>68763.372995344034</v>
      </c>
      <c r="I3017" s="48" t="s">
        <v>329</v>
      </c>
    </row>
    <row r="3018" spans="2:9" x14ac:dyDescent="0.3">
      <c r="B3018" s="16" t="s">
        <v>300</v>
      </c>
      <c r="C3018" s="16" t="s">
        <v>202</v>
      </c>
      <c r="D3018" s="16">
        <v>237</v>
      </c>
      <c r="E3018" s="16" t="s">
        <v>70</v>
      </c>
      <c r="F3018" s="16" t="s">
        <v>146</v>
      </c>
      <c r="G3018" s="87" t="s">
        <v>360</v>
      </c>
      <c r="H3018" s="17">
        <v>68763.372995344034</v>
      </c>
      <c r="I3018" s="48" t="s">
        <v>329</v>
      </c>
    </row>
    <row r="3019" spans="2:9" x14ac:dyDescent="0.3">
      <c r="B3019" s="16" t="s">
        <v>300</v>
      </c>
      <c r="C3019" s="16" t="s">
        <v>202</v>
      </c>
      <c r="D3019" s="16">
        <v>238</v>
      </c>
      <c r="E3019" s="16" t="s">
        <v>71</v>
      </c>
      <c r="F3019" s="16" t="s">
        <v>146</v>
      </c>
      <c r="G3019" s="87" t="s">
        <v>361</v>
      </c>
      <c r="H3019" s="17">
        <v>68763.372995344034</v>
      </c>
      <c r="I3019" s="48" t="s">
        <v>329</v>
      </c>
    </row>
    <row r="3020" spans="2:9" x14ac:dyDescent="0.3">
      <c r="B3020" s="16" t="s">
        <v>300</v>
      </c>
      <c r="C3020" s="16" t="s">
        <v>202</v>
      </c>
      <c r="D3020" s="16">
        <v>241</v>
      </c>
      <c r="E3020" s="16" t="s">
        <v>72</v>
      </c>
      <c r="F3020" s="16" t="s">
        <v>146</v>
      </c>
      <c r="G3020" s="87" t="s">
        <v>362</v>
      </c>
      <c r="H3020" s="17">
        <v>62512.157268494579</v>
      </c>
      <c r="I3020" s="48" t="s">
        <v>329</v>
      </c>
    </row>
    <row r="3021" spans="2:9" x14ac:dyDescent="0.3">
      <c r="B3021" s="16" t="s">
        <v>300</v>
      </c>
      <c r="C3021" s="16" t="s">
        <v>202</v>
      </c>
      <c r="D3021" s="16">
        <v>242</v>
      </c>
      <c r="E3021" s="16" t="s">
        <v>73</v>
      </c>
      <c r="F3021" s="16" t="s">
        <v>146</v>
      </c>
      <c r="G3021" s="87" t="s">
        <v>363</v>
      </c>
      <c r="H3021" s="17">
        <v>62512.157268494579</v>
      </c>
      <c r="I3021" s="48" t="s">
        <v>329</v>
      </c>
    </row>
    <row r="3022" spans="2:9" x14ac:dyDescent="0.3">
      <c r="B3022" s="16" t="s">
        <v>300</v>
      </c>
      <c r="C3022" s="16" t="s">
        <v>202</v>
      </c>
      <c r="D3022" s="16">
        <v>245</v>
      </c>
      <c r="E3022" s="16" t="s">
        <v>74</v>
      </c>
      <c r="F3022" s="16" t="s">
        <v>146</v>
      </c>
      <c r="G3022" s="87" t="s">
        <v>364</v>
      </c>
      <c r="H3022" s="17">
        <v>49142.960608971996</v>
      </c>
      <c r="I3022" s="48" t="s">
        <v>329</v>
      </c>
    </row>
    <row r="3023" spans="2:9" x14ac:dyDescent="0.3">
      <c r="B3023" s="16" t="s">
        <v>300</v>
      </c>
      <c r="C3023" s="16" t="s">
        <v>202</v>
      </c>
      <c r="D3023" s="16">
        <v>273</v>
      </c>
      <c r="E3023" s="16" t="s">
        <v>75</v>
      </c>
      <c r="F3023" s="16" t="s">
        <v>146</v>
      </c>
      <c r="G3023" s="87" t="s">
        <v>365</v>
      </c>
      <c r="H3023" s="17">
        <v>393775.11408260954</v>
      </c>
      <c r="I3023" s="48" t="s">
        <v>346</v>
      </c>
    </row>
    <row r="3024" spans="2:9" x14ac:dyDescent="0.3">
      <c r="B3024" s="16" t="s">
        <v>300</v>
      </c>
      <c r="C3024" s="16" t="s">
        <v>202</v>
      </c>
      <c r="D3024" s="16">
        <v>284</v>
      </c>
      <c r="E3024" s="16" t="s">
        <v>76</v>
      </c>
      <c r="F3024" s="16" t="s">
        <v>146</v>
      </c>
      <c r="G3024" s="87" t="s">
        <v>366</v>
      </c>
      <c r="H3024" s="17">
        <v>42024.979676298863</v>
      </c>
      <c r="I3024" s="48" t="s">
        <v>329</v>
      </c>
    </row>
    <row r="3025" spans="2:9" x14ac:dyDescent="0.3">
      <c r="B3025" s="16" t="s">
        <v>300</v>
      </c>
      <c r="C3025" s="16" t="s">
        <v>202</v>
      </c>
      <c r="D3025" s="16">
        <v>304</v>
      </c>
      <c r="E3025" s="16" t="s">
        <v>77</v>
      </c>
      <c r="F3025" s="16" t="s">
        <v>165</v>
      </c>
      <c r="G3025" s="87" t="s">
        <v>367</v>
      </c>
      <c r="H3025" s="17">
        <v>1491.1119185291211</v>
      </c>
      <c r="I3025" s="48" t="s">
        <v>368</v>
      </c>
    </row>
    <row r="3026" spans="2:9" x14ac:dyDescent="0.3">
      <c r="B3026" s="16" t="s">
        <v>300</v>
      </c>
      <c r="C3026" s="16" t="s">
        <v>202</v>
      </c>
      <c r="D3026" s="16">
        <v>305</v>
      </c>
      <c r="E3026" s="16" t="s">
        <v>78</v>
      </c>
      <c r="F3026" s="16" t="s">
        <v>165</v>
      </c>
      <c r="G3026" s="87" t="s">
        <v>369</v>
      </c>
      <c r="H3026" s="17">
        <v>10741.705465751824</v>
      </c>
      <c r="I3026" s="48" t="s">
        <v>368</v>
      </c>
    </row>
    <row r="3027" spans="2:9" x14ac:dyDescent="0.3">
      <c r="B3027" s="16" t="s">
        <v>300</v>
      </c>
      <c r="C3027" s="16" t="s">
        <v>202</v>
      </c>
      <c r="D3027" s="20">
        <v>426</v>
      </c>
      <c r="E3027" s="20" t="s">
        <v>79</v>
      </c>
      <c r="F3027" s="20" t="s">
        <v>146</v>
      </c>
      <c r="G3027" s="88" t="s">
        <v>370</v>
      </c>
      <c r="H3027" s="21">
        <v>66457.20292131562</v>
      </c>
      <c r="I3027" s="49" t="s">
        <v>329</v>
      </c>
    </row>
    <row r="3028" spans="2:9" x14ac:dyDescent="0.3">
      <c r="B3028" s="16" t="s">
        <v>300</v>
      </c>
      <c r="C3028" s="16" t="s">
        <v>208</v>
      </c>
      <c r="D3028" s="16">
        <v>4</v>
      </c>
      <c r="E3028" s="16" t="s">
        <v>5</v>
      </c>
      <c r="F3028" s="16" t="s">
        <v>160</v>
      </c>
      <c r="G3028" s="87" t="s">
        <v>326</v>
      </c>
      <c r="H3028" s="17">
        <v>5113.3802662520447</v>
      </c>
      <c r="I3028" s="48" t="s">
        <v>327</v>
      </c>
    </row>
    <row r="3029" spans="2:9" x14ac:dyDescent="0.3">
      <c r="B3029" s="16" t="s">
        <v>300</v>
      </c>
      <c r="C3029" s="16" t="s">
        <v>208</v>
      </c>
      <c r="D3029" s="16">
        <v>17</v>
      </c>
      <c r="E3029" s="16" t="s">
        <v>9</v>
      </c>
      <c r="F3029" s="16" t="s">
        <v>146</v>
      </c>
      <c r="G3029" s="87" t="s">
        <v>328</v>
      </c>
      <c r="H3029" s="17">
        <v>41921.678050278912</v>
      </c>
      <c r="I3029" s="48" t="s">
        <v>329</v>
      </c>
    </row>
    <row r="3030" spans="2:9" x14ac:dyDescent="0.3">
      <c r="B3030" s="16" t="s">
        <v>300</v>
      </c>
      <c r="C3030" s="16" t="s">
        <v>208</v>
      </c>
      <c r="D3030" s="16">
        <v>21</v>
      </c>
      <c r="E3030" s="16" t="s">
        <v>13</v>
      </c>
      <c r="F3030" s="16" t="s">
        <v>146</v>
      </c>
      <c r="G3030" s="87" t="s">
        <v>330</v>
      </c>
      <c r="H3030" s="17">
        <v>114095.51388323113</v>
      </c>
      <c r="I3030" s="48" t="s">
        <v>329</v>
      </c>
    </row>
    <row r="3031" spans="2:9" x14ac:dyDescent="0.3">
      <c r="B3031" s="16" t="s">
        <v>300</v>
      </c>
      <c r="C3031" s="16" t="s">
        <v>208</v>
      </c>
      <c r="D3031" s="16">
        <v>28</v>
      </c>
      <c r="E3031" s="16" t="s">
        <v>17</v>
      </c>
      <c r="F3031" s="16" t="s">
        <v>146</v>
      </c>
      <c r="G3031" s="87" t="s">
        <v>331</v>
      </c>
      <c r="H3031" s="17">
        <v>62512.157268494579</v>
      </c>
      <c r="I3031" s="48" t="s">
        <v>329</v>
      </c>
    </row>
    <row r="3032" spans="2:9" x14ac:dyDescent="0.3">
      <c r="B3032" s="16" t="s">
        <v>300</v>
      </c>
      <c r="C3032" s="16" t="s">
        <v>208</v>
      </c>
      <c r="D3032" s="16">
        <v>29</v>
      </c>
      <c r="E3032" s="16" t="s">
        <v>21</v>
      </c>
      <c r="F3032" s="16" t="s">
        <v>146</v>
      </c>
      <c r="G3032" s="87" t="s">
        <v>332</v>
      </c>
      <c r="H3032" s="17">
        <v>112521.88308329025</v>
      </c>
      <c r="I3032" s="48" t="s">
        <v>329</v>
      </c>
    </row>
    <row r="3033" spans="2:9" x14ac:dyDescent="0.3">
      <c r="B3033" s="16" t="s">
        <v>300</v>
      </c>
      <c r="C3033" s="16" t="s">
        <v>208</v>
      </c>
      <c r="D3033" s="16">
        <v>30</v>
      </c>
      <c r="E3033" s="16" t="s">
        <v>25</v>
      </c>
      <c r="F3033" s="16" t="s">
        <v>146</v>
      </c>
      <c r="G3033" s="87" t="s">
        <v>333</v>
      </c>
      <c r="H3033" s="17">
        <v>78796.836893060405</v>
      </c>
      <c r="I3033" s="48" t="s">
        <v>329</v>
      </c>
    </row>
    <row r="3034" spans="2:9" x14ac:dyDescent="0.3">
      <c r="B3034" s="16" t="s">
        <v>300</v>
      </c>
      <c r="C3034" s="16" t="s">
        <v>208</v>
      </c>
      <c r="D3034" s="16">
        <v>31</v>
      </c>
      <c r="E3034" s="16" t="s">
        <v>29</v>
      </c>
      <c r="F3034" s="16" t="s">
        <v>146</v>
      </c>
      <c r="G3034" s="87" t="s">
        <v>334</v>
      </c>
      <c r="H3034" s="17">
        <v>62512.157268494579</v>
      </c>
      <c r="I3034" s="48" t="s">
        <v>329</v>
      </c>
    </row>
    <row r="3035" spans="2:9" x14ac:dyDescent="0.3">
      <c r="B3035" s="16" t="s">
        <v>300</v>
      </c>
      <c r="C3035" s="16" t="s">
        <v>208</v>
      </c>
      <c r="D3035" s="16">
        <v>39</v>
      </c>
      <c r="E3035" s="16" t="s">
        <v>33</v>
      </c>
      <c r="F3035" s="16" t="s">
        <v>335</v>
      </c>
      <c r="G3035" s="87" t="s">
        <v>336</v>
      </c>
      <c r="H3035" s="17">
        <v>111.85805097527566</v>
      </c>
      <c r="I3035" s="48" t="s">
        <v>337</v>
      </c>
    </row>
    <row r="3036" spans="2:9" x14ac:dyDescent="0.3">
      <c r="B3036" s="16" t="s">
        <v>300</v>
      </c>
      <c r="C3036" s="16" t="s">
        <v>208</v>
      </c>
      <c r="D3036" s="16">
        <v>45</v>
      </c>
      <c r="E3036" s="16" t="s">
        <v>35</v>
      </c>
      <c r="F3036" s="16" t="s">
        <v>160</v>
      </c>
      <c r="G3036" s="87" t="s">
        <v>338</v>
      </c>
      <c r="H3036" s="17">
        <v>9520</v>
      </c>
      <c r="I3036" s="48" t="s">
        <v>327</v>
      </c>
    </row>
    <row r="3037" spans="2:9" x14ac:dyDescent="0.3">
      <c r="B3037" s="16" t="s">
        <v>300</v>
      </c>
      <c r="C3037" s="16" t="s">
        <v>208</v>
      </c>
      <c r="D3037" s="16">
        <v>66</v>
      </c>
      <c r="E3037" s="16" t="s">
        <v>37</v>
      </c>
      <c r="F3037" s="16" t="s">
        <v>160</v>
      </c>
      <c r="G3037" s="87" t="s">
        <v>339</v>
      </c>
      <c r="H3037" s="17">
        <v>4597.6138827154155</v>
      </c>
      <c r="I3037" s="48" t="s">
        <v>327</v>
      </c>
    </row>
    <row r="3038" spans="2:9" x14ac:dyDescent="0.3">
      <c r="B3038" s="16" t="s">
        <v>300</v>
      </c>
      <c r="C3038" s="16" t="s">
        <v>208</v>
      </c>
      <c r="D3038" s="16">
        <v>67</v>
      </c>
      <c r="E3038" s="16" t="s">
        <v>39</v>
      </c>
      <c r="F3038" s="16" t="s">
        <v>160</v>
      </c>
      <c r="G3038" s="87" t="s">
        <v>340</v>
      </c>
      <c r="H3038" s="17">
        <v>4597.6138827154155</v>
      </c>
      <c r="I3038" s="48" t="s">
        <v>327</v>
      </c>
    </row>
    <row r="3039" spans="2:9" x14ac:dyDescent="0.3">
      <c r="B3039" s="16" t="s">
        <v>300</v>
      </c>
      <c r="C3039" s="16" t="s">
        <v>208</v>
      </c>
      <c r="D3039" s="16">
        <v>77</v>
      </c>
      <c r="E3039" s="16" t="s">
        <v>41</v>
      </c>
      <c r="F3039" s="16" t="s">
        <v>160</v>
      </c>
      <c r="G3039" s="87" t="s">
        <v>341</v>
      </c>
      <c r="H3039" s="17">
        <v>1725</v>
      </c>
      <c r="I3039" s="48" t="s">
        <v>342</v>
      </c>
    </row>
    <row r="3040" spans="2:9" x14ac:dyDescent="0.3">
      <c r="B3040" s="16" t="s">
        <v>300</v>
      </c>
      <c r="C3040" s="16" t="s">
        <v>208</v>
      </c>
      <c r="D3040" s="16">
        <v>87</v>
      </c>
      <c r="E3040" s="16" t="s">
        <v>43</v>
      </c>
      <c r="F3040" s="16" t="s">
        <v>160</v>
      </c>
      <c r="G3040" s="87" t="s">
        <v>343</v>
      </c>
      <c r="H3040" s="17">
        <v>3622.9549999999999</v>
      </c>
      <c r="I3040" s="48" t="s">
        <v>342</v>
      </c>
    </row>
    <row r="3041" spans="2:9" x14ac:dyDescent="0.3">
      <c r="B3041" s="16" t="s">
        <v>300</v>
      </c>
      <c r="C3041" s="16" t="s">
        <v>208</v>
      </c>
      <c r="D3041" s="16">
        <v>102</v>
      </c>
      <c r="E3041" s="16" t="s">
        <v>45</v>
      </c>
      <c r="F3041" s="16" t="s">
        <v>160</v>
      </c>
      <c r="G3041" s="87" t="s">
        <v>344</v>
      </c>
      <c r="H3041" s="17">
        <v>683.50154460122405</v>
      </c>
      <c r="I3041" s="48" t="s">
        <v>342</v>
      </c>
    </row>
    <row r="3042" spans="2:9" x14ac:dyDescent="0.3">
      <c r="B3042" s="16" t="s">
        <v>300</v>
      </c>
      <c r="C3042" s="16" t="s">
        <v>208</v>
      </c>
      <c r="D3042" s="16">
        <v>113</v>
      </c>
      <c r="E3042" s="16" t="s">
        <v>47</v>
      </c>
      <c r="F3042" s="16" t="s">
        <v>146</v>
      </c>
      <c r="G3042" s="87" t="s">
        <v>345</v>
      </c>
      <c r="H3042" s="17">
        <v>689724</v>
      </c>
      <c r="I3042" s="48" t="s">
        <v>346</v>
      </c>
    </row>
    <row r="3043" spans="2:9" x14ac:dyDescent="0.3">
      <c r="B3043" s="16" t="s">
        <v>300</v>
      </c>
      <c r="C3043" s="16" t="s">
        <v>208</v>
      </c>
      <c r="D3043" s="16">
        <v>114</v>
      </c>
      <c r="E3043" s="16" t="s">
        <v>49</v>
      </c>
      <c r="F3043" s="16" t="s">
        <v>146</v>
      </c>
      <c r="G3043" s="87" t="s">
        <v>347</v>
      </c>
      <c r="H3043" s="17">
        <v>730184</v>
      </c>
      <c r="I3043" s="48" t="s">
        <v>346</v>
      </c>
    </row>
    <row r="3044" spans="2:9" x14ac:dyDescent="0.3">
      <c r="B3044" s="16" t="s">
        <v>300</v>
      </c>
      <c r="C3044" s="16" t="s">
        <v>208</v>
      </c>
      <c r="D3044" s="16">
        <v>118</v>
      </c>
      <c r="E3044" s="16" t="s">
        <v>51</v>
      </c>
      <c r="F3044" s="16" t="s">
        <v>146</v>
      </c>
      <c r="G3044" s="87" t="s">
        <v>348</v>
      </c>
      <c r="H3044" s="17">
        <v>583071</v>
      </c>
      <c r="I3044" s="48" t="s">
        <v>346</v>
      </c>
    </row>
    <row r="3045" spans="2:9" x14ac:dyDescent="0.3">
      <c r="B3045" s="16" t="s">
        <v>300</v>
      </c>
      <c r="C3045" s="16" t="s">
        <v>208</v>
      </c>
      <c r="D3045" s="16">
        <v>131</v>
      </c>
      <c r="E3045" s="16" t="s">
        <v>53</v>
      </c>
      <c r="F3045" s="16" t="s">
        <v>146</v>
      </c>
      <c r="G3045" s="87" t="s">
        <v>349</v>
      </c>
      <c r="H3045" s="17">
        <v>7926.7463652519828</v>
      </c>
      <c r="I3045" s="48" t="s">
        <v>337</v>
      </c>
    </row>
    <row r="3046" spans="2:9" x14ac:dyDescent="0.3">
      <c r="B3046" s="16" t="s">
        <v>300</v>
      </c>
      <c r="C3046" s="16" t="s">
        <v>208</v>
      </c>
      <c r="D3046" s="16">
        <v>137</v>
      </c>
      <c r="E3046" s="16" t="s">
        <v>55</v>
      </c>
      <c r="F3046" s="16" t="s">
        <v>160</v>
      </c>
      <c r="G3046" s="87" t="s">
        <v>350</v>
      </c>
      <c r="H3046" s="17">
        <v>8284.3754368187456</v>
      </c>
      <c r="I3046" s="48" t="s">
        <v>351</v>
      </c>
    </row>
    <row r="3047" spans="2:9" x14ac:dyDescent="0.3">
      <c r="B3047" s="16" t="s">
        <v>300</v>
      </c>
      <c r="C3047" s="16" t="s">
        <v>208</v>
      </c>
      <c r="D3047" s="16">
        <v>143</v>
      </c>
      <c r="E3047" s="16" t="s">
        <v>57</v>
      </c>
      <c r="F3047" s="16" t="s">
        <v>335</v>
      </c>
      <c r="G3047" s="87" t="s">
        <v>352</v>
      </c>
      <c r="H3047" s="17">
        <v>2688.02</v>
      </c>
      <c r="I3047" s="48" t="s">
        <v>342</v>
      </c>
    </row>
    <row r="3048" spans="2:9" x14ac:dyDescent="0.3">
      <c r="B3048" s="16" t="s">
        <v>300</v>
      </c>
      <c r="C3048" s="16" t="s">
        <v>208</v>
      </c>
      <c r="D3048" s="16">
        <v>155</v>
      </c>
      <c r="E3048" s="16" t="s">
        <v>59</v>
      </c>
      <c r="F3048" s="16" t="s">
        <v>147</v>
      </c>
      <c r="G3048" s="87" t="s">
        <v>353</v>
      </c>
      <c r="H3048" s="17">
        <v>30965.205772335237</v>
      </c>
      <c r="I3048" s="48" t="s">
        <v>354</v>
      </c>
    </row>
    <row r="3049" spans="2:9" x14ac:dyDescent="0.3">
      <c r="B3049" s="16" t="s">
        <v>300</v>
      </c>
      <c r="C3049" s="16" t="s">
        <v>208</v>
      </c>
      <c r="D3049" s="16">
        <v>156</v>
      </c>
      <c r="E3049" s="16" t="s">
        <v>61</v>
      </c>
      <c r="F3049" s="16" t="s">
        <v>147</v>
      </c>
      <c r="G3049" s="87" t="s">
        <v>355</v>
      </c>
      <c r="H3049" s="17">
        <v>9289.561731700569</v>
      </c>
      <c r="I3049" s="48" t="s">
        <v>354</v>
      </c>
    </row>
    <row r="3050" spans="2:9" x14ac:dyDescent="0.3">
      <c r="B3050" s="16" t="s">
        <v>300</v>
      </c>
      <c r="C3050" s="16" t="s">
        <v>208</v>
      </c>
      <c r="D3050" s="16">
        <v>222</v>
      </c>
      <c r="E3050" s="16" t="s">
        <v>63</v>
      </c>
      <c r="F3050" s="16" t="s">
        <v>146</v>
      </c>
      <c r="G3050" s="87" t="s">
        <v>356</v>
      </c>
      <c r="H3050" s="17">
        <v>99393.016776291479</v>
      </c>
      <c r="I3050" s="48" t="s">
        <v>329</v>
      </c>
    </row>
    <row r="3051" spans="2:9" x14ac:dyDescent="0.3">
      <c r="B3051" s="16" t="s">
        <v>300</v>
      </c>
      <c r="C3051" s="16" t="s">
        <v>208</v>
      </c>
      <c r="D3051" s="16">
        <v>224</v>
      </c>
      <c r="E3051" s="16" t="s">
        <v>65</v>
      </c>
      <c r="F3051" s="16" t="s">
        <v>146</v>
      </c>
      <c r="G3051" s="87" t="s">
        <v>357</v>
      </c>
      <c r="H3051" s="17">
        <v>111584.20072426282</v>
      </c>
      <c r="I3051" s="48" t="s">
        <v>329</v>
      </c>
    </row>
    <row r="3052" spans="2:9" x14ac:dyDescent="0.3">
      <c r="B3052" s="16" t="s">
        <v>300</v>
      </c>
      <c r="C3052" s="16" t="s">
        <v>208</v>
      </c>
      <c r="D3052" s="16">
        <v>229</v>
      </c>
      <c r="E3052" s="16" t="s">
        <v>67</v>
      </c>
      <c r="F3052" s="16" t="s">
        <v>146</v>
      </c>
      <c r="G3052" s="87" t="s">
        <v>358</v>
      </c>
      <c r="H3052" s="17">
        <v>46195.08338876161</v>
      </c>
      <c r="I3052" s="48" t="s">
        <v>329</v>
      </c>
    </row>
    <row r="3053" spans="2:9" x14ac:dyDescent="0.3">
      <c r="B3053" s="16" t="s">
        <v>300</v>
      </c>
      <c r="C3053" s="16" t="s">
        <v>208</v>
      </c>
      <c r="D3053" s="16">
        <v>232</v>
      </c>
      <c r="E3053" s="16" t="s">
        <v>69</v>
      </c>
      <c r="F3053" s="16" t="s">
        <v>146</v>
      </c>
      <c r="G3053" s="87" t="s">
        <v>359</v>
      </c>
      <c r="H3053" s="17">
        <v>96706.307294361104</v>
      </c>
      <c r="I3053" s="48" t="s">
        <v>329</v>
      </c>
    </row>
    <row r="3054" spans="2:9" x14ac:dyDescent="0.3">
      <c r="B3054" s="16" t="s">
        <v>300</v>
      </c>
      <c r="C3054" s="16" t="s">
        <v>208</v>
      </c>
      <c r="D3054" s="16">
        <v>237</v>
      </c>
      <c r="E3054" s="16" t="s">
        <v>70</v>
      </c>
      <c r="F3054" s="16" t="s">
        <v>146</v>
      </c>
      <c r="G3054" s="87" t="s">
        <v>360</v>
      </c>
      <c r="H3054" s="17">
        <v>96706.307294361104</v>
      </c>
      <c r="I3054" s="48" t="s">
        <v>329</v>
      </c>
    </row>
    <row r="3055" spans="2:9" x14ac:dyDescent="0.3">
      <c r="B3055" s="16" t="s">
        <v>300</v>
      </c>
      <c r="C3055" s="16" t="s">
        <v>208</v>
      </c>
      <c r="D3055" s="16">
        <v>238</v>
      </c>
      <c r="E3055" s="16" t="s">
        <v>71</v>
      </c>
      <c r="F3055" s="16" t="s">
        <v>146</v>
      </c>
      <c r="G3055" s="87" t="s">
        <v>361</v>
      </c>
      <c r="H3055" s="17">
        <v>96706.307294361104</v>
      </c>
      <c r="I3055" s="48" t="s">
        <v>329</v>
      </c>
    </row>
    <row r="3056" spans="2:9" x14ac:dyDescent="0.3">
      <c r="B3056" s="16" t="s">
        <v>300</v>
      </c>
      <c r="C3056" s="16" t="s">
        <v>208</v>
      </c>
      <c r="D3056" s="16">
        <v>241</v>
      </c>
      <c r="E3056" s="16" t="s">
        <v>72</v>
      </c>
      <c r="F3056" s="16" t="s">
        <v>146</v>
      </c>
      <c r="G3056" s="87" t="s">
        <v>362</v>
      </c>
      <c r="H3056" s="17">
        <v>62512.157268494579</v>
      </c>
      <c r="I3056" s="48" t="s">
        <v>329</v>
      </c>
    </row>
    <row r="3057" spans="2:9" x14ac:dyDescent="0.3">
      <c r="B3057" s="16" t="s">
        <v>300</v>
      </c>
      <c r="C3057" s="16" t="s">
        <v>208</v>
      </c>
      <c r="D3057" s="16">
        <v>242</v>
      </c>
      <c r="E3057" s="16" t="s">
        <v>73</v>
      </c>
      <c r="F3057" s="16" t="s">
        <v>146</v>
      </c>
      <c r="G3057" s="87" t="s">
        <v>363</v>
      </c>
      <c r="H3057" s="17">
        <v>62512.157268494579</v>
      </c>
      <c r="I3057" s="48" t="s">
        <v>329</v>
      </c>
    </row>
    <row r="3058" spans="2:9" x14ac:dyDescent="0.3">
      <c r="B3058" s="16" t="s">
        <v>300</v>
      </c>
      <c r="C3058" s="16" t="s">
        <v>208</v>
      </c>
      <c r="D3058" s="16">
        <v>245</v>
      </c>
      <c r="E3058" s="16" t="s">
        <v>74</v>
      </c>
      <c r="F3058" s="16" t="s">
        <v>146</v>
      </c>
      <c r="G3058" s="87" t="s">
        <v>364</v>
      </c>
      <c r="H3058" s="17">
        <v>27505.34919813761</v>
      </c>
      <c r="I3058" s="48" t="s">
        <v>329</v>
      </c>
    </row>
    <row r="3059" spans="2:9" x14ac:dyDescent="0.3">
      <c r="B3059" s="16" t="s">
        <v>300</v>
      </c>
      <c r="C3059" s="16" t="s">
        <v>208</v>
      </c>
      <c r="D3059" s="16">
        <v>273</v>
      </c>
      <c r="E3059" s="16" t="s">
        <v>75</v>
      </c>
      <c r="F3059" s="16" t="s">
        <v>146</v>
      </c>
      <c r="G3059" s="87" t="s">
        <v>365</v>
      </c>
      <c r="H3059" s="17">
        <v>393775.11408260954</v>
      </c>
      <c r="I3059" s="48" t="s">
        <v>346</v>
      </c>
    </row>
    <row r="3060" spans="2:9" x14ac:dyDescent="0.3">
      <c r="B3060" s="16" t="s">
        <v>300</v>
      </c>
      <c r="C3060" s="16" t="s">
        <v>208</v>
      </c>
      <c r="D3060" s="16">
        <v>284</v>
      </c>
      <c r="E3060" s="16" t="s">
        <v>76</v>
      </c>
      <c r="F3060" s="16" t="s">
        <v>146</v>
      </c>
      <c r="G3060" s="87" t="s">
        <v>366</v>
      </c>
      <c r="H3060" s="17">
        <v>150029.17744438699</v>
      </c>
      <c r="I3060" s="48" t="s">
        <v>329</v>
      </c>
    </row>
    <row r="3061" spans="2:9" x14ac:dyDescent="0.3">
      <c r="B3061" s="16" t="s">
        <v>300</v>
      </c>
      <c r="C3061" s="16" t="s">
        <v>208</v>
      </c>
      <c r="D3061" s="16">
        <v>304</v>
      </c>
      <c r="E3061" s="16" t="s">
        <v>77</v>
      </c>
      <c r="F3061" s="16" t="s">
        <v>165</v>
      </c>
      <c r="G3061" s="87" t="s">
        <v>367</v>
      </c>
      <c r="H3061" s="17">
        <v>1491.1119185291211</v>
      </c>
      <c r="I3061" s="48" t="s">
        <v>368</v>
      </c>
    </row>
    <row r="3062" spans="2:9" x14ac:dyDescent="0.3">
      <c r="B3062" s="16" t="s">
        <v>300</v>
      </c>
      <c r="C3062" s="16" t="s">
        <v>208</v>
      </c>
      <c r="D3062" s="16">
        <v>305</v>
      </c>
      <c r="E3062" s="16" t="s">
        <v>78</v>
      </c>
      <c r="F3062" s="16" t="s">
        <v>165</v>
      </c>
      <c r="G3062" s="87" t="s">
        <v>369</v>
      </c>
      <c r="H3062" s="17">
        <v>10741.705465751824</v>
      </c>
      <c r="I3062" s="48" t="s">
        <v>368</v>
      </c>
    </row>
    <row r="3063" spans="2:9" x14ac:dyDescent="0.3">
      <c r="B3063" s="16" t="s">
        <v>300</v>
      </c>
      <c r="C3063" s="16" t="s">
        <v>208</v>
      </c>
      <c r="D3063" s="20">
        <v>426</v>
      </c>
      <c r="E3063" s="20" t="s">
        <v>79</v>
      </c>
      <c r="F3063" s="20" t="s">
        <v>146</v>
      </c>
      <c r="G3063" s="88" t="s">
        <v>370</v>
      </c>
      <c r="H3063" s="21">
        <v>66457.20292131562</v>
      </c>
      <c r="I3063" s="49" t="s">
        <v>329</v>
      </c>
    </row>
    <row r="3064" spans="2:9" x14ac:dyDescent="0.3">
      <c r="B3064" s="16" t="s">
        <v>840</v>
      </c>
      <c r="C3064" s="16" t="s">
        <v>201</v>
      </c>
      <c r="D3064" s="16">
        <v>4</v>
      </c>
      <c r="E3064" s="16" t="s">
        <v>5</v>
      </c>
      <c r="F3064" s="16" t="s">
        <v>160</v>
      </c>
      <c r="G3064" s="87" t="s">
        <v>326</v>
      </c>
      <c r="H3064" s="17">
        <v>4546.1756327102512</v>
      </c>
      <c r="I3064" s="48" t="s">
        <v>327</v>
      </c>
    </row>
    <row r="3065" spans="2:9" x14ac:dyDescent="0.3">
      <c r="B3065" s="16" t="s">
        <v>840</v>
      </c>
      <c r="C3065" s="16" t="s">
        <v>201</v>
      </c>
      <c r="D3065" s="16">
        <v>17</v>
      </c>
      <c r="E3065" s="16" t="s">
        <v>9</v>
      </c>
      <c r="F3065" s="16" t="s">
        <v>146</v>
      </c>
      <c r="G3065" s="87" t="s">
        <v>328</v>
      </c>
      <c r="H3065" s="17">
        <v>67038.719090246072</v>
      </c>
      <c r="I3065" s="48" t="s">
        <v>329</v>
      </c>
    </row>
    <row r="3066" spans="2:9" x14ac:dyDescent="0.3">
      <c r="B3066" s="16" t="s">
        <v>840</v>
      </c>
      <c r="C3066" s="16" t="s">
        <v>201</v>
      </c>
      <c r="D3066" s="16">
        <v>21</v>
      </c>
      <c r="E3066" s="16" t="s">
        <v>13</v>
      </c>
      <c r="F3066" s="16" t="s">
        <v>146</v>
      </c>
      <c r="G3066" s="87" t="s">
        <v>330</v>
      </c>
      <c r="H3066" s="17">
        <v>85719.03207887357</v>
      </c>
      <c r="I3066" s="48" t="s">
        <v>329</v>
      </c>
    </row>
    <row r="3067" spans="2:9" x14ac:dyDescent="0.3">
      <c r="B3067" s="16" t="s">
        <v>840</v>
      </c>
      <c r="C3067" s="16" t="s">
        <v>201</v>
      </c>
      <c r="D3067" s="16">
        <v>28</v>
      </c>
      <c r="E3067" s="16" t="s">
        <v>17</v>
      </c>
      <c r="F3067" s="16" t="s">
        <v>146</v>
      </c>
      <c r="G3067" s="87" t="s">
        <v>331</v>
      </c>
      <c r="H3067" s="17">
        <v>81769.08488250339</v>
      </c>
      <c r="I3067" s="48" t="s">
        <v>329</v>
      </c>
    </row>
    <row r="3068" spans="2:9" x14ac:dyDescent="0.3">
      <c r="B3068" s="16" t="s">
        <v>840</v>
      </c>
      <c r="C3068" s="16" t="s">
        <v>201</v>
      </c>
      <c r="D3068" s="16">
        <v>29</v>
      </c>
      <c r="E3068" s="16" t="s">
        <v>21</v>
      </c>
      <c r="F3068" s="16" t="s">
        <v>146</v>
      </c>
      <c r="G3068" s="87" t="s">
        <v>332</v>
      </c>
      <c r="H3068" s="17">
        <v>81601.957543594923</v>
      </c>
      <c r="I3068" s="48" t="s">
        <v>329</v>
      </c>
    </row>
    <row r="3069" spans="2:9" x14ac:dyDescent="0.3">
      <c r="B3069" s="16" t="s">
        <v>840</v>
      </c>
      <c r="C3069" s="16" t="s">
        <v>201</v>
      </c>
      <c r="D3069" s="16">
        <v>30</v>
      </c>
      <c r="E3069" s="16" t="s">
        <v>25</v>
      </c>
      <c r="F3069" s="16" t="s">
        <v>146</v>
      </c>
      <c r="G3069" s="87" t="s">
        <v>333</v>
      </c>
      <c r="H3069" s="17">
        <v>81936.212221411843</v>
      </c>
      <c r="I3069" s="48" t="s">
        <v>329</v>
      </c>
    </row>
    <row r="3070" spans="2:9" x14ac:dyDescent="0.3">
      <c r="B3070" s="16" t="s">
        <v>840</v>
      </c>
      <c r="C3070" s="16" t="s">
        <v>201</v>
      </c>
      <c r="D3070" s="16">
        <v>31</v>
      </c>
      <c r="E3070" s="16" t="s">
        <v>29</v>
      </c>
      <c r="F3070" s="16" t="s">
        <v>146</v>
      </c>
      <c r="G3070" s="87" t="s">
        <v>334</v>
      </c>
      <c r="H3070" s="17">
        <v>81601.957543594923</v>
      </c>
      <c r="I3070" s="48" t="s">
        <v>329</v>
      </c>
    </row>
    <row r="3071" spans="2:9" x14ac:dyDescent="0.3">
      <c r="B3071" s="16" t="s">
        <v>840</v>
      </c>
      <c r="C3071" s="16" t="s">
        <v>201</v>
      </c>
      <c r="D3071" s="16">
        <v>39</v>
      </c>
      <c r="E3071" s="16" t="s">
        <v>33</v>
      </c>
      <c r="F3071" s="16" t="s">
        <v>335</v>
      </c>
      <c r="G3071" s="87" t="s">
        <v>336</v>
      </c>
      <c r="H3071" s="17">
        <v>202.66097746510945</v>
      </c>
      <c r="I3071" s="48" t="s">
        <v>337</v>
      </c>
    </row>
    <row r="3072" spans="2:9" x14ac:dyDescent="0.3">
      <c r="B3072" s="16" t="s">
        <v>840</v>
      </c>
      <c r="C3072" s="16" t="s">
        <v>201</v>
      </c>
      <c r="D3072" s="16">
        <v>45</v>
      </c>
      <c r="E3072" s="16" t="s">
        <v>35</v>
      </c>
      <c r="F3072" s="16" t="s">
        <v>160</v>
      </c>
      <c r="G3072" s="87" t="s">
        <v>338</v>
      </c>
      <c r="H3072" s="17">
        <v>9520</v>
      </c>
      <c r="I3072" s="48" t="s">
        <v>327</v>
      </c>
    </row>
    <row r="3073" spans="2:9" x14ac:dyDescent="0.3">
      <c r="B3073" s="16" t="s">
        <v>840</v>
      </c>
      <c r="C3073" s="16" t="s">
        <v>201</v>
      </c>
      <c r="D3073" s="16">
        <v>66</v>
      </c>
      <c r="E3073" s="16" t="s">
        <v>37</v>
      </c>
      <c r="F3073" s="16" t="s">
        <v>160</v>
      </c>
      <c r="G3073" s="87" t="s">
        <v>339</v>
      </c>
      <c r="H3073" s="17">
        <v>4789.1811278285577</v>
      </c>
      <c r="I3073" s="48" t="s">
        <v>327</v>
      </c>
    </row>
    <row r="3074" spans="2:9" x14ac:dyDescent="0.3">
      <c r="B3074" s="16" t="s">
        <v>840</v>
      </c>
      <c r="C3074" s="16" t="s">
        <v>201</v>
      </c>
      <c r="D3074" s="16">
        <v>67</v>
      </c>
      <c r="E3074" s="16" t="s">
        <v>39</v>
      </c>
      <c r="F3074" s="16" t="s">
        <v>160</v>
      </c>
      <c r="G3074" s="87" t="s">
        <v>340</v>
      </c>
      <c r="H3074" s="17">
        <v>4789.1811278285577</v>
      </c>
      <c r="I3074" s="48" t="s">
        <v>327</v>
      </c>
    </row>
    <row r="3075" spans="2:9" x14ac:dyDescent="0.3">
      <c r="B3075" s="16" t="s">
        <v>840</v>
      </c>
      <c r="C3075" s="16" t="s">
        <v>201</v>
      </c>
      <c r="D3075" s="16">
        <v>77</v>
      </c>
      <c r="E3075" s="16" t="s">
        <v>41</v>
      </c>
      <c r="F3075" s="16" t="s">
        <v>160</v>
      </c>
      <c r="G3075" s="87" t="s">
        <v>341</v>
      </c>
      <c r="H3075" s="17">
        <v>1725</v>
      </c>
      <c r="I3075" s="48" t="s">
        <v>342</v>
      </c>
    </row>
    <row r="3076" spans="2:9" x14ac:dyDescent="0.3">
      <c r="B3076" s="16" t="s">
        <v>840</v>
      </c>
      <c r="C3076" s="16" t="s">
        <v>201</v>
      </c>
      <c r="D3076" s="16">
        <v>87</v>
      </c>
      <c r="E3076" s="16" t="s">
        <v>43</v>
      </c>
      <c r="F3076" s="16" t="s">
        <v>160</v>
      </c>
      <c r="G3076" s="87" t="s">
        <v>343</v>
      </c>
      <c r="H3076" s="17">
        <v>3622.9549999999999</v>
      </c>
      <c r="I3076" s="48" t="s">
        <v>342</v>
      </c>
    </row>
    <row r="3077" spans="2:9" x14ac:dyDescent="0.3">
      <c r="B3077" s="16" t="s">
        <v>840</v>
      </c>
      <c r="C3077" s="16" t="s">
        <v>201</v>
      </c>
      <c r="D3077" s="16">
        <v>102</v>
      </c>
      <c r="E3077" s="16" t="s">
        <v>45</v>
      </c>
      <c r="F3077" s="16" t="s">
        <v>160</v>
      </c>
      <c r="G3077" s="87" t="s">
        <v>344</v>
      </c>
      <c r="H3077" s="17">
        <v>609.1814123005563</v>
      </c>
      <c r="I3077" s="48" t="s">
        <v>342</v>
      </c>
    </row>
    <row r="3078" spans="2:9" x14ac:dyDescent="0.3">
      <c r="B3078" s="16" t="s">
        <v>840</v>
      </c>
      <c r="C3078" s="16" t="s">
        <v>201</v>
      </c>
      <c r="D3078" s="16">
        <v>113</v>
      </c>
      <c r="E3078" s="16" t="s">
        <v>47</v>
      </c>
      <c r="F3078" s="16" t="s">
        <v>146</v>
      </c>
      <c r="G3078" s="87" t="s">
        <v>345</v>
      </c>
      <c r="H3078" s="17">
        <v>689724</v>
      </c>
      <c r="I3078" s="48" t="s">
        <v>346</v>
      </c>
    </row>
    <row r="3079" spans="2:9" x14ac:dyDescent="0.3">
      <c r="B3079" s="16" t="s">
        <v>840</v>
      </c>
      <c r="C3079" s="16" t="s">
        <v>201</v>
      </c>
      <c r="D3079" s="16">
        <v>114</v>
      </c>
      <c r="E3079" s="16" t="s">
        <v>49</v>
      </c>
      <c r="F3079" s="16" t="s">
        <v>146</v>
      </c>
      <c r="G3079" s="87" t="s">
        <v>347</v>
      </c>
      <c r="H3079" s="17">
        <v>730184</v>
      </c>
      <c r="I3079" s="48" t="s">
        <v>346</v>
      </c>
    </row>
    <row r="3080" spans="2:9" x14ac:dyDescent="0.3">
      <c r="B3080" s="16" t="s">
        <v>840</v>
      </c>
      <c r="C3080" s="16" t="s">
        <v>201</v>
      </c>
      <c r="D3080" s="16">
        <v>118</v>
      </c>
      <c r="E3080" s="16" t="s">
        <v>51</v>
      </c>
      <c r="F3080" s="16" t="s">
        <v>146</v>
      </c>
      <c r="G3080" s="87" t="s">
        <v>348</v>
      </c>
      <c r="H3080" s="17">
        <v>583071</v>
      </c>
      <c r="I3080" s="48" t="s">
        <v>346</v>
      </c>
    </row>
    <row r="3081" spans="2:9" x14ac:dyDescent="0.3">
      <c r="B3081" s="16" t="s">
        <v>840</v>
      </c>
      <c r="C3081" s="16" t="s">
        <v>201</v>
      </c>
      <c r="D3081" s="16">
        <v>131</v>
      </c>
      <c r="E3081" s="16" t="s">
        <v>53</v>
      </c>
      <c r="F3081" s="16" t="s">
        <v>146</v>
      </c>
      <c r="G3081" s="87" t="s">
        <v>349</v>
      </c>
      <c r="H3081" s="17">
        <v>7926.7463652519828</v>
      </c>
      <c r="I3081" s="48" t="s">
        <v>337</v>
      </c>
    </row>
    <row r="3082" spans="2:9" x14ac:dyDescent="0.3">
      <c r="B3082" s="16" t="s">
        <v>840</v>
      </c>
      <c r="C3082" s="16" t="s">
        <v>201</v>
      </c>
      <c r="D3082" s="16">
        <v>137</v>
      </c>
      <c r="E3082" s="16" t="s">
        <v>55</v>
      </c>
      <c r="F3082" s="16" t="s">
        <v>160</v>
      </c>
      <c r="G3082" s="87" t="s">
        <v>350</v>
      </c>
      <c r="H3082" s="17">
        <v>8284.3754368187456</v>
      </c>
      <c r="I3082" s="48" t="s">
        <v>351</v>
      </c>
    </row>
    <row r="3083" spans="2:9" x14ac:dyDescent="0.3">
      <c r="B3083" s="16" t="s">
        <v>840</v>
      </c>
      <c r="C3083" s="16" t="s">
        <v>201</v>
      </c>
      <c r="D3083" s="16">
        <v>143</v>
      </c>
      <c r="E3083" s="16" t="s">
        <v>57</v>
      </c>
      <c r="F3083" s="16" t="s">
        <v>335</v>
      </c>
      <c r="G3083" s="87" t="s">
        <v>352</v>
      </c>
      <c r="H3083" s="17">
        <v>2688.02</v>
      </c>
      <c r="I3083" s="48" t="s">
        <v>342</v>
      </c>
    </row>
    <row r="3084" spans="2:9" x14ac:dyDescent="0.3">
      <c r="B3084" s="16" t="s">
        <v>840</v>
      </c>
      <c r="C3084" s="16" t="s">
        <v>201</v>
      </c>
      <c r="D3084" s="16">
        <v>155</v>
      </c>
      <c r="E3084" s="16" t="s">
        <v>59</v>
      </c>
      <c r="F3084" s="16" t="s">
        <v>147</v>
      </c>
      <c r="G3084" s="87" t="s">
        <v>353</v>
      </c>
      <c r="H3084" s="17">
        <v>25701.120791038229</v>
      </c>
      <c r="I3084" s="48" t="s">
        <v>354</v>
      </c>
    </row>
    <row r="3085" spans="2:9" x14ac:dyDescent="0.3">
      <c r="B3085" s="16" t="s">
        <v>840</v>
      </c>
      <c r="C3085" s="16" t="s">
        <v>201</v>
      </c>
      <c r="D3085" s="16">
        <v>156</v>
      </c>
      <c r="E3085" s="16" t="s">
        <v>61</v>
      </c>
      <c r="F3085" s="16" t="s">
        <v>147</v>
      </c>
      <c r="G3085" s="87" t="s">
        <v>355</v>
      </c>
      <c r="H3085" s="17">
        <v>8397.7638054573126</v>
      </c>
      <c r="I3085" s="48" t="s">
        <v>354</v>
      </c>
    </row>
    <row r="3086" spans="2:9" x14ac:dyDescent="0.3">
      <c r="B3086" s="16" t="s">
        <v>840</v>
      </c>
      <c r="C3086" s="16" t="s">
        <v>201</v>
      </c>
      <c r="D3086" s="16">
        <v>222</v>
      </c>
      <c r="E3086" s="16" t="s">
        <v>63</v>
      </c>
      <c r="F3086" s="16" t="s">
        <v>146</v>
      </c>
      <c r="G3086" s="87" t="s">
        <v>356</v>
      </c>
      <c r="H3086" s="17">
        <v>72997.716342712374</v>
      </c>
      <c r="I3086" s="48" t="s">
        <v>329</v>
      </c>
    </row>
    <row r="3087" spans="2:9" x14ac:dyDescent="0.3">
      <c r="B3087" s="16" t="s">
        <v>840</v>
      </c>
      <c r="C3087" s="16" t="s">
        <v>201</v>
      </c>
      <c r="D3087" s="16">
        <v>224</v>
      </c>
      <c r="E3087" s="16" t="s">
        <v>65</v>
      </c>
      <c r="F3087" s="16" t="s">
        <v>146</v>
      </c>
      <c r="G3087" s="87" t="s">
        <v>357</v>
      </c>
      <c r="H3087" s="17">
        <v>67411.156418525235</v>
      </c>
      <c r="I3087" s="48" t="s">
        <v>329</v>
      </c>
    </row>
    <row r="3088" spans="2:9" x14ac:dyDescent="0.3">
      <c r="B3088" s="16" t="s">
        <v>840</v>
      </c>
      <c r="C3088" s="16" t="s">
        <v>201</v>
      </c>
      <c r="D3088" s="16">
        <v>229</v>
      </c>
      <c r="E3088" s="16" t="s">
        <v>67</v>
      </c>
      <c r="F3088" s="16" t="s">
        <v>146</v>
      </c>
      <c r="G3088" s="87" t="s">
        <v>358</v>
      </c>
      <c r="H3088" s="17">
        <v>32774.484888564744</v>
      </c>
      <c r="I3088" s="48" t="s">
        <v>329</v>
      </c>
    </row>
    <row r="3089" spans="2:9" x14ac:dyDescent="0.3">
      <c r="B3089" s="16" t="s">
        <v>840</v>
      </c>
      <c r="C3089" s="16" t="s">
        <v>201</v>
      </c>
      <c r="D3089" s="16">
        <v>232</v>
      </c>
      <c r="E3089" s="16" t="s">
        <v>69</v>
      </c>
      <c r="F3089" s="16" t="s">
        <v>146</v>
      </c>
      <c r="G3089" s="87" t="s">
        <v>359</v>
      </c>
      <c r="H3089" s="17">
        <v>58100.223211546589</v>
      </c>
      <c r="I3089" s="48" t="s">
        <v>329</v>
      </c>
    </row>
    <row r="3090" spans="2:9" x14ac:dyDescent="0.3">
      <c r="B3090" s="16" t="s">
        <v>840</v>
      </c>
      <c r="C3090" s="16" t="s">
        <v>201</v>
      </c>
      <c r="D3090" s="16">
        <v>237</v>
      </c>
      <c r="E3090" s="16" t="s">
        <v>70</v>
      </c>
      <c r="F3090" s="16" t="s">
        <v>146</v>
      </c>
      <c r="G3090" s="87" t="s">
        <v>360</v>
      </c>
      <c r="H3090" s="17">
        <v>52141.225959080293</v>
      </c>
      <c r="I3090" s="48" t="s">
        <v>329</v>
      </c>
    </row>
    <row r="3091" spans="2:9" x14ac:dyDescent="0.3">
      <c r="B3091" s="16" t="s">
        <v>840</v>
      </c>
      <c r="C3091" s="16" t="s">
        <v>201</v>
      </c>
      <c r="D3091" s="16">
        <v>238</v>
      </c>
      <c r="E3091" s="16" t="s">
        <v>71</v>
      </c>
      <c r="F3091" s="16" t="s">
        <v>146</v>
      </c>
      <c r="G3091" s="87" t="s">
        <v>361</v>
      </c>
      <c r="H3091" s="17">
        <v>59589.972524663164</v>
      </c>
      <c r="I3091" s="48" t="s">
        <v>329</v>
      </c>
    </row>
    <row r="3092" spans="2:9" x14ac:dyDescent="0.3">
      <c r="B3092" s="16" t="s">
        <v>840</v>
      </c>
      <c r="C3092" s="16" t="s">
        <v>201</v>
      </c>
      <c r="D3092" s="16">
        <v>241</v>
      </c>
      <c r="E3092" s="16" t="s">
        <v>72</v>
      </c>
      <c r="F3092" s="16" t="s">
        <v>146</v>
      </c>
      <c r="G3092" s="87" t="s">
        <v>362</v>
      </c>
      <c r="H3092" s="17">
        <v>60090.728596299006</v>
      </c>
      <c r="I3092" s="48" t="s">
        <v>329</v>
      </c>
    </row>
    <row r="3093" spans="2:9" x14ac:dyDescent="0.3">
      <c r="B3093" s="16" t="s">
        <v>840</v>
      </c>
      <c r="C3093" s="16" t="s">
        <v>201</v>
      </c>
      <c r="D3093" s="16">
        <v>242</v>
      </c>
      <c r="E3093" s="16" t="s">
        <v>73</v>
      </c>
      <c r="F3093" s="16" t="s">
        <v>146</v>
      </c>
      <c r="G3093" s="87" t="s">
        <v>363</v>
      </c>
      <c r="H3093" s="17">
        <v>60090.728596299006</v>
      </c>
      <c r="I3093" s="48" t="s">
        <v>329</v>
      </c>
    </row>
    <row r="3094" spans="2:9" x14ac:dyDescent="0.3">
      <c r="B3094" s="16" t="s">
        <v>840</v>
      </c>
      <c r="C3094" s="16" t="s">
        <v>201</v>
      </c>
      <c r="D3094" s="16">
        <v>245</v>
      </c>
      <c r="E3094" s="16" t="s">
        <v>74</v>
      </c>
      <c r="F3094" s="16" t="s">
        <v>146</v>
      </c>
      <c r="G3094" s="87" t="s">
        <v>364</v>
      </c>
      <c r="H3094" s="17">
        <v>37556.705372686876</v>
      </c>
      <c r="I3094" s="48" t="s">
        <v>329</v>
      </c>
    </row>
    <row r="3095" spans="2:9" x14ac:dyDescent="0.3">
      <c r="B3095" s="16" t="s">
        <v>840</v>
      </c>
      <c r="C3095" s="16" t="s">
        <v>201</v>
      </c>
      <c r="D3095" s="16">
        <v>273</v>
      </c>
      <c r="E3095" s="16" t="s">
        <v>75</v>
      </c>
      <c r="F3095" s="16" t="s">
        <v>146</v>
      </c>
      <c r="G3095" s="87" t="s">
        <v>365</v>
      </c>
      <c r="H3095" s="17">
        <v>525200.19591665908</v>
      </c>
      <c r="I3095" s="48" t="s">
        <v>346</v>
      </c>
    </row>
    <row r="3096" spans="2:9" x14ac:dyDescent="0.3">
      <c r="B3096" s="16" t="s">
        <v>840</v>
      </c>
      <c r="C3096" s="16" t="s">
        <v>201</v>
      </c>
      <c r="D3096" s="16">
        <v>284</v>
      </c>
      <c r="E3096" s="16" t="s">
        <v>76</v>
      </c>
      <c r="F3096" s="16" t="s">
        <v>146</v>
      </c>
      <c r="G3096" s="87" t="s">
        <v>366</v>
      </c>
      <c r="H3096" s="17">
        <v>52141.225959080293</v>
      </c>
      <c r="I3096" s="48" t="s">
        <v>329</v>
      </c>
    </row>
    <row r="3097" spans="2:9" x14ac:dyDescent="0.3">
      <c r="B3097" s="16" t="s">
        <v>840</v>
      </c>
      <c r="C3097" s="16" t="s">
        <v>201</v>
      </c>
      <c r="D3097" s="16">
        <v>304</v>
      </c>
      <c r="E3097" s="16" t="s">
        <v>77</v>
      </c>
      <c r="F3097" s="16" t="s">
        <v>165</v>
      </c>
      <c r="G3097" s="87" t="s">
        <v>367</v>
      </c>
      <c r="H3097" s="17">
        <v>1491.1119185291211</v>
      </c>
      <c r="I3097" s="48" t="s">
        <v>368</v>
      </c>
    </row>
    <row r="3098" spans="2:9" x14ac:dyDescent="0.3">
      <c r="B3098" s="16" t="s">
        <v>840</v>
      </c>
      <c r="C3098" s="16" t="s">
        <v>201</v>
      </c>
      <c r="D3098" s="16">
        <v>305</v>
      </c>
      <c r="E3098" s="16" t="s">
        <v>78</v>
      </c>
      <c r="F3098" s="16" t="s">
        <v>165</v>
      </c>
      <c r="G3098" s="87" t="s">
        <v>369</v>
      </c>
      <c r="H3098" s="17">
        <v>10741.705465751824</v>
      </c>
      <c r="I3098" s="48" t="s">
        <v>368</v>
      </c>
    </row>
    <row r="3099" spans="2:9" x14ac:dyDescent="0.3">
      <c r="B3099" s="16" t="s">
        <v>840</v>
      </c>
      <c r="C3099" s="16" t="s">
        <v>201</v>
      </c>
      <c r="D3099" s="20">
        <v>426</v>
      </c>
      <c r="E3099" s="20" t="s">
        <v>79</v>
      </c>
      <c r="F3099" s="20" t="s">
        <v>146</v>
      </c>
      <c r="G3099" s="88" t="s">
        <v>370</v>
      </c>
      <c r="H3099" s="21">
        <v>66457.20292131562</v>
      </c>
      <c r="I3099" s="49" t="s">
        <v>329</v>
      </c>
    </row>
    <row r="3100" spans="2:9" x14ac:dyDescent="0.3">
      <c r="B3100" s="16" t="s">
        <v>840</v>
      </c>
      <c r="C3100" s="16" t="s">
        <v>208</v>
      </c>
      <c r="D3100" s="16">
        <v>4</v>
      </c>
      <c r="E3100" s="16" t="s">
        <v>5</v>
      </c>
      <c r="F3100" s="16" t="s">
        <v>160</v>
      </c>
      <c r="G3100" s="87" t="s">
        <v>326</v>
      </c>
      <c r="H3100" s="17">
        <v>4546.1756327102512</v>
      </c>
      <c r="I3100" s="48" t="s">
        <v>327</v>
      </c>
    </row>
    <row r="3101" spans="2:9" x14ac:dyDescent="0.3">
      <c r="B3101" s="16" t="s">
        <v>840</v>
      </c>
      <c r="C3101" s="16" t="s">
        <v>208</v>
      </c>
      <c r="D3101" s="16">
        <v>17</v>
      </c>
      <c r="E3101" s="16" t="s">
        <v>9</v>
      </c>
      <c r="F3101" s="16" t="s">
        <v>146</v>
      </c>
      <c r="G3101" s="87" t="s">
        <v>328</v>
      </c>
      <c r="H3101" s="17">
        <v>104330.25683511698</v>
      </c>
      <c r="I3101" s="48" t="s">
        <v>329</v>
      </c>
    </row>
    <row r="3102" spans="2:9" x14ac:dyDescent="0.3">
      <c r="B3102" s="16" t="s">
        <v>840</v>
      </c>
      <c r="C3102" s="16" t="s">
        <v>208</v>
      </c>
      <c r="D3102" s="16">
        <v>21</v>
      </c>
      <c r="E3102" s="16" t="s">
        <v>13</v>
      </c>
      <c r="F3102" s="16" t="s">
        <v>146</v>
      </c>
      <c r="G3102" s="87" t="s">
        <v>330</v>
      </c>
      <c r="H3102" s="17">
        <v>100389.5018768109</v>
      </c>
      <c r="I3102" s="48" t="s">
        <v>329</v>
      </c>
    </row>
    <row r="3103" spans="2:9" x14ac:dyDescent="0.3">
      <c r="B3103" s="16" t="s">
        <v>840</v>
      </c>
      <c r="C3103" s="16" t="s">
        <v>208</v>
      </c>
      <c r="D3103" s="16">
        <v>28</v>
      </c>
      <c r="E3103" s="16" t="s">
        <v>17</v>
      </c>
      <c r="F3103" s="16" t="s">
        <v>146</v>
      </c>
      <c r="G3103" s="87" t="s">
        <v>331</v>
      </c>
      <c r="H3103" s="17">
        <v>82624.751819911107</v>
      </c>
      <c r="I3103" s="48" t="s">
        <v>329</v>
      </c>
    </row>
    <row r="3104" spans="2:9" x14ac:dyDescent="0.3">
      <c r="B3104" s="16" t="s">
        <v>840</v>
      </c>
      <c r="C3104" s="16" t="s">
        <v>208</v>
      </c>
      <c r="D3104" s="16">
        <v>29</v>
      </c>
      <c r="E3104" s="16" t="s">
        <v>21</v>
      </c>
      <c r="F3104" s="16" t="s">
        <v>146</v>
      </c>
      <c r="G3104" s="87" t="s">
        <v>332</v>
      </c>
      <c r="H3104" s="17">
        <v>82624.751819911107</v>
      </c>
      <c r="I3104" s="48" t="s">
        <v>329</v>
      </c>
    </row>
    <row r="3105" spans="2:9" x14ac:dyDescent="0.3">
      <c r="B3105" s="16" t="s">
        <v>840</v>
      </c>
      <c r="C3105" s="16" t="s">
        <v>208</v>
      </c>
      <c r="D3105" s="16">
        <v>30</v>
      </c>
      <c r="E3105" s="16" t="s">
        <v>25</v>
      </c>
      <c r="F3105" s="16" t="s">
        <v>146</v>
      </c>
      <c r="G3105" s="87" t="s">
        <v>333</v>
      </c>
      <c r="H3105" s="17">
        <v>82624.751819911107</v>
      </c>
      <c r="I3105" s="48" t="s">
        <v>329</v>
      </c>
    </row>
    <row r="3106" spans="2:9" x14ac:dyDescent="0.3">
      <c r="B3106" s="16" t="s">
        <v>840</v>
      </c>
      <c r="C3106" s="16" t="s">
        <v>208</v>
      </c>
      <c r="D3106" s="16">
        <v>31</v>
      </c>
      <c r="E3106" s="16" t="s">
        <v>29</v>
      </c>
      <c r="F3106" s="16" t="s">
        <v>146</v>
      </c>
      <c r="G3106" s="87" t="s">
        <v>334</v>
      </c>
      <c r="H3106" s="17">
        <v>82624.751819911107</v>
      </c>
      <c r="I3106" s="48" t="s">
        <v>329</v>
      </c>
    </row>
    <row r="3107" spans="2:9" x14ac:dyDescent="0.3">
      <c r="B3107" s="16" t="s">
        <v>840</v>
      </c>
      <c r="C3107" s="16" t="s">
        <v>208</v>
      </c>
      <c r="D3107" s="16">
        <v>39</v>
      </c>
      <c r="E3107" s="16" t="s">
        <v>33</v>
      </c>
      <c r="F3107" s="16" t="s">
        <v>335</v>
      </c>
      <c r="G3107" s="87" t="s">
        <v>336</v>
      </c>
      <c r="H3107" s="17">
        <v>202.66097746510945</v>
      </c>
      <c r="I3107" s="48" t="s">
        <v>337</v>
      </c>
    </row>
    <row r="3108" spans="2:9" x14ac:dyDescent="0.3">
      <c r="B3108" s="16" t="s">
        <v>840</v>
      </c>
      <c r="C3108" s="16" t="s">
        <v>208</v>
      </c>
      <c r="D3108" s="16">
        <v>45</v>
      </c>
      <c r="E3108" s="16" t="s">
        <v>35</v>
      </c>
      <c r="F3108" s="16" t="s">
        <v>160</v>
      </c>
      <c r="G3108" s="87" t="s">
        <v>338</v>
      </c>
      <c r="H3108" s="17">
        <v>9520</v>
      </c>
      <c r="I3108" s="48" t="s">
        <v>327</v>
      </c>
    </row>
    <row r="3109" spans="2:9" x14ac:dyDescent="0.3">
      <c r="B3109" s="16" t="s">
        <v>840</v>
      </c>
      <c r="C3109" s="16" t="s">
        <v>208</v>
      </c>
      <c r="D3109" s="16">
        <v>66</v>
      </c>
      <c r="E3109" s="16" t="s">
        <v>37</v>
      </c>
      <c r="F3109" s="16" t="s">
        <v>160</v>
      </c>
      <c r="G3109" s="87" t="s">
        <v>339</v>
      </c>
      <c r="H3109" s="17">
        <v>4789.1811278285577</v>
      </c>
      <c r="I3109" s="48" t="s">
        <v>327</v>
      </c>
    </row>
    <row r="3110" spans="2:9" x14ac:dyDescent="0.3">
      <c r="B3110" s="16" t="s">
        <v>840</v>
      </c>
      <c r="C3110" s="16" t="s">
        <v>208</v>
      </c>
      <c r="D3110" s="16">
        <v>67</v>
      </c>
      <c r="E3110" s="16" t="s">
        <v>39</v>
      </c>
      <c r="F3110" s="16" t="s">
        <v>160</v>
      </c>
      <c r="G3110" s="87" t="s">
        <v>340</v>
      </c>
      <c r="H3110" s="17">
        <v>4789.1811278285577</v>
      </c>
      <c r="I3110" s="48" t="s">
        <v>327</v>
      </c>
    </row>
    <row r="3111" spans="2:9" x14ac:dyDescent="0.3">
      <c r="B3111" s="16" t="s">
        <v>840</v>
      </c>
      <c r="C3111" s="16" t="s">
        <v>208</v>
      </c>
      <c r="D3111" s="16">
        <v>77</v>
      </c>
      <c r="E3111" s="16" t="s">
        <v>41</v>
      </c>
      <c r="F3111" s="16" t="s">
        <v>160</v>
      </c>
      <c r="G3111" s="87" t="s">
        <v>341</v>
      </c>
      <c r="H3111" s="17">
        <v>1725</v>
      </c>
      <c r="I3111" s="48" t="s">
        <v>342</v>
      </c>
    </row>
    <row r="3112" spans="2:9" x14ac:dyDescent="0.3">
      <c r="B3112" s="16" t="s">
        <v>840</v>
      </c>
      <c r="C3112" s="16" t="s">
        <v>208</v>
      </c>
      <c r="D3112" s="16">
        <v>87</v>
      </c>
      <c r="E3112" s="16" t="s">
        <v>43</v>
      </c>
      <c r="F3112" s="16" t="s">
        <v>160</v>
      </c>
      <c r="G3112" s="87" t="s">
        <v>343</v>
      </c>
      <c r="H3112" s="17">
        <v>3622.9549999999999</v>
      </c>
      <c r="I3112" s="48" t="s">
        <v>342</v>
      </c>
    </row>
    <row r="3113" spans="2:9" x14ac:dyDescent="0.3">
      <c r="B3113" s="16" t="s">
        <v>840</v>
      </c>
      <c r="C3113" s="16" t="s">
        <v>208</v>
      </c>
      <c r="D3113" s="16">
        <v>102</v>
      </c>
      <c r="E3113" s="16" t="s">
        <v>45</v>
      </c>
      <c r="F3113" s="16" t="s">
        <v>160</v>
      </c>
      <c r="G3113" s="87" t="s">
        <v>344</v>
      </c>
      <c r="H3113" s="17">
        <v>676.15348965742544</v>
      </c>
      <c r="I3113" s="48" t="s">
        <v>342</v>
      </c>
    </row>
    <row r="3114" spans="2:9" x14ac:dyDescent="0.3">
      <c r="B3114" s="16" t="s">
        <v>840</v>
      </c>
      <c r="C3114" s="16" t="s">
        <v>208</v>
      </c>
      <c r="D3114" s="16">
        <v>113</v>
      </c>
      <c r="E3114" s="16" t="s">
        <v>47</v>
      </c>
      <c r="F3114" s="16" t="s">
        <v>146</v>
      </c>
      <c r="G3114" s="87" t="s">
        <v>345</v>
      </c>
      <c r="H3114" s="17">
        <v>689724</v>
      </c>
      <c r="I3114" s="48" t="s">
        <v>346</v>
      </c>
    </row>
    <row r="3115" spans="2:9" x14ac:dyDescent="0.3">
      <c r="B3115" s="16" t="s">
        <v>840</v>
      </c>
      <c r="C3115" s="16" t="s">
        <v>208</v>
      </c>
      <c r="D3115" s="16">
        <v>114</v>
      </c>
      <c r="E3115" s="16" t="s">
        <v>49</v>
      </c>
      <c r="F3115" s="16" t="s">
        <v>146</v>
      </c>
      <c r="G3115" s="87" t="s">
        <v>347</v>
      </c>
      <c r="H3115" s="17">
        <v>730184</v>
      </c>
      <c r="I3115" s="48" t="s">
        <v>346</v>
      </c>
    </row>
    <row r="3116" spans="2:9" x14ac:dyDescent="0.3">
      <c r="B3116" s="16" t="s">
        <v>840</v>
      </c>
      <c r="C3116" s="16" t="s">
        <v>208</v>
      </c>
      <c r="D3116" s="16">
        <v>118</v>
      </c>
      <c r="E3116" s="16" t="s">
        <v>51</v>
      </c>
      <c r="F3116" s="16" t="s">
        <v>146</v>
      </c>
      <c r="G3116" s="87" t="s">
        <v>348</v>
      </c>
      <c r="H3116" s="17">
        <v>583071</v>
      </c>
      <c r="I3116" s="48" t="s">
        <v>346</v>
      </c>
    </row>
    <row r="3117" spans="2:9" x14ac:dyDescent="0.3">
      <c r="B3117" s="16" t="s">
        <v>840</v>
      </c>
      <c r="C3117" s="16" t="s">
        <v>208</v>
      </c>
      <c r="D3117" s="16">
        <v>131</v>
      </c>
      <c r="E3117" s="16" t="s">
        <v>53</v>
      </c>
      <c r="F3117" s="16" t="s">
        <v>146</v>
      </c>
      <c r="G3117" s="87" t="s">
        <v>349</v>
      </c>
      <c r="H3117" s="17">
        <v>7926.7463652519828</v>
      </c>
      <c r="I3117" s="48" t="s">
        <v>337</v>
      </c>
    </row>
    <row r="3118" spans="2:9" x14ac:dyDescent="0.3">
      <c r="B3118" s="16" t="s">
        <v>840</v>
      </c>
      <c r="C3118" s="16" t="s">
        <v>208</v>
      </c>
      <c r="D3118" s="16">
        <v>137</v>
      </c>
      <c r="E3118" s="16" t="s">
        <v>55</v>
      </c>
      <c r="F3118" s="16" t="s">
        <v>160</v>
      </c>
      <c r="G3118" s="87" t="s">
        <v>350</v>
      </c>
      <c r="H3118" s="17">
        <v>8284.3754368187456</v>
      </c>
      <c r="I3118" s="48" t="s">
        <v>351</v>
      </c>
    </row>
    <row r="3119" spans="2:9" x14ac:dyDescent="0.3">
      <c r="B3119" s="16" t="s">
        <v>840</v>
      </c>
      <c r="C3119" s="16" t="s">
        <v>208</v>
      </c>
      <c r="D3119" s="16">
        <v>143</v>
      </c>
      <c r="E3119" s="16" t="s">
        <v>57</v>
      </c>
      <c r="F3119" s="16" t="s">
        <v>335</v>
      </c>
      <c r="G3119" s="87" t="s">
        <v>352</v>
      </c>
      <c r="H3119" s="17">
        <v>2688.02</v>
      </c>
      <c r="I3119" s="48" t="s">
        <v>342</v>
      </c>
    </row>
    <row r="3120" spans="2:9" x14ac:dyDescent="0.3">
      <c r="B3120" s="16" t="s">
        <v>840</v>
      </c>
      <c r="C3120" s="16" t="s">
        <v>208</v>
      </c>
      <c r="D3120" s="16">
        <v>155</v>
      </c>
      <c r="E3120" s="16" t="s">
        <v>59</v>
      </c>
      <c r="F3120" s="16" t="s">
        <v>147</v>
      </c>
      <c r="G3120" s="87" t="s">
        <v>353</v>
      </c>
      <c r="H3120" s="17">
        <v>25701.120791038229</v>
      </c>
      <c r="I3120" s="48" t="s">
        <v>354</v>
      </c>
    </row>
    <row r="3121" spans="2:9" x14ac:dyDescent="0.3">
      <c r="B3121" s="16" t="s">
        <v>840</v>
      </c>
      <c r="C3121" s="16" t="s">
        <v>208</v>
      </c>
      <c r="D3121" s="16">
        <v>156</v>
      </c>
      <c r="E3121" s="16" t="s">
        <v>61</v>
      </c>
      <c r="F3121" s="16" t="s">
        <v>147</v>
      </c>
      <c r="G3121" s="87" t="s">
        <v>355</v>
      </c>
      <c r="H3121" s="17">
        <v>8397.7638054573126</v>
      </c>
      <c r="I3121" s="48" t="s">
        <v>354</v>
      </c>
    </row>
    <row r="3122" spans="2:9" x14ac:dyDescent="0.3">
      <c r="B3122" s="16" t="s">
        <v>840</v>
      </c>
      <c r="C3122" s="16" t="s">
        <v>208</v>
      </c>
      <c r="D3122" s="16">
        <v>222</v>
      </c>
      <c r="E3122" s="16" t="s">
        <v>63</v>
      </c>
      <c r="F3122" s="16" t="s">
        <v>146</v>
      </c>
      <c r="G3122" s="87" t="s">
        <v>356</v>
      </c>
      <c r="H3122" s="17">
        <v>68673.080448431414</v>
      </c>
      <c r="I3122" s="48" t="s">
        <v>329</v>
      </c>
    </row>
    <row r="3123" spans="2:9" x14ac:dyDescent="0.3">
      <c r="B3123" s="16" t="s">
        <v>840</v>
      </c>
      <c r="C3123" s="16" t="s">
        <v>208</v>
      </c>
      <c r="D3123" s="16">
        <v>224</v>
      </c>
      <c r="E3123" s="16" t="s">
        <v>65</v>
      </c>
      <c r="F3123" s="16" t="s">
        <v>146</v>
      </c>
      <c r="G3123" s="87" t="s">
        <v>357</v>
      </c>
      <c r="H3123" s="17">
        <v>62515.660033040193</v>
      </c>
      <c r="I3123" s="48" t="s">
        <v>329</v>
      </c>
    </row>
    <row r="3124" spans="2:9" x14ac:dyDescent="0.3">
      <c r="B3124" s="16" t="s">
        <v>840</v>
      </c>
      <c r="C3124" s="16" t="s">
        <v>208</v>
      </c>
      <c r="D3124" s="16">
        <v>229</v>
      </c>
      <c r="E3124" s="16" t="s">
        <v>67</v>
      </c>
      <c r="F3124" s="16" t="s">
        <v>146</v>
      </c>
      <c r="G3124" s="87" t="s">
        <v>358</v>
      </c>
      <c r="H3124" s="17">
        <v>34336.540224215707</v>
      </c>
      <c r="I3124" s="48" t="s">
        <v>329</v>
      </c>
    </row>
    <row r="3125" spans="2:9" x14ac:dyDescent="0.3">
      <c r="B3125" s="16" t="s">
        <v>840</v>
      </c>
      <c r="C3125" s="16" t="s">
        <v>208</v>
      </c>
      <c r="D3125" s="16">
        <v>232</v>
      </c>
      <c r="E3125" s="16" t="s">
        <v>69</v>
      </c>
      <c r="F3125" s="16" t="s">
        <v>146</v>
      </c>
      <c r="G3125" s="87" t="s">
        <v>359</v>
      </c>
      <c r="H3125" s="17">
        <v>55305.031085813913</v>
      </c>
      <c r="I3125" s="48" t="s">
        <v>329</v>
      </c>
    </row>
    <row r="3126" spans="2:9" x14ac:dyDescent="0.3">
      <c r="B3126" s="16" t="s">
        <v>840</v>
      </c>
      <c r="C3126" s="16" t="s">
        <v>208</v>
      </c>
      <c r="D3126" s="16">
        <v>237</v>
      </c>
      <c r="E3126" s="16" t="s">
        <v>70</v>
      </c>
      <c r="F3126" s="16" t="s">
        <v>146</v>
      </c>
      <c r="G3126" s="87" t="s">
        <v>360</v>
      </c>
      <c r="H3126" s="17">
        <v>46378.067452112431</v>
      </c>
      <c r="I3126" s="48" t="s">
        <v>329</v>
      </c>
    </row>
    <row r="3127" spans="2:9" x14ac:dyDescent="0.3">
      <c r="B3127" s="16" t="s">
        <v>840</v>
      </c>
      <c r="C3127" s="16" t="s">
        <v>208</v>
      </c>
      <c r="D3127" s="16">
        <v>238</v>
      </c>
      <c r="E3127" s="16" t="s">
        <v>71</v>
      </c>
      <c r="F3127" s="16" t="s">
        <v>146</v>
      </c>
      <c r="G3127" s="87" t="s">
        <v>361</v>
      </c>
      <c r="H3127" s="17">
        <v>46378.067452112431</v>
      </c>
      <c r="I3127" s="48" t="s">
        <v>329</v>
      </c>
    </row>
    <row r="3128" spans="2:9" x14ac:dyDescent="0.3">
      <c r="B3128" s="16" t="s">
        <v>840</v>
      </c>
      <c r="C3128" s="16" t="s">
        <v>208</v>
      </c>
      <c r="D3128" s="16">
        <v>241</v>
      </c>
      <c r="E3128" s="16" t="s">
        <v>72</v>
      </c>
      <c r="F3128" s="16" t="s">
        <v>146</v>
      </c>
      <c r="G3128" s="87" t="s">
        <v>362</v>
      </c>
      <c r="H3128" s="17">
        <v>68853.959849925959</v>
      </c>
      <c r="I3128" s="48" t="s">
        <v>329</v>
      </c>
    </row>
    <row r="3129" spans="2:9" x14ac:dyDescent="0.3">
      <c r="B3129" s="16" t="s">
        <v>840</v>
      </c>
      <c r="C3129" s="16" t="s">
        <v>208</v>
      </c>
      <c r="D3129" s="16">
        <v>242</v>
      </c>
      <c r="E3129" s="16" t="s">
        <v>73</v>
      </c>
      <c r="F3129" s="16" t="s">
        <v>146</v>
      </c>
      <c r="G3129" s="87" t="s">
        <v>363</v>
      </c>
      <c r="H3129" s="17">
        <v>68853.959849925959</v>
      </c>
      <c r="I3129" s="48" t="s">
        <v>329</v>
      </c>
    </row>
    <row r="3130" spans="2:9" x14ac:dyDescent="0.3">
      <c r="B3130" s="16" t="s">
        <v>840</v>
      </c>
      <c r="C3130" s="16" t="s">
        <v>208</v>
      </c>
      <c r="D3130" s="16">
        <v>245</v>
      </c>
      <c r="E3130" s="16" t="s">
        <v>74</v>
      </c>
      <c r="F3130" s="16" t="s">
        <v>146</v>
      </c>
      <c r="G3130" s="87" t="s">
        <v>364</v>
      </c>
      <c r="H3130" s="17">
        <v>34336.540224215707</v>
      </c>
      <c r="I3130" s="48" t="s">
        <v>329</v>
      </c>
    </row>
    <row r="3131" spans="2:9" x14ac:dyDescent="0.3">
      <c r="B3131" s="16" t="s">
        <v>840</v>
      </c>
      <c r="C3131" s="16" t="s">
        <v>208</v>
      </c>
      <c r="D3131" s="16">
        <v>273</v>
      </c>
      <c r="E3131" s="16" t="s">
        <v>75</v>
      </c>
      <c r="F3131" s="16" t="s">
        <v>146</v>
      </c>
      <c r="G3131" s="87" t="s">
        <v>365</v>
      </c>
      <c r="H3131" s="17">
        <v>525200.19591665908</v>
      </c>
      <c r="I3131" s="48" t="s">
        <v>346</v>
      </c>
    </row>
    <row r="3132" spans="2:9" x14ac:dyDescent="0.3">
      <c r="B3132" s="16" t="s">
        <v>840</v>
      </c>
      <c r="C3132" s="16" t="s">
        <v>208</v>
      </c>
      <c r="D3132" s="16">
        <v>284</v>
      </c>
      <c r="E3132" s="16" t="s">
        <v>76</v>
      </c>
      <c r="F3132" s="16" t="s">
        <v>146</v>
      </c>
      <c r="G3132" s="87" t="s">
        <v>366</v>
      </c>
      <c r="H3132" s="17">
        <v>79238.169748190092</v>
      </c>
      <c r="I3132" s="48" t="s">
        <v>329</v>
      </c>
    </row>
    <row r="3133" spans="2:9" x14ac:dyDescent="0.3">
      <c r="B3133" s="16" t="s">
        <v>840</v>
      </c>
      <c r="C3133" s="16" t="s">
        <v>208</v>
      </c>
      <c r="D3133" s="16">
        <v>304</v>
      </c>
      <c r="E3133" s="16" t="s">
        <v>77</v>
      </c>
      <c r="F3133" s="16" t="s">
        <v>165</v>
      </c>
      <c r="G3133" s="87" t="s">
        <v>367</v>
      </c>
      <c r="H3133" s="17">
        <v>1491.1119185291211</v>
      </c>
      <c r="I3133" s="48" t="s">
        <v>368</v>
      </c>
    </row>
    <row r="3134" spans="2:9" x14ac:dyDescent="0.3">
      <c r="B3134" s="16" t="s">
        <v>840</v>
      </c>
      <c r="C3134" s="16" t="s">
        <v>208</v>
      </c>
      <c r="D3134" s="16">
        <v>305</v>
      </c>
      <c r="E3134" s="16" t="s">
        <v>78</v>
      </c>
      <c r="F3134" s="16" t="s">
        <v>165</v>
      </c>
      <c r="G3134" s="87" t="s">
        <v>369</v>
      </c>
      <c r="H3134" s="17">
        <v>10741.705465751824</v>
      </c>
      <c r="I3134" s="48" t="s">
        <v>368</v>
      </c>
    </row>
    <row r="3135" spans="2:9" x14ac:dyDescent="0.3">
      <c r="B3135" s="16" t="s">
        <v>840</v>
      </c>
      <c r="C3135" s="16" t="s">
        <v>208</v>
      </c>
      <c r="D3135" s="20">
        <v>426</v>
      </c>
      <c r="E3135" s="20" t="s">
        <v>79</v>
      </c>
      <c r="F3135" s="20" t="s">
        <v>146</v>
      </c>
      <c r="G3135" s="88" t="s">
        <v>370</v>
      </c>
      <c r="H3135" s="21">
        <v>66457.20292131562</v>
      </c>
      <c r="I3135" s="49" t="s">
        <v>329</v>
      </c>
    </row>
    <row r="3136" spans="2:9" x14ac:dyDescent="0.3">
      <c r="B3136" s="16" t="s">
        <v>301</v>
      </c>
      <c r="C3136" s="16" t="s">
        <v>260</v>
      </c>
      <c r="D3136" s="16">
        <v>4</v>
      </c>
      <c r="E3136" s="16" t="s">
        <v>5</v>
      </c>
      <c r="F3136" s="16" t="s">
        <v>160</v>
      </c>
      <c r="G3136" s="87" t="s">
        <v>326</v>
      </c>
      <c r="H3136" s="17">
        <v>4893.8171823003822</v>
      </c>
      <c r="I3136" s="48" t="s">
        <v>327</v>
      </c>
    </row>
    <row r="3137" spans="2:9" x14ac:dyDescent="0.3">
      <c r="B3137" s="16" t="s">
        <v>301</v>
      </c>
      <c r="C3137" s="16" t="s">
        <v>260</v>
      </c>
      <c r="D3137" s="16">
        <v>17</v>
      </c>
      <c r="E3137" s="16" t="s">
        <v>9</v>
      </c>
      <c r="F3137" s="16" t="s">
        <v>146</v>
      </c>
      <c r="G3137" s="87" t="s">
        <v>328</v>
      </c>
      <c r="H3137" s="17">
        <v>73360.764494648378</v>
      </c>
      <c r="I3137" s="48" t="s">
        <v>329</v>
      </c>
    </row>
    <row r="3138" spans="2:9" x14ac:dyDescent="0.3">
      <c r="B3138" s="16" t="s">
        <v>301</v>
      </c>
      <c r="C3138" s="16" t="s">
        <v>260</v>
      </c>
      <c r="D3138" s="16">
        <v>21</v>
      </c>
      <c r="E3138" s="16" t="s">
        <v>13</v>
      </c>
      <c r="F3138" s="16" t="s">
        <v>146</v>
      </c>
      <c r="G3138" s="87" t="s">
        <v>330</v>
      </c>
      <c r="H3138" s="17">
        <v>75830.893160684151</v>
      </c>
      <c r="I3138" s="48" t="s">
        <v>329</v>
      </c>
    </row>
    <row r="3139" spans="2:9" x14ac:dyDescent="0.3">
      <c r="B3139" s="16" t="s">
        <v>301</v>
      </c>
      <c r="C3139" s="16" t="s">
        <v>260</v>
      </c>
      <c r="D3139" s="16">
        <v>28</v>
      </c>
      <c r="E3139" s="16" t="s">
        <v>17</v>
      </c>
      <c r="F3139" s="16" t="s">
        <v>146</v>
      </c>
      <c r="G3139" s="87" t="s">
        <v>331</v>
      </c>
      <c r="H3139" s="17">
        <v>63658.615606704225</v>
      </c>
      <c r="I3139" s="48" t="s">
        <v>329</v>
      </c>
    </row>
    <row r="3140" spans="2:9" x14ac:dyDescent="0.3">
      <c r="B3140" s="16" t="s">
        <v>301</v>
      </c>
      <c r="C3140" s="16" t="s">
        <v>260</v>
      </c>
      <c r="D3140" s="16">
        <v>29</v>
      </c>
      <c r="E3140" s="16" t="s">
        <v>21</v>
      </c>
      <c r="F3140" s="16" t="s">
        <v>146</v>
      </c>
      <c r="G3140" s="87" t="s">
        <v>332</v>
      </c>
      <c r="H3140" s="17">
        <v>64159.371678340074</v>
      </c>
      <c r="I3140" s="48" t="s">
        <v>329</v>
      </c>
    </row>
    <row r="3141" spans="2:9" x14ac:dyDescent="0.3">
      <c r="B3141" s="16" t="s">
        <v>301</v>
      </c>
      <c r="C3141" s="16" t="s">
        <v>260</v>
      </c>
      <c r="D3141" s="16">
        <v>30</v>
      </c>
      <c r="E3141" s="16" t="s">
        <v>25</v>
      </c>
      <c r="F3141" s="16" t="s">
        <v>146</v>
      </c>
      <c r="G3141" s="87" t="s">
        <v>333</v>
      </c>
      <c r="H3141" s="17">
        <v>63721.210115658731</v>
      </c>
      <c r="I3141" s="48" t="s">
        <v>329</v>
      </c>
    </row>
    <row r="3142" spans="2:9" x14ac:dyDescent="0.3">
      <c r="B3142" s="16" t="s">
        <v>301</v>
      </c>
      <c r="C3142" s="16" t="s">
        <v>260</v>
      </c>
      <c r="D3142" s="16">
        <v>31</v>
      </c>
      <c r="E3142" s="16" t="s">
        <v>29</v>
      </c>
      <c r="F3142" s="16" t="s">
        <v>146</v>
      </c>
      <c r="G3142" s="87" t="s">
        <v>334</v>
      </c>
      <c r="H3142" s="17">
        <v>63470.832079840824</v>
      </c>
      <c r="I3142" s="48" t="s">
        <v>329</v>
      </c>
    </row>
    <row r="3143" spans="2:9" x14ac:dyDescent="0.3">
      <c r="B3143" s="16" t="s">
        <v>301</v>
      </c>
      <c r="C3143" s="16" t="s">
        <v>260</v>
      </c>
      <c r="D3143" s="16">
        <v>39</v>
      </c>
      <c r="E3143" s="16" t="s">
        <v>33</v>
      </c>
      <c r="F3143" s="16" t="s">
        <v>335</v>
      </c>
      <c r="G3143" s="87" t="s">
        <v>336</v>
      </c>
      <c r="H3143" s="17">
        <v>135.107318310073</v>
      </c>
      <c r="I3143" s="48" t="s">
        <v>337</v>
      </c>
    </row>
    <row r="3144" spans="2:9" x14ac:dyDescent="0.3">
      <c r="B3144" s="16" t="s">
        <v>301</v>
      </c>
      <c r="C3144" s="16" t="s">
        <v>260</v>
      </c>
      <c r="D3144" s="16">
        <v>45</v>
      </c>
      <c r="E3144" s="16" t="s">
        <v>35</v>
      </c>
      <c r="F3144" s="16" t="s">
        <v>160</v>
      </c>
      <c r="G3144" s="87" t="s">
        <v>338</v>
      </c>
      <c r="H3144" s="17">
        <v>9520</v>
      </c>
      <c r="I3144" s="48" t="s">
        <v>327</v>
      </c>
    </row>
    <row r="3145" spans="2:9" x14ac:dyDescent="0.3">
      <c r="B3145" s="16" t="s">
        <v>301</v>
      </c>
      <c r="C3145" s="16" t="s">
        <v>260</v>
      </c>
      <c r="D3145" s="16">
        <v>66</v>
      </c>
      <c r="E3145" s="16" t="s">
        <v>37</v>
      </c>
      <c r="F3145" s="16" t="s">
        <v>160</v>
      </c>
      <c r="G3145" s="87" t="s">
        <v>339</v>
      </c>
      <c r="H3145" s="17">
        <v>4597.6138827154155</v>
      </c>
      <c r="I3145" s="48" t="s">
        <v>327</v>
      </c>
    </row>
    <row r="3146" spans="2:9" x14ac:dyDescent="0.3">
      <c r="B3146" s="16" t="s">
        <v>301</v>
      </c>
      <c r="C3146" s="16" t="s">
        <v>260</v>
      </c>
      <c r="D3146" s="16">
        <v>67</v>
      </c>
      <c r="E3146" s="16" t="s">
        <v>39</v>
      </c>
      <c r="F3146" s="16" t="s">
        <v>160</v>
      </c>
      <c r="G3146" s="87" t="s">
        <v>340</v>
      </c>
      <c r="H3146" s="17">
        <v>4597.6138827154155</v>
      </c>
      <c r="I3146" s="48" t="s">
        <v>327</v>
      </c>
    </row>
    <row r="3147" spans="2:9" x14ac:dyDescent="0.3">
      <c r="B3147" s="16" t="s">
        <v>301</v>
      </c>
      <c r="C3147" s="16" t="s">
        <v>260</v>
      </c>
      <c r="D3147" s="16">
        <v>77</v>
      </c>
      <c r="E3147" s="16" t="s">
        <v>41</v>
      </c>
      <c r="F3147" s="16" t="s">
        <v>160</v>
      </c>
      <c r="G3147" s="87" t="s">
        <v>341</v>
      </c>
      <c r="H3147" s="17">
        <v>1822.5</v>
      </c>
      <c r="I3147" s="48" t="s">
        <v>342</v>
      </c>
    </row>
    <row r="3148" spans="2:9" x14ac:dyDescent="0.3">
      <c r="B3148" s="16" t="s">
        <v>301</v>
      </c>
      <c r="C3148" s="16" t="s">
        <v>260</v>
      </c>
      <c r="D3148" s="16">
        <v>87</v>
      </c>
      <c r="E3148" s="16" t="s">
        <v>43</v>
      </c>
      <c r="F3148" s="16" t="s">
        <v>160</v>
      </c>
      <c r="G3148" s="87" t="s">
        <v>343</v>
      </c>
      <c r="H3148" s="17">
        <v>3622.9549999999999</v>
      </c>
      <c r="I3148" s="48" t="s">
        <v>342</v>
      </c>
    </row>
    <row r="3149" spans="2:9" x14ac:dyDescent="0.3">
      <c r="B3149" s="16" t="s">
        <v>301</v>
      </c>
      <c r="C3149" s="16" t="s">
        <v>260</v>
      </c>
      <c r="D3149" s="16">
        <v>102</v>
      </c>
      <c r="E3149" s="16" t="s">
        <v>45</v>
      </c>
      <c r="F3149" s="16" t="s">
        <v>160</v>
      </c>
      <c r="G3149" s="87" t="s">
        <v>344</v>
      </c>
      <c r="H3149" s="17">
        <v>629.05338422561113</v>
      </c>
      <c r="I3149" s="48" t="s">
        <v>342</v>
      </c>
    </row>
    <row r="3150" spans="2:9" x14ac:dyDescent="0.3">
      <c r="B3150" s="16" t="s">
        <v>301</v>
      </c>
      <c r="C3150" s="16" t="s">
        <v>260</v>
      </c>
      <c r="D3150" s="16">
        <v>113</v>
      </c>
      <c r="E3150" s="16" t="s">
        <v>47</v>
      </c>
      <c r="F3150" s="16" t="s">
        <v>146</v>
      </c>
      <c r="G3150" s="87" t="s">
        <v>345</v>
      </c>
      <c r="H3150" s="17">
        <v>689724</v>
      </c>
      <c r="I3150" s="48" t="s">
        <v>346</v>
      </c>
    </row>
    <row r="3151" spans="2:9" x14ac:dyDescent="0.3">
      <c r="B3151" s="16" t="s">
        <v>301</v>
      </c>
      <c r="C3151" s="16" t="s">
        <v>260</v>
      </c>
      <c r="D3151" s="16">
        <v>114</v>
      </c>
      <c r="E3151" s="16" t="s">
        <v>49</v>
      </c>
      <c r="F3151" s="16" t="s">
        <v>146</v>
      </c>
      <c r="G3151" s="87" t="s">
        <v>347</v>
      </c>
      <c r="H3151" s="17">
        <v>730184</v>
      </c>
      <c r="I3151" s="48" t="s">
        <v>346</v>
      </c>
    </row>
    <row r="3152" spans="2:9" x14ac:dyDescent="0.3">
      <c r="B3152" s="16" t="s">
        <v>301</v>
      </c>
      <c r="C3152" s="16" t="s">
        <v>260</v>
      </c>
      <c r="D3152" s="16">
        <v>118</v>
      </c>
      <c r="E3152" s="16" t="s">
        <v>51</v>
      </c>
      <c r="F3152" s="16" t="s">
        <v>146</v>
      </c>
      <c r="G3152" s="87" t="s">
        <v>348</v>
      </c>
      <c r="H3152" s="17">
        <v>583071</v>
      </c>
      <c r="I3152" s="48" t="s">
        <v>346</v>
      </c>
    </row>
    <row r="3153" spans="2:9" x14ac:dyDescent="0.3">
      <c r="B3153" s="16" t="s">
        <v>301</v>
      </c>
      <c r="C3153" s="16" t="s">
        <v>260</v>
      </c>
      <c r="D3153" s="16">
        <v>131</v>
      </c>
      <c r="E3153" s="16" t="s">
        <v>53</v>
      </c>
      <c r="F3153" s="16" t="s">
        <v>146</v>
      </c>
      <c r="G3153" s="87" t="s">
        <v>349</v>
      </c>
      <c r="H3153" s="17">
        <v>8106.4390986043773</v>
      </c>
      <c r="I3153" s="48" t="s">
        <v>337</v>
      </c>
    </row>
    <row r="3154" spans="2:9" x14ac:dyDescent="0.3">
      <c r="B3154" s="16" t="s">
        <v>301</v>
      </c>
      <c r="C3154" s="16" t="s">
        <v>260</v>
      </c>
      <c r="D3154" s="16">
        <v>137</v>
      </c>
      <c r="E3154" s="16" t="s">
        <v>55</v>
      </c>
      <c r="F3154" s="16" t="s">
        <v>160</v>
      </c>
      <c r="G3154" s="87" t="s">
        <v>350</v>
      </c>
      <c r="H3154" s="17">
        <v>8284.3754368187456</v>
      </c>
      <c r="I3154" s="48" t="s">
        <v>351</v>
      </c>
    </row>
    <row r="3155" spans="2:9" x14ac:dyDescent="0.3">
      <c r="B3155" s="16" t="s">
        <v>301</v>
      </c>
      <c r="C3155" s="16" t="s">
        <v>260</v>
      </c>
      <c r="D3155" s="16">
        <v>143</v>
      </c>
      <c r="E3155" s="16" t="s">
        <v>57</v>
      </c>
      <c r="F3155" s="16" t="s">
        <v>335</v>
      </c>
      <c r="G3155" s="87" t="s">
        <v>352</v>
      </c>
      <c r="H3155" s="17">
        <v>2688.02</v>
      </c>
      <c r="I3155" s="48" t="s">
        <v>342</v>
      </c>
    </row>
    <row r="3156" spans="2:9" x14ac:dyDescent="0.3">
      <c r="B3156" s="16" t="s">
        <v>301</v>
      </c>
      <c r="C3156" s="16" t="s">
        <v>260</v>
      </c>
      <c r="D3156" s="16">
        <v>155</v>
      </c>
      <c r="E3156" s="16" t="s">
        <v>59</v>
      </c>
      <c r="F3156" s="16" t="s">
        <v>147</v>
      </c>
      <c r="G3156" s="87" t="s">
        <v>353</v>
      </c>
      <c r="H3156" s="17">
        <v>25701.120791038229</v>
      </c>
      <c r="I3156" s="48" t="s">
        <v>354</v>
      </c>
    </row>
    <row r="3157" spans="2:9" x14ac:dyDescent="0.3">
      <c r="B3157" s="16" t="s">
        <v>301</v>
      </c>
      <c r="C3157" s="16" t="s">
        <v>260</v>
      </c>
      <c r="D3157" s="16">
        <v>156</v>
      </c>
      <c r="E3157" s="16" t="s">
        <v>61</v>
      </c>
      <c r="F3157" s="16" t="s">
        <v>147</v>
      </c>
      <c r="G3157" s="87" t="s">
        <v>355</v>
      </c>
      <c r="H3157" s="17">
        <v>23803.901749264249</v>
      </c>
      <c r="I3157" s="48" t="s">
        <v>354</v>
      </c>
    </row>
    <row r="3158" spans="2:9" x14ac:dyDescent="0.3">
      <c r="B3158" s="16" t="s">
        <v>301</v>
      </c>
      <c r="C3158" s="16" t="s">
        <v>260</v>
      </c>
      <c r="D3158" s="16">
        <v>222</v>
      </c>
      <c r="E3158" s="16" t="s">
        <v>63</v>
      </c>
      <c r="F3158" s="16" t="s">
        <v>146</v>
      </c>
      <c r="G3158" s="87" t="s">
        <v>356</v>
      </c>
      <c r="H3158" s="17">
        <v>76240.111906554346</v>
      </c>
      <c r="I3158" s="48" t="s">
        <v>329</v>
      </c>
    </row>
    <row r="3159" spans="2:9" x14ac:dyDescent="0.3">
      <c r="B3159" s="16" t="s">
        <v>301</v>
      </c>
      <c r="C3159" s="16" t="s">
        <v>260</v>
      </c>
      <c r="D3159" s="16">
        <v>224</v>
      </c>
      <c r="E3159" s="16" t="s">
        <v>65</v>
      </c>
      <c r="F3159" s="16" t="s">
        <v>146</v>
      </c>
      <c r="G3159" s="87" t="s">
        <v>357</v>
      </c>
      <c r="H3159" s="17">
        <v>76240.111906554346</v>
      </c>
      <c r="I3159" s="48" t="s">
        <v>329</v>
      </c>
    </row>
    <row r="3160" spans="2:9" x14ac:dyDescent="0.3">
      <c r="B3160" s="16" t="s">
        <v>301</v>
      </c>
      <c r="C3160" s="16" t="s">
        <v>260</v>
      </c>
      <c r="D3160" s="16">
        <v>229</v>
      </c>
      <c r="E3160" s="16" t="s">
        <v>67</v>
      </c>
      <c r="F3160" s="16" t="s">
        <v>146</v>
      </c>
      <c r="G3160" s="87" t="s">
        <v>358</v>
      </c>
      <c r="H3160" s="17">
        <v>29669.797244422633</v>
      </c>
      <c r="I3160" s="48" t="s">
        <v>329</v>
      </c>
    </row>
    <row r="3161" spans="2:9" x14ac:dyDescent="0.3">
      <c r="B3161" s="16" t="s">
        <v>301</v>
      </c>
      <c r="C3161" s="16" t="s">
        <v>260</v>
      </c>
      <c r="D3161" s="16">
        <v>232</v>
      </c>
      <c r="E3161" s="16" t="s">
        <v>69</v>
      </c>
      <c r="F3161" s="16" t="s">
        <v>146</v>
      </c>
      <c r="G3161" s="87" t="s">
        <v>359</v>
      </c>
      <c r="H3161" s="17">
        <v>63846.399133567684</v>
      </c>
      <c r="I3161" s="48" t="s">
        <v>329</v>
      </c>
    </row>
    <row r="3162" spans="2:9" x14ac:dyDescent="0.3">
      <c r="B3162" s="16" t="s">
        <v>301</v>
      </c>
      <c r="C3162" s="16" t="s">
        <v>260</v>
      </c>
      <c r="D3162" s="16">
        <v>237</v>
      </c>
      <c r="E3162" s="16" t="s">
        <v>70</v>
      </c>
      <c r="F3162" s="16" t="s">
        <v>146</v>
      </c>
      <c r="G3162" s="87" t="s">
        <v>360</v>
      </c>
      <c r="H3162" s="17">
        <v>63846.399133567684</v>
      </c>
      <c r="I3162" s="48" t="s">
        <v>329</v>
      </c>
    </row>
    <row r="3163" spans="2:9" x14ac:dyDescent="0.3">
      <c r="B3163" s="16" t="s">
        <v>301</v>
      </c>
      <c r="C3163" s="16" t="s">
        <v>260</v>
      </c>
      <c r="D3163" s="16">
        <v>238</v>
      </c>
      <c r="E3163" s="16" t="s">
        <v>71</v>
      </c>
      <c r="F3163" s="16" t="s">
        <v>146</v>
      </c>
      <c r="G3163" s="87" t="s">
        <v>361</v>
      </c>
      <c r="H3163" s="17">
        <v>63846.399133567684</v>
      </c>
      <c r="I3163" s="48" t="s">
        <v>329</v>
      </c>
    </row>
    <row r="3164" spans="2:9" x14ac:dyDescent="0.3">
      <c r="B3164" s="16" t="s">
        <v>301</v>
      </c>
      <c r="C3164" s="16" t="s">
        <v>260</v>
      </c>
      <c r="D3164" s="16">
        <v>241</v>
      </c>
      <c r="E3164" s="16" t="s">
        <v>72</v>
      </c>
      <c r="F3164" s="16" t="s">
        <v>146</v>
      </c>
      <c r="G3164" s="87" t="s">
        <v>362</v>
      </c>
      <c r="H3164" s="17">
        <v>60090.728596299006</v>
      </c>
      <c r="I3164" s="48" t="s">
        <v>329</v>
      </c>
    </row>
    <row r="3165" spans="2:9" x14ac:dyDescent="0.3">
      <c r="B3165" s="16" t="s">
        <v>301</v>
      </c>
      <c r="C3165" s="16" t="s">
        <v>260</v>
      </c>
      <c r="D3165" s="16">
        <v>242</v>
      </c>
      <c r="E3165" s="16" t="s">
        <v>73</v>
      </c>
      <c r="F3165" s="16" t="s">
        <v>146</v>
      </c>
      <c r="G3165" s="87" t="s">
        <v>363</v>
      </c>
      <c r="H3165" s="17">
        <v>60090.728596299006</v>
      </c>
      <c r="I3165" s="48" t="s">
        <v>329</v>
      </c>
    </row>
    <row r="3166" spans="2:9" x14ac:dyDescent="0.3">
      <c r="B3166" s="16" t="s">
        <v>301</v>
      </c>
      <c r="C3166" s="16" t="s">
        <v>260</v>
      </c>
      <c r="D3166" s="16">
        <v>245</v>
      </c>
      <c r="E3166" s="16" t="s">
        <v>74</v>
      </c>
      <c r="F3166" s="16" t="s">
        <v>146</v>
      </c>
      <c r="G3166" s="87" t="s">
        <v>364</v>
      </c>
      <c r="H3166" s="17">
        <v>29419.419208604708</v>
      </c>
      <c r="I3166" s="48" t="s">
        <v>329</v>
      </c>
    </row>
    <row r="3167" spans="2:9" x14ac:dyDescent="0.3">
      <c r="B3167" s="16" t="s">
        <v>301</v>
      </c>
      <c r="C3167" s="16" t="s">
        <v>260</v>
      </c>
      <c r="D3167" s="16">
        <v>273</v>
      </c>
      <c r="E3167" s="16" t="s">
        <v>75</v>
      </c>
      <c r="F3167" s="16" t="s">
        <v>146</v>
      </c>
      <c r="G3167" s="87" t="s">
        <v>365</v>
      </c>
      <c r="H3167" s="17">
        <v>525200.19591665908</v>
      </c>
      <c r="I3167" s="48" t="s">
        <v>346</v>
      </c>
    </row>
    <row r="3168" spans="2:9" x14ac:dyDescent="0.3">
      <c r="B3168" s="16" t="s">
        <v>301</v>
      </c>
      <c r="C3168" s="16" t="s">
        <v>260</v>
      </c>
      <c r="D3168" s="16">
        <v>284</v>
      </c>
      <c r="E3168" s="16" t="s">
        <v>76</v>
      </c>
      <c r="F3168" s="16" t="s">
        <v>146</v>
      </c>
      <c r="G3168" s="87" t="s">
        <v>366</v>
      </c>
      <c r="H3168" s="17">
        <v>57461.759220210908</v>
      </c>
      <c r="I3168" s="48" t="s">
        <v>329</v>
      </c>
    </row>
    <row r="3169" spans="2:9" x14ac:dyDescent="0.3">
      <c r="B3169" s="16" t="s">
        <v>301</v>
      </c>
      <c r="C3169" s="16" t="s">
        <v>260</v>
      </c>
      <c r="D3169" s="16">
        <v>304</v>
      </c>
      <c r="E3169" s="16" t="s">
        <v>77</v>
      </c>
      <c r="F3169" s="16" t="s">
        <v>165</v>
      </c>
      <c r="G3169" s="87" t="s">
        <v>367</v>
      </c>
      <c r="H3169" s="17">
        <v>1491.1119185291211</v>
      </c>
      <c r="I3169" s="48" t="s">
        <v>368</v>
      </c>
    </row>
    <row r="3170" spans="2:9" x14ac:dyDescent="0.3">
      <c r="B3170" s="16" t="s">
        <v>301</v>
      </c>
      <c r="C3170" s="16" t="s">
        <v>260</v>
      </c>
      <c r="D3170" s="16">
        <v>305</v>
      </c>
      <c r="E3170" s="16" t="s">
        <v>78</v>
      </c>
      <c r="F3170" s="16" t="s">
        <v>165</v>
      </c>
      <c r="G3170" s="87" t="s">
        <v>369</v>
      </c>
      <c r="H3170" s="17">
        <v>10741.705465751824</v>
      </c>
      <c r="I3170" s="48" t="s">
        <v>368</v>
      </c>
    </row>
    <row r="3171" spans="2:9" x14ac:dyDescent="0.3">
      <c r="B3171" s="16" t="s">
        <v>301</v>
      </c>
      <c r="C3171" s="16" t="s">
        <v>260</v>
      </c>
      <c r="D3171" s="20">
        <v>426</v>
      </c>
      <c r="E3171" s="20" t="s">
        <v>79</v>
      </c>
      <c r="F3171" s="20" t="s">
        <v>146</v>
      </c>
      <c r="G3171" s="88" t="s">
        <v>370</v>
      </c>
      <c r="H3171" s="21">
        <v>66457.20292131562</v>
      </c>
      <c r="I3171" s="49" t="s">
        <v>329</v>
      </c>
    </row>
    <row r="3172" spans="2:9" x14ac:dyDescent="0.3">
      <c r="B3172" s="16" t="s">
        <v>301</v>
      </c>
      <c r="C3172" s="16" t="s">
        <v>217</v>
      </c>
      <c r="D3172" s="16">
        <v>4</v>
      </c>
      <c r="E3172" s="16" t="s">
        <v>5</v>
      </c>
      <c r="F3172" s="16" t="s">
        <v>160</v>
      </c>
      <c r="G3172" s="87" t="s">
        <v>326</v>
      </c>
      <c r="H3172" s="17">
        <v>4893.8171823003822</v>
      </c>
      <c r="I3172" s="48" t="s">
        <v>327</v>
      </c>
    </row>
    <row r="3173" spans="2:9" x14ac:dyDescent="0.3">
      <c r="B3173" s="16" t="s">
        <v>301</v>
      </c>
      <c r="C3173" s="16" t="s">
        <v>217</v>
      </c>
      <c r="D3173" s="16">
        <v>17</v>
      </c>
      <c r="E3173" s="16" t="s">
        <v>9</v>
      </c>
      <c r="F3173" s="16" t="s">
        <v>146</v>
      </c>
      <c r="G3173" s="87" t="s">
        <v>328</v>
      </c>
      <c r="H3173" s="17">
        <v>73360.764494648378</v>
      </c>
      <c r="I3173" s="48" t="s">
        <v>329</v>
      </c>
    </row>
    <row r="3174" spans="2:9" x14ac:dyDescent="0.3">
      <c r="B3174" s="16" t="s">
        <v>301</v>
      </c>
      <c r="C3174" s="16" t="s">
        <v>217</v>
      </c>
      <c r="D3174" s="16">
        <v>21</v>
      </c>
      <c r="E3174" s="16" t="s">
        <v>13</v>
      </c>
      <c r="F3174" s="16" t="s">
        <v>146</v>
      </c>
      <c r="G3174" s="87" t="s">
        <v>330</v>
      </c>
      <c r="H3174" s="17">
        <v>107215.69026267809</v>
      </c>
      <c r="I3174" s="48" t="s">
        <v>329</v>
      </c>
    </row>
    <row r="3175" spans="2:9" x14ac:dyDescent="0.3">
      <c r="B3175" s="16" t="s">
        <v>301</v>
      </c>
      <c r="C3175" s="16" t="s">
        <v>217</v>
      </c>
      <c r="D3175" s="16">
        <v>28</v>
      </c>
      <c r="E3175" s="16" t="s">
        <v>17</v>
      </c>
      <c r="F3175" s="16" t="s">
        <v>146</v>
      </c>
      <c r="G3175" s="87" t="s">
        <v>331</v>
      </c>
      <c r="H3175" s="17">
        <v>63658.615606704225</v>
      </c>
      <c r="I3175" s="48" t="s">
        <v>329</v>
      </c>
    </row>
    <row r="3176" spans="2:9" x14ac:dyDescent="0.3">
      <c r="B3176" s="16" t="s">
        <v>301</v>
      </c>
      <c r="C3176" s="16" t="s">
        <v>217</v>
      </c>
      <c r="D3176" s="16">
        <v>29</v>
      </c>
      <c r="E3176" s="16" t="s">
        <v>21</v>
      </c>
      <c r="F3176" s="16" t="s">
        <v>146</v>
      </c>
      <c r="G3176" s="87" t="s">
        <v>332</v>
      </c>
      <c r="H3176" s="17">
        <v>64159.371678340074</v>
      </c>
      <c r="I3176" s="48" t="s">
        <v>329</v>
      </c>
    </row>
    <row r="3177" spans="2:9" x14ac:dyDescent="0.3">
      <c r="B3177" s="16" t="s">
        <v>301</v>
      </c>
      <c r="C3177" s="16" t="s">
        <v>217</v>
      </c>
      <c r="D3177" s="16">
        <v>30</v>
      </c>
      <c r="E3177" s="16" t="s">
        <v>25</v>
      </c>
      <c r="F3177" s="16" t="s">
        <v>146</v>
      </c>
      <c r="G3177" s="87" t="s">
        <v>333</v>
      </c>
      <c r="H3177" s="17">
        <v>63721.210115658731</v>
      </c>
      <c r="I3177" s="48" t="s">
        <v>329</v>
      </c>
    </row>
    <row r="3178" spans="2:9" x14ac:dyDescent="0.3">
      <c r="B3178" s="16" t="s">
        <v>301</v>
      </c>
      <c r="C3178" s="16" t="s">
        <v>217</v>
      </c>
      <c r="D3178" s="16">
        <v>31</v>
      </c>
      <c r="E3178" s="16" t="s">
        <v>29</v>
      </c>
      <c r="F3178" s="16" t="s">
        <v>146</v>
      </c>
      <c r="G3178" s="87" t="s">
        <v>334</v>
      </c>
      <c r="H3178" s="17">
        <v>63470.832079840824</v>
      </c>
      <c r="I3178" s="48" t="s">
        <v>329</v>
      </c>
    </row>
    <row r="3179" spans="2:9" x14ac:dyDescent="0.3">
      <c r="B3179" s="16" t="s">
        <v>301</v>
      </c>
      <c r="C3179" s="16" t="s">
        <v>217</v>
      </c>
      <c r="D3179" s="16">
        <v>39</v>
      </c>
      <c r="E3179" s="16" t="s">
        <v>33</v>
      </c>
      <c r="F3179" s="16" t="s">
        <v>335</v>
      </c>
      <c r="G3179" s="87" t="s">
        <v>336</v>
      </c>
      <c r="H3179" s="17">
        <v>135.107318310073</v>
      </c>
      <c r="I3179" s="48" t="s">
        <v>337</v>
      </c>
    </row>
    <row r="3180" spans="2:9" x14ac:dyDescent="0.3">
      <c r="B3180" s="16" t="s">
        <v>301</v>
      </c>
      <c r="C3180" s="16" t="s">
        <v>217</v>
      </c>
      <c r="D3180" s="16">
        <v>45</v>
      </c>
      <c r="E3180" s="16" t="s">
        <v>35</v>
      </c>
      <c r="F3180" s="16" t="s">
        <v>160</v>
      </c>
      <c r="G3180" s="87" t="s">
        <v>338</v>
      </c>
      <c r="H3180" s="17">
        <v>9520</v>
      </c>
      <c r="I3180" s="48" t="s">
        <v>327</v>
      </c>
    </row>
    <row r="3181" spans="2:9" x14ac:dyDescent="0.3">
      <c r="B3181" s="16" t="s">
        <v>301</v>
      </c>
      <c r="C3181" s="16" t="s">
        <v>217</v>
      </c>
      <c r="D3181" s="16">
        <v>66</v>
      </c>
      <c r="E3181" s="16" t="s">
        <v>37</v>
      </c>
      <c r="F3181" s="16" t="s">
        <v>160</v>
      </c>
      <c r="G3181" s="87" t="s">
        <v>339</v>
      </c>
      <c r="H3181" s="17">
        <v>4597.6138827154155</v>
      </c>
      <c r="I3181" s="48" t="s">
        <v>327</v>
      </c>
    </row>
    <row r="3182" spans="2:9" x14ac:dyDescent="0.3">
      <c r="B3182" s="16" t="s">
        <v>301</v>
      </c>
      <c r="C3182" s="16" t="s">
        <v>217</v>
      </c>
      <c r="D3182" s="16">
        <v>67</v>
      </c>
      <c r="E3182" s="16" t="s">
        <v>39</v>
      </c>
      <c r="F3182" s="16" t="s">
        <v>160</v>
      </c>
      <c r="G3182" s="87" t="s">
        <v>340</v>
      </c>
      <c r="H3182" s="17">
        <v>4597.6138827154155</v>
      </c>
      <c r="I3182" s="48" t="s">
        <v>327</v>
      </c>
    </row>
    <row r="3183" spans="2:9" x14ac:dyDescent="0.3">
      <c r="B3183" s="16" t="s">
        <v>301</v>
      </c>
      <c r="C3183" s="16" t="s">
        <v>217</v>
      </c>
      <c r="D3183" s="16">
        <v>77</v>
      </c>
      <c r="E3183" s="16" t="s">
        <v>41</v>
      </c>
      <c r="F3183" s="16" t="s">
        <v>160</v>
      </c>
      <c r="G3183" s="87" t="s">
        <v>341</v>
      </c>
      <c r="H3183" s="17">
        <v>987.58702239302352</v>
      </c>
      <c r="I3183" s="48" t="s">
        <v>342</v>
      </c>
    </row>
    <row r="3184" spans="2:9" x14ac:dyDescent="0.3">
      <c r="B3184" s="16" t="s">
        <v>301</v>
      </c>
      <c r="C3184" s="16" t="s">
        <v>217</v>
      </c>
      <c r="D3184" s="16">
        <v>87</v>
      </c>
      <c r="E3184" s="16" t="s">
        <v>43</v>
      </c>
      <c r="F3184" s="16" t="s">
        <v>160</v>
      </c>
      <c r="G3184" s="87" t="s">
        <v>343</v>
      </c>
      <c r="H3184" s="17">
        <v>3622.9549999999999</v>
      </c>
      <c r="I3184" s="48" t="s">
        <v>342</v>
      </c>
    </row>
    <row r="3185" spans="2:9" x14ac:dyDescent="0.3">
      <c r="B3185" s="16" t="s">
        <v>301</v>
      </c>
      <c r="C3185" s="16" t="s">
        <v>217</v>
      </c>
      <c r="D3185" s="16">
        <v>102</v>
      </c>
      <c r="E3185" s="16" t="s">
        <v>45</v>
      </c>
      <c r="F3185" s="16" t="s">
        <v>160</v>
      </c>
      <c r="G3185" s="87" t="s">
        <v>344</v>
      </c>
      <c r="H3185" s="17">
        <v>676.15348965742544</v>
      </c>
      <c r="I3185" s="48" t="s">
        <v>342</v>
      </c>
    </row>
    <row r="3186" spans="2:9" x14ac:dyDescent="0.3">
      <c r="B3186" s="16" t="s">
        <v>301</v>
      </c>
      <c r="C3186" s="16" t="s">
        <v>217</v>
      </c>
      <c r="D3186" s="16">
        <v>113</v>
      </c>
      <c r="E3186" s="16" t="s">
        <v>47</v>
      </c>
      <c r="F3186" s="16" t="s">
        <v>146</v>
      </c>
      <c r="G3186" s="87" t="s">
        <v>345</v>
      </c>
      <c r="H3186" s="17">
        <v>689724</v>
      </c>
      <c r="I3186" s="48" t="s">
        <v>346</v>
      </c>
    </row>
    <row r="3187" spans="2:9" x14ac:dyDescent="0.3">
      <c r="B3187" s="16" t="s">
        <v>301</v>
      </c>
      <c r="C3187" s="16" t="s">
        <v>217</v>
      </c>
      <c r="D3187" s="16">
        <v>114</v>
      </c>
      <c r="E3187" s="16" t="s">
        <v>49</v>
      </c>
      <c r="F3187" s="16" t="s">
        <v>146</v>
      </c>
      <c r="G3187" s="87" t="s">
        <v>347</v>
      </c>
      <c r="H3187" s="17">
        <v>730184</v>
      </c>
      <c r="I3187" s="48" t="s">
        <v>346</v>
      </c>
    </row>
    <row r="3188" spans="2:9" x14ac:dyDescent="0.3">
      <c r="B3188" s="16" t="s">
        <v>301</v>
      </c>
      <c r="C3188" s="16" t="s">
        <v>217</v>
      </c>
      <c r="D3188" s="16">
        <v>118</v>
      </c>
      <c r="E3188" s="16" t="s">
        <v>51</v>
      </c>
      <c r="F3188" s="16" t="s">
        <v>146</v>
      </c>
      <c r="G3188" s="87" t="s">
        <v>348</v>
      </c>
      <c r="H3188" s="17">
        <v>583071</v>
      </c>
      <c r="I3188" s="48" t="s">
        <v>346</v>
      </c>
    </row>
    <row r="3189" spans="2:9" x14ac:dyDescent="0.3">
      <c r="B3189" s="16" t="s">
        <v>301</v>
      </c>
      <c r="C3189" s="16" t="s">
        <v>217</v>
      </c>
      <c r="D3189" s="16">
        <v>131</v>
      </c>
      <c r="E3189" s="16" t="s">
        <v>53</v>
      </c>
      <c r="F3189" s="16" t="s">
        <v>146</v>
      </c>
      <c r="G3189" s="87" t="s">
        <v>349</v>
      </c>
      <c r="H3189" s="17">
        <v>8106.4390986043773</v>
      </c>
      <c r="I3189" s="48" t="s">
        <v>337</v>
      </c>
    </row>
    <row r="3190" spans="2:9" x14ac:dyDescent="0.3">
      <c r="B3190" s="16" t="s">
        <v>301</v>
      </c>
      <c r="C3190" s="16" t="s">
        <v>217</v>
      </c>
      <c r="D3190" s="16">
        <v>137</v>
      </c>
      <c r="E3190" s="16" t="s">
        <v>55</v>
      </c>
      <c r="F3190" s="16" t="s">
        <v>160</v>
      </c>
      <c r="G3190" s="87" t="s">
        <v>350</v>
      </c>
      <c r="H3190" s="17">
        <v>8284.3754368187456</v>
      </c>
      <c r="I3190" s="48" t="s">
        <v>351</v>
      </c>
    </row>
    <row r="3191" spans="2:9" x14ac:dyDescent="0.3">
      <c r="B3191" s="16" t="s">
        <v>301</v>
      </c>
      <c r="C3191" s="16" t="s">
        <v>217</v>
      </c>
      <c r="D3191" s="16">
        <v>143</v>
      </c>
      <c r="E3191" s="16" t="s">
        <v>57</v>
      </c>
      <c r="F3191" s="16" t="s">
        <v>335</v>
      </c>
      <c r="G3191" s="87" t="s">
        <v>352</v>
      </c>
      <c r="H3191" s="17">
        <v>2688.02</v>
      </c>
      <c r="I3191" s="48" t="s">
        <v>342</v>
      </c>
    </row>
    <row r="3192" spans="2:9" x14ac:dyDescent="0.3">
      <c r="B3192" s="16" t="s">
        <v>301</v>
      </c>
      <c r="C3192" s="16" t="s">
        <v>217</v>
      </c>
      <c r="D3192" s="16">
        <v>155</v>
      </c>
      <c r="E3192" s="16" t="s">
        <v>59</v>
      </c>
      <c r="F3192" s="16" t="s">
        <v>147</v>
      </c>
      <c r="G3192" s="87" t="s">
        <v>353</v>
      </c>
      <c r="H3192" s="17">
        <v>37901.411865338319</v>
      </c>
      <c r="I3192" s="48" t="s">
        <v>354</v>
      </c>
    </row>
    <row r="3193" spans="2:9" x14ac:dyDescent="0.3">
      <c r="B3193" s="16" t="s">
        <v>301</v>
      </c>
      <c r="C3193" s="16" t="s">
        <v>217</v>
      </c>
      <c r="D3193" s="16">
        <v>156</v>
      </c>
      <c r="E3193" s="16" t="s">
        <v>61</v>
      </c>
      <c r="F3193" s="16" t="s">
        <v>147</v>
      </c>
      <c r="G3193" s="87" t="s">
        <v>355</v>
      </c>
      <c r="H3193" s="17">
        <v>13376.968893648824</v>
      </c>
      <c r="I3193" s="48" t="s">
        <v>354</v>
      </c>
    </row>
    <row r="3194" spans="2:9" x14ac:dyDescent="0.3">
      <c r="B3194" s="16" t="s">
        <v>301</v>
      </c>
      <c r="C3194" s="16" t="s">
        <v>217</v>
      </c>
      <c r="D3194" s="16">
        <v>222</v>
      </c>
      <c r="E3194" s="16" t="s">
        <v>63</v>
      </c>
      <c r="F3194" s="16" t="s">
        <v>146</v>
      </c>
      <c r="G3194" s="87" t="s">
        <v>356</v>
      </c>
      <c r="H3194" s="17">
        <v>61261.914123124676</v>
      </c>
      <c r="I3194" s="48" t="s">
        <v>329</v>
      </c>
    </row>
    <row r="3195" spans="2:9" x14ac:dyDescent="0.3">
      <c r="B3195" s="16" t="s">
        <v>301</v>
      </c>
      <c r="C3195" s="16" t="s">
        <v>217</v>
      </c>
      <c r="D3195" s="16">
        <v>224</v>
      </c>
      <c r="E3195" s="16" t="s">
        <v>65</v>
      </c>
      <c r="F3195" s="16" t="s">
        <v>146</v>
      </c>
      <c r="G3195" s="87" t="s">
        <v>357</v>
      </c>
      <c r="H3195" s="17">
        <v>61261.914123124676</v>
      </c>
      <c r="I3195" s="48" t="s">
        <v>329</v>
      </c>
    </row>
    <row r="3196" spans="2:9" x14ac:dyDescent="0.3">
      <c r="B3196" s="16" t="s">
        <v>301</v>
      </c>
      <c r="C3196" s="16" t="s">
        <v>217</v>
      </c>
      <c r="D3196" s="16">
        <v>229</v>
      </c>
      <c r="E3196" s="16" t="s">
        <v>67</v>
      </c>
      <c r="F3196" s="16" t="s">
        <v>146</v>
      </c>
      <c r="G3196" s="87" t="s">
        <v>358</v>
      </c>
      <c r="H3196" s="17">
        <v>28755.592343507502</v>
      </c>
      <c r="I3196" s="48" t="s">
        <v>329</v>
      </c>
    </row>
    <row r="3197" spans="2:9" x14ac:dyDescent="0.3">
      <c r="B3197" s="16" t="s">
        <v>301</v>
      </c>
      <c r="C3197" s="16" t="s">
        <v>217</v>
      </c>
      <c r="D3197" s="16">
        <v>232</v>
      </c>
      <c r="E3197" s="16" t="s">
        <v>69</v>
      </c>
      <c r="F3197" s="16" t="s">
        <v>146</v>
      </c>
      <c r="G3197" s="87" t="s">
        <v>359</v>
      </c>
      <c r="H3197" s="17">
        <v>49384.604242110719</v>
      </c>
      <c r="I3197" s="48" t="s">
        <v>329</v>
      </c>
    </row>
    <row r="3198" spans="2:9" x14ac:dyDescent="0.3">
      <c r="B3198" s="16" t="s">
        <v>301</v>
      </c>
      <c r="C3198" s="16" t="s">
        <v>217</v>
      </c>
      <c r="D3198" s="16">
        <v>237</v>
      </c>
      <c r="E3198" s="16" t="s">
        <v>70</v>
      </c>
      <c r="F3198" s="16" t="s">
        <v>146</v>
      </c>
      <c r="G3198" s="87" t="s">
        <v>360</v>
      </c>
      <c r="H3198" s="17">
        <v>48759.482669425764</v>
      </c>
      <c r="I3198" s="48" t="s">
        <v>329</v>
      </c>
    </row>
    <row r="3199" spans="2:9" x14ac:dyDescent="0.3">
      <c r="B3199" s="16" t="s">
        <v>301</v>
      </c>
      <c r="C3199" s="16" t="s">
        <v>217</v>
      </c>
      <c r="D3199" s="16">
        <v>238</v>
      </c>
      <c r="E3199" s="16" t="s">
        <v>71</v>
      </c>
      <c r="F3199" s="16" t="s">
        <v>146</v>
      </c>
      <c r="G3199" s="87" t="s">
        <v>361</v>
      </c>
      <c r="H3199" s="17">
        <v>48759.482669425764</v>
      </c>
      <c r="I3199" s="48" t="s">
        <v>329</v>
      </c>
    </row>
    <row r="3200" spans="2:9" x14ac:dyDescent="0.3">
      <c r="B3200" s="16" t="s">
        <v>301</v>
      </c>
      <c r="C3200" s="16" t="s">
        <v>217</v>
      </c>
      <c r="D3200" s="16">
        <v>241</v>
      </c>
      <c r="E3200" s="16" t="s">
        <v>72</v>
      </c>
      <c r="F3200" s="16" t="s">
        <v>146</v>
      </c>
      <c r="G3200" s="87" t="s">
        <v>362</v>
      </c>
      <c r="H3200" s="17">
        <v>37243.732827914486</v>
      </c>
      <c r="I3200" s="48" t="s">
        <v>329</v>
      </c>
    </row>
    <row r="3201" spans="2:9" x14ac:dyDescent="0.3">
      <c r="B3201" s="16" t="s">
        <v>301</v>
      </c>
      <c r="C3201" s="16" t="s">
        <v>217</v>
      </c>
      <c r="D3201" s="16">
        <v>242</v>
      </c>
      <c r="E3201" s="16" t="s">
        <v>73</v>
      </c>
      <c r="F3201" s="16" t="s">
        <v>146</v>
      </c>
      <c r="G3201" s="87" t="s">
        <v>363</v>
      </c>
      <c r="H3201" s="17">
        <v>37243.732827914486</v>
      </c>
      <c r="I3201" s="48" t="s">
        <v>329</v>
      </c>
    </row>
    <row r="3202" spans="2:9" x14ac:dyDescent="0.3">
      <c r="B3202" s="16" t="s">
        <v>301</v>
      </c>
      <c r="C3202" s="16" t="s">
        <v>217</v>
      </c>
      <c r="D3202" s="16">
        <v>245</v>
      </c>
      <c r="E3202" s="16" t="s">
        <v>74</v>
      </c>
      <c r="F3202" s="16" t="s">
        <v>146</v>
      </c>
      <c r="G3202" s="87" t="s">
        <v>364</v>
      </c>
      <c r="H3202" s="17">
        <v>48759.482669425764</v>
      </c>
      <c r="I3202" s="48" t="s">
        <v>329</v>
      </c>
    </row>
    <row r="3203" spans="2:9" x14ac:dyDescent="0.3">
      <c r="B3203" s="16" t="s">
        <v>301</v>
      </c>
      <c r="C3203" s="16" t="s">
        <v>217</v>
      </c>
      <c r="D3203" s="16">
        <v>273</v>
      </c>
      <c r="E3203" s="16" t="s">
        <v>75</v>
      </c>
      <c r="F3203" s="16" t="s">
        <v>146</v>
      </c>
      <c r="G3203" s="87" t="s">
        <v>365</v>
      </c>
      <c r="H3203" s="17">
        <v>525200.19591665908</v>
      </c>
      <c r="I3203" s="48" t="s">
        <v>346</v>
      </c>
    </row>
    <row r="3204" spans="2:9" x14ac:dyDescent="0.3">
      <c r="B3204" s="16" t="s">
        <v>301</v>
      </c>
      <c r="C3204" s="16" t="s">
        <v>217</v>
      </c>
      <c r="D3204" s="16">
        <v>284</v>
      </c>
      <c r="E3204" s="16" t="s">
        <v>76</v>
      </c>
      <c r="F3204" s="16" t="s">
        <v>146</v>
      </c>
      <c r="G3204" s="87" t="s">
        <v>366</v>
      </c>
      <c r="H3204" s="17">
        <v>57461.759220210908</v>
      </c>
      <c r="I3204" s="48" t="s">
        <v>329</v>
      </c>
    </row>
    <row r="3205" spans="2:9" x14ac:dyDescent="0.3">
      <c r="B3205" s="16" t="s">
        <v>301</v>
      </c>
      <c r="C3205" s="16" t="s">
        <v>217</v>
      </c>
      <c r="D3205" s="16">
        <v>304</v>
      </c>
      <c r="E3205" s="16" t="s">
        <v>77</v>
      </c>
      <c r="F3205" s="16" t="s">
        <v>165</v>
      </c>
      <c r="G3205" s="87" t="s">
        <v>367</v>
      </c>
      <c r="H3205" s="17">
        <v>1491.1119185291211</v>
      </c>
      <c r="I3205" s="48" t="s">
        <v>368</v>
      </c>
    </row>
    <row r="3206" spans="2:9" x14ac:dyDescent="0.3">
      <c r="B3206" s="16" t="s">
        <v>301</v>
      </c>
      <c r="C3206" s="16" t="s">
        <v>217</v>
      </c>
      <c r="D3206" s="16">
        <v>305</v>
      </c>
      <c r="E3206" s="16" t="s">
        <v>78</v>
      </c>
      <c r="F3206" s="16" t="s">
        <v>165</v>
      </c>
      <c r="G3206" s="87" t="s">
        <v>369</v>
      </c>
      <c r="H3206" s="17">
        <v>10741.705465751824</v>
      </c>
      <c r="I3206" s="48" t="s">
        <v>368</v>
      </c>
    </row>
    <row r="3207" spans="2:9" x14ac:dyDescent="0.3">
      <c r="B3207" s="16" t="s">
        <v>301</v>
      </c>
      <c r="C3207" s="16" t="s">
        <v>217</v>
      </c>
      <c r="D3207" s="20">
        <v>426</v>
      </c>
      <c r="E3207" s="20" t="s">
        <v>79</v>
      </c>
      <c r="F3207" s="20" t="s">
        <v>146</v>
      </c>
      <c r="G3207" s="88" t="s">
        <v>370</v>
      </c>
      <c r="H3207" s="21">
        <v>66457.20292131562</v>
      </c>
      <c r="I3207" s="49" t="s">
        <v>329</v>
      </c>
    </row>
    <row r="3208" spans="2:9" x14ac:dyDescent="0.3">
      <c r="B3208" s="16" t="s">
        <v>301</v>
      </c>
      <c r="C3208" s="16" t="s">
        <v>201</v>
      </c>
      <c r="D3208" s="16">
        <v>4</v>
      </c>
      <c r="E3208" s="16" t="s">
        <v>5</v>
      </c>
      <c r="F3208" s="16" t="s">
        <v>160</v>
      </c>
      <c r="G3208" s="87" t="s">
        <v>326</v>
      </c>
      <c r="H3208" s="17">
        <v>4893.8171823003822</v>
      </c>
      <c r="I3208" s="48" t="s">
        <v>327</v>
      </c>
    </row>
    <row r="3209" spans="2:9" x14ac:dyDescent="0.3">
      <c r="B3209" s="16" t="s">
        <v>301</v>
      </c>
      <c r="C3209" s="16" t="s">
        <v>201</v>
      </c>
      <c r="D3209" s="16">
        <v>17</v>
      </c>
      <c r="E3209" s="16" t="s">
        <v>9</v>
      </c>
      <c r="F3209" s="16" t="s">
        <v>146</v>
      </c>
      <c r="G3209" s="87" t="s">
        <v>328</v>
      </c>
      <c r="H3209" s="17">
        <v>73360.764494648378</v>
      </c>
      <c r="I3209" s="48" t="s">
        <v>329</v>
      </c>
    </row>
    <row r="3210" spans="2:9" x14ac:dyDescent="0.3">
      <c r="B3210" s="16" t="s">
        <v>301</v>
      </c>
      <c r="C3210" s="16" t="s">
        <v>201</v>
      </c>
      <c r="D3210" s="16">
        <v>21</v>
      </c>
      <c r="E3210" s="16" t="s">
        <v>13</v>
      </c>
      <c r="F3210" s="16" t="s">
        <v>146</v>
      </c>
      <c r="G3210" s="87" t="s">
        <v>330</v>
      </c>
      <c r="H3210" s="17">
        <v>60782.79733838384</v>
      </c>
      <c r="I3210" s="48" t="s">
        <v>329</v>
      </c>
    </row>
    <row r="3211" spans="2:9" x14ac:dyDescent="0.3">
      <c r="B3211" s="16" t="s">
        <v>301</v>
      </c>
      <c r="C3211" s="16" t="s">
        <v>201</v>
      </c>
      <c r="D3211" s="16">
        <v>28</v>
      </c>
      <c r="E3211" s="16" t="s">
        <v>17</v>
      </c>
      <c r="F3211" s="16" t="s">
        <v>146</v>
      </c>
      <c r="G3211" s="87" t="s">
        <v>331</v>
      </c>
      <c r="H3211" s="17">
        <v>63658.615606704225</v>
      </c>
      <c r="I3211" s="48" t="s">
        <v>329</v>
      </c>
    </row>
    <row r="3212" spans="2:9" x14ac:dyDescent="0.3">
      <c r="B3212" s="16" t="s">
        <v>301</v>
      </c>
      <c r="C3212" s="16" t="s">
        <v>201</v>
      </c>
      <c r="D3212" s="16">
        <v>29</v>
      </c>
      <c r="E3212" s="16" t="s">
        <v>21</v>
      </c>
      <c r="F3212" s="16" t="s">
        <v>146</v>
      </c>
      <c r="G3212" s="87" t="s">
        <v>332</v>
      </c>
      <c r="H3212" s="17">
        <v>64159.371678340074</v>
      </c>
      <c r="I3212" s="48" t="s">
        <v>329</v>
      </c>
    </row>
    <row r="3213" spans="2:9" x14ac:dyDescent="0.3">
      <c r="B3213" s="16" t="s">
        <v>301</v>
      </c>
      <c r="C3213" s="16" t="s">
        <v>201</v>
      </c>
      <c r="D3213" s="16">
        <v>30</v>
      </c>
      <c r="E3213" s="16" t="s">
        <v>25</v>
      </c>
      <c r="F3213" s="16" t="s">
        <v>146</v>
      </c>
      <c r="G3213" s="87" t="s">
        <v>333</v>
      </c>
      <c r="H3213" s="17">
        <v>63721.210115658731</v>
      </c>
      <c r="I3213" s="48" t="s">
        <v>329</v>
      </c>
    </row>
    <row r="3214" spans="2:9" x14ac:dyDescent="0.3">
      <c r="B3214" s="16" t="s">
        <v>301</v>
      </c>
      <c r="C3214" s="16" t="s">
        <v>201</v>
      </c>
      <c r="D3214" s="16">
        <v>31</v>
      </c>
      <c r="E3214" s="16" t="s">
        <v>29</v>
      </c>
      <c r="F3214" s="16" t="s">
        <v>146</v>
      </c>
      <c r="G3214" s="87" t="s">
        <v>334</v>
      </c>
      <c r="H3214" s="17">
        <v>63470.832079840824</v>
      </c>
      <c r="I3214" s="48" t="s">
        <v>329</v>
      </c>
    </row>
    <row r="3215" spans="2:9" x14ac:dyDescent="0.3">
      <c r="B3215" s="16" t="s">
        <v>301</v>
      </c>
      <c r="C3215" s="16" t="s">
        <v>201</v>
      </c>
      <c r="D3215" s="16">
        <v>39</v>
      </c>
      <c r="E3215" s="16" t="s">
        <v>33</v>
      </c>
      <c r="F3215" s="16" t="s">
        <v>335</v>
      </c>
      <c r="G3215" s="87" t="s">
        <v>336</v>
      </c>
      <c r="H3215" s="17">
        <v>91.872976450849634</v>
      </c>
      <c r="I3215" s="48" t="s">
        <v>337</v>
      </c>
    </row>
    <row r="3216" spans="2:9" x14ac:dyDescent="0.3">
      <c r="B3216" s="16" t="s">
        <v>301</v>
      </c>
      <c r="C3216" s="16" t="s">
        <v>201</v>
      </c>
      <c r="D3216" s="16">
        <v>45</v>
      </c>
      <c r="E3216" s="16" t="s">
        <v>35</v>
      </c>
      <c r="F3216" s="16" t="s">
        <v>160</v>
      </c>
      <c r="G3216" s="87" t="s">
        <v>338</v>
      </c>
      <c r="H3216" s="17">
        <v>9520</v>
      </c>
      <c r="I3216" s="48" t="s">
        <v>327</v>
      </c>
    </row>
    <row r="3217" spans="2:9" x14ac:dyDescent="0.3">
      <c r="B3217" s="16" t="s">
        <v>301</v>
      </c>
      <c r="C3217" s="16" t="s">
        <v>201</v>
      </c>
      <c r="D3217" s="16">
        <v>66</v>
      </c>
      <c r="E3217" s="16" t="s">
        <v>37</v>
      </c>
      <c r="F3217" s="16" t="s">
        <v>160</v>
      </c>
      <c r="G3217" s="87" t="s">
        <v>339</v>
      </c>
      <c r="H3217" s="17">
        <v>4597.6138827154155</v>
      </c>
      <c r="I3217" s="48" t="s">
        <v>327</v>
      </c>
    </row>
    <row r="3218" spans="2:9" x14ac:dyDescent="0.3">
      <c r="B3218" s="16" t="s">
        <v>301</v>
      </c>
      <c r="C3218" s="16" t="s">
        <v>201</v>
      </c>
      <c r="D3218" s="16">
        <v>67</v>
      </c>
      <c r="E3218" s="16" t="s">
        <v>39</v>
      </c>
      <c r="F3218" s="16" t="s">
        <v>160</v>
      </c>
      <c r="G3218" s="87" t="s">
        <v>340</v>
      </c>
      <c r="H3218" s="17">
        <v>4597.6138827154155</v>
      </c>
      <c r="I3218" s="48" t="s">
        <v>327</v>
      </c>
    </row>
    <row r="3219" spans="2:9" x14ac:dyDescent="0.3">
      <c r="B3219" s="16" t="s">
        <v>301</v>
      </c>
      <c r="C3219" s="16" t="s">
        <v>201</v>
      </c>
      <c r="D3219" s="16">
        <v>77</v>
      </c>
      <c r="E3219" s="16" t="s">
        <v>41</v>
      </c>
      <c r="F3219" s="16" t="s">
        <v>160</v>
      </c>
      <c r="G3219" s="87" t="s">
        <v>341</v>
      </c>
      <c r="H3219" s="17">
        <v>1725</v>
      </c>
      <c r="I3219" s="48" t="s">
        <v>342</v>
      </c>
    </row>
    <row r="3220" spans="2:9" x14ac:dyDescent="0.3">
      <c r="B3220" s="16" t="s">
        <v>301</v>
      </c>
      <c r="C3220" s="16" t="s">
        <v>201</v>
      </c>
      <c r="D3220" s="16">
        <v>87</v>
      </c>
      <c r="E3220" s="16" t="s">
        <v>43</v>
      </c>
      <c r="F3220" s="16" t="s">
        <v>160</v>
      </c>
      <c r="G3220" s="87" t="s">
        <v>343</v>
      </c>
      <c r="H3220" s="17">
        <v>3622.9549999999999</v>
      </c>
      <c r="I3220" s="48" t="s">
        <v>342</v>
      </c>
    </row>
    <row r="3221" spans="2:9" x14ac:dyDescent="0.3">
      <c r="B3221" s="16" t="s">
        <v>301</v>
      </c>
      <c r="C3221" s="16" t="s">
        <v>201</v>
      </c>
      <c r="D3221" s="16">
        <v>102</v>
      </c>
      <c r="E3221" s="16" t="s">
        <v>45</v>
      </c>
      <c r="F3221" s="16" t="s">
        <v>160</v>
      </c>
      <c r="G3221" s="87" t="s">
        <v>344</v>
      </c>
      <c r="H3221" s="17">
        <v>626.2384918449718</v>
      </c>
      <c r="I3221" s="48" t="s">
        <v>342</v>
      </c>
    </row>
    <row r="3222" spans="2:9" x14ac:dyDescent="0.3">
      <c r="B3222" s="16" t="s">
        <v>301</v>
      </c>
      <c r="C3222" s="16" t="s">
        <v>201</v>
      </c>
      <c r="D3222" s="16">
        <v>113</v>
      </c>
      <c r="E3222" s="16" t="s">
        <v>47</v>
      </c>
      <c r="F3222" s="16" t="s">
        <v>146</v>
      </c>
      <c r="G3222" s="87" t="s">
        <v>345</v>
      </c>
      <c r="H3222" s="17">
        <v>689724</v>
      </c>
      <c r="I3222" s="48" t="s">
        <v>346</v>
      </c>
    </row>
    <row r="3223" spans="2:9" x14ac:dyDescent="0.3">
      <c r="B3223" s="16" t="s">
        <v>301</v>
      </c>
      <c r="C3223" s="16" t="s">
        <v>201</v>
      </c>
      <c r="D3223" s="16">
        <v>114</v>
      </c>
      <c r="E3223" s="16" t="s">
        <v>49</v>
      </c>
      <c r="F3223" s="16" t="s">
        <v>146</v>
      </c>
      <c r="G3223" s="87" t="s">
        <v>347</v>
      </c>
      <c r="H3223" s="17">
        <v>730184</v>
      </c>
      <c r="I3223" s="48" t="s">
        <v>346</v>
      </c>
    </row>
    <row r="3224" spans="2:9" x14ac:dyDescent="0.3">
      <c r="B3224" s="16" t="s">
        <v>301</v>
      </c>
      <c r="C3224" s="16" t="s">
        <v>201</v>
      </c>
      <c r="D3224" s="16">
        <v>118</v>
      </c>
      <c r="E3224" s="16" t="s">
        <v>51</v>
      </c>
      <c r="F3224" s="16" t="s">
        <v>146</v>
      </c>
      <c r="G3224" s="87" t="s">
        <v>348</v>
      </c>
      <c r="H3224" s="17">
        <v>583071</v>
      </c>
      <c r="I3224" s="48" t="s">
        <v>346</v>
      </c>
    </row>
    <row r="3225" spans="2:9" x14ac:dyDescent="0.3">
      <c r="B3225" s="16" t="s">
        <v>301</v>
      </c>
      <c r="C3225" s="16" t="s">
        <v>201</v>
      </c>
      <c r="D3225" s="16">
        <v>131</v>
      </c>
      <c r="E3225" s="16" t="s">
        <v>53</v>
      </c>
      <c r="F3225" s="16" t="s">
        <v>146</v>
      </c>
      <c r="G3225" s="87" t="s">
        <v>349</v>
      </c>
      <c r="H3225" s="17">
        <v>8106.4390986043773</v>
      </c>
      <c r="I3225" s="48" t="s">
        <v>337</v>
      </c>
    </row>
    <row r="3226" spans="2:9" x14ac:dyDescent="0.3">
      <c r="B3226" s="16" t="s">
        <v>301</v>
      </c>
      <c r="C3226" s="16" t="s">
        <v>201</v>
      </c>
      <c r="D3226" s="16">
        <v>137</v>
      </c>
      <c r="E3226" s="16" t="s">
        <v>55</v>
      </c>
      <c r="F3226" s="16" t="s">
        <v>160</v>
      </c>
      <c r="G3226" s="87" t="s">
        <v>350</v>
      </c>
      <c r="H3226" s="17">
        <v>8284.3754368187456</v>
      </c>
      <c r="I3226" s="48" t="s">
        <v>351</v>
      </c>
    </row>
    <row r="3227" spans="2:9" x14ac:dyDescent="0.3">
      <c r="B3227" s="16" t="s">
        <v>301</v>
      </c>
      <c r="C3227" s="16" t="s">
        <v>201</v>
      </c>
      <c r="D3227" s="16">
        <v>143</v>
      </c>
      <c r="E3227" s="16" t="s">
        <v>57</v>
      </c>
      <c r="F3227" s="16" t="s">
        <v>335</v>
      </c>
      <c r="G3227" s="87" t="s">
        <v>352</v>
      </c>
      <c r="H3227" s="17">
        <v>2688.02</v>
      </c>
      <c r="I3227" s="48" t="s">
        <v>342</v>
      </c>
    </row>
    <row r="3228" spans="2:9" x14ac:dyDescent="0.3">
      <c r="B3228" s="16" t="s">
        <v>301</v>
      </c>
      <c r="C3228" s="16" t="s">
        <v>201</v>
      </c>
      <c r="D3228" s="16">
        <v>155</v>
      </c>
      <c r="E3228" s="16" t="s">
        <v>59</v>
      </c>
      <c r="F3228" s="16" t="s">
        <v>147</v>
      </c>
      <c r="G3228" s="87" t="s">
        <v>353</v>
      </c>
      <c r="H3228" s="17">
        <v>37901.411865338319</v>
      </c>
      <c r="I3228" s="48" t="s">
        <v>354</v>
      </c>
    </row>
    <row r="3229" spans="2:9" x14ac:dyDescent="0.3">
      <c r="B3229" s="16" t="s">
        <v>301</v>
      </c>
      <c r="C3229" s="16" t="s">
        <v>201</v>
      </c>
      <c r="D3229" s="16">
        <v>156</v>
      </c>
      <c r="E3229" s="16" t="s">
        <v>61</v>
      </c>
      <c r="F3229" s="16" t="s">
        <v>147</v>
      </c>
      <c r="G3229" s="87" t="s">
        <v>355</v>
      </c>
      <c r="H3229" s="17">
        <v>13376.968893648824</v>
      </c>
      <c r="I3229" s="48" t="s">
        <v>354</v>
      </c>
    </row>
    <row r="3230" spans="2:9" x14ac:dyDescent="0.3">
      <c r="B3230" s="16" t="s">
        <v>301</v>
      </c>
      <c r="C3230" s="16" t="s">
        <v>201</v>
      </c>
      <c r="D3230" s="16">
        <v>222</v>
      </c>
      <c r="E3230" s="16" t="s">
        <v>63</v>
      </c>
      <c r="F3230" s="16" t="s">
        <v>146</v>
      </c>
      <c r="G3230" s="87" t="s">
        <v>356</v>
      </c>
      <c r="H3230" s="17">
        <v>76240.111906554346</v>
      </c>
      <c r="I3230" s="48" t="s">
        <v>329</v>
      </c>
    </row>
    <row r="3231" spans="2:9" x14ac:dyDescent="0.3">
      <c r="B3231" s="16" t="s">
        <v>301</v>
      </c>
      <c r="C3231" s="16" t="s">
        <v>201</v>
      </c>
      <c r="D3231" s="16">
        <v>224</v>
      </c>
      <c r="E3231" s="16" t="s">
        <v>65</v>
      </c>
      <c r="F3231" s="16" t="s">
        <v>146</v>
      </c>
      <c r="G3231" s="87" t="s">
        <v>357</v>
      </c>
      <c r="H3231" s="17">
        <v>76240.111906554346</v>
      </c>
      <c r="I3231" s="48" t="s">
        <v>329</v>
      </c>
    </row>
    <row r="3232" spans="2:9" x14ac:dyDescent="0.3">
      <c r="B3232" s="16" t="s">
        <v>301</v>
      </c>
      <c r="C3232" s="16" t="s">
        <v>201</v>
      </c>
      <c r="D3232" s="16">
        <v>229</v>
      </c>
      <c r="E3232" s="16" t="s">
        <v>67</v>
      </c>
      <c r="F3232" s="16" t="s">
        <v>146</v>
      </c>
      <c r="G3232" s="87" t="s">
        <v>358</v>
      </c>
      <c r="H3232" s="17">
        <v>29669.797244422633</v>
      </c>
      <c r="I3232" s="48" t="s">
        <v>329</v>
      </c>
    </row>
    <row r="3233" spans="2:9" x14ac:dyDescent="0.3">
      <c r="B3233" s="16" t="s">
        <v>301</v>
      </c>
      <c r="C3233" s="16" t="s">
        <v>201</v>
      </c>
      <c r="D3233" s="16">
        <v>232</v>
      </c>
      <c r="E3233" s="16" t="s">
        <v>69</v>
      </c>
      <c r="F3233" s="16" t="s">
        <v>146</v>
      </c>
      <c r="G3233" s="87" t="s">
        <v>359</v>
      </c>
      <c r="H3233" s="17">
        <v>42969.72000153589</v>
      </c>
      <c r="I3233" s="48" t="s">
        <v>329</v>
      </c>
    </row>
    <row r="3234" spans="2:9" x14ac:dyDescent="0.3">
      <c r="B3234" s="16" t="s">
        <v>301</v>
      </c>
      <c r="C3234" s="16" t="s">
        <v>201</v>
      </c>
      <c r="D3234" s="16">
        <v>237</v>
      </c>
      <c r="E3234" s="16" t="s">
        <v>70</v>
      </c>
      <c r="F3234" s="16" t="s">
        <v>146</v>
      </c>
      <c r="G3234" s="87" t="s">
        <v>360</v>
      </c>
      <c r="H3234" s="17">
        <v>63846.399133567684</v>
      </c>
      <c r="I3234" s="48" t="s">
        <v>329</v>
      </c>
    </row>
    <row r="3235" spans="2:9" x14ac:dyDescent="0.3">
      <c r="B3235" s="16" t="s">
        <v>301</v>
      </c>
      <c r="C3235" s="16" t="s">
        <v>201</v>
      </c>
      <c r="D3235" s="16">
        <v>238</v>
      </c>
      <c r="E3235" s="16" t="s">
        <v>71</v>
      </c>
      <c r="F3235" s="16" t="s">
        <v>146</v>
      </c>
      <c r="G3235" s="87" t="s">
        <v>361</v>
      </c>
      <c r="H3235" s="17">
        <v>63846.399133567684</v>
      </c>
      <c r="I3235" s="48" t="s">
        <v>329</v>
      </c>
    </row>
    <row r="3236" spans="2:9" x14ac:dyDescent="0.3">
      <c r="B3236" s="16" t="s">
        <v>301</v>
      </c>
      <c r="C3236" s="16" t="s">
        <v>201</v>
      </c>
      <c r="D3236" s="16">
        <v>241</v>
      </c>
      <c r="E3236" s="16" t="s">
        <v>72</v>
      </c>
      <c r="F3236" s="16" t="s">
        <v>146</v>
      </c>
      <c r="G3236" s="87" t="s">
        <v>362</v>
      </c>
      <c r="H3236" s="17">
        <v>37243.732827914486</v>
      </c>
      <c r="I3236" s="48" t="s">
        <v>329</v>
      </c>
    </row>
    <row r="3237" spans="2:9" x14ac:dyDescent="0.3">
      <c r="B3237" s="16" t="s">
        <v>301</v>
      </c>
      <c r="C3237" s="16" t="s">
        <v>201</v>
      </c>
      <c r="D3237" s="16">
        <v>242</v>
      </c>
      <c r="E3237" s="16" t="s">
        <v>73</v>
      </c>
      <c r="F3237" s="16" t="s">
        <v>146</v>
      </c>
      <c r="G3237" s="87" t="s">
        <v>363</v>
      </c>
      <c r="H3237" s="17">
        <v>37243.732827914486</v>
      </c>
      <c r="I3237" s="48" t="s">
        <v>329</v>
      </c>
    </row>
    <row r="3238" spans="2:9" x14ac:dyDescent="0.3">
      <c r="B3238" s="16" t="s">
        <v>301</v>
      </c>
      <c r="C3238" s="16" t="s">
        <v>201</v>
      </c>
      <c r="D3238" s="16">
        <v>245</v>
      </c>
      <c r="E3238" s="16" t="s">
        <v>74</v>
      </c>
      <c r="F3238" s="16" t="s">
        <v>146</v>
      </c>
      <c r="G3238" s="87" t="s">
        <v>364</v>
      </c>
      <c r="H3238" s="17">
        <v>29419.419208604708</v>
      </c>
      <c r="I3238" s="48" t="s">
        <v>329</v>
      </c>
    </row>
    <row r="3239" spans="2:9" x14ac:dyDescent="0.3">
      <c r="B3239" s="16" t="s">
        <v>301</v>
      </c>
      <c r="C3239" s="16" t="s">
        <v>201</v>
      </c>
      <c r="D3239" s="16">
        <v>273</v>
      </c>
      <c r="E3239" s="16" t="s">
        <v>75</v>
      </c>
      <c r="F3239" s="16" t="s">
        <v>146</v>
      </c>
      <c r="G3239" s="87" t="s">
        <v>365</v>
      </c>
      <c r="H3239" s="17">
        <v>525200.19591665908</v>
      </c>
      <c r="I3239" s="48" t="s">
        <v>346</v>
      </c>
    </row>
    <row r="3240" spans="2:9" x14ac:dyDescent="0.3">
      <c r="B3240" s="16" t="s">
        <v>301</v>
      </c>
      <c r="C3240" s="16" t="s">
        <v>201</v>
      </c>
      <c r="D3240" s="16">
        <v>284</v>
      </c>
      <c r="E3240" s="16" t="s">
        <v>76</v>
      </c>
      <c r="F3240" s="16" t="s">
        <v>146</v>
      </c>
      <c r="G3240" s="87" t="s">
        <v>366</v>
      </c>
      <c r="H3240" s="17">
        <v>57461.759220210908</v>
      </c>
      <c r="I3240" s="48" t="s">
        <v>329</v>
      </c>
    </row>
    <row r="3241" spans="2:9" x14ac:dyDescent="0.3">
      <c r="B3241" s="16" t="s">
        <v>301</v>
      </c>
      <c r="C3241" s="16" t="s">
        <v>201</v>
      </c>
      <c r="D3241" s="16">
        <v>304</v>
      </c>
      <c r="E3241" s="16" t="s">
        <v>77</v>
      </c>
      <c r="F3241" s="16" t="s">
        <v>165</v>
      </c>
      <c r="G3241" s="87" t="s">
        <v>367</v>
      </c>
      <c r="H3241" s="17">
        <v>1491.1119185291211</v>
      </c>
      <c r="I3241" s="48" t="s">
        <v>368</v>
      </c>
    </row>
    <row r="3242" spans="2:9" x14ac:dyDescent="0.3">
      <c r="B3242" s="16" t="s">
        <v>301</v>
      </c>
      <c r="C3242" s="16" t="s">
        <v>201</v>
      </c>
      <c r="D3242" s="16">
        <v>305</v>
      </c>
      <c r="E3242" s="16" t="s">
        <v>78</v>
      </c>
      <c r="F3242" s="16" t="s">
        <v>165</v>
      </c>
      <c r="G3242" s="87" t="s">
        <v>369</v>
      </c>
      <c r="H3242" s="17">
        <v>10741.705465751824</v>
      </c>
      <c r="I3242" s="48" t="s">
        <v>368</v>
      </c>
    </row>
    <row r="3243" spans="2:9" x14ac:dyDescent="0.3">
      <c r="B3243" s="16" t="s">
        <v>301</v>
      </c>
      <c r="C3243" s="16" t="s">
        <v>201</v>
      </c>
      <c r="D3243" s="20">
        <v>426</v>
      </c>
      <c r="E3243" s="20" t="s">
        <v>79</v>
      </c>
      <c r="F3243" s="20" t="s">
        <v>146</v>
      </c>
      <c r="G3243" s="88" t="s">
        <v>370</v>
      </c>
      <c r="H3243" s="21">
        <v>66457.20292131562</v>
      </c>
      <c r="I3243" s="49" t="s">
        <v>329</v>
      </c>
    </row>
    <row r="3244" spans="2:9" x14ac:dyDescent="0.3">
      <c r="B3244" s="16" t="s">
        <v>301</v>
      </c>
      <c r="C3244" s="16" t="s">
        <v>259</v>
      </c>
      <c r="D3244" s="16">
        <v>4</v>
      </c>
      <c r="E3244" s="16" t="s">
        <v>5</v>
      </c>
      <c r="F3244" s="16" t="s">
        <v>160</v>
      </c>
      <c r="G3244" s="87" t="s">
        <v>326</v>
      </c>
      <c r="H3244" s="17">
        <v>4893.8171823003822</v>
      </c>
      <c r="I3244" s="48" t="s">
        <v>327</v>
      </c>
    </row>
    <row r="3245" spans="2:9" x14ac:dyDescent="0.3">
      <c r="B3245" s="16" t="s">
        <v>301</v>
      </c>
      <c r="C3245" s="16" t="s">
        <v>259</v>
      </c>
      <c r="D3245" s="16">
        <v>17</v>
      </c>
      <c r="E3245" s="16" t="s">
        <v>9</v>
      </c>
      <c r="F3245" s="16" t="s">
        <v>146</v>
      </c>
      <c r="G3245" s="87" t="s">
        <v>328</v>
      </c>
      <c r="H3245" s="17">
        <v>38733.482141031069</v>
      </c>
      <c r="I3245" s="48" t="s">
        <v>329</v>
      </c>
    </row>
    <row r="3246" spans="2:9" x14ac:dyDescent="0.3">
      <c r="B3246" s="16" t="s">
        <v>301</v>
      </c>
      <c r="C3246" s="16" t="s">
        <v>259</v>
      </c>
      <c r="D3246" s="16">
        <v>21</v>
      </c>
      <c r="E3246" s="16" t="s">
        <v>13</v>
      </c>
      <c r="F3246" s="16" t="s">
        <v>146</v>
      </c>
      <c r="G3246" s="87" t="s">
        <v>330</v>
      </c>
      <c r="H3246" s="17">
        <v>75681.663714831622</v>
      </c>
      <c r="I3246" s="48" t="s">
        <v>329</v>
      </c>
    </row>
    <row r="3247" spans="2:9" x14ac:dyDescent="0.3">
      <c r="B3247" s="16" t="s">
        <v>301</v>
      </c>
      <c r="C3247" s="16" t="s">
        <v>259</v>
      </c>
      <c r="D3247" s="16">
        <v>28</v>
      </c>
      <c r="E3247" s="16" t="s">
        <v>17</v>
      </c>
      <c r="F3247" s="16" t="s">
        <v>146</v>
      </c>
      <c r="G3247" s="87" t="s">
        <v>331</v>
      </c>
      <c r="H3247" s="17">
        <v>87150.334817319861</v>
      </c>
      <c r="I3247" s="48" t="s">
        <v>329</v>
      </c>
    </row>
    <row r="3248" spans="2:9" x14ac:dyDescent="0.3">
      <c r="B3248" s="16" t="s">
        <v>301</v>
      </c>
      <c r="C3248" s="16" t="s">
        <v>259</v>
      </c>
      <c r="D3248" s="16">
        <v>29</v>
      </c>
      <c r="E3248" s="16" t="s">
        <v>21</v>
      </c>
      <c r="F3248" s="16" t="s">
        <v>146</v>
      </c>
      <c r="G3248" s="87" t="s">
        <v>332</v>
      </c>
      <c r="H3248" s="17">
        <v>87150.334817319861</v>
      </c>
      <c r="I3248" s="48" t="s">
        <v>329</v>
      </c>
    </row>
    <row r="3249" spans="2:9" x14ac:dyDescent="0.3">
      <c r="B3249" s="16" t="s">
        <v>301</v>
      </c>
      <c r="C3249" s="16" t="s">
        <v>259</v>
      </c>
      <c r="D3249" s="16">
        <v>30</v>
      </c>
      <c r="E3249" s="16" t="s">
        <v>25</v>
      </c>
      <c r="F3249" s="16" t="s">
        <v>146</v>
      </c>
      <c r="G3249" s="87" t="s">
        <v>333</v>
      </c>
      <c r="H3249" s="17">
        <v>87150.334817319861</v>
      </c>
      <c r="I3249" s="48" t="s">
        <v>329</v>
      </c>
    </row>
    <row r="3250" spans="2:9" x14ac:dyDescent="0.3">
      <c r="B3250" s="16" t="s">
        <v>301</v>
      </c>
      <c r="C3250" s="16" t="s">
        <v>259</v>
      </c>
      <c r="D3250" s="16">
        <v>31</v>
      </c>
      <c r="E3250" s="16" t="s">
        <v>29</v>
      </c>
      <c r="F3250" s="16" t="s">
        <v>146</v>
      </c>
      <c r="G3250" s="87" t="s">
        <v>334</v>
      </c>
      <c r="H3250" s="17">
        <v>87150.334817319861</v>
      </c>
      <c r="I3250" s="48" t="s">
        <v>329</v>
      </c>
    </row>
    <row r="3251" spans="2:9" x14ac:dyDescent="0.3">
      <c r="B3251" s="16" t="s">
        <v>301</v>
      </c>
      <c r="C3251" s="16" t="s">
        <v>259</v>
      </c>
      <c r="D3251" s="16">
        <v>39</v>
      </c>
      <c r="E3251" s="16" t="s">
        <v>33</v>
      </c>
      <c r="F3251" s="16" t="s">
        <v>335</v>
      </c>
      <c r="G3251" s="87" t="s">
        <v>336</v>
      </c>
      <c r="H3251" s="17">
        <v>91.872976450849634</v>
      </c>
      <c r="I3251" s="48" t="s">
        <v>337</v>
      </c>
    </row>
    <row r="3252" spans="2:9" x14ac:dyDescent="0.3">
      <c r="B3252" s="16" t="s">
        <v>301</v>
      </c>
      <c r="C3252" s="16" t="s">
        <v>259</v>
      </c>
      <c r="D3252" s="16">
        <v>45</v>
      </c>
      <c r="E3252" s="16" t="s">
        <v>35</v>
      </c>
      <c r="F3252" s="16" t="s">
        <v>160</v>
      </c>
      <c r="G3252" s="87" t="s">
        <v>338</v>
      </c>
      <c r="H3252" s="17">
        <v>9520</v>
      </c>
      <c r="I3252" s="48" t="s">
        <v>327</v>
      </c>
    </row>
    <row r="3253" spans="2:9" x14ac:dyDescent="0.3">
      <c r="B3253" s="16" t="s">
        <v>301</v>
      </c>
      <c r="C3253" s="16" t="s">
        <v>259</v>
      </c>
      <c r="D3253" s="16">
        <v>66</v>
      </c>
      <c r="E3253" s="16" t="s">
        <v>37</v>
      </c>
      <c r="F3253" s="16" t="s">
        <v>160</v>
      </c>
      <c r="G3253" s="87" t="s">
        <v>339</v>
      </c>
      <c r="H3253" s="17">
        <v>4597.6138827154155</v>
      </c>
      <c r="I3253" s="48" t="s">
        <v>327</v>
      </c>
    </row>
    <row r="3254" spans="2:9" x14ac:dyDescent="0.3">
      <c r="B3254" s="16" t="s">
        <v>301</v>
      </c>
      <c r="C3254" s="16" t="s">
        <v>259</v>
      </c>
      <c r="D3254" s="16">
        <v>67</v>
      </c>
      <c r="E3254" s="16" t="s">
        <v>39</v>
      </c>
      <c r="F3254" s="16" t="s">
        <v>160</v>
      </c>
      <c r="G3254" s="87" t="s">
        <v>340</v>
      </c>
      <c r="H3254" s="17">
        <v>4597.6138827154155</v>
      </c>
      <c r="I3254" s="48" t="s">
        <v>327</v>
      </c>
    </row>
    <row r="3255" spans="2:9" x14ac:dyDescent="0.3">
      <c r="B3255" s="16" t="s">
        <v>301</v>
      </c>
      <c r="C3255" s="16" t="s">
        <v>259</v>
      </c>
      <c r="D3255" s="16">
        <v>77</v>
      </c>
      <c r="E3255" s="16" t="s">
        <v>41</v>
      </c>
      <c r="F3255" s="16" t="s">
        <v>160</v>
      </c>
      <c r="G3255" s="87" t="s">
        <v>341</v>
      </c>
      <c r="H3255" s="17">
        <v>1050.6244919074718</v>
      </c>
      <c r="I3255" s="48" t="s">
        <v>342</v>
      </c>
    </row>
    <row r="3256" spans="2:9" x14ac:dyDescent="0.3">
      <c r="B3256" s="16" t="s">
        <v>301</v>
      </c>
      <c r="C3256" s="16" t="s">
        <v>259</v>
      </c>
      <c r="D3256" s="16">
        <v>87</v>
      </c>
      <c r="E3256" s="16" t="s">
        <v>43</v>
      </c>
      <c r="F3256" s="16" t="s">
        <v>160</v>
      </c>
      <c r="G3256" s="87" t="s">
        <v>343</v>
      </c>
      <c r="H3256" s="17">
        <v>3622.9549999999999</v>
      </c>
      <c r="I3256" s="48" t="s">
        <v>342</v>
      </c>
    </row>
    <row r="3257" spans="2:9" x14ac:dyDescent="0.3">
      <c r="B3257" s="16" t="s">
        <v>301</v>
      </c>
      <c r="C3257" s="16" t="s">
        <v>259</v>
      </c>
      <c r="D3257" s="16">
        <v>102</v>
      </c>
      <c r="E3257" s="16" t="s">
        <v>45</v>
      </c>
      <c r="F3257" s="16" t="s">
        <v>160</v>
      </c>
      <c r="G3257" s="87" t="s">
        <v>344</v>
      </c>
      <c r="H3257" s="17">
        <v>667.10096794893411</v>
      </c>
      <c r="I3257" s="48" t="s">
        <v>342</v>
      </c>
    </row>
    <row r="3258" spans="2:9" x14ac:dyDescent="0.3">
      <c r="B3258" s="16" t="s">
        <v>301</v>
      </c>
      <c r="C3258" s="16" t="s">
        <v>259</v>
      </c>
      <c r="D3258" s="16">
        <v>113</v>
      </c>
      <c r="E3258" s="16" t="s">
        <v>47</v>
      </c>
      <c r="F3258" s="16" t="s">
        <v>146</v>
      </c>
      <c r="G3258" s="87" t="s">
        <v>345</v>
      </c>
      <c r="H3258" s="17">
        <v>689724</v>
      </c>
      <c r="I3258" s="48" t="s">
        <v>346</v>
      </c>
    </row>
    <row r="3259" spans="2:9" x14ac:dyDescent="0.3">
      <c r="B3259" s="16" t="s">
        <v>301</v>
      </c>
      <c r="C3259" s="16" t="s">
        <v>259</v>
      </c>
      <c r="D3259" s="16">
        <v>114</v>
      </c>
      <c r="E3259" s="16" t="s">
        <v>49</v>
      </c>
      <c r="F3259" s="16" t="s">
        <v>146</v>
      </c>
      <c r="G3259" s="87" t="s">
        <v>347</v>
      </c>
      <c r="H3259" s="17">
        <v>730184</v>
      </c>
      <c r="I3259" s="48" t="s">
        <v>346</v>
      </c>
    </row>
    <row r="3260" spans="2:9" x14ac:dyDescent="0.3">
      <c r="B3260" s="16" t="s">
        <v>301</v>
      </c>
      <c r="C3260" s="16" t="s">
        <v>259</v>
      </c>
      <c r="D3260" s="16">
        <v>118</v>
      </c>
      <c r="E3260" s="16" t="s">
        <v>51</v>
      </c>
      <c r="F3260" s="16" t="s">
        <v>146</v>
      </c>
      <c r="G3260" s="87" t="s">
        <v>348</v>
      </c>
      <c r="H3260" s="17">
        <v>583071</v>
      </c>
      <c r="I3260" s="48" t="s">
        <v>346</v>
      </c>
    </row>
    <row r="3261" spans="2:9" x14ac:dyDescent="0.3">
      <c r="B3261" s="16" t="s">
        <v>301</v>
      </c>
      <c r="C3261" s="16" t="s">
        <v>259</v>
      </c>
      <c r="D3261" s="16">
        <v>131</v>
      </c>
      <c r="E3261" s="16" t="s">
        <v>53</v>
      </c>
      <c r="F3261" s="16" t="s">
        <v>146</v>
      </c>
      <c r="G3261" s="87" t="s">
        <v>349</v>
      </c>
      <c r="H3261" s="17">
        <v>8106.4390986043773</v>
      </c>
      <c r="I3261" s="48" t="s">
        <v>337</v>
      </c>
    </row>
    <row r="3262" spans="2:9" x14ac:dyDescent="0.3">
      <c r="B3262" s="16" t="s">
        <v>301</v>
      </c>
      <c r="C3262" s="16" t="s">
        <v>259</v>
      </c>
      <c r="D3262" s="16">
        <v>137</v>
      </c>
      <c r="E3262" s="16" t="s">
        <v>55</v>
      </c>
      <c r="F3262" s="16" t="s">
        <v>160</v>
      </c>
      <c r="G3262" s="87" t="s">
        <v>350</v>
      </c>
      <c r="H3262" s="17">
        <v>11634.615623383344</v>
      </c>
      <c r="I3262" s="48" t="s">
        <v>351</v>
      </c>
    </row>
    <row r="3263" spans="2:9" x14ac:dyDescent="0.3">
      <c r="B3263" s="16" t="s">
        <v>301</v>
      </c>
      <c r="C3263" s="16" t="s">
        <v>259</v>
      </c>
      <c r="D3263" s="16">
        <v>143</v>
      </c>
      <c r="E3263" s="16" t="s">
        <v>57</v>
      </c>
      <c r="F3263" s="16" t="s">
        <v>335</v>
      </c>
      <c r="G3263" s="87" t="s">
        <v>352</v>
      </c>
      <c r="H3263" s="17">
        <v>2688.02</v>
      </c>
      <c r="I3263" s="48" t="s">
        <v>342</v>
      </c>
    </row>
    <row r="3264" spans="2:9" x14ac:dyDescent="0.3">
      <c r="B3264" s="16" t="s">
        <v>301</v>
      </c>
      <c r="C3264" s="16" t="s">
        <v>259</v>
      </c>
      <c r="D3264" s="16">
        <v>155</v>
      </c>
      <c r="E3264" s="16" t="s">
        <v>59</v>
      </c>
      <c r="F3264" s="16" t="s">
        <v>147</v>
      </c>
      <c r="G3264" s="87" t="s">
        <v>353</v>
      </c>
      <c r="H3264" s="17">
        <v>37901.411865338319</v>
      </c>
      <c r="I3264" s="48" t="s">
        <v>354</v>
      </c>
    </row>
    <row r="3265" spans="2:9" x14ac:dyDescent="0.3">
      <c r="B3265" s="16" t="s">
        <v>301</v>
      </c>
      <c r="C3265" s="16" t="s">
        <v>259</v>
      </c>
      <c r="D3265" s="16">
        <v>156</v>
      </c>
      <c r="E3265" s="16" t="s">
        <v>61</v>
      </c>
      <c r="F3265" s="16" t="s">
        <v>147</v>
      </c>
      <c r="G3265" s="87" t="s">
        <v>355</v>
      </c>
      <c r="H3265" s="17">
        <v>13376.968893648824</v>
      </c>
      <c r="I3265" s="48" t="s">
        <v>354</v>
      </c>
    </row>
    <row r="3266" spans="2:9" x14ac:dyDescent="0.3">
      <c r="B3266" s="16" t="s">
        <v>301</v>
      </c>
      <c r="C3266" s="16" t="s">
        <v>259</v>
      </c>
      <c r="D3266" s="16">
        <v>222</v>
      </c>
      <c r="E3266" s="16" t="s">
        <v>63</v>
      </c>
      <c r="F3266" s="16" t="s">
        <v>146</v>
      </c>
      <c r="G3266" s="87" t="s">
        <v>356</v>
      </c>
      <c r="H3266" s="17">
        <v>76240.111906554346</v>
      </c>
      <c r="I3266" s="48" t="s">
        <v>329</v>
      </c>
    </row>
    <row r="3267" spans="2:9" x14ac:dyDescent="0.3">
      <c r="B3267" s="16" t="s">
        <v>301</v>
      </c>
      <c r="C3267" s="16" t="s">
        <v>259</v>
      </c>
      <c r="D3267" s="16">
        <v>224</v>
      </c>
      <c r="E3267" s="16" t="s">
        <v>65</v>
      </c>
      <c r="F3267" s="16" t="s">
        <v>146</v>
      </c>
      <c r="G3267" s="87" t="s">
        <v>357</v>
      </c>
      <c r="H3267" s="17">
        <v>76240.111906554346</v>
      </c>
      <c r="I3267" s="48" t="s">
        <v>329</v>
      </c>
    </row>
    <row r="3268" spans="2:9" x14ac:dyDescent="0.3">
      <c r="B3268" s="16" t="s">
        <v>301</v>
      </c>
      <c r="C3268" s="16" t="s">
        <v>259</v>
      </c>
      <c r="D3268" s="16">
        <v>229</v>
      </c>
      <c r="E3268" s="16" t="s">
        <v>67</v>
      </c>
      <c r="F3268" s="16" t="s">
        <v>146</v>
      </c>
      <c r="G3268" s="87" t="s">
        <v>358</v>
      </c>
      <c r="H3268" s="17">
        <v>23462.925736496585</v>
      </c>
      <c r="I3268" s="48" t="s">
        <v>329</v>
      </c>
    </row>
    <row r="3269" spans="2:9" x14ac:dyDescent="0.3">
      <c r="B3269" s="16" t="s">
        <v>301</v>
      </c>
      <c r="C3269" s="16" t="s">
        <v>259</v>
      </c>
      <c r="D3269" s="16">
        <v>232</v>
      </c>
      <c r="E3269" s="16" t="s">
        <v>69</v>
      </c>
      <c r="F3269" s="16" t="s">
        <v>146</v>
      </c>
      <c r="G3269" s="87" t="s">
        <v>359</v>
      </c>
      <c r="H3269" s="17">
        <v>43315.400196498857</v>
      </c>
      <c r="I3269" s="48" t="s">
        <v>329</v>
      </c>
    </row>
    <row r="3270" spans="2:9" x14ac:dyDescent="0.3">
      <c r="B3270" s="16" t="s">
        <v>301</v>
      </c>
      <c r="C3270" s="16" t="s">
        <v>259</v>
      </c>
      <c r="D3270" s="16">
        <v>237</v>
      </c>
      <c r="E3270" s="16" t="s">
        <v>70</v>
      </c>
      <c r="F3270" s="16" t="s">
        <v>146</v>
      </c>
      <c r="G3270" s="87" t="s">
        <v>360</v>
      </c>
      <c r="H3270" s="17">
        <v>43315.400196498857</v>
      </c>
      <c r="I3270" s="48" t="s">
        <v>329</v>
      </c>
    </row>
    <row r="3271" spans="2:9" x14ac:dyDescent="0.3">
      <c r="B3271" s="16" t="s">
        <v>301</v>
      </c>
      <c r="C3271" s="16" t="s">
        <v>259</v>
      </c>
      <c r="D3271" s="16">
        <v>238</v>
      </c>
      <c r="E3271" s="16" t="s">
        <v>71</v>
      </c>
      <c r="F3271" s="16" t="s">
        <v>146</v>
      </c>
      <c r="G3271" s="87" t="s">
        <v>361</v>
      </c>
      <c r="H3271" s="17">
        <v>43315.400196498857</v>
      </c>
      <c r="I3271" s="48" t="s">
        <v>329</v>
      </c>
    </row>
    <row r="3272" spans="2:9" x14ac:dyDescent="0.3">
      <c r="B3272" s="16" t="s">
        <v>301</v>
      </c>
      <c r="C3272" s="16" t="s">
        <v>259</v>
      </c>
      <c r="D3272" s="16">
        <v>241</v>
      </c>
      <c r="E3272" s="16" t="s">
        <v>72</v>
      </c>
      <c r="F3272" s="16" t="s">
        <v>146</v>
      </c>
      <c r="G3272" s="87" t="s">
        <v>362</v>
      </c>
      <c r="H3272" s="17">
        <v>37243.732827914486</v>
      </c>
      <c r="I3272" s="48" t="s">
        <v>329</v>
      </c>
    </row>
    <row r="3273" spans="2:9" x14ac:dyDescent="0.3">
      <c r="B3273" s="16" t="s">
        <v>301</v>
      </c>
      <c r="C3273" s="16" t="s">
        <v>259</v>
      </c>
      <c r="D3273" s="16">
        <v>242</v>
      </c>
      <c r="E3273" s="16" t="s">
        <v>73</v>
      </c>
      <c r="F3273" s="16" t="s">
        <v>146</v>
      </c>
      <c r="G3273" s="87" t="s">
        <v>363</v>
      </c>
      <c r="H3273" s="17">
        <v>37243.732827914486</v>
      </c>
      <c r="I3273" s="48" t="s">
        <v>329</v>
      </c>
    </row>
    <row r="3274" spans="2:9" x14ac:dyDescent="0.3">
      <c r="B3274" s="16" t="s">
        <v>301</v>
      </c>
      <c r="C3274" s="16" t="s">
        <v>259</v>
      </c>
      <c r="D3274" s="16">
        <v>245</v>
      </c>
      <c r="E3274" s="16" t="s">
        <v>74</v>
      </c>
      <c r="F3274" s="16" t="s">
        <v>146</v>
      </c>
      <c r="G3274" s="87" t="s">
        <v>364</v>
      </c>
      <c r="H3274" s="17">
        <v>16253.160889808589</v>
      </c>
      <c r="I3274" s="48" t="s">
        <v>329</v>
      </c>
    </row>
    <row r="3275" spans="2:9" x14ac:dyDescent="0.3">
      <c r="B3275" s="16" t="s">
        <v>301</v>
      </c>
      <c r="C3275" s="16" t="s">
        <v>259</v>
      </c>
      <c r="D3275" s="16">
        <v>273</v>
      </c>
      <c r="E3275" s="16" t="s">
        <v>75</v>
      </c>
      <c r="F3275" s="16" t="s">
        <v>146</v>
      </c>
      <c r="G3275" s="87" t="s">
        <v>365</v>
      </c>
      <c r="H3275" s="17">
        <v>525200.19591665908</v>
      </c>
      <c r="I3275" s="48" t="s">
        <v>346</v>
      </c>
    </row>
    <row r="3276" spans="2:9" x14ac:dyDescent="0.3">
      <c r="B3276" s="16" t="s">
        <v>301</v>
      </c>
      <c r="C3276" s="16" t="s">
        <v>259</v>
      </c>
      <c r="D3276" s="16">
        <v>284</v>
      </c>
      <c r="E3276" s="16" t="s">
        <v>76</v>
      </c>
      <c r="F3276" s="16" t="s">
        <v>146</v>
      </c>
      <c r="G3276" s="87" t="s">
        <v>366</v>
      </c>
      <c r="H3276" s="17">
        <v>43758.510087946204</v>
      </c>
      <c r="I3276" s="48" t="s">
        <v>329</v>
      </c>
    </row>
    <row r="3277" spans="2:9" x14ac:dyDescent="0.3">
      <c r="B3277" s="16" t="s">
        <v>301</v>
      </c>
      <c r="C3277" s="16" t="s">
        <v>259</v>
      </c>
      <c r="D3277" s="16">
        <v>304</v>
      </c>
      <c r="E3277" s="16" t="s">
        <v>77</v>
      </c>
      <c r="F3277" s="16" t="s">
        <v>165</v>
      </c>
      <c r="G3277" s="87" t="s">
        <v>367</v>
      </c>
      <c r="H3277" s="17">
        <v>1491.1119185291211</v>
      </c>
      <c r="I3277" s="48" t="s">
        <v>368</v>
      </c>
    </row>
    <row r="3278" spans="2:9" x14ac:dyDescent="0.3">
      <c r="B3278" s="16" t="s">
        <v>301</v>
      </c>
      <c r="C3278" s="16" t="s">
        <v>259</v>
      </c>
      <c r="D3278" s="16">
        <v>305</v>
      </c>
      <c r="E3278" s="16" t="s">
        <v>78</v>
      </c>
      <c r="F3278" s="16" t="s">
        <v>165</v>
      </c>
      <c r="G3278" s="87" t="s">
        <v>369</v>
      </c>
      <c r="H3278" s="17">
        <v>10741.705465751824</v>
      </c>
      <c r="I3278" s="48" t="s">
        <v>368</v>
      </c>
    </row>
    <row r="3279" spans="2:9" x14ac:dyDescent="0.3">
      <c r="B3279" s="16" t="s">
        <v>301</v>
      </c>
      <c r="C3279" s="16" t="s">
        <v>259</v>
      </c>
      <c r="D3279" s="20">
        <v>426</v>
      </c>
      <c r="E3279" s="20" t="s">
        <v>79</v>
      </c>
      <c r="F3279" s="20" t="s">
        <v>146</v>
      </c>
      <c r="G3279" s="88" t="s">
        <v>370</v>
      </c>
      <c r="H3279" s="21">
        <v>66457.20292131562</v>
      </c>
      <c r="I3279" s="49" t="s">
        <v>329</v>
      </c>
    </row>
    <row r="3280" spans="2:9" x14ac:dyDescent="0.3">
      <c r="B3280" s="16" t="s">
        <v>301</v>
      </c>
      <c r="C3280" s="16" t="s">
        <v>208</v>
      </c>
      <c r="D3280" s="16">
        <v>4</v>
      </c>
      <c r="E3280" s="16" t="s">
        <v>5</v>
      </c>
      <c r="F3280" s="16" t="s">
        <v>160</v>
      </c>
      <c r="G3280" s="87" t="s">
        <v>326</v>
      </c>
      <c r="H3280" s="17">
        <v>4893.8171823003822</v>
      </c>
      <c r="I3280" s="48" t="s">
        <v>327</v>
      </c>
    </row>
    <row r="3281" spans="2:9" x14ac:dyDescent="0.3">
      <c r="B3281" s="16" t="s">
        <v>301</v>
      </c>
      <c r="C3281" s="16" t="s">
        <v>208</v>
      </c>
      <c r="D3281" s="16">
        <v>17</v>
      </c>
      <c r="E3281" s="16" t="s">
        <v>9</v>
      </c>
      <c r="F3281" s="16" t="s">
        <v>146</v>
      </c>
      <c r="G3281" s="87" t="s">
        <v>328</v>
      </c>
      <c r="H3281" s="17">
        <v>73360.764494648378</v>
      </c>
      <c r="I3281" s="48" t="s">
        <v>329</v>
      </c>
    </row>
    <row r="3282" spans="2:9" x14ac:dyDescent="0.3">
      <c r="B3282" s="16" t="s">
        <v>301</v>
      </c>
      <c r="C3282" s="16" t="s">
        <v>208</v>
      </c>
      <c r="D3282" s="16">
        <v>21</v>
      </c>
      <c r="E3282" s="16" t="s">
        <v>13</v>
      </c>
      <c r="F3282" s="16" t="s">
        <v>146</v>
      </c>
      <c r="G3282" s="87" t="s">
        <v>330</v>
      </c>
      <c r="H3282" s="17">
        <v>83165.141894705448</v>
      </c>
      <c r="I3282" s="48" t="s">
        <v>329</v>
      </c>
    </row>
    <row r="3283" spans="2:9" x14ac:dyDescent="0.3">
      <c r="B3283" s="16" t="s">
        <v>301</v>
      </c>
      <c r="C3283" s="16" t="s">
        <v>208</v>
      </c>
      <c r="D3283" s="16">
        <v>28</v>
      </c>
      <c r="E3283" s="16" t="s">
        <v>17</v>
      </c>
      <c r="F3283" s="16" t="s">
        <v>146</v>
      </c>
      <c r="G3283" s="87" t="s">
        <v>331</v>
      </c>
      <c r="H3283" s="17">
        <v>63846.399133567684</v>
      </c>
      <c r="I3283" s="48" t="s">
        <v>329</v>
      </c>
    </row>
    <row r="3284" spans="2:9" x14ac:dyDescent="0.3">
      <c r="B3284" s="16" t="s">
        <v>301</v>
      </c>
      <c r="C3284" s="16" t="s">
        <v>208</v>
      </c>
      <c r="D3284" s="16">
        <v>29</v>
      </c>
      <c r="E3284" s="16" t="s">
        <v>21</v>
      </c>
      <c r="F3284" s="16" t="s">
        <v>146</v>
      </c>
      <c r="G3284" s="87" t="s">
        <v>332</v>
      </c>
      <c r="H3284" s="17">
        <v>65473.856366384127</v>
      </c>
      <c r="I3284" s="48" t="s">
        <v>329</v>
      </c>
    </row>
    <row r="3285" spans="2:9" x14ac:dyDescent="0.3">
      <c r="B3285" s="16" t="s">
        <v>301</v>
      </c>
      <c r="C3285" s="16" t="s">
        <v>208</v>
      </c>
      <c r="D3285" s="16">
        <v>30</v>
      </c>
      <c r="E3285" s="16" t="s">
        <v>25</v>
      </c>
      <c r="F3285" s="16" t="s">
        <v>146</v>
      </c>
      <c r="G3285" s="87" t="s">
        <v>333</v>
      </c>
      <c r="H3285" s="17">
        <v>63721.210115658731</v>
      </c>
      <c r="I3285" s="48" t="s">
        <v>329</v>
      </c>
    </row>
    <row r="3286" spans="2:9" x14ac:dyDescent="0.3">
      <c r="B3286" s="16" t="s">
        <v>301</v>
      </c>
      <c r="C3286" s="16" t="s">
        <v>208</v>
      </c>
      <c r="D3286" s="16">
        <v>31</v>
      </c>
      <c r="E3286" s="16" t="s">
        <v>29</v>
      </c>
      <c r="F3286" s="16" t="s">
        <v>146</v>
      </c>
      <c r="G3286" s="87" t="s">
        <v>334</v>
      </c>
      <c r="H3286" s="17">
        <v>63470.832079840824</v>
      </c>
      <c r="I3286" s="48" t="s">
        <v>329</v>
      </c>
    </row>
    <row r="3287" spans="2:9" x14ac:dyDescent="0.3">
      <c r="B3287" s="16" t="s">
        <v>301</v>
      </c>
      <c r="C3287" s="16" t="s">
        <v>208</v>
      </c>
      <c r="D3287" s="16">
        <v>39</v>
      </c>
      <c r="E3287" s="16" t="s">
        <v>33</v>
      </c>
      <c r="F3287" s="16" t="s">
        <v>335</v>
      </c>
      <c r="G3287" s="87" t="s">
        <v>336</v>
      </c>
      <c r="H3287" s="17">
        <v>135.107318310073</v>
      </c>
      <c r="I3287" s="48" t="s">
        <v>337</v>
      </c>
    </row>
    <row r="3288" spans="2:9" x14ac:dyDescent="0.3">
      <c r="B3288" s="16" t="s">
        <v>301</v>
      </c>
      <c r="C3288" s="16" t="s">
        <v>208</v>
      </c>
      <c r="D3288" s="16">
        <v>45</v>
      </c>
      <c r="E3288" s="16" t="s">
        <v>35</v>
      </c>
      <c r="F3288" s="16" t="s">
        <v>160</v>
      </c>
      <c r="G3288" s="87" t="s">
        <v>338</v>
      </c>
      <c r="H3288" s="17">
        <v>9520</v>
      </c>
      <c r="I3288" s="48" t="s">
        <v>327</v>
      </c>
    </row>
    <row r="3289" spans="2:9" x14ac:dyDescent="0.3">
      <c r="B3289" s="16" t="s">
        <v>301</v>
      </c>
      <c r="C3289" s="16" t="s">
        <v>208</v>
      </c>
      <c r="D3289" s="16">
        <v>66</v>
      </c>
      <c r="E3289" s="16" t="s">
        <v>37</v>
      </c>
      <c r="F3289" s="16" t="s">
        <v>160</v>
      </c>
      <c r="G3289" s="87" t="s">
        <v>339</v>
      </c>
      <c r="H3289" s="17">
        <v>4597.6138827154155</v>
      </c>
      <c r="I3289" s="48" t="s">
        <v>327</v>
      </c>
    </row>
    <row r="3290" spans="2:9" x14ac:dyDescent="0.3">
      <c r="B3290" s="16" t="s">
        <v>301</v>
      </c>
      <c r="C3290" s="16" t="s">
        <v>208</v>
      </c>
      <c r="D3290" s="16">
        <v>67</v>
      </c>
      <c r="E3290" s="16" t="s">
        <v>39</v>
      </c>
      <c r="F3290" s="16" t="s">
        <v>160</v>
      </c>
      <c r="G3290" s="87" t="s">
        <v>340</v>
      </c>
      <c r="H3290" s="17">
        <v>4597.6138827154155</v>
      </c>
      <c r="I3290" s="48" t="s">
        <v>327</v>
      </c>
    </row>
    <row r="3291" spans="2:9" x14ac:dyDescent="0.3">
      <c r="B3291" s="16" t="s">
        <v>301</v>
      </c>
      <c r="C3291" s="16" t="s">
        <v>208</v>
      </c>
      <c r="D3291" s="16">
        <v>77</v>
      </c>
      <c r="E3291" s="16" t="s">
        <v>41</v>
      </c>
      <c r="F3291" s="16" t="s">
        <v>160</v>
      </c>
      <c r="G3291" s="87" t="s">
        <v>341</v>
      </c>
      <c r="H3291" s="17">
        <v>958.69484886556802</v>
      </c>
      <c r="I3291" s="48" t="s">
        <v>342</v>
      </c>
    </row>
    <row r="3292" spans="2:9" x14ac:dyDescent="0.3">
      <c r="B3292" s="16" t="s">
        <v>301</v>
      </c>
      <c r="C3292" s="16" t="s">
        <v>208</v>
      </c>
      <c r="D3292" s="16">
        <v>87</v>
      </c>
      <c r="E3292" s="16" t="s">
        <v>43</v>
      </c>
      <c r="F3292" s="16" t="s">
        <v>160</v>
      </c>
      <c r="G3292" s="87" t="s">
        <v>343</v>
      </c>
      <c r="H3292" s="17">
        <v>3622.9549999999999</v>
      </c>
      <c r="I3292" s="48" t="s">
        <v>342</v>
      </c>
    </row>
    <row r="3293" spans="2:9" x14ac:dyDescent="0.3">
      <c r="B3293" s="16" t="s">
        <v>301</v>
      </c>
      <c r="C3293" s="16" t="s">
        <v>208</v>
      </c>
      <c r="D3293" s="16">
        <v>102</v>
      </c>
      <c r="E3293" s="16" t="s">
        <v>45</v>
      </c>
      <c r="F3293" s="16" t="s">
        <v>160</v>
      </c>
      <c r="G3293" s="87" t="s">
        <v>344</v>
      </c>
      <c r="H3293" s="17">
        <v>667.10096794893411</v>
      </c>
      <c r="I3293" s="48" t="s">
        <v>342</v>
      </c>
    </row>
    <row r="3294" spans="2:9" x14ac:dyDescent="0.3">
      <c r="B3294" s="16" t="s">
        <v>301</v>
      </c>
      <c r="C3294" s="16" t="s">
        <v>208</v>
      </c>
      <c r="D3294" s="16">
        <v>113</v>
      </c>
      <c r="E3294" s="16" t="s">
        <v>47</v>
      </c>
      <c r="F3294" s="16" t="s">
        <v>146</v>
      </c>
      <c r="G3294" s="87" t="s">
        <v>345</v>
      </c>
      <c r="H3294" s="17">
        <v>689724</v>
      </c>
      <c r="I3294" s="48" t="s">
        <v>346</v>
      </c>
    </row>
    <row r="3295" spans="2:9" x14ac:dyDescent="0.3">
      <c r="B3295" s="16" t="s">
        <v>301</v>
      </c>
      <c r="C3295" s="16" t="s">
        <v>208</v>
      </c>
      <c r="D3295" s="16">
        <v>114</v>
      </c>
      <c r="E3295" s="16" t="s">
        <v>49</v>
      </c>
      <c r="F3295" s="16" t="s">
        <v>146</v>
      </c>
      <c r="G3295" s="87" t="s">
        <v>347</v>
      </c>
      <c r="H3295" s="17">
        <v>730184</v>
      </c>
      <c r="I3295" s="48" t="s">
        <v>346</v>
      </c>
    </row>
    <row r="3296" spans="2:9" x14ac:dyDescent="0.3">
      <c r="B3296" s="16" t="s">
        <v>301</v>
      </c>
      <c r="C3296" s="16" t="s">
        <v>208</v>
      </c>
      <c r="D3296" s="16">
        <v>118</v>
      </c>
      <c r="E3296" s="16" t="s">
        <v>51</v>
      </c>
      <c r="F3296" s="16" t="s">
        <v>146</v>
      </c>
      <c r="G3296" s="87" t="s">
        <v>348</v>
      </c>
      <c r="H3296" s="17">
        <v>583071</v>
      </c>
      <c r="I3296" s="48" t="s">
        <v>346</v>
      </c>
    </row>
    <row r="3297" spans="2:9" x14ac:dyDescent="0.3">
      <c r="B3297" s="16" t="s">
        <v>301</v>
      </c>
      <c r="C3297" s="16" t="s">
        <v>208</v>
      </c>
      <c r="D3297" s="16">
        <v>131</v>
      </c>
      <c r="E3297" s="16" t="s">
        <v>53</v>
      </c>
      <c r="F3297" s="16" t="s">
        <v>146</v>
      </c>
      <c r="G3297" s="87" t="s">
        <v>349</v>
      </c>
      <c r="H3297" s="17">
        <v>8106.4390986043773</v>
      </c>
      <c r="I3297" s="48" t="s">
        <v>337</v>
      </c>
    </row>
    <row r="3298" spans="2:9" x14ac:dyDescent="0.3">
      <c r="B3298" s="16" t="s">
        <v>301</v>
      </c>
      <c r="C3298" s="16" t="s">
        <v>208</v>
      </c>
      <c r="D3298" s="16">
        <v>137</v>
      </c>
      <c r="E3298" s="16" t="s">
        <v>55</v>
      </c>
      <c r="F3298" s="16" t="s">
        <v>160</v>
      </c>
      <c r="G3298" s="87" t="s">
        <v>350</v>
      </c>
      <c r="H3298" s="17">
        <v>11634.615623383344</v>
      </c>
      <c r="I3298" s="48" t="s">
        <v>351</v>
      </c>
    </row>
    <row r="3299" spans="2:9" x14ac:dyDescent="0.3">
      <c r="B3299" s="16" t="s">
        <v>301</v>
      </c>
      <c r="C3299" s="16" t="s">
        <v>208</v>
      </c>
      <c r="D3299" s="16">
        <v>143</v>
      </c>
      <c r="E3299" s="16" t="s">
        <v>57</v>
      </c>
      <c r="F3299" s="16" t="s">
        <v>335</v>
      </c>
      <c r="G3299" s="87" t="s">
        <v>352</v>
      </c>
      <c r="H3299" s="17">
        <v>2688.02</v>
      </c>
      <c r="I3299" s="48" t="s">
        <v>342</v>
      </c>
    </row>
    <row r="3300" spans="2:9" x14ac:dyDescent="0.3">
      <c r="B3300" s="16" t="s">
        <v>301</v>
      </c>
      <c r="C3300" s="16" t="s">
        <v>208</v>
      </c>
      <c r="D3300" s="16">
        <v>155</v>
      </c>
      <c r="E3300" s="16" t="s">
        <v>59</v>
      </c>
      <c r="F3300" s="16" t="s">
        <v>147</v>
      </c>
      <c r="G3300" s="87" t="s">
        <v>353</v>
      </c>
      <c r="H3300" s="17">
        <v>27249.381079655002</v>
      </c>
      <c r="I3300" s="48" t="s">
        <v>354</v>
      </c>
    </row>
    <row r="3301" spans="2:9" x14ac:dyDescent="0.3">
      <c r="B3301" s="16" t="s">
        <v>301</v>
      </c>
      <c r="C3301" s="16" t="s">
        <v>208</v>
      </c>
      <c r="D3301" s="16">
        <v>156</v>
      </c>
      <c r="E3301" s="16" t="s">
        <v>61</v>
      </c>
      <c r="F3301" s="16" t="s">
        <v>147</v>
      </c>
      <c r="G3301" s="87" t="s">
        <v>355</v>
      </c>
      <c r="H3301" s="17">
        <v>8174.8143238965004</v>
      </c>
      <c r="I3301" s="48" t="s">
        <v>354</v>
      </c>
    </row>
    <row r="3302" spans="2:9" x14ac:dyDescent="0.3">
      <c r="B3302" s="16" t="s">
        <v>301</v>
      </c>
      <c r="C3302" s="16" t="s">
        <v>208</v>
      </c>
      <c r="D3302" s="16">
        <v>222</v>
      </c>
      <c r="E3302" s="16" t="s">
        <v>63</v>
      </c>
      <c r="F3302" s="16" t="s">
        <v>146</v>
      </c>
      <c r="G3302" s="87" t="s">
        <v>356</v>
      </c>
      <c r="H3302" s="17">
        <v>76240.111906554346</v>
      </c>
      <c r="I3302" s="48" t="s">
        <v>329</v>
      </c>
    </row>
    <row r="3303" spans="2:9" x14ac:dyDescent="0.3">
      <c r="B3303" s="16" t="s">
        <v>301</v>
      </c>
      <c r="C3303" s="16" t="s">
        <v>208</v>
      </c>
      <c r="D3303" s="16">
        <v>224</v>
      </c>
      <c r="E3303" s="16" t="s">
        <v>65</v>
      </c>
      <c r="F3303" s="16" t="s">
        <v>146</v>
      </c>
      <c r="G3303" s="87" t="s">
        <v>357</v>
      </c>
      <c r="H3303" s="17">
        <v>76240.111906554346</v>
      </c>
      <c r="I3303" s="48" t="s">
        <v>329</v>
      </c>
    </row>
    <row r="3304" spans="2:9" x14ac:dyDescent="0.3">
      <c r="B3304" s="16" t="s">
        <v>301</v>
      </c>
      <c r="C3304" s="16" t="s">
        <v>208</v>
      </c>
      <c r="D3304" s="16">
        <v>229</v>
      </c>
      <c r="E3304" s="16" t="s">
        <v>67</v>
      </c>
      <c r="F3304" s="16" t="s">
        <v>146</v>
      </c>
      <c r="G3304" s="87" t="s">
        <v>358</v>
      </c>
      <c r="H3304" s="17">
        <v>29669.797244422633</v>
      </c>
      <c r="I3304" s="48" t="s">
        <v>329</v>
      </c>
    </row>
    <row r="3305" spans="2:9" x14ac:dyDescent="0.3">
      <c r="B3305" s="16" t="s">
        <v>301</v>
      </c>
      <c r="C3305" s="16" t="s">
        <v>208</v>
      </c>
      <c r="D3305" s="16">
        <v>232</v>
      </c>
      <c r="E3305" s="16" t="s">
        <v>69</v>
      </c>
      <c r="F3305" s="16" t="s">
        <v>146</v>
      </c>
      <c r="G3305" s="87" t="s">
        <v>359</v>
      </c>
      <c r="H3305" s="17">
        <v>63846.399133567684</v>
      </c>
      <c r="I3305" s="48" t="s">
        <v>329</v>
      </c>
    </row>
    <row r="3306" spans="2:9" x14ac:dyDescent="0.3">
      <c r="B3306" s="16" t="s">
        <v>301</v>
      </c>
      <c r="C3306" s="16" t="s">
        <v>208</v>
      </c>
      <c r="D3306" s="16">
        <v>237</v>
      </c>
      <c r="E3306" s="16" t="s">
        <v>70</v>
      </c>
      <c r="F3306" s="16" t="s">
        <v>146</v>
      </c>
      <c r="G3306" s="87" t="s">
        <v>360</v>
      </c>
      <c r="H3306" s="17">
        <v>63846.399133567684</v>
      </c>
      <c r="I3306" s="48" t="s">
        <v>329</v>
      </c>
    </row>
    <row r="3307" spans="2:9" x14ac:dyDescent="0.3">
      <c r="B3307" s="16" t="s">
        <v>301</v>
      </c>
      <c r="C3307" s="16" t="s">
        <v>208</v>
      </c>
      <c r="D3307" s="16">
        <v>238</v>
      </c>
      <c r="E3307" s="16" t="s">
        <v>71</v>
      </c>
      <c r="F3307" s="16" t="s">
        <v>146</v>
      </c>
      <c r="G3307" s="87" t="s">
        <v>361</v>
      </c>
      <c r="H3307" s="17">
        <v>63846.399133567684</v>
      </c>
      <c r="I3307" s="48" t="s">
        <v>329</v>
      </c>
    </row>
    <row r="3308" spans="2:9" x14ac:dyDescent="0.3">
      <c r="B3308" s="16" t="s">
        <v>301</v>
      </c>
      <c r="C3308" s="16" t="s">
        <v>208</v>
      </c>
      <c r="D3308" s="16">
        <v>241</v>
      </c>
      <c r="E3308" s="16" t="s">
        <v>72</v>
      </c>
      <c r="F3308" s="16" t="s">
        <v>146</v>
      </c>
      <c r="G3308" s="87" t="s">
        <v>362</v>
      </c>
      <c r="H3308" s="17">
        <v>60090.728596299006</v>
      </c>
      <c r="I3308" s="48" t="s">
        <v>329</v>
      </c>
    </row>
    <row r="3309" spans="2:9" x14ac:dyDescent="0.3">
      <c r="B3309" s="16" t="s">
        <v>301</v>
      </c>
      <c r="C3309" s="16" t="s">
        <v>208</v>
      </c>
      <c r="D3309" s="16">
        <v>242</v>
      </c>
      <c r="E3309" s="16" t="s">
        <v>73</v>
      </c>
      <c r="F3309" s="16" t="s">
        <v>146</v>
      </c>
      <c r="G3309" s="87" t="s">
        <v>363</v>
      </c>
      <c r="H3309" s="17">
        <v>60090.728596299006</v>
      </c>
      <c r="I3309" s="48" t="s">
        <v>329</v>
      </c>
    </row>
    <row r="3310" spans="2:9" x14ac:dyDescent="0.3">
      <c r="B3310" s="16" t="s">
        <v>301</v>
      </c>
      <c r="C3310" s="16" t="s">
        <v>208</v>
      </c>
      <c r="D3310" s="16">
        <v>245</v>
      </c>
      <c r="E3310" s="16" t="s">
        <v>74</v>
      </c>
      <c r="F3310" s="16" t="s">
        <v>146</v>
      </c>
      <c r="G3310" s="87" t="s">
        <v>364</v>
      </c>
      <c r="H3310" s="17">
        <v>29419.419208604708</v>
      </c>
      <c r="I3310" s="48" t="s">
        <v>329</v>
      </c>
    </row>
    <row r="3311" spans="2:9" x14ac:dyDescent="0.3">
      <c r="B3311" s="16" t="s">
        <v>301</v>
      </c>
      <c r="C3311" s="16" t="s">
        <v>208</v>
      </c>
      <c r="D3311" s="16">
        <v>273</v>
      </c>
      <c r="E3311" s="16" t="s">
        <v>75</v>
      </c>
      <c r="F3311" s="16" t="s">
        <v>146</v>
      </c>
      <c r="G3311" s="87" t="s">
        <v>365</v>
      </c>
      <c r="H3311" s="17">
        <v>525200.19591665908</v>
      </c>
      <c r="I3311" s="48" t="s">
        <v>346</v>
      </c>
    </row>
    <row r="3312" spans="2:9" x14ac:dyDescent="0.3">
      <c r="B3312" s="16" t="s">
        <v>301</v>
      </c>
      <c r="C3312" s="16" t="s">
        <v>208</v>
      </c>
      <c r="D3312" s="16">
        <v>284</v>
      </c>
      <c r="E3312" s="16" t="s">
        <v>76</v>
      </c>
      <c r="F3312" s="16" t="s">
        <v>146</v>
      </c>
      <c r="G3312" s="87" t="s">
        <v>366</v>
      </c>
      <c r="H3312" s="17">
        <v>57461.759220210908</v>
      </c>
      <c r="I3312" s="48" t="s">
        <v>329</v>
      </c>
    </row>
    <row r="3313" spans="2:9" x14ac:dyDescent="0.3">
      <c r="B3313" s="16" t="s">
        <v>301</v>
      </c>
      <c r="C3313" s="16" t="s">
        <v>208</v>
      </c>
      <c r="D3313" s="16">
        <v>304</v>
      </c>
      <c r="E3313" s="16" t="s">
        <v>77</v>
      </c>
      <c r="F3313" s="16" t="s">
        <v>165</v>
      </c>
      <c r="G3313" s="87" t="s">
        <v>367</v>
      </c>
      <c r="H3313" s="17">
        <v>1491.1119185291211</v>
      </c>
      <c r="I3313" s="48" t="s">
        <v>368</v>
      </c>
    </row>
    <row r="3314" spans="2:9" x14ac:dyDescent="0.3">
      <c r="B3314" s="16" t="s">
        <v>301</v>
      </c>
      <c r="C3314" s="16" t="s">
        <v>208</v>
      </c>
      <c r="D3314" s="16">
        <v>305</v>
      </c>
      <c r="E3314" s="16" t="s">
        <v>78</v>
      </c>
      <c r="F3314" s="16" t="s">
        <v>165</v>
      </c>
      <c r="G3314" s="87" t="s">
        <v>369</v>
      </c>
      <c r="H3314" s="17">
        <v>10741.705465751824</v>
      </c>
      <c r="I3314" s="48" t="s">
        <v>368</v>
      </c>
    </row>
    <row r="3315" spans="2:9" x14ac:dyDescent="0.3">
      <c r="B3315" s="16" t="s">
        <v>301</v>
      </c>
      <c r="C3315" s="16" t="s">
        <v>208</v>
      </c>
      <c r="D3315" s="20">
        <v>426</v>
      </c>
      <c r="E3315" s="20" t="s">
        <v>79</v>
      </c>
      <c r="F3315" s="20" t="s">
        <v>146</v>
      </c>
      <c r="G3315" s="88" t="s">
        <v>370</v>
      </c>
      <c r="H3315" s="21">
        <v>66457.20292131562</v>
      </c>
      <c r="I3315" s="49" t="s">
        <v>329</v>
      </c>
    </row>
    <row r="3316" spans="2:9" x14ac:dyDescent="0.3">
      <c r="B3316" s="16" t="s">
        <v>302</v>
      </c>
      <c r="C3316" s="16" t="s">
        <v>261</v>
      </c>
      <c r="D3316" s="16">
        <v>4</v>
      </c>
      <c r="E3316" s="16" t="s">
        <v>5</v>
      </c>
      <c r="F3316" s="16" t="s">
        <v>160</v>
      </c>
      <c r="G3316" s="87" t="s">
        <v>326</v>
      </c>
      <c r="H3316" s="17">
        <v>4183.8771077430838</v>
      </c>
      <c r="I3316" s="48" t="s">
        <v>327</v>
      </c>
    </row>
    <row r="3317" spans="2:9" x14ac:dyDescent="0.3">
      <c r="B3317" s="16" t="s">
        <v>302</v>
      </c>
      <c r="C3317" s="16" t="s">
        <v>261</v>
      </c>
      <c r="D3317" s="16">
        <v>17</v>
      </c>
      <c r="E3317" s="16" t="s">
        <v>9</v>
      </c>
      <c r="F3317" s="16" t="s">
        <v>146</v>
      </c>
      <c r="G3317" s="87" t="s">
        <v>328</v>
      </c>
      <c r="H3317" s="17">
        <v>64852.835943781487</v>
      </c>
      <c r="I3317" s="48" t="s">
        <v>329</v>
      </c>
    </row>
    <row r="3318" spans="2:9" x14ac:dyDescent="0.3">
      <c r="B3318" s="16" t="s">
        <v>302</v>
      </c>
      <c r="C3318" s="16" t="s">
        <v>261</v>
      </c>
      <c r="D3318" s="16">
        <v>21</v>
      </c>
      <c r="E3318" s="16" t="s">
        <v>13</v>
      </c>
      <c r="F3318" s="16" t="s">
        <v>146</v>
      </c>
      <c r="G3318" s="87" t="s">
        <v>330</v>
      </c>
      <c r="H3318" s="17">
        <v>65590.775219520729</v>
      </c>
      <c r="I3318" s="48" t="s">
        <v>329</v>
      </c>
    </row>
    <row r="3319" spans="2:9" x14ac:dyDescent="0.3">
      <c r="B3319" s="16" t="s">
        <v>302</v>
      </c>
      <c r="C3319" s="16" t="s">
        <v>261</v>
      </c>
      <c r="D3319" s="16">
        <v>28</v>
      </c>
      <c r="E3319" s="16" t="s">
        <v>17</v>
      </c>
      <c r="F3319" s="16" t="s">
        <v>146</v>
      </c>
      <c r="G3319" s="87" t="s">
        <v>331</v>
      </c>
      <c r="H3319" s="17">
        <v>56335.0580590303</v>
      </c>
      <c r="I3319" s="48" t="s">
        <v>329</v>
      </c>
    </row>
    <row r="3320" spans="2:9" x14ac:dyDescent="0.3">
      <c r="B3320" s="16" t="s">
        <v>302</v>
      </c>
      <c r="C3320" s="16" t="s">
        <v>261</v>
      </c>
      <c r="D3320" s="16">
        <v>29</v>
      </c>
      <c r="E3320" s="16" t="s">
        <v>21</v>
      </c>
      <c r="F3320" s="16" t="s">
        <v>146</v>
      </c>
      <c r="G3320" s="87" t="s">
        <v>332</v>
      </c>
      <c r="H3320" s="17">
        <v>55083.167879940753</v>
      </c>
      <c r="I3320" s="48" t="s">
        <v>329</v>
      </c>
    </row>
    <row r="3321" spans="2:9" x14ac:dyDescent="0.3">
      <c r="B3321" s="16" t="s">
        <v>302</v>
      </c>
      <c r="C3321" s="16" t="s">
        <v>261</v>
      </c>
      <c r="D3321" s="16">
        <v>30</v>
      </c>
      <c r="E3321" s="16" t="s">
        <v>25</v>
      </c>
      <c r="F3321" s="16" t="s">
        <v>146</v>
      </c>
      <c r="G3321" s="87" t="s">
        <v>333</v>
      </c>
      <c r="H3321" s="17">
        <v>57586.948238119876</v>
      </c>
      <c r="I3321" s="48" t="s">
        <v>329</v>
      </c>
    </row>
    <row r="3322" spans="2:9" x14ac:dyDescent="0.3">
      <c r="B3322" s="16" t="s">
        <v>302</v>
      </c>
      <c r="C3322" s="16" t="s">
        <v>261</v>
      </c>
      <c r="D3322" s="16">
        <v>31</v>
      </c>
      <c r="E3322" s="16" t="s">
        <v>29</v>
      </c>
      <c r="F3322" s="16" t="s">
        <v>146</v>
      </c>
      <c r="G3322" s="87" t="s">
        <v>334</v>
      </c>
      <c r="H3322" s="17">
        <v>56335.0580590303</v>
      </c>
      <c r="I3322" s="48" t="s">
        <v>329</v>
      </c>
    </row>
    <row r="3323" spans="2:9" x14ac:dyDescent="0.3">
      <c r="B3323" s="16" t="s">
        <v>302</v>
      </c>
      <c r="C3323" s="16" t="s">
        <v>261</v>
      </c>
      <c r="D3323" s="16">
        <v>39</v>
      </c>
      <c r="E3323" s="16" t="s">
        <v>33</v>
      </c>
      <c r="F3323" s="16" t="s">
        <v>335</v>
      </c>
      <c r="G3323" s="87" t="s">
        <v>336</v>
      </c>
      <c r="H3323" s="17">
        <v>60.79829323953286</v>
      </c>
      <c r="I3323" s="48" t="s">
        <v>337</v>
      </c>
    </row>
    <row r="3324" spans="2:9" x14ac:dyDescent="0.3">
      <c r="B3324" s="16" t="s">
        <v>302</v>
      </c>
      <c r="C3324" s="16" t="s">
        <v>261</v>
      </c>
      <c r="D3324" s="16">
        <v>45</v>
      </c>
      <c r="E3324" s="16" t="s">
        <v>35</v>
      </c>
      <c r="F3324" s="16" t="s">
        <v>160</v>
      </c>
      <c r="G3324" s="87" t="s">
        <v>338</v>
      </c>
      <c r="H3324" s="17">
        <v>9520</v>
      </c>
      <c r="I3324" s="48" t="s">
        <v>327</v>
      </c>
    </row>
    <row r="3325" spans="2:9" x14ac:dyDescent="0.3">
      <c r="B3325" s="16" t="s">
        <v>302</v>
      </c>
      <c r="C3325" s="16" t="s">
        <v>261</v>
      </c>
      <c r="D3325" s="16">
        <v>66</v>
      </c>
      <c r="E3325" s="16" t="s">
        <v>37</v>
      </c>
      <c r="F3325" s="16" t="s">
        <v>160</v>
      </c>
      <c r="G3325" s="87" t="s">
        <v>339</v>
      </c>
      <c r="H3325" s="17">
        <v>4597.6138827154155</v>
      </c>
      <c r="I3325" s="48" t="s">
        <v>327</v>
      </c>
    </row>
    <row r="3326" spans="2:9" x14ac:dyDescent="0.3">
      <c r="B3326" s="16" t="s">
        <v>302</v>
      </c>
      <c r="C3326" s="16" t="s">
        <v>261</v>
      </c>
      <c r="D3326" s="16">
        <v>67</v>
      </c>
      <c r="E3326" s="16" t="s">
        <v>39</v>
      </c>
      <c r="F3326" s="16" t="s">
        <v>160</v>
      </c>
      <c r="G3326" s="87" t="s">
        <v>340</v>
      </c>
      <c r="H3326" s="17">
        <v>4597.6138827154155</v>
      </c>
      <c r="I3326" s="48" t="s">
        <v>327</v>
      </c>
    </row>
    <row r="3327" spans="2:9" x14ac:dyDescent="0.3">
      <c r="B3327" s="16" t="s">
        <v>302</v>
      </c>
      <c r="C3327" s="16" t="s">
        <v>261</v>
      </c>
      <c r="D3327" s="16">
        <v>77</v>
      </c>
      <c r="E3327" s="16" t="s">
        <v>41</v>
      </c>
      <c r="F3327" s="16" t="s">
        <v>160</v>
      </c>
      <c r="G3327" s="87" t="s">
        <v>341</v>
      </c>
      <c r="H3327" s="17">
        <v>1725</v>
      </c>
      <c r="I3327" s="48" t="s">
        <v>342</v>
      </c>
    </row>
    <row r="3328" spans="2:9" x14ac:dyDescent="0.3">
      <c r="B3328" s="16" t="s">
        <v>302</v>
      </c>
      <c r="C3328" s="16" t="s">
        <v>261</v>
      </c>
      <c r="D3328" s="16">
        <v>87</v>
      </c>
      <c r="E3328" s="16" t="s">
        <v>43</v>
      </c>
      <c r="F3328" s="16" t="s">
        <v>160</v>
      </c>
      <c r="G3328" s="87" t="s">
        <v>343</v>
      </c>
      <c r="H3328" s="17">
        <v>3622.9549999999999</v>
      </c>
      <c r="I3328" s="48" t="s">
        <v>342</v>
      </c>
    </row>
    <row r="3329" spans="2:9" x14ac:dyDescent="0.3">
      <c r="B3329" s="16" t="s">
        <v>302</v>
      </c>
      <c r="C3329" s="16" t="s">
        <v>261</v>
      </c>
      <c r="D3329" s="16">
        <v>102</v>
      </c>
      <c r="E3329" s="16" t="s">
        <v>45</v>
      </c>
      <c r="F3329" s="16" t="s">
        <v>160</v>
      </c>
      <c r="G3329" s="87" t="s">
        <v>344</v>
      </c>
      <c r="H3329" s="17">
        <v>722.03508882735809</v>
      </c>
      <c r="I3329" s="48" t="s">
        <v>342</v>
      </c>
    </row>
    <row r="3330" spans="2:9" x14ac:dyDescent="0.3">
      <c r="B3330" s="16" t="s">
        <v>302</v>
      </c>
      <c r="C3330" s="16" t="s">
        <v>261</v>
      </c>
      <c r="D3330" s="16">
        <v>113</v>
      </c>
      <c r="E3330" s="16" t="s">
        <v>47</v>
      </c>
      <c r="F3330" s="16" t="s">
        <v>146</v>
      </c>
      <c r="G3330" s="87" t="s">
        <v>345</v>
      </c>
      <c r="H3330" s="17">
        <v>689724</v>
      </c>
      <c r="I3330" s="48" t="s">
        <v>346</v>
      </c>
    </row>
    <row r="3331" spans="2:9" x14ac:dyDescent="0.3">
      <c r="B3331" s="16" t="s">
        <v>302</v>
      </c>
      <c r="C3331" s="16" t="s">
        <v>261</v>
      </c>
      <c r="D3331" s="16">
        <v>114</v>
      </c>
      <c r="E3331" s="16" t="s">
        <v>49</v>
      </c>
      <c r="F3331" s="16" t="s">
        <v>146</v>
      </c>
      <c r="G3331" s="87" t="s">
        <v>347</v>
      </c>
      <c r="H3331" s="17">
        <v>730184</v>
      </c>
      <c r="I3331" s="48" t="s">
        <v>346</v>
      </c>
    </row>
    <row r="3332" spans="2:9" x14ac:dyDescent="0.3">
      <c r="B3332" s="16" t="s">
        <v>302</v>
      </c>
      <c r="C3332" s="16" t="s">
        <v>261</v>
      </c>
      <c r="D3332" s="16">
        <v>118</v>
      </c>
      <c r="E3332" s="16" t="s">
        <v>51</v>
      </c>
      <c r="F3332" s="16" t="s">
        <v>146</v>
      </c>
      <c r="G3332" s="87" t="s">
        <v>348</v>
      </c>
      <c r="H3332" s="17">
        <v>583071</v>
      </c>
      <c r="I3332" s="48" t="s">
        <v>346</v>
      </c>
    </row>
    <row r="3333" spans="2:9" x14ac:dyDescent="0.3">
      <c r="B3333" s="16" t="s">
        <v>302</v>
      </c>
      <c r="C3333" s="16" t="s">
        <v>261</v>
      </c>
      <c r="D3333" s="16">
        <v>131</v>
      </c>
      <c r="E3333" s="16" t="s">
        <v>53</v>
      </c>
      <c r="F3333" s="16" t="s">
        <v>146</v>
      </c>
      <c r="G3333" s="87" t="s">
        <v>349</v>
      </c>
      <c r="H3333" s="17">
        <v>5404.2927324029215</v>
      </c>
      <c r="I3333" s="48" t="s">
        <v>337</v>
      </c>
    </row>
    <row r="3334" spans="2:9" x14ac:dyDescent="0.3">
      <c r="B3334" s="16" t="s">
        <v>302</v>
      </c>
      <c r="C3334" s="16" t="s">
        <v>261</v>
      </c>
      <c r="D3334" s="16">
        <v>137</v>
      </c>
      <c r="E3334" s="16" t="s">
        <v>55</v>
      </c>
      <c r="F3334" s="16" t="s">
        <v>160</v>
      </c>
      <c r="G3334" s="87" t="s">
        <v>350</v>
      </c>
      <c r="H3334" s="17">
        <v>8284.3754368187456</v>
      </c>
      <c r="I3334" s="48" t="s">
        <v>351</v>
      </c>
    </row>
    <row r="3335" spans="2:9" x14ac:dyDescent="0.3">
      <c r="B3335" s="16" t="s">
        <v>302</v>
      </c>
      <c r="C3335" s="16" t="s">
        <v>261</v>
      </c>
      <c r="D3335" s="16">
        <v>143</v>
      </c>
      <c r="E3335" s="16" t="s">
        <v>57</v>
      </c>
      <c r="F3335" s="16" t="s">
        <v>335</v>
      </c>
      <c r="G3335" s="87" t="s">
        <v>352</v>
      </c>
      <c r="H3335" s="17">
        <v>2688.02</v>
      </c>
      <c r="I3335" s="48" t="s">
        <v>342</v>
      </c>
    </row>
    <row r="3336" spans="2:9" x14ac:dyDescent="0.3">
      <c r="B3336" s="16" t="s">
        <v>302</v>
      </c>
      <c r="C3336" s="16" t="s">
        <v>261</v>
      </c>
      <c r="D3336" s="16">
        <v>155</v>
      </c>
      <c r="E3336" s="16" t="s">
        <v>59</v>
      </c>
      <c r="F3336" s="16" t="s">
        <v>147</v>
      </c>
      <c r="G3336" s="87" t="s">
        <v>353</v>
      </c>
      <c r="H3336" s="17">
        <v>23409.695563885442</v>
      </c>
      <c r="I3336" s="48" t="s">
        <v>354</v>
      </c>
    </row>
    <row r="3337" spans="2:9" x14ac:dyDescent="0.3">
      <c r="B3337" s="16" t="s">
        <v>302</v>
      </c>
      <c r="C3337" s="16" t="s">
        <v>261</v>
      </c>
      <c r="D3337" s="16">
        <v>156</v>
      </c>
      <c r="E3337" s="16" t="s">
        <v>61</v>
      </c>
      <c r="F3337" s="16" t="s">
        <v>147</v>
      </c>
      <c r="G3337" s="87" t="s">
        <v>355</v>
      </c>
      <c r="H3337" s="17">
        <v>9661.1442009685888</v>
      </c>
      <c r="I3337" s="48" t="s">
        <v>354</v>
      </c>
    </row>
    <row r="3338" spans="2:9" x14ac:dyDescent="0.3">
      <c r="B3338" s="16" t="s">
        <v>302</v>
      </c>
      <c r="C3338" s="16" t="s">
        <v>261</v>
      </c>
      <c r="D3338" s="16">
        <v>222</v>
      </c>
      <c r="E3338" s="16" t="s">
        <v>63</v>
      </c>
      <c r="F3338" s="16" t="s">
        <v>146</v>
      </c>
      <c r="G3338" s="87" t="s">
        <v>356</v>
      </c>
      <c r="H3338" s="17">
        <v>52510.212105535429</v>
      </c>
      <c r="I3338" s="48" t="s">
        <v>329</v>
      </c>
    </row>
    <row r="3339" spans="2:9" x14ac:dyDescent="0.3">
      <c r="B3339" s="16" t="s">
        <v>302</v>
      </c>
      <c r="C3339" s="16" t="s">
        <v>261</v>
      </c>
      <c r="D3339" s="16">
        <v>224</v>
      </c>
      <c r="E3339" s="16" t="s">
        <v>65</v>
      </c>
      <c r="F3339" s="16" t="s">
        <v>146</v>
      </c>
      <c r="G3339" s="87" t="s">
        <v>357</v>
      </c>
      <c r="H3339" s="17">
        <v>52381.136723823511</v>
      </c>
      <c r="I3339" s="48" t="s">
        <v>329</v>
      </c>
    </row>
    <row r="3340" spans="2:9" x14ac:dyDescent="0.3">
      <c r="B3340" s="16" t="s">
        <v>302</v>
      </c>
      <c r="C3340" s="16" t="s">
        <v>261</v>
      </c>
      <c r="D3340" s="16">
        <v>229</v>
      </c>
      <c r="E3340" s="16" t="s">
        <v>67</v>
      </c>
      <c r="F3340" s="16" t="s">
        <v>146</v>
      </c>
      <c r="G3340" s="87" t="s">
        <v>358</v>
      </c>
      <c r="H3340" s="17">
        <v>30201.850570535691</v>
      </c>
      <c r="I3340" s="48" t="s">
        <v>329</v>
      </c>
    </row>
    <row r="3341" spans="2:9" x14ac:dyDescent="0.3">
      <c r="B3341" s="16" t="s">
        <v>302</v>
      </c>
      <c r="C3341" s="16" t="s">
        <v>261</v>
      </c>
      <c r="D3341" s="16">
        <v>232</v>
      </c>
      <c r="E3341" s="16" t="s">
        <v>69</v>
      </c>
      <c r="F3341" s="16" t="s">
        <v>146</v>
      </c>
      <c r="G3341" s="87" t="s">
        <v>359</v>
      </c>
      <c r="H3341" s="17">
        <v>52381.136723823511</v>
      </c>
      <c r="I3341" s="48" t="s">
        <v>329</v>
      </c>
    </row>
    <row r="3342" spans="2:9" x14ac:dyDescent="0.3">
      <c r="B3342" s="16" t="s">
        <v>302</v>
      </c>
      <c r="C3342" s="16" t="s">
        <v>261</v>
      </c>
      <c r="D3342" s="16">
        <v>237</v>
      </c>
      <c r="E3342" s="16" t="s">
        <v>70</v>
      </c>
      <c r="F3342" s="16" t="s">
        <v>146</v>
      </c>
      <c r="G3342" s="87" t="s">
        <v>360</v>
      </c>
      <c r="H3342" s="17">
        <v>52381.136723823511</v>
      </c>
      <c r="I3342" s="48" t="s">
        <v>329</v>
      </c>
    </row>
    <row r="3343" spans="2:9" x14ac:dyDescent="0.3">
      <c r="B3343" s="16" t="s">
        <v>302</v>
      </c>
      <c r="C3343" s="16" t="s">
        <v>261</v>
      </c>
      <c r="D3343" s="16">
        <v>238</v>
      </c>
      <c r="E3343" s="16" t="s">
        <v>71</v>
      </c>
      <c r="F3343" s="16" t="s">
        <v>146</v>
      </c>
      <c r="G3343" s="87" t="s">
        <v>361</v>
      </c>
      <c r="H3343" s="17">
        <v>52381.136723823511</v>
      </c>
      <c r="I3343" s="48" t="s">
        <v>329</v>
      </c>
    </row>
    <row r="3344" spans="2:9" x14ac:dyDescent="0.3">
      <c r="B3344" s="16" t="s">
        <v>302</v>
      </c>
      <c r="C3344" s="16" t="s">
        <v>261</v>
      </c>
      <c r="D3344" s="16">
        <v>241</v>
      </c>
      <c r="E3344" s="16" t="s">
        <v>72</v>
      </c>
      <c r="F3344" s="16" t="s">
        <v>146</v>
      </c>
      <c r="G3344" s="87" t="s">
        <v>362</v>
      </c>
      <c r="H3344" s="17">
        <v>36242.220684642823</v>
      </c>
      <c r="I3344" s="48" t="s">
        <v>329</v>
      </c>
    </row>
    <row r="3345" spans="2:9" x14ac:dyDescent="0.3">
      <c r="B3345" s="16" t="s">
        <v>302</v>
      </c>
      <c r="C3345" s="16" t="s">
        <v>261</v>
      </c>
      <c r="D3345" s="16">
        <v>242</v>
      </c>
      <c r="E3345" s="16" t="s">
        <v>73</v>
      </c>
      <c r="F3345" s="16" t="s">
        <v>146</v>
      </c>
      <c r="G3345" s="87" t="s">
        <v>363</v>
      </c>
      <c r="H3345" s="17">
        <v>35052.925014507753</v>
      </c>
      <c r="I3345" s="48" t="s">
        <v>329</v>
      </c>
    </row>
    <row r="3346" spans="2:9" x14ac:dyDescent="0.3">
      <c r="B3346" s="16" t="s">
        <v>302</v>
      </c>
      <c r="C3346" s="16" t="s">
        <v>261</v>
      </c>
      <c r="D3346" s="16">
        <v>245</v>
      </c>
      <c r="E3346" s="16" t="s">
        <v>74</v>
      </c>
      <c r="F3346" s="16" t="s">
        <v>146</v>
      </c>
      <c r="G3346" s="87" t="s">
        <v>364</v>
      </c>
      <c r="H3346" s="17">
        <v>40611.317409665404</v>
      </c>
      <c r="I3346" s="48" t="s">
        <v>329</v>
      </c>
    </row>
    <row r="3347" spans="2:9" x14ac:dyDescent="0.3">
      <c r="B3347" s="16" t="s">
        <v>302</v>
      </c>
      <c r="C3347" s="16" t="s">
        <v>261</v>
      </c>
      <c r="D3347" s="16">
        <v>273</v>
      </c>
      <c r="E3347" s="16" t="s">
        <v>75</v>
      </c>
      <c r="F3347" s="16" t="s">
        <v>146</v>
      </c>
      <c r="G3347" s="87" t="s">
        <v>365</v>
      </c>
      <c r="H3347" s="17">
        <v>360512.6423592224</v>
      </c>
      <c r="I3347" s="48" t="s">
        <v>346</v>
      </c>
    </row>
    <row r="3348" spans="2:9" x14ac:dyDescent="0.3">
      <c r="B3348" s="16" t="s">
        <v>302</v>
      </c>
      <c r="C3348" s="16" t="s">
        <v>261</v>
      </c>
      <c r="D3348" s="16">
        <v>284</v>
      </c>
      <c r="E3348" s="16" t="s">
        <v>76</v>
      </c>
      <c r="F3348" s="16" t="s">
        <v>146</v>
      </c>
      <c r="G3348" s="87" t="s">
        <v>366</v>
      </c>
      <c r="H3348" s="17">
        <v>56335.0580590303</v>
      </c>
      <c r="I3348" s="48" t="s">
        <v>329</v>
      </c>
    </row>
    <row r="3349" spans="2:9" x14ac:dyDescent="0.3">
      <c r="B3349" s="16" t="s">
        <v>302</v>
      </c>
      <c r="C3349" s="16" t="s">
        <v>261</v>
      </c>
      <c r="D3349" s="16">
        <v>304</v>
      </c>
      <c r="E3349" s="16" t="s">
        <v>77</v>
      </c>
      <c r="F3349" s="16" t="s">
        <v>165</v>
      </c>
      <c r="G3349" s="87" t="s">
        <v>367</v>
      </c>
      <c r="H3349" s="17">
        <v>1491.1119185291211</v>
      </c>
      <c r="I3349" s="48" t="s">
        <v>368</v>
      </c>
    </row>
    <row r="3350" spans="2:9" x14ac:dyDescent="0.3">
      <c r="B3350" s="16" t="s">
        <v>302</v>
      </c>
      <c r="C3350" s="16" t="s">
        <v>261</v>
      </c>
      <c r="D3350" s="16">
        <v>305</v>
      </c>
      <c r="E3350" s="16" t="s">
        <v>78</v>
      </c>
      <c r="F3350" s="16" t="s">
        <v>165</v>
      </c>
      <c r="G3350" s="87" t="s">
        <v>369</v>
      </c>
      <c r="H3350" s="17">
        <v>10741.705465751824</v>
      </c>
      <c r="I3350" s="48" t="s">
        <v>368</v>
      </c>
    </row>
    <row r="3351" spans="2:9" x14ac:dyDescent="0.3">
      <c r="B3351" s="16" t="s">
        <v>302</v>
      </c>
      <c r="C3351" s="16" t="s">
        <v>261</v>
      </c>
      <c r="D3351" s="20">
        <v>426</v>
      </c>
      <c r="E3351" s="20" t="s">
        <v>79</v>
      </c>
      <c r="F3351" s="20" t="s">
        <v>146</v>
      </c>
      <c r="G3351" s="88" t="s">
        <v>370</v>
      </c>
      <c r="H3351" s="21">
        <v>66457.20292131562</v>
      </c>
      <c r="I3351" s="49" t="s">
        <v>329</v>
      </c>
    </row>
    <row r="3352" spans="2:9" x14ac:dyDescent="0.3">
      <c r="B3352" s="16" t="s">
        <v>302</v>
      </c>
      <c r="C3352" s="16" t="s">
        <v>262</v>
      </c>
      <c r="D3352" s="16">
        <v>4</v>
      </c>
      <c r="E3352" s="16" t="s">
        <v>5</v>
      </c>
      <c r="F3352" s="16" t="s">
        <v>160</v>
      </c>
      <c r="G3352" s="87" t="s">
        <v>326</v>
      </c>
      <c r="H3352" s="17">
        <v>4183.8771077430838</v>
      </c>
      <c r="I3352" s="48" t="s">
        <v>327</v>
      </c>
    </row>
    <row r="3353" spans="2:9" x14ac:dyDescent="0.3">
      <c r="B3353" s="16" t="s">
        <v>302</v>
      </c>
      <c r="C3353" s="16" t="s">
        <v>262</v>
      </c>
      <c r="D3353" s="16">
        <v>17</v>
      </c>
      <c r="E3353" s="16" t="s">
        <v>9</v>
      </c>
      <c r="F3353" s="16" t="s">
        <v>146</v>
      </c>
      <c r="G3353" s="87" t="s">
        <v>328</v>
      </c>
      <c r="H3353" s="17">
        <v>60090.728596299006</v>
      </c>
      <c r="I3353" s="48" t="s">
        <v>329</v>
      </c>
    </row>
    <row r="3354" spans="2:9" x14ac:dyDescent="0.3">
      <c r="B3354" s="16" t="s">
        <v>302</v>
      </c>
      <c r="C3354" s="16" t="s">
        <v>262</v>
      </c>
      <c r="D3354" s="16">
        <v>21</v>
      </c>
      <c r="E3354" s="16" t="s">
        <v>13</v>
      </c>
      <c r="F3354" s="16" t="s">
        <v>146</v>
      </c>
      <c r="G3354" s="87" t="s">
        <v>330</v>
      </c>
      <c r="H3354" s="17">
        <v>66372.016588879065</v>
      </c>
      <c r="I3354" s="48" t="s">
        <v>329</v>
      </c>
    </row>
    <row r="3355" spans="2:9" x14ac:dyDescent="0.3">
      <c r="B3355" s="16" t="s">
        <v>302</v>
      </c>
      <c r="C3355" s="16" t="s">
        <v>262</v>
      </c>
      <c r="D3355" s="16">
        <v>28</v>
      </c>
      <c r="E3355" s="16" t="s">
        <v>17</v>
      </c>
      <c r="F3355" s="16" t="s">
        <v>146</v>
      </c>
      <c r="G3355" s="87" t="s">
        <v>331</v>
      </c>
      <c r="H3355" s="17">
        <v>56335.0580590303</v>
      </c>
      <c r="I3355" s="48" t="s">
        <v>329</v>
      </c>
    </row>
    <row r="3356" spans="2:9" x14ac:dyDescent="0.3">
      <c r="B3356" s="16" t="s">
        <v>302</v>
      </c>
      <c r="C3356" s="16" t="s">
        <v>262</v>
      </c>
      <c r="D3356" s="16">
        <v>29</v>
      </c>
      <c r="E3356" s="16" t="s">
        <v>21</v>
      </c>
      <c r="F3356" s="16" t="s">
        <v>146</v>
      </c>
      <c r="G3356" s="87" t="s">
        <v>332</v>
      </c>
      <c r="H3356" s="17">
        <v>55083.167879940753</v>
      </c>
      <c r="I3356" s="48" t="s">
        <v>329</v>
      </c>
    </row>
    <row r="3357" spans="2:9" x14ac:dyDescent="0.3">
      <c r="B3357" s="16" t="s">
        <v>302</v>
      </c>
      <c r="C3357" s="16" t="s">
        <v>262</v>
      </c>
      <c r="D3357" s="16">
        <v>30</v>
      </c>
      <c r="E3357" s="16" t="s">
        <v>25</v>
      </c>
      <c r="F3357" s="16" t="s">
        <v>146</v>
      </c>
      <c r="G3357" s="87" t="s">
        <v>333</v>
      </c>
      <c r="H3357" s="17">
        <v>57586.948238119876</v>
      </c>
      <c r="I3357" s="48" t="s">
        <v>329</v>
      </c>
    </row>
    <row r="3358" spans="2:9" x14ac:dyDescent="0.3">
      <c r="B3358" s="16" t="s">
        <v>302</v>
      </c>
      <c r="C3358" s="16" t="s">
        <v>262</v>
      </c>
      <c r="D3358" s="16">
        <v>31</v>
      </c>
      <c r="E3358" s="16" t="s">
        <v>29</v>
      </c>
      <c r="F3358" s="16" t="s">
        <v>146</v>
      </c>
      <c r="G3358" s="87" t="s">
        <v>334</v>
      </c>
      <c r="H3358" s="17">
        <v>56335.0580590303</v>
      </c>
      <c r="I3358" s="48" t="s">
        <v>329</v>
      </c>
    </row>
    <row r="3359" spans="2:9" x14ac:dyDescent="0.3">
      <c r="B3359" s="16" t="s">
        <v>302</v>
      </c>
      <c r="C3359" s="16" t="s">
        <v>262</v>
      </c>
      <c r="D3359" s="16">
        <v>39</v>
      </c>
      <c r="E3359" s="16" t="s">
        <v>33</v>
      </c>
      <c r="F3359" s="16" t="s">
        <v>335</v>
      </c>
      <c r="G3359" s="87" t="s">
        <v>336</v>
      </c>
      <c r="H3359" s="17">
        <v>60.79829323953286</v>
      </c>
      <c r="I3359" s="48" t="s">
        <v>337</v>
      </c>
    </row>
    <row r="3360" spans="2:9" x14ac:dyDescent="0.3">
      <c r="B3360" s="16" t="s">
        <v>302</v>
      </c>
      <c r="C3360" s="16" t="s">
        <v>262</v>
      </c>
      <c r="D3360" s="16">
        <v>45</v>
      </c>
      <c r="E3360" s="16" t="s">
        <v>35</v>
      </c>
      <c r="F3360" s="16" t="s">
        <v>160</v>
      </c>
      <c r="G3360" s="87" t="s">
        <v>338</v>
      </c>
      <c r="H3360" s="17">
        <v>9520</v>
      </c>
      <c r="I3360" s="48" t="s">
        <v>327</v>
      </c>
    </row>
    <row r="3361" spans="2:9" x14ac:dyDescent="0.3">
      <c r="B3361" s="16" t="s">
        <v>302</v>
      </c>
      <c r="C3361" s="16" t="s">
        <v>262</v>
      </c>
      <c r="D3361" s="16">
        <v>66</v>
      </c>
      <c r="E3361" s="16" t="s">
        <v>37</v>
      </c>
      <c r="F3361" s="16" t="s">
        <v>160</v>
      </c>
      <c r="G3361" s="87" t="s">
        <v>339</v>
      </c>
      <c r="H3361" s="17">
        <v>4597.6138827154155</v>
      </c>
      <c r="I3361" s="48" t="s">
        <v>327</v>
      </c>
    </row>
    <row r="3362" spans="2:9" x14ac:dyDescent="0.3">
      <c r="B3362" s="16" t="s">
        <v>302</v>
      </c>
      <c r="C3362" s="16" t="s">
        <v>262</v>
      </c>
      <c r="D3362" s="16">
        <v>67</v>
      </c>
      <c r="E3362" s="16" t="s">
        <v>39</v>
      </c>
      <c r="F3362" s="16" t="s">
        <v>160</v>
      </c>
      <c r="G3362" s="87" t="s">
        <v>340</v>
      </c>
      <c r="H3362" s="17">
        <v>4597.6138827154155</v>
      </c>
      <c r="I3362" s="48" t="s">
        <v>327</v>
      </c>
    </row>
    <row r="3363" spans="2:9" x14ac:dyDescent="0.3">
      <c r="B3363" s="16" t="s">
        <v>302</v>
      </c>
      <c r="C3363" s="16" t="s">
        <v>262</v>
      </c>
      <c r="D3363" s="16">
        <v>77</v>
      </c>
      <c r="E3363" s="16" t="s">
        <v>41</v>
      </c>
      <c r="F3363" s="16" t="s">
        <v>160</v>
      </c>
      <c r="G3363" s="87" t="s">
        <v>341</v>
      </c>
      <c r="H3363" s="17">
        <v>1725</v>
      </c>
      <c r="I3363" s="48" t="s">
        <v>342</v>
      </c>
    </row>
    <row r="3364" spans="2:9" x14ac:dyDescent="0.3">
      <c r="B3364" s="16" t="s">
        <v>302</v>
      </c>
      <c r="C3364" s="16" t="s">
        <v>262</v>
      </c>
      <c r="D3364" s="16">
        <v>87</v>
      </c>
      <c r="E3364" s="16" t="s">
        <v>43</v>
      </c>
      <c r="F3364" s="16" t="s">
        <v>160</v>
      </c>
      <c r="G3364" s="87" t="s">
        <v>343</v>
      </c>
      <c r="H3364" s="17">
        <v>3622.9549999999999</v>
      </c>
      <c r="I3364" s="48" t="s">
        <v>342</v>
      </c>
    </row>
    <row r="3365" spans="2:9" x14ac:dyDescent="0.3">
      <c r="B3365" s="16" t="s">
        <v>302</v>
      </c>
      <c r="C3365" s="16" t="s">
        <v>262</v>
      </c>
      <c r="D3365" s="16">
        <v>102</v>
      </c>
      <c r="E3365" s="16" t="s">
        <v>45</v>
      </c>
      <c r="F3365" s="16" t="s">
        <v>160</v>
      </c>
      <c r="G3365" s="87" t="s">
        <v>344</v>
      </c>
      <c r="H3365" s="17">
        <v>722.03508882735809</v>
      </c>
      <c r="I3365" s="48" t="s">
        <v>342</v>
      </c>
    </row>
    <row r="3366" spans="2:9" x14ac:dyDescent="0.3">
      <c r="B3366" s="16" t="s">
        <v>302</v>
      </c>
      <c r="C3366" s="16" t="s">
        <v>262</v>
      </c>
      <c r="D3366" s="16">
        <v>113</v>
      </c>
      <c r="E3366" s="16" t="s">
        <v>47</v>
      </c>
      <c r="F3366" s="16" t="s">
        <v>146</v>
      </c>
      <c r="G3366" s="87" t="s">
        <v>345</v>
      </c>
      <c r="H3366" s="17">
        <v>689724</v>
      </c>
      <c r="I3366" s="48" t="s">
        <v>346</v>
      </c>
    </row>
    <row r="3367" spans="2:9" x14ac:dyDescent="0.3">
      <c r="B3367" s="16" t="s">
        <v>302</v>
      </c>
      <c r="C3367" s="16" t="s">
        <v>262</v>
      </c>
      <c r="D3367" s="16">
        <v>114</v>
      </c>
      <c r="E3367" s="16" t="s">
        <v>49</v>
      </c>
      <c r="F3367" s="16" t="s">
        <v>146</v>
      </c>
      <c r="G3367" s="87" t="s">
        <v>347</v>
      </c>
      <c r="H3367" s="17">
        <v>730184</v>
      </c>
      <c r="I3367" s="48" t="s">
        <v>346</v>
      </c>
    </row>
    <row r="3368" spans="2:9" x14ac:dyDescent="0.3">
      <c r="B3368" s="16" t="s">
        <v>302</v>
      </c>
      <c r="C3368" s="16" t="s">
        <v>262</v>
      </c>
      <c r="D3368" s="16">
        <v>118</v>
      </c>
      <c r="E3368" s="16" t="s">
        <v>51</v>
      </c>
      <c r="F3368" s="16" t="s">
        <v>146</v>
      </c>
      <c r="G3368" s="87" t="s">
        <v>348</v>
      </c>
      <c r="H3368" s="17">
        <v>583071</v>
      </c>
      <c r="I3368" s="48" t="s">
        <v>346</v>
      </c>
    </row>
    <row r="3369" spans="2:9" x14ac:dyDescent="0.3">
      <c r="B3369" s="16" t="s">
        <v>302</v>
      </c>
      <c r="C3369" s="16" t="s">
        <v>262</v>
      </c>
      <c r="D3369" s="16">
        <v>131</v>
      </c>
      <c r="E3369" s="16" t="s">
        <v>53</v>
      </c>
      <c r="F3369" s="16" t="s">
        <v>146</v>
      </c>
      <c r="G3369" s="87" t="s">
        <v>349</v>
      </c>
      <c r="H3369" s="17">
        <v>2702.1463662014612</v>
      </c>
      <c r="I3369" s="48" t="s">
        <v>337</v>
      </c>
    </row>
    <row r="3370" spans="2:9" x14ac:dyDescent="0.3">
      <c r="B3370" s="16" t="s">
        <v>302</v>
      </c>
      <c r="C3370" s="16" t="s">
        <v>262</v>
      </c>
      <c r="D3370" s="16">
        <v>137</v>
      </c>
      <c r="E3370" s="16" t="s">
        <v>55</v>
      </c>
      <c r="F3370" s="16" t="s">
        <v>160</v>
      </c>
      <c r="G3370" s="87" t="s">
        <v>350</v>
      </c>
      <c r="H3370" s="17">
        <v>8284.3754368187456</v>
      </c>
      <c r="I3370" s="48" t="s">
        <v>351</v>
      </c>
    </row>
    <row r="3371" spans="2:9" x14ac:dyDescent="0.3">
      <c r="B3371" s="16" t="s">
        <v>302</v>
      </c>
      <c r="C3371" s="16" t="s">
        <v>262</v>
      </c>
      <c r="D3371" s="16">
        <v>143</v>
      </c>
      <c r="E3371" s="16" t="s">
        <v>57</v>
      </c>
      <c r="F3371" s="16" t="s">
        <v>335</v>
      </c>
      <c r="G3371" s="87" t="s">
        <v>352</v>
      </c>
      <c r="H3371" s="17">
        <v>2688.02</v>
      </c>
      <c r="I3371" s="48" t="s">
        <v>342</v>
      </c>
    </row>
    <row r="3372" spans="2:9" x14ac:dyDescent="0.3">
      <c r="B3372" s="16" t="s">
        <v>302</v>
      </c>
      <c r="C3372" s="16" t="s">
        <v>262</v>
      </c>
      <c r="D3372" s="16">
        <v>155</v>
      </c>
      <c r="E3372" s="16" t="s">
        <v>59</v>
      </c>
      <c r="F3372" s="16" t="s">
        <v>147</v>
      </c>
      <c r="G3372" s="87" t="s">
        <v>353</v>
      </c>
      <c r="H3372" s="17">
        <v>23409.695563885442</v>
      </c>
      <c r="I3372" s="48" t="s">
        <v>354</v>
      </c>
    </row>
    <row r="3373" spans="2:9" x14ac:dyDescent="0.3">
      <c r="B3373" s="16" t="s">
        <v>302</v>
      </c>
      <c r="C3373" s="16" t="s">
        <v>262</v>
      </c>
      <c r="D3373" s="16">
        <v>156</v>
      </c>
      <c r="E3373" s="16" t="s">
        <v>61</v>
      </c>
      <c r="F3373" s="16" t="s">
        <v>147</v>
      </c>
      <c r="G3373" s="87" t="s">
        <v>355</v>
      </c>
      <c r="H3373" s="17">
        <v>9661.1442009685888</v>
      </c>
      <c r="I3373" s="48" t="s">
        <v>354</v>
      </c>
    </row>
    <row r="3374" spans="2:9" x14ac:dyDescent="0.3">
      <c r="B3374" s="16" t="s">
        <v>302</v>
      </c>
      <c r="C3374" s="16" t="s">
        <v>262</v>
      </c>
      <c r="D3374" s="16">
        <v>222</v>
      </c>
      <c r="E3374" s="16" t="s">
        <v>63</v>
      </c>
      <c r="F3374" s="16" t="s">
        <v>146</v>
      </c>
      <c r="G3374" s="87" t="s">
        <v>356</v>
      </c>
      <c r="H3374" s="17">
        <v>67038.719090246072</v>
      </c>
      <c r="I3374" s="48" t="s">
        <v>329</v>
      </c>
    </row>
    <row r="3375" spans="2:9" x14ac:dyDescent="0.3">
      <c r="B3375" s="16" t="s">
        <v>302</v>
      </c>
      <c r="C3375" s="16" t="s">
        <v>262</v>
      </c>
      <c r="D3375" s="16">
        <v>224</v>
      </c>
      <c r="E3375" s="16" t="s">
        <v>65</v>
      </c>
      <c r="F3375" s="16" t="s">
        <v>146</v>
      </c>
      <c r="G3375" s="87" t="s">
        <v>357</v>
      </c>
      <c r="H3375" s="17">
        <v>61824.596494338046</v>
      </c>
      <c r="I3375" s="48" t="s">
        <v>329</v>
      </c>
    </row>
    <row r="3376" spans="2:9" x14ac:dyDescent="0.3">
      <c r="B3376" s="16" t="s">
        <v>302</v>
      </c>
      <c r="C3376" s="16" t="s">
        <v>262</v>
      </c>
      <c r="D3376" s="16">
        <v>229</v>
      </c>
      <c r="E3376" s="16" t="s">
        <v>67</v>
      </c>
      <c r="F3376" s="16" t="s">
        <v>146</v>
      </c>
      <c r="G3376" s="87" t="s">
        <v>358</v>
      </c>
      <c r="H3376" s="17">
        <v>23159.968313156904</v>
      </c>
      <c r="I3376" s="48" t="s">
        <v>329</v>
      </c>
    </row>
    <row r="3377" spans="2:9" x14ac:dyDescent="0.3">
      <c r="B3377" s="16" t="s">
        <v>302</v>
      </c>
      <c r="C3377" s="16" t="s">
        <v>262</v>
      </c>
      <c r="D3377" s="16">
        <v>232</v>
      </c>
      <c r="E3377" s="16" t="s">
        <v>69</v>
      </c>
      <c r="F3377" s="16" t="s">
        <v>146</v>
      </c>
      <c r="G3377" s="87" t="s">
        <v>359</v>
      </c>
      <c r="H3377" s="17">
        <v>52141.225959080293</v>
      </c>
      <c r="I3377" s="48" t="s">
        <v>329</v>
      </c>
    </row>
    <row r="3378" spans="2:9" x14ac:dyDescent="0.3">
      <c r="B3378" s="16" t="s">
        <v>302</v>
      </c>
      <c r="C3378" s="16" t="s">
        <v>262</v>
      </c>
      <c r="D3378" s="16">
        <v>237</v>
      </c>
      <c r="E3378" s="16" t="s">
        <v>70</v>
      </c>
      <c r="F3378" s="16" t="s">
        <v>146</v>
      </c>
      <c r="G3378" s="87" t="s">
        <v>360</v>
      </c>
      <c r="H3378" s="17">
        <v>52141.225959080293</v>
      </c>
      <c r="I3378" s="48" t="s">
        <v>329</v>
      </c>
    </row>
    <row r="3379" spans="2:9" x14ac:dyDescent="0.3">
      <c r="B3379" s="16" t="s">
        <v>302</v>
      </c>
      <c r="C3379" s="16" t="s">
        <v>262</v>
      </c>
      <c r="D3379" s="16">
        <v>238</v>
      </c>
      <c r="E3379" s="16" t="s">
        <v>71</v>
      </c>
      <c r="F3379" s="16" t="s">
        <v>146</v>
      </c>
      <c r="G3379" s="87" t="s">
        <v>361</v>
      </c>
      <c r="H3379" s="17">
        <v>52141.225959080293</v>
      </c>
      <c r="I3379" s="48" t="s">
        <v>329</v>
      </c>
    </row>
    <row r="3380" spans="2:9" x14ac:dyDescent="0.3">
      <c r="B3380" s="16" t="s">
        <v>302</v>
      </c>
      <c r="C3380" s="16" t="s">
        <v>262</v>
      </c>
      <c r="D3380" s="16">
        <v>241</v>
      </c>
      <c r="E3380" s="16" t="s">
        <v>72</v>
      </c>
      <c r="F3380" s="16" t="s">
        <v>146</v>
      </c>
      <c r="G3380" s="87" t="s">
        <v>362</v>
      </c>
      <c r="H3380" s="17">
        <v>36242.220684642823</v>
      </c>
      <c r="I3380" s="48" t="s">
        <v>329</v>
      </c>
    </row>
    <row r="3381" spans="2:9" x14ac:dyDescent="0.3">
      <c r="B3381" s="16" t="s">
        <v>302</v>
      </c>
      <c r="C3381" s="16" t="s">
        <v>262</v>
      </c>
      <c r="D3381" s="16">
        <v>242</v>
      </c>
      <c r="E3381" s="16" t="s">
        <v>73</v>
      </c>
      <c r="F3381" s="16" t="s">
        <v>146</v>
      </c>
      <c r="G3381" s="87" t="s">
        <v>363</v>
      </c>
      <c r="H3381" s="17">
        <v>35052.925014507753</v>
      </c>
      <c r="I3381" s="48" t="s">
        <v>329</v>
      </c>
    </row>
    <row r="3382" spans="2:9" x14ac:dyDescent="0.3">
      <c r="B3382" s="16" t="s">
        <v>302</v>
      </c>
      <c r="C3382" s="16" t="s">
        <v>262</v>
      </c>
      <c r="D3382" s="16">
        <v>245</v>
      </c>
      <c r="E3382" s="16" t="s">
        <v>74</v>
      </c>
      <c r="F3382" s="16" t="s">
        <v>146</v>
      </c>
      <c r="G3382" s="87" t="s">
        <v>364</v>
      </c>
      <c r="H3382" s="17">
        <v>33550.656799600256</v>
      </c>
      <c r="I3382" s="48" t="s">
        <v>329</v>
      </c>
    </row>
    <row r="3383" spans="2:9" x14ac:dyDescent="0.3">
      <c r="B3383" s="16" t="s">
        <v>302</v>
      </c>
      <c r="C3383" s="16" t="s">
        <v>262</v>
      </c>
      <c r="D3383" s="16">
        <v>273</v>
      </c>
      <c r="E3383" s="16" t="s">
        <v>75</v>
      </c>
      <c r="F3383" s="16" t="s">
        <v>146</v>
      </c>
      <c r="G3383" s="87" t="s">
        <v>365</v>
      </c>
      <c r="H3383" s="17">
        <v>360512.6423592224</v>
      </c>
      <c r="I3383" s="48" t="s">
        <v>346</v>
      </c>
    </row>
    <row r="3384" spans="2:9" x14ac:dyDescent="0.3">
      <c r="B3384" s="16" t="s">
        <v>302</v>
      </c>
      <c r="C3384" s="16" t="s">
        <v>262</v>
      </c>
      <c r="D3384" s="16">
        <v>284</v>
      </c>
      <c r="E3384" s="16" t="s">
        <v>76</v>
      </c>
      <c r="F3384" s="16" t="s">
        <v>146</v>
      </c>
      <c r="G3384" s="87" t="s">
        <v>366</v>
      </c>
      <c r="H3384" s="17">
        <v>56335.0580590303</v>
      </c>
      <c r="I3384" s="48" t="s">
        <v>329</v>
      </c>
    </row>
    <row r="3385" spans="2:9" x14ac:dyDescent="0.3">
      <c r="B3385" s="16" t="s">
        <v>302</v>
      </c>
      <c r="C3385" s="16" t="s">
        <v>262</v>
      </c>
      <c r="D3385" s="16">
        <v>304</v>
      </c>
      <c r="E3385" s="16" t="s">
        <v>77</v>
      </c>
      <c r="F3385" s="16" t="s">
        <v>165</v>
      </c>
      <c r="G3385" s="87" t="s">
        <v>367</v>
      </c>
      <c r="H3385" s="17">
        <v>1491.1119185291211</v>
      </c>
      <c r="I3385" s="48" t="s">
        <v>368</v>
      </c>
    </row>
    <row r="3386" spans="2:9" x14ac:dyDescent="0.3">
      <c r="B3386" s="16" t="s">
        <v>302</v>
      </c>
      <c r="C3386" s="16" t="s">
        <v>262</v>
      </c>
      <c r="D3386" s="16">
        <v>305</v>
      </c>
      <c r="E3386" s="16" t="s">
        <v>78</v>
      </c>
      <c r="F3386" s="16" t="s">
        <v>165</v>
      </c>
      <c r="G3386" s="87" t="s">
        <v>369</v>
      </c>
      <c r="H3386" s="17">
        <v>10741.705465751824</v>
      </c>
      <c r="I3386" s="48" t="s">
        <v>368</v>
      </c>
    </row>
    <row r="3387" spans="2:9" x14ac:dyDescent="0.3">
      <c r="B3387" s="16" t="s">
        <v>302</v>
      </c>
      <c r="C3387" s="16" t="s">
        <v>262</v>
      </c>
      <c r="D3387" s="20">
        <v>426</v>
      </c>
      <c r="E3387" s="20" t="s">
        <v>79</v>
      </c>
      <c r="F3387" s="20" t="s">
        <v>146</v>
      </c>
      <c r="G3387" s="88" t="s">
        <v>370</v>
      </c>
      <c r="H3387" s="21">
        <v>66457.20292131562</v>
      </c>
      <c r="I3387" s="49" t="s">
        <v>329</v>
      </c>
    </row>
    <row r="3388" spans="2:9" x14ac:dyDescent="0.3">
      <c r="B3388" s="16" t="s">
        <v>302</v>
      </c>
      <c r="C3388" s="16" t="s">
        <v>263</v>
      </c>
      <c r="D3388" s="16">
        <v>4</v>
      </c>
      <c r="E3388" s="16" t="s">
        <v>5</v>
      </c>
      <c r="F3388" s="16" t="s">
        <v>160</v>
      </c>
      <c r="G3388" s="87" t="s">
        <v>326</v>
      </c>
      <c r="H3388" s="17">
        <v>4183.8771077430838</v>
      </c>
      <c r="I3388" s="48" t="s">
        <v>327</v>
      </c>
    </row>
    <row r="3389" spans="2:9" x14ac:dyDescent="0.3">
      <c r="B3389" s="16" t="s">
        <v>302</v>
      </c>
      <c r="C3389" s="16" t="s">
        <v>263</v>
      </c>
      <c r="D3389" s="16">
        <v>17</v>
      </c>
      <c r="E3389" s="16" t="s">
        <v>9</v>
      </c>
      <c r="F3389" s="16" t="s">
        <v>146</v>
      </c>
      <c r="G3389" s="87" t="s">
        <v>328</v>
      </c>
      <c r="H3389" s="17">
        <v>60090.728596299006</v>
      </c>
      <c r="I3389" s="48" t="s">
        <v>329</v>
      </c>
    </row>
    <row r="3390" spans="2:9" x14ac:dyDescent="0.3">
      <c r="B3390" s="16" t="s">
        <v>302</v>
      </c>
      <c r="C3390" s="16" t="s">
        <v>263</v>
      </c>
      <c r="D3390" s="16">
        <v>21</v>
      </c>
      <c r="E3390" s="16" t="s">
        <v>13</v>
      </c>
      <c r="F3390" s="16" t="s">
        <v>146</v>
      </c>
      <c r="G3390" s="87" t="s">
        <v>330</v>
      </c>
      <c r="H3390" s="17">
        <v>68103.738244483189</v>
      </c>
      <c r="I3390" s="48" t="s">
        <v>329</v>
      </c>
    </row>
    <row r="3391" spans="2:9" x14ac:dyDescent="0.3">
      <c r="B3391" s="16" t="s">
        <v>302</v>
      </c>
      <c r="C3391" s="16" t="s">
        <v>263</v>
      </c>
      <c r="D3391" s="16">
        <v>28</v>
      </c>
      <c r="E3391" s="16" t="s">
        <v>17</v>
      </c>
      <c r="F3391" s="16" t="s">
        <v>146</v>
      </c>
      <c r="G3391" s="87" t="s">
        <v>331</v>
      </c>
      <c r="H3391" s="17">
        <v>56335.0580590303</v>
      </c>
      <c r="I3391" s="48" t="s">
        <v>329</v>
      </c>
    </row>
    <row r="3392" spans="2:9" x14ac:dyDescent="0.3">
      <c r="B3392" s="16" t="s">
        <v>302</v>
      </c>
      <c r="C3392" s="16" t="s">
        <v>263</v>
      </c>
      <c r="D3392" s="16">
        <v>29</v>
      </c>
      <c r="E3392" s="16" t="s">
        <v>21</v>
      </c>
      <c r="F3392" s="16" t="s">
        <v>146</v>
      </c>
      <c r="G3392" s="87" t="s">
        <v>332</v>
      </c>
      <c r="H3392" s="17">
        <v>55083.167879940753</v>
      </c>
      <c r="I3392" s="48" t="s">
        <v>329</v>
      </c>
    </row>
    <row r="3393" spans="2:9" x14ac:dyDescent="0.3">
      <c r="B3393" s="16" t="s">
        <v>302</v>
      </c>
      <c r="C3393" s="16" t="s">
        <v>263</v>
      </c>
      <c r="D3393" s="16">
        <v>30</v>
      </c>
      <c r="E3393" s="16" t="s">
        <v>25</v>
      </c>
      <c r="F3393" s="16" t="s">
        <v>146</v>
      </c>
      <c r="G3393" s="87" t="s">
        <v>333</v>
      </c>
      <c r="H3393" s="17">
        <v>57586.948238119876</v>
      </c>
      <c r="I3393" s="48" t="s">
        <v>329</v>
      </c>
    </row>
    <row r="3394" spans="2:9" x14ac:dyDescent="0.3">
      <c r="B3394" s="16" t="s">
        <v>302</v>
      </c>
      <c r="C3394" s="16" t="s">
        <v>263</v>
      </c>
      <c r="D3394" s="16">
        <v>31</v>
      </c>
      <c r="E3394" s="16" t="s">
        <v>29</v>
      </c>
      <c r="F3394" s="16" t="s">
        <v>146</v>
      </c>
      <c r="G3394" s="87" t="s">
        <v>334</v>
      </c>
      <c r="H3394" s="17">
        <v>56335.0580590303</v>
      </c>
      <c r="I3394" s="48" t="s">
        <v>329</v>
      </c>
    </row>
    <row r="3395" spans="2:9" x14ac:dyDescent="0.3">
      <c r="B3395" s="16" t="s">
        <v>302</v>
      </c>
      <c r="C3395" s="16" t="s">
        <v>263</v>
      </c>
      <c r="D3395" s="16">
        <v>39</v>
      </c>
      <c r="E3395" s="16" t="s">
        <v>33</v>
      </c>
      <c r="F3395" s="16" t="s">
        <v>335</v>
      </c>
      <c r="G3395" s="87" t="s">
        <v>336</v>
      </c>
      <c r="H3395" s="17">
        <v>60.79829323953286</v>
      </c>
      <c r="I3395" s="48" t="s">
        <v>337</v>
      </c>
    </row>
    <row r="3396" spans="2:9" x14ac:dyDescent="0.3">
      <c r="B3396" s="16" t="s">
        <v>302</v>
      </c>
      <c r="C3396" s="16" t="s">
        <v>263</v>
      </c>
      <c r="D3396" s="16">
        <v>45</v>
      </c>
      <c r="E3396" s="16" t="s">
        <v>35</v>
      </c>
      <c r="F3396" s="16" t="s">
        <v>160</v>
      </c>
      <c r="G3396" s="87" t="s">
        <v>338</v>
      </c>
      <c r="H3396" s="17">
        <v>9520</v>
      </c>
      <c r="I3396" s="48" t="s">
        <v>327</v>
      </c>
    </row>
    <row r="3397" spans="2:9" x14ac:dyDescent="0.3">
      <c r="B3397" s="16" t="s">
        <v>302</v>
      </c>
      <c r="C3397" s="16" t="s">
        <v>263</v>
      </c>
      <c r="D3397" s="16">
        <v>66</v>
      </c>
      <c r="E3397" s="16" t="s">
        <v>37</v>
      </c>
      <c r="F3397" s="16" t="s">
        <v>160</v>
      </c>
      <c r="G3397" s="87" t="s">
        <v>339</v>
      </c>
      <c r="H3397" s="17">
        <v>4597.6138827154155</v>
      </c>
      <c r="I3397" s="48" t="s">
        <v>327</v>
      </c>
    </row>
    <row r="3398" spans="2:9" x14ac:dyDescent="0.3">
      <c r="B3398" s="16" t="s">
        <v>302</v>
      </c>
      <c r="C3398" s="16" t="s">
        <v>263</v>
      </c>
      <c r="D3398" s="16">
        <v>67</v>
      </c>
      <c r="E3398" s="16" t="s">
        <v>39</v>
      </c>
      <c r="F3398" s="16" t="s">
        <v>160</v>
      </c>
      <c r="G3398" s="87" t="s">
        <v>340</v>
      </c>
      <c r="H3398" s="17">
        <v>4597.6138827154155</v>
      </c>
      <c r="I3398" s="48" t="s">
        <v>327</v>
      </c>
    </row>
    <row r="3399" spans="2:9" x14ac:dyDescent="0.3">
      <c r="B3399" s="16" t="s">
        <v>302</v>
      </c>
      <c r="C3399" s="16" t="s">
        <v>263</v>
      </c>
      <c r="D3399" s="16">
        <v>77</v>
      </c>
      <c r="E3399" s="16" t="s">
        <v>41</v>
      </c>
      <c r="F3399" s="16" t="s">
        <v>160</v>
      </c>
      <c r="G3399" s="87" t="s">
        <v>341</v>
      </c>
      <c r="H3399" s="17">
        <v>1725</v>
      </c>
      <c r="I3399" s="48" t="s">
        <v>342</v>
      </c>
    </row>
    <row r="3400" spans="2:9" x14ac:dyDescent="0.3">
      <c r="B3400" s="16" t="s">
        <v>302</v>
      </c>
      <c r="C3400" s="16" t="s">
        <v>263</v>
      </c>
      <c r="D3400" s="16">
        <v>87</v>
      </c>
      <c r="E3400" s="16" t="s">
        <v>43</v>
      </c>
      <c r="F3400" s="16" t="s">
        <v>160</v>
      </c>
      <c r="G3400" s="87" t="s">
        <v>343</v>
      </c>
      <c r="H3400" s="17">
        <v>3622.9549999999999</v>
      </c>
      <c r="I3400" s="48" t="s">
        <v>342</v>
      </c>
    </row>
    <row r="3401" spans="2:9" x14ac:dyDescent="0.3">
      <c r="B3401" s="16" t="s">
        <v>302</v>
      </c>
      <c r="C3401" s="16" t="s">
        <v>263</v>
      </c>
      <c r="D3401" s="16">
        <v>102</v>
      </c>
      <c r="E3401" s="16" t="s">
        <v>45</v>
      </c>
      <c r="F3401" s="16" t="s">
        <v>160</v>
      </c>
      <c r="G3401" s="87" t="s">
        <v>344</v>
      </c>
      <c r="H3401" s="17">
        <v>722.03508882735809</v>
      </c>
      <c r="I3401" s="48" t="s">
        <v>342</v>
      </c>
    </row>
    <row r="3402" spans="2:9" x14ac:dyDescent="0.3">
      <c r="B3402" s="16" t="s">
        <v>302</v>
      </c>
      <c r="C3402" s="16" t="s">
        <v>263</v>
      </c>
      <c r="D3402" s="16">
        <v>113</v>
      </c>
      <c r="E3402" s="16" t="s">
        <v>47</v>
      </c>
      <c r="F3402" s="16" t="s">
        <v>146</v>
      </c>
      <c r="G3402" s="87" t="s">
        <v>345</v>
      </c>
      <c r="H3402" s="17">
        <v>689724</v>
      </c>
      <c r="I3402" s="48" t="s">
        <v>346</v>
      </c>
    </row>
    <row r="3403" spans="2:9" x14ac:dyDescent="0.3">
      <c r="B3403" s="16" t="s">
        <v>302</v>
      </c>
      <c r="C3403" s="16" t="s">
        <v>263</v>
      </c>
      <c r="D3403" s="16">
        <v>114</v>
      </c>
      <c r="E3403" s="16" t="s">
        <v>49</v>
      </c>
      <c r="F3403" s="16" t="s">
        <v>146</v>
      </c>
      <c r="G3403" s="87" t="s">
        <v>347</v>
      </c>
      <c r="H3403" s="17">
        <v>730184</v>
      </c>
      <c r="I3403" s="48" t="s">
        <v>346</v>
      </c>
    </row>
    <row r="3404" spans="2:9" x14ac:dyDescent="0.3">
      <c r="B3404" s="16" t="s">
        <v>302</v>
      </c>
      <c r="C3404" s="16" t="s">
        <v>263</v>
      </c>
      <c r="D3404" s="16">
        <v>118</v>
      </c>
      <c r="E3404" s="16" t="s">
        <v>51</v>
      </c>
      <c r="F3404" s="16" t="s">
        <v>146</v>
      </c>
      <c r="G3404" s="87" t="s">
        <v>348</v>
      </c>
      <c r="H3404" s="17">
        <v>583071</v>
      </c>
      <c r="I3404" s="48" t="s">
        <v>346</v>
      </c>
    </row>
    <row r="3405" spans="2:9" x14ac:dyDescent="0.3">
      <c r="B3405" s="16" t="s">
        <v>302</v>
      </c>
      <c r="C3405" s="16" t="s">
        <v>263</v>
      </c>
      <c r="D3405" s="16">
        <v>131</v>
      </c>
      <c r="E3405" s="16" t="s">
        <v>53</v>
      </c>
      <c r="F3405" s="16" t="s">
        <v>146</v>
      </c>
      <c r="G3405" s="87" t="s">
        <v>349</v>
      </c>
      <c r="H3405" s="17">
        <v>7926.7463652519828</v>
      </c>
      <c r="I3405" s="48" t="s">
        <v>337</v>
      </c>
    </row>
    <row r="3406" spans="2:9" x14ac:dyDescent="0.3">
      <c r="B3406" s="16" t="s">
        <v>302</v>
      </c>
      <c r="C3406" s="16" t="s">
        <v>263</v>
      </c>
      <c r="D3406" s="16">
        <v>137</v>
      </c>
      <c r="E3406" s="16" t="s">
        <v>55</v>
      </c>
      <c r="F3406" s="16" t="s">
        <v>160</v>
      </c>
      <c r="G3406" s="87" t="s">
        <v>350</v>
      </c>
      <c r="H3406" s="17">
        <v>8284.3754368187456</v>
      </c>
      <c r="I3406" s="48" t="s">
        <v>351</v>
      </c>
    </row>
    <row r="3407" spans="2:9" x14ac:dyDescent="0.3">
      <c r="B3407" s="16" t="s">
        <v>302</v>
      </c>
      <c r="C3407" s="16" t="s">
        <v>263</v>
      </c>
      <c r="D3407" s="16">
        <v>143</v>
      </c>
      <c r="E3407" s="16" t="s">
        <v>57</v>
      </c>
      <c r="F3407" s="16" t="s">
        <v>335</v>
      </c>
      <c r="G3407" s="87" t="s">
        <v>352</v>
      </c>
      <c r="H3407" s="17">
        <v>2688.02</v>
      </c>
      <c r="I3407" s="48" t="s">
        <v>342</v>
      </c>
    </row>
    <row r="3408" spans="2:9" x14ac:dyDescent="0.3">
      <c r="B3408" s="16" t="s">
        <v>302</v>
      </c>
      <c r="C3408" s="16" t="s">
        <v>263</v>
      </c>
      <c r="D3408" s="16">
        <v>155</v>
      </c>
      <c r="E3408" s="16" t="s">
        <v>59</v>
      </c>
      <c r="F3408" s="16" t="s">
        <v>147</v>
      </c>
      <c r="G3408" s="87" t="s">
        <v>353</v>
      </c>
      <c r="H3408" s="17">
        <v>25701.120791038229</v>
      </c>
      <c r="I3408" s="48" t="s">
        <v>354</v>
      </c>
    </row>
    <row r="3409" spans="2:9" x14ac:dyDescent="0.3">
      <c r="B3409" s="16" t="s">
        <v>302</v>
      </c>
      <c r="C3409" s="16" t="s">
        <v>263</v>
      </c>
      <c r="D3409" s="16">
        <v>156</v>
      </c>
      <c r="E3409" s="16" t="s">
        <v>61</v>
      </c>
      <c r="F3409" s="16" t="s">
        <v>147</v>
      </c>
      <c r="G3409" s="87" t="s">
        <v>355</v>
      </c>
      <c r="H3409" s="17">
        <v>13376.968893648824</v>
      </c>
      <c r="I3409" s="48" t="s">
        <v>354</v>
      </c>
    </row>
    <row r="3410" spans="2:9" x14ac:dyDescent="0.3">
      <c r="B3410" s="16" t="s">
        <v>302</v>
      </c>
      <c r="C3410" s="16" t="s">
        <v>263</v>
      </c>
      <c r="D3410" s="16">
        <v>222</v>
      </c>
      <c r="E3410" s="16" t="s">
        <v>63</v>
      </c>
      <c r="F3410" s="16" t="s">
        <v>146</v>
      </c>
      <c r="G3410" s="87" t="s">
        <v>356</v>
      </c>
      <c r="H3410" s="17">
        <v>67411.156418525235</v>
      </c>
      <c r="I3410" s="48" t="s">
        <v>329</v>
      </c>
    </row>
    <row r="3411" spans="2:9" x14ac:dyDescent="0.3">
      <c r="B3411" s="16" t="s">
        <v>302</v>
      </c>
      <c r="C3411" s="16" t="s">
        <v>263</v>
      </c>
      <c r="D3411" s="16">
        <v>224</v>
      </c>
      <c r="E3411" s="16" t="s">
        <v>65</v>
      </c>
      <c r="F3411" s="16" t="s">
        <v>146</v>
      </c>
      <c r="G3411" s="87" t="s">
        <v>357</v>
      </c>
      <c r="H3411" s="17">
        <v>67411.156418525235</v>
      </c>
      <c r="I3411" s="48" t="s">
        <v>329</v>
      </c>
    </row>
    <row r="3412" spans="2:9" x14ac:dyDescent="0.3">
      <c r="B3412" s="16" t="s">
        <v>302</v>
      </c>
      <c r="C3412" s="16" t="s">
        <v>263</v>
      </c>
      <c r="D3412" s="16">
        <v>229</v>
      </c>
      <c r="E3412" s="16" t="s">
        <v>67</v>
      </c>
      <c r="F3412" s="16" t="s">
        <v>146</v>
      </c>
      <c r="G3412" s="87" t="s">
        <v>358</v>
      </c>
      <c r="H3412" s="17">
        <v>32774.484888564744</v>
      </c>
      <c r="I3412" s="48" t="s">
        <v>329</v>
      </c>
    </row>
    <row r="3413" spans="2:9" x14ac:dyDescent="0.3">
      <c r="B3413" s="16" t="s">
        <v>302</v>
      </c>
      <c r="C3413" s="16" t="s">
        <v>263</v>
      </c>
      <c r="D3413" s="16">
        <v>232</v>
      </c>
      <c r="E3413" s="16" t="s">
        <v>69</v>
      </c>
      <c r="F3413" s="16" t="s">
        <v>146</v>
      </c>
      <c r="G3413" s="87" t="s">
        <v>359</v>
      </c>
      <c r="H3413" s="17">
        <v>60497.592904503123</v>
      </c>
      <c r="I3413" s="48" t="s">
        <v>329</v>
      </c>
    </row>
    <row r="3414" spans="2:9" x14ac:dyDescent="0.3">
      <c r="B3414" s="16" t="s">
        <v>302</v>
      </c>
      <c r="C3414" s="16" t="s">
        <v>263</v>
      </c>
      <c r="D3414" s="16">
        <v>237</v>
      </c>
      <c r="E3414" s="16" t="s">
        <v>70</v>
      </c>
      <c r="F3414" s="16" t="s">
        <v>146</v>
      </c>
      <c r="G3414" s="87" t="s">
        <v>360</v>
      </c>
      <c r="H3414" s="17">
        <v>59589.972524663164</v>
      </c>
      <c r="I3414" s="48" t="s">
        <v>329</v>
      </c>
    </row>
    <row r="3415" spans="2:9" x14ac:dyDescent="0.3">
      <c r="B3415" s="16" t="s">
        <v>302</v>
      </c>
      <c r="C3415" s="16" t="s">
        <v>263</v>
      </c>
      <c r="D3415" s="16">
        <v>238</v>
      </c>
      <c r="E3415" s="16" t="s">
        <v>71</v>
      </c>
      <c r="F3415" s="16" t="s">
        <v>146</v>
      </c>
      <c r="G3415" s="87" t="s">
        <v>361</v>
      </c>
      <c r="H3415" s="17">
        <v>59589.972524663164</v>
      </c>
      <c r="I3415" s="48" t="s">
        <v>329</v>
      </c>
    </row>
    <row r="3416" spans="2:9" x14ac:dyDescent="0.3">
      <c r="B3416" s="16" t="s">
        <v>302</v>
      </c>
      <c r="C3416" s="16" t="s">
        <v>263</v>
      </c>
      <c r="D3416" s="16">
        <v>241</v>
      </c>
      <c r="E3416" s="16" t="s">
        <v>72</v>
      </c>
      <c r="F3416" s="16" t="s">
        <v>146</v>
      </c>
      <c r="G3416" s="87" t="s">
        <v>362</v>
      </c>
      <c r="H3416" s="17">
        <v>60090.728596299006</v>
      </c>
      <c r="I3416" s="48" t="s">
        <v>329</v>
      </c>
    </row>
    <row r="3417" spans="2:9" x14ac:dyDescent="0.3">
      <c r="B3417" s="16" t="s">
        <v>302</v>
      </c>
      <c r="C3417" s="16" t="s">
        <v>263</v>
      </c>
      <c r="D3417" s="16">
        <v>242</v>
      </c>
      <c r="E3417" s="16" t="s">
        <v>73</v>
      </c>
      <c r="F3417" s="16" t="s">
        <v>146</v>
      </c>
      <c r="G3417" s="87" t="s">
        <v>363</v>
      </c>
      <c r="H3417" s="17">
        <v>60090.728596299006</v>
      </c>
      <c r="I3417" s="48" t="s">
        <v>329</v>
      </c>
    </row>
    <row r="3418" spans="2:9" x14ac:dyDescent="0.3">
      <c r="B3418" s="16" t="s">
        <v>302</v>
      </c>
      <c r="C3418" s="16" t="s">
        <v>263</v>
      </c>
      <c r="D3418" s="16">
        <v>245</v>
      </c>
      <c r="E3418" s="16" t="s">
        <v>74</v>
      </c>
      <c r="F3418" s="16" t="s">
        <v>146</v>
      </c>
      <c r="G3418" s="87" t="s">
        <v>364</v>
      </c>
      <c r="H3418" s="17">
        <v>37556.705372686876</v>
      </c>
      <c r="I3418" s="48" t="s">
        <v>329</v>
      </c>
    </row>
    <row r="3419" spans="2:9" x14ac:dyDescent="0.3">
      <c r="B3419" s="16" t="s">
        <v>302</v>
      </c>
      <c r="C3419" s="16" t="s">
        <v>263</v>
      </c>
      <c r="D3419" s="16">
        <v>273</v>
      </c>
      <c r="E3419" s="16" t="s">
        <v>75</v>
      </c>
      <c r="F3419" s="16" t="s">
        <v>146</v>
      </c>
      <c r="G3419" s="87" t="s">
        <v>365</v>
      </c>
      <c r="H3419" s="17">
        <v>360512.6423592224</v>
      </c>
      <c r="I3419" s="48" t="s">
        <v>346</v>
      </c>
    </row>
    <row r="3420" spans="2:9" x14ac:dyDescent="0.3">
      <c r="B3420" s="16" t="s">
        <v>302</v>
      </c>
      <c r="C3420" s="16" t="s">
        <v>263</v>
      </c>
      <c r="D3420" s="16">
        <v>284</v>
      </c>
      <c r="E3420" s="16" t="s">
        <v>76</v>
      </c>
      <c r="F3420" s="16" t="s">
        <v>146</v>
      </c>
      <c r="G3420" s="87" t="s">
        <v>366</v>
      </c>
      <c r="H3420" s="17">
        <v>56335.0580590303</v>
      </c>
      <c r="I3420" s="48" t="s">
        <v>329</v>
      </c>
    </row>
    <row r="3421" spans="2:9" x14ac:dyDescent="0.3">
      <c r="B3421" s="16" t="s">
        <v>302</v>
      </c>
      <c r="C3421" s="16" t="s">
        <v>263</v>
      </c>
      <c r="D3421" s="16">
        <v>304</v>
      </c>
      <c r="E3421" s="16" t="s">
        <v>77</v>
      </c>
      <c r="F3421" s="16" t="s">
        <v>165</v>
      </c>
      <c r="G3421" s="87" t="s">
        <v>367</v>
      </c>
      <c r="H3421" s="17">
        <v>1491.1119185291211</v>
      </c>
      <c r="I3421" s="48" t="s">
        <v>368</v>
      </c>
    </row>
    <row r="3422" spans="2:9" x14ac:dyDescent="0.3">
      <c r="B3422" s="16" t="s">
        <v>302</v>
      </c>
      <c r="C3422" s="16" t="s">
        <v>263</v>
      </c>
      <c r="D3422" s="16">
        <v>305</v>
      </c>
      <c r="E3422" s="16" t="s">
        <v>78</v>
      </c>
      <c r="F3422" s="16" t="s">
        <v>165</v>
      </c>
      <c r="G3422" s="87" t="s">
        <v>369</v>
      </c>
      <c r="H3422" s="17">
        <v>10741.705465751824</v>
      </c>
      <c r="I3422" s="48" t="s">
        <v>368</v>
      </c>
    </row>
    <row r="3423" spans="2:9" x14ac:dyDescent="0.3">
      <c r="B3423" s="16" t="s">
        <v>302</v>
      </c>
      <c r="C3423" s="16" t="s">
        <v>263</v>
      </c>
      <c r="D3423" s="20">
        <v>426</v>
      </c>
      <c r="E3423" s="20" t="s">
        <v>79</v>
      </c>
      <c r="F3423" s="20" t="s">
        <v>146</v>
      </c>
      <c r="G3423" s="88" t="s">
        <v>370</v>
      </c>
      <c r="H3423" s="21">
        <v>66457.20292131562</v>
      </c>
      <c r="I3423" s="49" t="s">
        <v>329</v>
      </c>
    </row>
    <row r="3424" spans="2:9" x14ac:dyDescent="0.3">
      <c r="B3424" s="16" t="s">
        <v>302</v>
      </c>
      <c r="C3424" s="16" t="s">
        <v>264</v>
      </c>
      <c r="D3424" s="16">
        <v>4</v>
      </c>
      <c r="E3424" s="16" t="s">
        <v>5</v>
      </c>
      <c r="F3424" s="16" t="s">
        <v>160</v>
      </c>
      <c r="G3424" s="87" t="s">
        <v>326</v>
      </c>
      <c r="H3424" s="17">
        <v>4183.8771077430838</v>
      </c>
      <c r="I3424" s="48" t="s">
        <v>327</v>
      </c>
    </row>
    <row r="3425" spans="2:9" x14ac:dyDescent="0.3">
      <c r="B3425" s="16" t="s">
        <v>302</v>
      </c>
      <c r="C3425" s="16" t="s">
        <v>264</v>
      </c>
      <c r="D3425" s="16">
        <v>17</v>
      </c>
      <c r="E3425" s="16" t="s">
        <v>9</v>
      </c>
      <c r="F3425" s="16" t="s">
        <v>146</v>
      </c>
      <c r="G3425" s="87" t="s">
        <v>328</v>
      </c>
      <c r="H3425" s="17">
        <v>60090.728596299006</v>
      </c>
      <c r="I3425" s="48" t="s">
        <v>329</v>
      </c>
    </row>
    <row r="3426" spans="2:9" x14ac:dyDescent="0.3">
      <c r="B3426" s="16" t="s">
        <v>302</v>
      </c>
      <c r="C3426" s="16" t="s">
        <v>264</v>
      </c>
      <c r="D3426" s="16">
        <v>21</v>
      </c>
      <c r="E3426" s="16" t="s">
        <v>13</v>
      </c>
      <c r="F3426" s="16" t="s">
        <v>146</v>
      </c>
      <c r="G3426" s="87" t="s">
        <v>330</v>
      </c>
      <c r="H3426" s="17">
        <v>68103.738244483189</v>
      </c>
      <c r="I3426" s="48" t="s">
        <v>329</v>
      </c>
    </row>
    <row r="3427" spans="2:9" x14ac:dyDescent="0.3">
      <c r="B3427" s="16" t="s">
        <v>302</v>
      </c>
      <c r="C3427" s="16" t="s">
        <v>264</v>
      </c>
      <c r="D3427" s="16">
        <v>28</v>
      </c>
      <c r="E3427" s="16" t="s">
        <v>17</v>
      </c>
      <c r="F3427" s="16" t="s">
        <v>146</v>
      </c>
      <c r="G3427" s="87" t="s">
        <v>331</v>
      </c>
      <c r="H3427" s="17">
        <v>56335.0580590303</v>
      </c>
      <c r="I3427" s="48" t="s">
        <v>329</v>
      </c>
    </row>
    <row r="3428" spans="2:9" x14ac:dyDescent="0.3">
      <c r="B3428" s="16" t="s">
        <v>302</v>
      </c>
      <c r="C3428" s="16" t="s">
        <v>264</v>
      </c>
      <c r="D3428" s="16">
        <v>29</v>
      </c>
      <c r="E3428" s="16" t="s">
        <v>21</v>
      </c>
      <c r="F3428" s="16" t="s">
        <v>146</v>
      </c>
      <c r="G3428" s="87" t="s">
        <v>332</v>
      </c>
      <c r="H3428" s="17">
        <v>55083.167879940753</v>
      </c>
      <c r="I3428" s="48" t="s">
        <v>329</v>
      </c>
    </row>
    <row r="3429" spans="2:9" x14ac:dyDescent="0.3">
      <c r="B3429" s="16" t="s">
        <v>302</v>
      </c>
      <c r="C3429" s="16" t="s">
        <v>264</v>
      </c>
      <c r="D3429" s="16">
        <v>30</v>
      </c>
      <c r="E3429" s="16" t="s">
        <v>25</v>
      </c>
      <c r="F3429" s="16" t="s">
        <v>146</v>
      </c>
      <c r="G3429" s="87" t="s">
        <v>333</v>
      </c>
      <c r="H3429" s="17">
        <v>57586.948238119876</v>
      </c>
      <c r="I3429" s="48" t="s">
        <v>329</v>
      </c>
    </row>
    <row r="3430" spans="2:9" x14ac:dyDescent="0.3">
      <c r="B3430" s="16" t="s">
        <v>302</v>
      </c>
      <c r="C3430" s="16" t="s">
        <v>264</v>
      </c>
      <c r="D3430" s="16">
        <v>31</v>
      </c>
      <c r="E3430" s="16" t="s">
        <v>29</v>
      </c>
      <c r="F3430" s="16" t="s">
        <v>146</v>
      </c>
      <c r="G3430" s="87" t="s">
        <v>334</v>
      </c>
      <c r="H3430" s="17">
        <v>56335.0580590303</v>
      </c>
      <c r="I3430" s="48" t="s">
        <v>329</v>
      </c>
    </row>
    <row r="3431" spans="2:9" x14ac:dyDescent="0.3">
      <c r="B3431" s="16" t="s">
        <v>302</v>
      </c>
      <c r="C3431" s="16" t="s">
        <v>264</v>
      </c>
      <c r="D3431" s="16">
        <v>39</v>
      </c>
      <c r="E3431" s="16" t="s">
        <v>33</v>
      </c>
      <c r="F3431" s="16" t="s">
        <v>335</v>
      </c>
      <c r="G3431" s="87" t="s">
        <v>336</v>
      </c>
      <c r="H3431" s="17">
        <v>60.79829323953286</v>
      </c>
      <c r="I3431" s="48" t="s">
        <v>337</v>
      </c>
    </row>
    <row r="3432" spans="2:9" x14ac:dyDescent="0.3">
      <c r="B3432" s="16" t="s">
        <v>302</v>
      </c>
      <c r="C3432" s="16" t="s">
        <v>264</v>
      </c>
      <c r="D3432" s="16">
        <v>45</v>
      </c>
      <c r="E3432" s="16" t="s">
        <v>35</v>
      </c>
      <c r="F3432" s="16" t="s">
        <v>160</v>
      </c>
      <c r="G3432" s="87" t="s">
        <v>338</v>
      </c>
      <c r="H3432" s="17">
        <v>9520</v>
      </c>
      <c r="I3432" s="48" t="s">
        <v>327</v>
      </c>
    </row>
    <row r="3433" spans="2:9" x14ac:dyDescent="0.3">
      <c r="B3433" s="16" t="s">
        <v>302</v>
      </c>
      <c r="C3433" s="16" t="s">
        <v>264</v>
      </c>
      <c r="D3433" s="16">
        <v>66</v>
      </c>
      <c r="E3433" s="16" t="s">
        <v>37</v>
      </c>
      <c r="F3433" s="16" t="s">
        <v>160</v>
      </c>
      <c r="G3433" s="87" t="s">
        <v>339</v>
      </c>
      <c r="H3433" s="17">
        <v>4597.6138827154155</v>
      </c>
      <c r="I3433" s="48" t="s">
        <v>327</v>
      </c>
    </row>
    <row r="3434" spans="2:9" x14ac:dyDescent="0.3">
      <c r="B3434" s="16" t="s">
        <v>302</v>
      </c>
      <c r="C3434" s="16" t="s">
        <v>264</v>
      </c>
      <c r="D3434" s="16">
        <v>67</v>
      </c>
      <c r="E3434" s="16" t="s">
        <v>39</v>
      </c>
      <c r="F3434" s="16" t="s">
        <v>160</v>
      </c>
      <c r="G3434" s="87" t="s">
        <v>340</v>
      </c>
      <c r="H3434" s="17">
        <v>4597.6138827154155</v>
      </c>
      <c r="I3434" s="48" t="s">
        <v>327</v>
      </c>
    </row>
    <row r="3435" spans="2:9" x14ac:dyDescent="0.3">
      <c r="B3435" s="16" t="s">
        <v>302</v>
      </c>
      <c r="C3435" s="16" t="s">
        <v>264</v>
      </c>
      <c r="D3435" s="16">
        <v>77</v>
      </c>
      <c r="E3435" s="16" t="s">
        <v>41</v>
      </c>
      <c r="F3435" s="16" t="s">
        <v>160</v>
      </c>
      <c r="G3435" s="87" t="s">
        <v>341</v>
      </c>
      <c r="H3435" s="17">
        <v>1725</v>
      </c>
      <c r="I3435" s="48" t="s">
        <v>342</v>
      </c>
    </row>
    <row r="3436" spans="2:9" x14ac:dyDescent="0.3">
      <c r="B3436" s="16" t="s">
        <v>302</v>
      </c>
      <c r="C3436" s="16" t="s">
        <v>264</v>
      </c>
      <c r="D3436" s="16">
        <v>87</v>
      </c>
      <c r="E3436" s="16" t="s">
        <v>43</v>
      </c>
      <c r="F3436" s="16" t="s">
        <v>160</v>
      </c>
      <c r="G3436" s="87" t="s">
        <v>343</v>
      </c>
      <c r="H3436" s="17">
        <v>3622.9549999999999</v>
      </c>
      <c r="I3436" s="48" t="s">
        <v>342</v>
      </c>
    </row>
    <row r="3437" spans="2:9" x14ac:dyDescent="0.3">
      <c r="B3437" s="16" t="s">
        <v>302</v>
      </c>
      <c r="C3437" s="16" t="s">
        <v>264</v>
      </c>
      <c r="D3437" s="16">
        <v>102</v>
      </c>
      <c r="E3437" s="16" t="s">
        <v>45</v>
      </c>
      <c r="F3437" s="16" t="s">
        <v>160</v>
      </c>
      <c r="G3437" s="87" t="s">
        <v>344</v>
      </c>
      <c r="H3437" s="17">
        <v>722.03508882735809</v>
      </c>
      <c r="I3437" s="48" t="s">
        <v>342</v>
      </c>
    </row>
    <row r="3438" spans="2:9" x14ac:dyDescent="0.3">
      <c r="B3438" s="16" t="s">
        <v>302</v>
      </c>
      <c r="C3438" s="16" t="s">
        <v>264</v>
      </c>
      <c r="D3438" s="16">
        <v>113</v>
      </c>
      <c r="E3438" s="16" t="s">
        <v>47</v>
      </c>
      <c r="F3438" s="16" t="s">
        <v>146</v>
      </c>
      <c r="G3438" s="87" t="s">
        <v>345</v>
      </c>
      <c r="H3438" s="17">
        <v>689724</v>
      </c>
      <c r="I3438" s="48" t="s">
        <v>346</v>
      </c>
    </row>
    <row r="3439" spans="2:9" x14ac:dyDescent="0.3">
      <c r="B3439" s="16" t="s">
        <v>302</v>
      </c>
      <c r="C3439" s="16" t="s">
        <v>264</v>
      </c>
      <c r="D3439" s="16">
        <v>114</v>
      </c>
      <c r="E3439" s="16" t="s">
        <v>49</v>
      </c>
      <c r="F3439" s="16" t="s">
        <v>146</v>
      </c>
      <c r="G3439" s="87" t="s">
        <v>347</v>
      </c>
      <c r="H3439" s="17">
        <v>730184</v>
      </c>
      <c r="I3439" s="48" t="s">
        <v>346</v>
      </c>
    </row>
    <row r="3440" spans="2:9" x14ac:dyDescent="0.3">
      <c r="B3440" s="16" t="s">
        <v>302</v>
      </c>
      <c r="C3440" s="16" t="s">
        <v>264</v>
      </c>
      <c r="D3440" s="16">
        <v>118</v>
      </c>
      <c r="E3440" s="16" t="s">
        <v>51</v>
      </c>
      <c r="F3440" s="16" t="s">
        <v>146</v>
      </c>
      <c r="G3440" s="87" t="s">
        <v>348</v>
      </c>
      <c r="H3440" s="17">
        <v>583071</v>
      </c>
      <c r="I3440" s="48" t="s">
        <v>346</v>
      </c>
    </row>
    <row r="3441" spans="2:9" x14ac:dyDescent="0.3">
      <c r="B3441" s="16" t="s">
        <v>302</v>
      </c>
      <c r="C3441" s="16" t="s">
        <v>264</v>
      </c>
      <c r="D3441" s="16">
        <v>131</v>
      </c>
      <c r="E3441" s="16" t="s">
        <v>53</v>
      </c>
      <c r="F3441" s="16" t="s">
        <v>146</v>
      </c>
      <c r="G3441" s="87" t="s">
        <v>349</v>
      </c>
      <c r="H3441" s="17">
        <v>7926.7463652519828</v>
      </c>
      <c r="I3441" s="48" t="s">
        <v>337</v>
      </c>
    </row>
    <row r="3442" spans="2:9" x14ac:dyDescent="0.3">
      <c r="B3442" s="16" t="s">
        <v>302</v>
      </c>
      <c r="C3442" s="16" t="s">
        <v>264</v>
      </c>
      <c r="D3442" s="16">
        <v>137</v>
      </c>
      <c r="E3442" s="16" t="s">
        <v>55</v>
      </c>
      <c r="F3442" s="16" t="s">
        <v>160</v>
      </c>
      <c r="G3442" s="87" t="s">
        <v>350</v>
      </c>
      <c r="H3442" s="17">
        <v>8284.3754368187456</v>
      </c>
      <c r="I3442" s="48" t="s">
        <v>351</v>
      </c>
    </row>
    <row r="3443" spans="2:9" x14ac:dyDescent="0.3">
      <c r="B3443" s="16" t="s">
        <v>302</v>
      </c>
      <c r="C3443" s="16" t="s">
        <v>264</v>
      </c>
      <c r="D3443" s="16">
        <v>143</v>
      </c>
      <c r="E3443" s="16" t="s">
        <v>57</v>
      </c>
      <c r="F3443" s="16" t="s">
        <v>335</v>
      </c>
      <c r="G3443" s="87" t="s">
        <v>352</v>
      </c>
      <c r="H3443" s="17">
        <v>2688.02</v>
      </c>
      <c r="I3443" s="48" t="s">
        <v>342</v>
      </c>
    </row>
    <row r="3444" spans="2:9" x14ac:dyDescent="0.3">
      <c r="B3444" s="16" t="s">
        <v>302</v>
      </c>
      <c r="C3444" s="16" t="s">
        <v>264</v>
      </c>
      <c r="D3444" s="16">
        <v>155</v>
      </c>
      <c r="E3444" s="16" t="s">
        <v>59</v>
      </c>
      <c r="F3444" s="16" t="s">
        <v>147</v>
      </c>
      <c r="G3444" s="87" t="s">
        <v>353</v>
      </c>
      <c r="H3444" s="17">
        <v>25701.120791038229</v>
      </c>
      <c r="I3444" s="48" t="s">
        <v>354</v>
      </c>
    </row>
    <row r="3445" spans="2:9" x14ac:dyDescent="0.3">
      <c r="B3445" s="16" t="s">
        <v>302</v>
      </c>
      <c r="C3445" s="16" t="s">
        <v>264</v>
      </c>
      <c r="D3445" s="16">
        <v>156</v>
      </c>
      <c r="E3445" s="16" t="s">
        <v>61</v>
      </c>
      <c r="F3445" s="16" t="s">
        <v>147</v>
      </c>
      <c r="G3445" s="87" t="s">
        <v>355</v>
      </c>
      <c r="H3445" s="17">
        <v>13376.968893648824</v>
      </c>
      <c r="I3445" s="48" t="s">
        <v>354</v>
      </c>
    </row>
    <row r="3446" spans="2:9" x14ac:dyDescent="0.3">
      <c r="B3446" s="16" t="s">
        <v>302</v>
      </c>
      <c r="C3446" s="16" t="s">
        <v>264</v>
      </c>
      <c r="D3446" s="16">
        <v>222</v>
      </c>
      <c r="E3446" s="16" t="s">
        <v>63</v>
      </c>
      <c r="F3446" s="16" t="s">
        <v>146</v>
      </c>
      <c r="G3446" s="87" t="s">
        <v>356</v>
      </c>
      <c r="H3446" s="17">
        <v>67411.156418525235</v>
      </c>
      <c r="I3446" s="48" t="s">
        <v>329</v>
      </c>
    </row>
    <row r="3447" spans="2:9" x14ac:dyDescent="0.3">
      <c r="B3447" s="16" t="s">
        <v>302</v>
      </c>
      <c r="C3447" s="16" t="s">
        <v>264</v>
      </c>
      <c r="D3447" s="16">
        <v>224</v>
      </c>
      <c r="E3447" s="16" t="s">
        <v>65</v>
      </c>
      <c r="F3447" s="16" t="s">
        <v>146</v>
      </c>
      <c r="G3447" s="87" t="s">
        <v>357</v>
      </c>
      <c r="H3447" s="17">
        <v>67411.156418525235</v>
      </c>
      <c r="I3447" s="48" t="s">
        <v>329</v>
      </c>
    </row>
    <row r="3448" spans="2:9" x14ac:dyDescent="0.3">
      <c r="B3448" s="16" t="s">
        <v>302</v>
      </c>
      <c r="C3448" s="16" t="s">
        <v>264</v>
      </c>
      <c r="D3448" s="16">
        <v>229</v>
      </c>
      <c r="E3448" s="16" t="s">
        <v>67</v>
      </c>
      <c r="F3448" s="16" t="s">
        <v>146</v>
      </c>
      <c r="G3448" s="87" t="s">
        <v>358</v>
      </c>
      <c r="H3448" s="17">
        <v>32774.484888564744</v>
      </c>
      <c r="I3448" s="48" t="s">
        <v>329</v>
      </c>
    </row>
    <row r="3449" spans="2:9" x14ac:dyDescent="0.3">
      <c r="B3449" s="16" t="s">
        <v>302</v>
      </c>
      <c r="C3449" s="16" t="s">
        <v>264</v>
      </c>
      <c r="D3449" s="16">
        <v>232</v>
      </c>
      <c r="E3449" s="16" t="s">
        <v>69</v>
      </c>
      <c r="F3449" s="16" t="s">
        <v>146</v>
      </c>
      <c r="G3449" s="87" t="s">
        <v>359</v>
      </c>
      <c r="H3449" s="17">
        <v>60497.592904503123</v>
      </c>
      <c r="I3449" s="48" t="s">
        <v>329</v>
      </c>
    </row>
    <row r="3450" spans="2:9" x14ac:dyDescent="0.3">
      <c r="B3450" s="16" t="s">
        <v>302</v>
      </c>
      <c r="C3450" s="16" t="s">
        <v>264</v>
      </c>
      <c r="D3450" s="16">
        <v>237</v>
      </c>
      <c r="E3450" s="16" t="s">
        <v>70</v>
      </c>
      <c r="F3450" s="16" t="s">
        <v>146</v>
      </c>
      <c r="G3450" s="87" t="s">
        <v>360</v>
      </c>
      <c r="H3450" s="17">
        <v>59589.972524663164</v>
      </c>
      <c r="I3450" s="48" t="s">
        <v>329</v>
      </c>
    </row>
    <row r="3451" spans="2:9" x14ac:dyDescent="0.3">
      <c r="B3451" s="16" t="s">
        <v>302</v>
      </c>
      <c r="C3451" s="16" t="s">
        <v>264</v>
      </c>
      <c r="D3451" s="16">
        <v>238</v>
      </c>
      <c r="E3451" s="16" t="s">
        <v>71</v>
      </c>
      <c r="F3451" s="16" t="s">
        <v>146</v>
      </c>
      <c r="G3451" s="87" t="s">
        <v>361</v>
      </c>
      <c r="H3451" s="17">
        <v>59589.972524663164</v>
      </c>
      <c r="I3451" s="48" t="s">
        <v>329</v>
      </c>
    </row>
    <row r="3452" spans="2:9" x14ac:dyDescent="0.3">
      <c r="B3452" s="16" t="s">
        <v>302</v>
      </c>
      <c r="C3452" s="16" t="s">
        <v>264</v>
      </c>
      <c r="D3452" s="16">
        <v>241</v>
      </c>
      <c r="E3452" s="16" t="s">
        <v>72</v>
      </c>
      <c r="F3452" s="16" t="s">
        <v>146</v>
      </c>
      <c r="G3452" s="87" t="s">
        <v>362</v>
      </c>
      <c r="H3452" s="17">
        <v>60090.728596299006</v>
      </c>
      <c r="I3452" s="48" t="s">
        <v>329</v>
      </c>
    </row>
    <row r="3453" spans="2:9" x14ac:dyDescent="0.3">
      <c r="B3453" s="16" t="s">
        <v>302</v>
      </c>
      <c r="C3453" s="16" t="s">
        <v>264</v>
      </c>
      <c r="D3453" s="16">
        <v>242</v>
      </c>
      <c r="E3453" s="16" t="s">
        <v>73</v>
      </c>
      <c r="F3453" s="16" t="s">
        <v>146</v>
      </c>
      <c r="G3453" s="87" t="s">
        <v>363</v>
      </c>
      <c r="H3453" s="17">
        <v>60090.728596299006</v>
      </c>
      <c r="I3453" s="48" t="s">
        <v>329</v>
      </c>
    </row>
    <row r="3454" spans="2:9" x14ac:dyDescent="0.3">
      <c r="B3454" s="16" t="s">
        <v>302</v>
      </c>
      <c r="C3454" s="16" t="s">
        <v>264</v>
      </c>
      <c r="D3454" s="16">
        <v>245</v>
      </c>
      <c r="E3454" s="16" t="s">
        <v>74</v>
      </c>
      <c r="F3454" s="16" t="s">
        <v>146</v>
      </c>
      <c r="G3454" s="87" t="s">
        <v>364</v>
      </c>
      <c r="H3454" s="17">
        <v>37556.705372686876</v>
      </c>
      <c r="I3454" s="48" t="s">
        <v>329</v>
      </c>
    </row>
    <row r="3455" spans="2:9" x14ac:dyDescent="0.3">
      <c r="B3455" s="16" t="s">
        <v>302</v>
      </c>
      <c r="C3455" s="16" t="s">
        <v>264</v>
      </c>
      <c r="D3455" s="16">
        <v>273</v>
      </c>
      <c r="E3455" s="16" t="s">
        <v>75</v>
      </c>
      <c r="F3455" s="16" t="s">
        <v>146</v>
      </c>
      <c r="G3455" s="87" t="s">
        <v>365</v>
      </c>
      <c r="H3455" s="17">
        <v>360512.6423592224</v>
      </c>
      <c r="I3455" s="48" t="s">
        <v>346</v>
      </c>
    </row>
    <row r="3456" spans="2:9" x14ac:dyDescent="0.3">
      <c r="B3456" s="16" t="s">
        <v>302</v>
      </c>
      <c r="C3456" s="16" t="s">
        <v>264</v>
      </c>
      <c r="D3456" s="16">
        <v>284</v>
      </c>
      <c r="E3456" s="16" t="s">
        <v>76</v>
      </c>
      <c r="F3456" s="16" t="s">
        <v>146</v>
      </c>
      <c r="G3456" s="87" t="s">
        <v>366</v>
      </c>
      <c r="H3456" s="17">
        <v>56335.0580590303</v>
      </c>
      <c r="I3456" s="48" t="s">
        <v>329</v>
      </c>
    </row>
    <row r="3457" spans="2:9" x14ac:dyDescent="0.3">
      <c r="B3457" s="16" t="s">
        <v>302</v>
      </c>
      <c r="C3457" s="16" t="s">
        <v>264</v>
      </c>
      <c r="D3457" s="16">
        <v>304</v>
      </c>
      <c r="E3457" s="16" t="s">
        <v>77</v>
      </c>
      <c r="F3457" s="16" t="s">
        <v>165</v>
      </c>
      <c r="G3457" s="87" t="s">
        <v>367</v>
      </c>
      <c r="H3457" s="17">
        <v>1491.1119185291211</v>
      </c>
      <c r="I3457" s="48" t="s">
        <v>368</v>
      </c>
    </row>
    <row r="3458" spans="2:9" x14ac:dyDescent="0.3">
      <c r="B3458" s="16" t="s">
        <v>302</v>
      </c>
      <c r="C3458" s="16" t="s">
        <v>264</v>
      </c>
      <c r="D3458" s="16">
        <v>305</v>
      </c>
      <c r="E3458" s="16" t="s">
        <v>78</v>
      </c>
      <c r="F3458" s="16" t="s">
        <v>165</v>
      </c>
      <c r="G3458" s="87" t="s">
        <v>369</v>
      </c>
      <c r="H3458" s="17">
        <v>10741.705465751824</v>
      </c>
      <c r="I3458" s="48" t="s">
        <v>368</v>
      </c>
    </row>
    <row r="3459" spans="2:9" x14ac:dyDescent="0.3">
      <c r="B3459" s="16" t="s">
        <v>302</v>
      </c>
      <c r="C3459" s="16" t="s">
        <v>264</v>
      </c>
      <c r="D3459" s="20">
        <v>426</v>
      </c>
      <c r="E3459" s="20" t="s">
        <v>79</v>
      </c>
      <c r="F3459" s="20" t="s">
        <v>146</v>
      </c>
      <c r="G3459" s="88" t="s">
        <v>370</v>
      </c>
      <c r="H3459" s="21">
        <v>66457.20292131562</v>
      </c>
      <c r="I3459" s="49" t="s">
        <v>329</v>
      </c>
    </row>
    <row r="3460" spans="2:9" x14ac:dyDescent="0.3">
      <c r="B3460" s="16" t="s">
        <v>303</v>
      </c>
      <c r="C3460" s="16" t="s">
        <v>217</v>
      </c>
      <c r="D3460" s="16">
        <v>4</v>
      </c>
      <c r="E3460" s="16" t="s">
        <v>5</v>
      </c>
      <c r="F3460" s="16" t="s">
        <v>160</v>
      </c>
      <c r="G3460" s="87" t="s">
        <v>326</v>
      </c>
      <c r="H3460" s="17">
        <v>2947.0245045956426</v>
      </c>
      <c r="I3460" s="48" t="s">
        <v>327</v>
      </c>
    </row>
    <row r="3461" spans="2:9" x14ac:dyDescent="0.3">
      <c r="B3461" s="16" t="s">
        <v>303</v>
      </c>
      <c r="C3461" s="16" t="s">
        <v>217</v>
      </c>
      <c r="D3461" s="16">
        <v>17</v>
      </c>
      <c r="E3461" s="16" t="s">
        <v>9</v>
      </c>
      <c r="F3461" s="16" t="s">
        <v>146</v>
      </c>
      <c r="G3461" s="87" t="s">
        <v>328</v>
      </c>
      <c r="H3461" s="17">
        <v>86870</v>
      </c>
      <c r="I3461" s="48" t="s">
        <v>329</v>
      </c>
    </row>
    <row r="3462" spans="2:9" x14ac:dyDescent="0.3">
      <c r="B3462" s="16" t="s">
        <v>303</v>
      </c>
      <c r="C3462" s="16" t="s">
        <v>217</v>
      </c>
      <c r="D3462" s="16">
        <v>21</v>
      </c>
      <c r="E3462" s="16" t="s">
        <v>13</v>
      </c>
      <c r="F3462" s="16" t="s">
        <v>146</v>
      </c>
      <c r="G3462" s="87" t="s">
        <v>330</v>
      </c>
      <c r="H3462" s="17">
        <v>99365</v>
      </c>
      <c r="I3462" s="48" t="s">
        <v>329</v>
      </c>
    </row>
    <row r="3463" spans="2:9" x14ac:dyDescent="0.3">
      <c r="B3463" s="16" t="s">
        <v>303</v>
      </c>
      <c r="C3463" s="16" t="s">
        <v>217</v>
      </c>
      <c r="D3463" s="16">
        <v>28</v>
      </c>
      <c r="E3463" s="16" t="s">
        <v>17</v>
      </c>
      <c r="F3463" s="16" t="s">
        <v>146</v>
      </c>
      <c r="G3463" s="87" t="s">
        <v>331</v>
      </c>
      <c r="H3463" s="17">
        <v>92454.95528785752</v>
      </c>
      <c r="I3463" s="48" t="s">
        <v>329</v>
      </c>
    </row>
    <row r="3464" spans="2:9" x14ac:dyDescent="0.3">
      <c r="B3464" s="16" t="s">
        <v>303</v>
      </c>
      <c r="C3464" s="16" t="s">
        <v>217</v>
      </c>
      <c r="D3464" s="16">
        <v>29</v>
      </c>
      <c r="E3464" s="16" t="s">
        <v>21</v>
      </c>
      <c r="F3464" s="16" t="s">
        <v>146</v>
      </c>
      <c r="G3464" s="87" t="s">
        <v>332</v>
      </c>
      <c r="H3464" s="17">
        <v>92454.95528785752</v>
      </c>
      <c r="I3464" s="48" t="s">
        <v>329</v>
      </c>
    </row>
    <row r="3465" spans="2:9" x14ac:dyDescent="0.3">
      <c r="B3465" s="16" t="s">
        <v>303</v>
      </c>
      <c r="C3465" s="16" t="s">
        <v>217</v>
      </c>
      <c r="D3465" s="16">
        <v>30</v>
      </c>
      <c r="E3465" s="16" t="s">
        <v>25</v>
      </c>
      <c r="F3465" s="16" t="s">
        <v>146</v>
      </c>
      <c r="G3465" s="87" t="s">
        <v>333</v>
      </c>
      <c r="H3465" s="17">
        <v>92454.95528785752</v>
      </c>
      <c r="I3465" s="48" t="s">
        <v>329</v>
      </c>
    </row>
    <row r="3466" spans="2:9" x14ac:dyDescent="0.3">
      <c r="B3466" s="16" t="s">
        <v>303</v>
      </c>
      <c r="C3466" s="16" t="s">
        <v>217</v>
      </c>
      <c r="D3466" s="16">
        <v>31</v>
      </c>
      <c r="E3466" s="16" t="s">
        <v>29</v>
      </c>
      <c r="F3466" s="16" t="s">
        <v>146</v>
      </c>
      <c r="G3466" s="87" t="s">
        <v>334</v>
      </c>
      <c r="H3466" s="17">
        <v>92454.95528785752</v>
      </c>
      <c r="I3466" s="48" t="s">
        <v>329</v>
      </c>
    </row>
    <row r="3467" spans="2:9" x14ac:dyDescent="0.3">
      <c r="B3467" s="16" t="s">
        <v>303</v>
      </c>
      <c r="C3467" s="16" t="s">
        <v>217</v>
      </c>
      <c r="D3467" s="16">
        <v>39</v>
      </c>
      <c r="E3467" s="16" t="s">
        <v>33</v>
      </c>
      <c r="F3467" s="16" t="s">
        <v>335</v>
      </c>
      <c r="G3467" s="87" t="s">
        <v>336</v>
      </c>
      <c r="H3467" s="17">
        <v>60.79829323953286</v>
      </c>
      <c r="I3467" s="48" t="s">
        <v>337</v>
      </c>
    </row>
    <row r="3468" spans="2:9" x14ac:dyDescent="0.3">
      <c r="B3468" s="16" t="s">
        <v>303</v>
      </c>
      <c r="C3468" s="16" t="s">
        <v>217</v>
      </c>
      <c r="D3468" s="16">
        <v>45</v>
      </c>
      <c r="E3468" s="16" t="s">
        <v>35</v>
      </c>
      <c r="F3468" s="16" t="s">
        <v>160</v>
      </c>
      <c r="G3468" s="87" t="s">
        <v>338</v>
      </c>
      <c r="H3468" s="17">
        <v>9520</v>
      </c>
      <c r="I3468" s="48" t="s">
        <v>327</v>
      </c>
    </row>
    <row r="3469" spans="2:9" x14ac:dyDescent="0.3">
      <c r="B3469" s="16" t="s">
        <v>303</v>
      </c>
      <c r="C3469" s="16" t="s">
        <v>217</v>
      </c>
      <c r="D3469" s="16">
        <v>66</v>
      </c>
      <c r="E3469" s="16" t="s">
        <v>37</v>
      </c>
      <c r="F3469" s="16" t="s">
        <v>160</v>
      </c>
      <c r="G3469" s="87" t="s">
        <v>339</v>
      </c>
      <c r="H3469" s="17">
        <v>4789.1811278285577</v>
      </c>
      <c r="I3469" s="48" t="s">
        <v>327</v>
      </c>
    </row>
    <row r="3470" spans="2:9" x14ac:dyDescent="0.3">
      <c r="B3470" s="16" t="s">
        <v>303</v>
      </c>
      <c r="C3470" s="16" t="s">
        <v>217</v>
      </c>
      <c r="D3470" s="16">
        <v>67</v>
      </c>
      <c r="E3470" s="16" t="s">
        <v>39</v>
      </c>
      <c r="F3470" s="16" t="s">
        <v>160</v>
      </c>
      <c r="G3470" s="87" t="s">
        <v>340</v>
      </c>
      <c r="H3470" s="17">
        <v>4789.1811278285577</v>
      </c>
      <c r="I3470" s="48" t="s">
        <v>327</v>
      </c>
    </row>
    <row r="3471" spans="2:9" x14ac:dyDescent="0.3">
      <c r="B3471" s="16" t="s">
        <v>303</v>
      </c>
      <c r="C3471" s="16" t="s">
        <v>217</v>
      </c>
      <c r="D3471" s="16">
        <v>77</v>
      </c>
      <c r="E3471" s="16" t="s">
        <v>41</v>
      </c>
      <c r="F3471" s="16" t="s">
        <v>160</v>
      </c>
      <c r="G3471" s="87" t="s">
        <v>341</v>
      </c>
      <c r="H3471" s="17">
        <v>1725</v>
      </c>
      <c r="I3471" s="48" t="s">
        <v>342</v>
      </c>
    </row>
    <row r="3472" spans="2:9" x14ac:dyDescent="0.3">
      <c r="B3472" s="16" t="s">
        <v>303</v>
      </c>
      <c r="C3472" s="16" t="s">
        <v>217</v>
      </c>
      <c r="D3472" s="16">
        <v>87</v>
      </c>
      <c r="E3472" s="16" t="s">
        <v>43</v>
      </c>
      <c r="F3472" s="16" t="s">
        <v>160</v>
      </c>
      <c r="G3472" s="87" t="s">
        <v>343</v>
      </c>
      <c r="H3472" s="17">
        <v>2021.1128056232155</v>
      </c>
      <c r="I3472" s="48" t="s">
        <v>342</v>
      </c>
    </row>
    <row r="3473" spans="2:9" x14ac:dyDescent="0.3">
      <c r="B3473" s="16" t="s">
        <v>303</v>
      </c>
      <c r="C3473" s="16" t="s">
        <v>217</v>
      </c>
      <c r="D3473" s="16">
        <v>102</v>
      </c>
      <c r="E3473" s="16" t="s">
        <v>45</v>
      </c>
      <c r="F3473" s="16" t="s">
        <v>160</v>
      </c>
      <c r="G3473" s="87" t="s">
        <v>344</v>
      </c>
      <c r="H3473" s="17">
        <v>787.06238469231857</v>
      </c>
      <c r="I3473" s="48" t="s">
        <v>342</v>
      </c>
    </row>
    <row r="3474" spans="2:9" x14ac:dyDescent="0.3">
      <c r="B3474" s="16" t="s">
        <v>303</v>
      </c>
      <c r="C3474" s="16" t="s">
        <v>217</v>
      </c>
      <c r="D3474" s="16">
        <v>113</v>
      </c>
      <c r="E3474" s="16" t="s">
        <v>47</v>
      </c>
      <c r="F3474" s="16" t="s">
        <v>146</v>
      </c>
      <c r="G3474" s="87" t="s">
        <v>345</v>
      </c>
      <c r="H3474" s="17">
        <v>695317</v>
      </c>
      <c r="I3474" s="48" t="s">
        <v>346</v>
      </c>
    </row>
    <row r="3475" spans="2:9" x14ac:dyDescent="0.3">
      <c r="B3475" s="16" t="s">
        <v>303</v>
      </c>
      <c r="C3475" s="16" t="s">
        <v>217</v>
      </c>
      <c r="D3475" s="16">
        <v>114</v>
      </c>
      <c r="E3475" s="16" t="s">
        <v>49</v>
      </c>
      <c r="F3475" s="16" t="s">
        <v>146</v>
      </c>
      <c r="G3475" s="87" t="s">
        <v>347</v>
      </c>
      <c r="H3475" s="17">
        <v>739446.16666666663</v>
      </c>
      <c r="I3475" s="48" t="s">
        <v>346</v>
      </c>
    </row>
    <row r="3476" spans="2:9" x14ac:dyDescent="0.3">
      <c r="B3476" s="16" t="s">
        <v>303</v>
      </c>
      <c r="C3476" s="16" t="s">
        <v>217</v>
      </c>
      <c r="D3476" s="16">
        <v>118</v>
      </c>
      <c r="E3476" s="16" t="s">
        <v>51</v>
      </c>
      <c r="F3476" s="16" t="s">
        <v>146</v>
      </c>
      <c r="G3476" s="87" t="s">
        <v>348</v>
      </c>
      <c r="H3476" s="17">
        <v>629275.35</v>
      </c>
      <c r="I3476" s="48" t="s">
        <v>346</v>
      </c>
    </row>
    <row r="3477" spans="2:9" x14ac:dyDescent="0.3">
      <c r="B3477" s="16" t="s">
        <v>303</v>
      </c>
      <c r="C3477" s="16" t="s">
        <v>217</v>
      </c>
      <c r="D3477" s="16">
        <v>131</v>
      </c>
      <c r="E3477" s="16" t="s">
        <v>53</v>
      </c>
      <c r="F3477" s="16" t="s">
        <v>146</v>
      </c>
      <c r="G3477" s="87" t="s">
        <v>349</v>
      </c>
      <c r="H3477" s="17">
        <v>12607.493902889661</v>
      </c>
      <c r="I3477" s="48" t="s">
        <v>337</v>
      </c>
    </row>
    <row r="3478" spans="2:9" x14ac:dyDescent="0.3">
      <c r="B3478" s="16" t="s">
        <v>303</v>
      </c>
      <c r="C3478" s="16" t="s">
        <v>217</v>
      </c>
      <c r="D3478" s="16">
        <v>137</v>
      </c>
      <c r="E3478" s="16" t="s">
        <v>55</v>
      </c>
      <c r="F3478" s="16" t="s">
        <v>160</v>
      </c>
      <c r="G3478" s="87" t="s">
        <v>350</v>
      </c>
      <c r="H3478" s="17">
        <v>8284.3754368187456</v>
      </c>
      <c r="I3478" s="48" t="s">
        <v>351</v>
      </c>
    </row>
    <row r="3479" spans="2:9" x14ac:dyDescent="0.3">
      <c r="B3479" s="16" t="s">
        <v>303</v>
      </c>
      <c r="C3479" s="16" t="s">
        <v>217</v>
      </c>
      <c r="D3479" s="16">
        <v>143</v>
      </c>
      <c r="E3479" s="16" t="s">
        <v>57</v>
      </c>
      <c r="F3479" s="16" t="s">
        <v>335</v>
      </c>
      <c r="G3479" s="87" t="s">
        <v>352</v>
      </c>
      <c r="H3479" s="17">
        <v>2688.02</v>
      </c>
      <c r="I3479" s="48" t="s">
        <v>342</v>
      </c>
    </row>
    <row r="3480" spans="2:9" x14ac:dyDescent="0.3">
      <c r="B3480" s="16" t="s">
        <v>303</v>
      </c>
      <c r="C3480" s="16" t="s">
        <v>217</v>
      </c>
      <c r="D3480" s="16">
        <v>155</v>
      </c>
      <c r="E3480" s="16" t="s">
        <v>59</v>
      </c>
      <c r="F3480" s="16" t="s">
        <v>147</v>
      </c>
      <c r="G3480" s="87" t="s">
        <v>353</v>
      </c>
      <c r="H3480" s="17">
        <v>16163.837413158988</v>
      </c>
      <c r="I3480" s="48" t="s">
        <v>354</v>
      </c>
    </row>
    <row r="3481" spans="2:9" x14ac:dyDescent="0.3">
      <c r="B3481" s="16" t="s">
        <v>303</v>
      </c>
      <c r="C3481" s="16" t="s">
        <v>217</v>
      </c>
      <c r="D3481" s="16">
        <v>156</v>
      </c>
      <c r="E3481" s="16" t="s">
        <v>61</v>
      </c>
      <c r="F3481" s="16" t="s">
        <v>147</v>
      </c>
      <c r="G3481" s="87" t="s">
        <v>355</v>
      </c>
      <c r="H3481" s="17">
        <v>16163.837413158988</v>
      </c>
      <c r="I3481" s="48" t="s">
        <v>354</v>
      </c>
    </row>
    <row r="3482" spans="2:9" x14ac:dyDescent="0.3">
      <c r="B3482" s="16" t="s">
        <v>303</v>
      </c>
      <c r="C3482" s="16" t="s">
        <v>217</v>
      </c>
      <c r="D3482" s="16">
        <v>222</v>
      </c>
      <c r="E3482" s="16" t="s">
        <v>63</v>
      </c>
      <c r="F3482" s="16" t="s">
        <v>146</v>
      </c>
      <c r="G3482" s="87" t="s">
        <v>356</v>
      </c>
      <c r="H3482" s="17">
        <v>72514.102431453677</v>
      </c>
      <c r="I3482" s="48" t="s">
        <v>329</v>
      </c>
    </row>
    <row r="3483" spans="2:9" x14ac:dyDescent="0.3">
      <c r="B3483" s="16" t="s">
        <v>303</v>
      </c>
      <c r="C3483" s="16" t="s">
        <v>217</v>
      </c>
      <c r="D3483" s="16">
        <v>224</v>
      </c>
      <c r="E3483" s="16" t="s">
        <v>65</v>
      </c>
      <c r="F3483" s="16" t="s">
        <v>146</v>
      </c>
      <c r="G3483" s="87" t="s">
        <v>357</v>
      </c>
      <c r="H3483" s="17">
        <v>72514.102431453677</v>
      </c>
      <c r="I3483" s="48" t="s">
        <v>329</v>
      </c>
    </row>
    <row r="3484" spans="2:9" x14ac:dyDescent="0.3">
      <c r="B3484" s="16" t="s">
        <v>303</v>
      </c>
      <c r="C3484" s="16" t="s">
        <v>217</v>
      </c>
      <c r="D3484" s="16">
        <v>229</v>
      </c>
      <c r="E3484" s="16" t="s">
        <v>67</v>
      </c>
      <c r="F3484" s="16" t="s">
        <v>146</v>
      </c>
      <c r="G3484" s="87" t="s">
        <v>358</v>
      </c>
      <c r="H3484" s="17">
        <v>52062.5</v>
      </c>
      <c r="I3484" s="48" t="s">
        <v>329</v>
      </c>
    </row>
    <row r="3485" spans="2:9" x14ac:dyDescent="0.3">
      <c r="B3485" s="16" t="s">
        <v>303</v>
      </c>
      <c r="C3485" s="16" t="s">
        <v>217</v>
      </c>
      <c r="D3485" s="16">
        <v>232</v>
      </c>
      <c r="E3485" s="16" t="s">
        <v>69</v>
      </c>
      <c r="F3485" s="16" t="s">
        <v>146</v>
      </c>
      <c r="G3485" s="87" t="s">
        <v>359</v>
      </c>
      <c r="H3485" s="17">
        <v>89250</v>
      </c>
      <c r="I3485" s="48" t="s">
        <v>329</v>
      </c>
    </row>
    <row r="3486" spans="2:9" x14ac:dyDescent="0.3">
      <c r="B3486" s="16" t="s">
        <v>303</v>
      </c>
      <c r="C3486" s="16" t="s">
        <v>217</v>
      </c>
      <c r="D3486" s="16">
        <v>237</v>
      </c>
      <c r="E3486" s="16" t="s">
        <v>70</v>
      </c>
      <c r="F3486" s="16" t="s">
        <v>146</v>
      </c>
      <c r="G3486" s="87" t="s">
        <v>360</v>
      </c>
      <c r="H3486" s="17">
        <v>54632.473579188532</v>
      </c>
      <c r="I3486" s="48" t="s">
        <v>329</v>
      </c>
    </row>
    <row r="3487" spans="2:9" x14ac:dyDescent="0.3">
      <c r="B3487" s="16" t="s">
        <v>303</v>
      </c>
      <c r="C3487" s="16" t="s">
        <v>217</v>
      </c>
      <c r="D3487" s="16">
        <v>238</v>
      </c>
      <c r="E3487" s="16" t="s">
        <v>71</v>
      </c>
      <c r="F3487" s="16" t="s">
        <v>146</v>
      </c>
      <c r="G3487" s="87" t="s">
        <v>361</v>
      </c>
      <c r="H3487" s="17">
        <v>53580.899665033263</v>
      </c>
      <c r="I3487" s="48" t="s">
        <v>329</v>
      </c>
    </row>
    <row r="3488" spans="2:9" x14ac:dyDescent="0.3">
      <c r="B3488" s="16" t="s">
        <v>303</v>
      </c>
      <c r="C3488" s="16" t="s">
        <v>217</v>
      </c>
      <c r="D3488" s="16">
        <v>241</v>
      </c>
      <c r="E3488" s="16" t="s">
        <v>72</v>
      </c>
      <c r="F3488" s="16" t="s">
        <v>146</v>
      </c>
      <c r="G3488" s="87" t="s">
        <v>362</v>
      </c>
      <c r="H3488" s="17">
        <v>81948.710368782791</v>
      </c>
      <c r="I3488" s="48" t="s">
        <v>329</v>
      </c>
    </row>
    <row r="3489" spans="2:9" x14ac:dyDescent="0.3">
      <c r="B3489" s="16" t="s">
        <v>303</v>
      </c>
      <c r="C3489" s="16" t="s">
        <v>217</v>
      </c>
      <c r="D3489" s="16">
        <v>242</v>
      </c>
      <c r="E3489" s="16" t="s">
        <v>73</v>
      </c>
      <c r="F3489" s="16" t="s">
        <v>146</v>
      </c>
      <c r="G3489" s="87" t="s">
        <v>363</v>
      </c>
      <c r="H3489" s="17">
        <v>47571.826805403369</v>
      </c>
      <c r="I3489" s="48" t="s">
        <v>329</v>
      </c>
    </row>
    <row r="3490" spans="2:9" x14ac:dyDescent="0.3">
      <c r="B3490" s="16" t="s">
        <v>303</v>
      </c>
      <c r="C3490" s="16" t="s">
        <v>217</v>
      </c>
      <c r="D3490" s="16">
        <v>245</v>
      </c>
      <c r="E3490" s="16" t="s">
        <v>74</v>
      </c>
      <c r="F3490" s="16" t="s">
        <v>146</v>
      </c>
      <c r="G3490" s="87" t="s">
        <v>364</v>
      </c>
      <c r="H3490" s="17">
        <v>36771.85721676152</v>
      </c>
      <c r="I3490" s="48" t="s">
        <v>329</v>
      </c>
    </row>
    <row r="3491" spans="2:9" x14ac:dyDescent="0.3">
      <c r="B3491" s="16" t="s">
        <v>303</v>
      </c>
      <c r="C3491" s="16" t="s">
        <v>217</v>
      </c>
      <c r="D3491" s="16">
        <v>273</v>
      </c>
      <c r="E3491" s="16" t="s">
        <v>75</v>
      </c>
      <c r="F3491" s="16" t="s">
        <v>146</v>
      </c>
      <c r="G3491" s="87" t="s">
        <v>365</v>
      </c>
      <c r="H3491" s="17">
        <v>471638.85792162409</v>
      </c>
      <c r="I3491" s="48" t="s">
        <v>346</v>
      </c>
    </row>
    <row r="3492" spans="2:9" x14ac:dyDescent="0.3">
      <c r="B3492" s="16" t="s">
        <v>303</v>
      </c>
      <c r="C3492" s="16" t="s">
        <v>217</v>
      </c>
      <c r="D3492" s="16">
        <v>284</v>
      </c>
      <c r="E3492" s="16" t="s">
        <v>76</v>
      </c>
      <c r="F3492" s="16" t="s">
        <v>146</v>
      </c>
      <c r="G3492" s="87" t="s">
        <v>366</v>
      </c>
      <c r="H3492" s="17">
        <v>60148.25216170276</v>
      </c>
      <c r="I3492" s="48" t="s">
        <v>329</v>
      </c>
    </row>
    <row r="3493" spans="2:9" x14ac:dyDescent="0.3">
      <c r="B3493" s="16" t="s">
        <v>303</v>
      </c>
      <c r="C3493" s="16" t="s">
        <v>217</v>
      </c>
      <c r="D3493" s="16">
        <v>304</v>
      </c>
      <c r="E3493" s="16" t="s">
        <v>77</v>
      </c>
      <c r="F3493" s="16" t="s">
        <v>165</v>
      </c>
      <c r="G3493" s="87" t="s">
        <v>367</v>
      </c>
      <c r="H3493" s="17">
        <v>1491.1119185291211</v>
      </c>
      <c r="I3493" s="48" t="s">
        <v>368</v>
      </c>
    </row>
    <row r="3494" spans="2:9" x14ac:dyDescent="0.3">
      <c r="B3494" s="16" t="s">
        <v>303</v>
      </c>
      <c r="C3494" s="16" t="s">
        <v>217</v>
      </c>
      <c r="D3494" s="16">
        <v>305</v>
      </c>
      <c r="E3494" s="16" t="s">
        <v>78</v>
      </c>
      <c r="F3494" s="16" t="s">
        <v>165</v>
      </c>
      <c r="G3494" s="87" t="s">
        <v>369</v>
      </c>
      <c r="H3494" s="17">
        <v>10741.705465751824</v>
      </c>
      <c r="I3494" s="48" t="s">
        <v>368</v>
      </c>
    </row>
    <row r="3495" spans="2:9" x14ac:dyDescent="0.3">
      <c r="B3495" s="16" t="s">
        <v>303</v>
      </c>
      <c r="C3495" s="16" t="s">
        <v>217</v>
      </c>
      <c r="D3495" s="20">
        <v>426</v>
      </c>
      <c r="E3495" s="20" t="s">
        <v>79</v>
      </c>
      <c r="F3495" s="20" t="s">
        <v>146</v>
      </c>
      <c r="G3495" s="88" t="s">
        <v>370</v>
      </c>
      <c r="H3495" s="21">
        <v>66457.20292131562</v>
      </c>
      <c r="I3495" s="49" t="s">
        <v>329</v>
      </c>
    </row>
    <row r="3496" spans="2:9" x14ac:dyDescent="0.3">
      <c r="B3496" s="16" t="s">
        <v>303</v>
      </c>
      <c r="C3496" s="16" t="s">
        <v>265</v>
      </c>
      <c r="D3496" s="16">
        <v>4</v>
      </c>
      <c r="E3496" s="16" t="s">
        <v>5</v>
      </c>
      <c r="F3496" s="16" t="s">
        <v>160</v>
      </c>
      <c r="G3496" s="87" t="s">
        <v>326</v>
      </c>
      <c r="H3496" s="17">
        <v>2947.0245045956426</v>
      </c>
      <c r="I3496" s="48" t="s">
        <v>327</v>
      </c>
    </row>
    <row r="3497" spans="2:9" x14ac:dyDescent="0.3">
      <c r="B3497" s="16" t="s">
        <v>303</v>
      </c>
      <c r="C3497" s="16" t="s">
        <v>265</v>
      </c>
      <c r="D3497" s="16">
        <v>17</v>
      </c>
      <c r="E3497" s="16" t="s">
        <v>9</v>
      </c>
      <c r="F3497" s="16" t="s">
        <v>146</v>
      </c>
      <c r="G3497" s="87" t="s">
        <v>328</v>
      </c>
      <c r="H3497" s="17">
        <v>75014.588722193497</v>
      </c>
      <c r="I3497" s="48" t="s">
        <v>329</v>
      </c>
    </row>
    <row r="3498" spans="2:9" x14ac:dyDescent="0.3">
      <c r="B3498" s="16" t="s">
        <v>303</v>
      </c>
      <c r="C3498" s="16" t="s">
        <v>265</v>
      </c>
      <c r="D3498" s="16">
        <v>21</v>
      </c>
      <c r="E3498" s="16" t="s">
        <v>13</v>
      </c>
      <c r="F3498" s="16" t="s">
        <v>146</v>
      </c>
      <c r="G3498" s="87" t="s">
        <v>330</v>
      </c>
      <c r="H3498" s="17">
        <v>176590.5486679404</v>
      </c>
      <c r="I3498" s="48" t="s">
        <v>329</v>
      </c>
    </row>
    <row r="3499" spans="2:9" x14ac:dyDescent="0.3">
      <c r="B3499" s="16" t="s">
        <v>303</v>
      </c>
      <c r="C3499" s="16" t="s">
        <v>265</v>
      </c>
      <c r="D3499" s="16">
        <v>28</v>
      </c>
      <c r="E3499" s="16" t="s">
        <v>17</v>
      </c>
      <c r="F3499" s="16" t="s">
        <v>146</v>
      </c>
      <c r="G3499" s="87" t="s">
        <v>331</v>
      </c>
      <c r="H3499" s="17">
        <v>187536.47180548374</v>
      </c>
      <c r="I3499" s="48" t="s">
        <v>329</v>
      </c>
    </row>
    <row r="3500" spans="2:9" x14ac:dyDescent="0.3">
      <c r="B3500" s="16" t="s">
        <v>303</v>
      </c>
      <c r="C3500" s="16" t="s">
        <v>265</v>
      </c>
      <c r="D3500" s="16">
        <v>29</v>
      </c>
      <c r="E3500" s="16" t="s">
        <v>21</v>
      </c>
      <c r="F3500" s="16" t="s">
        <v>146</v>
      </c>
      <c r="G3500" s="87" t="s">
        <v>332</v>
      </c>
      <c r="H3500" s="17">
        <v>187536.47180548374</v>
      </c>
      <c r="I3500" s="48" t="s">
        <v>329</v>
      </c>
    </row>
    <row r="3501" spans="2:9" x14ac:dyDescent="0.3">
      <c r="B3501" s="16" t="s">
        <v>303</v>
      </c>
      <c r="C3501" s="16" t="s">
        <v>265</v>
      </c>
      <c r="D3501" s="16">
        <v>30</v>
      </c>
      <c r="E3501" s="16" t="s">
        <v>25</v>
      </c>
      <c r="F3501" s="16" t="s">
        <v>146</v>
      </c>
      <c r="G3501" s="87" t="s">
        <v>333</v>
      </c>
      <c r="H3501" s="17">
        <v>187536.47180548374</v>
      </c>
      <c r="I3501" s="48" t="s">
        <v>329</v>
      </c>
    </row>
    <row r="3502" spans="2:9" x14ac:dyDescent="0.3">
      <c r="B3502" s="16" t="s">
        <v>303</v>
      </c>
      <c r="C3502" s="16" t="s">
        <v>265</v>
      </c>
      <c r="D3502" s="16">
        <v>31</v>
      </c>
      <c r="E3502" s="16" t="s">
        <v>29</v>
      </c>
      <c r="F3502" s="16" t="s">
        <v>146</v>
      </c>
      <c r="G3502" s="87" t="s">
        <v>334</v>
      </c>
      <c r="H3502" s="17">
        <v>187536.47180548374</v>
      </c>
      <c r="I3502" s="48" t="s">
        <v>329</v>
      </c>
    </row>
    <row r="3503" spans="2:9" x14ac:dyDescent="0.3">
      <c r="B3503" s="16" t="s">
        <v>303</v>
      </c>
      <c r="C3503" s="16" t="s">
        <v>265</v>
      </c>
      <c r="D3503" s="16">
        <v>39</v>
      </c>
      <c r="E3503" s="16" t="s">
        <v>33</v>
      </c>
      <c r="F3503" s="16" t="s">
        <v>335</v>
      </c>
      <c r="G3503" s="87" t="s">
        <v>336</v>
      </c>
      <c r="H3503" s="17">
        <v>60.79829323953286</v>
      </c>
      <c r="I3503" s="48" t="s">
        <v>337</v>
      </c>
    </row>
    <row r="3504" spans="2:9" x14ac:dyDescent="0.3">
      <c r="B3504" s="16" t="s">
        <v>303</v>
      </c>
      <c r="C3504" s="16" t="s">
        <v>265</v>
      </c>
      <c r="D3504" s="16">
        <v>45</v>
      </c>
      <c r="E3504" s="16" t="s">
        <v>35</v>
      </c>
      <c r="F3504" s="16" t="s">
        <v>160</v>
      </c>
      <c r="G3504" s="87" t="s">
        <v>338</v>
      </c>
      <c r="H3504" s="17">
        <v>9520</v>
      </c>
      <c r="I3504" s="48" t="s">
        <v>327</v>
      </c>
    </row>
    <row r="3505" spans="2:9" x14ac:dyDescent="0.3">
      <c r="B3505" s="16" t="s">
        <v>303</v>
      </c>
      <c r="C3505" s="16" t="s">
        <v>265</v>
      </c>
      <c r="D3505" s="16">
        <v>66</v>
      </c>
      <c r="E3505" s="16" t="s">
        <v>37</v>
      </c>
      <c r="F3505" s="16" t="s">
        <v>160</v>
      </c>
      <c r="G3505" s="87" t="s">
        <v>339</v>
      </c>
      <c r="H3505" s="17">
        <v>4789.1811278285577</v>
      </c>
      <c r="I3505" s="48" t="s">
        <v>327</v>
      </c>
    </row>
    <row r="3506" spans="2:9" x14ac:dyDescent="0.3">
      <c r="B3506" s="16" t="s">
        <v>303</v>
      </c>
      <c r="C3506" s="16" t="s">
        <v>265</v>
      </c>
      <c r="D3506" s="16">
        <v>67</v>
      </c>
      <c r="E3506" s="16" t="s">
        <v>39</v>
      </c>
      <c r="F3506" s="16" t="s">
        <v>160</v>
      </c>
      <c r="G3506" s="87" t="s">
        <v>340</v>
      </c>
      <c r="H3506" s="17">
        <v>4789.1811278285577</v>
      </c>
      <c r="I3506" s="48" t="s">
        <v>327</v>
      </c>
    </row>
    <row r="3507" spans="2:9" x14ac:dyDescent="0.3">
      <c r="B3507" s="16" t="s">
        <v>303</v>
      </c>
      <c r="C3507" s="16" t="s">
        <v>265</v>
      </c>
      <c r="D3507" s="16">
        <v>77</v>
      </c>
      <c r="E3507" s="16" t="s">
        <v>41</v>
      </c>
      <c r="F3507" s="16" t="s">
        <v>160</v>
      </c>
      <c r="G3507" s="87" t="s">
        <v>341</v>
      </c>
      <c r="H3507" s="17">
        <v>1725</v>
      </c>
      <c r="I3507" s="48" t="s">
        <v>342</v>
      </c>
    </row>
    <row r="3508" spans="2:9" x14ac:dyDescent="0.3">
      <c r="B3508" s="16" t="s">
        <v>303</v>
      </c>
      <c r="C3508" s="16" t="s">
        <v>265</v>
      </c>
      <c r="D3508" s="16">
        <v>87</v>
      </c>
      <c r="E3508" s="16" t="s">
        <v>43</v>
      </c>
      <c r="F3508" s="16" t="s">
        <v>160</v>
      </c>
      <c r="G3508" s="87" t="s">
        <v>343</v>
      </c>
      <c r="H3508" s="17">
        <v>3622.9549999999999</v>
      </c>
      <c r="I3508" s="48" t="s">
        <v>342</v>
      </c>
    </row>
    <row r="3509" spans="2:9" x14ac:dyDescent="0.3">
      <c r="B3509" s="16" t="s">
        <v>303</v>
      </c>
      <c r="C3509" s="16" t="s">
        <v>265</v>
      </c>
      <c r="D3509" s="16">
        <v>102</v>
      </c>
      <c r="E3509" s="16" t="s">
        <v>45</v>
      </c>
      <c r="F3509" s="16" t="s">
        <v>160</v>
      </c>
      <c r="G3509" s="87" t="s">
        <v>344</v>
      </c>
      <c r="H3509" s="17">
        <v>787.06238469231857</v>
      </c>
      <c r="I3509" s="48" t="s">
        <v>342</v>
      </c>
    </row>
    <row r="3510" spans="2:9" x14ac:dyDescent="0.3">
      <c r="B3510" s="16" t="s">
        <v>303</v>
      </c>
      <c r="C3510" s="16" t="s">
        <v>265</v>
      </c>
      <c r="D3510" s="16">
        <v>113</v>
      </c>
      <c r="E3510" s="16" t="s">
        <v>47</v>
      </c>
      <c r="F3510" s="16" t="s">
        <v>146</v>
      </c>
      <c r="G3510" s="87" t="s">
        <v>345</v>
      </c>
      <c r="H3510" s="17">
        <v>689724</v>
      </c>
      <c r="I3510" s="48" t="s">
        <v>346</v>
      </c>
    </row>
    <row r="3511" spans="2:9" x14ac:dyDescent="0.3">
      <c r="B3511" s="16" t="s">
        <v>303</v>
      </c>
      <c r="C3511" s="16" t="s">
        <v>265</v>
      </c>
      <c r="D3511" s="16">
        <v>114</v>
      </c>
      <c r="E3511" s="16" t="s">
        <v>49</v>
      </c>
      <c r="F3511" s="16" t="s">
        <v>146</v>
      </c>
      <c r="G3511" s="87" t="s">
        <v>347</v>
      </c>
      <c r="H3511" s="17">
        <v>730184</v>
      </c>
      <c r="I3511" s="48" t="s">
        <v>346</v>
      </c>
    </row>
    <row r="3512" spans="2:9" x14ac:dyDescent="0.3">
      <c r="B3512" s="16" t="s">
        <v>303</v>
      </c>
      <c r="C3512" s="16" t="s">
        <v>265</v>
      </c>
      <c r="D3512" s="16">
        <v>118</v>
      </c>
      <c r="E3512" s="16" t="s">
        <v>51</v>
      </c>
      <c r="F3512" s="16" t="s">
        <v>146</v>
      </c>
      <c r="G3512" s="87" t="s">
        <v>348</v>
      </c>
      <c r="H3512" s="17">
        <v>583071</v>
      </c>
      <c r="I3512" s="48" t="s">
        <v>346</v>
      </c>
    </row>
    <row r="3513" spans="2:9" x14ac:dyDescent="0.3">
      <c r="B3513" s="16" t="s">
        <v>303</v>
      </c>
      <c r="C3513" s="16" t="s">
        <v>265</v>
      </c>
      <c r="D3513" s="16">
        <v>131</v>
      </c>
      <c r="E3513" s="16" t="s">
        <v>53</v>
      </c>
      <c r="F3513" s="16" t="s">
        <v>146</v>
      </c>
      <c r="G3513" s="87" t="s">
        <v>349</v>
      </c>
      <c r="H3513" s="17">
        <v>12502.431453698913</v>
      </c>
      <c r="I3513" s="48" t="s">
        <v>337</v>
      </c>
    </row>
    <row r="3514" spans="2:9" x14ac:dyDescent="0.3">
      <c r="B3514" s="16" t="s">
        <v>303</v>
      </c>
      <c r="C3514" s="16" t="s">
        <v>265</v>
      </c>
      <c r="D3514" s="16">
        <v>137</v>
      </c>
      <c r="E3514" s="16" t="s">
        <v>55</v>
      </c>
      <c r="F3514" s="16" t="s">
        <v>160</v>
      </c>
      <c r="G3514" s="87" t="s">
        <v>350</v>
      </c>
      <c r="H3514" s="17">
        <v>10203.665065405365</v>
      </c>
      <c r="I3514" s="48" t="s">
        <v>351</v>
      </c>
    </row>
    <row r="3515" spans="2:9" x14ac:dyDescent="0.3">
      <c r="B3515" s="16" t="s">
        <v>303</v>
      </c>
      <c r="C3515" s="16" t="s">
        <v>265</v>
      </c>
      <c r="D3515" s="16">
        <v>143</v>
      </c>
      <c r="E3515" s="16" t="s">
        <v>57</v>
      </c>
      <c r="F3515" s="16" t="s">
        <v>335</v>
      </c>
      <c r="G3515" s="87" t="s">
        <v>352</v>
      </c>
      <c r="H3515" s="17">
        <v>2688.02</v>
      </c>
      <c r="I3515" s="48" t="s">
        <v>342</v>
      </c>
    </row>
    <row r="3516" spans="2:9" x14ac:dyDescent="0.3">
      <c r="B3516" s="16" t="s">
        <v>303</v>
      </c>
      <c r="C3516" s="16" t="s">
        <v>265</v>
      </c>
      <c r="D3516" s="16">
        <v>155</v>
      </c>
      <c r="E3516" s="16" t="s">
        <v>59</v>
      </c>
      <c r="F3516" s="16" t="s">
        <v>147</v>
      </c>
      <c r="G3516" s="87" t="s">
        <v>353</v>
      </c>
      <c r="H3516" s="17">
        <v>25701.120791038229</v>
      </c>
      <c r="I3516" s="48" t="s">
        <v>354</v>
      </c>
    </row>
    <row r="3517" spans="2:9" x14ac:dyDescent="0.3">
      <c r="B3517" s="16" t="s">
        <v>303</v>
      </c>
      <c r="C3517" s="16" t="s">
        <v>265</v>
      </c>
      <c r="D3517" s="16">
        <v>156</v>
      </c>
      <c r="E3517" s="16" t="s">
        <v>61</v>
      </c>
      <c r="F3517" s="16" t="s">
        <v>147</v>
      </c>
      <c r="G3517" s="87" t="s">
        <v>355</v>
      </c>
      <c r="H3517" s="17">
        <v>13376.968893648824</v>
      </c>
      <c r="I3517" s="48" t="s">
        <v>354</v>
      </c>
    </row>
    <row r="3518" spans="2:9" x14ac:dyDescent="0.3">
      <c r="B3518" s="16" t="s">
        <v>303</v>
      </c>
      <c r="C3518" s="16" t="s">
        <v>265</v>
      </c>
      <c r="D3518" s="16">
        <v>222</v>
      </c>
      <c r="E3518" s="16" t="s">
        <v>63</v>
      </c>
      <c r="F3518" s="16" t="s">
        <v>146</v>
      </c>
      <c r="G3518" s="87" t="s">
        <v>356</v>
      </c>
      <c r="H3518" s="17">
        <v>73200.510432833238</v>
      </c>
      <c r="I3518" s="48" t="s">
        <v>329</v>
      </c>
    </row>
    <row r="3519" spans="2:9" x14ac:dyDescent="0.3">
      <c r="B3519" s="16" t="s">
        <v>303</v>
      </c>
      <c r="C3519" s="16" t="s">
        <v>265</v>
      </c>
      <c r="D3519" s="16">
        <v>224</v>
      </c>
      <c r="E3519" s="16" t="s">
        <v>65</v>
      </c>
      <c r="F3519" s="16" t="s">
        <v>146</v>
      </c>
      <c r="G3519" s="87" t="s">
        <v>357</v>
      </c>
      <c r="H3519" s="17">
        <v>72514.102431453677</v>
      </c>
      <c r="I3519" s="48" t="s">
        <v>329</v>
      </c>
    </row>
    <row r="3520" spans="2:9" x14ac:dyDescent="0.3">
      <c r="B3520" s="16" t="s">
        <v>303</v>
      </c>
      <c r="C3520" s="16" t="s">
        <v>265</v>
      </c>
      <c r="D3520" s="16">
        <v>229</v>
      </c>
      <c r="E3520" s="16" t="s">
        <v>67</v>
      </c>
      <c r="F3520" s="16" t="s">
        <v>146</v>
      </c>
      <c r="G3520" s="87" t="s">
        <v>358</v>
      </c>
      <c r="H3520" s="17">
        <v>48941.590914689725</v>
      </c>
      <c r="I3520" s="48" t="s">
        <v>329</v>
      </c>
    </row>
    <row r="3521" spans="2:9" x14ac:dyDescent="0.3">
      <c r="B3521" s="16" t="s">
        <v>303</v>
      </c>
      <c r="C3521" s="16" t="s">
        <v>265</v>
      </c>
      <c r="D3521" s="16">
        <v>232</v>
      </c>
      <c r="E3521" s="16" t="s">
        <v>69</v>
      </c>
      <c r="F3521" s="16" t="s">
        <v>146</v>
      </c>
      <c r="G3521" s="87" t="s">
        <v>359</v>
      </c>
      <c r="H3521" s="17">
        <v>57642.307319133513</v>
      </c>
      <c r="I3521" s="48" t="s">
        <v>329</v>
      </c>
    </row>
    <row r="3522" spans="2:9" x14ac:dyDescent="0.3">
      <c r="B3522" s="16" t="s">
        <v>303</v>
      </c>
      <c r="C3522" s="16" t="s">
        <v>265</v>
      </c>
      <c r="D3522" s="16">
        <v>237</v>
      </c>
      <c r="E3522" s="16" t="s">
        <v>70</v>
      </c>
      <c r="F3522" s="16" t="s">
        <v>146</v>
      </c>
      <c r="G3522" s="87" t="s">
        <v>360</v>
      </c>
      <c r="H3522" s="17">
        <v>47571.826805403369</v>
      </c>
      <c r="I3522" s="48" t="s">
        <v>329</v>
      </c>
    </row>
    <row r="3523" spans="2:9" x14ac:dyDescent="0.3">
      <c r="B3523" s="16" t="s">
        <v>303</v>
      </c>
      <c r="C3523" s="16" t="s">
        <v>265</v>
      </c>
      <c r="D3523" s="16">
        <v>238</v>
      </c>
      <c r="E3523" s="16" t="s">
        <v>71</v>
      </c>
      <c r="F3523" s="16" t="s">
        <v>146</v>
      </c>
      <c r="G3523" s="87" t="s">
        <v>361</v>
      </c>
      <c r="H3523" s="17">
        <v>47571.826805403369</v>
      </c>
      <c r="I3523" s="48" t="s">
        <v>329</v>
      </c>
    </row>
    <row r="3524" spans="2:9" x14ac:dyDescent="0.3">
      <c r="B3524" s="16" t="s">
        <v>303</v>
      </c>
      <c r="C3524" s="16" t="s">
        <v>265</v>
      </c>
      <c r="D3524" s="16">
        <v>241</v>
      </c>
      <c r="E3524" s="16" t="s">
        <v>72</v>
      </c>
      <c r="F3524" s="16" t="s">
        <v>146</v>
      </c>
      <c r="G3524" s="87" t="s">
        <v>362</v>
      </c>
      <c r="H3524" s="17">
        <v>60090.728596299006</v>
      </c>
      <c r="I3524" s="48" t="s">
        <v>329</v>
      </c>
    </row>
    <row r="3525" spans="2:9" x14ac:dyDescent="0.3">
      <c r="B3525" s="16" t="s">
        <v>303</v>
      </c>
      <c r="C3525" s="16" t="s">
        <v>265</v>
      </c>
      <c r="D3525" s="16">
        <v>242</v>
      </c>
      <c r="E3525" s="16" t="s">
        <v>73</v>
      </c>
      <c r="F3525" s="16" t="s">
        <v>146</v>
      </c>
      <c r="G3525" s="87" t="s">
        <v>363</v>
      </c>
      <c r="H3525" s="17">
        <v>60090.728596299006</v>
      </c>
      <c r="I3525" s="48" t="s">
        <v>329</v>
      </c>
    </row>
    <row r="3526" spans="2:9" x14ac:dyDescent="0.3">
      <c r="B3526" s="16" t="s">
        <v>303</v>
      </c>
      <c r="C3526" s="16" t="s">
        <v>265</v>
      </c>
      <c r="D3526" s="16">
        <v>245</v>
      </c>
      <c r="E3526" s="16" t="s">
        <v>74</v>
      </c>
      <c r="F3526" s="16" t="s">
        <v>146</v>
      </c>
      <c r="G3526" s="87" t="s">
        <v>364</v>
      </c>
      <c r="H3526" s="17">
        <v>36681.468293994054</v>
      </c>
      <c r="I3526" s="48" t="s">
        <v>329</v>
      </c>
    </row>
    <row r="3527" spans="2:9" x14ac:dyDescent="0.3">
      <c r="B3527" s="16" t="s">
        <v>303</v>
      </c>
      <c r="C3527" s="16" t="s">
        <v>265</v>
      </c>
      <c r="D3527" s="16">
        <v>273</v>
      </c>
      <c r="E3527" s="16" t="s">
        <v>75</v>
      </c>
      <c r="F3527" s="16" t="s">
        <v>146</v>
      </c>
      <c r="G3527" s="87" t="s">
        <v>365</v>
      </c>
      <c r="H3527" s="17">
        <v>471638.85792162409</v>
      </c>
      <c r="I3527" s="48" t="s">
        <v>346</v>
      </c>
    </row>
    <row r="3528" spans="2:9" x14ac:dyDescent="0.3">
      <c r="B3528" s="16" t="s">
        <v>303</v>
      </c>
      <c r="C3528" s="16" t="s">
        <v>265</v>
      </c>
      <c r="D3528" s="16">
        <v>284</v>
      </c>
      <c r="E3528" s="16" t="s">
        <v>76</v>
      </c>
      <c r="F3528" s="16" t="s">
        <v>146</v>
      </c>
      <c r="G3528" s="87" t="s">
        <v>366</v>
      </c>
      <c r="H3528" s="17">
        <v>63037.469514448312</v>
      </c>
      <c r="I3528" s="48" t="s">
        <v>329</v>
      </c>
    </row>
    <row r="3529" spans="2:9" x14ac:dyDescent="0.3">
      <c r="B3529" s="16" t="s">
        <v>303</v>
      </c>
      <c r="C3529" s="16" t="s">
        <v>265</v>
      </c>
      <c r="D3529" s="16">
        <v>304</v>
      </c>
      <c r="E3529" s="16" t="s">
        <v>77</v>
      </c>
      <c r="F3529" s="16" t="s">
        <v>165</v>
      </c>
      <c r="G3529" s="87" t="s">
        <v>367</v>
      </c>
      <c r="H3529" s="17">
        <v>1491.1119185291211</v>
      </c>
      <c r="I3529" s="48" t="s">
        <v>368</v>
      </c>
    </row>
    <row r="3530" spans="2:9" x14ac:dyDescent="0.3">
      <c r="B3530" s="16" t="s">
        <v>303</v>
      </c>
      <c r="C3530" s="16" t="s">
        <v>265</v>
      </c>
      <c r="D3530" s="16">
        <v>305</v>
      </c>
      <c r="E3530" s="16" t="s">
        <v>78</v>
      </c>
      <c r="F3530" s="16" t="s">
        <v>165</v>
      </c>
      <c r="G3530" s="87" t="s">
        <v>369</v>
      </c>
      <c r="H3530" s="17">
        <v>10741.705465751824</v>
      </c>
      <c r="I3530" s="48" t="s">
        <v>368</v>
      </c>
    </row>
    <row r="3531" spans="2:9" x14ac:dyDescent="0.3">
      <c r="B3531" s="16" t="s">
        <v>303</v>
      </c>
      <c r="C3531" s="16" t="s">
        <v>265</v>
      </c>
      <c r="D3531" s="20">
        <v>426</v>
      </c>
      <c r="E3531" s="20" t="s">
        <v>79</v>
      </c>
      <c r="F3531" s="20" t="s">
        <v>146</v>
      </c>
      <c r="G3531" s="88" t="s">
        <v>370</v>
      </c>
      <c r="H3531" s="21">
        <v>66457.20292131562</v>
      </c>
      <c r="I3531" s="49" t="s">
        <v>329</v>
      </c>
    </row>
    <row r="3532" spans="2:9" x14ac:dyDescent="0.3">
      <c r="B3532" s="16" t="s">
        <v>303</v>
      </c>
      <c r="C3532" s="16" t="s">
        <v>266</v>
      </c>
      <c r="D3532" s="16">
        <v>4</v>
      </c>
      <c r="E3532" s="16" t="s">
        <v>5</v>
      </c>
      <c r="F3532" s="16" t="s">
        <v>160</v>
      </c>
      <c r="G3532" s="87" t="s">
        <v>326</v>
      </c>
      <c r="H3532" s="17">
        <v>2947.0245045956426</v>
      </c>
      <c r="I3532" s="48" t="s">
        <v>327</v>
      </c>
    </row>
    <row r="3533" spans="2:9" x14ac:dyDescent="0.3">
      <c r="B3533" s="16" t="s">
        <v>303</v>
      </c>
      <c r="C3533" s="16" t="s">
        <v>266</v>
      </c>
      <c r="D3533" s="16">
        <v>17</v>
      </c>
      <c r="E3533" s="16" t="s">
        <v>9</v>
      </c>
      <c r="F3533" s="16" t="s">
        <v>146</v>
      </c>
      <c r="G3533" s="87" t="s">
        <v>328</v>
      </c>
      <c r="H3533" s="17">
        <v>75014.588722193497</v>
      </c>
      <c r="I3533" s="48" t="s">
        <v>329</v>
      </c>
    </row>
    <row r="3534" spans="2:9" x14ac:dyDescent="0.3">
      <c r="B3534" s="16" t="s">
        <v>303</v>
      </c>
      <c r="C3534" s="16" t="s">
        <v>266</v>
      </c>
      <c r="D3534" s="16">
        <v>21</v>
      </c>
      <c r="E3534" s="16" t="s">
        <v>13</v>
      </c>
      <c r="F3534" s="16" t="s">
        <v>146</v>
      </c>
      <c r="G3534" s="87" t="s">
        <v>330</v>
      </c>
      <c r="H3534" s="17">
        <v>176590.5486679404</v>
      </c>
      <c r="I3534" s="48" t="s">
        <v>329</v>
      </c>
    </row>
    <row r="3535" spans="2:9" x14ac:dyDescent="0.3">
      <c r="B3535" s="16" t="s">
        <v>303</v>
      </c>
      <c r="C3535" s="16" t="s">
        <v>266</v>
      </c>
      <c r="D3535" s="16">
        <v>28</v>
      </c>
      <c r="E3535" s="16" t="s">
        <v>17</v>
      </c>
      <c r="F3535" s="16" t="s">
        <v>146</v>
      </c>
      <c r="G3535" s="87" t="s">
        <v>331</v>
      </c>
      <c r="H3535" s="17">
        <v>187536.47180548374</v>
      </c>
      <c r="I3535" s="48" t="s">
        <v>329</v>
      </c>
    </row>
    <row r="3536" spans="2:9" x14ac:dyDescent="0.3">
      <c r="B3536" s="16" t="s">
        <v>303</v>
      </c>
      <c r="C3536" s="16" t="s">
        <v>266</v>
      </c>
      <c r="D3536" s="16">
        <v>29</v>
      </c>
      <c r="E3536" s="16" t="s">
        <v>21</v>
      </c>
      <c r="F3536" s="16" t="s">
        <v>146</v>
      </c>
      <c r="G3536" s="87" t="s">
        <v>332</v>
      </c>
      <c r="H3536" s="17">
        <v>187536.47180548374</v>
      </c>
      <c r="I3536" s="48" t="s">
        <v>329</v>
      </c>
    </row>
    <row r="3537" spans="2:9" x14ac:dyDescent="0.3">
      <c r="B3537" s="16" t="s">
        <v>303</v>
      </c>
      <c r="C3537" s="16" t="s">
        <v>266</v>
      </c>
      <c r="D3537" s="16">
        <v>30</v>
      </c>
      <c r="E3537" s="16" t="s">
        <v>25</v>
      </c>
      <c r="F3537" s="16" t="s">
        <v>146</v>
      </c>
      <c r="G3537" s="87" t="s">
        <v>333</v>
      </c>
      <c r="H3537" s="17">
        <v>187536.47180548374</v>
      </c>
      <c r="I3537" s="48" t="s">
        <v>329</v>
      </c>
    </row>
    <row r="3538" spans="2:9" x14ac:dyDescent="0.3">
      <c r="B3538" s="16" t="s">
        <v>303</v>
      </c>
      <c r="C3538" s="16" t="s">
        <v>266</v>
      </c>
      <c r="D3538" s="16">
        <v>31</v>
      </c>
      <c r="E3538" s="16" t="s">
        <v>29</v>
      </c>
      <c r="F3538" s="16" t="s">
        <v>146</v>
      </c>
      <c r="G3538" s="87" t="s">
        <v>334</v>
      </c>
      <c r="H3538" s="17">
        <v>187536.47180548374</v>
      </c>
      <c r="I3538" s="48" t="s">
        <v>329</v>
      </c>
    </row>
    <row r="3539" spans="2:9" x14ac:dyDescent="0.3">
      <c r="B3539" s="16" t="s">
        <v>303</v>
      </c>
      <c r="C3539" s="16" t="s">
        <v>266</v>
      </c>
      <c r="D3539" s="16">
        <v>39</v>
      </c>
      <c r="E3539" s="16" t="s">
        <v>33</v>
      </c>
      <c r="F3539" s="16" t="s">
        <v>335</v>
      </c>
      <c r="G3539" s="87" t="s">
        <v>336</v>
      </c>
      <c r="H3539" s="17">
        <v>60.79829323953286</v>
      </c>
      <c r="I3539" s="48" t="s">
        <v>337</v>
      </c>
    </row>
    <row r="3540" spans="2:9" x14ac:dyDescent="0.3">
      <c r="B3540" s="16" t="s">
        <v>303</v>
      </c>
      <c r="C3540" s="16" t="s">
        <v>266</v>
      </c>
      <c r="D3540" s="16">
        <v>45</v>
      </c>
      <c r="E3540" s="16" t="s">
        <v>35</v>
      </c>
      <c r="F3540" s="16" t="s">
        <v>160</v>
      </c>
      <c r="G3540" s="87" t="s">
        <v>338</v>
      </c>
      <c r="H3540" s="17">
        <v>9520</v>
      </c>
      <c r="I3540" s="48" t="s">
        <v>327</v>
      </c>
    </row>
    <row r="3541" spans="2:9" x14ac:dyDescent="0.3">
      <c r="B3541" s="16" t="s">
        <v>303</v>
      </c>
      <c r="C3541" s="16" t="s">
        <v>266</v>
      </c>
      <c r="D3541" s="16">
        <v>66</v>
      </c>
      <c r="E3541" s="16" t="s">
        <v>37</v>
      </c>
      <c r="F3541" s="16" t="s">
        <v>160</v>
      </c>
      <c r="G3541" s="87" t="s">
        <v>339</v>
      </c>
      <c r="H3541" s="17">
        <v>4789.1811278285577</v>
      </c>
      <c r="I3541" s="48" t="s">
        <v>327</v>
      </c>
    </row>
    <row r="3542" spans="2:9" x14ac:dyDescent="0.3">
      <c r="B3542" s="16" t="s">
        <v>303</v>
      </c>
      <c r="C3542" s="16" t="s">
        <v>266</v>
      </c>
      <c r="D3542" s="16">
        <v>67</v>
      </c>
      <c r="E3542" s="16" t="s">
        <v>39</v>
      </c>
      <c r="F3542" s="16" t="s">
        <v>160</v>
      </c>
      <c r="G3542" s="87" t="s">
        <v>340</v>
      </c>
      <c r="H3542" s="17">
        <v>4789.1811278285577</v>
      </c>
      <c r="I3542" s="48" t="s">
        <v>327</v>
      </c>
    </row>
    <row r="3543" spans="2:9" x14ac:dyDescent="0.3">
      <c r="B3543" s="16" t="s">
        <v>303</v>
      </c>
      <c r="C3543" s="16" t="s">
        <v>266</v>
      </c>
      <c r="D3543" s="16">
        <v>77</v>
      </c>
      <c r="E3543" s="16" t="s">
        <v>41</v>
      </c>
      <c r="F3543" s="16" t="s">
        <v>160</v>
      </c>
      <c r="G3543" s="87" t="s">
        <v>341</v>
      </c>
      <c r="H3543" s="17">
        <v>1725</v>
      </c>
      <c r="I3543" s="48" t="s">
        <v>342</v>
      </c>
    </row>
    <row r="3544" spans="2:9" x14ac:dyDescent="0.3">
      <c r="B3544" s="16" t="s">
        <v>303</v>
      </c>
      <c r="C3544" s="16" t="s">
        <v>266</v>
      </c>
      <c r="D3544" s="16">
        <v>87</v>
      </c>
      <c r="E3544" s="16" t="s">
        <v>43</v>
      </c>
      <c r="F3544" s="16" t="s">
        <v>160</v>
      </c>
      <c r="G3544" s="87" t="s">
        <v>343</v>
      </c>
      <c r="H3544" s="17">
        <v>3622.9549999999999</v>
      </c>
      <c r="I3544" s="48" t="s">
        <v>342</v>
      </c>
    </row>
    <row r="3545" spans="2:9" x14ac:dyDescent="0.3">
      <c r="B3545" s="16" t="s">
        <v>303</v>
      </c>
      <c r="C3545" s="16" t="s">
        <v>266</v>
      </c>
      <c r="D3545" s="16">
        <v>102</v>
      </c>
      <c r="E3545" s="16" t="s">
        <v>45</v>
      </c>
      <c r="F3545" s="16" t="s">
        <v>160</v>
      </c>
      <c r="G3545" s="87" t="s">
        <v>344</v>
      </c>
      <c r="H3545" s="17">
        <v>787.06238469231857</v>
      </c>
      <c r="I3545" s="48" t="s">
        <v>342</v>
      </c>
    </row>
    <row r="3546" spans="2:9" x14ac:dyDescent="0.3">
      <c r="B3546" s="16" t="s">
        <v>303</v>
      </c>
      <c r="C3546" s="16" t="s">
        <v>266</v>
      </c>
      <c r="D3546" s="16">
        <v>113</v>
      </c>
      <c r="E3546" s="16" t="s">
        <v>47</v>
      </c>
      <c r="F3546" s="16" t="s">
        <v>146</v>
      </c>
      <c r="G3546" s="87" t="s">
        <v>345</v>
      </c>
      <c r="H3546" s="17">
        <v>689724</v>
      </c>
      <c r="I3546" s="48" t="s">
        <v>346</v>
      </c>
    </row>
    <row r="3547" spans="2:9" x14ac:dyDescent="0.3">
      <c r="B3547" s="16" t="s">
        <v>303</v>
      </c>
      <c r="C3547" s="16" t="s">
        <v>266</v>
      </c>
      <c r="D3547" s="16">
        <v>114</v>
      </c>
      <c r="E3547" s="16" t="s">
        <v>49</v>
      </c>
      <c r="F3547" s="16" t="s">
        <v>146</v>
      </c>
      <c r="G3547" s="87" t="s">
        <v>347</v>
      </c>
      <c r="H3547" s="17">
        <v>730184</v>
      </c>
      <c r="I3547" s="48" t="s">
        <v>346</v>
      </c>
    </row>
    <row r="3548" spans="2:9" x14ac:dyDescent="0.3">
      <c r="B3548" s="16" t="s">
        <v>303</v>
      </c>
      <c r="C3548" s="16" t="s">
        <v>266</v>
      </c>
      <c r="D3548" s="16">
        <v>118</v>
      </c>
      <c r="E3548" s="16" t="s">
        <v>51</v>
      </c>
      <c r="F3548" s="16" t="s">
        <v>146</v>
      </c>
      <c r="G3548" s="87" t="s">
        <v>348</v>
      </c>
      <c r="H3548" s="17">
        <v>583071</v>
      </c>
      <c r="I3548" s="48" t="s">
        <v>346</v>
      </c>
    </row>
    <row r="3549" spans="2:9" x14ac:dyDescent="0.3">
      <c r="B3549" s="16" t="s">
        <v>303</v>
      </c>
      <c r="C3549" s="16" t="s">
        <v>266</v>
      </c>
      <c r="D3549" s="16">
        <v>131</v>
      </c>
      <c r="E3549" s="16" t="s">
        <v>53</v>
      </c>
      <c r="F3549" s="16" t="s">
        <v>146</v>
      </c>
      <c r="G3549" s="87" t="s">
        <v>349</v>
      </c>
      <c r="H3549" s="17">
        <v>12502.431453698913</v>
      </c>
      <c r="I3549" s="48" t="s">
        <v>337</v>
      </c>
    </row>
    <row r="3550" spans="2:9" x14ac:dyDescent="0.3">
      <c r="B3550" s="16" t="s">
        <v>303</v>
      </c>
      <c r="C3550" s="16" t="s">
        <v>266</v>
      </c>
      <c r="D3550" s="16">
        <v>137</v>
      </c>
      <c r="E3550" s="16" t="s">
        <v>55</v>
      </c>
      <c r="F3550" s="16" t="s">
        <v>160</v>
      </c>
      <c r="G3550" s="87" t="s">
        <v>350</v>
      </c>
      <c r="H3550" s="17">
        <v>8284.3754368187456</v>
      </c>
      <c r="I3550" s="48" t="s">
        <v>351</v>
      </c>
    </row>
    <row r="3551" spans="2:9" x14ac:dyDescent="0.3">
      <c r="B3551" s="16" t="s">
        <v>303</v>
      </c>
      <c r="C3551" s="16" t="s">
        <v>266</v>
      </c>
      <c r="D3551" s="16">
        <v>143</v>
      </c>
      <c r="E3551" s="16" t="s">
        <v>57</v>
      </c>
      <c r="F3551" s="16" t="s">
        <v>335</v>
      </c>
      <c r="G3551" s="87" t="s">
        <v>352</v>
      </c>
      <c r="H3551" s="17">
        <v>2688.02</v>
      </c>
      <c r="I3551" s="48" t="s">
        <v>342</v>
      </c>
    </row>
    <row r="3552" spans="2:9" x14ac:dyDescent="0.3">
      <c r="B3552" s="16" t="s">
        <v>303</v>
      </c>
      <c r="C3552" s="16" t="s">
        <v>266</v>
      </c>
      <c r="D3552" s="16">
        <v>155</v>
      </c>
      <c r="E3552" s="16" t="s">
        <v>59</v>
      </c>
      <c r="F3552" s="16" t="s">
        <v>147</v>
      </c>
      <c r="G3552" s="87" t="s">
        <v>353</v>
      </c>
      <c r="H3552" s="17">
        <v>25701.120791038229</v>
      </c>
      <c r="I3552" s="48" t="s">
        <v>354</v>
      </c>
    </row>
    <row r="3553" spans="2:9" x14ac:dyDescent="0.3">
      <c r="B3553" s="16" t="s">
        <v>303</v>
      </c>
      <c r="C3553" s="16" t="s">
        <v>266</v>
      </c>
      <c r="D3553" s="16">
        <v>156</v>
      </c>
      <c r="E3553" s="16" t="s">
        <v>61</v>
      </c>
      <c r="F3553" s="16" t="s">
        <v>147</v>
      </c>
      <c r="G3553" s="87" t="s">
        <v>355</v>
      </c>
      <c r="H3553" s="17">
        <v>13376.968893648824</v>
      </c>
      <c r="I3553" s="48" t="s">
        <v>354</v>
      </c>
    </row>
    <row r="3554" spans="2:9" x14ac:dyDescent="0.3">
      <c r="B3554" s="16" t="s">
        <v>303</v>
      </c>
      <c r="C3554" s="16" t="s">
        <v>266</v>
      </c>
      <c r="D3554" s="16">
        <v>222</v>
      </c>
      <c r="E3554" s="16" t="s">
        <v>63</v>
      </c>
      <c r="F3554" s="16" t="s">
        <v>146</v>
      </c>
      <c r="G3554" s="87" t="s">
        <v>356</v>
      </c>
      <c r="H3554" s="17">
        <v>123774.07139161923</v>
      </c>
      <c r="I3554" s="48" t="s">
        <v>329</v>
      </c>
    </row>
    <row r="3555" spans="2:9" x14ac:dyDescent="0.3">
      <c r="B3555" s="16" t="s">
        <v>303</v>
      </c>
      <c r="C3555" s="16" t="s">
        <v>266</v>
      </c>
      <c r="D3555" s="16">
        <v>224</v>
      </c>
      <c r="E3555" s="16" t="s">
        <v>65</v>
      </c>
      <c r="F3555" s="16" t="s">
        <v>146</v>
      </c>
      <c r="G3555" s="87" t="s">
        <v>357</v>
      </c>
      <c r="H3555" s="17">
        <v>123774.07139161923</v>
      </c>
      <c r="I3555" s="48" t="s">
        <v>329</v>
      </c>
    </row>
    <row r="3556" spans="2:9" x14ac:dyDescent="0.3">
      <c r="B3556" s="16" t="s">
        <v>303</v>
      </c>
      <c r="C3556" s="16" t="s">
        <v>266</v>
      </c>
      <c r="D3556" s="16">
        <v>229</v>
      </c>
      <c r="E3556" s="16" t="s">
        <v>67</v>
      </c>
      <c r="F3556" s="16" t="s">
        <v>146</v>
      </c>
      <c r="G3556" s="87" t="s">
        <v>358</v>
      </c>
      <c r="H3556" s="17">
        <v>32774.484888564744</v>
      </c>
      <c r="I3556" s="48" t="s">
        <v>329</v>
      </c>
    </row>
    <row r="3557" spans="2:9" x14ac:dyDescent="0.3">
      <c r="B3557" s="16" t="s">
        <v>303</v>
      </c>
      <c r="C3557" s="16" t="s">
        <v>266</v>
      </c>
      <c r="D3557" s="16">
        <v>232</v>
      </c>
      <c r="E3557" s="16" t="s">
        <v>69</v>
      </c>
      <c r="F3557" s="16" t="s">
        <v>146</v>
      </c>
      <c r="G3557" s="87" t="s">
        <v>359</v>
      </c>
      <c r="H3557" s="17">
        <v>50075.607163582477</v>
      </c>
      <c r="I3557" s="48" t="s">
        <v>329</v>
      </c>
    </row>
    <row r="3558" spans="2:9" x14ac:dyDescent="0.3">
      <c r="B3558" s="16" t="s">
        <v>303</v>
      </c>
      <c r="C3558" s="16" t="s">
        <v>266</v>
      </c>
      <c r="D3558" s="16">
        <v>237</v>
      </c>
      <c r="E3558" s="16" t="s">
        <v>70</v>
      </c>
      <c r="F3558" s="16" t="s">
        <v>146</v>
      </c>
      <c r="G3558" s="87" t="s">
        <v>360</v>
      </c>
      <c r="H3558" s="17">
        <v>50075.607163582477</v>
      </c>
      <c r="I3558" s="48" t="s">
        <v>329</v>
      </c>
    </row>
    <row r="3559" spans="2:9" x14ac:dyDescent="0.3">
      <c r="B3559" s="16" t="s">
        <v>303</v>
      </c>
      <c r="C3559" s="16" t="s">
        <v>266</v>
      </c>
      <c r="D3559" s="16">
        <v>238</v>
      </c>
      <c r="E3559" s="16" t="s">
        <v>71</v>
      </c>
      <c r="F3559" s="16" t="s">
        <v>146</v>
      </c>
      <c r="G3559" s="87" t="s">
        <v>361</v>
      </c>
      <c r="H3559" s="17">
        <v>50075.607163582477</v>
      </c>
      <c r="I3559" s="48" t="s">
        <v>329</v>
      </c>
    </row>
    <row r="3560" spans="2:9" x14ac:dyDescent="0.3">
      <c r="B3560" s="16" t="s">
        <v>303</v>
      </c>
      <c r="C3560" s="16" t="s">
        <v>266</v>
      </c>
      <c r="D3560" s="16">
        <v>241</v>
      </c>
      <c r="E3560" s="16" t="s">
        <v>72</v>
      </c>
      <c r="F3560" s="16" t="s">
        <v>146</v>
      </c>
      <c r="G3560" s="87" t="s">
        <v>362</v>
      </c>
      <c r="H3560" s="17">
        <v>55546.223416619556</v>
      </c>
      <c r="I3560" s="48" t="s">
        <v>329</v>
      </c>
    </row>
    <row r="3561" spans="2:9" x14ac:dyDescent="0.3">
      <c r="B3561" s="16" t="s">
        <v>303</v>
      </c>
      <c r="C3561" s="16" t="s">
        <v>266</v>
      </c>
      <c r="D3561" s="16">
        <v>242</v>
      </c>
      <c r="E3561" s="16" t="s">
        <v>73</v>
      </c>
      <c r="F3561" s="16" t="s">
        <v>146</v>
      </c>
      <c r="G3561" s="87" t="s">
        <v>363</v>
      </c>
      <c r="H3561" s="17">
        <v>55546.223416619556</v>
      </c>
      <c r="I3561" s="48" t="s">
        <v>329</v>
      </c>
    </row>
    <row r="3562" spans="2:9" x14ac:dyDescent="0.3">
      <c r="B3562" s="16" t="s">
        <v>303</v>
      </c>
      <c r="C3562" s="16" t="s">
        <v>266</v>
      </c>
      <c r="D3562" s="16">
        <v>245</v>
      </c>
      <c r="E3562" s="16" t="s">
        <v>74</v>
      </c>
      <c r="F3562" s="16" t="s">
        <v>146</v>
      </c>
      <c r="G3562" s="87" t="s">
        <v>364</v>
      </c>
      <c r="H3562" s="17">
        <v>49781.992684706209</v>
      </c>
      <c r="I3562" s="48" t="s">
        <v>329</v>
      </c>
    </row>
    <row r="3563" spans="2:9" x14ac:dyDescent="0.3">
      <c r="B3563" s="16" t="s">
        <v>303</v>
      </c>
      <c r="C3563" s="16" t="s">
        <v>266</v>
      </c>
      <c r="D3563" s="16">
        <v>273</v>
      </c>
      <c r="E3563" s="16" t="s">
        <v>75</v>
      </c>
      <c r="F3563" s="16" t="s">
        <v>146</v>
      </c>
      <c r="G3563" s="87" t="s">
        <v>365</v>
      </c>
      <c r="H3563" s="17">
        <v>471638.85792162409</v>
      </c>
      <c r="I3563" s="48" t="s">
        <v>346</v>
      </c>
    </row>
    <row r="3564" spans="2:9" x14ac:dyDescent="0.3">
      <c r="B3564" s="16" t="s">
        <v>303</v>
      </c>
      <c r="C3564" s="16" t="s">
        <v>266</v>
      </c>
      <c r="D3564" s="16">
        <v>284</v>
      </c>
      <c r="E3564" s="16" t="s">
        <v>76</v>
      </c>
      <c r="F3564" s="16" t="s">
        <v>146</v>
      </c>
      <c r="G3564" s="87" t="s">
        <v>366</v>
      </c>
      <c r="H3564" s="17">
        <v>112521.88308329025</v>
      </c>
      <c r="I3564" s="48" t="s">
        <v>329</v>
      </c>
    </row>
    <row r="3565" spans="2:9" x14ac:dyDescent="0.3">
      <c r="B3565" s="16" t="s">
        <v>303</v>
      </c>
      <c r="C3565" s="16" t="s">
        <v>266</v>
      </c>
      <c r="D3565" s="16">
        <v>304</v>
      </c>
      <c r="E3565" s="16" t="s">
        <v>77</v>
      </c>
      <c r="F3565" s="16" t="s">
        <v>165</v>
      </c>
      <c r="G3565" s="87" t="s">
        <v>367</v>
      </c>
      <c r="H3565" s="17">
        <v>1491.1119185291211</v>
      </c>
      <c r="I3565" s="48" t="s">
        <v>368</v>
      </c>
    </row>
    <row r="3566" spans="2:9" x14ac:dyDescent="0.3">
      <c r="B3566" s="16" t="s">
        <v>303</v>
      </c>
      <c r="C3566" s="16" t="s">
        <v>266</v>
      </c>
      <c r="D3566" s="16">
        <v>305</v>
      </c>
      <c r="E3566" s="16" t="s">
        <v>78</v>
      </c>
      <c r="F3566" s="16" t="s">
        <v>165</v>
      </c>
      <c r="G3566" s="87" t="s">
        <v>369</v>
      </c>
      <c r="H3566" s="17">
        <v>10741.705465751824</v>
      </c>
      <c r="I3566" s="48" t="s">
        <v>368</v>
      </c>
    </row>
    <row r="3567" spans="2:9" x14ac:dyDescent="0.3">
      <c r="B3567" s="20" t="s">
        <v>303</v>
      </c>
      <c r="C3567" s="20" t="s">
        <v>266</v>
      </c>
      <c r="D3567" s="20">
        <v>426</v>
      </c>
      <c r="E3567" s="20" t="s">
        <v>79</v>
      </c>
      <c r="F3567" s="20" t="s">
        <v>146</v>
      </c>
      <c r="G3567" s="88" t="s">
        <v>370</v>
      </c>
      <c r="H3567" s="21">
        <v>66457.20292131562</v>
      </c>
      <c r="I3567" s="49" t="s">
        <v>329</v>
      </c>
    </row>
    <row r="3568" spans="2:9" x14ac:dyDescent="0.3">
      <c r="B3568" s="16" t="s">
        <v>303</v>
      </c>
      <c r="C3568" s="16" t="s">
        <v>201</v>
      </c>
      <c r="D3568" s="15">
        <v>4</v>
      </c>
      <c r="E3568" s="15" t="s">
        <v>5</v>
      </c>
      <c r="F3568" s="15" t="s">
        <v>160</v>
      </c>
      <c r="G3568" s="15" t="s">
        <v>326</v>
      </c>
      <c r="H3568" s="15">
        <v>2947.0245045956426</v>
      </c>
      <c r="I3568" s="15" t="s">
        <v>327</v>
      </c>
    </row>
    <row r="3569" spans="2:9" x14ac:dyDescent="0.3">
      <c r="B3569" s="16" t="s">
        <v>303</v>
      </c>
      <c r="C3569" s="16" t="s">
        <v>201</v>
      </c>
      <c r="D3569" s="15">
        <v>17</v>
      </c>
      <c r="E3569" s="15" t="s">
        <v>9</v>
      </c>
      <c r="F3569" s="15" t="s">
        <v>146</v>
      </c>
      <c r="G3569" s="15" t="s">
        <v>328</v>
      </c>
      <c r="H3569" s="15">
        <v>67239.967482078195</v>
      </c>
      <c r="I3569" s="15" t="s">
        <v>329</v>
      </c>
    </row>
    <row r="3570" spans="2:9" x14ac:dyDescent="0.3">
      <c r="B3570" s="16" t="s">
        <v>303</v>
      </c>
      <c r="C3570" s="16" t="s">
        <v>201</v>
      </c>
      <c r="D3570" s="15">
        <v>21</v>
      </c>
      <c r="E3570" s="15" t="s">
        <v>13</v>
      </c>
      <c r="F3570" s="15" t="s">
        <v>146</v>
      </c>
      <c r="G3570" s="15" t="s">
        <v>330</v>
      </c>
      <c r="H3570" s="15">
        <v>74197.709524344711</v>
      </c>
      <c r="I3570" s="15" t="s">
        <v>329</v>
      </c>
    </row>
    <row r="3571" spans="2:9" x14ac:dyDescent="0.3">
      <c r="B3571" s="16" t="s">
        <v>303</v>
      </c>
      <c r="C3571" s="16" t="s">
        <v>201</v>
      </c>
      <c r="D3571" s="15">
        <v>28</v>
      </c>
      <c r="E3571" s="15" t="s">
        <v>17</v>
      </c>
      <c r="F3571" s="15" t="s">
        <v>146</v>
      </c>
      <c r="G3571" s="15" t="s">
        <v>331</v>
      </c>
      <c r="H3571" s="15">
        <v>92454.95528785752</v>
      </c>
      <c r="I3571" s="15" t="s">
        <v>329</v>
      </c>
    </row>
    <row r="3572" spans="2:9" x14ac:dyDescent="0.3">
      <c r="B3572" s="16" t="s">
        <v>303</v>
      </c>
      <c r="C3572" s="16" t="s">
        <v>201</v>
      </c>
      <c r="D3572" s="15">
        <v>29</v>
      </c>
      <c r="E3572" s="15" t="s">
        <v>21</v>
      </c>
      <c r="F3572" s="15" t="s">
        <v>146</v>
      </c>
      <c r="G3572" s="15" t="s">
        <v>332</v>
      </c>
      <c r="H3572" s="15">
        <v>92454.95528785752</v>
      </c>
      <c r="I3572" s="15" t="s">
        <v>329</v>
      </c>
    </row>
    <row r="3573" spans="2:9" x14ac:dyDescent="0.3">
      <c r="B3573" s="16" t="s">
        <v>303</v>
      </c>
      <c r="C3573" s="16" t="s">
        <v>201</v>
      </c>
      <c r="D3573" s="15">
        <v>30</v>
      </c>
      <c r="E3573" s="15" t="s">
        <v>25</v>
      </c>
      <c r="F3573" s="15" t="s">
        <v>146</v>
      </c>
      <c r="G3573" s="15" t="s">
        <v>333</v>
      </c>
      <c r="H3573" s="15">
        <v>92454.95528785752</v>
      </c>
      <c r="I3573" s="15" t="s">
        <v>329</v>
      </c>
    </row>
    <row r="3574" spans="2:9" x14ac:dyDescent="0.3">
      <c r="B3574" s="16" t="s">
        <v>303</v>
      </c>
      <c r="C3574" s="16" t="s">
        <v>201</v>
      </c>
      <c r="D3574" s="15">
        <v>31</v>
      </c>
      <c r="E3574" s="15" t="s">
        <v>29</v>
      </c>
      <c r="F3574" s="15" t="s">
        <v>146</v>
      </c>
      <c r="G3574" s="15" t="s">
        <v>334</v>
      </c>
      <c r="H3574" s="15">
        <v>92454.95528785752</v>
      </c>
      <c r="I3574" s="15" t="s">
        <v>329</v>
      </c>
    </row>
    <row r="3575" spans="2:9" x14ac:dyDescent="0.3">
      <c r="B3575" s="16" t="s">
        <v>303</v>
      </c>
      <c r="C3575" s="16" t="s">
        <v>201</v>
      </c>
      <c r="D3575" s="15">
        <v>39</v>
      </c>
      <c r="E3575" s="15" t="s">
        <v>33</v>
      </c>
      <c r="F3575" s="15" t="s">
        <v>335</v>
      </c>
      <c r="G3575" s="15" t="s">
        <v>336</v>
      </c>
      <c r="H3575" s="15">
        <v>60.79829323953286</v>
      </c>
      <c r="I3575" s="15" t="s">
        <v>337</v>
      </c>
    </row>
    <row r="3576" spans="2:9" x14ac:dyDescent="0.3">
      <c r="B3576" s="16" t="s">
        <v>303</v>
      </c>
      <c r="C3576" s="16" t="s">
        <v>201</v>
      </c>
      <c r="D3576" s="15">
        <v>45</v>
      </c>
      <c r="E3576" s="15" t="s">
        <v>35</v>
      </c>
      <c r="F3576" s="15" t="s">
        <v>160</v>
      </c>
      <c r="G3576" s="15" t="s">
        <v>338</v>
      </c>
      <c r="H3576" s="15">
        <v>9520</v>
      </c>
      <c r="I3576" s="15" t="s">
        <v>327</v>
      </c>
    </row>
    <row r="3577" spans="2:9" x14ac:dyDescent="0.3">
      <c r="B3577" s="16" t="s">
        <v>303</v>
      </c>
      <c r="C3577" s="16" t="s">
        <v>201</v>
      </c>
      <c r="D3577" s="15">
        <v>66</v>
      </c>
      <c r="E3577" s="15" t="s">
        <v>37</v>
      </c>
      <c r="F3577" s="15" t="s">
        <v>160</v>
      </c>
      <c r="G3577" s="15" t="s">
        <v>339</v>
      </c>
      <c r="H3577" s="15">
        <v>4789.1811278285577</v>
      </c>
      <c r="I3577" s="15" t="s">
        <v>327</v>
      </c>
    </row>
    <row r="3578" spans="2:9" x14ac:dyDescent="0.3">
      <c r="B3578" s="16" t="s">
        <v>303</v>
      </c>
      <c r="C3578" s="16" t="s">
        <v>201</v>
      </c>
      <c r="D3578" s="15">
        <v>67</v>
      </c>
      <c r="E3578" s="15" t="s">
        <v>39</v>
      </c>
      <c r="F3578" s="15" t="s">
        <v>160</v>
      </c>
      <c r="G3578" s="15" t="s">
        <v>340</v>
      </c>
      <c r="H3578" s="15">
        <v>4789.1811278285577</v>
      </c>
      <c r="I3578" s="15" t="s">
        <v>327</v>
      </c>
    </row>
    <row r="3579" spans="2:9" x14ac:dyDescent="0.3">
      <c r="B3579" s="16" t="s">
        <v>303</v>
      </c>
      <c r="C3579" s="16" t="s">
        <v>201</v>
      </c>
      <c r="D3579" s="15">
        <v>77</v>
      </c>
      <c r="E3579" s="15" t="s">
        <v>41</v>
      </c>
      <c r="F3579" s="15" t="s">
        <v>160</v>
      </c>
      <c r="G3579" s="15" t="s">
        <v>341</v>
      </c>
      <c r="H3579" s="15">
        <v>1725</v>
      </c>
      <c r="I3579" s="15" t="s">
        <v>342</v>
      </c>
    </row>
    <row r="3580" spans="2:9" x14ac:dyDescent="0.3">
      <c r="B3580" s="16" t="s">
        <v>303</v>
      </c>
      <c r="C3580" s="16" t="s">
        <v>201</v>
      </c>
      <c r="D3580" s="15">
        <v>87</v>
      </c>
      <c r="E3580" s="15" t="s">
        <v>43</v>
      </c>
      <c r="F3580" s="15" t="s">
        <v>160</v>
      </c>
      <c r="G3580" s="15" t="s">
        <v>343</v>
      </c>
      <c r="H3580" s="15">
        <v>2021.1128056232155</v>
      </c>
      <c r="I3580" s="15" t="s">
        <v>342</v>
      </c>
    </row>
    <row r="3581" spans="2:9" x14ac:dyDescent="0.3">
      <c r="B3581" s="16" t="s">
        <v>303</v>
      </c>
      <c r="C3581" s="16" t="s">
        <v>201</v>
      </c>
      <c r="D3581" s="15">
        <v>102</v>
      </c>
      <c r="E3581" s="15" t="s">
        <v>45</v>
      </c>
      <c r="F3581" s="15" t="s">
        <v>160</v>
      </c>
      <c r="G3581" s="15" t="s">
        <v>344</v>
      </c>
      <c r="H3581" s="15">
        <v>787.06238469231857</v>
      </c>
      <c r="I3581" s="15" t="s">
        <v>342</v>
      </c>
    </row>
    <row r="3582" spans="2:9" x14ac:dyDescent="0.3">
      <c r="B3582" s="16" t="s">
        <v>303</v>
      </c>
      <c r="C3582" s="16" t="s">
        <v>201</v>
      </c>
      <c r="D3582" s="15">
        <v>113</v>
      </c>
      <c r="E3582" s="15" t="s">
        <v>47</v>
      </c>
      <c r="F3582" s="15" t="s">
        <v>146</v>
      </c>
      <c r="G3582" s="15" t="s">
        <v>345</v>
      </c>
      <c r="H3582" s="15">
        <v>689724</v>
      </c>
      <c r="I3582" s="15" t="s">
        <v>346</v>
      </c>
    </row>
    <row r="3583" spans="2:9" x14ac:dyDescent="0.3">
      <c r="B3583" s="16" t="s">
        <v>303</v>
      </c>
      <c r="C3583" s="16" t="s">
        <v>201</v>
      </c>
      <c r="D3583" s="15">
        <v>114</v>
      </c>
      <c r="E3583" s="15" t="s">
        <v>49</v>
      </c>
      <c r="F3583" s="15" t="s">
        <v>146</v>
      </c>
      <c r="G3583" s="15" t="s">
        <v>347</v>
      </c>
      <c r="H3583" s="15">
        <v>730184</v>
      </c>
      <c r="I3583" s="15" t="s">
        <v>346</v>
      </c>
    </row>
    <row r="3584" spans="2:9" x14ac:dyDescent="0.3">
      <c r="B3584" s="16" t="s">
        <v>303</v>
      </c>
      <c r="C3584" s="16" t="s">
        <v>201</v>
      </c>
      <c r="D3584" s="15">
        <v>118</v>
      </c>
      <c r="E3584" s="15" t="s">
        <v>51</v>
      </c>
      <c r="F3584" s="15" t="s">
        <v>146</v>
      </c>
      <c r="G3584" s="15" t="s">
        <v>348</v>
      </c>
      <c r="H3584" s="15">
        <v>583071</v>
      </c>
      <c r="I3584" s="15" t="s">
        <v>346</v>
      </c>
    </row>
    <row r="3585" spans="2:9" x14ac:dyDescent="0.3">
      <c r="B3585" s="16" t="s">
        <v>303</v>
      </c>
      <c r="C3585" s="16" t="s">
        <v>201</v>
      </c>
      <c r="D3585" s="15">
        <v>131</v>
      </c>
      <c r="E3585" s="15" t="s">
        <v>53</v>
      </c>
      <c r="F3585" s="15" t="s">
        <v>146</v>
      </c>
      <c r="G3585" s="15" t="s">
        <v>349</v>
      </c>
      <c r="H3585" s="15">
        <v>12607.493902889661</v>
      </c>
      <c r="I3585" s="15" t="s">
        <v>337</v>
      </c>
    </row>
    <row r="3586" spans="2:9" x14ac:dyDescent="0.3">
      <c r="B3586" s="16" t="s">
        <v>303</v>
      </c>
      <c r="C3586" s="16" t="s">
        <v>201</v>
      </c>
      <c r="D3586" s="15">
        <v>137</v>
      </c>
      <c r="E3586" s="15" t="s">
        <v>55</v>
      </c>
      <c r="F3586" s="15" t="s">
        <v>160</v>
      </c>
      <c r="G3586" s="15" t="s">
        <v>350</v>
      </c>
      <c r="H3586" s="15">
        <v>8284.3754368187456</v>
      </c>
      <c r="I3586" s="15" t="s">
        <v>351</v>
      </c>
    </row>
    <row r="3587" spans="2:9" x14ac:dyDescent="0.3">
      <c r="B3587" s="16" t="s">
        <v>303</v>
      </c>
      <c r="C3587" s="16" t="s">
        <v>201</v>
      </c>
      <c r="D3587" s="15">
        <v>143</v>
      </c>
      <c r="E3587" s="15" t="s">
        <v>57</v>
      </c>
      <c r="F3587" s="15" t="s">
        <v>335</v>
      </c>
      <c r="G3587" s="15" t="s">
        <v>352</v>
      </c>
      <c r="H3587" s="15">
        <v>2688.02</v>
      </c>
      <c r="I3587" s="15" t="s">
        <v>342</v>
      </c>
    </row>
    <row r="3588" spans="2:9" x14ac:dyDescent="0.3">
      <c r="B3588" s="16" t="s">
        <v>303</v>
      </c>
      <c r="C3588" s="16" t="s">
        <v>201</v>
      </c>
      <c r="D3588" s="15">
        <v>155</v>
      </c>
      <c r="E3588" s="15" t="s">
        <v>59</v>
      </c>
      <c r="F3588" s="15" t="s">
        <v>147</v>
      </c>
      <c r="G3588" s="15" t="s">
        <v>353</v>
      </c>
      <c r="H3588" s="15">
        <v>16163.837413158988</v>
      </c>
      <c r="I3588" s="15" t="s">
        <v>354</v>
      </c>
    </row>
    <row r="3589" spans="2:9" x14ac:dyDescent="0.3">
      <c r="B3589" s="16" t="s">
        <v>303</v>
      </c>
      <c r="C3589" s="16" t="s">
        <v>201</v>
      </c>
      <c r="D3589" s="15">
        <v>156</v>
      </c>
      <c r="E3589" s="15" t="s">
        <v>61</v>
      </c>
      <c r="F3589" s="15" t="s">
        <v>147</v>
      </c>
      <c r="G3589" s="15" t="s">
        <v>355</v>
      </c>
      <c r="H3589" s="15">
        <v>16163.837413158988</v>
      </c>
      <c r="I3589" s="15" t="s">
        <v>354</v>
      </c>
    </row>
    <row r="3590" spans="2:9" x14ac:dyDescent="0.3">
      <c r="B3590" s="16" t="s">
        <v>303</v>
      </c>
      <c r="C3590" s="16" t="s">
        <v>201</v>
      </c>
      <c r="D3590" s="15">
        <v>222</v>
      </c>
      <c r="E3590" s="15" t="s">
        <v>63</v>
      </c>
      <c r="F3590" s="15" t="s">
        <v>146</v>
      </c>
      <c r="G3590" s="15" t="s">
        <v>356</v>
      </c>
      <c r="H3590" s="15">
        <v>72514.102431453677</v>
      </c>
      <c r="I3590" s="15" t="s">
        <v>329</v>
      </c>
    </row>
    <row r="3591" spans="2:9" x14ac:dyDescent="0.3">
      <c r="B3591" s="16" t="s">
        <v>303</v>
      </c>
      <c r="C3591" s="16" t="s">
        <v>201</v>
      </c>
      <c r="D3591" s="15">
        <v>224</v>
      </c>
      <c r="E3591" s="15" t="s">
        <v>65</v>
      </c>
      <c r="F3591" s="15" t="s">
        <v>146</v>
      </c>
      <c r="G3591" s="15" t="s">
        <v>357</v>
      </c>
      <c r="H3591" s="15">
        <v>72514.102431453677</v>
      </c>
      <c r="I3591" s="15" t="s">
        <v>329</v>
      </c>
    </row>
    <row r="3592" spans="2:9" x14ac:dyDescent="0.3">
      <c r="B3592" s="16" t="s">
        <v>303</v>
      </c>
      <c r="C3592" s="16" t="s">
        <v>201</v>
      </c>
      <c r="D3592" s="15">
        <v>229</v>
      </c>
      <c r="E3592" s="15" t="s">
        <v>67</v>
      </c>
      <c r="F3592" s="15" t="s">
        <v>146</v>
      </c>
      <c r="G3592" s="15" t="s">
        <v>358</v>
      </c>
      <c r="H3592" s="15">
        <v>42747.28401448526</v>
      </c>
      <c r="I3592" s="15" t="s">
        <v>329</v>
      </c>
    </row>
    <row r="3593" spans="2:9" x14ac:dyDescent="0.3">
      <c r="B3593" s="16" t="s">
        <v>303</v>
      </c>
      <c r="C3593" s="16" t="s">
        <v>201</v>
      </c>
      <c r="D3593" s="15">
        <v>232</v>
      </c>
      <c r="E3593" s="15" t="s">
        <v>69</v>
      </c>
      <c r="F3593" s="15" t="s">
        <v>146</v>
      </c>
      <c r="G3593" s="15" t="s">
        <v>359</v>
      </c>
      <c r="H3593" s="15">
        <v>61986.845022540838</v>
      </c>
      <c r="I3593" s="15" t="s">
        <v>329</v>
      </c>
    </row>
    <row r="3594" spans="2:9" x14ac:dyDescent="0.3">
      <c r="B3594" s="16" t="s">
        <v>303</v>
      </c>
      <c r="C3594" s="16" t="s">
        <v>201</v>
      </c>
      <c r="D3594" s="15">
        <v>237</v>
      </c>
      <c r="E3594" s="15" t="s">
        <v>70</v>
      </c>
      <c r="F3594" s="15" t="s">
        <v>146</v>
      </c>
      <c r="G3594" s="15" t="s">
        <v>360</v>
      </c>
      <c r="H3594" s="15">
        <v>54632.473579188532</v>
      </c>
      <c r="I3594" s="15" t="s">
        <v>329</v>
      </c>
    </row>
    <row r="3595" spans="2:9" x14ac:dyDescent="0.3">
      <c r="B3595" s="16" t="s">
        <v>303</v>
      </c>
      <c r="C3595" s="16" t="s">
        <v>201</v>
      </c>
      <c r="D3595" s="15">
        <v>238</v>
      </c>
      <c r="E3595" s="15" t="s">
        <v>71</v>
      </c>
      <c r="F3595" s="15" t="s">
        <v>146</v>
      </c>
      <c r="G3595" s="15" t="s">
        <v>361</v>
      </c>
      <c r="H3595" s="15">
        <v>53580.899665033263</v>
      </c>
      <c r="I3595" s="15" t="s">
        <v>329</v>
      </c>
    </row>
    <row r="3596" spans="2:9" x14ac:dyDescent="0.3">
      <c r="B3596" s="16" t="s">
        <v>303</v>
      </c>
      <c r="C3596" s="16" t="s">
        <v>201</v>
      </c>
      <c r="D3596" s="15">
        <v>241</v>
      </c>
      <c r="E3596" s="15" t="s">
        <v>72</v>
      </c>
      <c r="F3596" s="15" t="s">
        <v>146</v>
      </c>
      <c r="G3596" s="15" t="s">
        <v>362</v>
      </c>
      <c r="H3596" s="15">
        <v>81948.710368782791</v>
      </c>
      <c r="I3596" s="15" t="s">
        <v>329</v>
      </c>
    </row>
    <row r="3597" spans="2:9" x14ac:dyDescent="0.3">
      <c r="B3597" s="16" t="s">
        <v>303</v>
      </c>
      <c r="C3597" s="16" t="s">
        <v>201</v>
      </c>
      <c r="D3597" s="15">
        <v>242</v>
      </c>
      <c r="E3597" s="15" t="s">
        <v>73</v>
      </c>
      <c r="F3597" s="15" t="s">
        <v>146</v>
      </c>
      <c r="G3597" s="15" t="s">
        <v>363</v>
      </c>
      <c r="H3597" s="15">
        <v>50075.607163582477</v>
      </c>
      <c r="I3597" s="15" t="s">
        <v>329</v>
      </c>
    </row>
    <row r="3598" spans="2:9" x14ac:dyDescent="0.3">
      <c r="B3598" s="16" t="s">
        <v>303</v>
      </c>
      <c r="C3598" s="16" t="s">
        <v>201</v>
      </c>
      <c r="D3598" s="15">
        <v>245</v>
      </c>
      <c r="E3598" s="15" t="s">
        <v>74</v>
      </c>
      <c r="F3598" s="15" t="s">
        <v>146</v>
      </c>
      <c r="G3598" s="15" t="s">
        <v>364</v>
      </c>
      <c r="H3598" s="15">
        <v>36771.85721676152</v>
      </c>
      <c r="I3598" s="15" t="s">
        <v>329</v>
      </c>
    </row>
    <row r="3599" spans="2:9" x14ac:dyDescent="0.3">
      <c r="B3599" s="16" t="s">
        <v>303</v>
      </c>
      <c r="C3599" s="16" t="s">
        <v>201</v>
      </c>
      <c r="D3599" s="15">
        <v>273</v>
      </c>
      <c r="E3599" s="15" t="s">
        <v>75</v>
      </c>
      <c r="F3599" s="15" t="s">
        <v>146</v>
      </c>
      <c r="G3599" s="15" t="s">
        <v>365</v>
      </c>
      <c r="H3599" s="15">
        <v>471638.85792162409</v>
      </c>
      <c r="I3599" s="15" t="s">
        <v>346</v>
      </c>
    </row>
    <row r="3600" spans="2:9" x14ac:dyDescent="0.3">
      <c r="B3600" s="16" t="s">
        <v>303</v>
      </c>
      <c r="C3600" s="16" t="s">
        <v>201</v>
      </c>
      <c r="D3600" s="15">
        <v>284</v>
      </c>
      <c r="E3600" s="15" t="s">
        <v>76</v>
      </c>
      <c r="F3600" s="15" t="s">
        <v>146</v>
      </c>
      <c r="G3600" s="15" t="s">
        <v>366</v>
      </c>
      <c r="H3600" s="15">
        <v>60148.25216170276</v>
      </c>
      <c r="I3600" s="15" t="s">
        <v>329</v>
      </c>
    </row>
    <row r="3601" spans="2:9" x14ac:dyDescent="0.3">
      <c r="B3601" s="16" t="s">
        <v>303</v>
      </c>
      <c r="C3601" s="16" t="s">
        <v>201</v>
      </c>
      <c r="D3601" s="15">
        <v>304</v>
      </c>
      <c r="E3601" s="15" t="s">
        <v>77</v>
      </c>
      <c r="F3601" s="15" t="s">
        <v>165</v>
      </c>
      <c r="G3601" s="15" t="s">
        <v>367</v>
      </c>
      <c r="H3601" s="15">
        <v>1491.1119185291211</v>
      </c>
      <c r="I3601" s="15" t="s">
        <v>368</v>
      </c>
    </row>
    <row r="3602" spans="2:9" x14ac:dyDescent="0.3">
      <c r="B3602" s="16" t="s">
        <v>303</v>
      </c>
      <c r="C3602" s="16" t="s">
        <v>201</v>
      </c>
      <c r="D3602" s="15">
        <v>305</v>
      </c>
      <c r="E3602" s="15" t="s">
        <v>78</v>
      </c>
      <c r="F3602" s="15" t="s">
        <v>165</v>
      </c>
      <c r="G3602" s="15" t="s">
        <v>369</v>
      </c>
      <c r="H3602" s="15">
        <v>10741.705465751824</v>
      </c>
      <c r="I3602" s="15" t="s">
        <v>368</v>
      </c>
    </row>
    <row r="3603" spans="2:9" x14ac:dyDescent="0.3">
      <c r="B3603" s="16" t="s">
        <v>303</v>
      </c>
      <c r="C3603" s="16" t="s">
        <v>201</v>
      </c>
      <c r="D3603" s="15">
        <v>426</v>
      </c>
      <c r="E3603" s="15" t="s">
        <v>79</v>
      </c>
      <c r="F3603" s="15" t="s">
        <v>146</v>
      </c>
      <c r="G3603" s="15" t="s">
        <v>370</v>
      </c>
      <c r="H3603" s="15">
        <v>66457.20292131562</v>
      </c>
      <c r="I3603" s="15" t="s">
        <v>329</v>
      </c>
    </row>
    <row r="3604" spans="2:9" x14ac:dyDescent="0.3">
      <c r="B3604" s="16" t="s">
        <v>303</v>
      </c>
      <c r="C3604" s="16" t="s">
        <v>208</v>
      </c>
      <c r="D3604" s="16">
        <v>4</v>
      </c>
      <c r="E3604" s="16" t="s">
        <v>5</v>
      </c>
      <c r="F3604" s="16" t="s">
        <v>160</v>
      </c>
      <c r="G3604" s="87" t="s">
        <v>326</v>
      </c>
      <c r="H3604" s="17">
        <v>2947.0245045956426</v>
      </c>
      <c r="I3604" s="48" t="s">
        <v>327</v>
      </c>
    </row>
    <row r="3605" spans="2:9" x14ac:dyDescent="0.3">
      <c r="B3605" s="16" t="s">
        <v>303</v>
      </c>
      <c r="C3605" s="16" t="s">
        <v>208</v>
      </c>
      <c r="D3605" s="16">
        <v>17</v>
      </c>
      <c r="E3605" s="16" t="s">
        <v>9</v>
      </c>
      <c r="F3605" s="16" t="s">
        <v>146</v>
      </c>
      <c r="G3605" s="87" t="s">
        <v>328</v>
      </c>
      <c r="H3605" s="17">
        <v>68290.591973985676</v>
      </c>
      <c r="I3605" s="48" t="s">
        <v>329</v>
      </c>
    </row>
    <row r="3606" spans="2:9" x14ac:dyDescent="0.3">
      <c r="B3606" s="16" t="s">
        <v>303</v>
      </c>
      <c r="C3606" s="16" t="s">
        <v>208</v>
      </c>
      <c r="D3606" s="16">
        <v>21</v>
      </c>
      <c r="E3606" s="16" t="s">
        <v>13</v>
      </c>
      <c r="F3606" s="16" t="s">
        <v>146</v>
      </c>
      <c r="G3606" s="87" t="s">
        <v>330</v>
      </c>
      <c r="H3606" s="17">
        <v>111296.56428651705</v>
      </c>
      <c r="I3606" s="48" t="s">
        <v>329</v>
      </c>
    </row>
    <row r="3607" spans="2:9" x14ac:dyDescent="0.3">
      <c r="B3607" s="16" t="s">
        <v>303</v>
      </c>
      <c r="C3607" s="16" t="s">
        <v>208</v>
      </c>
      <c r="D3607" s="16">
        <v>28</v>
      </c>
      <c r="E3607" s="16" t="s">
        <v>17</v>
      </c>
      <c r="F3607" s="16" t="s">
        <v>146</v>
      </c>
      <c r="G3607" s="87" t="s">
        <v>331</v>
      </c>
      <c r="H3607" s="17">
        <v>84049.959352597725</v>
      </c>
      <c r="I3607" s="48" t="s">
        <v>329</v>
      </c>
    </row>
    <row r="3608" spans="2:9" x14ac:dyDescent="0.3">
      <c r="B3608" s="16" t="s">
        <v>303</v>
      </c>
      <c r="C3608" s="16" t="s">
        <v>208</v>
      </c>
      <c r="D3608" s="16">
        <v>29</v>
      </c>
      <c r="E3608" s="16" t="s">
        <v>21</v>
      </c>
      <c r="F3608" s="16" t="s">
        <v>146</v>
      </c>
      <c r="G3608" s="87" t="s">
        <v>332</v>
      </c>
      <c r="H3608" s="17">
        <v>84049.959352597725</v>
      </c>
      <c r="I3608" s="48" t="s">
        <v>329</v>
      </c>
    </row>
    <row r="3609" spans="2:9" x14ac:dyDescent="0.3">
      <c r="B3609" s="16" t="s">
        <v>303</v>
      </c>
      <c r="C3609" s="16" t="s">
        <v>208</v>
      </c>
      <c r="D3609" s="16">
        <v>30</v>
      </c>
      <c r="E3609" s="16" t="s">
        <v>25</v>
      </c>
      <c r="F3609" s="16" t="s">
        <v>146</v>
      </c>
      <c r="G3609" s="87" t="s">
        <v>333</v>
      </c>
      <c r="H3609" s="17">
        <v>84049.959352597725</v>
      </c>
      <c r="I3609" s="48" t="s">
        <v>329</v>
      </c>
    </row>
    <row r="3610" spans="2:9" x14ac:dyDescent="0.3">
      <c r="B3610" s="16" t="s">
        <v>303</v>
      </c>
      <c r="C3610" s="16" t="s">
        <v>208</v>
      </c>
      <c r="D3610" s="16">
        <v>31</v>
      </c>
      <c r="E3610" s="16" t="s">
        <v>29</v>
      </c>
      <c r="F3610" s="16" t="s">
        <v>146</v>
      </c>
      <c r="G3610" s="87" t="s">
        <v>334</v>
      </c>
      <c r="H3610" s="17">
        <v>84049.959352597725</v>
      </c>
      <c r="I3610" s="48" t="s">
        <v>329</v>
      </c>
    </row>
    <row r="3611" spans="2:9" x14ac:dyDescent="0.3">
      <c r="B3611" s="16" t="s">
        <v>303</v>
      </c>
      <c r="C3611" s="16" t="s">
        <v>208</v>
      </c>
      <c r="D3611" s="16">
        <v>39</v>
      </c>
      <c r="E3611" s="16" t="s">
        <v>33</v>
      </c>
      <c r="F3611" s="16" t="s">
        <v>335</v>
      </c>
      <c r="G3611" s="87" t="s">
        <v>336</v>
      </c>
      <c r="H3611" s="17">
        <v>60.79829323953286</v>
      </c>
      <c r="I3611" s="48" t="s">
        <v>337</v>
      </c>
    </row>
    <row r="3612" spans="2:9" x14ac:dyDescent="0.3">
      <c r="B3612" s="16" t="s">
        <v>303</v>
      </c>
      <c r="C3612" s="16" t="s">
        <v>208</v>
      </c>
      <c r="D3612" s="16">
        <v>45</v>
      </c>
      <c r="E3612" s="16" t="s">
        <v>35</v>
      </c>
      <c r="F3612" s="16" t="s">
        <v>160</v>
      </c>
      <c r="G3612" s="87" t="s">
        <v>338</v>
      </c>
      <c r="H3612" s="17">
        <v>6017.5884634457534</v>
      </c>
      <c r="I3612" s="48" t="s">
        <v>327</v>
      </c>
    </row>
    <row r="3613" spans="2:9" x14ac:dyDescent="0.3">
      <c r="B3613" s="16" t="s">
        <v>303</v>
      </c>
      <c r="C3613" s="16" t="s">
        <v>208</v>
      </c>
      <c r="D3613" s="16">
        <v>66</v>
      </c>
      <c r="E3613" s="16" t="s">
        <v>37</v>
      </c>
      <c r="F3613" s="16" t="s">
        <v>160</v>
      </c>
      <c r="G3613" s="87" t="s">
        <v>339</v>
      </c>
      <c r="H3613" s="17">
        <v>4789.1811278285577</v>
      </c>
      <c r="I3613" s="48" t="s">
        <v>327</v>
      </c>
    </row>
    <row r="3614" spans="2:9" x14ac:dyDescent="0.3">
      <c r="B3614" s="16" t="s">
        <v>303</v>
      </c>
      <c r="C3614" s="16" t="s">
        <v>208</v>
      </c>
      <c r="D3614" s="16">
        <v>67</v>
      </c>
      <c r="E3614" s="16" t="s">
        <v>39</v>
      </c>
      <c r="F3614" s="16" t="s">
        <v>160</v>
      </c>
      <c r="G3614" s="87" t="s">
        <v>340</v>
      </c>
      <c r="H3614" s="17">
        <v>4789.1811278285577</v>
      </c>
      <c r="I3614" s="48" t="s">
        <v>327</v>
      </c>
    </row>
    <row r="3615" spans="2:9" x14ac:dyDescent="0.3">
      <c r="B3615" s="16" t="s">
        <v>303</v>
      </c>
      <c r="C3615" s="16" t="s">
        <v>208</v>
      </c>
      <c r="D3615" s="16">
        <v>77</v>
      </c>
      <c r="E3615" s="16" t="s">
        <v>41</v>
      </c>
      <c r="F3615" s="16" t="s">
        <v>160</v>
      </c>
      <c r="G3615" s="87" t="s">
        <v>341</v>
      </c>
      <c r="H3615" s="17">
        <v>1725</v>
      </c>
      <c r="I3615" s="48" t="s">
        <v>342</v>
      </c>
    </row>
    <row r="3616" spans="2:9" x14ac:dyDescent="0.3">
      <c r="B3616" s="16" t="s">
        <v>303</v>
      </c>
      <c r="C3616" s="16" t="s">
        <v>208</v>
      </c>
      <c r="D3616" s="16">
        <v>87</v>
      </c>
      <c r="E3616" s="16" t="s">
        <v>43</v>
      </c>
      <c r="F3616" s="16" t="s">
        <v>160</v>
      </c>
      <c r="G3616" s="87" t="s">
        <v>343</v>
      </c>
      <c r="H3616" s="17">
        <v>3622.9549999999999</v>
      </c>
      <c r="I3616" s="48" t="s">
        <v>342</v>
      </c>
    </row>
    <row r="3617" spans="2:9" x14ac:dyDescent="0.3">
      <c r="B3617" s="16" t="s">
        <v>303</v>
      </c>
      <c r="C3617" s="16" t="s">
        <v>208</v>
      </c>
      <c r="D3617" s="16">
        <v>102</v>
      </c>
      <c r="E3617" s="16" t="s">
        <v>45</v>
      </c>
      <c r="F3617" s="16" t="s">
        <v>160</v>
      </c>
      <c r="G3617" s="87" t="s">
        <v>344</v>
      </c>
      <c r="H3617" s="17">
        <v>787.06238469231857</v>
      </c>
      <c r="I3617" s="48" t="s">
        <v>342</v>
      </c>
    </row>
    <row r="3618" spans="2:9" x14ac:dyDescent="0.3">
      <c r="B3618" s="16" t="s">
        <v>303</v>
      </c>
      <c r="C3618" s="16" t="s">
        <v>208</v>
      </c>
      <c r="D3618" s="16">
        <v>113</v>
      </c>
      <c r="E3618" s="16" t="s">
        <v>47</v>
      </c>
      <c r="F3618" s="16" t="s">
        <v>146</v>
      </c>
      <c r="G3618" s="87" t="s">
        <v>345</v>
      </c>
      <c r="H3618" s="17">
        <v>689724</v>
      </c>
      <c r="I3618" s="48" t="s">
        <v>346</v>
      </c>
    </row>
    <row r="3619" spans="2:9" x14ac:dyDescent="0.3">
      <c r="B3619" s="16" t="s">
        <v>303</v>
      </c>
      <c r="C3619" s="16" t="s">
        <v>208</v>
      </c>
      <c r="D3619" s="16">
        <v>114</v>
      </c>
      <c r="E3619" s="16" t="s">
        <v>49</v>
      </c>
      <c r="F3619" s="16" t="s">
        <v>146</v>
      </c>
      <c r="G3619" s="87" t="s">
        <v>347</v>
      </c>
      <c r="H3619" s="17">
        <v>730184</v>
      </c>
      <c r="I3619" s="48" t="s">
        <v>346</v>
      </c>
    </row>
    <row r="3620" spans="2:9" x14ac:dyDescent="0.3">
      <c r="B3620" s="16" t="s">
        <v>303</v>
      </c>
      <c r="C3620" s="16" t="s">
        <v>208</v>
      </c>
      <c r="D3620" s="16">
        <v>118</v>
      </c>
      <c r="E3620" s="16" t="s">
        <v>51</v>
      </c>
      <c r="F3620" s="16" t="s">
        <v>146</v>
      </c>
      <c r="G3620" s="87" t="s">
        <v>348</v>
      </c>
      <c r="H3620" s="17">
        <v>583071</v>
      </c>
      <c r="I3620" s="48" t="s">
        <v>346</v>
      </c>
    </row>
    <row r="3621" spans="2:9" x14ac:dyDescent="0.3">
      <c r="B3621" s="16" t="s">
        <v>303</v>
      </c>
      <c r="C3621" s="16" t="s">
        <v>208</v>
      </c>
      <c r="D3621" s="16">
        <v>131</v>
      </c>
      <c r="E3621" s="16" t="s">
        <v>53</v>
      </c>
      <c r="F3621" s="16" t="s">
        <v>146</v>
      </c>
      <c r="G3621" s="87" t="s">
        <v>349</v>
      </c>
      <c r="H3621" s="17">
        <v>15759.367378612078</v>
      </c>
      <c r="I3621" s="48" t="s">
        <v>337</v>
      </c>
    </row>
    <row r="3622" spans="2:9" x14ac:dyDescent="0.3">
      <c r="B3622" s="16" t="s">
        <v>303</v>
      </c>
      <c r="C3622" s="16" t="s">
        <v>208</v>
      </c>
      <c r="D3622" s="16">
        <v>137</v>
      </c>
      <c r="E3622" s="16" t="s">
        <v>55</v>
      </c>
      <c r="F3622" s="16" t="s">
        <v>160</v>
      </c>
      <c r="G3622" s="87" t="s">
        <v>350</v>
      </c>
      <c r="H3622" s="17">
        <v>8284.3754368187456</v>
      </c>
      <c r="I3622" s="48" t="s">
        <v>351</v>
      </c>
    </row>
    <row r="3623" spans="2:9" x14ac:dyDescent="0.3">
      <c r="B3623" s="16" t="s">
        <v>303</v>
      </c>
      <c r="C3623" s="16" t="s">
        <v>208</v>
      </c>
      <c r="D3623" s="16">
        <v>143</v>
      </c>
      <c r="E3623" s="16" t="s">
        <v>57</v>
      </c>
      <c r="F3623" s="16" t="s">
        <v>335</v>
      </c>
      <c r="G3623" s="87" t="s">
        <v>352</v>
      </c>
      <c r="H3623" s="17">
        <v>2688.02</v>
      </c>
      <c r="I3623" s="48" t="s">
        <v>342</v>
      </c>
    </row>
    <row r="3624" spans="2:9" x14ac:dyDescent="0.3">
      <c r="B3624" s="16" t="s">
        <v>303</v>
      </c>
      <c r="C3624" s="16" t="s">
        <v>208</v>
      </c>
      <c r="D3624" s="16">
        <v>155</v>
      </c>
      <c r="E3624" s="16" t="s">
        <v>59</v>
      </c>
      <c r="F3624" s="16" t="s">
        <v>147</v>
      </c>
      <c r="G3624" s="87" t="s">
        <v>353</v>
      </c>
      <c r="H3624" s="17">
        <v>16163.837413158988</v>
      </c>
      <c r="I3624" s="48" t="s">
        <v>354</v>
      </c>
    </row>
    <row r="3625" spans="2:9" x14ac:dyDescent="0.3">
      <c r="B3625" s="16" t="s">
        <v>303</v>
      </c>
      <c r="C3625" s="16" t="s">
        <v>208</v>
      </c>
      <c r="D3625" s="16">
        <v>156</v>
      </c>
      <c r="E3625" s="16" t="s">
        <v>61</v>
      </c>
      <c r="F3625" s="16" t="s">
        <v>147</v>
      </c>
      <c r="G3625" s="87" t="s">
        <v>355</v>
      </c>
      <c r="H3625" s="17">
        <v>16163.837413158988</v>
      </c>
      <c r="I3625" s="48" t="s">
        <v>354</v>
      </c>
    </row>
    <row r="3626" spans="2:9" x14ac:dyDescent="0.3">
      <c r="B3626" s="16" t="s">
        <v>303</v>
      </c>
      <c r="C3626" s="16" t="s">
        <v>208</v>
      </c>
      <c r="D3626" s="16">
        <v>222</v>
      </c>
      <c r="E3626" s="16" t="s">
        <v>63</v>
      </c>
      <c r="F3626" s="16" t="s">
        <v>146</v>
      </c>
      <c r="G3626" s="87" t="s">
        <v>356</v>
      </c>
      <c r="H3626" s="17">
        <v>72514.102431453677</v>
      </c>
      <c r="I3626" s="48" t="s">
        <v>329</v>
      </c>
    </row>
    <row r="3627" spans="2:9" x14ac:dyDescent="0.3">
      <c r="B3627" s="16" t="s">
        <v>303</v>
      </c>
      <c r="C3627" s="16" t="s">
        <v>208</v>
      </c>
      <c r="D3627" s="16">
        <v>224</v>
      </c>
      <c r="E3627" s="16" t="s">
        <v>65</v>
      </c>
      <c r="F3627" s="16" t="s">
        <v>146</v>
      </c>
      <c r="G3627" s="87" t="s">
        <v>357</v>
      </c>
      <c r="H3627" s="17">
        <v>72514.102431453677</v>
      </c>
      <c r="I3627" s="48" t="s">
        <v>329</v>
      </c>
    </row>
    <row r="3628" spans="2:9" x14ac:dyDescent="0.3">
      <c r="B3628" s="16" t="s">
        <v>303</v>
      </c>
      <c r="C3628" s="16" t="s">
        <v>208</v>
      </c>
      <c r="D3628" s="16">
        <v>229</v>
      </c>
      <c r="E3628" s="16" t="s">
        <v>67</v>
      </c>
      <c r="F3628" s="16" t="s">
        <v>146</v>
      </c>
      <c r="G3628" s="87" t="s">
        <v>358</v>
      </c>
      <c r="H3628" s="17">
        <v>37822.481708668987</v>
      </c>
      <c r="I3628" s="48" t="s">
        <v>329</v>
      </c>
    </row>
    <row r="3629" spans="2:9" x14ac:dyDescent="0.3">
      <c r="B3629" s="16" t="s">
        <v>303</v>
      </c>
      <c r="C3629" s="16" t="s">
        <v>208</v>
      </c>
      <c r="D3629" s="16">
        <v>232</v>
      </c>
      <c r="E3629" s="16" t="s">
        <v>69</v>
      </c>
      <c r="F3629" s="16" t="s">
        <v>146</v>
      </c>
      <c r="G3629" s="87" t="s">
        <v>359</v>
      </c>
      <c r="H3629" s="17">
        <v>47278.102135836234</v>
      </c>
      <c r="I3629" s="48" t="s">
        <v>329</v>
      </c>
    </row>
    <row r="3630" spans="2:9" x14ac:dyDescent="0.3">
      <c r="B3630" s="16" t="s">
        <v>303</v>
      </c>
      <c r="C3630" s="16" t="s">
        <v>208</v>
      </c>
      <c r="D3630" s="16">
        <v>237</v>
      </c>
      <c r="E3630" s="16" t="s">
        <v>70</v>
      </c>
      <c r="F3630" s="16" t="s">
        <v>146</v>
      </c>
      <c r="G3630" s="87" t="s">
        <v>360</v>
      </c>
      <c r="H3630" s="17">
        <v>54632.473579188532</v>
      </c>
      <c r="I3630" s="48" t="s">
        <v>329</v>
      </c>
    </row>
    <row r="3631" spans="2:9" x14ac:dyDescent="0.3">
      <c r="B3631" s="16" t="s">
        <v>303</v>
      </c>
      <c r="C3631" s="16" t="s">
        <v>208</v>
      </c>
      <c r="D3631" s="16">
        <v>238</v>
      </c>
      <c r="E3631" s="16" t="s">
        <v>71</v>
      </c>
      <c r="F3631" s="16" t="s">
        <v>146</v>
      </c>
      <c r="G3631" s="87" t="s">
        <v>361</v>
      </c>
      <c r="H3631" s="17">
        <v>47571.826805403369</v>
      </c>
      <c r="I3631" s="48" t="s">
        <v>329</v>
      </c>
    </row>
    <row r="3632" spans="2:9" x14ac:dyDescent="0.3">
      <c r="B3632" s="16" t="s">
        <v>303</v>
      </c>
      <c r="C3632" s="16" t="s">
        <v>208</v>
      </c>
      <c r="D3632" s="16">
        <v>241</v>
      </c>
      <c r="E3632" s="16" t="s">
        <v>72</v>
      </c>
      <c r="F3632" s="16" t="s">
        <v>146</v>
      </c>
      <c r="G3632" s="87" t="s">
        <v>362</v>
      </c>
      <c r="H3632" s="17">
        <v>81948.710368782791</v>
      </c>
      <c r="I3632" s="48" t="s">
        <v>329</v>
      </c>
    </row>
    <row r="3633" spans="2:9" x14ac:dyDescent="0.3">
      <c r="B3633" s="16" t="s">
        <v>303</v>
      </c>
      <c r="C3633" s="16" t="s">
        <v>208</v>
      </c>
      <c r="D3633" s="16">
        <v>242</v>
      </c>
      <c r="E3633" s="16" t="s">
        <v>73</v>
      </c>
      <c r="F3633" s="16" t="s">
        <v>146</v>
      </c>
      <c r="G3633" s="87" t="s">
        <v>363</v>
      </c>
      <c r="H3633" s="17">
        <v>47571.826805403369</v>
      </c>
      <c r="I3633" s="48" t="s">
        <v>329</v>
      </c>
    </row>
    <row r="3634" spans="2:9" x14ac:dyDescent="0.3">
      <c r="B3634" s="16" t="s">
        <v>303</v>
      </c>
      <c r="C3634" s="16" t="s">
        <v>208</v>
      </c>
      <c r="D3634" s="16">
        <v>245</v>
      </c>
      <c r="E3634" s="16" t="s">
        <v>74</v>
      </c>
      <c r="F3634" s="16" t="s">
        <v>146</v>
      </c>
      <c r="G3634" s="87" t="s">
        <v>364</v>
      </c>
      <c r="H3634" s="17">
        <v>36771.85721676152</v>
      </c>
      <c r="I3634" s="48" t="s">
        <v>329</v>
      </c>
    </row>
    <row r="3635" spans="2:9" x14ac:dyDescent="0.3">
      <c r="B3635" s="16" t="s">
        <v>303</v>
      </c>
      <c r="C3635" s="16" t="s">
        <v>208</v>
      </c>
      <c r="D3635" s="16">
        <v>273</v>
      </c>
      <c r="E3635" s="16" t="s">
        <v>75</v>
      </c>
      <c r="F3635" s="16" t="s">
        <v>146</v>
      </c>
      <c r="G3635" s="87" t="s">
        <v>365</v>
      </c>
      <c r="H3635" s="17">
        <v>471638.85792162409</v>
      </c>
      <c r="I3635" s="48" t="s">
        <v>346</v>
      </c>
    </row>
    <row r="3636" spans="2:9" x14ac:dyDescent="0.3">
      <c r="B3636" s="16" t="s">
        <v>303</v>
      </c>
      <c r="C3636" s="16" t="s">
        <v>208</v>
      </c>
      <c r="D3636" s="16">
        <v>284</v>
      </c>
      <c r="E3636" s="16" t="s">
        <v>76</v>
      </c>
      <c r="F3636" s="16" t="s">
        <v>146</v>
      </c>
      <c r="G3636" s="87" t="s">
        <v>366</v>
      </c>
      <c r="H3636" s="17">
        <v>63300.125637425175</v>
      </c>
      <c r="I3636" s="48" t="s">
        <v>329</v>
      </c>
    </row>
    <row r="3637" spans="2:9" x14ac:dyDescent="0.3">
      <c r="B3637" s="16" t="s">
        <v>303</v>
      </c>
      <c r="C3637" s="16" t="s">
        <v>208</v>
      </c>
      <c r="D3637" s="16">
        <v>304</v>
      </c>
      <c r="E3637" s="16" t="s">
        <v>77</v>
      </c>
      <c r="F3637" s="16" t="s">
        <v>165</v>
      </c>
      <c r="G3637" s="87" t="s">
        <v>367</v>
      </c>
      <c r="H3637" s="17">
        <v>1491.1119185291211</v>
      </c>
      <c r="I3637" s="48" t="s">
        <v>368</v>
      </c>
    </row>
    <row r="3638" spans="2:9" x14ac:dyDescent="0.3">
      <c r="B3638" s="16" t="s">
        <v>303</v>
      </c>
      <c r="C3638" s="16" t="s">
        <v>208</v>
      </c>
      <c r="D3638" s="16">
        <v>305</v>
      </c>
      <c r="E3638" s="16" t="s">
        <v>78</v>
      </c>
      <c r="F3638" s="16" t="s">
        <v>165</v>
      </c>
      <c r="G3638" s="87" t="s">
        <v>369</v>
      </c>
      <c r="H3638" s="17">
        <v>10741.705465751824</v>
      </c>
      <c r="I3638" s="48" t="s">
        <v>368</v>
      </c>
    </row>
    <row r="3639" spans="2:9" x14ac:dyDescent="0.3">
      <c r="B3639" s="16" t="s">
        <v>303</v>
      </c>
      <c r="C3639" s="16" t="s">
        <v>208</v>
      </c>
      <c r="D3639" s="20">
        <v>426</v>
      </c>
      <c r="E3639" s="20" t="s">
        <v>79</v>
      </c>
      <c r="F3639" s="20" t="s">
        <v>146</v>
      </c>
      <c r="G3639" s="88" t="s">
        <v>370</v>
      </c>
      <c r="H3639" s="21">
        <v>66457.20292131562</v>
      </c>
      <c r="I3639" s="49" t="s">
        <v>329</v>
      </c>
    </row>
    <row r="3640" spans="2:9" x14ac:dyDescent="0.3">
      <c r="B3640" s="16" t="s">
        <v>842</v>
      </c>
      <c r="C3640" s="16" t="s">
        <v>217</v>
      </c>
      <c r="D3640" s="16">
        <v>4</v>
      </c>
      <c r="E3640" s="16" t="s">
        <v>5</v>
      </c>
      <c r="F3640" s="16" t="s">
        <v>160</v>
      </c>
      <c r="G3640" s="87" t="s">
        <v>326</v>
      </c>
      <c r="H3640" s="17">
        <v>3786.2434032553306</v>
      </c>
      <c r="I3640" s="48" t="s">
        <v>327</v>
      </c>
    </row>
    <row r="3641" spans="2:9" x14ac:dyDescent="0.3">
      <c r="B3641" s="16" t="s">
        <v>842</v>
      </c>
      <c r="C3641" s="16" t="s">
        <v>217</v>
      </c>
      <c r="D3641" s="16">
        <v>17</v>
      </c>
      <c r="E3641" s="16" t="s">
        <v>9</v>
      </c>
      <c r="F3641" s="16" t="s">
        <v>146</v>
      </c>
      <c r="G3641" s="87" t="s">
        <v>328</v>
      </c>
      <c r="H3641" s="17">
        <v>47509.239524055876</v>
      </c>
      <c r="I3641" s="48" t="s">
        <v>329</v>
      </c>
    </row>
    <row r="3642" spans="2:9" x14ac:dyDescent="0.3">
      <c r="B3642" s="16" t="s">
        <v>842</v>
      </c>
      <c r="C3642" s="16" t="s">
        <v>217</v>
      </c>
      <c r="D3642" s="16">
        <v>21</v>
      </c>
      <c r="E3642" s="16" t="s">
        <v>13</v>
      </c>
      <c r="F3642" s="16" t="s">
        <v>146</v>
      </c>
      <c r="G3642" s="87" t="s">
        <v>330</v>
      </c>
      <c r="H3642" s="17">
        <v>77926.39279897594</v>
      </c>
      <c r="I3642" s="48" t="s">
        <v>329</v>
      </c>
    </row>
    <row r="3643" spans="2:9" x14ac:dyDescent="0.3">
      <c r="B3643" s="16" t="s">
        <v>842</v>
      </c>
      <c r="C3643" s="16" t="s">
        <v>217</v>
      </c>
      <c r="D3643" s="16">
        <v>28</v>
      </c>
      <c r="E3643" s="16" t="s">
        <v>17</v>
      </c>
      <c r="F3643" s="16" t="s">
        <v>146</v>
      </c>
      <c r="G3643" s="87" t="s">
        <v>331</v>
      </c>
      <c r="H3643" s="17">
        <v>81769.08488250339</v>
      </c>
      <c r="I3643" s="48" t="s">
        <v>329</v>
      </c>
    </row>
    <row r="3644" spans="2:9" x14ac:dyDescent="0.3">
      <c r="B3644" s="16" t="s">
        <v>842</v>
      </c>
      <c r="C3644" s="16" t="s">
        <v>217</v>
      </c>
      <c r="D3644" s="16">
        <v>29</v>
      </c>
      <c r="E3644" s="16" t="s">
        <v>21</v>
      </c>
      <c r="F3644" s="16" t="s">
        <v>146</v>
      </c>
      <c r="G3644" s="87" t="s">
        <v>332</v>
      </c>
      <c r="H3644" s="17">
        <v>81601.957543594923</v>
      </c>
      <c r="I3644" s="48" t="s">
        <v>329</v>
      </c>
    </row>
    <row r="3645" spans="2:9" x14ac:dyDescent="0.3">
      <c r="B3645" s="16" t="s">
        <v>842</v>
      </c>
      <c r="C3645" s="16" t="s">
        <v>217</v>
      </c>
      <c r="D3645" s="16">
        <v>30</v>
      </c>
      <c r="E3645" s="16" t="s">
        <v>25</v>
      </c>
      <c r="F3645" s="16" t="s">
        <v>146</v>
      </c>
      <c r="G3645" s="87" t="s">
        <v>333</v>
      </c>
      <c r="H3645" s="17">
        <v>81936.212221411843</v>
      </c>
      <c r="I3645" s="48" t="s">
        <v>329</v>
      </c>
    </row>
    <row r="3646" spans="2:9" x14ac:dyDescent="0.3">
      <c r="B3646" s="16" t="s">
        <v>842</v>
      </c>
      <c r="C3646" s="16" t="s">
        <v>217</v>
      </c>
      <c r="D3646" s="16">
        <v>31</v>
      </c>
      <c r="E3646" s="16" t="s">
        <v>29</v>
      </c>
      <c r="F3646" s="16" t="s">
        <v>146</v>
      </c>
      <c r="G3646" s="87" t="s">
        <v>334</v>
      </c>
      <c r="H3646" s="17">
        <v>81601.957543594923</v>
      </c>
      <c r="I3646" s="48" t="s">
        <v>329</v>
      </c>
    </row>
    <row r="3647" spans="2:9" x14ac:dyDescent="0.3">
      <c r="B3647" s="16" t="s">
        <v>842</v>
      </c>
      <c r="C3647" s="16" t="s">
        <v>217</v>
      </c>
      <c r="D3647" s="16">
        <v>39</v>
      </c>
      <c r="E3647" s="16" t="s">
        <v>33</v>
      </c>
      <c r="F3647" s="16" t="s">
        <v>335</v>
      </c>
      <c r="G3647" s="87" t="s">
        <v>336</v>
      </c>
      <c r="H3647" s="17">
        <v>107.00499610157785</v>
      </c>
      <c r="I3647" s="48" t="s">
        <v>337</v>
      </c>
    </row>
    <row r="3648" spans="2:9" x14ac:dyDescent="0.3">
      <c r="B3648" s="16" t="s">
        <v>842</v>
      </c>
      <c r="C3648" s="16" t="s">
        <v>217</v>
      </c>
      <c r="D3648" s="16">
        <v>45</v>
      </c>
      <c r="E3648" s="16" t="s">
        <v>35</v>
      </c>
      <c r="F3648" s="16" t="s">
        <v>160</v>
      </c>
      <c r="G3648" s="87" t="s">
        <v>338</v>
      </c>
      <c r="H3648" s="17">
        <v>9520</v>
      </c>
      <c r="I3648" s="48" t="s">
        <v>327</v>
      </c>
    </row>
    <row r="3649" spans="2:9" x14ac:dyDescent="0.3">
      <c r="B3649" s="16" t="s">
        <v>842</v>
      </c>
      <c r="C3649" s="16" t="s">
        <v>217</v>
      </c>
      <c r="D3649" s="16">
        <v>66</v>
      </c>
      <c r="E3649" s="16" t="s">
        <v>37</v>
      </c>
      <c r="F3649" s="16" t="s">
        <v>160</v>
      </c>
      <c r="G3649" s="87" t="s">
        <v>339</v>
      </c>
      <c r="H3649" s="17">
        <v>4597.6138827154155</v>
      </c>
      <c r="I3649" s="48" t="s">
        <v>327</v>
      </c>
    </row>
    <row r="3650" spans="2:9" x14ac:dyDescent="0.3">
      <c r="B3650" s="16" t="s">
        <v>842</v>
      </c>
      <c r="C3650" s="16" t="s">
        <v>217</v>
      </c>
      <c r="D3650" s="16">
        <v>67</v>
      </c>
      <c r="E3650" s="16" t="s">
        <v>39</v>
      </c>
      <c r="F3650" s="16" t="s">
        <v>160</v>
      </c>
      <c r="G3650" s="87" t="s">
        <v>340</v>
      </c>
      <c r="H3650" s="17">
        <v>4597.6138827154155</v>
      </c>
      <c r="I3650" s="48" t="s">
        <v>327</v>
      </c>
    </row>
    <row r="3651" spans="2:9" x14ac:dyDescent="0.3">
      <c r="B3651" s="16" t="s">
        <v>842</v>
      </c>
      <c r="C3651" s="16" t="s">
        <v>217</v>
      </c>
      <c r="D3651" s="16">
        <v>77</v>
      </c>
      <c r="E3651" s="16" t="s">
        <v>41</v>
      </c>
      <c r="F3651" s="16" t="s">
        <v>160</v>
      </c>
      <c r="G3651" s="87" t="s">
        <v>341</v>
      </c>
      <c r="H3651" s="17">
        <v>1725</v>
      </c>
      <c r="I3651" s="48" t="s">
        <v>342</v>
      </c>
    </row>
    <row r="3652" spans="2:9" x14ac:dyDescent="0.3">
      <c r="B3652" s="16" t="s">
        <v>842</v>
      </c>
      <c r="C3652" s="16" t="s">
        <v>217</v>
      </c>
      <c r="D3652" s="16">
        <v>87</v>
      </c>
      <c r="E3652" s="16" t="s">
        <v>43</v>
      </c>
      <c r="F3652" s="16" t="s">
        <v>160</v>
      </c>
      <c r="G3652" s="87" t="s">
        <v>343</v>
      </c>
      <c r="H3652" s="17">
        <v>3622.9549999999999</v>
      </c>
      <c r="I3652" s="48" t="s">
        <v>342</v>
      </c>
    </row>
    <row r="3653" spans="2:9" x14ac:dyDescent="0.3">
      <c r="B3653" s="16" t="s">
        <v>842</v>
      </c>
      <c r="C3653" s="16" t="s">
        <v>217</v>
      </c>
      <c r="D3653" s="16">
        <v>102</v>
      </c>
      <c r="E3653" s="16" t="s">
        <v>45</v>
      </c>
      <c r="F3653" s="16" t="s">
        <v>160</v>
      </c>
      <c r="G3653" s="87" t="s">
        <v>344</v>
      </c>
      <c r="H3653" s="17">
        <v>633.54866879257804</v>
      </c>
      <c r="I3653" s="48" t="s">
        <v>342</v>
      </c>
    </row>
    <row r="3654" spans="2:9" x14ac:dyDescent="0.3">
      <c r="B3654" s="16" t="s">
        <v>842</v>
      </c>
      <c r="C3654" s="16" t="s">
        <v>217</v>
      </c>
      <c r="D3654" s="16">
        <v>113</v>
      </c>
      <c r="E3654" s="16" t="s">
        <v>47</v>
      </c>
      <c r="F3654" s="16" t="s">
        <v>146</v>
      </c>
      <c r="G3654" s="87" t="s">
        <v>345</v>
      </c>
      <c r="H3654" s="17">
        <v>689724</v>
      </c>
      <c r="I3654" s="48" t="s">
        <v>346</v>
      </c>
    </row>
    <row r="3655" spans="2:9" x14ac:dyDescent="0.3">
      <c r="B3655" s="16" t="s">
        <v>842</v>
      </c>
      <c r="C3655" s="16" t="s">
        <v>217</v>
      </c>
      <c r="D3655" s="16">
        <v>114</v>
      </c>
      <c r="E3655" s="16" t="s">
        <v>49</v>
      </c>
      <c r="F3655" s="16" t="s">
        <v>146</v>
      </c>
      <c r="G3655" s="87" t="s">
        <v>347</v>
      </c>
      <c r="H3655" s="17">
        <v>730184</v>
      </c>
      <c r="I3655" s="48" t="s">
        <v>346</v>
      </c>
    </row>
    <row r="3656" spans="2:9" x14ac:dyDescent="0.3">
      <c r="B3656" s="16" t="s">
        <v>842</v>
      </c>
      <c r="C3656" s="16" t="s">
        <v>217</v>
      </c>
      <c r="D3656" s="16">
        <v>118</v>
      </c>
      <c r="E3656" s="16" t="s">
        <v>51</v>
      </c>
      <c r="F3656" s="16" t="s">
        <v>146</v>
      </c>
      <c r="G3656" s="87" t="s">
        <v>348</v>
      </c>
      <c r="H3656" s="17">
        <v>583071</v>
      </c>
      <c r="I3656" s="48" t="s">
        <v>346</v>
      </c>
    </row>
    <row r="3657" spans="2:9" x14ac:dyDescent="0.3">
      <c r="B3657" s="16" t="s">
        <v>842</v>
      </c>
      <c r="C3657" s="16" t="s">
        <v>217</v>
      </c>
      <c r="D3657" s="16">
        <v>131</v>
      </c>
      <c r="E3657" s="16" t="s">
        <v>53</v>
      </c>
      <c r="F3657" s="16" t="s">
        <v>146</v>
      </c>
      <c r="G3657" s="87" t="s">
        <v>349</v>
      </c>
      <c r="H3657" s="17">
        <v>7926.7463652519828</v>
      </c>
      <c r="I3657" s="48" t="s">
        <v>337</v>
      </c>
    </row>
    <row r="3658" spans="2:9" x14ac:dyDescent="0.3">
      <c r="B3658" s="16" t="s">
        <v>842</v>
      </c>
      <c r="C3658" s="16" t="s">
        <v>217</v>
      </c>
      <c r="D3658" s="16">
        <v>137</v>
      </c>
      <c r="E3658" s="16" t="s">
        <v>55</v>
      </c>
      <c r="F3658" s="16" t="s">
        <v>160</v>
      </c>
      <c r="G3658" s="87" t="s">
        <v>350</v>
      </c>
      <c r="H3658" s="17">
        <v>8284.3754368187456</v>
      </c>
      <c r="I3658" s="48" t="s">
        <v>351</v>
      </c>
    </row>
    <row r="3659" spans="2:9" x14ac:dyDescent="0.3">
      <c r="B3659" s="16" t="s">
        <v>842</v>
      </c>
      <c r="C3659" s="16" t="s">
        <v>217</v>
      </c>
      <c r="D3659" s="16">
        <v>143</v>
      </c>
      <c r="E3659" s="16" t="s">
        <v>57</v>
      </c>
      <c r="F3659" s="16" t="s">
        <v>335</v>
      </c>
      <c r="G3659" s="87" t="s">
        <v>352</v>
      </c>
      <c r="H3659" s="17">
        <v>2688.02</v>
      </c>
      <c r="I3659" s="48" t="s">
        <v>342</v>
      </c>
    </row>
    <row r="3660" spans="2:9" x14ac:dyDescent="0.3">
      <c r="B3660" s="16" t="s">
        <v>842</v>
      </c>
      <c r="C3660" s="16" t="s">
        <v>217</v>
      </c>
      <c r="D3660" s="16">
        <v>155</v>
      </c>
      <c r="E3660" s="16" t="s">
        <v>59</v>
      </c>
      <c r="F3660" s="16" t="s">
        <v>147</v>
      </c>
      <c r="G3660" s="87" t="s">
        <v>353</v>
      </c>
      <c r="H3660" s="17">
        <v>25701.120791038229</v>
      </c>
      <c r="I3660" s="48" t="s">
        <v>354</v>
      </c>
    </row>
    <row r="3661" spans="2:9" x14ac:dyDescent="0.3">
      <c r="B3661" s="16" t="s">
        <v>842</v>
      </c>
      <c r="C3661" s="16" t="s">
        <v>217</v>
      </c>
      <c r="D3661" s="16">
        <v>156</v>
      </c>
      <c r="E3661" s="16" t="s">
        <v>61</v>
      </c>
      <c r="F3661" s="16" t="s">
        <v>147</v>
      </c>
      <c r="G3661" s="87" t="s">
        <v>355</v>
      </c>
      <c r="H3661" s="17">
        <v>13376.968893648824</v>
      </c>
      <c r="I3661" s="48" t="s">
        <v>354</v>
      </c>
    </row>
    <row r="3662" spans="2:9" x14ac:dyDescent="0.3">
      <c r="B3662" s="16" t="s">
        <v>842</v>
      </c>
      <c r="C3662" s="16" t="s">
        <v>217</v>
      </c>
      <c r="D3662" s="16">
        <v>222</v>
      </c>
      <c r="E3662" s="16" t="s">
        <v>63</v>
      </c>
      <c r="F3662" s="16" t="s">
        <v>146</v>
      </c>
      <c r="G3662" s="87" t="s">
        <v>356</v>
      </c>
      <c r="H3662" s="17">
        <v>56260.941541645123</v>
      </c>
      <c r="I3662" s="48" t="s">
        <v>329</v>
      </c>
    </row>
    <row r="3663" spans="2:9" x14ac:dyDescent="0.3">
      <c r="B3663" s="16" t="s">
        <v>842</v>
      </c>
      <c r="C3663" s="16" t="s">
        <v>217</v>
      </c>
      <c r="D3663" s="16">
        <v>224</v>
      </c>
      <c r="E3663" s="16" t="s">
        <v>65</v>
      </c>
      <c r="F3663" s="16" t="s">
        <v>146</v>
      </c>
      <c r="G3663" s="87" t="s">
        <v>357</v>
      </c>
      <c r="H3663" s="17">
        <v>56260.941541645123</v>
      </c>
      <c r="I3663" s="48" t="s">
        <v>329</v>
      </c>
    </row>
    <row r="3664" spans="2:9" x14ac:dyDescent="0.3">
      <c r="B3664" s="16" t="s">
        <v>842</v>
      </c>
      <c r="C3664" s="16" t="s">
        <v>217</v>
      </c>
      <c r="D3664" s="16">
        <v>229</v>
      </c>
      <c r="E3664" s="16" t="s">
        <v>67</v>
      </c>
      <c r="F3664" s="16" t="s">
        <v>146</v>
      </c>
      <c r="G3664" s="87" t="s">
        <v>358</v>
      </c>
      <c r="H3664" s="17">
        <v>60011.670977754795</v>
      </c>
      <c r="I3664" s="48" t="s">
        <v>329</v>
      </c>
    </row>
    <row r="3665" spans="2:9" x14ac:dyDescent="0.3">
      <c r="B3665" s="16" t="s">
        <v>842</v>
      </c>
      <c r="C3665" s="16" t="s">
        <v>217</v>
      </c>
      <c r="D3665" s="16">
        <v>232</v>
      </c>
      <c r="E3665" s="16" t="s">
        <v>69</v>
      </c>
      <c r="F3665" s="16" t="s">
        <v>146</v>
      </c>
      <c r="G3665" s="87" t="s">
        <v>359</v>
      </c>
      <c r="H3665" s="17">
        <v>46884.117951370936</v>
      </c>
      <c r="I3665" s="48" t="s">
        <v>329</v>
      </c>
    </row>
    <row r="3666" spans="2:9" x14ac:dyDescent="0.3">
      <c r="B3666" s="16" t="s">
        <v>842</v>
      </c>
      <c r="C3666" s="16" t="s">
        <v>217</v>
      </c>
      <c r="D3666" s="16">
        <v>237</v>
      </c>
      <c r="E3666" s="16" t="s">
        <v>70</v>
      </c>
      <c r="F3666" s="16" t="s">
        <v>146</v>
      </c>
      <c r="G3666" s="87" t="s">
        <v>360</v>
      </c>
      <c r="H3666" s="17">
        <v>51259.968960165555</v>
      </c>
      <c r="I3666" s="48" t="s">
        <v>329</v>
      </c>
    </row>
    <row r="3667" spans="2:9" x14ac:dyDescent="0.3">
      <c r="B3667" s="16" t="s">
        <v>842</v>
      </c>
      <c r="C3667" s="16" t="s">
        <v>217</v>
      </c>
      <c r="D3667" s="16">
        <v>238</v>
      </c>
      <c r="E3667" s="16" t="s">
        <v>71</v>
      </c>
      <c r="F3667" s="16" t="s">
        <v>146</v>
      </c>
      <c r="G3667" s="87" t="s">
        <v>361</v>
      </c>
      <c r="H3667" s="17">
        <v>51259.968960165555</v>
      </c>
      <c r="I3667" s="48" t="s">
        <v>329</v>
      </c>
    </row>
    <row r="3668" spans="2:9" x14ac:dyDescent="0.3">
      <c r="B3668" s="16" t="s">
        <v>842</v>
      </c>
      <c r="C3668" s="16" t="s">
        <v>217</v>
      </c>
      <c r="D3668" s="16">
        <v>241</v>
      </c>
      <c r="E3668" s="16" t="s">
        <v>72</v>
      </c>
      <c r="F3668" s="16" t="s">
        <v>146</v>
      </c>
      <c r="G3668" s="87" t="s">
        <v>362</v>
      </c>
      <c r="H3668" s="17">
        <v>60090.728596299006</v>
      </c>
      <c r="I3668" s="48" t="s">
        <v>329</v>
      </c>
    </row>
    <row r="3669" spans="2:9" x14ac:dyDescent="0.3">
      <c r="B3669" s="16" t="s">
        <v>842</v>
      </c>
      <c r="C3669" s="16" t="s">
        <v>217</v>
      </c>
      <c r="D3669" s="16">
        <v>242</v>
      </c>
      <c r="E3669" s="16" t="s">
        <v>73</v>
      </c>
      <c r="F3669" s="16" t="s">
        <v>146</v>
      </c>
      <c r="G3669" s="87" t="s">
        <v>363</v>
      </c>
      <c r="H3669" s="17">
        <v>60090.728596299006</v>
      </c>
      <c r="I3669" s="48" t="s">
        <v>329</v>
      </c>
    </row>
    <row r="3670" spans="2:9" x14ac:dyDescent="0.3">
      <c r="B3670" s="16" t="s">
        <v>842</v>
      </c>
      <c r="C3670" s="16" t="s">
        <v>217</v>
      </c>
      <c r="D3670" s="16">
        <v>245</v>
      </c>
      <c r="E3670" s="16" t="s">
        <v>74</v>
      </c>
      <c r="F3670" s="16" t="s">
        <v>146</v>
      </c>
      <c r="G3670" s="87" t="s">
        <v>364</v>
      </c>
      <c r="H3670" s="17">
        <v>37556.705372686876</v>
      </c>
      <c r="I3670" s="48" t="s">
        <v>329</v>
      </c>
    </row>
    <row r="3671" spans="2:9" x14ac:dyDescent="0.3">
      <c r="B3671" s="16" t="s">
        <v>842</v>
      </c>
      <c r="C3671" s="16" t="s">
        <v>217</v>
      </c>
      <c r="D3671" s="16">
        <v>273</v>
      </c>
      <c r="E3671" s="16" t="s">
        <v>75</v>
      </c>
      <c r="F3671" s="16" t="s">
        <v>146</v>
      </c>
      <c r="G3671" s="87" t="s">
        <v>365</v>
      </c>
      <c r="H3671" s="17">
        <v>595191.22427596105</v>
      </c>
      <c r="I3671" s="48" t="s">
        <v>346</v>
      </c>
    </row>
    <row r="3672" spans="2:9" x14ac:dyDescent="0.3">
      <c r="B3672" s="16" t="s">
        <v>842</v>
      </c>
      <c r="C3672" s="16" t="s">
        <v>217</v>
      </c>
      <c r="D3672" s="16">
        <v>284</v>
      </c>
      <c r="E3672" s="16" t="s">
        <v>76</v>
      </c>
      <c r="F3672" s="16" t="s">
        <v>146</v>
      </c>
      <c r="G3672" s="87" t="s">
        <v>366</v>
      </c>
      <c r="H3672" s="17">
        <v>62512.157268494579</v>
      </c>
      <c r="I3672" s="48" t="s">
        <v>329</v>
      </c>
    </row>
    <row r="3673" spans="2:9" x14ac:dyDescent="0.3">
      <c r="B3673" s="16" t="s">
        <v>842</v>
      </c>
      <c r="C3673" s="16" t="s">
        <v>217</v>
      </c>
      <c r="D3673" s="16">
        <v>304</v>
      </c>
      <c r="E3673" s="16" t="s">
        <v>77</v>
      </c>
      <c r="F3673" s="16" t="s">
        <v>165</v>
      </c>
      <c r="G3673" s="87" t="s">
        <v>367</v>
      </c>
      <c r="H3673" s="17">
        <v>1491.1119185291211</v>
      </c>
      <c r="I3673" s="48" t="s">
        <v>368</v>
      </c>
    </row>
    <row r="3674" spans="2:9" x14ac:dyDescent="0.3">
      <c r="B3674" s="16" t="s">
        <v>842</v>
      </c>
      <c r="C3674" s="16" t="s">
        <v>217</v>
      </c>
      <c r="D3674" s="16">
        <v>305</v>
      </c>
      <c r="E3674" s="16" t="s">
        <v>78</v>
      </c>
      <c r="F3674" s="16" t="s">
        <v>165</v>
      </c>
      <c r="G3674" s="87" t="s">
        <v>369</v>
      </c>
      <c r="H3674" s="17">
        <v>10741.705465751824</v>
      </c>
      <c r="I3674" s="48" t="s">
        <v>368</v>
      </c>
    </row>
    <row r="3675" spans="2:9" x14ac:dyDescent="0.3">
      <c r="B3675" s="16" t="s">
        <v>842</v>
      </c>
      <c r="C3675" s="16" t="s">
        <v>217</v>
      </c>
      <c r="D3675" s="20">
        <v>426</v>
      </c>
      <c r="E3675" s="20" t="s">
        <v>79</v>
      </c>
      <c r="F3675" s="20" t="s">
        <v>146</v>
      </c>
      <c r="G3675" s="88" t="s">
        <v>370</v>
      </c>
      <c r="H3675" s="21">
        <v>66457.20292131562</v>
      </c>
      <c r="I3675" s="49" t="s">
        <v>329</v>
      </c>
    </row>
    <row r="3676" spans="2:9" x14ac:dyDescent="0.3">
      <c r="B3676" s="16" t="s">
        <v>842</v>
      </c>
      <c r="C3676" s="16" t="s">
        <v>201</v>
      </c>
      <c r="D3676" s="16">
        <v>4</v>
      </c>
      <c r="E3676" s="16" t="s">
        <v>5</v>
      </c>
      <c r="F3676" s="16" t="s">
        <v>160</v>
      </c>
      <c r="G3676" s="87" t="s">
        <v>326</v>
      </c>
      <c r="H3676" s="17">
        <v>3786.2434032553306</v>
      </c>
      <c r="I3676" s="48" t="s">
        <v>327</v>
      </c>
    </row>
    <row r="3677" spans="2:9" x14ac:dyDescent="0.3">
      <c r="B3677" s="16" t="s">
        <v>842</v>
      </c>
      <c r="C3677" s="16" t="s">
        <v>201</v>
      </c>
      <c r="D3677" s="16">
        <v>17</v>
      </c>
      <c r="E3677" s="16" t="s">
        <v>9</v>
      </c>
      <c r="F3677" s="16" t="s">
        <v>146</v>
      </c>
      <c r="G3677" s="87" t="s">
        <v>328</v>
      </c>
      <c r="H3677" s="17">
        <v>58020.387882738418</v>
      </c>
      <c r="I3677" s="48" t="s">
        <v>329</v>
      </c>
    </row>
    <row r="3678" spans="2:9" x14ac:dyDescent="0.3">
      <c r="B3678" s="16" t="s">
        <v>842</v>
      </c>
      <c r="C3678" s="16" t="s">
        <v>201</v>
      </c>
      <c r="D3678" s="16">
        <v>21</v>
      </c>
      <c r="E3678" s="16" t="s">
        <v>13</v>
      </c>
      <c r="F3678" s="16" t="s">
        <v>146</v>
      </c>
      <c r="G3678" s="87" t="s">
        <v>330</v>
      </c>
      <c r="H3678" s="17">
        <v>77926.39279897594</v>
      </c>
      <c r="I3678" s="48" t="s">
        <v>329</v>
      </c>
    </row>
    <row r="3679" spans="2:9" x14ac:dyDescent="0.3">
      <c r="B3679" s="16" t="s">
        <v>842</v>
      </c>
      <c r="C3679" s="16" t="s">
        <v>201</v>
      </c>
      <c r="D3679" s="16">
        <v>28</v>
      </c>
      <c r="E3679" s="16" t="s">
        <v>17</v>
      </c>
      <c r="F3679" s="16" t="s">
        <v>146</v>
      </c>
      <c r="G3679" s="87" t="s">
        <v>331</v>
      </c>
      <c r="H3679" s="17">
        <v>81769.08488250339</v>
      </c>
      <c r="I3679" s="48" t="s">
        <v>329</v>
      </c>
    </row>
    <row r="3680" spans="2:9" x14ac:dyDescent="0.3">
      <c r="B3680" s="16" t="s">
        <v>842</v>
      </c>
      <c r="C3680" s="16" t="s">
        <v>201</v>
      </c>
      <c r="D3680" s="16">
        <v>29</v>
      </c>
      <c r="E3680" s="16" t="s">
        <v>21</v>
      </c>
      <c r="F3680" s="16" t="s">
        <v>146</v>
      </c>
      <c r="G3680" s="87" t="s">
        <v>332</v>
      </c>
      <c r="H3680" s="17">
        <v>81601.957543594923</v>
      </c>
      <c r="I3680" s="48" t="s">
        <v>329</v>
      </c>
    </row>
    <row r="3681" spans="2:9" x14ac:dyDescent="0.3">
      <c r="B3681" s="16" t="s">
        <v>842</v>
      </c>
      <c r="C3681" s="16" t="s">
        <v>201</v>
      </c>
      <c r="D3681" s="16">
        <v>30</v>
      </c>
      <c r="E3681" s="16" t="s">
        <v>25</v>
      </c>
      <c r="F3681" s="16" t="s">
        <v>146</v>
      </c>
      <c r="G3681" s="87" t="s">
        <v>333</v>
      </c>
      <c r="H3681" s="17">
        <v>81936.212221411843</v>
      </c>
      <c r="I3681" s="48" t="s">
        <v>329</v>
      </c>
    </row>
    <row r="3682" spans="2:9" x14ac:dyDescent="0.3">
      <c r="B3682" s="16" t="s">
        <v>842</v>
      </c>
      <c r="C3682" s="16" t="s">
        <v>201</v>
      </c>
      <c r="D3682" s="16">
        <v>31</v>
      </c>
      <c r="E3682" s="16" t="s">
        <v>29</v>
      </c>
      <c r="F3682" s="16" t="s">
        <v>146</v>
      </c>
      <c r="G3682" s="87" t="s">
        <v>334</v>
      </c>
      <c r="H3682" s="17">
        <v>81601.957543594923</v>
      </c>
      <c r="I3682" s="48" t="s">
        <v>329</v>
      </c>
    </row>
    <row r="3683" spans="2:9" x14ac:dyDescent="0.3">
      <c r="B3683" s="16" t="s">
        <v>842</v>
      </c>
      <c r="C3683" s="16" t="s">
        <v>201</v>
      </c>
      <c r="D3683" s="16">
        <v>39</v>
      </c>
      <c r="E3683" s="16" t="s">
        <v>33</v>
      </c>
      <c r="F3683" s="16" t="s">
        <v>335</v>
      </c>
      <c r="G3683" s="87" t="s">
        <v>336</v>
      </c>
      <c r="H3683" s="17">
        <v>107.00499610157785</v>
      </c>
      <c r="I3683" s="48" t="s">
        <v>337</v>
      </c>
    </row>
    <row r="3684" spans="2:9" x14ac:dyDescent="0.3">
      <c r="B3684" s="16" t="s">
        <v>842</v>
      </c>
      <c r="C3684" s="16" t="s">
        <v>201</v>
      </c>
      <c r="D3684" s="16">
        <v>45</v>
      </c>
      <c r="E3684" s="16" t="s">
        <v>35</v>
      </c>
      <c r="F3684" s="16" t="s">
        <v>160</v>
      </c>
      <c r="G3684" s="87" t="s">
        <v>338</v>
      </c>
      <c r="H3684" s="17">
        <v>9520</v>
      </c>
      <c r="I3684" s="48" t="s">
        <v>327</v>
      </c>
    </row>
    <row r="3685" spans="2:9" x14ac:dyDescent="0.3">
      <c r="B3685" s="16" t="s">
        <v>842</v>
      </c>
      <c r="C3685" s="16" t="s">
        <v>201</v>
      </c>
      <c r="D3685" s="16">
        <v>66</v>
      </c>
      <c r="E3685" s="16" t="s">
        <v>37</v>
      </c>
      <c r="F3685" s="16" t="s">
        <v>160</v>
      </c>
      <c r="G3685" s="87" t="s">
        <v>339</v>
      </c>
      <c r="H3685" s="17">
        <v>4597.6138827154155</v>
      </c>
      <c r="I3685" s="48" t="s">
        <v>327</v>
      </c>
    </row>
    <row r="3686" spans="2:9" x14ac:dyDescent="0.3">
      <c r="B3686" s="16" t="s">
        <v>842</v>
      </c>
      <c r="C3686" s="16" t="s">
        <v>201</v>
      </c>
      <c r="D3686" s="16">
        <v>67</v>
      </c>
      <c r="E3686" s="16" t="s">
        <v>39</v>
      </c>
      <c r="F3686" s="16" t="s">
        <v>160</v>
      </c>
      <c r="G3686" s="87" t="s">
        <v>340</v>
      </c>
      <c r="H3686" s="17">
        <v>4597.6138827154155</v>
      </c>
      <c r="I3686" s="48" t="s">
        <v>327</v>
      </c>
    </row>
    <row r="3687" spans="2:9" x14ac:dyDescent="0.3">
      <c r="B3687" s="16" t="s">
        <v>842</v>
      </c>
      <c r="C3687" s="16" t="s">
        <v>201</v>
      </c>
      <c r="D3687" s="16">
        <v>77</v>
      </c>
      <c r="E3687" s="16" t="s">
        <v>41</v>
      </c>
      <c r="F3687" s="16" t="s">
        <v>160</v>
      </c>
      <c r="G3687" s="87" t="s">
        <v>341</v>
      </c>
      <c r="H3687" s="17">
        <v>1725</v>
      </c>
      <c r="I3687" s="48" t="s">
        <v>342</v>
      </c>
    </row>
    <row r="3688" spans="2:9" x14ac:dyDescent="0.3">
      <c r="B3688" s="16" t="s">
        <v>842</v>
      </c>
      <c r="C3688" s="16" t="s">
        <v>201</v>
      </c>
      <c r="D3688" s="16">
        <v>87</v>
      </c>
      <c r="E3688" s="16" t="s">
        <v>43</v>
      </c>
      <c r="F3688" s="16" t="s">
        <v>160</v>
      </c>
      <c r="G3688" s="87" t="s">
        <v>343</v>
      </c>
      <c r="H3688" s="17">
        <v>3622.9549999999999</v>
      </c>
      <c r="I3688" s="48" t="s">
        <v>342</v>
      </c>
    </row>
    <row r="3689" spans="2:9" x14ac:dyDescent="0.3">
      <c r="B3689" s="16" t="s">
        <v>842</v>
      </c>
      <c r="C3689" s="16" t="s">
        <v>201</v>
      </c>
      <c r="D3689" s="16">
        <v>102</v>
      </c>
      <c r="E3689" s="16" t="s">
        <v>45</v>
      </c>
      <c r="F3689" s="16" t="s">
        <v>160</v>
      </c>
      <c r="G3689" s="87" t="s">
        <v>344</v>
      </c>
      <c r="H3689" s="17">
        <v>633.54866879257804</v>
      </c>
      <c r="I3689" s="48" t="s">
        <v>342</v>
      </c>
    </row>
    <row r="3690" spans="2:9" x14ac:dyDescent="0.3">
      <c r="B3690" s="16" t="s">
        <v>842</v>
      </c>
      <c r="C3690" s="16" t="s">
        <v>201</v>
      </c>
      <c r="D3690" s="16">
        <v>113</v>
      </c>
      <c r="E3690" s="16" t="s">
        <v>47</v>
      </c>
      <c r="F3690" s="16" t="s">
        <v>146</v>
      </c>
      <c r="G3690" s="87" t="s">
        <v>345</v>
      </c>
      <c r="H3690" s="17">
        <v>689724</v>
      </c>
      <c r="I3690" s="48" t="s">
        <v>346</v>
      </c>
    </row>
    <row r="3691" spans="2:9" x14ac:dyDescent="0.3">
      <c r="B3691" s="16" t="s">
        <v>842</v>
      </c>
      <c r="C3691" s="16" t="s">
        <v>201</v>
      </c>
      <c r="D3691" s="16">
        <v>114</v>
      </c>
      <c r="E3691" s="16" t="s">
        <v>49</v>
      </c>
      <c r="F3691" s="16" t="s">
        <v>146</v>
      </c>
      <c r="G3691" s="87" t="s">
        <v>347</v>
      </c>
      <c r="H3691" s="17">
        <v>730184</v>
      </c>
      <c r="I3691" s="48" t="s">
        <v>346</v>
      </c>
    </row>
    <row r="3692" spans="2:9" x14ac:dyDescent="0.3">
      <c r="B3692" s="16" t="s">
        <v>842</v>
      </c>
      <c r="C3692" s="16" t="s">
        <v>201</v>
      </c>
      <c r="D3692" s="16">
        <v>118</v>
      </c>
      <c r="E3692" s="16" t="s">
        <v>51</v>
      </c>
      <c r="F3692" s="16" t="s">
        <v>146</v>
      </c>
      <c r="G3692" s="87" t="s">
        <v>348</v>
      </c>
      <c r="H3692" s="17">
        <v>583071</v>
      </c>
      <c r="I3692" s="48" t="s">
        <v>346</v>
      </c>
    </row>
    <row r="3693" spans="2:9" x14ac:dyDescent="0.3">
      <c r="B3693" s="16" t="s">
        <v>842</v>
      </c>
      <c r="C3693" s="16" t="s">
        <v>201</v>
      </c>
      <c r="D3693" s="16">
        <v>131</v>
      </c>
      <c r="E3693" s="16" t="s">
        <v>53</v>
      </c>
      <c r="F3693" s="16" t="s">
        <v>146</v>
      </c>
      <c r="G3693" s="87" t="s">
        <v>349</v>
      </c>
      <c r="H3693" s="17">
        <v>6755.3659155036503</v>
      </c>
      <c r="I3693" s="48" t="s">
        <v>337</v>
      </c>
    </row>
    <row r="3694" spans="2:9" x14ac:dyDescent="0.3">
      <c r="B3694" s="16" t="s">
        <v>842</v>
      </c>
      <c r="C3694" s="16" t="s">
        <v>201</v>
      </c>
      <c r="D3694" s="16">
        <v>137</v>
      </c>
      <c r="E3694" s="16" t="s">
        <v>55</v>
      </c>
      <c r="F3694" s="16" t="s">
        <v>160</v>
      </c>
      <c r="G3694" s="87" t="s">
        <v>350</v>
      </c>
      <c r="H3694" s="17">
        <v>12541.038962027935</v>
      </c>
      <c r="I3694" s="48" t="s">
        <v>351</v>
      </c>
    </row>
    <row r="3695" spans="2:9" x14ac:dyDescent="0.3">
      <c r="B3695" s="16" t="s">
        <v>842</v>
      </c>
      <c r="C3695" s="16" t="s">
        <v>201</v>
      </c>
      <c r="D3695" s="16">
        <v>143</v>
      </c>
      <c r="E3695" s="16" t="s">
        <v>57</v>
      </c>
      <c r="F3695" s="16" t="s">
        <v>335</v>
      </c>
      <c r="G3695" s="87" t="s">
        <v>352</v>
      </c>
      <c r="H3695" s="17">
        <v>2688.02</v>
      </c>
      <c r="I3695" s="48" t="s">
        <v>342</v>
      </c>
    </row>
    <row r="3696" spans="2:9" x14ac:dyDescent="0.3">
      <c r="B3696" s="16" t="s">
        <v>842</v>
      </c>
      <c r="C3696" s="16" t="s">
        <v>201</v>
      </c>
      <c r="D3696" s="16">
        <v>155</v>
      </c>
      <c r="E3696" s="16" t="s">
        <v>59</v>
      </c>
      <c r="F3696" s="16" t="s">
        <v>147</v>
      </c>
      <c r="G3696" s="87" t="s">
        <v>353</v>
      </c>
      <c r="H3696" s="17">
        <v>25701.120791038229</v>
      </c>
      <c r="I3696" s="48" t="s">
        <v>354</v>
      </c>
    </row>
    <row r="3697" spans="2:9" x14ac:dyDescent="0.3">
      <c r="B3697" s="16" t="s">
        <v>842</v>
      </c>
      <c r="C3697" s="16" t="s">
        <v>201</v>
      </c>
      <c r="D3697" s="16">
        <v>156</v>
      </c>
      <c r="E3697" s="16" t="s">
        <v>61</v>
      </c>
      <c r="F3697" s="16" t="s">
        <v>147</v>
      </c>
      <c r="G3697" s="87" t="s">
        <v>355</v>
      </c>
      <c r="H3697" s="17">
        <v>13376.968893648824</v>
      </c>
      <c r="I3697" s="48" t="s">
        <v>354</v>
      </c>
    </row>
    <row r="3698" spans="2:9" x14ac:dyDescent="0.3">
      <c r="B3698" s="16" t="s">
        <v>842</v>
      </c>
      <c r="C3698" s="16" t="s">
        <v>201</v>
      </c>
      <c r="D3698" s="16">
        <v>222</v>
      </c>
      <c r="E3698" s="16" t="s">
        <v>63</v>
      </c>
      <c r="F3698" s="16" t="s">
        <v>146</v>
      </c>
      <c r="G3698" s="87" t="s">
        <v>356</v>
      </c>
      <c r="H3698" s="17">
        <v>41431.376260527679</v>
      </c>
      <c r="I3698" s="48" t="s">
        <v>329</v>
      </c>
    </row>
    <row r="3699" spans="2:9" x14ac:dyDescent="0.3">
      <c r="B3699" s="16" t="s">
        <v>842</v>
      </c>
      <c r="C3699" s="16" t="s">
        <v>201</v>
      </c>
      <c r="D3699" s="16">
        <v>224</v>
      </c>
      <c r="E3699" s="16" t="s">
        <v>65</v>
      </c>
      <c r="F3699" s="16" t="s">
        <v>146</v>
      </c>
      <c r="G3699" s="87" t="s">
        <v>357</v>
      </c>
      <c r="H3699" s="17">
        <v>41431.376260527679</v>
      </c>
      <c r="I3699" s="48" t="s">
        <v>329</v>
      </c>
    </row>
    <row r="3700" spans="2:9" x14ac:dyDescent="0.3">
      <c r="B3700" s="16" t="s">
        <v>842</v>
      </c>
      <c r="C3700" s="16" t="s">
        <v>201</v>
      </c>
      <c r="D3700" s="16">
        <v>229</v>
      </c>
      <c r="E3700" s="16" t="s">
        <v>67</v>
      </c>
      <c r="F3700" s="16" t="s">
        <v>146</v>
      </c>
      <c r="G3700" s="87" t="s">
        <v>358</v>
      </c>
      <c r="H3700" s="17">
        <v>32774.484888564744</v>
      </c>
      <c r="I3700" s="48" t="s">
        <v>329</v>
      </c>
    </row>
    <row r="3701" spans="2:9" x14ac:dyDescent="0.3">
      <c r="B3701" s="16" t="s">
        <v>842</v>
      </c>
      <c r="C3701" s="16" t="s">
        <v>201</v>
      </c>
      <c r="D3701" s="16">
        <v>232</v>
      </c>
      <c r="E3701" s="16" t="s">
        <v>69</v>
      </c>
      <c r="F3701" s="16" t="s">
        <v>146</v>
      </c>
      <c r="G3701" s="87" t="s">
        <v>359</v>
      </c>
      <c r="H3701" s="17">
        <v>39556.011542472843</v>
      </c>
      <c r="I3701" s="48" t="s">
        <v>329</v>
      </c>
    </row>
    <row r="3702" spans="2:9" x14ac:dyDescent="0.3">
      <c r="B3702" s="16" t="s">
        <v>842</v>
      </c>
      <c r="C3702" s="16" t="s">
        <v>201</v>
      </c>
      <c r="D3702" s="16">
        <v>237</v>
      </c>
      <c r="E3702" s="16" t="s">
        <v>70</v>
      </c>
      <c r="F3702" s="16" t="s">
        <v>146</v>
      </c>
      <c r="G3702" s="87" t="s">
        <v>360</v>
      </c>
      <c r="H3702" s="17">
        <v>39556.011542472843</v>
      </c>
      <c r="I3702" s="48" t="s">
        <v>329</v>
      </c>
    </row>
    <row r="3703" spans="2:9" x14ac:dyDescent="0.3">
      <c r="B3703" s="16" t="s">
        <v>842</v>
      </c>
      <c r="C3703" s="16" t="s">
        <v>201</v>
      </c>
      <c r="D3703" s="16">
        <v>238</v>
      </c>
      <c r="E3703" s="16" t="s">
        <v>71</v>
      </c>
      <c r="F3703" s="16" t="s">
        <v>146</v>
      </c>
      <c r="G3703" s="87" t="s">
        <v>361</v>
      </c>
      <c r="H3703" s="17">
        <v>37608.504135254843</v>
      </c>
      <c r="I3703" s="48" t="s">
        <v>329</v>
      </c>
    </row>
    <row r="3704" spans="2:9" x14ac:dyDescent="0.3">
      <c r="B3704" s="16" t="s">
        <v>842</v>
      </c>
      <c r="C3704" s="16" t="s">
        <v>201</v>
      </c>
      <c r="D3704" s="16">
        <v>241</v>
      </c>
      <c r="E3704" s="16" t="s">
        <v>72</v>
      </c>
      <c r="F3704" s="16" t="s">
        <v>146</v>
      </c>
      <c r="G3704" s="87" t="s">
        <v>362</v>
      </c>
      <c r="H3704" s="17">
        <v>60090.728596299006</v>
      </c>
      <c r="I3704" s="48" t="s">
        <v>329</v>
      </c>
    </row>
    <row r="3705" spans="2:9" x14ac:dyDescent="0.3">
      <c r="B3705" s="16" t="s">
        <v>842</v>
      </c>
      <c r="C3705" s="16" t="s">
        <v>201</v>
      </c>
      <c r="D3705" s="16">
        <v>242</v>
      </c>
      <c r="E3705" s="16" t="s">
        <v>73</v>
      </c>
      <c r="F3705" s="16" t="s">
        <v>146</v>
      </c>
      <c r="G3705" s="87" t="s">
        <v>363</v>
      </c>
      <c r="H3705" s="17">
        <v>60090.728596299006</v>
      </c>
      <c r="I3705" s="48" t="s">
        <v>329</v>
      </c>
    </row>
    <row r="3706" spans="2:9" x14ac:dyDescent="0.3">
      <c r="B3706" s="16" t="s">
        <v>842</v>
      </c>
      <c r="C3706" s="16" t="s">
        <v>201</v>
      </c>
      <c r="D3706" s="16">
        <v>245</v>
      </c>
      <c r="E3706" s="16" t="s">
        <v>74</v>
      </c>
      <c r="F3706" s="16" t="s">
        <v>146</v>
      </c>
      <c r="G3706" s="87" t="s">
        <v>364</v>
      </c>
      <c r="H3706" s="17">
        <v>37556.705372686876</v>
      </c>
      <c r="I3706" s="48" t="s">
        <v>329</v>
      </c>
    </row>
    <row r="3707" spans="2:9" x14ac:dyDescent="0.3">
      <c r="B3707" s="16" t="s">
        <v>842</v>
      </c>
      <c r="C3707" s="16" t="s">
        <v>201</v>
      </c>
      <c r="D3707" s="16">
        <v>273</v>
      </c>
      <c r="E3707" s="16" t="s">
        <v>75</v>
      </c>
      <c r="F3707" s="16" t="s">
        <v>146</v>
      </c>
      <c r="G3707" s="87" t="s">
        <v>365</v>
      </c>
      <c r="H3707" s="17">
        <v>595191.22427596105</v>
      </c>
      <c r="I3707" s="48" t="s">
        <v>346</v>
      </c>
    </row>
    <row r="3708" spans="2:9" x14ac:dyDescent="0.3">
      <c r="B3708" s="16" t="s">
        <v>842</v>
      </c>
      <c r="C3708" s="16" t="s">
        <v>201</v>
      </c>
      <c r="D3708" s="16">
        <v>284</v>
      </c>
      <c r="E3708" s="16" t="s">
        <v>76</v>
      </c>
      <c r="F3708" s="16" t="s">
        <v>146</v>
      </c>
      <c r="G3708" s="87" t="s">
        <v>366</v>
      </c>
      <c r="H3708" s="17">
        <v>36771.851333264363</v>
      </c>
      <c r="I3708" s="48" t="s">
        <v>329</v>
      </c>
    </row>
    <row r="3709" spans="2:9" x14ac:dyDescent="0.3">
      <c r="B3709" s="16" t="s">
        <v>842</v>
      </c>
      <c r="C3709" s="16" t="s">
        <v>201</v>
      </c>
      <c r="D3709" s="16">
        <v>304</v>
      </c>
      <c r="E3709" s="16" t="s">
        <v>77</v>
      </c>
      <c r="F3709" s="16" t="s">
        <v>165</v>
      </c>
      <c r="G3709" s="87" t="s">
        <v>367</v>
      </c>
      <c r="H3709" s="17">
        <v>1491.1119185291211</v>
      </c>
      <c r="I3709" s="48" t="s">
        <v>368</v>
      </c>
    </row>
    <row r="3710" spans="2:9" x14ac:dyDescent="0.3">
      <c r="B3710" s="16" t="s">
        <v>842</v>
      </c>
      <c r="C3710" s="16" t="s">
        <v>201</v>
      </c>
      <c r="D3710" s="16">
        <v>305</v>
      </c>
      <c r="E3710" s="16" t="s">
        <v>78</v>
      </c>
      <c r="F3710" s="16" t="s">
        <v>165</v>
      </c>
      <c r="G3710" s="87" t="s">
        <v>369</v>
      </c>
      <c r="H3710" s="17">
        <v>10741.705465751824</v>
      </c>
      <c r="I3710" s="48" t="s">
        <v>368</v>
      </c>
    </row>
    <row r="3711" spans="2:9" x14ac:dyDescent="0.3">
      <c r="B3711" s="16" t="s">
        <v>842</v>
      </c>
      <c r="C3711" s="16" t="s">
        <v>201</v>
      </c>
      <c r="D3711" s="20">
        <v>426</v>
      </c>
      <c r="E3711" s="20" t="s">
        <v>79</v>
      </c>
      <c r="F3711" s="20" t="s">
        <v>146</v>
      </c>
      <c r="G3711" s="88" t="s">
        <v>370</v>
      </c>
      <c r="H3711" s="21">
        <v>66457.20292131562</v>
      </c>
      <c r="I3711" s="49" t="s">
        <v>329</v>
      </c>
    </row>
    <row r="3712" spans="2:9" x14ac:dyDescent="0.3">
      <c r="B3712" s="16" t="s">
        <v>842</v>
      </c>
      <c r="C3712" s="16" t="s">
        <v>202</v>
      </c>
      <c r="D3712" s="16">
        <v>4</v>
      </c>
      <c r="E3712" s="16" t="s">
        <v>5</v>
      </c>
      <c r="F3712" s="16" t="s">
        <v>160</v>
      </c>
      <c r="G3712" s="87" t="s">
        <v>326</v>
      </c>
      <c r="H3712" s="17">
        <v>3786.2434032553306</v>
      </c>
      <c r="I3712" s="48" t="s">
        <v>327</v>
      </c>
    </row>
    <row r="3713" spans="2:9" x14ac:dyDescent="0.3">
      <c r="B3713" s="16" t="s">
        <v>842</v>
      </c>
      <c r="C3713" s="16" t="s">
        <v>202</v>
      </c>
      <c r="D3713" s="16">
        <v>17</v>
      </c>
      <c r="E3713" s="16" t="s">
        <v>9</v>
      </c>
      <c r="F3713" s="16" t="s">
        <v>146</v>
      </c>
      <c r="G3713" s="87" t="s">
        <v>328</v>
      </c>
      <c r="H3713" s="17">
        <v>59464.783506754189</v>
      </c>
      <c r="I3713" s="48" t="s">
        <v>329</v>
      </c>
    </row>
    <row r="3714" spans="2:9" x14ac:dyDescent="0.3">
      <c r="B3714" s="16" t="s">
        <v>842</v>
      </c>
      <c r="C3714" s="16" t="s">
        <v>202</v>
      </c>
      <c r="D3714" s="16">
        <v>21</v>
      </c>
      <c r="E3714" s="16" t="s">
        <v>13</v>
      </c>
      <c r="F3714" s="16" t="s">
        <v>146</v>
      </c>
      <c r="G3714" s="87" t="s">
        <v>330</v>
      </c>
      <c r="H3714" s="17">
        <v>85129.672805603957</v>
      </c>
      <c r="I3714" s="48" t="s">
        <v>329</v>
      </c>
    </row>
    <row r="3715" spans="2:9" x14ac:dyDescent="0.3">
      <c r="B3715" s="16" t="s">
        <v>842</v>
      </c>
      <c r="C3715" s="16" t="s">
        <v>202</v>
      </c>
      <c r="D3715" s="16">
        <v>28</v>
      </c>
      <c r="E3715" s="16" t="s">
        <v>17</v>
      </c>
      <c r="F3715" s="16" t="s">
        <v>146</v>
      </c>
      <c r="G3715" s="87" t="s">
        <v>331</v>
      </c>
      <c r="H3715" s="17">
        <v>81769.08488250339</v>
      </c>
      <c r="I3715" s="48" t="s">
        <v>329</v>
      </c>
    </row>
    <row r="3716" spans="2:9" x14ac:dyDescent="0.3">
      <c r="B3716" s="16" t="s">
        <v>842</v>
      </c>
      <c r="C3716" s="16" t="s">
        <v>202</v>
      </c>
      <c r="D3716" s="16">
        <v>29</v>
      </c>
      <c r="E3716" s="16" t="s">
        <v>21</v>
      </c>
      <c r="F3716" s="16" t="s">
        <v>146</v>
      </c>
      <c r="G3716" s="87" t="s">
        <v>332</v>
      </c>
      <c r="H3716" s="17">
        <v>81601.957543594923</v>
      </c>
      <c r="I3716" s="48" t="s">
        <v>329</v>
      </c>
    </row>
    <row r="3717" spans="2:9" x14ac:dyDescent="0.3">
      <c r="B3717" s="16" t="s">
        <v>842</v>
      </c>
      <c r="C3717" s="16" t="s">
        <v>202</v>
      </c>
      <c r="D3717" s="16">
        <v>30</v>
      </c>
      <c r="E3717" s="16" t="s">
        <v>25</v>
      </c>
      <c r="F3717" s="16" t="s">
        <v>146</v>
      </c>
      <c r="G3717" s="87" t="s">
        <v>333</v>
      </c>
      <c r="H3717" s="17">
        <v>81936.212221411843</v>
      </c>
      <c r="I3717" s="48" t="s">
        <v>329</v>
      </c>
    </row>
    <row r="3718" spans="2:9" x14ac:dyDescent="0.3">
      <c r="B3718" s="16" t="s">
        <v>842</v>
      </c>
      <c r="C3718" s="16" t="s">
        <v>202</v>
      </c>
      <c r="D3718" s="16">
        <v>31</v>
      </c>
      <c r="E3718" s="16" t="s">
        <v>29</v>
      </c>
      <c r="F3718" s="16" t="s">
        <v>146</v>
      </c>
      <c r="G3718" s="87" t="s">
        <v>334</v>
      </c>
      <c r="H3718" s="17">
        <v>81601.957543594923</v>
      </c>
      <c r="I3718" s="48" t="s">
        <v>329</v>
      </c>
    </row>
    <row r="3719" spans="2:9" x14ac:dyDescent="0.3">
      <c r="B3719" s="16" t="s">
        <v>842</v>
      </c>
      <c r="C3719" s="16" t="s">
        <v>202</v>
      </c>
      <c r="D3719" s="16">
        <v>39</v>
      </c>
      <c r="E3719" s="16" t="s">
        <v>33</v>
      </c>
      <c r="F3719" s="16" t="s">
        <v>335</v>
      </c>
      <c r="G3719" s="87" t="s">
        <v>336</v>
      </c>
      <c r="H3719" s="17">
        <v>107.00499610157785</v>
      </c>
      <c r="I3719" s="48" t="s">
        <v>337</v>
      </c>
    </row>
    <row r="3720" spans="2:9" x14ac:dyDescent="0.3">
      <c r="B3720" s="16" t="s">
        <v>842</v>
      </c>
      <c r="C3720" s="16" t="s">
        <v>202</v>
      </c>
      <c r="D3720" s="16">
        <v>45</v>
      </c>
      <c r="E3720" s="16" t="s">
        <v>35</v>
      </c>
      <c r="F3720" s="16" t="s">
        <v>160</v>
      </c>
      <c r="G3720" s="87" t="s">
        <v>338</v>
      </c>
      <c r="H3720" s="17">
        <v>9520</v>
      </c>
      <c r="I3720" s="48" t="s">
        <v>327</v>
      </c>
    </row>
    <row r="3721" spans="2:9" x14ac:dyDescent="0.3">
      <c r="B3721" s="16" t="s">
        <v>842</v>
      </c>
      <c r="C3721" s="16" t="s">
        <v>202</v>
      </c>
      <c r="D3721" s="16">
        <v>66</v>
      </c>
      <c r="E3721" s="16" t="s">
        <v>37</v>
      </c>
      <c r="F3721" s="16" t="s">
        <v>160</v>
      </c>
      <c r="G3721" s="87" t="s">
        <v>339</v>
      </c>
      <c r="H3721" s="17">
        <v>4597.6138827154155</v>
      </c>
      <c r="I3721" s="48" t="s">
        <v>327</v>
      </c>
    </row>
    <row r="3722" spans="2:9" x14ac:dyDescent="0.3">
      <c r="B3722" s="16" t="s">
        <v>842</v>
      </c>
      <c r="C3722" s="16" t="s">
        <v>202</v>
      </c>
      <c r="D3722" s="16">
        <v>67</v>
      </c>
      <c r="E3722" s="16" t="s">
        <v>39</v>
      </c>
      <c r="F3722" s="16" t="s">
        <v>160</v>
      </c>
      <c r="G3722" s="87" t="s">
        <v>340</v>
      </c>
      <c r="H3722" s="17">
        <v>4597.6138827154155</v>
      </c>
      <c r="I3722" s="48" t="s">
        <v>327</v>
      </c>
    </row>
    <row r="3723" spans="2:9" x14ac:dyDescent="0.3">
      <c r="B3723" s="16" t="s">
        <v>842</v>
      </c>
      <c r="C3723" s="16" t="s">
        <v>202</v>
      </c>
      <c r="D3723" s="16">
        <v>77</v>
      </c>
      <c r="E3723" s="16" t="s">
        <v>41</v>
      </c>
      <c r="F3723" s="16" t="s">
        <v>160</v>
      </c>
      <c r="G3723" s="87" t="s">
        <v>341</v>
      </c>
      <c r="H3723" s="17">
        <v>843.60156233833413</v>
      </c>
      <c r="I3723" s="48" t="s">
        <v>342</v>
      </c>
    </row>
    <row r="3724" spans="2:9" x14ac:dyDescent="0.3">
      <c r="B3724" s="16" t="s">
        <v>842</v>
      </c>
      <c r="C3724" s="16" t="s">
        <v>202</v>
      </c>
      <c r="D3724" s="16">
        <v>87</v>
      </c>
      <c r="E3724" s="16" t="s">
        <v>43</v>
      </c>
      <c r="F3724" s="16" t="s">
        <v>160</v>
      </c>
      <c r="G3724" s="87" t="s">
        <v>343</v>
      </c>
      <c r="H3724" s="17">
        <v>3622.9549999999999</v>
      </c>
      <c r="I3724" s="48" t="s">
        <v>342</v>
      </c>
    </row>
    <row r="3725" spans="2:9" x14ac:dyDescent="0.3">
      <c r="B3725" s="16" t="s">
        <v>842</v>
      </c>
      <c r="C3725" s="16" t="s">
        <v>202</v>
      </c>
      <c r="D3725" s="16">
        <v>102</v>
      </c>
      <c r="E3725" s="16" t="s">
        <v>45</v>
      </c>
      <c r="F3725" s="16" t="s">
        <v>160</v>
      </c>
      <c r="G3725" s="87" t="s">
        <v>344</v>
      </c>
      <c r="H3725" s="17">
        <v>633.54866879257804</v>
      </c>
      <c r="I3725" s="48" t="s">
        <v>342</v>
      </c>
    </row>
    <row r="3726" spans="2:9" x14ac:dyDescent="0.3">
      <c r="B3726" s="16" t="s">
        <v>842</v>
      </c>
      <c r="C3726" s="16" t="s">
        <v>202</v>
      </c>
      <c r="D3726" s="16">
        <v>113</v>
      </c>
      <c r="E3726" s="16" t="s">
        <v>47</v>
      </c>
      <c r="F3726" s="16" t="s">
        <v>146</v>
      </c>
      <c r="G3726" s="87" t="s">
        <v>345</v>
      </c>
      <c r="H3726" s="17">
        <v>689724</v>
      </c>
      <c r="I3726" s="48" t="s">
        <v>346</v>
      </c>
    </row>
    <row r="3727" spans="2:9" x14ac:dyDescent="0.3">
      <c r="B3727" s="16" t="s">
        <v>842</v>
      </c>
      <c r="C3727" s="16" t="s">
        <v>202</v>
      </c>
      <c r="D3727" s="16">
        <v>114</v>
      </c>
      <c r="E3727" s="16" t="s">
        <v>49</v>
      </c>
      <c r="F3727" s="16" t="s">
        <v>146</v>
      </c>
      <c r="G3727" s="87" t="s">
        <v>347</v>
      </c>
      <c r="H3727" s="17">
        <v>730184</v>
      </c>
      <c r="I3727" s="48" t="s">
        <v>346</v>
      </c>
    </row>
    <row r="3728" spans="2:9" x14ac:dyDescent="0.3">
      <c r="B3728" s="16" t="s">
        <v>842</v>
      </c>
      <c r="C3728" s="16" t="s">
        <v>202</v>
      </c>
      <c r="D3728" s="16">
        <v>118</v>
      </c>
      <c r="E3728" s="16" t="s">
        <v>51</v>
      </c>
      <c r="F3728" s="16" t="s">
        <v>146</v>
      </c>
      <c r="G3728" s="87" t="s">
        <v>348</v>
      </c>
      <c r="H3728" s="17">
        <v>583071</v>
      </c>
      <c r="I3728" s="48" t="s">
        <v>346</v>
      </c>
    </row>
    <row r="3729" spans="2:9" x14ac:dyDescent="0.3">
      <c r="B3729" s="16" t="s">
        <v>842</v>
      </c>
      <c r="C3729" s="16" t="s">
        <v>202</v>
      </c>
      <c r="D3729" s="16">
        <v>131</v>
      </c>
      <c r="E3729" s="16" t="s">
        <v>53</v>
      </c>
      <c r="F3729" s="16" t="s">
        <v>146</v>
      </c>
      <c r="G3729" s="87" t="s">
        <v>349</v>
      </c>
      <c r="H3729" s="17">
        <v>6755.3659155036503</v>
      </c>
      <c r="I3729" s="48" t="s">
        <v>337</v>
      </c>
    </row>
    <row r="3730" spans="2:9" x14ac:dyDescent="0.3">
      <c r="B3730" s="16" t="s">
        <v>842</v>
      </c>
      <c r="C3730" s="16" t="s">
        <v>202</v>
      </c>
      <c r="D3730" s="16">
        <v>137</v>
      </c>
      <c r="E3730" s="16" t="s">
        <v>55</v>
      </c>
      <c r="F3730" s="16" t="s">
        <v>160</v>
      </c>
      <c r="G3730" s="87" t="s">
        <v>350</v>
      </c>
      <c r="H3730" s="17">
        <v>8284.3754368187456</v>
      </c>
      <c r="I3730" s="48" t="s">
        <v>351</v>
      </c>
    </row>
    <row r="3731" spans="2:9" x14ac:dyDescent="0.3">
      <c r="B3731" s="16" t="s">
        <v>842</v>
      </c>
      <c r="C3731" s="16" t="s">
        <v>202</v>
      </c>
      <c r="D3731" s="16">
        <v>143</v>
      </c>
      <c r="E3731" s="16" t="s">
        <v>57</v>
      </c>
      <c r="F3731" s="16" t="s">
        <v>335</v>
      </c>
      <c r="G3731" s="87" t="s">
        <v>352</v>
      </c>
      <c r="H3731" s="17">
        <v>2688.02</v>
      </c>
      <c r="I3731" s="48" t="s">
        <v>342</v>
      </c>
    </row>
    <row r="3732" spans="2:9" x14ac:dyDescent="0.3">
      <c r="B3732" s="16" t="s">
        <v>842</v>
      </c>
      <c r="C3732" s="16" t="s">
        <v>202</v>
      </c>
      <c r="D3732" s="16">
        <v>155</v>
      </c>
      <c r="E3732" s="16" t="s">
        <v>59</v>
      </c>
      <c r="F3732" s="16" t="s">
        <v>147</v>
      </c>
      <c r="G3732" s="87" t="s">
        <v>353</v>
      </c>
      <c r="H3732" s="17">
        <v>25701.120791038229</v>
      </c>
      <c r="I3732" s="48" t="s">
        <v>354</v>
      </c>
    </row>
    <row r="3733" spans="2:9" x14ac:dyDescent="0.3">
      <c r="B3733" s="16" t="s">
        <v>842</v>
      </c>
      <c r="C3733" s="16" t="s">
        <v>202</v>
      </c>
      <c r="D3733" s="16">
        <v>156</v>
      </c>
      <c r="E3733" s="16" t="s">
        <v>61</v>
      </c>
      <c r="F3733" s="16" t="s">
        <v>147</v>
      </c>
      <c r="G3733" s="87" t="s">
        <v>355</v>
      </c>
      <c r="H3733" s="17">
        <v>13376.968893648824</v>
      </c>
      <c r="I3733" s="48" t="s">
        <v>354</v>
      </c>
    </row>
    <row r="3734" spans="2:9" x14ac:dyDescent="0.3">
      <c r="B3734" s="16" t="s">
        <v>842</v>
      </c>
      <c r="C3734" s="16" t="s">
        <v>202</v>
      </c>
      <c r="D3734" s="16">
        <v>222</v>
      </c>
      <c r="E3734" s="16" t="s">
        <v>63</v>
      </c>
      <c r="F3734" s="16" t="s">
        <v>146</v>
      </c>
      <c r="G3734" s="87" t="s">
        <v>356</v>
      </c>
      <c r="H3734" s="17">
        <v>67602.069670836368</v>
      </c>
      <c r="I3734" s="48" t="s">
        <v>329</v>
      </c>
    </row>
    <row r="3735" spans="2:9" x14ac:dyDescent="0.3">
      <c r="B3735" s="16" t="s">
        <v>842</v>
      </c>
      <c r="C3735" s="16" t="s">
        <v>202</v>
      </c>
      <c r="D3735" s="16">
        <v>224</v>
      </c>
      <c r="E3735" s="16" t="s">
        <v>65</v>
      </c>
      <c r="F3735" s="16" t="s">
        <v>146</v>
      </c>
      <c r="G3735" s="87" t="s">
        <v>357</v>
      </c>
      <c r="H3735" s="17">
        <v>67602.069670836368</v>
      </c>
      <c r="I3735" s="48" t="s">
        <v>329</v>
      </c>
    </row>
    <row r="3736" spans="2:9" x14ac:dyDescent="0.3">
      <c r="B3736" s="16" t="s">
        <v>842</v>
      </c>
      <c r="C3736" s="16" t="s">
        <v>202</v>
      </c>
      <c r="D3736" s="16">
        <v>229</v>
      </c>
      <c r="E3736" s="16" t="s">
        <v>67</v>
      </c>
      <c r="F3736" s="16" t="s">
        <v>146</v>
      </c>
      <c r="G3736" s="87" t="s">
        <v>358</v>
      </c>
      <c r="H3736" s="17">
        <v>20656.187954977777</v>
      </c>
      <c r="I3736" s="48" t="s">
        <v>329</v>
      </c>
    </row>
    <row r="3737" spans="2:9" x14ac:dyDescent="0.3">
      <c r="B3737" s="16" t="s">
        <v>842</v>
      </c>
      <c r="C3737" s="16" t="s">
        <v>202</v>
      </c>
      <c r="D3737" s="16">
        <v>232</v>
      </c>
      <c r="E3737" s="16" t="s">
        <v>69</v>
      </c>
      <c r="F3737" s="16" t="s">
        <v>146</v>
      </c>
      <c r="G3737" s="87" t="s">
        <v>359</v>
      </c>
      <c r="H3737" s="17">
        <v>57642.307319133513</v>
      </c>
      <c r="I3737" s="48" t="s">
        <v>329</v>
      </c>
    </row>
    <row r="3738" spans="2:9" x14ac:dyDescent="0.3">
      <c r="B3738" s="16" t="s">
        <v>842</v>
      </c>
      <c r="C3738" s="16" t="s">
        <v>202</v>
      </c>
      <c r="D3738" s="16">
        <v>237</v>
      </c>
      <c r="E3738" s="16" t="s">
        <v>70</v>
      </c>
      <c r="F3738" s="16" t="s">
        <v>146</v>
      </c>
      <c r="G3738" s="87" t="s">
        <v>360</v>
      </c>
      <c r="H3738" s="17">
        <v>43816.15626813467</v>
      </c>
      <c r="I3738" s="48" t="s">
        <v>329</v>
      </c>
    </row>
    <row r="3739" spans="2:9" x14ac:dyDescent="0.3">
      <c r="B3739" s="16" t="s">
        <v>842</v>
      </c>
      <c r="C3739" s="16" t="s">
        <v>202</v>
      </c>
      <c r="D3739" s="16">
        <v>238</v>
      </c>
      <c r="E3739" s="16" t="s">
        <v>71</v>
      </c>
      <c r="F3739" s="16" t="s">
        <v>146</v>
      </c>
      <c r="G3739" s="87" t="s">
        <v>361</v>
      </c>
      <c r="H3739" s="17">
        <v>43816.15626813467</v>
      </c>
      <c r="I3739" s="48" t="s">
        <v>329</v>
      </c>
    </row>
    <row r="3740" spans="2:9" x14ac:dyDescent="0.3">
      <c r="B3740" s="16" t="s">
        <v>842</v>
      </c>
      <c r="C3740" s="16" t="s">
        <v>202</v>
      </c>
      <c r="D3740" s="16">
        <v>241</v>
      </c>
      <c r="E3740" s="16" t="s">
        <v>72</v>
      </c>
      <c r="F3740" s="16" t="s">
        <v>146</v>
      </c>
      <c r="G3740" s="87" t="s">
        <v>362</v>
      </c>
      <c r="H3740" s="17">
        <v>65098.289312657245</v>
      </c>
      <c r="I3740" s="48" t="s">
        <v>329</v>
      </c>
    </row>
    <row r="3741" spans="2:9" x14ac:dyDescent="0.3">
      <c r="B3741" s="16" t="s">
        <v>842</v>
      </c>
      <c r="C3741" s="16" t="s">
        <v>202</v>
      </c>
      <c r="D3741" s="16">
        <v>242</v>
      </c>
      <c r="E3741" s="16" t="s">
        <v>73</v>
      </c>
      <c r="F3741" s="16" t="s">
        <v>146</v>
      </c>
      <c r="G3741" s="87" t="s">
        <v>363</v>
      </c>
      <c r="H3741" s="17">
        <v>65098.289312657245</v>
      </c>
      <c r="I3741" s="48" t="s">
        <v>329</v>
      </c>
    </row>
    <row r="3742" spans="2:9" x14ac:dyDescent="0.3">
      <c r="B3742" s="16" t="s">
        <v>842</v>
      </c>
      <c r="C3742" s="16" t="s">
        <v>202</v>
      </c>
      <c r="D3742" s="16">
        <v>245</v>
      </c>
      <c r="E3742" s="16" t="s">
        <v>74</v>
      </c>
      <c r="F3742" s="16" t="s">
        <v>146</v>
      </c>
      <c r="G3742" s="87" t="s">
        <v>364</v>
      </c>
      <c r="H3742" s="17">
        <v>31297.254477239065</v>
      </c>
      <c r="I3742" s="48" t="s">
        <v>329</v>
      </c>
    </row>
    <row r="3743" spans="2:9" x14ac:dyDescent="0.3">
      <c r="B3743" s="16" t="s">
        <v>842</v>
      </c>
      <c r="C3743" s="16" t="s">
        <v>202</v>
      </c>
      <c r="D3743" s="16">
        <v>273</v>
      </c>
      <c r="E3743" s="16" t="s">
        <v>75</v>
      </c>
      <c r="F3743" s="16" t="s">
        <v>146</v>
      </c>
      <c r="G3743" s="87" t="s">
        <v>365</v>
      </c>
      <c r="H3743" s="17">
        <v>595191.22427596105</v>
      </c>
      <c r="I3743" s="48" t="s">
        <v>346</v>
      </c>
    </row>
    <row r="3744" spans="2:9" x14ac:dyDescent="0.3">
      <c r="B3744" s="16" t="s">
        <v>842</v>
      </c>
      <c r="C3744" s="16" t="s">
        <v>202</v>
      </c>
      <c r="D3744" s="16">
        <v>284</v>
      </c>
      <c r="E3744" s="16" t="s">
        <v>76</v>
      </c>
      <c r="F3744" s="16" t="s">
        <v>146</v>
      </c>
      <c r="G3744" s="87" t="s">
        <v>366</v>
      </c>
      <c r="H3744" s="17">
        <v>67602.069670836368</v>
      </c>
      <c r="I3744" s="48" t="s">
        <v>329</v>
      </c>
    </row>
    <row r="3745" spans="2:9" x14ac:dyDescent="0.3">
      <c r="B3745" s="16" t="s">
        <v>842</v>
      </c>
      <c r="C3745" s="16" t="s">
        <v>202</v>
      </c>
      <c r="D3745" s="16">
        <v>304</v>
      </c>
      <c r="E3745" s="16" t="s">
        <v>77</v>
      </c>
      <c r="F3745" s="16" t="s">
        <v>165</v>
      </c>
      <c r="G3745" s="87" t="s">
        <v>367</v>
      </c>
      <c r="H3745" s="17">
        <v>1491.1119185291211</v>
      </c>
      <c r="I3745" s="48" t="s">
        <v>368</v>
      </c>
    </row>
    <row r="3746" spans="2:9" x14ac:dyDescent="0.3">
      <c r="B3746" s="16" t="s">
        <v>842</v>
      </c>
      <c r="C3746" s="16" t="s">
        <v>202</v>
      </c>
      <c r="D3746" s="16">
        <v>305</v>
      </c>
      <c r="E3746" s="16" t="s">
        <v>78</v>
      </c>
      <c r="F3746" s="16" t="s">
        <v>165</v>
      </c>
      <c r="G3746" s="87" t="s">
        <v>369</v>
      </c>
      <c r="H3746" s="17">
        <v>10741.705465751824</v>
      </c>
      <c r="I3746" s="48" t="s">
        <v>368</v>
      </c>
    </row>
    <row r="3747" spans="2:9" x14ac:dyDescent="0.3">
      <c r="B3747" s="16" t="s">
        <v>842</v>
      </c>
      <c r="C3747" s="16" t="s">
        <v>202</v>
      </c>
      <c r="D3747" s="20">
        <v>426</v>
      </c>
      <c r="E3747" s="20" t="s">
        <v>79</v>
      </c>
      <c r="F3747" s="20" t="s">
        <v>146</v>
      </c>
      <c r="G3747" s="88" t="s">
        <v>370</v>
      </c>
      <c r="H3747" s="21">
        <v>66457.20292131562</v>
      </c>
      <c r="I3747" s="49" t="s">
        <v>329</v>
      </c>
    </row>
    <row r="3748" spans="2:9" x14ac:dyDescent="0.3">
      <c r="B3748" s="16" t="s">
        <v>842</v>
      </c>
      <c r="C3748" s="16" t="s">
        <v>203</v>
      </c>
      <c r="D3748" s="16">
        <v>4</v>
      </c>
      <c r="E3748" s="16" t="s">
        <v>5</v>
      </c>
      <c r="F3748" s="16" t="s">
        <v>160</v>
      </c>
      <c r="G3748" s="87" t="s">
        <v>326</v>
      </c>
      <c r="H3748" s="17">
        <v>3786.2434032553306</v>
      </c>
      <c r="I3748" s="48" t="s">
        <v>327</v>
      </c>
    </row>
    <row r="3749" spans="2:9" x14ac:dyDescent="0.3">
      <c r="B3749" s="16" t="s">
        <v>842</v>
      </c>
      <c r="C3749" s="16" t="s">
        <v>203</v>
      </c>
      <c r="D3749" s="16">
        <v>17</v>
      </c>
      <c r="E3749" s="16" t="s">
        <v>9</v>
      </c>
      <c r="F3749" s="16" t="s">
        <v>146</v>
      </c>
      <c r="G3749" s="87" t="s">
        <v>328</v>
      </c>
      <c r="H3749" s="17">
        <v>58020.387882738418</v>
      </c>
      <c r="I3749" s="48" t="s">
        <v>329</v>
      </c>
    </row>
    <row r="3750" spans="2:9" x14ac:dyDescent="0.3">
      <c r="B3750" s="16" t="s">
        <v>842</v>
      </c>
      <c r="C3750" s="16" t="s">
        <v>203</v>
      </c>
      <c r="D3750" s="16">
        <v>21</v>
      </c>
      <c r="E3750" s="16" t="s">
        <v>13</v>
      </c>
      <c r="F3750" s="16" t="s">
        <v>146</v>
      </c>
      <c r="G3750" s="87" t="s">
        <v>330</v>
      </c>
      <c r="H3750" s="17">
        <v>32196.505991174279</v>
      </c>
      <c r="I3750" s="48" t="s">
        <v>329</v>
      </c>
    </row>
    <row r="3751" spans="2:9" x14ac:dyDescent="0.3">
      <c r="B3751" s="16" t="s">
        <v>842</v>
      </c>
      <c r="C3751" s="16" t="s">
        <v>203</v>
      </c>
      <c r="D3751" s="16">
        <v>28</v>
      </c>
      <c r="E3751" s="16" t="s">
        <v>17</v>
      </c>
      <c r="F3751" s="16" t="s">
        <v>146</v>
      </c>
      <c r="G3751" s="87" t="s">
        <v>331</v>
      </c>
      <c r="H3751" s="17">
        <v>31387.404174236941</v>
      </c>
      <c r="I3751" s="48" t="s">
        <v>329</v>
      </c>
    </row>
    <row r="3752" spans="2:9" x14ac:dyDescent="0.3">
      <c r="B3752" s="16" t="s">
        <v>842</v>
      </c>
      <c r="C3752" s="16" t="s">
        <v>203</v>
      </c>
      <c r="D3752" s="16">
        <v>29</v>
      </c>
      <c r="E3752" s="16" t="s">
        <v>21</v>
      </c>
      <c r="F3752" s="16" t="s">
        <v>146</v>
      </c>
      <c r="G3752" s="87" t="s">
        <v>332</v>
      </c>
      <c r="H3752" s="17">
        <v>31387.404174236941</v>
      </c>
      <c r="I3752" s="48" t="s">
        <v>329</v>
      </c>
    </row>
    <row r="3753" spans="2:9" x14ac:dyDescent="0.3">
      <c r="B3753" s="16" t="s">
        <v>842</v>
      </c>
      <c r="C3753" s="16" t="s">
        <v>203</v>
      </c>
      <c r="D3753" s="16">
        <v>30</v>
      </c>
      <c r="E3753" s="16" t="s">
        <v>25</v>
      </c>
      <c r="F3753" s="16" t="s">
        <v>146</v>
      </c>
      <c r="G3753" s="87" t="s">
        <v>333</v>
      </c>
      <c r="H3753" s="17">
        <v>34513.012037661669</v>
      </c>
      <c r="I3753" s="48" t="s">
        <v>329</v>
      </c>
    </row>
    <row r="3754" spans="2:9" x14ac:dyDescent="0.3">
      <c r="B3754" s="16" t="s">
        <v>842</v>
      </c>
      <c r="C3754" s="16" t="s">
        <v>203</v>
      </c>
      <c r="D3754" s="16">
        <v>31</v>
      </c>
      <c r="E3754" s="16" t="s">
        <v>29</v>
      </c>
      <c r="F3754" s="16" t="s">
        <v>146</v>
      </c>
      <c r="G3754" s="87" t="s">
        <v>334</v>
      </c>
      <c r="H3754" s="17">
        <v>34513.012037661669</v>
      </c>
      <c r="I3754" s="48" t="s">
        <v>329</v>
      </c>
    </row>
    <row r="3755" spans="2:9" x14ac:dyDescent="0.3">
      <c r="B3755" s="16" t="s">
        <v>842</v>
      </c>
      <c r="C3755" s="16" t="s">
        <v>203</v>
      </c>
      <c r="D3755" s="16">
        <v>39</v>
      </c>
      <c r="E3755" s="16" t="s">
        <v>33</v>
      </c>
      <c r="F3755" s="16" t="s">
        <v>335</v>
      </c>
      <c r="G3755" s="87" t="s">
        <v>336</v>
      </c>
      <c r="H3755" s="17">
        <v>111.85805097527566</v>
      </c>
      <c r="I3755" s="48" t="s">
        <v>337</v>
      </c>
    </row>
    <row r="3756" spans="2:9" x14ac:dyDescent="0.3">
      <c r="B3756" s="16" t="s">
        <v>842</v>
      </c>
      <c r="C3756" s="16" t="s">
        <v>203</v>
      </c>
      <c r="D3756" s="16">
        <v>45</v>
      </c>
      <c r="E3756" s="16" t="s">
        <v>35</v>
      </c>
      <c r="F3756" s="16" t="s">
        <v>160</v>
      </c>
      <c r="G3756" s="87" t="s">
        <v>338</v>
      </c>
      <c r="H3756" s="17">
        <v>9520</v>
      </c>
      <c r="I3756" s="48" t="s">
        <v>327</v>
      </c>
    </row>
    <row r="3757" spans="2:9" x14ac:dyDescent="0.3">
      <c r="B3757" s="16" t="s">
        <v>842</v>
      </c>
      <c r="C3757" s="16" t="s">
        <v>203</v>
      </c>
      <c r="D3757" s="16">
        <v>66</v>
      </c>
      <c r="E3757" s="16" t="s">
        <v>37</v>
      </c>
      <c r="F3757" s="16" t="s">
        <v>160</v>
      </c>
      <c r="G3757" s="87" t="s">
        <v>339</v>
      </c>
      <c r="H3757" s="17">
        <v>4597.6138827154155</v>
      </c>
      <c r="I3757" s="48" t="s">
        <v>327</v>
      </c>
    </row>
    <row r="3758" spans="2:9" x14ac:dyDescent="0.3">
      <c r="B3758" s="16" t="s">
        <v>842</v>
      </c>
      <c r="C3758" s="16" t="s">
        <v>203</v>
      </c>
      <c r="D3758" s="16">
        <v>67</v>
      </c>
      <c r="E3758" s="16" t="s">
        <v>39</v>
      </c>
      <c r="F3758" s="16" t="s">
        <v>160</v>
      </c>
      <c r="G3758" s="87" t="s">
        <v>340</v>
      </c>
      <c r="H3758" s="17">
        <v>4597.6138827154155</v>
      </c>
      <c r="I3758" s="48" t="s">
        <v>327</v>
      </c>
    </row>
    <row r="3759" spans="2:9" x14ac:dyDescent="0.3">
      <c r="B3759" s="16" t="s">
        <v>842</v>
      </c>
      <c r="C3759" s="16" t="s">
        <v>203</v>
      </c>
      <c r="D3759" s="16">
        <v>77</v>
      </c>
      <c r="E3759" s="16" t="s">
        <v>41</v>
      </c>
      <c r="F3759" s="16" t="s">
        <v>160</v>
      </c>
      <c r="G3759" s="87" t="s">
        <v>341</v>
      </c>
      <c r="H3759" s="17">
        <v>1725</v>
      </c>
      <c r="I3759" s="48" t="s">
        <v>342</v>
      </c>
    </row>
    <row r="3760" spans="2:9" x14ac:dyDescent="0.3">
      <c r="B3760" s="16" t="s">
        <v>842</v>
      </c>
      <c r="C3760" s="16" t="s">
        <v>203</v>
      </c>
      <c r="D3760" s="16">
        <v>87</v>
      </c>
      <c r="E3760" s="16" t="s">
        <v>43</v>
      </c>
      <c r="F3760" s="16" t="s">
        <v>160</v>
      </c>
      <c r="G3760" s="87" t="s">
        <v>343</v>
      </c>
      <c r="H3760" s="17">
        <v>3622.9549999999999</v>
      </c>
      <c r="I3760" s="48" t="s">
        <v>342</v>
      </c>
    </row>
    <row r="3761" spans="2:9" x14ac:dyDescent="0.3">
      <c r="B3761" s="16" t="s">
        <v>842</v>
      </c>
      <c r="C3761" s="16" t="s">
        <v>203</v>
      </c>
      <c r="D3761" s="16">
        <v>102</v>
      </c>
      <c r="E3761" s="16" t="s">
        <v>45</v>
      </c>
      <c r="F3761" s="16" t="s">
        <v>160</v>
      </c>
      <c r="G3761" s="87" t="s">
        <v>344</v>
      </c>
      <c r="H3761" s="17">
        <v>633.54866879257804</v>
      </c>
      <c r="I3761" s="48" t="s">
        <v>342</v>
      </c>
    </row>
    <row r="3762" spans="2:9" x14ac:dyDescent="0.3">
      <c r="B3762" s="16" t="s">
        <v>842</v>
      </c>
      <c r="C3762" s="16" t="s">
        <v>203</v>
      </c>
      <c r="D3762" s="16">
        <v>113</v>
      </c>
      <c r="E3762" s="16" t="s">
        <v>47</v>
      </c>
      <c r="F3762" s="16" t="s">
        <v>146</v>
      </c>
      <c r="G3762" s="87" t="s">
        <v>345</v>
      </c>
      <c r="H3762" s="17">
        <v>689724</v>
      </c>
      <c r="I3762" s="48" t="s">
        <v>346</v>
      </c>
    </row>
    <row r="3763" spans="2:9" x14ac:dyDescent="0.3">
      <c r="B3763" s="16" t="s">
        <v>842</v>
      </c>
      <c r="C3763" s="16" t="s">
        <v>203</v>
      </c>
      <c r="D3763" s="16">
        <v>114</v>
      </c>
      <c r="E3763" s="16" t="s">
        <v>49</v>
      </c>
      <c r="F3763" s="16" t="s">
        <v>146</v>
      </c>
      <c r="G3763" s="87" t="s">
        <v>347</v>
      </c>
      <c r="H3763" s="17">
        <v>730184</v>
      </c>
      <c r="I3763" s="48" t="s">
        <v>346</v>
      </c>
    </row>
    <row r="3764" spans="2:9" x14ac:dyDescent="0.3">
      <c r="B3764" s="16" t="s">
        <v>842</v>
      </c>
      <c r="C3764" s="16" t="s">
        <v>203</v>
      </c>
      <c r="D3764" s="16">
        <v>118</v>
      </c>
      <c r="E3764" s="16" t="s">
        <v>51</v>
      </c>
      <c r="F3764" s="16" t="s">
        <v>146</v>
      </c>
      <c r="G3764" s="87" t="s">
        <v>348</v>
      </c>
      <c r="H3764" s="17">
        <v>583071</v>
      </c>
      <c r="I3764" s="48" t="s">
        <v>346</v>
      </c>
    </row>
    <row r="3765" spans="2:9" x14ac:dyDescent="0.3">
      <c r="B3765" s="16" t="s">
        <v>842</v>
      </c>
      <c r="C3765" s="16" t="s">
        <v>203</v>
      </c>
      <c r="D3765" s="16">
        <v>131</v>
      </c>
      <c r="E3765" s="16" t="s">
        <v>53</v>
      </c>
      <c r="F3765" s="16" t="s">
        <v>146</v>
      </c>
      <c r="G3765" s="87" t="s">
        <v>349</v>
      </c>
      <c r="H3765" s="17">
        <v>6755.3659155036503</v>
      </c>
      <c r="I3765" s="48" t="s">
        <v>337</v>
      </c>
    </row>
    <row r="3766" spans="2:9" x14ac:dyDescent="0.3">
      <c r="B3766" s="16" t="s">
        <v>842</v>
      </c>
      <c r="C3766" s="16" t="s">
        <v>203</v>
      </c>
      <c r="D3766" s="16">
        <v>137</v>
      </c>
      <c r="E3766" s="16" t="s">
        <v>55</v>
      </c>
      <c r="F3766" s="16" t="s">
        <v>160</v>
      </c>
      <c r="G3766" s="87" t="s">
        <v>350</v>
      </c>
      <c r="H3766" s="17">
        <v>12541.038962027935</v>
      </c>
      <c r="I3766" s="48" t="s">
        <v>351</v>
      </c>
    </row>
    <row r="3767" spans="2:9" x14ac:dyDescent="0.3">
      <c r="B3767" s="16" t="s">
        <v>842</v>
      </c>
      <c r="C3767" s="16" t="s">
        <v>203</v>
      </c>
      <c r="D3767" s="16">
        <v>143</v>
      </c>
      <c r="E3767" s="16" t="s">
        <v>57</v>
      </c>
      <c r="F3767" s="16" t="s">
        <v>335</v>
      </c>
      <c r="G3767" s="87" t="s">
        <v>352</v>
      </c>
      <c r="H3767" s="17">
        <v>2688.02</v>
      </c>
      <c r="I3767" s="48" t="s">
        <v>342</v>
      </c>
    </row>
    <row r="3768" spans="2:9" x14ac:dyDescent="0.3">
      <c r="B3768" s="16" t="s">
        <v>842</v>
      </c>
      <c r="C3768" s="16" t="s">
        <v>203</v>
      </c>
      <c r="D3768" s="16">
        <v>155</v>
      </c>
      <c r="E3768" s="16" t="s">
        <v>59</v>
      </c>
      <c r="F3768" s="16" t="s">
        <v>147</v>
      </c>
      <c r="G3768" s="87" t="s">
        <v>353</v>
      </c>
      <c r="H3768" s="17">
        <v>29478.87589526314</v>
      </c>
      <c r="I3768" s="48" t="s">
        <v>354</v>
      </c>
    </row>
    <row r="3769" spans="2:9" x14ac:dyDescent="0.3">
      <c r="B3769" s="16" t="s">
        <v>842</v>
      </c>
      <c r="C3769" s="16" t="s">
        <v>203</v>
      </c>
      <c r="D3769" s="16">
        <v>156</v>
      </c>
      <c r="E3769" s="16" t="s">
        <v>61</v>
      </c>
      <c r="F3769" s="16" t="s">
        <v>147</v>
      </c>
      <c r="G3769" s="87" t="s">
        <v>355</v>
      </c>
      <c r="H3769" s="17">
        <v>13376.968893648824</v>
      </c>
      <c r="I3769" s="48" t="s">
        <v>354</v>
      </c>
    </row>
    <row r="3770" spans="2:9" x14ac:dyDescent="0.3">
      <c r="B3770" s="16" t="s">
        <v>842</v>
      </c>
      <c r="C3770" s="16" t="s">
        <v>203</v>
      </c>
      <c r="D3770" s="16">
        <v>222</v>
      </c>
      <c r="E3770" s="16" t="s">
        <v>63</v>
      </c>
      <c r="F3770" s="16" t="s">
        <v>146</v>
      </c>
      <c r="G3770" s="87" t="s">
        <v>356</v>
      </c>
      <c r="H3770" s="17">
        <v>41431.376260527679</v>
      </c>
      <c r="I3770" s="48" t="s">
        <v>329</v>
      </c>
    </row>
    <row r="3771" spans="2:9" x14ac:dyDescent="0.3">
      <c r="B3771" s="16" t="s">
        <v>842</v>
      </c>
      <c r="C3771" s="16" t="s">
        <v>203</v>
      </c>
      <c r="D3771" s="16">
        <v>224</v>
      </c>
      <c r="E3771" s="16" t="s">
        <v>65</v>
      </c>
      <c r="F3771" s="16" t="s">
        <v>146</v>
      </c>
      <c r="G3771" s="87" t="s">
        <v>357</v>
      </c>
      <c r="H3771" s="17">
        <v>41431.376260527679</v>
      </c>
      <c r="I3771" s="48" t="s">
        <v>329</v>
      </c>
    </row>
    <row r="3772" spans="2:9" x14ac:dyDescent="0.3">
      <c r="B3772" s="16" t="s">
        <v>842</v>
      </c>
      <c r="C3772" s="16" t="s">
        <v>203</v>
      </c>
      <c r="D3772" s="16">
        <v>229</v>
      </c>
      <c r="E3772" s="16" t="s">
        <v>67</v>
      </c>
      <c r="F3772" s="16" t="s">
        <v>146</v>
      </c>
      <c r="G3772" s="87" t="s">
        <v>358</v>
      </c>
      <c r="H3772" s="17">
        <v>44422.488411540391</v>
      </c>
      <c r="I3772" s="48" t="s">
        <v>329</v>
      </c>
    </row>
    <row r="3773" spans="2:9" x14ac:dyDescent="0.3">
      <c r="B3773" s="16" t="s">
        <v>842</v>
      </c>
      <c r="C3773" s="16" t="s">
        <v>203</v>
      </c>
      <c r="D3773" s="16">
        <v>232</v>
      </c>
      <c r="E3773" s="16" t="s">
        <v>69</v>
      </c>
      <c r="F3773" s="16" t="s">
        <v>146</v>
      </c>
      <c r="G3773" s="87" t="s">
        <v>359</v>
      </c>
      <c r="H3773" s="17">
        <v>39556.011542472843</v>
      </c>
      <c r="I3773" s="48" t="s">
        <v>329</v>
      </c>
    </row>
    <row r="3774" spans="2:9" x14ac:dyDescent="0.3">
      <c r="B3774" s="16" t="s">
        <v>842</v>
      </c>
      <c r="C3774" s="16" t="s">
        <v>203</v>
      </c>
      <c r="D3774" s="16">
        <v>237</v>
      </c>
      <c r="E3774" s="16" t="s">
        <v>70</v>
      </c>
      <c r="F3774" s="16" t="s">
        <v>146</v>
      </c>
      <c r="G3774" s="87" t="s">
        <v>360</v>
      </c>
      <c r="H3774" s="17">
        <v>39556.011542472843</v>
      </c>
      <c r="I3774" s="48" t="s">
        <v>329</v>
      </c>
    </row>
    <row r="3775" spans="2:9" x14ac:dyDescent="0.3">
      <c r="B3775" s="16" t="s">
        <v>842</v>
      </c>
      <c r="C3775" s="16" t="s">
        <v>203</v>
      </c>
      <c r="D3775" s="16">
        <v>238</v>
      </c>
      <c r="E3775" s="16" t="s">
        <v>71</v>
      </c>
      <c r="F3775" s="16" t="s">
        <v>146</v>
      </c>
      <c r="G3775" s="87" t="s">
        <v>361</v>
      </c>
      <c r="H3775" s="17">
        <v>37608.504135254843</v>
      </c>
      <c r="I3775" s="48" t="s">
        <v>329</v>
      </c>
    </row>
    <row r="3776" spans="2:9" x14ac:dyDescent="0.3">
      <c r="B3776" s="16" t="s">
        <v>842</v>
      </c>
      <c r="C3776" s="16" t="s">
        <v>203</v>
      </c>
      <c r="D3776" s="16">
        <v>241</v>
      </c>
      <c r="E3776" s="16" t="s">
        <v>72</v>
      </c>
      <c r="F3776" s="16" t="s">
        <v>146</v>
      </c>
      <c r="G3776" s="87" t="s">
        <v>362</v>
      </c>
      <c r="H3776" s="17">
        <v>65098.289312657245</v>
      </c>
      <c r="I3776" s="48" t="s">
        <v>329</v>
      </c>
    </row>
    <row r="3777" spans="2:9" x14ac:dyDescent="0.3">
      <c r="B3777" s="16" t="s">
        <v>842</v>
      </c>
      <c r="C3777" s="16" t="s">
        <v>203</v>
      </c>
      <c r="D3777" s="16">
        <v>242</v>
      </c>
      <c r="E3777" s="16" t="s">
        <v>73</v>
      </c>
      <c r="F3777" s="16" t="s">
        <v>146</v>
      </c>
      <c r="G3777" s="87" t="s">
        <v>363</v>
      </c>
      <c r="H3777" s="17">
        <v>65098.289312657245</v>
      </c>
      <c r="I3777" s="48" t="s">
        <v>329</v>
      </c>
    </row>
    <row r="3778" spans="2:9" x14ac:dyDescent="0.3">
      <c r="B3778" s="16" t="s">
        <v>842</v>
      </c>
      <c r="C3778" s="16" t="s">
        <v>203</v>
      </c>
      <c r="D3778" s="16">
        <v>245</v>
      </c>
      <c r="E3778" s="16" t="s">
        <v>74</v>
      </c>
      <c r="F3778" s="16" t="s">
        <v>146</v>
      </c>
      <c r="G3778" s="87" t="s">
        <v>364</v>
      </c>
      <c r="H3778" s="17">
        <v>43816.15626813467</v>
      </c>
      <c r="I3778" s="48" t="s">
        <v>329</v>
      </c>
    </row>
    <row r="3779" spans="2:9" x14ac:dyDescent="0.3">
      <c r="B3779" s="16" t="s">
        <v>842</v>
      </c>
      <c r="C3779" s="16" t="s">
        <v>203</v>
      </c>
      <c r="D3779" s="16">
        <v>273</v>
      </c>
      <c r="E3779" s="16" t="s">
        <v>75</v>
      </c>
      <c r="F3779" s="16" t="s">
        <v>146</v>
      </c>
      <c r="G3779" s="87" t="s">
        <v>365</v>
      </c>
      <c r="H3779" s="17">
        <v>595191.22427596105</v>
      </c>
      <c r="I3779" s="48" t="s">
        <v>346</v>
      </c>
    </row>
    <row r="3780" spans="2:9" x14ac:dyDescent="0.3">
      <c r="B3780" s="16" t="s">
        <v>842</v>
      </c>
      <c r="C3780" s="16" t="s">
        <v>203</v>
      </c>
      <c r="D3780" s="16">
        <v>284</v>
      </c>
      <c r="E3780" s="16" t="s">
        <v>76</v>
      </c>
      <c r="F3780" s="16" t="s">
        <v>146</v>
      </c>
      <c r="G3780" s="87" t="s">
        <v>366</v>
      </c>
      <c r="H3780" s="17">
        <v>36771.851333264363</v>
      </c>
      <c r="I3780" s="48" t="s">
        <v>329</v>
      </c>
    </row>
    <row r="3781" spans="2:9" x14ac:dyDescent="0.3">
      <c r="B3781" s="16" t="s">
        <v>842</v>
      </c>
      <c r="C3781" s="16" t="s">
        <v>203</v>
      </c>
      <c r="D3781" s="16">
        <v>304</v>
      </c>
      <c r="E3781" s="16" t="s">
        <v>77</v>
      </c>
      <c r="F3781" s="16" t="s">
        <v>165</v>
      </c>
      <c r="G3781" s="87" t="s">
        <v>367</v>
      </c>
      <c r="H3781" s="17">
        <v>1491.1119185291211</v>
      </c>
      <c r="I3781" s="48" t="s">
        <v>368</v>
      </c>
    </row>
    <row r="3782" spans="2:9" x14ac:dyDescent="0.3">
      <c r="B3782" s="16" t="s">
        <v>842</v>
      </c>
      <c r="C3782" s="16" t="s">
        <v>203</v>
      </c>
      <c r="D3782" s="16">
        <v>305</v>
      </c>
      <c r="E3782" s="16" t="s">
        <v>78</v>
      </c>
      <c r="F3782" s="16" t="s">
        <v>165</v>
      </c>
      <c r="G3782" s="87" t="s">
        <v>369</v>
      </c>
      <c r="H3782" s="17">
        <v>10741.705465751824</v>
      </c>
      <c r="I3782" s="48" t="s">
        <v>368</v>
      </c>
    </row>
    <row r="3783" spans="2:9" x14ac:dyDescent="0.3">
      <c r="B3783" s="16" t="s">
        <v>842</v>
      </c>
      <c r="C3783" s="16" t="s">
        <v>203</v>
      </c>
      <c r="D3783" s="20">
        <v>426</v>
      </c>
      <c r="E3783" s="20" t="s">
        <v>79</v>
      </c>
      <c r="F3783" s="20" t="s">
        <v>146</v>
      </c>
      <c r="G3783" s="88" t="s">
        <v>370</v>
      </c>
      <c r="H3783" s="21">
        <v>66457.20292131562</v>
      </c>
      <c r="I3783" s="49" t="s">
        <v>329</v>
      </c>
    </row>
    <row r="3784" spans="2:9" x14ac:dyDescent="0.3">
      <c r="B3784" s="16" t="s">
        <v>842</v>
      </c>
      <c r="C3784" s="16" t="s">
        <v>267</v>
      </c>
      <c r="D3784" s="16">
        <v>4</v>
      </c>
      <c r="E3784" s="16" t="s">
        <v>5</v>
      </c>
      <c r="F3784" s="16" t="s">
        <v>160</v>
      </c>
      <c r="G3784" s="87" t="s">
        <v>326</v>
      </c>
      <c r="H3784" s="17">
        <v>3786.2434032553306</v>
      </c>
      <c r="I3784" s="48" t="s">
        <v>327</v>
      </c>
    </row>
    <row r="3785" spans="2:9" x14ac:dyDescent="0.3">
      <c r="B3785" s="16" t="s">
        <v>842</v>
      </c>
      <c r="C3785" s="16" t="s">
        <v>267</v>
      </c>
      <c r="D3785" s="16">
        <v>17</v>
      </c>
      <c r="E3785" s="16" t="s">
        <v>9</v>
      </c>
      <c r="F3785" s="16" t="s">
        <v>146</v>
      </c>
      <c r="G3785" s="87" t="s">
        <v>328</v>
      </c>
      <c r="H3785" s="17">
        <v>58020.387882738418</v>
      </c>
      <c r="I3785" s="48" t="s">
        <v>329</v>
      </c>
    </row>
    <row r="3786" spans="2:9" x14ac:dyDescent="0.3">
      <c r="B3786" s="16" t="s">
        <v>842</v>
      </c>
      <c r="C3786" s="16" t="s">
        <v>267</v>
      </c>
      <c r="D3786" s="16">
        <v>21</v>
      </c>
      <c r="E3786" s="16" t="s">
        <v>13</v>
      </c>
      <c r="F3786" s="16" t="s">
        <v>146</v>
      </c>
      <c r="G3786" s="87" t="s">
        <v>330</v>
      </c>
      <c r="H3786" s="17">
        <v>85129.672805603957</v>
      </c>
      <c r="I3786" s="48" t="s">
        <v>329</v>
      </c>
    </row>
    <row r="3787" spans="2:9" x14ac:dyDescent="0.3">
      <c r="B3787" s="16" t="s">
        <v>842</v>
      </c>
      <c r="C3787" s="16" t="s">
        <v>267</v>
      </c>
      <c r="D3787" s="16">
        <v>28</v>
      </c>
      <c r="E3787" s="16" t="s">
        <v>17</v>
      </c>
      <c r="F3787" s="16" t="s">
        <v>146</v>
      </c>
      <c r="G3787" s="87" t="s">
        <v>331</v>
      </c>
      <c r="H3787" s="17">
        <v>31387.404174236941</v>
      </c>
      <c r="I3787" s="48" t="s">
        <v>329</v>
      </c>
    </row>
    <row r="3788" spans="2:9" x14ac:dyDescent="0.3">
      <c r="B3788" s="16" t="s">
        <v>842</v>
      </c>
      <c r="C3788" s="16" t="s">
        <v>267</v>
      </c>
      <c r="D3788" s="16">
        <v>29</v>
      </c>
      <c r="E3788" s="16" t="s">
        <v>21</v>
      </c>
      <c r="F3788" s="16" t="s">
        <v>146</v>
      </c>
      <c r="G3788" s="87" t="s">
        <v>332</v>
      </c>
      <c r="H3788" s="17">
        <v>31387.404174236941</v>
      </c>
      <c r="I3788" s="48" t="s">
        <v>329</v>
      </c>
    </row>
    <row r="3789" spans="2:9" x14ac:dyDescent="0.3">
      <c r="B3789" s="16" t="s">
        <v>842</v>
      </c>
      <c r="C3789" s="16" t="s">
        <v>267</v>
      </c>
      <c r="D3789" s="16">
        <v>30</v>
      </c>
      <c r="E3789" s="16" t="s">
        <v>25</v>
      </c>
      <c r="F3789" s="16" t="s">
        <v>146</v>
      </c>
      <c r="G3789" s="87" t="s">
        <v>333</v>
      </c>
      <c r="H3789" s="17">
        <v>34513.012037661669</v>
      </c>
      <c r="I3789" s="48" t="s">
        <v>329</v>
      </c>
    </row>
    <row r="3790" spans="2:9" x14ac:dyDescent="0.3">
      <c r="B3790" s="16" t="s">
        <v>842</v>
      </c>
      <c r="C3790" s="16" t="s">
        <v>267</v>
      </c>
      <c r="D3790" s="16">
        <v>31</v>
      </c>
      <c r="E3790" s="16" t="s">
        <v>29</v>
      </c>
      <c r="F3790" s="16" t="s">
        <v>146</v>
      </c>
      <c r="G3790" s="87" t="s">
        <v>334</v>
      </c>
      <c r="H3790" s="17">
        <v>34513.012037661669</v>
      </c>
      <c r="I3790" s="48" t="s">
        <v>329</v>
      </c>
    </row>
    <row r="3791" spans="2:9" x14ac:dyDescent="0.3">
      <c r="B3791" s="16" t="s">
        <v>842</v>
      </c>
      <c r="C3791" s="16" t="s">
        <v>267</v>
      </c>
      <c r="D3791" s="16">
        <v>39</v>
      </c>
      <c r="E3791" s="16" t="s">
        <v>33</v>
      </c>
      <c r="F3791" s="16" t="s">
        <v>335</v>
      </c>
      <c r="G3791" s="87" t="s">
        <v>336</v>
      </c>
      <c r="H3791" s="17">
        <v>111.85805097527566</v>
      </c>
      <c r="I3791" s="48" t="s">
        <v>337</v>
      </c>
    </row>
    <row r="3792" spans="2:9" x14ac:dyDescent="0.3">
      <c r="B3792" s="16" t="s">
        <v>842</v>
      </c>
      <c r="C3792" s="16" t="s">
        <v>267</v>
      </c>
      <c r="D3792" s="16">
        <v>45</v>
      </c>
      <c r="E3792" s="16" t="s">
        <v>35</v>
      </c>
      <c r="F3792" s="16" t="s">
        <v>160</v>
      </c>
      <c r="G3792" s="87" t="s">
        <v>338</v>
      </c>
      <c r="H3792" s="17">
        <v>9520</v>
      </c>
      <c r="I3792" s="48" t="s">
        <v>327</v>
      </c>
    </row>
    <row r="3793" spans="2:9" x14ac:dyDescent="0.3">
      <c r="B3793" s="16" t="s">
        <v>842</v>
      </c>
      <c r="C3793" s="16" t="s">
        <v>267</v>
      </c>
      <c r="D3793" s="16">
        <v>66</v>
      </c>
      <c r="E3793" s="16" t="s">
        <v>37</v>
      </c>
      <c r="F3793" s="16" t="s">
        <v>160</v>
      </c>
      <c r="G3793" s="87" t="s">
        <v>339</v>
      </c>
      <c r="H3793" s="17">
        <v>5880.1130033241379</v>
      </c>
      <c r="I3793" s="48" t="s">
        <v>327</v>
      </c>
    </row>
    <row r="3794" spans="2:9" x14ac:dyDescent="0.3">
      <c r="B3794" s="16" t="s">
        <v>842</v>
      </c>
      <c r="C3794" s="16" t="s">
        <v>267</v>
      </c>
      <c r="D3794" s="16">
        <v>67</v>
      </c>
      <c r="E3794" s="16" t="s">
        <v>39</v>
      </c>
      <c r="F3794" s="16" t="s">
        <v>160</v>
      </c>
      <c r="G3794" s="87" t="s">
        <v>340</v>
      </c>
      <c r="H3794" s="17">
        <v>5519.7996958864042</v>
      </c>
      <c r="I3794" s="48" t="s">
        <v>327</v>
      </c>
    </row>
    <row r="3795" spans="2:9" x14ac:dyDescent="0.3">
      <c r="B3795" s="16" t="s">
        <v>842</v>
      </c>
      <c r="C3795" s="16" t="s">
        <v>267</v>
      </c>
      <c r="D3795" s="16">
        <v>77</v>
      </c>
      <c r="E3795" s="16" t="s">
        <v>41</v>
      </c>
      <c r="F3795" s="16" t="s">
        <v>160</v>
      </c>
      <c r="G3795" s="87" t="s">
        <v>341</v>
      </c>
      <c r="H3795" s="17">
        <v>1091.5007575024288</v>
      </c>
      <c r="I3795" s="48" t="s">
        <v>342</v>
      </c>
    </row>
    <row r="3796" spans="2:9" x14ac:dyDescent="0.3">
      <c r="B3796" s="16" t="s">
        <v>842</v>
      </c>
      <c r="C3796" s="16" t="s">
        <v>267</v>
      </c>
      <c r="D3796" s="16">
        <v>87</v>
      </c>
      <c r="E3796" s="16" t="s">
        <v>43</v>
      </c>
      <c r="F3796" s="16" t="s">
        <v>160</v>
      </c>
      <c r="G3796" s="87" t="s">
        <v>343</v>
      </c>
      <c r="H3796" s="17">
        <v>3622.9549999999999</v>
      </c>
      <c r="I3796" s="48" t="s">
        <v>342</v>
      </c>
    </row>
    <row r="3797" spans="2:9" x14ac:dyDescent="0.3">
      <c r="B3797" s="16" t="s">
        <v>842</v>
      </c>
      <c r="C3797" s="16" t="s">
        <v>267</v>
      </c>
      <c r="D3797" s="16">
        <v>102</v>
      </c>
      <c r="E3797" s="16" t="s">
        <v>45</v>
      </c>
      <c r="F3797" s="16" t="s">
        <v>160</v>
      </c>
      <c r="G3797" s="87" t="s">
        <v>344</v>
      </c>
      <c r="H3797" s="17">
        <v>633.54866879257804</v>
      </c>
      <c r="I3797" s="48" t="s">
        <v>342</v>
      </c>
    </row>
    <row r="3798" spans="2:9" x14ac:dyDescent="0.3">
      <c r="B3798" s="16" t="s">
        <v>842</v>
      </c>
      <c r="C3798" s="16" t="s">
        <v>267</v>
      </c>
      <c r="D3798" s="16">
        <v>113</v>
      </c>
      <c r="E3798" s="16" t="s">
        <v>47</v>
      </c>
      <c r="F3798" s="16" t="s">
        <v>146</v>
      </c>
      <c r="G3798" s="87" t="s">
        <v>345</v>
      </c>
      <c r="H3798" s="17">
        <v>689724</v>
      </c>
      <c r="I3798" s="48" t="s">
        <v>346</v>
      </c>
    </row>
    <row r="3799" spans="2:9" x14ac:dyDescent="0.3">
      <c r="B3799" s="16" t="s">
        <v>842</v>
      </c>
      <c r="C3799" s="16" t="s">
        <v>267</v>
      </c>
      <c r="D3799" s="16">
        <v>114</v>
      </c>
      <c r="E3799" s="16" t="s">
        <v>49</v>
      </c>
      <c r="F3799" s="16" t="s">
        <v>146</v>
      </c>
      <c r="G3799" s="87" t="s">
        <v>347</v>
      </c>
      <c r="H3799" s="17">
        <v>730184</v>
      </c>
      <c r="I3799" s="48" t="s">
        <v>346</v>
      </c>
    </row>
    <row r="3800" spans="2:9" x14ac:dyDescent="0.3">
      <c r="B3800" s="16" t="s">
        <v>842</v>
      </c>
      <c r="C3800" s="16" t="s">
        <v>267</v>
      </c>
      <c r="D3800" s="16">
        <v>118</v>
      </c>
      <c r="E3800" s="16" t="s">
        <v>51</v>
      </c>
      <c r="F3800" s="16" t="s">
        <v>146</v>
      </c>
      <c r="G3800" s="87" t="s">
        <v>348</v>
      </c>
      <c r="H3800" s="17">
        <v>583071</v>
      </c>
      <c r="I3800" s="48" t="s">
        <v>346</v>
      </c>
    </row>
    <row r="3801" spans="2:9" x14ac:dyDescent="0.3">
      <c r="B3801" s="16" t="s">
        <v>842</v>
      </c>
      <c r="C3801" s="16" t="s">
        <v>267</v>
      </c>
      <c r="D3801" s="16">
        <v>131</v>
      </c>
      <c r="E3801" s="16" t="s">
        <v>53</v>
      </c>
      <c r="F3801" s="16" t="s">
        <v>146</v>
      </c>
      <c r="G3801" s="87" t="s">
        <v>349</v>
      </c>
      <c r="H3801" s="17">
        <v>7926.7463652519828</v>
      </c>
      <c r="I3801" s="48" t="s">
        <v>337</v>
      </c>
    </row>
    <row r="3802" spans="2:9" x14ac:dyDescent="0.3">
      <c r="B3802" s="16" t="s">
        <v>842</v>
      </c>
      <c r="C3802" s="16" t="s">
        <v>267</v>
      </c>
      <c r="D3802" s="16">
        <v>137</v>
      </c>
      <c r="E3802" s="16" t="s">
        <v>55</v>
      </c>
      <c r="F3802" s="16" t="s">
        <v>160</v>
      </c>
      <c r="G3802" s="87" t="s">
        <v>350</v>
      </c>
      <c r="H3802" s="17">
        <v>12541.038962027935</v>
      </c>
      <c r="I3802" s="48" t="s">
        <v>351</v>
      </c>
    </row>
    <row r="3803" spans="2:9" x14ac:dyDescent="0.3">
      <c r="B3803" s="16" t="s">
        <v>842</v>
      </c>
      <c r="C3803" s="16" t="s">
        <v>267</v>
      </c>
      <c r="D3803" s="16">
        <v>143</v>
      </c>
      <c r="E3803" s="16" t="s">
        <v>57</v>
      </c>
      <c r="F3803" s="16" t="s">
        <v>335</v>
      </c>
      <c r="G3803" s="87" t="s">
        <v>352</v>
      </c>
      <c r="H3803" s="17">
        <v>2688.02</v>
      </c>
      <c r="I3803" s="48" t="s">
        <v>342</v>
      </c>
    </row>
    <row r="3804" spans="2:9" x14ac:dyDescent="0.3">
      <c r="B3804" s="16" t="s">
        <v>842</v>
      </c>
      <c r="C3804" s="16" t="s">
        <v>267</v>
      </c>
      <c r="D3804" s="16">
        <v>155</v>
      </c>
      <c r="E3804" s="16" t="s">
        <v>59</v>
      </c>
      <c r="F3804" s="16" t="s">
        <v>147</v>
      </c>
      <c r="G3804" s="87" t="s">
        <v>353</v>
      </c>
      <c r="H3804" s="17">
        <v>25701.120791038229</v>
      </c>
      <c r="I3804" s="48" t="s">
        <v>354</v>
      </c>
    </row>
    <row r="3805" spans="2:9" x14ac:dyDescent="0.3">
      <c r="B3805" s="16" t="s">
        <v>842</v>
      </c>
      <c r="C3805" s="16" t="s">
        <v>267</v>
      </c>
      <c r="D3805" s="16">
        <v>156</v>
      </c>
      <c r="E3805" s="16" t="s">
        <v>61</v>
      </c>
      <c r="F3805" s="16" t="s">
        <v>147</v>
      </c>
      <c r="G3805" s="87" t="s">
        <v>355</v>
      </c>
      <c r="H3805" s="17">
        <v>13376.968893648824</v>
      </c>
      <c r="I3805" s="48" t="s">
        <v>354</v>
      </c>
    </row>
    <row r="3806" spans="2:9" x14ac:dyDescent="0.3">
      <c r="B3806" s="16" t="s">
        <v>842</v>
      </c>
      <c r="C3806" s="16" t="s">
        <v>267</v>
      </c>
      <c r="D3806" s="16">
        <v>222</v>
      </c>
      <c r="E3806" s="16" t="s">
        <v>63</v>
      </c>
      <c r="F3806" s="16" t="s">
        <v>146</v>
      </c>
      <c r="G3806" s="87" t="s">
        <v>356</v>
      </c>
      <c r="H3806" s="17">
        <v>41431.376260527679</v>
      </c>
      <c r="I3806" s="48" t="s">
        <v>329</v>
      </c>
    </row>
    <row r="3807" spans="2:9" x14ac:dyDescent="0.3">
      <c r="B3807" s="16" t="s">
        <v>842</v>
      </c>
      <c r="C3807" s="16" t="s">
        <v>267</v>
      </c>
      <c r="D3807" s="16">
        <v>224</v>
      </c>
      <c r="E3807" s="16" t="s">
        <v>65</v>
      </c>
      <c r="F3807" s="16" t="s">
        <v>146</v>
      </c>
      <c r="G3807" s="87" t="s">
        <v>357</v>
      </c>
      <c r="H3807" s="17">
        <v>41431.376260527679</v>
      </c>
      <c r="I3807" s="48" t="s">
        <v>329</v>
      </c>
    </row>
    <row r="3808" spans="2:9" x14ac:dyDescent="0.3">
      <c r="B3808" s="16" t="s">
        <v>842</v>
      </c>
      <c r="C3808" s="16" t="s">
        <v>267</v>
      </c>
      <c r="D3808" s="16">
        <v>229</v>
      </c>
      <c r="E3808" s="16" t="s">
        <v>67</v>
      </c>
      <c r="F3808" s="16" t="s">
        <v>146</v>
      </c>
      <c r="G3808" s="87" t="s">
        <v>358</v>
      </c>
      <c r="H3808" s="17">
        <v>46522.116890236779</v>
      </c>
      <c r="I3808" s="48" t="s">
        <v>329</v>
      </c>
    </row>
    <row r="3809" spans="2:9" x14ac:dyDescent="0.3">
      <c r="B3809" s="16" t="s">
        <v>842</v>
      </c>
      <c r="C3809" s="16" t="s">
        <v>267</v>
      </c>
      <c r="D3809" s="16">
        <v>232</v>
      </c>
      <c r="E3809" s="16" t="s">
        <v>69</v>
      </c>
      <c r="F3809" s="16" t="s">
        <v>146</v>
      </c>
      <c r="G3809" s="87" t="s">
        <v>359</v>
      </c>
      <c r="H3809" s="17">
        <v>39556.011542472843</v>
      </c>
      <c r="I3809" s="48" t="s">
        <v>329</v>
      </c>
    </row>
    <row r="3810" spans="2:9" x14ac:dyDescent="0.3">
      <c r="B3810" s="16" t="s">
        <v>842</v>
      </c>
      <c r="C3810" s="16" t="s">
        <v>267</v>
      </c>
      <c r="D3810" s="16">
        <v>237</v>
      </c>
      <c r="E3810" s="16" t="s">
        <v>70</v>
      </c>
      <c r="F3810" s="16" t="s">
        <v>146</v>
      </c>
      <c r="G3810" s="87" t="s">
        <v>360</v>
      </c>
      <c r="H3810" s="17">
        <v>39556.011542472843</v>
      </c>
      <c r="I3810" s="48" t="s">
        <v>329</v>
      </c>
    </row>
    <row r="3811" spans="2:9" x14ac:dyDescent="0.3">
      <c r="B3811" s="16" t="s">
        <v>842</v>
      </c>
      <c r="C3811" s="16" t="s">
        <v>267</v>
      </c>
      <c r="D3811" s="16">
        <v>238</v>
      </c>
      <c r="E3811" s="16" t="s">
        <v>71</v>
      </c>
      <c r="F3811" s="16" t="s">
        <v>146</v>
      </c>
      <c r="G3811" s="87" t="s">
        <v>361</v>
      </c>
      <c r="H3811" s="17">
        <v>37608.504135254843</v>
      </c>
      <c r="I3811" s="48" t="s">
        <v>329</v>
      </c>
    </row>
    <row r="3812" spans="2:9" x14ac:dyDescent="0.3">
      <c r="B3812" s="16" t="s">
        <v>842</v>
      </c>
      <c r="C3812" s="16" t="s">
        <v>267</v>
      </c>
      <c r="D3812" s="16">
        <v>241</v>
      </c>
      <c r="E3812" s="16" t="s">
        <v>72</v>
      </c>
      <c r="F3812" s="16" t="s">
        <v>146</v>
      </c>
      <c r="G3812" s="87" t="s">
        <v>362</v>
      </c>
      <c r="H3812" s="17">
        <v>35753.983514797903</v>
      </c>
      <c r="I3812" s="48" t="s">
        <v>329</v>
      </c>
    </row>
    <row r="3813" spans="2:9" x14ac:dyDescent="0.3">
      <c r="B3813" s="16" t="s">
        <v>842</v>
      </c>
      <c r="C3813" s="16" t="s">
        <v>267</v>
      </c>
      <c r="D3813" s="16">
        <v>242</v>
      </c>
      <c r="E3813" s="16" t="s">
        <v>73</v>
      </c>
      <c r="F3813" s="16" t="s">
        <v>146</v>
      </c>
      <c r="G3813" s="87" t="s">
        <v>363</v>
      </c>
      <c r="H3813" s="17">
        <v>44692.479393497371</v>
      </c>
      <c r="I3813" s="48" t="s">
        <v>329</v>
      </c>
    </row>
    <row r="3814" spans="2:9" x14ac:dyDescent="0.3">
      <c r="B3814" s="16" t="s">
        <v>842</v>
      </c>
      <c r="C3814" s="16" t="s">
        <v>267</v>
      </c>
      <c r="D3814" s="16">
        <v>245</v>
      </c>
      <c r="E3814" s="16" t="s">
        <v>74</v>
      </c>
      <c r="F3814" s="16" t="s">
        <v>146</v>
      </c>
      <c r="G3814" s="87" t="s">
        <v>364</v>
      </c>
      <c r="H3814" s="17">
        <v>43816.15626813467</v>
      </c>
      <c r="I3814" s="48" t="s">
        <v>329</v>
      </c>
    </row>
    <row r="3815" spans="2:9" x14ac:dyDescent="0.3">
      <c r="B3815" s="16" t="s">
        <v>842</v>
      </c>
      <c r="C3815" s="16" t="s">
        <v>267</v>
      </c>
      <c r="D3815" s="16">
        <v>273</v>
      </c>
      <c r="E3815" s="16" t="s">
        <v>75</v>
      </c>
      <c r="F3815" s="16" t="s">
        <v>146</v>
      </c>
      <c r="G3815" s="87" t="s">
        <v>365</v>
      </c>
      <c r="H3815" s="17">
        <v>595191.22427596105</v>
      </c>
      <c r="I3815" s="48" t="s">
        <v>346</v>
      </c>
    </row>
    <row r="3816" spans="2:9" x14ac:dyDescent="0.3">
      <c r="B3816" s="16" t="s">
        <v>842</v>
      </c>
      <c r="C3816" s="16" t="s">
        <v>267</v>
      </c>
      <c r="D3816" s="16">
        <v>284</v>
      </c>
      <c r="E3816" s="16" t="s">
        <v>76</v>
      </c>
      <c r="F3816" s="16" t="s">
        <v>146</v>
      </c>
      <c r="G3816" s="87" t="s">
        <v>366</v>
      </c>
      <c r="H3816" s="17">
        <v>36771.851333264363</v>
      </c>
      <c r="I3816" s="48" t="s">
        <v>329</v>
      </c>
    </row>
    <row r="3817" spans="2:9" x14ac:dyDescent="0.3">
      <c r="B3817" s="16" t="s">
        <v>842</v>
      </c>
      <c r="C3817" s="16" t="s">
        <v>267</v>
      </c>
      <c r="D3817" s="16">
        <v>304</v>
      </c>
      <c r="E3817" s="16" t="s">
        <v>77</v>
      </c>
      <c r="F3817" s="16" t="s">
        <v>165</v>
      </c>
      <c r="G3817" s="87" t="s">
        <v>367</v>
      </c>
      <c r="H3817" s="17">
        <v>1491.1119185291211</v>
      </c>
      <c r="I3817" s="48" t="s">
        <v>368</v>
      </c>
    </row>
    <row r="3818" spans="2:9" x14ac:dyDescent="0.3">
      <c r="B3818" s="16" t="s">
        <v>842</v>
      </c>
      <c r="C3818" s="16" t="s">
        <v>267</v>
      </c>
      <c r="D3818" s="16">
        <v>305</v>
      </c>
      <c r="E3818" s="16" t="s">
        <v>78</v>
      </c>
      <c r="F3818" s="16" t="s">
        <v>165</v>
      </c>
      <c r="G3818" s="87" t="s">
        <v>369</v>
      </c>
      <c r="H3818" s="17">
        <v>10741.705465751824</v>
      </c>
      <c r="I3818" s="48" t="s">
        <v>368</v>
      </c>
    </row>
    <row r="3819" spans="2:9" x14ac:dyDescent="0.3">
      <c r="B3819" s="16" t="s">
        <v>842</v>
      </c>
      <c r="C3819" s="16" t="s">
        <v>267</v>
      </c>
      <c r="D3819" s="20">
        <v>426</v>
      </c>
      <c r="E3819" s="20" t="s">
        <v>79</v>
      </c>
      <c r="F3819" s="20" t="s">
        <v>146</v>
      </c>
      <c r="G3819" s="88" t="s">
        <v>370</v>
      </c>
      <c r="H3819" s="21">
        <v>66457.20292131562</v>
      </c>
      <c r="I3819" s="49" t="s">
        <v>329</v>
      </c>
    </row>
    <row r="3820" spans="2:9" x14ac:dyDescent="0.3">
      <c r="B3820" s="16" t="s">
        <v>842</v>
      </c>
      <c r="C3820" s="16" t="s">
        <v>268</v>
      </c>
      <c r="D3820" s="16">
        <v>4</v>
      </c>
      <c r="E3820" s="16" t="s">
        <v>5</v>
      </c>
      <c r="F3820" s="16" t="s">
        <v>160</v>
      </c>
      <c r="G3820" s="87" t="s">
        <v>326</v>
      </c>
      <c r="H3820" s="17">
        <v>3786.2434032553306</v>
      </c>
      <c r="I3820" s="48" t="s">
        <v>327</v>
      </c>
    </row>
    <row r="3821" spans="2:9" x14ac:dyDescent="0.3">
      <c r="B3821" s="16" t="s">
        <v>842</v>
      </c>
      <c r="C3821" s="16" t="s">
        <v>268</v>
      </c>
      <c r="D3821" s="16">
        <v>17</v>
      </c>
      <c r="E3821" s="16" t="s">
        <v>9</v>
      </c>
      <c r="F3821" s="16" t="s">
        <v>146</v>
      </c>
      <c r="G3821" s="87" t="s">
        <v>328</v>
      </c>
      <c r="H3821" s="17">
        <v>62512.157268494579</v>
      </c>
      <c r="I3821" s="48" t="s">
        <v>329</v>
      </c>
    </row>
    <row r="3822" spans="2:9" x14ac:dyDescent="0.3">
      <c r="B3822" s="16" t="s">
        <v>842</v>
      </c>
      <c r="C3822" s="16" t="s">
        <v>268</v>
      </c>
      <c r="D3822" s="16">
        <v>21</v>
      </c>
      <c r="E3822" s="16" t="s">
        <v>13</v>
      </c>
      <c r="F3822" s="16" t="s">
        <v>146</v>
      </c>
      <c r="G3822" s="87" t="s">
        <v>330</v>
      </c>
      <c r="H3822" s="17">
        <v>45461.975393499342</v>
      </c>
      <c r="I3822" s="48" t="s">
        <v>329</v>
      </c>
    </row>
    <row r="3823" spans="2:9" x14ac:dyDescent="0.3">
      <c r="B3823" s="16" t="s">
        <v>842</v>
      </c>
      <c r="C3823" s="16" t="s">
        <v>268</v>
      </c>
      <c r="D3823" s="16">
        <v>28</v>
      </c>
      <c r="E3823" s="16" t="s">
        <v>17</v>
      </c>
      <c r="F3823" s="16" t="s">
        <v>146</v>
      </c>
      <c r="G3823" s="87" t="s">
        <v>331</v>
      </c>
      <c r="H3823" s="17">
        <v>31387.404174236941</v>
      </c>
      <c r="I3823" s="48" t="s">
        <v>329</v>
      </c>
    </row>
    <row r="3824" spans="2:9" x14ac:dyDescent="0.3">
      <c r="B3824" s="16" t="s">
        <v>842</v>
      </c>
      <c r="C3824" s="16" t="s">
        <v>268</v>
      </c>
      <c r="D3824" s="16">
        <v>29</v>
      </c>
      <c r="E3824" s="16" t="s">
        <v>21</v>
      </c>
      <c r="F3824" s="16" t="s">
        <v>146</v>
      </c>
      <c r="G3824" s="87" t="s">
        <v>332</v>
      </c>
      <c r="H3824" s="17">
        <v>31387.404174236941</v>
      </c>
      <c r="I3824" s="48" t="s">
        <v>329</v>
      </c>
    </row>
    <row r="3825" spans="2:9" x14ac:dyDescent="0.3">
      <c r="B3825" s="16" t="s">
        <v>842</v>
      </c>
      <c r="C3825" s="16" t="s">
        <v>268</v>
      </c>
      <c r="D3825" s="16">
        <v>30</v>
      </c>
      <c r="E3825" s="16" t="s">
        <v>25</v>
      </c>
      <c r="F3825" s="16" t="s">
        <v>146</v>
      </c>
      <c r="G3825" s="87" t="s">
        <v>333</v>
      </c>
      <c r="H3825" s="17">
        <v>34513.012037661669</v>
      </c>
      <c r="I3825" s="48" t="s">
        <v>329</v>
      </c>
    </row>
    <row r="3826" spans="2:9" x14ac:dyDescent="0.3">
      <c r="B3826" s="16" t="s">
        <v>842</v>
      </c>
      <c r="C3826" s="16" t="s">
        <v>268</v>
      </c>
      <c r="D3826" s="16">
        <v>31</v>
      </c>
      <c r="E3826" s="16" t="s">
        <v>29</v>
      </c>
      <c r="F3826" s="16" t="s">
        <v>146</v>
      </c>
      <c r="G3826" s="87" t="s">
        <v>334</v>
      </c>
      <c r="H3826" s="17">
        <v>34513.012037661669</v>
      </c>
      <c r="I3826" s="48" t="s">
        <v>329</v>
      </c>
    </row>
    <row r="3827" spans="2:9" x14ac:dyDescent="0.3">
      <c r="B3827" s="16" t="s">
        <v>842</v>
      </c>
      <c r="C3827" s="16" t="s">
        <v>268</v>
      </c>
      <c r="D3827" s="16">
        <v>39</v>
      </c>
      <c r="E3827" s="16" t="s">
        <v>33</v>
      </c>
      <c r="F3827" s="16" t="s">
        <v>335</v>
      </c>
      <c r="G3827" s="87" t="s">
        <v>336</v>
      </c>
      <c r="H3827" s="17">
        <v>111.85805097527566</v>
      </c>
      <c r="I3827" s="48" t="s">
        <v>337</v>
      </c>
    </row>
    <row r="3828" spans="2:9" x14ac:dyDescent="0.3">
      <c r="B3828" s="16" t="s">
        <v>842</v>
      </c>
      <c r="C3828" s="16" t="s">
        <v>268</v>
      </c>
      <c r="D3828" s="16">
        <v>45</v>
      </c>
      <c r="E3828" s="16" t="s">
        <v>35</v>
      </c>
      <c r="F3828" s="16" t="s">
        <v>160</v>
      </c>
      <c r="G3828" s="87" t="s">
        <v>338</v>
      </c>
      <c r="H3828" s="17">
        <v>9520</v>
      </c>
      <c r="I3828" s="48" t="s">
        <v>327</v>
      </c>
    </row>
    <row r="3829" spans="2:9" x14ac:dyDescent="0.3">
      <c r="B3829" s="16" t="s">
        <v>842</v>
      </c>
      <c r="C3829" s="16" t="s">
        <v>268</v>
      </c>
      <c r="D3829" s="16">
        <v>66</v>
      </c>
      <c r="E3829" s="16" t="s">
        <v>37</v>
      </c>
      <c r="F3829" s="16" t="s">
        <v>160</v>
      </c>
      <c r="G3829" s="87" t="s">
        <v>339</v>
      </c>
      <c r="H3829" s="17">
        <v>4597.6138827154155</v>
      </c>
      <c r="I3829" s="48" t="s">
        <v>327</v>
      </c>
    </row>
    <row r="3830" spans="2:9" x14ac:dyDescent="0.3">
      <c r="B3830" s="16" t="s">
        <v>842</v>
      </c>
      <c r="C3830" s="16" t="s">
        <v>268</v>
      </c>
      <c r="D3830" s="16">
        <v>67</v>
      </c>
      <c r="E3830" s="16" t="s">
        <v>39</v>
      </c>
      <c r="F3830" s="16" t="s">
        <v>160</v>
      </c>
      <c r="G3830" s="87" t="s">
        <v>340</v>
      </c>
      <c r="H3830" s="17">
        <v>4597.6138827154155</v>
      </c>
      <c r="I3830" s="48" t="s">
        <v>327</v>
      </c>
    </row>
    <row r="3831" spans="2:9" x14ac:dyDescent="0.3">
      <c r="B3831" s="16" t="s">
        <v>842</v>
      </c>
      <c r="C3831" s="16" t="s">
        <v>268</v>
      </c>
      <c r="D3831" s="16">
        <v>77</v>
      </c>
      <c r="E3831" s="16" t="s">
        <v>41</v>
      </c>
      <c r="F3831" s="16" t="s">
        <v>160</v>
      </c>
      <c r="G3831" s="87" t="s">
        <v>341</v>
      </c>
      <c r="H3831" s="17">
        <v>843.60156233833413</v>
      </c>
      <c r="I3831" s="48" t="s">
        <v>342</v>
      </c>
    </row>
    <row r="3832" spans="2:9" x14ac:dyDescent="0.3">
      <c r="B3832" s="16" t="s">
        <v>842</v>
      </c>
      <c r="C3832" s="16" t="s">
        <v>268</v>
      </c>
      <c r="D3832" s="16">
        <v>87</v>
      </c>
      <c r="E3832" s="16" t="s">
        <v>43</v>
      </c>
      <c r="F3832" s="16" t="s">
        <v>160</v>
      </c>
      <c r="G3832" s="87" t="s">
        <v>343</v>
      </c>
      <c r="H3832" s="17">
        <v>3622.9549999999999</v>
      </c>
      <c r="I3832" s="48" t="s">
        <v>342</v>
      </c>
    </row>
    <row r="3833" spans="2:9" x14ac:dyDescent="0.3">
      <c r="B3833" s="16" t="s">
        <v>842</v>
      </c>
      <c r="C3833" s="16" t="s">
        <v>268</v>
      </c>
      <c r="D3833" s="16">
        <v>102</v>
      </c>
      <c r="E3833" s="16" t="s">
        <v>45</v>
      </c>
      <c r="F3833" s="16" t="s">
        <v>160</v>
      </c>
      <c r="G3833" s="87" t="s">
        <v>344</v>
      </c>
      <c r="H3833" s="17">
        <v>633.54866879257804</v>
      </c>
      <c r="I3833" s="48" t="s">
        <v>342</v>
      </c>
    </row>
    <row r="3834" spans="2:9" x14ac:dyDescent="0.3">
      <c r="B3834" s="16" t="s">
        <v>842</v>
      </c>
      <c r="C3834" s="16" t="s">
        <v>268</v>
      </c>
      <c r="D3834" s="16">
        <v>113</v>
      </c>
      <c r="E3834" s="16" t="s">
        <v>47</v>
      </c>
      <c r="F3834" s="16" t="s">
        <v>146</v>
      </c>
      <c r="G3834" s="87" t="s">
        <v>345</v>
      </c>
      <c r="H3834" s="17">
        <v>689724</v>
      </c>
      <c r="I3834" s="48" t="s">
        <v>346</v>
      </c>
    </row>
    <row r="3835" spans="2:9" x14ac:dyDescent="0.3">
      <c r="B3835" s="16" t="s">
        <v>842</v>
      </c>
      <c r="C3835" s="16" t="s">
        <v>268</v>
      </c>
      <c r="D3835" s="16">
        <v>114</v>
      </c>
      <c r="E3835" s="16" t="s">
        <v>49</v>
      </c>
      <c r="F3835" s="16" t="s">
        <v>146</v>
      </c>
      <c r="G3835" s="87" t="s">
        <v>347</v>
      </c>
      <c r="H3835" s="17">
        <v>730184</v>
      </c>
      <c r="I3835" s="48" t="s">
        <v>346</v>
      </c>
    </row>
    <row r="3836" spans="2:9" x14ac:dyDescent="0.3">
      <c r="B3836" s="16" t="s">
        <v>842</v>
      </c>
      <c r="C3836" s="16" t="s">
        <v>268</v>
      </c>
      <c r="D3836" s="16">
        <v>118</v>
      </c>
      <c r="E3836" s="16" t="s">
        <v>51</v>
      </c>
      <c r="F3836" s="16" t="s">
        <v>146</v>
      </c>
      <c r="G3836" s="87" t="s">
        <v>348</v>
      </c>
      <c r="H3836" s="17">
        <v>583071</v>
      </c>
      <c r="I3836" s="48" t="s">
        <v>346</v>
      </c>
    </row>
    <row r="3837" spans="2:9" x14ac:dyDescent="0.3">
      <c r="B3837" s="16" t="s">
        <v>842</v>
      </c>
      <c r="C3837" s="16" t="s">
        <v>268</v>
      </c>
      <c r="D3837" s="16">
        <v>131</v>
      </c>
      <c r="E3837" s="16" t="s">
        <v>53</v>
      </c>
      <c r="F3837" s="16" t="s">
        <v>146</v>
      </c>
      <c r="G3837" s="87" t="s">
        <v>349</v>
      </c>
      <c r="H3837" s="17">
        <v>6755.3659155036503</v>
      </c>
      <c r="I3837" s="48" t="s">
        <v>337</v>
      </c>
    </row>
    <row r="3838" spans="2:9" x14ac:dyDescent="0.3">
      <c r="B3838" s="16" t="s">
        <v>842</v>
      </c>
      <c r="C3838" s="16" t="s">
        <v>268</v>
      </c>
      <c r="D3838" s="16">
        <v>137</v>
      </c>
      <c r="E3838" s="16" t="s">
        <v>55</v>
      </c>
      <c r="F3838" s="16" t="s">
        <v>160</v>
      </c>
      <c r="G3838" s="87" t="s">
        <v>350</v>
      </c>
      <c r="H3838" s="17">
        <v>12541.038962027935</v>
      </c>
      <c r="I3838" s="48" t="s">
        <v>351</v>
      </c>
    </row>
    <row r="3839" spans="2:9" x14ac:dyDescent="0.3">
      <c r="B3839" s="16" t="s">
        <v>842</v>
      </c>
      <c r="C3839" s="16" t="s">
        <v>268</v>
      </c>
      <c r="D3839" s="16">
        <v>143</v>
      </c>
      <c r="E3839" s="16" t="s">
        <v>57</v>
      </c>
      <c r="F3839" s="16" t="s">
        <v>335</v>
      </c>
      <c r="G3839" s="87" t="s">
        <v>352</v>
      </c>
      <c r="H3839" s="17">
        <v>2688.02</v>
      </c>
      <c r="I3839" s="48" t="s">
        <v>342</v>
      </c>
    </row>
    <row r="3840" spans="2:9" x14ac:dyDescent="0.3">
      <c r="B3840" s="16" t="s">
        <v>842</v>
      </c>
      <c r="C3840" s="16" t="s">
        <v>268</v>
      </c>
      <c r="D3840" s="16">
        <v>155</v>
      </c>
      <c r="E3840" s="16" t="s">
        <v>59</v>
      </c>
      <c r="F3840" s="16" t="s">
        <v>147</v>
      </c>
      <c r="G3840" s="87" t="s">
        <v>353</v>
      </c>
      <c r="H3840" s="17">
        <v>29478.87589526314</v>
      </c>
      <c r="I3840" s="48" t="s">
        <v>354</v>
      </c>
    </row>
    <row r="3841" spans="2:9" x14ac:dyDescent="0.3">
      <c r="B3841" s="16" t="s">
        <v>842</v>
      </c>
      <c r="C3841" s="16" t="s">
        <v>268</v>
      </c>
      <c r="D3841" s="16">
        <v>156</v>
      </c>
      <c r="E3841" s="16" t="s">
        <v>61</v>
      </c>
      <c r="F3841" s="16" t="s">
        <v>147</v>
      </c>
      <c r="G3841" s="87" t="s">
        <v>355</v>
      </c>
      <c r="H3841" s="17">
        <v>13376.968893648824</v>
      </c>
      <c r="I3841" s="48" t="s">
        <v>354</v>
      </c>
    </row>
    <row r="3842" spans="2:9" x14ac:dyDescent="0.3">
      <c r="B3842" s="16" t="s">
        <v>842</v>
      </c>
      <c r="C3842" s="16" t="s">
        <v>268</v>
      </c>
      <c r="D3842" s="16">
        <v>222</v>
      </c>
      <c r="E3842" s="16" t="s">
        <v>63</v>
      </c>
      <c r="F3842" s="16" t="s">
        <v>146</v>
      </c>
      <c r="G3842" s="87" t="s">
        <v>356</v>
      </c>
      <c r="H3842" s="17">
        <v>41431.376260527679</v>
      </c>
      <c r="I3842" s="48" t="s">
        <v>329</v>
      </c>
    </row>
    <row r="3843" spans="2:9" x14ac:dyDescent="0.3">
      <c r="B3843" s="16" t="s">
        <v>842</v>
      </c>
      <c r="C3843" s="16" t="s">
        <v>268</v>
      </c>
      <c r="D3843" s="16">
        <v>224</v>
      </c>
      <c r="E3843" s="16" t="s">
        <v>65</v>
      </c>
      <c r="F3843" s="16" t="s">
        <v>146</v>
      </c>
      <c r="G3843" s="87" t="s">
        <v>357</v>
      </c>
      <c r="H3843" s="17">
        <v>41431.376260527679</v>
      </c>
      <c r="I3843" s="48" t="s">
        <v>329</v>
      </c>
    </row>
    <row r="3844" spans="2:9" x14ac:dyDescent="0.3">
      <c r="B3844" s="16" t="s">
        <v>842</v>
      </c>
      <c r="C3844" s="16" t="s">
        <v>268</v>
      </c>
      <c r="D3844" s="16">
        <v>229</v>
      </c>
      <c r="E3844" s="16" t="s">
        <v>67</v>
      </c>
      <c r="F3844" s="16" t="s">
        <v>146</v>
      </c>
      <c r="G3844" s="87" t="s">
        <v>358</v>
      </c>
      <c r="H3844" s="17">
        <v>46522.116890236779</v>
      </c>
      <c r="I3844" s="48" t="s">
        <v>329</v>
      </c>
    </row>
    <row r="3845" spans="2:9" x14ac:dyDescent="0.3">
      <c r="B3845" s="16" t="s">
        <v>842</v>
      </c>
      <c r="C3845" s="16" t="s">
        <v>268</v>
      </c>
      <c r="D3845" s="16">
        <v>232</v>
      </c>
      <c r="E3845" s="16" t="s">
        <v>69</v>
      </c>
      <c r="F3845" s="16" t="s">
        <v>146</v>
      </c>
      <c r="G3845" s="87" t="s">
        <v>359</v>
      </c>
      <c r="H3845" s="17">
        <v>39556.011542472843</v>
      </c>
      <c r="I3845" s="48" t="s">
        <v>329</v>
      </c>
    </row>
    <row r="3846" spans="2:9" x14ac:dyDescent="0.3">
      <c r="B3846" s="16" t="s">
        <v>842</v>
      </c>
      <c r="C3846" s="16" t="s">
        <v>268</v>
      </c>
      <c r="D3846" s="16">
        <v>237</v>
      </c>
      <c r="E3846" s="16" t="s">
        <v>70</v>
      </c>
      <c r="F3846" s="16" t="s">
        <v>146</v>
      </c>
      <c r="G3846" s="87" t="s">
        <v>360</v>
      </c>
      <c r="H3846" s="17">
        <v>37819.855147439215</v>
      </c>
      <c r="I3846" s="48" t="s">
        <v>329</v>
      </c>
    </row>
    <row r="3847" spans="2:9" x14ac:dyDescent="0.3">
      <c r="B3847" s="16" t="s">
        <v>842</v>
      </c>
      <c r="C3847" s="16" t="s">
        <v>268</v>
      </c>
      <c r="D3847" s="16">
        <v>238</v>
      </c>
      <c r="E3847" s="16" t="s">
        <v>71</v>
      </c>
      <c r="F3847" s="16" t="s">
        <v>146</v>
      </c>
      <c r="G3847" s="87" t="s">
        <v>361</v>
      </c>
      <c r="H3847" s="17">
        <v>33714.056658044501</v>
      </c>
      <c r="I3847" s="48" t="s">
        <v>329</v>
      </c>
    </row>
    <row r="3848" spans="2:9" x14ac:dyDescent="0.3">
      <c r="B3848" s="16" t="s">
        <v>842</v>
      </c>
      <c r="C3848" s="16" t="s">
        <v>268</v>
      </c>
      <c r="D3848" s="16">
        <v>241</v>
      </c>
      <c r="E3848" s="16" t="s">
        <v>72</v>
      </c>
      <c r="F3848" s="16" t="s">
        <v>146</v>
      </c>
      <c r="G3848" s="87" t="s">
        <v>362</v>
      </c>
      <c r="H3848" s="17">
        <v>35753.983514797903</v>
      </c>
      <c r="I3848" s="48" t="s">
        <v>329</v>
      </c>
    </row>
    <row r="3849" spans="2:9" x14ac:dyDescent="0.3">
      <c r="B3849" s="16" t="s">
        <v>842</v>
      </c>
      <c r="C3849" s="16" t="s">
        <v>268</v>
      </c>
      <c r="D3849" s="16">
        <v>242</v>
      </c>
      <c r="E3849" s="16" t="s">
        <v>73</v>
      </c>
      <c r="F3849" s="16" t="s">
        <v>146</v>
      </c>
      <c r="G3849" s="87" t="s">
        <v>363</v>
      </c>
      <c r="H3849" s="17">
        <v>44692.479393497371</v>
      </c>
      <c r="I3849" s="48" t="s">
        <v>329</v>
      </c>
    </row>
    <row r="3850" spans="2:9" x14ac:dyDescent="0.3">
      <c r="B3850" s="16" t="s">
        <v>842</v>
      </c>
      <c r="C3850" s="16" t="s">
        <v>268</v>
      </c>
      <c r="D3850" s="16">
        <v>245</v>
      </c>
      <c r="E3850" s="16" t="s">
        <v>74</v>
      </c>
      <c r="F3850" s="16" t="s">
        <v>146</v>
      </c>
      <c r="G3850" s="87" t="s">
        <v>364</v>
      </c>
      <c r="H3850" s="17">
        <v>43816.15626813467</v>
      </c>
      <c r="I3850" s="48" t="s">
        <v>329</v>
      </c>
    </row>
    <row r="3851" spans="2:9" x14ac:dyDescent="0.3">
      <c r="B3851" s="16" t="s">
        <v>842</v>
      </c>
      <c r="C3851" s="16" t="s">
        <v>268</v>
      </c>
      <c r="D3851" s="16">
        <v>273</v>
      </c>
      <c r="E3851" s="16" t="s">
        <v>75</v>
      </c>
      <c r="F3851" s="16" t="s">
        <v>146</v>
      </c>
      <c r="G3851" s="87" t="s">
        <v>365</v>
      </c>
      <c r="H3851" s="17">
        <v>595191.22427596105</v>
      </c>
      <c r="I3851" s="48" t="s">
        <v>346</v>
      </c>
    </row>
    <row r="3852" spans="2:9" x14ac:dyDescent="0.3">
      <c r="B3852" s="16" t="s">
        <v>842</v>
      </c>
      <c r="C3852" s="16" t="s">
        <v>268</v>
      </c>
      <c r="D3852" s="16">
        <v>284</v>
      </c>
      <c r="E3852" s="16" t="s">
        <v>76</v>
      </c>
      <c r="F3852" s="16" t="s">
        <v>146</v>
      </c>
      <c r="G3852" s="87" t="s">
        <v>366</v>
      </c>
      <c r="H3852" s="17">
        <v>50009.725814795653</v>
      </c>
      <c r="I3852" s="48" t="s">
        <v>329</v>
      </c>
    </row>
    <row r="3853" spans="2:9" x14ac:dyDescent="0.3">
      <c r="B3853" s="16" t="s">
        <v>842</v>
      </c>
      <c r="C3853" s="16" t="s">
        <v>268</v>
      </c>
      <c r="D3853" s="16">
        <v>304</v>
      </c>
      <c r="E3853" s="16" t="s">
        <v>77</v>
      </c>
      <c r="F3853" s="16" t="s">
        <v>165</v>
      </c>
      <c r="G3853" s="87" t="s">
        <v>367</v>
      </c>
      <c r="H3853" s="17">
        <v>1491.1119185291211</v>
      </c>
      <c r="I3853" s="48" t="s">
        <v>368</v>
      </c>
    </row>
    <row r="3854" spans="2:9" x14ac:dyDescent="0.3">
      <c r="B3854" s="16" t="s">
        <v>842</v>
      </c>
      <c r="C3854" s="16" t="s">
        <v>268</v>
      </c>
      <c r="D3854" s="16">
        <v>305</v>
      </c>
      <c r="E3854" s="16" t="s">
        <v>78</v>
      </c>
      <c r="F3854" s="16" t="s">
        <v>165</v>
      </c>
      <c r="G3854" s="87" t="s">
        <v>369</v>
      </c>
      <c r="H3854" s="17">
        <v>10741.705465751824</v>
      </c>
      <c r="I3854" s="48" t="s">
        <v>368</v>
      </c>
    </row>
    <row r="3855" spans="2:9" x14ac:dyDescent="0.3">
      <c r="B3855" s="16" t="s">
        <v>842</v>
      </c>
      <c r="C3855" s="16" t="s">
        <v>268</v>
      </c>
      <c r="D3855" s="20">
        <v>426</v>
      </c>
      <c r="E3855" s="20" t="s">
        <v>79</v>
      </c>
      <c r="F3855" s="20" t="s">
        <v>146</v>
      </c>
      <c r="G3855" s="88" t="s">
        <v>370</v>
      </c>
      <c r="H3855" s="21">
        <v>66457.20292131562</v>
      </c>
      <c r="I3855" s="49" t="s">
        <v>329</v>
      </c>
    </row>
    <row r="3856" spans="2:9" x14ac:dyDescent="0.3">
      <c r="B3856" s="16" t="s">
        <v>304</v>
      </c>
      <c r="C3856" s="16" t="s">
        <v>262</v>
      </c>
      <c r="D3856" s="16">
        <v>4</v>
      </c>
      <c r="E3856" s="16" t="s">
        <v>5</v>
      </c>
      <c r="F3856" s="16" t="s">
        <v>160</v>
      </c>
      <c r="G3856" s="87" t="s">
        <v>326</v>
      </c>
      <c r="H3856" s="17">
        <v>3826.4966353131344</v>
      </c>
      <c r="I3856" s="48" t="s">
        <v>327</v>
      </c>
    </row>
    <row r="3857" spans="2:9" x14ac:dyDescent="0.3">
      <c r="B3857" s="16" t="s">
        <v>304</v>
      </c>
      <c r="C3857" s="16" t="s">
        <v>262</v>
      </c>
      <c r="D3857" s="16">
        <v>17</v>
      </c>
      <c r="E3857" s="16" t="s">
        <v>9</v>
      </c>
      <c r="F3857" s="16" t="s">
        <v>146</v>
      </c>
      <c r="G3857" s="87" t="s">
        <v>328</v>
      </c>
      <c r="H3857" s="17">
        <v>80931.005444288414</v>
      </c>
      <c r="I3857" s="48" t="s">
        <v>329</v>
      </c>
    </row>
    <row r="3858" spans="2:9" x14ac:dyDescent="0.3">
      <c r="B3858" s="16" t="s">
        <v>304</v>
      </c>
      <c r="C3858" s="16" t="s">
        <v>262</v>
      </c>
      <c r="D3858" s="16">
        <v>21</v>
      </c>
      <c r="E3858" s="16" t="s">
        <v>13</v>
      </c>
      <c r="F3858" s="16" t="s">
        <v>146</v>
      </c>
      <c r="G3858" s="87" t="s">
        <v>330</v>
      </c>
      <c r="H3858" s="17">
        <v>85899.748283612804</v>
      </c>
      <c r="I3858" s="48" t="s">
        <v>329</v>
      </c>
    </row>
    <row r="3859" spans="2:9" x14ac:dyDescent="0.3">
      <c r="B3859" s="16" t="s">
        <v>304</v>
      </c>
      <c r="C3859" s="16" t="s">
        <v>262</v>
      </c>
      <c r="D3859" s="16">
        <v>28</v>
      </c>
      <c r="E3859" s="16" t="s">
        <v>17</v>
      </c>
      <c r="F3859" s="16" t="s">
        <v>146</v>
      </c>
      <c r="G3859" s="87" t="s">
        <v>331</v>
      </c>
      <c r="H3859" s="17">
        <v>68371.982130976452</v>
      </c>
      <c r="I3859" s="48" t="s">
        <v>329</v>
      </c>
    </row>
    <row r="3860" spans="2:9" x14ac:dyDescent="0.3">
      <c r="B3860" s="16" t="s">
        <v>304</v>
      </c>
      <c r="C3860" s="16" t="s">
        <v>262</v>
      </c>
      <c r="D3860" s="16">
        <v>29</v>
      </c>
      <c r="E3860" s="16" t="s">
        <v>21</v>
      </c>
      <c r="F3860" s="16" t="s">
        <v>146</v>
      </c>
      <c r="G3860" s="87" t="s">
        <v>332</v>
      </c>
      <c r="H3860" s="17">
        <v>68371.982130976452</v>
      </c>
      <c r="I3860" s="48" t="s">
        <v>329</v>
      </c>
    </row>
    <row r="3861" spans="2:9" x14ac:dyDescent="0.3">
      <c r="B3861" s="16" t="s">
        <v>304</v>
      </c>
      <c r="C3861" s="16" t="s">
        <v>262</v>
      </c>
      <c r="D3861" s="16">
        <v>30</v>
      </c>
      <c r="E3861" s="16" t="s">
        <v>25</v>
      </c>
      <c r="F3861" s="16" t="s">
        <v>146</v>
      </c>
      <c r="G3861" s="87" t="s">
        <v>333</v>
      </c>
      <c r="H3861" s="17">
        <v>68371.982130976452</v>
      </c>
      <c r="I3861" s="48" t="s">
        <v>329</v>
      </c>
    </row>
    <row r="3862" spans="2:9" x14ac:dyDescent="0.3">
      <c r="B3862" s="16" t="s">
        <v>304</v>
      </c>
      <c r="C3862" s="16" t="s">
        <v>262</v>
      </c>
      <c r="D3862" s="16">
        <v>31</v>
      </c>
      <c r="E3862" s="16" t="s">
        <v>29</v>
      </c>
      <c r="F3862" s="16" t="s">
        <v>146</v>
      </c>
      <c r="G3862" s="87" t="s">
        <v>334</v>
      </c>
      <c r="H3862" s="17">
        <v>68371.982130976452</v>
      </c>
      <c r="I3862" s="48" t="s">
        <v>329</v>
      </c>
    </row>
    <row r="3863" spans="2:9" x14ac:dyDescent="0.3">
      <c r="B3863" s="16" t="s">
        <v>304</v>
      </c>
      <c r="C3863" s="16" t="s">
        <v>262</v>
      </c>
      <c r="D3863" s="16">
        <v>39</v>
      </c>
      <c r="E3863" s="16" t="s">
        <v>33</v>
      </c>
      <c r="F3863" s="16" t="s">
        <v>335</v>
      </c>
      <c r="G3863" s="87" t="s">
        <v>336</v>
      </c>
      <c r="H3863" s="17">
        <v>91.872976450849634</v>
      </c>
      <c r="I3863" s="48" t="s">
        <v>337</v>
      </c>
    </row>
    <row r="3864" spans="2:9" x14ac:dyDescent="0.3">
      <c r="B3864" s="16" t="s">
        <v>304</v>
      </c>
      <c r="C3864" s="16" t="s">
        <v>262</v>
      </c>
      <c r="D3864" s="16">
        <v>45</v>
      </c>
      <c r="E3864" s="16" t="s">
        <v>35</v>
      </c>
      <c r="F3864" s="16" t="s">
        <v>160</v>
      </c>
      <c r="G3864" s="87" t="s">
        <v>338</v>
      </c>
      <c r="H3864" s="17">
        <v>9520</v>
      </c>
      <c r="I3864" s="48" t="s">
        <v>327</v>
      </c>
    </row>
    <row r="3865" spans="2:9" x14ac:dyDescent="0.3">
      <c r="B3865" s="16" t="s">
        <v>304</v>
      </c>
      <c r="C3865" s="16" t="s">
        <v>262</v>
      </c>
      <c r="D3865" s="16">
        <v>66</v>
      </c>
      <c r="E3865" s="16" t="s">
        <v>37</v>
      </c>
      <c r="F3865" s="16" t="s">
        <v>160</v>
      </c>
      <c r="G3865" s="87" t="s">
        <v>339</v>
      </c>
      <c r="H3865" s="17">
        <v>4597.6138827154155</v>
      </c>
      <c r="I3865" s="48" t="s">
        <v>327</v>
      </c>
    </row>
    <row r="3866" spans="2:9" x14ac:dyDescent="0.3">
      <c r="B3866" s="16" t="s">
        <v>304</v>
      </c>
      <c r="C3866" s="16" t="s">
        <v>262</v>
      </c>
      <c r="D3866" s="16">
        <v>67</v>
      </c>
      <c r="E3866" s="16" t="s">
        <v>39</v>
      </c>
      <c r="F3866" s="16" t="s">
        <v>160</v>
      </c>
      <c r="G3866" s="87" t="s">
        <v>340</v>
      </c>
      <c r="H3866" s="17">
        <v>6652.0342209945611</v>
      </c>
      <c r="I3866" s="48" t="s">
        <v>327</v>
      </c>
    </row>
    <row r="3867" spans="2:9" x14ac:dyDescent="0.3">
      <c r="B3867" s="16" t="s">
        <v>304</v>
      </c>
      <c r="C3867" s="16" t="s">
        <v>262</v>
      </c>
      <c r="D3867" s="16">
        <v>77</v>
      </c>
      <c r="E3867" s="16" t="s">
        <v>41</v>
      </c>
      <c r="F3867" s="16" t="s">
        <v>160</v>
      </c>
      <c r="G3867" s="87" t="s">
        <v>341</v>
      </c>
      <c r="H3867" s="17">
        <v>1725</v>
      </c>
      <c r="I3867" s="48" t="s">
        <v>342</v>
      </c>
    </row>
    <row r="3868" spans="2:9" x14ac:dyDescent="0.3">
      <c r="B3868" s="16" t="s">
        <v>304</v>
      </c>
      <c r="C3868" s="16" t="s">
        <v>262</v>
      </c>
      <c r="D3868" s="16">
        <v>87</v>
      </c>
      <c r="E3868" s="16" t="s">
        <v>43</v>
      </c>
      <c r="F3868" s="16" t="s">
        <v>160</v>
      </c>
      <c r="G3868" s="87" t="s">
        <v>343</v>
      </c>
      <c r="H3868" s="17">
        <v>3622.9549999999999</v>
      </c>
      <c r="I3868" s="48" t="s">
        <v>342</v>
      </c>
    </row>
    <row r="3869" spans="2:9" x14ac:dyDescent="0.3">
      <c r="B3869" s="16" t="s">
        <v>304</v>
      </c>
      <c r="C3869" s="16" t="s">
        <v>262</v>
      </c>
      <c r="D3869" s="16">
        <v>102</v>
      </c>
      <c r="E3869" s="16" t="s">
        <v>45</v>
      </c>
      <c r="F3869" s="16" t="s">
        <v>160</v>
      </c>
      <c r="G3869" s="87" t="s">
        <v>344</v>
      </c>
      <c r="H3869" s="17">
        <v>809.65154427166351</v>
      </c>
      <c r="I3869" s="48" t="s">
        <v>342</v>
      </c>
    </row>
    <row r="3870" spans="2:9" x14ac:dyDescent="0.3">
      <c r="B3870" s="16" t="s">
        <v>304</v>
      </c>
      <c r="C3870" s="16" t="s">
        <v>262</v>
      </c>
      <c r="D3870" s="16">
        <v>113</v>
      </c>
      <c r="E3870" s="16" t="s">
        <v>47</v>
      </c>
      <c r="F3870" s="16" t="s">
        <v>146</v>
      </c>
      <c r="G3870" s="87" t="s">
        <v>345</v>
      </c>
      <c r="H3870" s="17">
        <v>689724</v>
      </c>
      <c r="I3870" s="48" t="s">
        <v>346</v>
      </c>
    </row>
    <row r="3871" spans="2:9" x14ac:dyDescent="0.3">
      <c r="B3871" s="16" t="s">
        <v>304</v>
      </c>
      <c r="C3871" s="16" t="s">
        <v>262</v>
      </c>
      <c r="D3871" s="16">
        <v>114</v>
      </c>
      <c r="E3871" s="16" t="s">
        <v>49</v>
      </c>
      <c r="F3871" s="16" t="s">
        <v>146</v>
      </c>
      <c r="G3871" s="87" t="s">
        <v>347</v>
      </c>
      <c r="H3871" s="17">
        <v>730184</v>
      </c>
      <c r="I3871" s="48" t="s">
        <v>346</v>
      </c>
    </row>
    <row r="3872" spans="2:9" x14ac:dyDescent="0.3">
      <c r="B3872" s="16" t="s">
        <v>304</v>
      </c>
      <c r="C3872" s="16" t="s">
        <v>262</v>
      </c>
      <c r="D3872" s="16">
        <v>118</v>
      </c>
      <c r="E3872" s="16" t="s">
        <v>51</v>
      </c>
      <c r="F3872" s="16" t="s">
        <v>146</v>
      </c>
      <c r="G3872" s="87" t="s">
        <v>348</v>
      </c>
      <c r="H3872" s="17">
        <v>583071</v>
      </c>
      <c r="I3872" s="48" t="s">
        <v>346</v>
      </c>
    </row>
    <row r="3873" spans="2:9" x14ac:dyDescent="0.3">
      <c r="B3873" s="16" t="s">
        <v>304</v>
      </c>
      <c r="C3873" s="16" t="s">
        <v>262</v>
      </c>
      <c r="D3873" s="16">
        <v>131</v>
      </c>
      <c r="E3873" s="16" t="s">
        <v>53</v>
      </c>
      <c r="F3873" s="16" t="s">
        <v>146</v>
      </c>
      <c r="G3873" s="87" t="s">
        <v>349</v>
      </c>
      <c r="H3873" s="17">
        <v>8106.4390986043773</v>
      </c>
      <c r="I3873" s="48" t="s">
        <v>337</v>
      </c>
    </row>
    <row r="3874" spans="2:9" x14ac:dyDescent="0.3">
      <c r="B3874" s="16" t="s">
        <v>304</v>
      </c>
      <c r="C3874" s="16" t="s">
        <v>262</v>
      </c>
      <c r="D3874" s="16">
        <v>137</v>
      </c>
      <c r="E3874" s="16" t="s">
        <v>55</v>
      </c>
      <c r="F3874" s="16" t="s">
        <v>160</v>
      </c>
      <c r="G3874" s="87" t="s">
        <v>350</v>
      </c>
      <c r="H3874" s="17">
        <v>16309.421831350233</v>
      </c>
      <c r="I3874" s="48" t="s">
        <v>351</v>
      </c>
    </row>
    <row r="3875" spans="2:9" x14ac:dyDescent="0.3">
      <c r="B3875" s="16" t="s">
        <v>304</v>
      </c>
      <c r="C3875" s="16" t="s">
        <v>262</v>
      </c>
      <c r="D3875" s="16">
        <v>143</v>
      </c>
      <c r="E3875" s="16" t="s">
        <v>57</v>
      </c>
      <c r="F3875" s="16" t="s">
        <v>335</v>
      </c>
      <c r="G3875" s="87" t="s">
        <v>352</v>
      </c>
      <c r="H3875" s="17">
        <v>2688.02</v>
      </c>
      <c r="I3875" s="48" t="s">
        <v>342</v>
      </c>
    </row>
    <row r="3876" spans="2:9" x14ac:dyDescent="0.3">
      <c r="B3876" s="16" t="s">
        <v>304</v>
      </c>
      <c r="C3876" s="16" t="s">
        <v>262</v>
      </c>
      <c r="D3876" s="16">
        <v>155</v>
      </c>
      <c r="E3876" s="16" t="s">
        <v>59</v>
      </c>
      <c r="F3876" s="16" t="s">
        <v>147</v>
      </c>
      <c r="G3876" s="87" t="s">
        <v>353</v>
      </c>
      <c r="H3876" s="17">
        <v>28487.989310548404</v>
      </c>
      <c r="I3876" s="48" t="s">
        <v>354</v>
      </c>
    </row>
    <row r="3877" spans="2:9" x14ac:dyDescent="0.3">
      <c r="B3877" s="16" t="s">
        <v>304</v>
      </c>
      <c r="C3877" s="16" t="s">
        <v>262</v>
      </c>
      <c r="D3877" s="16">
        <v>156</v>
      </c>
      <c r="E3877" s="16" t="s">
        <v>61</v>
      </c>
      <c r="F3877" s="16" t="s">
        <v>147</v>
      </c>
      <c r="G3877" s="87" t="s">
        <v>355</v>
      </c>
      <c r="H3877" s="17">
        <v>19941.592517383888</v>
      </c>
      <c r="I3877" s="48" t="s">
        <v>354</v>
      </c>
    </row>
    <row r="3878" spans="2:9" x14ac:dyDescent="0.3">
      <c r="B3878" s="16" t="s">
        <v>304</v>
      </c>
      <c r="C3878" s="16" t="s">
        <v>262</v>
      </c>
      <c r="D3878" s="16">
        <v>222</v>
      </c>
      <c r="E3878" s="16" t="s">
        <v>63</v>
      </c>
      <c r="F3878" s="16" t="s">
        <v>146</v>
      </c>
      <c r="G3878" s="87" t="s">
        <v>356</v>
      </c>
      <c r="H3878" s="17">
        <v>72088.599512231158</v>
      </c>
      <c r="I3878" s="48" t="s">
        <v>329</v>
      </c>
    </row>
    <row r="3879" spans="2:9" x14ac:dyDescent="0.3">
      <c r="B3879" s="16" t="s">
        <v>304</v>
      </c>
      <c r="C3879" s="16" t="s">
        <v>262</v>
      </c>
      <c r="D3879" s="16">
        <v>224</v>
      </c>
      <c r="E3879" s="16" t="s">
        <v>65</v>
      </c>
      <c r="F3879" s="16" t="s">
        <v>146</v>
      </c>
      <c r="G3879" s="87" t="s">
        <v>357</v>
      </c>
      <c r="H3879" s="17">
        <v>73341.46921883084</v>
      </c>
      <c r="I3879" s="48" t="s">
        <v>329</v>
      </c>
    </row>
    <row r="3880" spans="2:9" x14ac:dyDescent="0.3">
      <c r="B3880" s="16" t="s">
        <v>304</v>
      </c>
      <c r="C3880" s="16" t="s">
        <v>262</v>
      </c>
      <c r="D3880" s="16">
        <v>229</v>
      </c>
      <c r="E3880" s="16" t="s">
        <v>67</v>
      </c>
      <c r="F3880" s="16" t="s">
        <v>146</v>
      </c>
      <c r="G3880" s="87" t="s">
        <v>358</v>
      </c>
      <c r="H3880" s="17">
        <v>32774.484888564744</v>
      </c>
      <c r="I3880" s="48" t="s">
        <v>329</v>
      </c>
    </row>
    <row r="3881" spans="2:9" x14ac:dyDescent="0.3">
      <c r="B3881" s="16" t="s">
        <v>304</v>
      </c>
      <c r="C3881" s="16" t="s">
        <v>262</v>
      </c>
      <c r="D3881" s="16">
        <v>232</v>
      </c>
      <c r="E3881" s="16" t="s">
        <v>69</v>
      </c>
      <c r="F3881" s="16" t="s">
        <v>146</v>
      </c>
      <c r="G3881" s="87" t="s">
        <v>359</v>
      </c>
      <c r="H3881" s="17">
        <v>67765.279728031936</v>
      </c>
      <c r="I3881" s="48" t="s">
        <v>329</v>
      </c>
    </row>
    <row r="3882" spans="2:9" x14ac:dyDescent="0.3">
      <c r="B3882" s="16" t="s">
        <v>304</v>
      </c>
      <c r="C3882" s="16" t="s">
        <v>262</v>
      </c>
      <c r="D3882" s="16">
        <v>237</v>
      </c>
      <c r="E3882" s="16" t="s">
        <v>70</v>
      </c>
      <c r="F3882" s="16" t="s">
        <v>146</v>
      </c>
      <c r="G3882" s="87" t="s">
        <v>360</v>
      </c>
      <c r="H3882" s="17">
        <v>65182.319414677419</v>
      </c>
      <c r="I3882" s="48" t="s">
        <v>329</v>
      </c>
    </row>
    <row r="3883" spans="2:9" x14ac:dyDescent="0.3">
      <c r="B3883" s="16" t="s">
        <v>304</v>
      </c>
      <c r="C3883" s="16" t="s">
        <v>262</v>
      </c>
      <c r="D3883" s="16">
        <v>238</v>
      </c>
      <c r="E3883" s="16" t="s">
        <v>71</v>
      </c>
      <c r="F3883" s="16" t="s">
        <v>146</v>
      </c>
      <c r="G3883" s="87" t="s">
        <v>361</v>
      </c>
      <c r="H3883" s="17">
        <v>62599.359101322894</v>
      </c>
      <c r="I3883" s="48" t="s">
        <v>329</v>
      </c>
    </row>
    <row r="3884" spans="2:9" x14ac:dyDescent="0.3">
      <c r="B3884" s="16" t="s">
        <v>304</v>
      </c>
      <c r="C3884" s="16" t="s">
        <v>262</v>
      </c>
      <c r="D3884" s="16">
        <v>241</v>
      </c>
      <c r="E3884" s="16" t="s">
        <v>72</v>
      </c>
      <c r="F3884" s="16" t="s">
        <v>146</v>
      </c>
      <c r="G3884" s="87" t="s">
        <v>362</v>
      </c>
      <c r="H3884" s="17">
        <v>52737.125684326922</v>
      </c>
      <c r="I3884" s="48" t="s">
        <v>329</v>
      </c>
    </row>
    <row r="3885" spans="2:9" x14ac:dyDescent="0.3">
      <c r="B3885" s="16" t="s">
        <v>304</v>
      </c>
      <c r="C3885" s="16" t="s">
        <v>262</v>
      </c>
      <c r="D3885" s="16">
        <v>242</v>
      </c>
      <c r="E3885" s="16" t="s">
        <v>73</v>
      </c>
      <c r="F3885" s="16" t="s">
        <v>146</v>
      </c>
      <c r="G3885" s="87" t="s">
        <v>363</v>
      </c>
      <c r="H3885" s="17">
        <v>52737.125684326922</v>
      </c>
      <c r="I3885" s="48" t="s">
        <v>329</v>
      </c>
    </row>
    <row r="3886" spans="2:9" x14ac:dyDescent="0.3">
      <c r="B3886" s="16" t="s">
        <v>304</v>
      </c>
      <c r="C3886" s="16" t="s">
        <v>262</v>
      </c>
      <c r="D3886" s="16">
        <v>245</v>
      </c>
      <c r="E3886" s="16" t="s">
        <v>74</v>
      </c>
      <c r="F3886" s="16" t="s">
        <v>146</v>
      </c>
      <c r="G3886" s="87" t="s">
        <v>364</v>
      </c>
      <c r="H3886" s="17">
        <v>37556.705372686876</v>
      </c>
      <c r="I3886" s="48" t="s">
        <v>329</v>
      </c>
    </row>
    <row r="3887" spans="2:9" x14ac:dyDescent="0.3">
      <c r="B3887" s="16" t="s">
        <v>304</v>
      </c>
      <c r="C3887" s="16" t="s">
        <v>262</v>
      </c>
      <c r="D3887" s="16">
        <v>273</v>
      </c>
      <c r="E3887" s="16" t="s">
        <v>75</v>
      </c>
      <c r="F3887" s="16" t="s">
        <v>146</v>
      </c>
      <c r="G3887" s="87" t="s">
        <v>365</v>
      </c>
      <c r="H3887" s="17">
        <v>503842.59372951876</v>
      </c>
      <c r="I3887" s="48" t="s">
        <v>346</v>
      </c>
    </row>
    <row r="3888" spans="2:9" x14ac:dyDescent="0.3">
      <c r="B3888" s="16" t="s">
        <v>304</v>
      </c>
      <c r="C3888" s="16" t="s">
        <v>262</v>
      </c>
      <c r="D3888" s="16">
        <v>284</v>
      </c>
      <c r="E3888" s="16" t="s">
        <v>76</v>
      </c>
      <c r="F3888" s="16" t="s">
        <v>146</v>
      </c>
      <c r="G3888" s="87" t="s">
        <v>366</v>
      </c>
      <c r="H3888" s="17">
        <v>67015.133840809984</v>
      </c>
      <c r="I3888" s="48" t="s">
        <v>329</v>
      </c>
    </row>
    <row r="3889" spans="2:9" x14ac:dyDescent="0.3">
      <c r="B3889" s="16" t="s">
        <v>304</v>
      </c>
      <c r="C3889" s="16" t="s">
        <v>262</v>
      </c>
      <c r="D3889" s="16">
        <v>304</v>
      </c>
      <c r="E3889" s="16" t="s">
        <v>77</v>
      </c>
      <c r="F3889" s="16" t="s">
        <v>165</v>
      </c>
      <c r="G3889" s="87" t="s">
        <v>367</v>
      </c>
      <c r="H3889" s="17">
        <v>1491.1119185291211</v>
      </c>
      <c r="I3889" s="48" t="s">
        <v>368</v>
      </c>
    </row>
    <row r="3890" spans="2:9" x14ac:dyDescent="0.3">
      <c r="B3890" s="16" t="s">
        <v>304</v>
      </c>
      <c r="C3890" s="16" t="s">
        <v>262</v>
      </c>
      <c r="D3890" s="16">
        <v>305</v>
      </c>
      <c r="E3890" s="16" t="s">
        <v>78</v>
      </c>
      <c r="F3890" s="16" t="s">
        <v>165</v>
      </c>
      <c r="G3890" s="87" t="s">
        <v>369</v>
      </c>
      <c r="H3890" s="17">
        <v>13523.880103466117</v>
      </c>
      <c r="I3890" s="48" t="s">
        <v>368</v>
      </c>
    </row>
    <row r="3891" spans="2:9" x14ac:dyDescent="0.3">
      <c r="B3891" s="16" t="s">
        <v>304</v>
      </c>
      <c r="C3891" s="16" t="s">
        <v>262</v>
      </c>
      <c r="D3891" s="20">
        <v>426</v>
      </c>
      <c r="E3891" s="20" t="s">
        <v>79</v>
      </c>
      <c r="F3891" s="20" t="s">
        <v>146</v>
      </c>
      <c r="G3891" s="88" t="s">
        <v>370</v>
      </c>
      <c r="H3891" s="21">
        <v>66457.20292131562</v>
      </c>
      <c r="I3891" s="49" t="s">
        <v>329</v>
      </c>
    </row>
    <row r="3892" spans="2:9" x14ac:dyDescent="0.3">
      <c r="B3892" s="16" t="s">
        <v>304</v>
      </c>
      <c r="C3892" s="16" t="s">
        <v>270</v>
      </c>
      <c r="D3892" s="16">
        <v>4</v>
      </c>
      <c r="E3892" s="16" t="s">
        <v>5</v>
      </c>
      <c r="F3892" s="16" t="s">
        <v>160</v>
      </c>
      <c r="G3892" s="87" t="s">
        <v>326</v>
      </c>
      <c r="H3892" s="17">
        <v>3826.4966353131344</v>
      </c>
      <c r="I3892" s="48" t="s">
        <v>327</v>
      </c>
    </row>
    <row r="3893" spans="2:9" x14ac:dyDescent="0.3">
      <c r="B3893" s="16" t="s">
        <v>304</v>
      </c>
      <c r="C3893" s="16" t="s">
        <v>270</v>
      </c>
      <c r="D3893" s="16">
        <v>17</v>
      </c>
      <c r="E3893" s="16" t="s">
        <v>9</v>
      </c>
      <c r="F3893" s="16" t="s">
        <v>146</v>
      </c>
      <c r="G3893" s="87" t="s">
        <v>328</v>
      </c>
      <c r="H3893" s="17">
        <v>105062.44919074718</v>
      </c>
      <c r="I3893" s="48" t="s">
        <v>329</v>
      </c>
    </row>
    <row r="3894" spans="2:9" x14ac:dyDescent="0.3">
      <c r="B3894" s="16" t="s">
        <v>304</v>
      </c>
      <c r="C3894" s="16" t="s">
        <v>270</v>
      </c>
      <c r="D3894" s="16">
        <v>21</v>
      </c>
      <c r="E3894" s="16" t="s">
        <v>13</v>
      </c>
      <c r="F3894" s="16" t="s">
        <v>146</v>
      </c>
      <c r="G3894" s="87" t="s">
        <v>330</v>
      </c>
      <c r="H3894" s="17">
        <v>108980.71924858892</v>
      </c>
      <c r="I3894" s="48" t="s">
        <v>329</v>
      </c>
    </row>
    <row r="3895" spans="2:9" x14ac:dyDescent="0.3">
      <c r="B3895" s="16" t="s">
        <v>304</v>
      </c>
      <c r="C3895" s="16" t="s">
        <v>270</v>
      </c>
      <c r="D3895" s="16">
        <v>28</v>
      </c>
      <c r="E3895" s="16" t="s">
        <v>17</v>
      </c>
      <c r="F3895" s="16" t="s">
        <v>146</v>
      </c>
      <c r="G3895" s="87" t="s">
        <v>331</v>
      </c>
      <c r="H3895" s="17">
        <v>81769.08488250339</v>
      </c>
      <c r="I3895" s="48" t="s">
        <v>329</v>
      </c>
    </row>
    <row r="3896" spans="2:9" x14ac:dyDescent="0.3">
      <c r="B3896" s="16" t="s">
        <v>304</v>
      </c>
      <c r="C3896" s="16" t="s">
        <v>270</v>
      </c>
      <c r="D3896" s="16">
        <v>29</v>
      </c>
      <c r="E3896" s="16" t="s">
        <v>21</v>
      </c>
      <c r="F3896" s="16" t="s">
        <v>146</v>
      </c>
      <c r="G3896" s="87" t="s">
        <v>332</v>
      </c>
      <c r="H3896" s="17">
        <v>81601.957543594923</v>
      </c>
      <c r="I3896" s="48" t="s">
        <v>329</v>
      </c>
    </row>
    <row r="3897" spans="2:9" x14ac:dyDescent="0.3">
      <c r="B3897" s="16" t="s">
        <v>304</v>
      </c>
      <c r="C3897" s="16" t="s">
        <v>270</v>
      </c>
      <c r="D3897" s="16">
        <v>30</v>
      </c>
      <c r="E3897" s="16" t="s">
        <v>25</v>
      </c>
      <c r="F3897" s="16" t="s">
        <v>146</v>
      </c>
      <c r="G3897" s="87" t="s">
        <v>333</v>
      </c>
      <c r="H3897" s="17">
        <v>81936.212221411843</v>
      </c>
      <c r="I3897" s="48" t="s">
        <v>329</v>
      </c>
    </row>
    <row r="3898" spans="2:9" x14ac:dyDescent="0.3">
      <c r="B3898" s="16" t="s">
        <v>304</v>
      </c>
      <c r="C3898" s="16" t="s">
        <v>270</v>
      </c>
      <c r="D3898" s="16">
        <v>31</v>
      </c>
      <c r="E3898" s="16" t="s">
        <v>29</v>
      </c>
      <c r="F3898" s="16" t="s">
        <v>146</v>
      </c>
      <c r="G3898" s="87" t="s">
        <v>334</v>
      </c>
      <c r="H3898" s="17">
        <v>81601.957543594923</v>
      </c>
      <c r="I3898" s="48" t="s">
        <v>329</v>
      </c>
    </row>
    <row r="3899" spans="2:9" x14ac:dyDescent="0.3">
      <c r="B3899" s="16" t="s">
        <v>304</v>
      </c>
      <c r="C3899" s="16" t="s">
        <v>270</v>
      </c>
      <c r="D3899" s="16">
        <v>39</v>
      </c>
      <c r="E3899" s="16" t="s">
        <v>33</v>
      </c>
      <c r="F3899" s="16" t="s">
        <v>335</v>
      </c>
      <c r="G3899" s="87" t="s">
        <v>336</v>
      </c>
      <c r="H3899" s="17">
        <v>107.00499610157785</v>
      </c>
      <c r="I3899" s="48" t="s">
        <v>337</v>
      </c>
    </row>
    <row r="3900" spans="2:9" x14ac:dyDescent="0.3">
      <c r="B3900" s="16" t="s">
        <v>304</v>
      </c>
      <c r="C3900" s="16" t="s">
        <v>270</v>
      </c>
      <c r="D3900" s="16">
        <v>45</v>
      </c>
      <c r="E3900" s="16" t="s">
        <v>35</v>
      </c>
      <c r="F3900" s="16" t="s">
        <v>160</v>
      </c>
      <c r="G3900" s="87" t="s">
        <v>338</v>
      </c>
      <c r="H3900" s="17">
        <v>9520</v>
      </c>
      <c r="I3900" s="48" t="s">
        <v>327</v>
      </c>
    </row>
    <row r="3901" spans="2:9" x14ac:dyDescent="0.3">
      <c r="B3901" s="16" t="s">
        <v>304</v>
      </c>
      <c r="C3901" s="16" t="s">
        <v>270</v>
      </c>
      <c r="D3901" s="16">
        <v>66</v>
      </c>
      <c r="E3901" s="16" t="s">
        <v>37</v>
      </c>
      <c r="F3901" s="16" t="s">
        <v>160</v>
      </c>
      <c r="G3901" s="87" t="s">
        <v>339</v>
      </c>
      <c r="H3901" s="17">
        <v>4597.6138827154155</v>
      </c>
      <c r="I3901" s="48" t="s">
        <v>327</v>
      </c>
    </row>
    <row r="3902" spans="2:9" x14ac:dyDescent="0.3">
      <c r="B3902" s="16" t="s">
        <v>304</v>
      </c>
      <c r="C3902" s="16" t="s">
        <v>270</v>
      </c>
      <c r="D3902" s="16">
        <v>67</v>
      </c>
      <c r="E3902" s="16" t="s">
        <v>39</v>
      </c>
      <c r="F3902" s="16" t="s">
        <v>160</v>
      </c>
      <c r="G3902" s="87" t="s">
        <v>340</v>
      </c>
      <c r="H3902" s="17">
        <v>4597.6138827154155</v>
      </c>
      <c r="I3902" s="48" t="s">
        <v>327</v>
      </c>
    </row>
    <row r="3903" spans="2:9" x14ac:dyDescent="0.3">
      <c r="B3903" s="16" t="s">
        <v>304</v>
      </c>
      <c r="C3903" s="16" t="s">
        <v>270</v>
      </c>
      <c r="D3903" s="16">
        <v>77</v>
      </c>
      <c r="E3903" s="16" t="s">
        <v>41</v>
      </c>
      <c r="F3903" s="16" t="s">
        <v>160</v>
      </c>
      <c r="G3903" s="87" t="s">
        <v>341</v>
      </c>
      <c r="H3903" s="17">
        <v>1725</v>
      </c>
      <c r="I3903" s="48" t="s">
        <v>342</v>
      </c>
    </row>
    <row r="3904" spans="2:9" x14ac:dyDescent="0.3">
      <c r="B3904" s="16" t="s">
        <v>304</v>
      </c>
      <c r="C3904" s="16" t="s">
        <v>270</v>
      </c>
      <c r="D3904" s="16">
        <v>87</v>
      </c>
      <c r="E3904" s="16" t="s">
        <v>43</v>
      </c>
      <c r="F3904" s="16" t="s">
        <v>160</v>
      </c>
      <c r="G3904" s="87" t="s">
        <v>343</v>
      </c>
      <c r="H3904" s="17">
        <v>3622.9549999999999</v>
      </c>
      <c r="I3904" s="48" t="s">
        <v>342</v>
      </c>
    </row>
    <row r="3905" spans="2:9" x14ac:dyDescent="0.3">
      <c r="B3905" s="16" t="s">
        <v>304</v>
      </c>
      <c r="C3905" s="16" t="s">
        <v>270</v>
      </c>
      <c r="D3905" s="16">
        <v>102</v>
      </c>
      <c r="E3905" s="16" t="s">
        <v>45</v>
      </c>
      <c r="F3905" s="16" t="s">
        <v>160</v>
      </c>
      <c r="G3905" s="87" t="s">
        <v>344</v>
      </c>
      <c r="H3905" s="17">
        <v>764.54385377337906</v>
      </c>
      <c r="I3905" s="48" t="s">
        <v>342</v>
      </c>
    </row>
    <row r="3906" spans="2:9" x14ac:dyDescent="0.3">
      <c r="B3906" s="16" t="s">
        <v>304</v>
      </c>
      <c r="C3906" s="16" t="s">
        <v>270</v>
      </c>
      <c r="D3906" s="16">
        <v>113</v>
      </c>
      <c r="E3906" s="16" t="s">
        <v>47</v>
      </c>
      <c r="F3906" s="16" t="s">
        <v>146</v>
      </c>
      <c r="G3906" s="87" t="s">
        <v>345</v>
      </c>
      <c r="H3906" s="17">
        <v>689724</v>
      </c>
      <c r="I3906" s="48" t="s">
        <v>346</v>
      </c>
    </row>
    <row r="3907" spans="2:9" x14ac:dyDescent="0.3">
      <c r="B3907" s="16" t="s">
        <v>304</v>
      </c>
      <c r="C3907" s="16" t="s">
        <v>270</v>
      </c>
      <c r="D3907" s="16">
        <v>114</v>
      </c>
      <c r="E3907" s="16" t="s">
        <v>49</v>
      </c>
      <c r="F3907" s="16" t="s">
        <v>146</v>
      </c>
      <c r="G3907" s="87" t="s">
        <v>347</v>
      </c>
      <c r="H3907" s="17">
        <v>730184</v>
      </c>
      <c r="I3907" s="48" t="s">
        <v>346</v>
      </c>
    </row>
    <row r="3908" spans="2:9" x14ac:dyDescent="0.3">
      <c r="B3908" s="16" t="s">
        <v>304</v>
      </c>
      <c r="C3908" s="16" t="s">
        <v>270</v>
      </c>
      <c r="D3908" s="16">
        <v>118</v>
      </c>
      <c r="E3908" s="16" t="s">
        <v>51</v>
      </c>
      <c r="F3908" s="16" t="s">
        <v>146</v>
      </c>
      <c r="G3908" s="87" t="s">
        <v>348</v>
      </c>
      <c r="H3908" s="17">
        <v>583071</v>
      </c>
      <c r="I3908" s="48" t="s">
        <v>346</v>
      </c>
    </row>
    <row r="3909" spans="2:9" x14ac:dyDescent="0.3">
      <c r="B3909" s="16" t="s">
        <v>304</v>
      </c>
      <c r="C3909" s="16" t="s">
        <v>270</v>
      </c>
      <c r="D3909" s="16">
        <v>131</v>
      </c>
      <c r="E3909" s="16" t="s">
        <v>53</v>
      </c>
      <c r="F3909" s="16" t="s">
        <v>146</v>
      </c>
      <c r="G3909" s="87" t="s">
        <v>349</v>
      </c>
      <c r="H3909" s="17">
        <v>7926.7463652519828</v>
      </c>
      <c r="I3909" s="48" t="s">
        <v>337</v>
      </c>
    </row>
    <row r="3910" spans="2:9" x14ac:dyDescent="0.3">
      <c r="B3910" s="16" t="s">
        <v>304</v>
      </c>
      <c r="C3910" s="16" t="s">
        <v>270</v>
      </c>
      <c r="D3910" s="16">
        <v>137</v>
      </c>
      <c r="E3910" s="16" t="s">
        <v>55</v>
      </c>
      <c r="F3910" s="16" t="s">
        <v>160</v>
      </c>
      <c r="G3910" s="87" t="s">
        <v>350</v>
      </c>
      <c r="H3910" s="17">
        <v>8284.3754368187456</v>
      </c>
      <c r="I3910" s="48" t="s">
        <v>351</v>
      </c>
    </row>
    <row r="3911" spans="2:9" x14ac:dyDescent="0.3">
      <c r="B3911" s="16" t="s">
        <v>304</v>
      </c>
      <c r="C3911" s="16" t="s">
        <v>270</v>
      </c>
      <c r="D3911" s="16">
        <v>143</v>
      </c>
      <c r="E3911" s="16" t="s">
        <v>57</v>
      </c>
      <c r="F3911" s="16" t="s">
        <v>335</v>
      </c>
      <c r="G3911" s="87" t="s">
        <v>352</v>
      </c>
      <c r="H3911" s="17">
        <v>2688.02</v>
      </c>
      <c r="I3911" s="48" t="s">
        <v>342</v>
      </c>
    </row>
    <row r="3912" spans="2:9" x14ac:dyDescent="0.3">
      <c r="B3912" s="16" t="s">
        <v>304</v>
      </c>
      <c r="C3912" s="16" t="s">
        <v>270</v>
      </c>
      <c r="D3912" s="16">
        <v>155</v>
      </c>
      <c r="E3912" s="16" t="s">
        <v>59</v>
      </c>
      <c r="F3912" s="16" t="s">
        <v>147</v>
      </c>
      <c r="G3912" s="87" t="s">
        <v>353</v>
      </c>
      <c r="H3912" s="17">
        <v>25701.120791038229</v>
      </c>
      <c r="I3912" s="48" t="s">
        <v>354</v>
      </c>
    </row>
    <row r="3913" spans="2:9" x14ac:dyDescent="0.3">
      <c r="B3913" s="16" t="s">
        <v>304</v>
      </c>
      <c r="C3913" s="16" t="s">
        <v>270</v>
      </c>
      <c r="D3913" s="16">
        <v>156</v>
      </c>
      <c r="E3913" s="16" t="s">
        <v>61</v>
      </c>
      <c r="F3913" s="16" t="s">
        <v>147</v>
      </c>
      <c r="G3913" s="87" t="s">
        <v>355</v>
      </c>
      <c r="H3913" s="17">
        <v>13376.968893648824</v>
      </c>
      <c r="I3913" s="48" t="s">
        <v>354</v>
      </c>
    </row>
    <row r="3914" spans="2:9" x14ac:dyDescent="0.3">
      <c r="B3914" s="16" t="s">
        <v>304</v>
      </c>
      <c r="C3914" s="16" t="s">
        <v>270</v>
      </c>
      <c r="D3914" s="16">
        <v>222</v>
      </c>
      <c r="E3914" s="16" t="s">
        <v>63</v>
      </c>
      <c r="F3914" s="16" t="s">
        <v>146</v>
      </c>
      <c r="G3914" s="87" t="s">
        <v>356</v>
      </c>
      <c r="H3914" s="17">
        <v>67411.156418525235</v>
      </c>
      <c r="I3914" s="48" t="s">
        <v>329</v>
      </c>
    </row>
    <row r="3915" spans="2:9" x14ac:dyDescent="0.3">
      <c r="B3915" s="16" t="s">
        <v>304</v>
      </c>
      <c r="C3915" s="16" t="s">
        <v>270</v>
      </c>
      <c r="D3915" s="16">
        <v>224</v>
      </c>
      <c r="E3915" s="16" t="s">
        <v>65</v>
      </c>
      <c r="F3915" s="16" t="s">
        <v>146</v>
      </c>
      <c r="G3915" s="87" t="s">
        <v>357</v>
      </c>
      <c r="H3915" s="17">
        <v>67411.156418525235</v>
      </c>
      <c r="I3915" s="48" t="s">
        <v>329</v>
      </c>
    </row>
    <row r="3916" spans="2:9" x14ac:dyDescent="0.3">
      <c r="B3916" s="16" t="s">
        <v>304</v>
      </c>
      <c r="C3916" s="16" t="s">
        <v>270</v>
      </c>
      <c r="D3916" s="16">
        <v>229</v>
      </c>
      <c r="E3916" s="16" t="s">
        <v>67</v>
      </c>
      <c r="F3916" s="16" t="s">
        <v>146</v>
      </c>
      <c r="G3916" s="87" t="s">
        <v>358</v>
      </c>
      <c r="H3916" s="17">
        <v>32774.484888564744</v>
      </c>
      <c r="I3916" s="48" t="s">
        <v>329</v>
      </c>
    </row>
    <row r="3917" spans="2:9" x14ac:dyDescent="0.3">
      <c r="B3917" s="16" t="s">
        <v>304</v>
      </c>
      <c r="C3917" s="16" t="s">
        <v>270</v>
      </c>
      <c r="D3917" s="16">
        <v>232</v>
      </c>
      <c r="E3917" s="16" t="s">
        <v>69</v>
      </c>
      <c r="F3917" s="16" t="s">
        <v>146</v>
      </c>
      <c r="G3917" s="87" t="s">
        <v>359</v>
      </c>
      <c r="H3917" s="17">
        <v>60497.592904503123</v>
      </c>
      <c r="I3917" s="48" t="s">
        <v>329</v>
      </c>
    </row>
    <row r="3918" spans="2:9" x14ac:dyDescent="0.3">
      <c r="B3918" s="16" t="s">
        <v>304</v>
      </c>
      <c r="C3918" s="16" t="s">
        <v>270</v>
      </c>
      <c r="D3918" s="16">
        <v>237</v>
      </c>
      <c r="E3918" s="16" t="s">
        <v>70</v>
      </c>
      <c r="F3918" s="16" t="s">
        <v>146</v>
      </c>
      <c r="G3918" s="87" t="s">
        <v>360</v>
      </c>
      <c r="H3918" s="17">
        <v>59589.972524663164</v>
      </c>
      <c r="I3918" s="48" t="s">
        <v>329</v>
      </c>
    </row>
    <row r="3919" spans="2:9" x14ac:dyDescent="0.3">
      <c r="B3919" s="16" t="s">
        <v>304</v>
      </c>
      <c r="C3919" s="16" t="s">
        <v>270</v>
      </c>
      <c r="D3919" s="16">
        <v>238</v>
      </c>
      <c r="E3919" s="16" t="s">
        <v>71</v>
      </c>
      <c r="F3919" s="16" t="s">
        <v>146</v>
      </c>
      <c r="G3919" s="87" t="s">
        <v>361</v>
      </c>
      <c r="H3919" s="17">
        <v>59589.972524663164</v>
      </c>
      <c r="I3919" s="48" t="s">
        <v>329</v>
      </c>
    </row>
    <row r="3920" spans="2:9" x14ac:dyDescent="0.3">
      <c r="B3920" s="16" t="s">
        <v>304</v>
      </c>
      <c r="C3920" s="16" t="s">
        <v>270</v>
      </c>
      <c r="D3920" s="16">
        <v>241</v>
      </c>
      <c r="E3920" s="16" t="s">
        <v>72</v>
      </c>
      <c r="F3920" s="16" t="s">
        <v>146</v>
      </c>
      <c r="G3920" s="87" t="s">
        <v>362</v>
      </c>
      <c r="H3920" s="17">
        <v>60090.728596299006</v>
      </c>
      <c r="I3920" s="48" t="s">
        <v>329</v>
      </c>
    </row>
    <row r="3921" spans="2:9" x14ac:dyDescent="0.3">
      <c r="B3921" s="16" t="s">
        <v>304</v>
      </c>
      <c r="C3921" s="16" t="s">
        <v>270</v>
      </c>
      <c r="D3921" s="16">
        <v>242</v>
      </c>
      <c r="E3921" s="16" t="s">
        <v>73</v>
      </c>
      <c r="F3921" s="16" t="s">
        <v>146</v>
      </c>
      <c r="G3921" s="87" t="s">
        <v>363</v>
      </c>
      <c r="H3921" s="17">
        <v>60090.728596299006</v>
      </c>
      <c r="I3921" s="48" t="s">
        <v>329</v>
      </c>
    </row>
    <row r="3922" spans="2:9" x14ac:dyDescent="0.3">
      <c r="B3922" s="16" t="s">
        <v>304</v>
      </c>
      <c r="C3922" s="16" t="s">
        <v>270</v>
      </c>
      <c r="D3922" s="16">
        <v>245</v>
      </c>
      <c r="E3922" s="16" t="s">
        <v>74</v>
      </c>
      <c r="F3922" s="16" t="s">
        <v>146</v>
      </c>
      <c r="G3922" s="87" t="s">
        <v>364</v>
      </c>
      <c r="H3922" s="17">
        <v>37556.705372686876</v>
      </c>
      <c r="I3922" s="48" t="s">
        <v>329</v>
      </c>
    </row>
    <row r="3923" spans="2:9" x14ac:dyDescent="0.3">
      <c r="B3923" s="16" t="s">
        <v>304</v>
      </c>
      <c r="C3923" s="16" t="s">
        <v>270</v>
      </c>
      <c r="D3923" s="16">
        <v>273</v>
      </c>
      <c r="E3923" s="16" t="s">
        <v>75</v>
      </c>
      <c r="F3923" s="16" t="s">
        <v>146</v>
      </c>
      <c r="G3923" s="87" t="s">
        <v>365</v>
      </c>
      <c r="H3923" s="17">
        <v>503842.59372951876</v>
      </c>
      <c r="I3923" s="48" t="s">
        <v>346</v>
      </c>
    </row>
    <row r="3924" spans="2:9" x14ac:dyDescent="0.3">
      <c r="B3924" s="16" t="s">
        <v>304</v>
      </c>
      <c r="C3924" s="16" t="s">
        <v>270</v>
      </c>
      <c r="D3924" s="16">
        <v>284</v>
      </c>
      <c r="E3924" s="16" t="s">
        <v>76</v>
      </c>
      <c r="F3924" s="16" t="s">
        <v>146</v>
      </c>
      <c r="G3924" s="87" t="s">
        <v>366</v>
      </c>
      <c r="H3924" s="17">
        <v>56335.0580590303</v>
      </c>
      <c r="I3924" s="48" t="s">
        <v>329</v>
      </c>
    </row>
    <row r="3925" spans="2:9" x14ac:dyDescent="0.3">
      <c r="B3925" s="16" t="s">
        <v>304</v>
      </c>
      <c r="C3925" s="16" t="s">
        <v>270</v>
      </c>
      <c r="D3925" s="16">
        <v>304</v>
      </c>
      <c r="E3925" s="16" t="s">
        <v>77</v>
      </c>
      <c r="F3925" s="16" t="s">
        <v>165</v>
      </c>
      <c r="G3925" s="87" t="s">
        <v>367</v>
      </c>
      <c r="H3925" s="17">
        <v>1491.1119185291211</v>
      </c>
      <c r="I3925" s="48" t="s">
        <v>368</v>
      </c>
    </row>
    <row r="3926" spans="2:9" x14ac:dyDescent="0.3">
      <c r="B3926" s="16" t="s">
        <v>304</v>
      </c>
      <c r="C3926" s="16" t="s">
        <v>270</v>
      </c>
      <c r="D3926" s="16">
        <v>305</v>
      </c>
      <c r="E3926" s="16" t="s">
        <v>78</v>
      </c>
      <c r="F3926" s="16" t="s">
        <v>165</v>
      </c>
      <c r="G3926" s="87" t="s">
        <v>369</v>
      </c>
      <c r="H3926" s="17">
        <v>10741.705465751824</v>
      </c>
      <c r="I3926" s="48" t="s">
        <v>368</v>
      </c>
    </row>
    <row r="3927" spans="2:9" x14ac:dyDescent="0.3">
      <c r="B3927" s="16" t="s">
        <v>304</v>
      </c>
      <c r="C3927" s="16" t="s">
        <v>270</v>
      </c>
      <c r="D3927" s="20">
        <v>426</v>
      </c>
      <c r="E3927" s="20" t="s">
        <v>79</v>
      </c>
      <c r="F3927" s="20" t="s">
        <v>146</v>
      </c>
      <c r="G3927" s="88" t="s">
        <v>370</v>
      </c>
      <c r="H3927" s="21">
        <v>66457.20292131562</v>
      </c>
      <c r="I3927" s="49" t="s">
        <v>329</v>
      </c>
    </row>
    <row r="3928" spans="2:9" x14ac:dyDescent="0.3">
      <c r="B3928" s="16" t="s">
        <v>304</v>
      </c>
      <c r="C3928" s="16" t="s">
        <v>271</v>
      </c>
      <c r="D3928" s="16">
        <v>4</v>
      </c>
      <c r="E3928" s="16" t="s">
        <v>5</v>
      </c>
      <c r="F3928" s="16" t="s">
        <v>160</v>
      </c>
      <c r="G3928" s="87" t="s">
        <v>326</v>
      </c>
      <c r="H3928" s="17">
        <v>3826.4966353131344</v>
      </c>
      <c r="I3928" s="48" t="s">
        <v>327</v>
      </c>
    </row>
    <row r="3929" spans="2:9" x14ac:dyDescent="0.3">
      <c r="B3929" s="16" t="s">
        <v>304</v>
      </c>
      <c r="C3929" s="16" t="s">
        <v>271</v>
      </c>
      <c r="D3929" s="16">
        <v>17</v>
      </c>
      <c r="E3929" s="16" t="s">
        <v>9</v>
      </c>
      <c r="F3929" s="16" t="s">
        <v>146</v>
      </c>
      <c r="G3929" s="87" t="s">
        <v>328</v>
      </c>
      <c r="H3929" s="17">
        <v>52594.986995787462</v>
      </c>
      <c r="I3929" s="48" t="s">
        <v>329</v>
      </c>
    </row>
    <row r="3930" spans="2:9" x14ac:dyDescent="0.3">
      <c r="B3930" s="16" t="s">
        <v>304</v>
      </c>
      <c r="C3930" s="16" t="s">
        <v>271</v>
      </c>
      <c r="D3930" s="16">
        <v>21</v>
      </c>
      <c r="E3930" s="16" t="s">
        <v>13</v>
      </c>
      <c r="F3930" s="16" t="s">
        <v>146</v>
      </c>
      <c r="G3930" s="87" t="s">
        <v>330</v>
      </c>
      <c r="H3930" s="17">
        <v>105996.72789192101</v>
      </c>
      <c r="I3930" s="48" t="s">
        <v>329</v>
      </c>
    </row>
    <row r="3931" spans="2:9" x14ac:dyDescent="0.3">
      <c r="B3931" s="16" t="s">
        <v>304</v>
      </c>
      <c r="C3931" s="16" t="s">
        <v>271</v>
      </c>
      <c r="D3931" s="16">
        <v>28</v>
      </c>
      <c r="E3931" s="16" t="s">
        <v>17</v>
      </c>
      <c r="F3931" s="16" t="s">
        <v>146</v>
      </c>
      <c r="G3931" s="87" t="s">
        <v>331</v>
      </c>
      <c r="H3931" s="17">
        <v>68371.982130976452</v>
      </c>
      <c r="I3931" s="48" t="s">
        <v>329</v>
      </c>
    </row>
    <row r="3932" spans="2:9" x14ac:dyDescent="0.3">
      <c r="B3932" s="16" t="s">
        <v>304</v>
      </c>
      <c r="C3932" s="16" t="s">
        <v>271</v>
      </c>
      <c r="D3932" s="16">
        <v>29</v>
      </c>
      <c r="E3932" s="16" t="s">
        <v>21</v>
      </c>
      <c r="F3932" s="16" t="s">
        <v>146</v>
      </c>
      <c r="G3932" s="87" t="s">
        <v>332</v>
      </c>
      <c r="H3932" s="17">
        <v>68371.982130976452</v>
      </c>
      <c r="I3932" s="48" t="s">
        <v>329</v>
      </c>
    </row>
    <row r="3933" spans="2:9" x14ac:dyDescent="0.3">
      <c r="B3933" s="16" t="s">
        <v>304</v>
      </c>
      <c r="C3933" s="16" t="s">
        <v>271</v>
      </c>
      <c r="D3933" s="16">
        <v>30</v>
      </c>
      <c r="E3933" s="16" t="s">
        <v>25</v>
      </c>
      <c r="F3933" s="16" t="s">
        <v>146</v>
      </c>
      <c r="G3933" s="87" t="s">
        <v>333</v>
      </c>
      <c r="H3933" s="17">
        <v>68371.982130976452</v>
      </c>
      <c r="I3933" s="48" t="s">
        <v>329</v>
      </c>
    </row>
    <row r="3934" spans="2:9" x14ac:dyDescent="0.3">
      <c r="B3934" s="16" t="s">
        <v>304</v>
      </c>
      <c r="C3934" s="16" t="s">
        <v>271</v>
      </c>
      <c r="D3934" s="16">
        <v>31</v>
      </c>
      <c r="E3934" s="16" t="s">
        <v>29</v>
      </c>
      <c r="F3934" s="16" t="s">
        <v>146</v>
      </c>
      <c r="G3934" s="87" t="s">
        <v>334</v>
      </c>
      <c r="H3934" s="17">
        <v>68371.982130976452</v>
      </c>
      <c r="I3934" s="48" t="s">
        <v>329</v>
      </c>
    </row>
    <row r="3935" spans="2:9" x14ac:dyDescent="0.3">
      <c r="B3935" s="16" t="s">
        <v>304</v>
      </c>
      <c r="C3935" s="16" t="s">
        <v>271</v>
      </c>
      <c r="D3935" s="16">
        <v>39</v>
      </c>
      <c r="E3935" s="16" t="s">
        <v>33</v>
      </c>
      <c r="F3935" s="16" t="s">
        <v>335</v>
      </c>
      <c r="G3935" s="87" t="s">
        <v>336</v>
      </c>
      <c r="H3935" s="17">
        <v>91.872976450849634</v>
      </c>
      <c r="I3935" s="48" t="s">
        <v>337</v>
      </c>
    </row>
    <row r="3936" spans="2:9" x14ac:dyDescent="0.3">
      <c r="B3936" s="16" t="s">
        <v>304</v>
      </c>
      <c r="C3936" s="16" t="s">
        <v>271</v>
      </c>
      <c r="D3936" s="16">
        <v>45</v>
      </c>
      <c r="E3936" s="16" t="s">
        <v>35</v>
      </c>
      <c r="F3936" s="16" t="s">
        <v>160</v>
      </c>
      <c r="G3936" s="87" t="s">
        <v>338</v>
      </c>
      <c r="H3936" s="17">
        <v>9520</v>
      </c>
      <c r="I3936" s="48" t="s">
        <v>327</v>
      </c>
    </row>
    <row r="3937" spans="2:9" x14ac:dyDescent="0.3">
      <c r="B3937" s="16" t="s">
        <v>304</v>
      </c>
      <c r="C3937" s="16" t="s">
        <v>271</v>
      </c>
      <c r="D3937" s="16">
        <v>66</v>
      </c>
      <c r="E3937" s="16" t="s">
        <v>37</v>
      </c>
      <c r="F3937" s="16" t="s">
        <v>160</v>
      </c>
      <c r="G3937" s="87" t="s">
        <v>339</v>
      </c>
      <c r="H3937" s="17">
        <v>4597.6138827154155</v>
      </c>
      <c r="I3937" s="48" t="s">
        <v>327</v>
      </c>
    </row>
    <row r="3938" spans="2:9" x14ac:dyDescent="0.3">
      <c r="B3938" s="16" t="s">
        <v>304</v>
      </c>
      <c r="C3938" s="16" t="s">
        <v>271</v>
      </c>
      <c r="D3938" s="16">
        <v>67</v>
      </c>
      <c r="E3938" s="16" t="s">
        <v>39</v>
      </c>
      <c r="F3938" s="16" t="s">
        <v>160</v>
      </c>
      <c r="G3938" s="87" t="s">
        <v>340</v>
      </c>
      <c r="H3938" s="17">
        <v>6652.0342209945611</v>
      </c>
      <c r="I3938" s="48" t="s">
        <v>327</v>
      </c>
    </row>
    <row r="3939" spans="2:9" x14ac:dyDescent="0.3">
      <c r="B3939" s="16" t="s">
        <v>304</v>
      </c>
      <c r="C3939" s="16" t="s">
        <v>271</v>
      </c>
      <c r="D3939" s="16">
        <v>77</v>
      </c>
      <c r="E3939" s="16" t="s">
        <v>41</v>
      </c>
      <c r="F3939" s="16" t="s">
        <v>160</v>
      </c>
      <c r="G3939" s="87" t="s">
        <v>341</v>
      </c>
      <c r="H3939" s="17">
        <v>1725</v>
      </c>
      <c r="I3939" s="48" t="s">
        <v>342</v>
      </c>
    </row>
    <row r="3940" spans="2:9" x14ac:dyDescent="0.3">
      <c r="B3940" s="16" t="s">
        <v>304</v>
      </c>
      <c r="C3940" s="16" t="s">
        <v>271</v>
      </c>
      <c r="D3940" s="16">
        <v>87</v>
      </c>
      <c r="E3940" s="16" t="s">
        <v>43</v>
      </c>
      <c r="F3940" s="16" t="s">
        <v>160</v>
      </c>
      <c r="G3940" s="87" t="s">
        <v>343</v>
      </c>
      <c r="H3940" s="17">
        <v>3622.9549999999999</v>
      </c>
      <c r="I3940" s="48" t="s">
        <v>342</v>
      </c>
    </row>
    <row r="3941" spans="2:9" x14ac:dyDescent="0.3">
      <c r="B3941" s="16" t="s">
        <v>304</v>
      </c>
      <c r="C3941" s="16" t="s">
        <v>271</v>
      </c>
      <c r="D3941" s="16">
        <v>102</v>
      </c>
      <c r="E3941" s="16" t="s">
        <v>45</v>
      </c>
      <c r="F3941" s="16" t="s">
        <v>160</v>
      </c>
      <c r="G3941" s="87" t="s">
        <v>344</v>
      </c>
      <c r="H3941" s="17">
        <v>707.84818448511737</v>
      </c>
      <c r="I3941" s="48" t="s">
        <v>342</v>
      </c>
    </row>
    <row r="3942" spans="2:9" x14ac:dyDescent="0.3">
      <c r="B3942" s="16" t="s">
        <v>304</v>
      </c>
      <c r="C3942" s="16" t="s">
        <v>271</v>
      </c>
      <c r="D3942" s="16">
        <v>113</v>
      </c>
      <c r="E3942" s="16" t="s">
        <v>47</v>
      </c>
      <c r="F3942" s="16" t="s">
        <v>146</v>
      </c>
      <c r="G3942" s="87" t="s">
        <v>345</v>
      </c>
      <c r="H3942" s="17">
        <v>689724</v>
      </c>
      <c r="I3942" s="48" t="s">
        <v>346</v>
      </c>
    </row>
    <row r="3943" spans="2:9" x14ac:dyDescent="0.3">
      <c r="B3943" s="16" t="s">
        <v>304</v>
      </c>
      <c r="C3943" s="16" t="s">
        <v>271</v>
      </c>
      <c r="D3943" s="16">
        <v>114</v>
      </c>
      <c r="E3943" s="16" t="s">
        <v>49</v>
      </c>
      <c r="F3943" s="16" t="s">
        <v>146</v>
      </c>
      <c r="G3943" s="87" t="s">
        <v>347</v>
      </c>
      <c r="H3943" s="17">
        <v>730184</v>
      </c>
      <c r="I3943" s="48" t="s">
        <v>346</v>
      </c>
    </row>
    <row r="3944" spans="2:9" x14ac:dyDescent="0.3">
      <c r="B3944" s="16" t="s">
        <v>304</v>
      </c>
      <c r="C3944" s="16" t="s">
        <v>271</v>
      </c>
      <c r="D3944" s="16">
        <v>118</v>
      </c>
      <c r="E3944" s="16" t="s">
        <v>51</v>
      </c>
      <c r="F3944" s="16" t="s">
        <v>146</v>
      </c>
      <c r="G3944" s="87" t="s">
        <v>348</v>
      </c>
      <c r="H3944" s="17">
        <v>583071</v>
      </c>
      <c r="I3944" s="48" t="s">
        <v>346</v>
      </c>
    </row>
    <row r="3945" spans="2:9" x14ac:dyDescent="0.3">
      <c r="B3945" s="16" t="s">
        <v>304</v>
      </c>
      <c r="C3945" s="16" t="s">
        <v>271</v>
      </c>
      <c r="D3945" s="16">
        <v>131</v>
      </c>
      <c r="E3945" s="16" t="s">
        <v>53</v>
      </c>
      <c r="F3945" s="16" t="s">
        <v>146</v>
      </c>
      <c r="G3945" s="87" t="s">
        <v>349</v>
      </c>
      <c r="H3945" s="17">
        <v>8106.4390986043773</v>
      </c>
      <c r="I3945" s="48" t="s">
        <v>337</v>
      </c>
    </row>
    <row r="3946" spans="2:9" x14ac:dyDescent="0.3">
      <c r="B3946" s="16" t="s">
        <v>304</v>
      </c>
      <c r="C3946" s="16" t="s">
        <v>271</v>
      </c>
      <c r="D3946" s="16">
        <v>137</v>
      </c>
      <c r="E3946" s="16" t="s">
        <v>55</v>
      </c>
      <c r="F3946" s="16" t="s">
        <v>160</v>
      </c>
      <c r="G3946" s="87" t="s">
        <v>350</v>
      </c>
      <c r="H3946" s="17">
        <v>10120.718261769271</v>
      </c>
      <c r="I3946" s="48" t="s">
        <v>351</v>
      </c>
    </row>
    <row r="3947" spans="2:9" x14ac:dyDescent="0.3">
      <c r="B3947" s="16" t="s">
        <v>304</v>
      </c>
      <c r="C3947" s="16" t="s">
        <v>271</v>
      </c>
      <c r="D3947" s="16">
        <v>143</v>
      </c>
      <c r="E3947" s="16" t="s">
        <v>57</v>
      </c>
      <c r="F3947" s="16" t="s">
        <v>335</v>
      </c>
      <c r="G3947" s="87" t="s">
        <v>352</v>
      </c>
      <c r="H3947" s="17">
        <v>2688.02</v>
      </c>
      <c r="I3947" s="48" t="s">
        <v>342</v>
      </c>
    </row>
    <row r="3948" spans="2:9" x14ac:dyDescent="0.3">
      <c r="B3948" s="16" t="s">
        <v>304</v>
      </c>
      <c r="C3948" s="16" t="s">
        <v>271</v>
      </c>
      <c r="D3948" s="16">
        <v>155</v>
      </c>
      <c r="E3948" s="16" t="s">
        <v>59</v>
      </c>
      <c r="F3948" s="16" t="s">
        <v>147</v>
      </c>
      <c r="G3948" s="87" t="s">
        <v>353</v>
      </c>
      <c r="H3948" s="17">
        <v>28487.989310548404</v>
      </c>
      <c r="I3948" s="48" t="s">
        <v>354</v>
      </c>
    </row>
    <row r="3949" spans="2:9" x14ac:dyDescent="0.3">
      <c r="B3949" s="16" t="s">
        <v>304</v>
      </c>
      <c r="C3949" s="16" t="s">
        <v>271</v>
      </c>
      <c r="D3949" s="16">
        <v>156</v>
      </c>
      <c r="E3949" s="16" t="s">
        <v>61</v>
      </c>
      <c r="F3949" s="16" t="s">
        <v>147</v>
      </c>
      <c r="G3949" s="87" t="s">
        <v>355</v>
      </c>
      <c r="H3949" s="17">
        <v>19941.592517383888</v>
      </c>
      <c r="I3949" s="48" t="s">
        <v>354</v>
      </c>
    </row>
    <row r="3950" spans="2:9" x14ac:dyDescent="0.3">
      <c r="B3950" s="16" t="s">
        <v>304</v>
      </c>
      <c r="C3950" s="16" t="s">
        <v>271</v>
      </c>
      <c r="D3950" s="16">
        <v>222</v>
      </c>
      <c r="E3950" s="16" t="s">
        <v>63</v>
      </c>
      <c r="F3950" s="16" t="s">
        <v>146</v>
      </c>
      <c r="G3950" s="87" t="s">
        <v>356</v>
      </c>
      <c r="H3950" s="17">
        <v>72088.599512231158</v>
      </c>
      <c r="I3950" s="48" t="s">
        <v>329</v>
      </c>
    </row>
    <row r="3951" spans="2:9" x14ac:dyDescent="0.3">
      <c r="B3951" s="16" t="s">
        <v>304</v>
      </c>
      <c r="C3951" s="16" t="s">
        <v>271</v>
      </c>
      <c r="D3951" s="16">
        <v>224</v>
      </c>
      <c r="E3951" s="16" t="s">
        <v>65</v>
      </c>
      <c r="F3951" s="16" t="s">
        <v>146</v>
      </c>
      <c r="G3951" s="87" t="s">
        <v>357</v>
      </c>
      <c r="H3951" s="17">
        <v>73341.46921883084</v>
      </c>
      <c r="I3951" s="48" t="s">
        <v>329</v>
      </c>
    </row>
    <row r="3952" spans="2:9" x14ac:dyDescent="0.3">
      <c r="B3952" s="16" t="s">
        <v>304</v>
      </c>
      <c r="C3952" s="16" t="s">
        <v>271</v>
      </c>
      <c r="D3952" s="16">
        <v>229</v>
      </c>
      <c r="E3952" s="16" t="s">
        <v>67</v>
      </c>
      <c r="F3952" s="16" t="s">
        <v>146</v>
      </c>
      <c r="G3952" s="87" t="s">
        <v>358</v>
      </c>
      <c r="H3952" s="17">
        <v>32774.484888564744</v>
      </c>
      <c r="I3952" s="48" t="s">
        <v>329</v>
      </c>
    </row>
    <row r="3953" spans="2:9" x14ac:dyDescent="0.3">
      <c r="B3953" s="16" t="s">
        <v>304</v>
      </c>
      <c r="C3953" s="16" t="s">
        <v>271</v>
      </c>
      <c r="D3953" s="16">
        <v>232</v>
      </c>
      <c r="E3953" s="16" t="s">
        <v>69</v>
      </c>
      <c r="F3953" s="16" t="s">
        <v>146</v>
      </c>
      <c r="G3953" s="87" t="s">
        <v>359</v>
      </c>
      <c r="H3953" s="17">
        <v>67765.279728031936</v>
      </c>
      <c r="I3953" s="48" t="s">
        <v>329</v>
      </c>
    </row>
    <row r="3954" spans="2:9" x14ac:dyDescent="0.3">
      <c r="B3954" s="16" t="s">
        <v>304</v>
      </c>
      <c r="C3954" s="16" t="s">
        <v>271</v>
      </c>
      <c r="D3954" s="16">
        <v>237</v>
      </c>
      <c r="E3954" s="16" t="s">
        <v>70</v>
      </c>
      <c r="F3954" s="16" t="s">
        <v>146</v>
      </c>
      <c r="G3954" s="87" t="s">
        <v>360</v>
      </c>
      <c r="H3954" s="17">
        <v>65182.319414677419</v>
      </c>
      <c r="I3954" s="48" t="s">
        <v>329</v>
      </c>
    </row>
    <row r="3955" spans="2:9" x14ac:dyDescent="0.3">
      <c r="B3955" s="16" t="s">
        <v>304</v>
      </c>
      <c r="C3955" s="16" t="s">
        <v>271</v>
      </c>
      <c r="D3955" s="16">
        <v>238</v>
      </c>
      <c r="E3955" s="16" t="s">
        <v>71</v>
      </c>
      <c r="F3955" s="16" t="s">
        <v>146</v>
      </c>
      <c r="G3955" s="87" t="s">
        <v>361</v>
      </c>
      <c r="H3955" s="17">
        <v>62599.359101322894</v>
      </c>
      <c r="I3955" s="48" t="s">
        <v>329</v>
      </c>
    </row>
    <row r="3956" spans="2:9" x14ac:dyDescent="0.3">
      <c r="B3956" s="16" t="s">
        <v>304</v>
      </c>
      <c r="C3956" s="16" t="s">
        <v>271</v>
      </c>
      <c r="D3956" s="16">
        <v>241</v>
      </c>
      <c r="E3956" s="16" t="s">
        <v>72</v>
      </c>
      <c r="F3956" s="16" t="s">
        <v>146</v>
      </c>
      <c r="G3956" s="87" t="s">
        <v>362</v>
      </c>
      <c r="H3956" s="17">
        <v>52737.125684326922</v>
      </c>
      <c r="I3956" s="48" t="s">
        <v>329</v>
      </c>
    </row>
    <row r="3957" spans="2:9" x14ac:dyDescent="0.3">
      <c r="B3957" s="16" t="s">
        <v>304</v>
      </c>
      <c r="C3957" s="16" t="s">
        <v>271</v>
      </c>
      <c r="D3957" s="16">
        <v>242</v>
      </c>
      <c r="E3957" s="16" t="s">
        <v>73</v>
      </c>
      <c r="F3957" s="16" t="s">
        <v>146</v>
      </c>
      <c r="G3957" s="87" t="s">
        <v>363</v>
      </c>
      <c r="H3957" s="17">
        <v>52737.125684326922</v>
      </c>
      <c r="I3957" s="48" t="s">
        <v>329</v>
      </c>
    </row>
    <row r="3958" spans="2:9" x14ac:dyDescent="0.3">
      <c r="B3958" s="16" t="s">
        <v>304</v>
      </c>
      <c r="C3958" s="16" t="s">
        <v>271</v>
      </c>
      <c r="D3958" s="16">
        <v>245</v>
      </c>
      <c r="E3958" s="16" t="s">
        <v>74</v>
      </c>
      <c r="F3958" s="16" t="s">
        <v>146</v>
      </c>
      <c r="G3958" s="87" t="s">
        <v>364</v>
      </c>
      <c r="H3958" s="17">
        <v>37556.705372686876</v>
      </c>
      <c r="I3958" s="48" t="s">
        <v>329</v>
      </c>
    </row>
    <row r="3959" spans="2:9" x14ac:dyDescent="0.3">
      <c r="B3959" s="16" t="s">
        <v>304</v>
      </c>
      <c r="C3959" s="16" t="s">
        <v>271</v>
      </c>
      <c r="D3959" s="16">
        <v>273</v>
      </c>
      <c r="E3959" s="16" t="s">
        <v>75</v>
      </c>
      <c r="F3959" s="16" t="s">
        <v>146</v>
      </c>
      <c r="G3959" s="87" t="s">
        <v>365</v>
      </c>
      <c r="H3959" s="17">
        <v>503842.59372951876</v>
      </c>
      <c r="I3959" s="48" t="s">
        <v>346</v>
      </c>
    </row>
    <row r="3960" spans="2:9" x14ac:dyDescent="0.3">
      <c r="B3960" s="16" t="s">
        <v>304</v>
      </c>
      <c r="C3960" s="16" t="s">
        <v>271</v>
      </c>
      <c r="D3960" s="16">
        <v>284</v>
      </c>
      <c r="E3960" s="16" t="s">
        <v>76</v>
      </c>
      <c r="F3960" s="16" t="s">
        <v>146</v>
      </c>
      <c r="G3960" s="87" t="s">
        <v>366</v>
      </c>
      <c r="H3960" s="17">
        <v>126074.93902889662</v>
      </c>
      <c r="I3960" s="48" t="s">
        <v>329</v>
      </c>
    </row>
    <row r="3961" spans="2:9" x14ac:dyDescent="0.3">
      <c r="B3961" s="16" t="s">
        <v>304</v>
      </c>
      <c r="C3961" s="16" t="s">
        <v>271</v>
      </c>
      <c r="D3961" s="16">
        <v>304</v>
      </c>
      <c r="E3961" s="16" t="s">
        <v>77</v>
      </c>
      <c r="F3961" s="16" t="s">
        <v>165</v>
      </c>
      <c r="G3961" s="87" t="s">
        <v>367</v>
      </c>
      <c r="H3961" s="17">
        <v>1491.1119185291211</v>
      </c>
      <c r="I3961" s="48" t="s">
        <v>368</v>
      </c>
    </row>
    <row r="3962" spans="2:9" x14ac:dyDescent="0.3">
      <c r="B3962" s="16" t="s">
        <v>304</v>
      </c>
      <c r="C3962" s="16" t="s">
        <v>271</v>
      </c>
      <c r="D3962" s="16">
        <v>305</v>
      </c>
      <c r="E3962" s="16" t="s">
        <v>78</v>
      </c>
      <c r="F3962" s="16" t="s">
        <v>165</v>
      </c>
      <c r="G3962" s="87" t="s">
        <v>369</v>
      </c>
      <c r="H3962" s="17">
        <v>13523.880103466117</v>
      </c>
      <c r="I3962" s="48" t="s">
        <v>368</v>
      </c>
    </row>
    <row r="3963" spans="2:9" x14ac:dyDescent="0.3">
      <c r="B3963" s="16" t="s">
        <v>304</v>
      </c>
      <c r="C3963" s="16" t="s">
        <v>271</v>
      </c>
      <c r="D3963" s="20">
        <v>426</v>
      </c>
      <c r="E3963" s="20" t="s">
        <v>79</v>
      </c>
      <c r="F3963" s="20" t="s">
        <v>146</v>
      </c>
      <c r="G3963" s="88" t="s">
        <v>370</v>
      </c>
      <c r="H3963" s="21">
        <v>66457.20292131562</v>
      </c>
      <c r="I3963" s="49" t="s">
        <v>329</v>
      </c>
    </row>
    <row r="3964" spans="2:9" x14ac:dyDescent="0.3">
      <c r="B3964" s="16" t="s">
        <v>304</v>
      </c>
      <c r="C3964" s="16" t="s">
        <v>201</v>
      </c>
      <c r="D3964" s="16">
        <v>4</v>
      </c>
      <c r="E3964" s="16" t="s">
        <v>5</v>
      </c>
      <c r="F3964" s="16" t="s">
        <v>160</v>
      </c>
      <c r="G3964" s="87" t="s">
        <v>326</v>
      </c>
      <c r="H3964" s="17">
        <v>3826.4966353131344</v>
      </c>
      <c r="I3964" s="48" t="s">
        <v>327</v>
      </c>
    </row>
    <row r="3965" spans="2:9" x14ac:dyDescent="0.3">
      <c r="B3965" s="16" t="s">
        <v>304</v>
      </c>
      <c r="C3965" s="16" t="s">
        <v>201</v>
      </c>
      <c r="D3965" s="16">
        <v>17</v>
      </c>
      <c r="E3965" s="16" t="s">
        <v>9</v>
      </c>
      <c r="F3965" s="16" t="s">
        <v>146</v>
      </c>
      <c r="G3965" s="87" t="s">
        <v>328</v>
      </c>
      <c r="H3965" s="17">
        <v>105062.44919074718</v>
      </c>
      <c r="I3965" s="48" t="s">
        <v>329</v>
      </c>
    </row>
    <row r="3966" spans="2:9" x14ac:dyDescent="0.3">
      <c r="B3966" s="16" t="s">
        <v>304</v>
      </c>
      <c r="C3966" s="16" t="s">
        <v>201</v>
      </c>
      <c r="D3966" s="16">
        <v>21</v>
      </c>
      <c r="E3966" s="16" t="s">
        <v>13</v>
      </c>
      <c r="F3966" s="16" t="s">
        <v>146</v>
      </c>
      <c r="G3966" s="87" t="s">
        <v>330</v>
      </c>
      <c r="H3966" s="17">
        <v>105996.72789192101</v>
      </c>
      <c r="I3966" s="48" t="s">
        <v>329</v>
      </c>
    </row>
    <row r="3967" spans="2:9" x14ac:dyDescent="0.3">
      <c r="B3967" s="16" t="s">
        <v>304</v>
      </c>
      <c r="C3967" s="16" t="s">
        <v>201</v>
      </c>
      <c r="D3967" s="16">
        <v>28</v>
      </c>
      <c r="E3967" s="16" t="s">
        <v>17</v>
      </c>
      <c r="F3967" s="16" t="s">
        <v>146</v>
      </c>
      <c r="G3967" s="87" t="s">
        <v>331</v>
      </c>
      <c r="H3967" s="17">
        <v>68371.982130976452</v>
      </c>
      <c r="I3967" s="48" t="s">
        <v>329</v>
      </c>
    </row>
    <row r="3968" spans="2:9" x14ac:dyDescent="0.3">
      <c r="B3968" s="16" t="s">
        <v>304</v>
      </c>
      <c r="C3968" s="16" t="s">
        <v>201</v>
      </c>
      <c r="D3968" s="16">
        <v>29</v>
      </c>
      <c r="E3968" s="16" t="s">
        <v>21</v>
      </c>
      <c r="F3968" s="16" t="s">
        <v>146</v>
      </c>
      <c r="G3968" s="87" t="s">
        <v>332</v>
      </c>
      <c r="H3968" s="17">
        <v>68371.982130976452</v>
      </c>
      <c r="I3968" s="48" t="s">
        <v>329</v>
      </c>
    </row>
    <row r="3969" spans="2:9" x14ac:dyDescent="0.3">
      <c r="B3969" s="16" t="s">
        <v>304</v>
      </c>
      <c r="C3969" s="16" t="s">
        <v>201</v>
      </c>
      <c r="D3969" s="16">
        <v>30</v>
      </c>
      <c r="E3969" s="16" t="s">
        <v>25</v>
      </c>
      <c r="F3969" s="16" t="s">
        <v>146</v>
      </c>
      <c r="G3969" s="87" t="s">
        <v>333</v>
      </c>
      <c r="H3969" s="17">
        <v>68371.982130976452</v>
      </c>
      <c r="I3969" s="48" t="s">
        <v>329</v>
      </c>
    </row>
    <row r="3970" spans="2:9" x14ac:dyDescent="0.3">
      <c r="B3970" s="16" t="s">
        <v>304</v>
      </c>
      <c r="C3970" s="16" t="s">
        <v>201</v>
      </c>
      <c r="D3970" s="16">
        <v>31</v>
      </c>
      <c r="E3970" s="16" t="s">
        <v>29</v>
      </c>
      <c r="F3970" s="16" t="s">
        <v>146</v>
      </c>
      <c r="G3970" s="87" t="s">
        <v>334</v>
      </c>
      <c r="H3970" s="17">
        <v>68371.982130976452</v>
      </c>
      <c r="I3970" s="48" t="s">
        <v>329</v>
      </c>
    </row>
    <row r="3971" spans="2:9" x14ac:dyDescent="0.3">
      <c r="B3971" s="16" t="s">
        <v>304</v>
      </c>
      <c r="C3971" s="16" t="s">
        <v>201</v>
      </c>
      <c r="D3971" s="16">
        <v>39</v>
      </c>
      <c r="E3971" s="16" t="s">
        <v>33</v>
      </c>
      <c r="F3971" s="16" t="s">
        <v>335</v>
      </c>
      <c r="G3971" s="87" t="s">
        <v>336</v>
      </c>
      <c r="H3971" s="17">
        <v>91.872976450849634</v>
      </c>
      <c r="I3971" s="48" t="s">
        <v>337</v>
      </c>
    </row>
    <row r="3972" spans="2:9" x14ac:dyDescent="0.3">
      <c r="B3972" s="16" t="s">
        <v>304</v>
      </c>
      <c r="C3972" s="16" t="s">
        <v>201</v>
      </c>
      <c r="D3972" s="16">
        <v>45</v>
      </c>
      <c r="E3972" s="16" t="s">
        <v>35</v>
      </c>
      <c r="F3972" s="16" t="s">
        <v>160</v>
      </c>
      <c r="G3972" s="87" t="s">
        <v>338</v>
      </c>
      <c r="H3972" s="17">
        <v>9520</v>
      </c>
      <c r="I3972" s="48" t="s">
        <v>327</v>
      </c>
    </row>
    <row r="3973" spans="2:9" x14ac:dyDescent="0.3">
      <c r="B3973" s="16" t="s">
        <v>304</v>
      </c>
      <c r="C3973" s="16" t="s">
        <v>201</v>
      </c>
      <c r="D3973" s="16">
        <v>66</v>
      </c>
      <c r="E3973" s="16" t="s">
        <v>37</v>
      </c>
      <c r="F3973" s="16" t="s">
        <v>160</v>
      </c>
      <c r="G3973" s="87" t="s">
        <v>339</v>
      </c>
      <c r="H3973" s="17">
        <v>4597.6138827154155</v>
      </c>
      <c r="I3973" s="48" t="s">
        <v>327</v>
      </c>
    </row>
    <row r="3974" spans="2:9" x14ac:dyDescent="0.3">
      <c r="B3974" s="16" t="s">
        <v>304</v>
      </c>
      <c r="C3974" s="16" t="s">
        <v>201</v>
      </c>
      <c r="D3974" s="16">
        <v>67</v>
      </c>
      <c r="E3974" s="16" t="s">
        <v>39</v>
      </c>
      <c r="F3974" s="16" t="s">
        <v>160</v>
      </c>
      <c r="G3974" s="87" t="s">
        <v>340</v>
      </c>
      <c r="H3974" s="17">
        <v>6652.0342209945611</v>
      </c>
      <c r="I3974" s="48" t="s">
        <v>327</v>
      </c>
    </row>
    <row r="3975" spans="2:9" x14ac:dyDescent="0.3">
      <c r="B3975" s="16" t="s">
        <v>304</v>
      </c>
      <c r="C3975" s="16" t="s">
        <v>201</v>
      </c>
      <c r="D3975" s="16">
        <v>77</v>
      </c>
      <c r="E3975" s="16" t="s">
        <v>41</v>
      </c>
      <c r="F3975" s="16" t="s">
        <v>160</v>
      </c>
      <c r="G3975" s="87" t="s">
        <v>341</v>
      </c>
      <c r="H3975" s="17">
        <v>1725</v>
      </c>
      <c r="I3975" s="48" t="s">
        <v>342</v>
      </c>
    </row>
    <row r="3976" spans="2:9" x14ac:dyDescent="0.3">
      <c r="B3976" s="16" t="s">
        <v>304</v>
      </c>
      <c r="C3976" s="16" t="s">
        <v>201</v>
      </c>
      <c r="D3976" s="16">
        <v>87</v>
      </c>
      <c r="E3976" s="16" t="s">
        <v>43</v>
      </c>
      <c r="F3976" s="16" t="s">
        <v>160</v>
      </c>
      <c r="G3976" s="87" t="s">
        <v>343</v>
      </c>
      <c r="H3976" s="17">
        <v>3622.9549999999999</v>
      </c>
      <c r="I3976" s="48" t="s">
        <v>342</v>
      </c>
    </row>
    <row r="3977" spans="2:9" x14ac:dyDescent="0.3">
      <c r="B3977" s="16" t="s">
        <v>304</v>
      </c>
      <c r="C3977" s="16" t="s">
        <v>201</v>
      </c>
      <c r="D3977" s="16">
        <v>102</v>
      </c>
      <c r="E3977" s="16" t="s">
        <v>45</v>
      </c>
      <c r="F3977" s="16" t="s">
        <v>160</v>
      </c>
      <c r="G3977" s="87" t="s">
        <v>344</v>
      </c>
      <c r="H3977" s="17">
        <v>742.1226183465119</v>
      </c>
      <c r="I3977" s="48" t="s">
        <v>342</v>
      </c>
    </row>
    <row r="3978" spans="2:9" x14ac:dyDescent="0.3">
      <c r="B3978" s="16" t="s">
        <v>304</v>
      </c>
      <c r="C3978" s="16" t="s">
        <v>201</v>
      </c>
      <c r="D3978" s="16">
        <v>113</v>
      </c>
      <c r="E3978" s="16" t="s">
        <v>47</v>
      </c>
      <c r="F3978" s="16" t="s">
        <v>146</v>
      </c>
      <c r="G3978" s="87" t="s">
        <v>345</v>
      </c>
      <c r="H3978" s="17">
        <v>689724</v>
      </c>
      <c r="I3978" s="48" t="s">
        <v>346</v>
      </c>
    </row>
    <row r="3979" spans="2:9" x14ac:dyDescent="0.3">
      <c r="B3979" s="16" t="s">
        <v>304</v>
      </c>
      <c r="C3979" s="16" t="s">
        <v>201</v>
      </c>
      <c r="D3979" s="16">
        <v>114</v>
      </c>
      <c r="E3979" s="16" t="s">
        <v>49</v>
      </c>
      <c r="F3979" s="16" t="s">
        <v>146</v>
      </c>
      <c r="G3979" s="87" t="s">
        <v>347</v>
      </c>
      <c r="H3979" s="17">
        <v>730184</v>
      </c>
      <c r="I3979" s="48" t="s">
        <v>346</v>
      </c>
    </row>
    <row r="3980" spans="2:9" x14ac:dyDescent="0.3">
      <c r="B3980" s="16" t="s">
        <v>304</v>
      </c>
      <c r="C3980" s="16" t="s">
        <v>201</v>
      </c>
      <c r="D3980" s="16">
        <v>118</v>
      </c>
      <c r="E3980" s="16" t="s">
        <v>51</v>
      </c>
      <c r="F3980" s="16" t="s">
        <v>146</v>
      </c>
      <c r="G3980" s="87" t="s">
        <v>348</v>
      </c>
      <c r="H3980" s="17">
        <v>583071</v>
      </c>
      <c r="I3980" s="48" t="s">
        <v>346</v>
      </c>
    </row>
    <row r="3981" spans="2:9" x14ac:dyDescent="0.3">
      <c r="B3981" s="16" t="s">
        <v>304</v>
      </c>
      <c r="C3981" s="16" t="s">
        <v>201</v>
      </c>
      <c r="D3981" s="16">
        <v>131</v>
      </c>
      <c r="E3981" s="16" t="s">
        <v>53</v>
      </c>
      <c r="F3981" s="16" t="s">
        <v>146</v>
      </c>
      <c r="G3981" s="87" t="s">
        <v>349</v>
      </c>
      <c r="H3981" s="17">
        <v>8106.4390986043773</v>
      </c>
      <c r="I3981" s="48" t="s">
        <v>337</v>
      </c>
    </row>
    <row r="3982" spans="2:9" x14ac:dyDescent="0.3">
      <c r="B3982" s="16" t="s">
        <v>304</v>
      </c>
      <c r="C3982" s="16" t="s">
        <v>201</v>
      </c>
      <c r="D3982" s="16">
        <v>137</v>
      </c>
      <c r="E3982" s="16" t="s">
        <v>55</v>
      </c>
      <c r="F3982" s="16" t="s">
        <v>160</v>
      </c>
      <c r="G3982" s="87" t="s">
        <v>350</v>
      </c>
      <c r="H3982" s="17">
        <v>16309.421831350233</v>
      </c>
      <c r="I3982" s="48" t="s">
        <v>351</v>
      </c>
    </row>
    <row r="3983" spans="2:9" x14ac:dyDescent="0.3">
      <c r="B3983" s="16" t="s">
        <v>304</v>
      </c>
      <c r="C3983" s="16" t="s">
        <v>201</v>
      </c>
      <c r="D3983" s="16">
        <v>143</v>
      </c>
      <c r="E3983" s="16" t="s">
        <v>57</v>
      </c>
      <c r="F3983" s="16" t="s">
        <v>335</v>
      </c>
      <c r="G3983" s="87" t="s">
        <v>352</v>
      </c>
      <c r="H3983" s="17">
        <v>2688.02</v>
      </c>
      <c r="I3983" s="48" t="s">
        <v>342</v>
      </c>
    </row>
    <row r="3984" spans="2:9" x14ac:dyDescent="0.3">
      <c r="B3984" s="16" t="s">
        <v>304</v>
      </c>
      <c r="C3984" s="16" t="s">
        <v>201</v>
      </c>
      <c r="D3984" s="16">
        <v>155</v>
      </c>
      <c r="E3984" s="16" t="s">
        <v>59</v>
      </c>
      <c r="F3984" s="16" t="s">
        <v>147</v>
      </c>
      <c r="G3984" s="87" t="s">
        <v>353</v>
      </c>
      <c r="H3984" s="17">
        <v>28487.989310548404</v>
      </c>
      <c r="I3984" s="48" t="s">
        <v>354</v>
      </c>
    </row>
    <row r="3985" spans="2:9" x14ac:dyDescent="0.3">
      <c r="B3985" s="16" t="s">
        <v>304</v>
      </c>
      <c r="C3985" s="16" t="s">
        <v>201</v>
      </c>
      <c r="D3985" s="16">
        <v>156</v>
      </c>
      <c r="E3985" s="16" t="s">
        <v>61</v>
      </c>
      <c r="F3985" s="16" t="s">
        <v>147</v>
      </c>
      <c r="G3985" s="87" t="s">
        <v>355</v>
      </c>
      <c r="H3985" s="17">
        <v>19941.592517383888</v>
      </c>
      <c r="I3985" s="48" t="s">
        <v>354</v>
      </c>
    </row>
    <row r="3986" spans="2:9" x14ac:dyDescent="0.3">
      <c r="B3986" s="16" t="s">
        <v>304</v>
      </c>
      <c r="C3986" s="16" t="s">
        <v>201</v>
      </c>
      <c r="D3986" s="16">
        <v>222</v>
      </c>
      <c r="E3986" s="16" t="s">
        <v>63</v>
      </c>
      <c r="F3986" s="16" t="s">
        <v>146</v>
      </c>
      <c r="G3986" s="87" t="s">
        <v>356</v>
      </c>
      <c r="H3986" s="17">
        <v>72088.599512231158</v>
      </c>
      <c r="I3986" s="48" t="s">
        <v>329</v>
      </c>
    </row>
    <row r="3987" spans="2:9" x14ac:dyDescent="0.3">
      <c r="B3987" s="16" t="s">
        <v>304</v>
      </c>
      <c r="C3987" s="16" t="s">
        <v>201</v>
      </c>
      <c r="D3987" s="16">
        <v>224</v>
      </c>
      <c r="E3987" s="16" t="s">
        <v>65</v>
      </c>
      <c r="F3987" s="16" t="s">
        <v>146</v>
      </c>
      <c r="G3987" s="87" t="s">
        <v>357</v>
      </c>
      <c r="H3987" s="17">
        <v>73341.46921883084</v>
      </c>
      <c r="I3987" s="48" t="s">
        <v>329</v>
      </c>
    </row>
    <row r="3988" spans="2:9" x14ac:dyDescent="0.3">
      <c r="B3988" s="16" t="s">
        <v>304</v>
      </c>
      <c r="C3988" s="16" t="s">
        <v>201</v>
      </c>
      <c r="D3988" s="16">
        <v>229</v>
      </c>
      <c r="E3988" s="16" t="s">
        <v>67</v>
      </c>
      <c r="F3988" s="16" t="s">
        <v>146</v>
      </c>
      <c r="G3988" s="87" t="s">
        <v>358</v>
      </c>
      <c r="H3988" s="17">
        <v>32774.484888564744</v>
      </c>
      <c r="I3988" s="48" t="s">
        <v>329</v>
      </c>
    </row>
    <row r="3989" spans="2:9" x14ac:dyDescent="0.3">
      <c r="B3989" s="16" t="s">
        <v>304</v>
      </c>
      <c r="C3989" s="16" t="s">
        <v>201</v>
      </c>
      <c r="D3989" s="16">
        <v>232</v>
      </c>
      <c r="E3989" s="16" t="s">
        <v>69</v>
      </c>
      <c r="F3989" s="16" t="s">
        <v>146</v>
      </c>
      <c r="G3989" s="87" t="s">
        <v>359</v>
      </c>
      <c r="H3989" s="17">
        <v>67765.279728031936</v>
      </c>
      <c r="I3989" s="48" t="s">
        <v>329</v>
      </c>
    </row>
    <row r="3990" spans="2:9" x14ac:dyDescent="0.3">
      <c r="B3990" s="16" t="s">
        <v>304</v>
      </c>
      <c r="C3990" s="16" t="s">
        <v>201</v>
      </c>
      <c r="D3990" s="16">
        <v>237</v>
      </c>
      <c r="E3990" s="16" t="s">
        <v>70</v>
      </c>
      <c r="F3990" s="16" t="s">
        <v>146</v>
      </c>
      <c r="G3990" s="87" t="s">
        <v>360</v>
      </c>
      <c r="H3990" s="17">
        <v>65182.319414677419</v>
      </c>
      <c r="I3990" s="48" t="s">
        <v>329</v>
      </c>
    </row>
    <row r="3991" spans="2:9" x14ac:dyDescent="0.3">
      <c r="B3991" s="16" t="s">
        <v>304</v>
      </c>
      <c r="C3991" s="16" t="s">
        <v>201</v>
      </c>
      <c r="D3991" s="16">
        <v>238</v>
      </c>
      <c r="E3991" s="16" t="s">
        <v>71</v>
      </c>
      <c r="F3991" s="16" t="s">
        <v>146</v>
      </c>
      <c r="G3991" s="87" t="s">
        <v>361</v>
      </c>
      <c r="H3991" s="17">
        <v>62599.359101322894</v>
      </c>
      <c r="I3991" s="48" t="s">
        <v>329</v>
      </c>
    </row>
    <row r="3992" spans="2:9" x14ac:dyDescent="0.3">
      <c r="B3992" s="16" t="s">
        <v>304</v>
      </c>
      <c r="C3992" s="16" t="s">
        <v>201</v>
      </c>
      <c r="D3992" s="16">
        <v>241</v>
      </c>
      <c r="E3992" s="16" t="s">
        <v>72</v>
      </c>
      <c r="F3992" s="16" t="s">
        <v>146</v>
      </c>
      <c r="G3992" s="87" t="s">
        <v>362</v>
      </c>
      <c r="H3992" s="17">
        <v>52737.125684326922</v>
      </c>
      <c r="I3992" s="48" t="s">
        <v>329</v>
      </c>
    </row>
    <row r="3993" spans="2:9" x14ac:dyDescent="0.3">
      <c r="B3993" s="16" t="s">
        <v>304</v>
      </c>
      <c r="C3993" s="16" t="s">
        <v>201</v>
      </c>
      <c r="D3993" s="16">
        <v>242</v>
      </c>
      <c r="E3993" s="16" t="s">
        <v>73</v>
      </c>
      <c r="F3993" s="16" t="s">
        <v>146</v>
      </c>
      <c r="G3993" s="87" t="s">
        <v>363</v>
      </c>
      <c r="H3993" s="17">
        <v>52737.125684326922</v>
      </c>
      <c r="I3993" s="48" t="s">
        <v>329</v>
      </c>
    </row>
    <row r="3994" spans="2:9" x14ac:dyDescent="0.3">
      <c r="B3994" s="16" t="s">
        <v>304</v>
      </c>
      <c r="C3994" s="16" t="s">
        <v>201</v>
      </c>
      <c r="D3994" s="16">
        <v>245</v>
      </c>
      <c r="E3994" s="16" t="s">
        <v>74</v>
      </c>
      <c r="F3994" s="16" t="s">
        <v>146</v>
      </c>
      <c r="G3994" s="87" t="s">
        <v>364</v>
      </c>
      <c r="H3994" s="17">
        <v>37556.705372686876</v>
      </c>
      <c r="I3994" s="48" t="s">
        <v>329</v>
      </c>
    </row>
    <row r="3995" spans="2:9" x14ac:dyDescent="0.3">
      <c r="B3995" s="16" t="s">
        <v>304</v>
      </c>
      <c r="C3995" s="16" t="s">
        <v>201</v>
      </c>
      <c r="D3995" s="16">
        <v>273</v>
      </c>
      <c r="E3995" s="16" t="s">
        <v>75</v>
      </c>
      <c r="F3995" s="16" t="s">
        <v>146</v>
      </c>
      <c r="G3995" s="87" t="s">
        <v>365</v>
      </c>
      <c r="H3995" s="17">
        <v>503842.59372951876</v>
      </c>
      <c r="I3995" s="48" t="s">
        <v>346</v>
      </c>
    </row>
    <row r="3996" spans="2:9" x14ac:dyDescent="0.3">
      <c r="B3996" s="16" t="s">
        <v>304</v>
      </c>
      <c r="C3996" s="16" t="s">
        <v>201</v>
      </c>
      <c r="D3996" s="16">
        <v>284</v>
      </c>
      <c r="E3996" s="16" t="s">
        <v>76</v>
      </c>
      <c r="F3996" s="16" t="s">
        <v>146</v>
      </c>
      <c r="G3996" s="87" t="s">
        <v>366</v>
      </c>
      <c r="H3996" s="17">
        <v>110977.82877897775</v>
      </c>
      <c r="I3996" s="48" t="s">
        <v>329</v>
      </c>
    </row>
    <row r="3997" spans="2:9" x14ac:dyDescent="0.3">
      <c r="B3997" s="16" t="s">
        <v>304</v>
      </c>
      <c r="C3997" s="16" t="s">
        <v>201</v>
      </c>
      <c r="D3997" s="16">
        <v>304</v>
      </c>
      <c r="E3997" s="16" t="s">
        <v>77</v>
      </c>
      <c r="F3997" s="16" t="s">
        <v>165</v>
      </c>
      <c r="G3997" s="87" t="s">
        <v>367</v>
      </c>
      <c r="H3997" s="17">
        <v>1491.1119185291211</v>
      </c>
      <c r="I3997" s="48" t="s">
        <v>368</v>
      </c>
    </row>
    <row r="3998" spans="2:9" x14ac:dyDescent="0.3">
      <c r="B3998" s="16" t="s">
        <v>304</v>
      </c>
      <c r="C3998" s="16" t="s">
        <v>201</v>
      </c>
      <c r="D3998" s="16">
        <v>305</v>
      </c>
      <c r="E3998" s="16" t="s">
        <v>78</v>
      </c>
      <c r="F3998" s="16" t="s">
        <v>165</v>
      </c>
      <c r="G3998" s="87" t="s">
        <v>369</v>
      </c>
      <c r="H3998" s="17">
        <v>13523.880103466117</v>
      </c>
      <c r="I3998" s="48" t="s">
        <v>368</v>
      </c>
    </row>
    <row r="3999" spans="2:9" x14ac:dyDescent="0.3">
      <c r="B3999" s="16" t="s">
        <v>304</v>
      </c>
      <c r="C3999" s="16" t="s">
        <v>201</v>
      </c>
      <c r="D3999" s="20">
        <v>426</v>
      </c>
      <c r="E3999" s="20" t="s">
        <v>79</v>
      </c>
      <c r="F3999" s="20" t="s">
        <v>146</v>
      </c>
      <c r="G3999" s="88" t="s">
        <v>370</v>
      </c>
      <c r="H3999" s="21">
        <v>66457.20292131562</v>
      </c>
      <c r="I3999" s="49" t="s">
        <v>329</v>
      </c>
    </row>
    <row r="4000" spans="2:9" x14ac:dyDescent="0.3">
      <c r="B4000" s="16" t="s">
        <v>304</v>
      </c>
      <c r="C4000" s="16" t="s">
        <v>272</v>
      </c>
      <c r="D4000" s="16">
        <v>4</v>
      </c>
      <c r="E4000" s="16" t="s">
        <v>5</v>
      </c>
      <c r="F4000" s="16" t="s">
        <v>160</v>
      </c>
      <c r="G4000" s="87" t="s">
        <v>326</v>
      </c>
      <c r="H4000" s="17">
        <v>3826.4966353131344</v>
      </c>
      <c r="I4000" s="48" t="s">
        <v>327</v>
      </c>
    </row>
    <row r="4001" spans="2:9" x14ac:dyDescent="0.3">
      <c r="B4001" s="16" t="s">
        <v>304</v>
      </c>
      <c r="C4001" s="16" t="s">
        <v>272</v>
      </c>
      <c r="D4001" s="16">
        <v>17</v>
      </c>
      <c r="E4001" s="16" t="s">
        <v>9</v>
      </c>
      <c r="F4001" s="16" t="s">
        <v>146</v>
      </c>
      <c r="G4001" s="87" t="s">
        <v>328</v>
      </c>
      <c r="H4001" s="17">
        <v>80931.005444288414</v>
      </c>
      <c r="I4001" s="48" t="s">
        <v>329</v>
      </c>
    </row>
    <row r="4002" spans="2:9" x14ac:dyDescent="0.3">
      <c r="B4002" s="16" t="s">
        <v>304</v>
      </c>
      <c r="C4002" s="16" t="s">
        <v>272</v>
      </c>
      <c r="D4002" s="16">
        <v>21</v>
      </c>
      <c r="E4002" s="16" t="s">
        <v>13</v>
      </c>
      <c r="F4002" s="16" t="s">
        <v>146</v>
      </c>
      <c r="G4002" s="87" t="s">
        <v>330</v>
      </c>
      <c r="H4002" s="17">
        <v>85899.748283612804</v>
      </c>
      <c r="I4002" s="48" t="s">
        <v>329</v>
      </c>
    </row>
    <row r="4003" spans="2:9" x14ac:dyDescent="0.3">
      <c r="B4003" s="16" t="s">
        <v>304</v>
      </c>
      <c r="C4003" s="16" t="s">
        <v>272</v>
      </c>
      <c r="D4003" s="16">
        <v>28</v>
      </c>
      <c r="E4003" s="16" t="s">
        <v>17</v>
      </c>
      <c r="F4003" s="16" t="s">
        <v>146</v>
      </c>
      <c r="G4003" s="87" t="s">
        <v>331</v>
      </c>
      <c r="H4003" s="17">
        <v>66606.816978460178</v>
      </c>
      <c r="I4003" s="48" t="s">
        <v>329</v>
      </c>
    </row>
    <row r="4004" spans="2:9" x14ac:dyDescent="0.3">
      <c r="B4004" s="16" t="s">
        <v>304</v>
      </c>
      <c r="C4004" s="16" t="s">
        <v>272</v>
      </c>
      <c r="D4004" s="16">
        <v>29</v>
      </c>
      <c r="E4004" s="16" t="s">
        <v>21</v>
      </c>
      <c r="F4004" s="16" t="s">
        <v>146</v>
      </c>
      <c r="G4004" s="87" t="s">
        <v>332</v>
      </c>
      <c r="H4004" s="17">
        <v>66606.816978460178</v>
      </c>
      <c r="I4004" s="48" t="s">
        <v>329</v>
      </c>
    </row>
    <row r="4005" spans="2:9" x14ac:dyDescent="0.3">
      <c r="B4005" s="16" t="s">
        <v>304</v>
      </c>
      <c r="C4005" s="16" t="s">
        <v>272</v>
      </c>
      <c r="D4005" s="16">
        <v>30</v>
      </c>
      <c r="E4005" s="16" t="s">
        <v>25</v>
      </c>
      <c r="F4005" s="16" t="s">
        <v>146</v>
      </c>
      <c r="G4005" s="87" t="s">
        <v>333</v>
      </c>
      <c r="H4005" s="17">
        <v>66606.816978460178</v>
      </c>
      <c r="I4005" s="48" t="s">
        <v>329</v>
      </c>
    </row>
    <row r="4006" spans="2:9" x14ac:dyDescent="0.3">
      <c r="B4006" s="16" t="s">
        <v>304</v>
      </c>
      <c r="C4006" s="16" t="s">
        <v>272</v>
      </c>
      <c r="D4006" s="16">
        <v>31</v>
      </c>
      <c r="E4006" s="16" t="s">
        <v>29</v>
      </c>
      <c r="F4006" s="16" t="s">
        <v>146</v>
      </c>
      <c r="G4006" s="87" t="s">
        <v>334</v>
      </c>
      <c r="H4006" s="17">
        <v>66606.816978460178</v>
      </c>
      <c r="I4006" s="48" t="s">
        <v>329</v>
      </c>
    </row>
    <row r="4007" spans="2:9" x14ac:dyDescent="0.3">
      <c r="B4007" s="16" t="s">
        <v>304</v>
      </c>
      <c r="C4007" s="16" t="s">
        <v>272</v>
      </c>
      <c r="D4007" s="16">
        <v>39</v>
      </c>
      <c r="E4007" s="16" t="s">
        <v>33</v>
      </c>
      <c r="F4007" s="16" t="s">
        <v>335</v>
      </c>
      <c r="G4007" s="87" t="s">
        <v>336</v>
      </c>
      <c r="H4007" s="17">
        <v>91.872976450849634</v>
      </c>
      <c r="I4007" s="48" t="s">
        <v>337</v>
      </c>
    </row>
    <row r="4008" spans="2:9" x14ac:dyDescent="0.3">
      <c r="B4008" s="16" t="s">
        <v>304</v>
      </c>
      <c r="C4008" s="16" t="s">
        <v>272</v>
      </c>
      <c r="D4008" s="16">
        <v>45</v>
      </c>
      <c r="E4008" s="16" t="s">
        <v>35</v>
      </c>
      <c r="F4008" s="16" t="s">
        <v>160</v>
      </c>
      <c r="G4008" s="87" t="s">
        <v>338</v>
      </c>
      <c r="H4008" s="17">
        <v>9520</v>
      </c>
      <c r="I4008" s="48" t="s">
        <v>327</v>
      </c>
    </row>
    <row r="4009" spans="2:9" x14ac:dyDescent="0.3">
      <c r="B4009" s="16" t="s">
        <v>304</v>
      </c>
      <c r="C4009" s="16" t="s">
        <v>272</v>
      </c>
      <c r="D4009" s="16">
        <v>66</v>
      </c>
      <c r="E4009" s="16" t="s">
        <v>37</v>
      </c>
      <c r="F4009" s="16" t="s">
        <v>160</v>
      </c>
      <c r="G4009" s="87" t="s">
        <v>339</v>
      </c>
      <c r="H4009" s="17">
        <v>4597.6138827154155</v>
      </c>
      <c r="I4009" s="48" t="s">
        <v>327</v>
      </c>
    </row>
    <row r="4010" spans="2:9" x14ac:dyDescent="0.3">
      <c r="B4010" s="16" t="s">
        <v>304</v>
      </c>
      <c r="C4010" s="16" t="s">
        <v>272</v>
      </c>
      <c r="D4010" s="16">
        <v>67</v>
      </c>
      <c r="E4010" s="16" t="s">
        <v>39</v>
      </c>
      <c r="F4010" s="16" t="s">
        <v>160</v>
      </c>
      <c r="G4010" s="87" t="s">
        <v>340</v>
      </c>
      <c r="H4010" s="17">
        <v>6652.0342209945611</v>
      </c>
      <c r="I4010" s="48" t="s">
        <v>327</v>
      </c>
    </row>
    <row r="4011" spans="2:9" x14ac:dyDescent="0.3">
      <c r="B4011" s="16" t="s">
        <v>304</v>
      </c>
      <c r="C4011" s="16" t="s">
        <v>272</v>
      </c>
      <c r="D4011" s="16">
        <v>77</v>
      </c>
      <c r="E4011" s="16" t="s">
        <v>41</v>
      </c>
      <c r="F4011" s="16" t="s">
        <v>160</v>
      </c>
      <c r="G4011" s="87" t="s">
        <v>341</v>
      </c>
      <c r="H4011" s="17">
        <v>1725</v>
      </c>
      <c r="I4011" s="48" t="s">
        <v>342</v>
      </c>
    </row>
    <row r="4012" spans="2:9" x14ac:dyDescent="0.3">
      <c r="B4012" s="16" t="s">
        <v>304</v>
      </c>
      <c r="C4012" s="16" t="s">
        <v>272</v>
      </c>
      <c r="D4012" s="16">
        <v>87</v>
      </c>
      <c r="E4012" s="16" t="s">
        <v>43</v>
      </c>
      <c r="F4012" s="16" t="s">
        <v>160</v>
      </c>
      <c r="G4012" s="87" t="s">
        <v>343</v>
      </c>
      <c r="H4012" s="17">
        <v>3622.9549999999999</v>
      </c>
      <c r="I4012" s="48" t="s">
        <v>342</v>
      </c>
    </row>
    <row r="4013" spans="2:9" x14ac:dyDescent="0.3">
      <c r="B4013" s="16" t="s">
        <v>304</v>
      </c>
      <c r="C4013" s="16" t="s">
        <v>272</v>
      </c>
      <c r="D4013" s="16">
        <v>102</v>
      </c>
      <c r="E4013" s="16" t="s">
        <v>45</v>
      </c>
      <c r="F4013" s="16" t="s">
        <v>160</v>
      </c>
      <c r="G4013" s="87" t="s">
        <v>344</v>
      </c>
      <c r="H4013" s="17">
        <v>809.65154427166351</v>
      </c>
      <c r="I4013" s="48" t="s">
        <v>342</v>
      </c>
    </row>
    <row r="4014" spans="2:9" x14ac:dyDescent="0.3">
      <c r="B4014" s="16" t="s">
        <v>304</v>
      </c>
      <c r="C4014" s="16" t="s">
        <v>272</v>
      </c>
      <c r="D4014" s="16">
        <v>113</v>
      </c>
      <c r="E4014" s="16" t="s">
        <v>47</v>
      </c>
      <c r="F4014" s="16" t="s">
        <v>146</v>
      </c>
      <c r="G4014" s="87" t="s">
        <v>345</v>
      </c>
      <c r="H4014" s="17">
        <v>689724</v>
      </c>
      <c r="I4014" s="48" t="s">
        <v>346</v>
      </c>
    </row>
    <row r="4015" spans="2:9" x14ac:dyDescent="0.3">
      <c r="B4015" s="16" t="s">
        <v>304</v>
      </c>
      <c r="C4015" s="16" t="s">
        <v>272</v>
      </c>
      <c r="D4015" s="16">
        <v>114</v>
      </c>
      <c r="E4015" s="16" t="s">
        <v>49</v>
      </c>
      <c r="F4015" s="16" t="s">
        <v>146</v>
      </c>
      <c r="G4015" s="87" t="s">
        <v>347</v>
      </c>
      <c r="H4015" s="17">
        <v>730184</v>
      </c>
      <c r="I4015" s="48" t="s">
        <v>346</v>
      </c>
    </row>
    <row r="4016" spans="2:9" x14ac:dyDescent="0.3">
      <c r="B4016" s="16" t="s">
        <v>304</v>
      </c>
      <c r="C4016" s="16" t="s">
        <v>272</v>
      </c>
      <c r="D4016" s="16">
        <v>118</v>
      </c>
      <c r="E4016" s="16" t="s">
        <v>51</v>
      </c>
      <c r="F4016" s="16" t="s">
        <v>146</v>
      </c>
      <c r="G4016" s="87" t="s">
        <v>348</v>
      </c>
      <c r="H4016" s="17">
        <v>583071</v>
      </c>
      <c r="I4016" s="48" t="s">
        <v>346</v>
      </c>
    </row>
    <row r="4017" spans="2:9" x14ac:dyDescent="0.3">
      <c r="B4017" s="16" t="s">
        <v>304</v>
      </c>
      <c r="C4017" s="16" t="s">
        <v>272</v>
      </c>
      <c r="D4017" s="16">
        <v>131</v>
      </c>
      <c r="E4017" s="16" t="s">
        <v>53</v>
      </c>
      <c r="F4017" s="16" t="s">
        <v>146</v>
      </c>
      <c r="G4017" s="87" t="s">
        <v>349</v>
      </c>
      <c r="H4017" s="17">
        <v>8106.4390986043773</v>
      </c>
      <c r="I4017" s="48" t="s">
        <v>337</v>
      </c>
    </row>
    <row r="4018" spans="2:9" x14ac:dyDescent="0.3">
      <c r="B4018" s="16" t="s">
        <v>304</v>
      </c>
      <c r="C4018" s="16" t="s">
        <v>272</v>
      </c>
      <c r="D4018" s="16">
        <v>137</v>
      </c>
      <c r="E4018" s="16" t="s">
        <v>55</v>
      </c>
      <c r="F4018" s="16" t="s">
        <v>160</v>
      </c>
      <c r="G4018" s="87" t="s">
        <v>350</v>
      </c>
      <c r="H4018" s="17">
        <v>16309.421831350233</v>
      </c>
      <c r="I4018" s="48" t="s">
        <v>351</v>
      </c>
    </row>
    <row r="4019" spans="2:9" x14ac:dyDescent="0.3">
      <c r="B4019" s="16" t="s">
        <v>304</v>
      </c>
      <c r="C4019" s="16" t="s">
        <v>272</v>
      </c>
      <c r="D4019" s="16">
        <v>143</v>
      </c>
      <c r="E4019" s="16" t="s">
        <v>57</v>
      </c>
      <c r="F4019" s="16" t="s">
        <v>335</v>
      </c>
      <c r="G4019" s="87" t="s">
        <v>352</v>
      </c>
      <c r="H4019" s="17">
        <v>2688.02</v>
      </c>
      <c r="I4019" s="48" t="s">
        <v>342</v>
      </c>
    </row>
    <row r="4020" spans="2:9" x14ac:dyDescent="0.3">
      <c r="B4020" s="16" t="s">
        <v>304</v>
      </c>
      <c r="C4020" s="16" t="s">
        <v>272</v>
      </c>
      <c r="D4020" s="16">
        <v>155</v>
      </c>
      <c r="E4020" s="16" t="s">
        <v>59</v>
      </c>
      <c r="F4020" s="16" t="s">
        <v>147</v>
      </c>
      <c r="G4020" s="87" t="s">
        <v>353</v>
      </c>
      <c r="H4020" s="17">
        <v>24384.888982314751</v>
      </c>
      <c r="I4020" s="48" t="s">
        <v>354</v>
      </c>
    </row>
    <row r="4021" spans="2:9" x14ac:dyDescent="0.3">
      <c r="B4021" s="16" t="s">
        <v>304</v>
      </c>
      <c r="C4021" s="16" t="s">
        <v>272</v>
      </c>
      <c r="D4021" s="16">
        <v>156</v>
      </c>
      <c r="E4021" s="16" t="s">
        <v>61</v>
      </c>
      <c r="F4021" s="16" t="s">
        <v>147</v>
      </c>
      <c r="G4021" s="87" t="s">
        <v>355</v>
      </c>
      <c r="H4021" s="17">
        <v>13376.968893648824</v>
      </c>
      <c r="I4021" s="48" t="s">
        <v>354</v>
      </c>
    </row>
    <row r="4022" spans="2:9" x14ac:dyDescent="0.3">
      <c r="B4022" s="16" t="s">
        <v>304</v>
      </c>
      <c r="C4022" s="16" t="s">
        <v>272</v>
      </c>
      <c r="D4022" s="16">
        <v>222</v>
      </c>
      <c r="E4022" s="16" t="s">
        <v>63</v>
      </c>
      <c r="F4022" s="16" t="s">
        <v>146</v>
      </c>
      <c r="G4022" s="87" t="s">
        <v>356</v>
      </c>
      <c r="H4022" s="17">
        <v>72088.599512231158</v>
      </c>
      <c r="I4022" s="48" t="s">
        <v>329</v>
      </c>
    </row>
    <row r="4023" spans="2:9" x14ac:dyDescent="0.3">
      <c r="B4023" s="16" t="s">
        <v>304</v>
      </c>
      <c r="C4023" s="16" t="s">
        <v>272</v>
      </c>
      <c r="D4023" s="16">
        <v>224</v>
      </c>
      <c r="E4023" s="16" t="s">
        <v>65</v>
      </c>
      <c r="F4023" s="16" t="s">
        <v>146</v>
      </c>
      <c r="G4023" s="87" t="s">
        <v>357</v>
      </c>
      <c r="H4023" s="17">
        <v>73341.46921883084</v>
      </c>
      <c r="I4023" s="48" t="s">
        <v>329</v>
      </c>
    </row>
    <row r="4024" spans="2:9" x14ac:dyDescent="0.3">
      <c r="B4024" s="16" t="s">
        <v>304</v>
      </c>
      <c r="C4024" s="16" t="s">
        <v>272</v>
      </c>
      <c r="D4024" s="16">
        <v>229</v>
      </c>
      <c r="E4024" s="16" t="s">
        <v>67</v>
      </c>
      <c r="F4024" s="16" t="s">
        <v>146</v>
      </c>
      <c r="G4024" s="87" t="s">
        <v>358</v>
      </c>
      <c r="H4024" s="17">
        <v>32774.484888564744</v>
      </c>
      <c r="I4024" s="48" t="s">
        <v>329</v>
      </c>
    </row>
    <row r="4025" spans="2:9" x14ac:dyDescent="0.3">
      <c r="B4025" s="16" t="s">
        <v>304</v>
      </c>
      <c r="C4025" s="16" t="s">
        <v>272</v>
      </c>
      <c r="D4025" s="16">
        <v>232</v>
      </c>
      <c r="E4025" s="16" t="s">
        <v>69</v>
      </c>
      <c r="F4025" s="16" t="s">
        <v>146</v>
      </c>
      <c r="G4025" s="87" t="s">
        <v>359</v>
      </c>
      <c r="H4025" s="17">
        <v>67765.279728031936</v>
      </c>
      <c r="I4025" s="48" t="s">
        <v>329</v>
      </c>
    </row>
    <row r="4026" spans="2:9" x14ac:dyDescent="0.3">
      <c r="B4026" s="16" t="s">
        <v>304</v>
      </c>
      <c r="C4026" s="16" t="s">
        <v>272</v>
      </c>
      <c r="D4026" s="16">
        <v>237</v>
      </c>
      <c r="E4026" s="16" t="s">
        <v>70</v>
      </c>
      <c r="F4026" s="16" t="s">
        <v>146</v>
      </c>
      <c r="G4026" s="87" t="s">
        <v>360</v>
      </c>
      <c r="H4026" s="17">
        <v>65182.319414677419</v>
      </c>
      <c r="I4026" s="48" t="s">
        <v>329</v>
      </c>
    </row>
    <row r="4027" spans="2:9" x14ac:dyDescent="0.3">
      <c r="B4027" s="16" t="s">
        <v>304</v>
      </c>
      <c r="C4027" s="16" t="s">
        <v>272</v>
      </c>
      <c r="D4027" s="16">
        <v>238</v>
      </c>
      <c r="E4027" s="16" t="s">
        <v>71</v>
      </c>
      <c r="F4027" s="16" t="s">
        <v>146</v>
      </c>
      <c r="G4027" s="87" t="s">
        <v>361</v>
      </c>
      <c r="H4027" s="17">
        <v>62599.359101322894</v>
      </c>
      <c r="I4027" s="48" t="s">
        <v>329</v>
      </c>
    </row>
    <row r="4028" spans="2:9" x14ac:dyDescent="0.3">
      <c r="B4028" s="16" t="s">
        <v>304</v>
      </c>
      <c r="C4028" s="16" t="s">
        <v>272</v>
      </c>
      <c r="D4028" s="16">
        <v>241</v>
      </c>
      <c r="E4028" s="16" t="s">
        <v>72</v>
      </c>
      <c r="F4028" s="16" t="s">
        <v>146</v>
      </c>
      <c r="G4028" s="87" t="s">
        <v>362</v>
      </c>
      <c r="H4028" s="17">
        <v>71507.967029595806</v>
      </c>
      <c r="I4028" s="48" t="s">
        <v>329</v>
      </c>
    </row>
    <row r="4029" spans="2:9" x14ac:dyDescent="0.3">
      <c r="B4029" s="16" t="s">
        <v>304</v>
      </c>
      <c r="C4029" s="16" t="s">
        <v>272</v>
      </c>
      <c r="D4029" s="16">
        <v>242</v>
      </c>
      <c r="E4029" s="16" t="s">
        <v>73</v>
      </c>
      <c r="F4029" s="16" t="s">
        <v>146</v>
      </c>
      <c r="G4029" s="87" t="s">
        <v>363</v>
      </c>
      <c r="H4029" s="17">
        <v>71507.967029595806</v>
      </c>
      <c r="I4029" s="48" t="s">
        <v>329</v>
      </c>
    </row>
    <row r="4030" spans="2:9" x14ac:dyDescent="0.3">
      <c r="B4030" s="16" t="s">
        <v>304</v>
      </c>
      <c r="C4030" s="16" t="s">
        <v>272</v>
      </c>
      <c r="D4030" s="16">
        <v>245</v>
      </c>
      <c r="E4030" s="16" t="s">
        <v>74</v>
      </c>
      <c r="F4030" s="16" t="s">
        <v>146</v>
      </c>
      <c r="G4030" s="87" t="s">
        <v>364</v>
      </c>
      <c r="H4030" s="17">
        <v>52141.225959080293</v>
      </c>
      <c r="I4030" s="48" t="s">
        <v>329</v>
      </c>
    </row>
    <row r="4031" spans="2:9" x14ac:dyDescent="0.3">
      <c r="B4031" s="16" t="s">
        <v>304</v>
      </c>
      <c r="C4031" s="16" t="s">
        <v>272</v>
      </c>
      <c r="D4031" s="16">
        <v>273</v>
      </c>
      <c r="E4031" s="16" t="s">
        <v>75</v>
      </c>
      <c r="F4031" s="16" t="s">
        <v>146</v>
      </c>
      <c r="G4031" s="87" t="s">
        <v>365</v>
      </c>
      <c r="H4031" s="17">
        <v>503842.59372951876</v>
      </c>
      <c r="I4031" s="48" t="s">
        <v>346</v>
      </c>
    </row>
    <row r="4032" spans="2:9" x14ac:dyDescent="0.3">
      <c r="B4032" s="16" t="s">
        <v>304</v>
      </c>
      <c r="C4032" s="16" t="s">
        <v>272</v>
      </c>
      <c r="D4032" s="16">
        <v>284</v>
      </c>
      <c r="E4032" s="16" t="s">
        <v>76</v>
      </c>
      <c r="F4032" s="16" t="s">
        <v>146</v>
      </c>
      <c r="G4032" s="87" t="s">
        <v>366</v>
      </c>
      <c r="H4032" s="17">
        <v>67015.133840809984</v>
      </c>
      <c r="I4032" s="48" t="s">
        <v>329</v>
      </c>
    </row>
    <row r="4033" spans="2:9" x14ac:dyDescent="0.3">
      <c r="B4033" s="16" t="s">
        <v>304</v>
      </c>
      <c r="C4033" s="16" t="s">
        <v>272</v>
      </c>
      <c r="D4033" s="16">
        <v>304</v>
      </c>
      <c r="E4033" s="16" t="s">
        <v>77</v>
      </c>
      <c r="F4033" s="16" t="s">
        <v>165</v>
      </c>
      <c r="G4033" s="87" t="s">
        <v>367</v>
      </c>
      <c r="H4033" s="17">
        <v>1491.1119185291211</v>
      </c>
      <c r="I4033" s="48" t="s">
        <v>368</v>
      </c>
    </row>
    <row r="4034" spans="2:9" x14ac:dyDescent="0.3">
      <c r="B4034" s="16" t="s">
        <v>304</v>
      </c>
      <c r="C4034" s="16" t="s">
        <v>272</v>
      </c>
      <c r="D4034" s="16">
        <v>305</v>
      </c>
      <c r="E4034" s="16" t="s">
        <v>78</v>
      </c>
      <c r="F4034" s="16" t="s">
        <v>165</v>
      </c>
      <c r="G4034" s="87" t="s">
        <v>369</v>
      </c>
      <c r="H4034" s="17">
        <v>13523.880103466117</v>
      </c>
      <c r="I4034" s="48" t="s">
        <v>368</v>
      </c>
    </row>
    <row r="4035" spans="2:9" x14ac:dyDescent="0.3">
      <c r="B4035" s="16" t="s">
        <v>304</v>
      </c>
      <c r="C4035" s="16" t="s">
        <v>272</v>
      </c>
      <c r="D4035" s="20">
        <v>426</v>
      </c>
      <c r="E4035" s="20" t="s">
        <v>79</v>
      </c>
      <c r="F4035" s="20" t="s">
        <v>146</v>
      </c>
      <c r="G4035" s="88" t="s">
        <v>370</v>
      </c>
      <c r="H4035" s="21">
        <v>66457.20292131562</v>
      </c>
      <c r="I4035" s="49" t="s">
        <v>329</v>
      </c>
    </row>
    <row r="4036" spans="2:9" x14ac:dyDescent="0.3">
      <c r="B4036" s="16" t="s">
        <v>305</v>
      </c>
      <c r="C4036" s="16" t="s">
        <v>273</v>
      </c>
      <c r="D4036" s="16">
        <v>4</v>
      </c>
      <c r="E4036" s="16" t="s">
        <v>5</v>
      </c>
      <c r="F4036" s="16" t="s">
        <v>160</v>
      </c>
      <c r="G4036" s="87" t="s">
        <v>326</v>
      </c>
      <c r="H4036" s="17">
        <v>3445.9206231302537</v>
      </c>
      <c r="I4036" s="48" t="s">
        <v>327</v>
      </c>
    </row>
    <row r="4037" spans="2:9" x14ac:dyDescent="0.3">
      <c r="B4037" s="16" t="s">
        <v>305</v>
      </c>
      <c r="C4037" s="16" t="s">
        <v>273</v>
      </c>
      <c r="D4037" s="16">
        <v>17</v>
      </c>
      <c r="E4037" s="16" t="s">
        <v>9</v>
      </c>
      <c r="F4037" s="16" t="s">
        <v>146</v>
      </c>
      <c r="G4037" s="87" t="s">
        <v>328</v>
      </c>
      <c r="H4037" s="17">
        <v>59772.128593599882</v>
      </c>
      <c r="I4037" s="48" t="s">
        <v>329</v>
      </c>
    </row>
    <row r="4038" spans="2:9" x14ac:dyDescent="0.3">
      <c r="B4038" s="16" t="s">
        <v>305</v>
      </c>
      <c r="C4038" s="16" t="s">
        <v>273</v>
      </c>
      <c r="D4038" s="16">
        <v>21</v>
      </c>
      <c r="E4038" s="16" t="s">
        <v>13</v>
      </c>
      <c r="F4038" s="16" t="s">
        <v>146</v>
      </c>
      <c r="G4038" s="87" t="s">
        <v>330</v>
      </c>
      <c r="H4038" s="17">
        <v>77926.39279897594</v>
      </c>
      <c r="I4038" s="48" t="s">
        <v>329</v>
      </c>
    </row>
    <row r="4039" spans="2:9" x14ac:dyDescent="0.3">
      <c r="B4039" s="16" t="s">
        <v>305</v>
      </c>
      <c r="C4039" s="16" t="s">
        <v>273</v>
      </c>
      <c r="D4039" s="16">
        <v>28</v>
      </c>
      <c r="E4039" s="16" t="s">
        <v>17</v>
      </c>
      <c r="F4039" s="16" t="s">
        <v>146</v>
      </c>
      <c r="G4039" s="87" t="s">
        <v>331</v>
      </c>
      <c r="H4039" s="17">
        <v>66606.816978460178</v>
      </c>
      <c r="I4039" s="48" t="s">
        <v>329</v>
      </c>
    </row>
    <row r="4040" spans="2:9" x14ac:dyDescent="0.3">
      <c r="B4040" s="16" t="s">
        <v>305</v>
      </c>
      <c r="C4040" s="16" t="s">
        <v>273</v>
      </c>
      <c r="D4040" s="16">
        <v>29</v>
      </c>
      <c r="E4040" s="16" t="s">
        <v>21</v>
      </c>
      <c r="F4040" s="16" t="s">
        <v>146</v>
      </c>
      <c r="G4040" s="87" t="s">
        <v>332</v>
      </c>
      <c r="H4040" s="17">
        <v>66606.816978460178</v>
      </c>
      <c r="I4040" s="48" t="s">
        <v>329</v>
      </c>
    </row>
    <row r="4041" spans="2:9" x14ac:dyDescent="0.3">
      <c r="B4041" s="16" t="s">
        <v>305</v>
      </c>
      <c r="C4041" s="16" t="s">
        <v>273</v>
      </c>
      <c r="D4041" s="16">
        <v>30</v>
      </c>
      <c r="E4041" s="16" t="s">
        <v>25</v>
      </c>
      <c r="F4041" s="16" t="s">
        <v>146</v>
      </c>
      <c r="G4041" s="87" t="s">
        <v>333</v>
      </c>
      <c r="H4041" s="17">
        <v>66606.816978460178</v>
      </c>
      <c r="I4041" s="48" t="s">
        <v>329</v>
      </c>
    </row>
    <row r="4042" spans="2:9" x14ac:dyDescent="0.3">
      <c r="B4042" s="16" t="s">
        <v>305</v>
      </c>
      <c r="C4042" s="16" t="s">
        <v>273</v>
      </c>
      <c r="D4042" s="16">
        <v>31</v>
      </c>
      <c r="E4042" s="16" t="s">
        <v>29</v>
      </c>
      <c r="F4042" s="16" t="s">
        <v>146</v>
      </c>
      <c r="G4042" s="87" t="s">
        <v>334</v>
      </c>
      <c r="H4042" s="17">
        <v>66606.816978460178</v>
      </c>
      <c r="I4042" s="48" t="s">
        <v>329</v>
      </c>
    </row>
    <row r="4043" spans="2:9" x14ac:dyDescent="0.3">
      <c r="B4043" s="16" t="s">
        <v>305</v>
      </c>
      <c r="C4043" s="16" t="s">
        <v>273</v>
      </c>
      <c r="D4043" s="16">
        <v>39</v>
      </c>
      <c r="E4043" s="16" t="s">
        <v>33</v>
      </c>
      <c r="F4043" s="16" t="s">
        <v>335</v>
      </c>
      <c r="G4043" s="87" t="s">
        <v>336</v>
      </c>
      <c r="H4043" s="17">
        <v>111.85805097527566</v>
      </c>
      <c r="I4043" s="48" t="s">
        <v>337</v>
      </c>
    </row>
    <row r="4044" spans="2:9" x14ac:dyDescent="0.3">
      <c r="B4044" s="16" t="s">
        <v>305</v>
      </c>
      <c r="C4044" s="16" t="s">
        <v>273</v>
      </c>
      <c r="D4044" s="16">
        <v>45</v>
      </c>
      <c r="E4044" s="16" t="s">
        <v>35</v>
      </c>
      <c r="F4044" s="16" t="s">
        <v>160</v>
      </c>
      <c r="G4044" s="87" t="s">
        <v>338</v>
      </c>
      <c r="H4044" s="17">
        <v>9520</v>
      </c>
      <c r="I4044" s="48" t="s">
        <v>327</v>
      </c>
    </row>
    <row r="4045" spans="2:9" x14ac:dyDescent="0.3">
      <c r="B4045" s="16" t="s">
        <v>305</v>
      </c>
      <c r="C4045" s="16" t="s">
        <v>273</v>
      </c>
      <c r="D4045" s="16">
        <v>66</v>
      </c>
      <c r="E4045" s="16" t="s">
        <v>37</v>
      </c>
      <c r="F4045" s="16" t="s">
        <v>160</v>
      </c>
      <c r="G4045" s="87" t="s">
        <v>339</v>
      </c>
      <c r="H4045" s="17">
        <v>4597.6138827154155</v>
      </c>
      <c r="I4045" s="48" t="s">
        <v>327</v>
      </c>
    </row>
    <row r="4046" spans="2:9" x14ac:dyDescent="0.3">
      <c r="B4046" s="16" t="s">
        <v>305</v>
      </c>
      <c r="C4046" s="16" t="s">
        <v>273</v>
      </c>
      <c r="D4046" s="16">
        <v>67</v>
      </c>
      <c r="E4046" s="16" t="s">
        <v>39</v>
      </c>
      <c r="F4046" s="16" t="s">
        <v>160</v>
      </c>
      <c r="G4046" s="87" t="s">
        <v>340</v>
      </c>
      <c r="H4046" s="17">
        <v>4597.6138827154155</v>
      </c>
      <c r="I4046" s="48" t="s">
        <v>327</v>
      </c>
    </row>
    <row r="4047" spans="2:9" x14ac:dyDescent="0.3">
      <c r="B4047" s="16" t="s">
        <v>305</v>
      </c>
      <c r="C4047" s="16" t="s">
        <v>273</v>
      </c>
      <c r="D4047" s="16">
        <v>77</v>
      </c>
      <c r="E4047" s="16" t="s">
        <v>41</v>
      </c>
      <c r="F4047" s="16" t="s">
        <v>160</v>
      </c>
      <c r="G4047" s="87" t="s">
        <v>341</v>
      </c>
      <c r="H4047" s="17">
        <v>1725</v>
      </c>
      <c r="I4047" s="48" t="s">
        <v>342</v>
      </c>
    </row>
    <row r="4048" spans="2:9" x14ac:dyDescent="0.3">
      <c r="B4048" s="16" t="s">
        <v>305</v>
      </c>
      <c r="C4048" s="16" t="s">
        <v>273</v>
      </c>
      <c r="D4048" s="16">
        <v>87</v>
      </c>
      <c r="E4048" s="16" t="s">
        <v>43</v>
      </c>
      <c r="F4048" s="16" t="s">
        <v>160</v>
      </c>
      <c r="G4048" s="87" t="s">
        <v>343</v>
      </c>
      <c r="H4048" s="17">
        <v>3622.9549999999999</v>
      </c>
      <c r="I4048" s="48" t="s">
        <v>342</v>
      </c>
    </row>
    <row r="4049" spans="2:9" x14ac:dyDescent="0.3">
      <c r="B4049" s="16" t="s">
        <v>305</v>
      </c>
      <c r="C4049" s="16" t="s">
        <v>273</v>
      </c>
      <c r="D4049" s="16">
        <v>102</v>
      </c>
      <c r="E4049" s="16" t="s">
        <v>45</v>
      </c>
      <c r="F4049" s="16" t="s">
        <v>160</v>
      </c>
      <c r="G4049" s="87" t="s">
        <v>344</v>
      </c>
      <c r="H4049" s="17">
        <v>662.78937658300504</v>
      </c>
      <c r="I4049" s="48" t="s">
        <v>342</v>
      </c>
    </row>
    <row r="4050" spans="2:9" x14ac:dyDescent="0.3">
      <c r="B4050" s="16" t="s">
        <v>305</v>
      </c>
      <c r="C4050" s="16" t="s">
        <v>273</v>
      </c>
      <c r="D4050" s="16">
        <v>113</v>
      </c>
      <c r="E4050" s="16" t="s">
        <v>47</v>
      </c>
      <c r="F4050" s="16" t="s">
        <v>146</v>
      </c>
      <c r="G4050" s="87" t="s">
        <v>345</v>
      </c>
      <c r="H4050" s="17">
        <v>689724</v>
      </c>
      <c r="I4050" s="48" t="s">
        <v>346</v>
      </c>
    </row>
    <row r="4051" spans="2:9" x14ac:dyDescent="0.3">
      <c r="B4051" s="16" t="s">
        <v>305</v>
      </c>
      <c r="C4051" s="16" t="s">
        <v>273</v>
      </c>
      <c r="D4051" s="16">
        <v>114</v>
      </c>
      <c r="E4051" s="16" t="s">
        <v>49</v>
      </c>
      <c r="F4051" s="16" t="s">
        <v>146</v>
      </c>
      <c r="G4051" s="87" t="s">
        <v>347</v>
      </c>
      <c r="H4051" s="17">
        <v>730184</v>
      </c>
      <c r="I4051" s="48" t="s">
        <v>346</v>
      </c>
    </row>
    <row r="4052" spans="2:9" x14ac:dyDescent="0.3">
      <c r="B4052" s="16" t="s">
        <v>305</v>
      </c>
      <c r="C4052" s="16" t="s">
        <v>273</v>
      </c>
      <c r="D4052" s="16">
        <v>118</v>
      </c>
      <c r="E4052" s="16" t="s">
        <v>51</v>
      </c>
      <c r="F4052" s="16" t="s">
        <v>146</v>
      </c>
      <c r="G4052" s="87" t="s">
        <v>348</v>
      </c>
      <c r="H4052" s="17">
        <v>583071</v>
      </c>
      <c r="I4052" s="48" t="s">
        <v>346</v>
      </c>
    </row>
    <row r="4053" spans="2:9" x14ac:dyDescent="0.3">
      <c r="B4053" s="16" t="s">
        <v>305</v>
      </c>
      <c r="C4053" s="16" t="s">
        <v>273</v>
      </c>
      <c r="D4053" s="16">
        <v>131</v>
      </c>
      <c r="E4053" s="16" t="s">
        <v>53</v>
      </c>
      <c r="F4053" s="16" t="s">
        <v>146</v>
      </c>
      <c r="G4053" s="87" t="s">
        <v>349</v>
      </c>
      <c r="H4053" s="17">
        <v>8038.8854394493437</v>
      </c>
      <c r="I4053" s="48" t="s">
        <v>337</v>
      </c>
    </row>
    <row r="4054" spans="2:9" x14ac:dyDescent="0.3">
      <c r="B4054" s="16" t="s">
        <v>305</v>
      </c>
      <c r="C4054" s="16" t="s">
        <v>273</v>
      </c>
      <c r="D4054" s="16">
        <v>137</v>
      </c>
      <c r="E4054" s="16" t="s">
        <v>55</v>
      </c>
      <c r="F4054" s="16" t="s">
        <v>160</v>
      </c>
      <c r="G4054" s="87" t="s">
        <v>350</v>
      </c>
      <c r="H4054" s="17">
        <v>8284.3754368187456</v>
      </c>
      <c r="I4054" s="48" t="s">
        <v>351</v>
      </c>
    </row>
    <row r="4055" spans="2:9" x14ac:dyDescent="0.3">
      <c r="B4055" s="16" t="s">
        <v>305</v>
      </c>
      <c r="C4055" s="16" t="s">
        <v>273</v>
      </c>
      <c r="D4055" s="16">
        <v>143</v>
      </c>
      <c r="E4055" s="16" t="s">
        <v>57</v>
      </c>
      <c r="F4055" s="16" t="s">
        <v>335</v>
      </c>
      <c r="G4055" s="87" t="s">
        <v>352</v>
      </c>
      <c r="H4055" s="17">
        <v>2688.02</v>
      </c>
      <c r="I4055" s="48" t="s">
        <v>342</v>
      </c>
    </row>
    <row r="4056" spans="2:9" x14ac:dyDescent="0.3">
      <c r="B4056" s="16" t="s">
        <v>305</v>
      </c>
      <c r="C4056" s="16" t="s">
        <v>273</v>
      </c>
      <c r="D4056" s="16">
        <v>155</v>
      </c>
      <c r="E4056" s="16" t="s">
        <v>59</v>
      </c>
      <c r="F4056" s="16" t="s">
        <v>147</v>
      </c>
      <c r="G4056" s="87" t="s">
        <v>353</v>
      </c>
      <c r="H4056" s="17">
        <v>22434.910886172329</v>
      </c>
      <c r="I4056" s="48" t="s">
        <v>354</v>
      </c>
    </row>
    <row r="4057" spans="2:9" x14ac:dyDescent="0.3">
      <c r="B4057" s="16" t="s">
        <v>305</v>
      </c>
      <c r="C4057" s="16" t="s">
        <v>273</v>
      </c>
      <c r="D4057" s="16">
        <v>156</v>
      </c>
      <c r="E4057" s="16" t="s">
        <v>61</v>
      </c>
      <c r="F4057" s="16" t="s">
        <v>147</v>
      </c>
      <c r="G4057" s="87" t="s">
        <v>355</v>
      </c>
      <c r="H4057" s="17">
        <v>8873.3893661203838</v>
      </c>
      <c r="I4057" s="48" t="s">
        <v>354</v>
      </c>
    </row>
    <row r="4058" spans="2:9" x14ac:dyDescent="0.3">
      <c r="B4058" s="16" t="s">
        <v>305</v>
      </c>
      <c r="C4058" s="16" t="s">
        <v>273</v>
      </c>
      <c r="D4058" s="16">
        <v>222</v>
      </c>
      <c r="E4058" s="16" t="s">
        <v>63</v>
      </c>
      <c r="F4058" s="16" t="s">
        <v>146</v>
      </c>
      <c r="G4058" s="87" t="s">
        <v>356</v>
      </c>
      <c r="H4058" s="17">
        <v>68627.780851269825</v>
      </c>
      <c r="I4058" s="48" t="s">
        <v>329</v>
      </c>
    </row>
    <row r="4059" spans="2:9" x14ac:dyDescent="0.3">
      <c r="B4059" s="16" t="s">
        <v>305</v>
      </c>
      <c r="C4059" s="16" t="s">
        <v>273</v>
      </c>
      <c r="D4059" s="16">
        <v>224</v>
      </c>
      <c r="E4059" s="16" t="s">
        <v>65</v>
      </c>
      <c r="F4059" s="16" t="s">
        <v>146</v>
      </c>
      <c r="G4059" s="87" t="s">
        <v>357</v>
      </c>
      <c r="H4059" s="17">
        <v>68627.780851269825</v>
      </c>
      <c r="I4059" s="48" t="s">
        <v>329</v>
      </c>
    </row>
    <row r="4060" spans="2:9" x14ac:dyDescent="0.3">
      <c r="B4060" s="16" t="s">
        <v>305</v>
      </c>
      <c r="C4060" s="16" t="s">
        <v>273</v>
      </c>
      <c r="D4060" s="16">
        <v>229</v>
      </c>
      <c r="E4060" s="16" t="s">
        <v>67</v>
      </c>
      <c r="F4060" s="16" t="s">
        <v>146</v>
      </c>
      <c r="G4060" s="87" t="s">
        <v>358</v>
      </c>
      <c r="H4060" s="17">
        <v>28305.236949215006</v>
      </c>
      <c r="I4060" s="48" t="s">
        <v>329</v>
      </c>
    </row>
    <row r="4061" spans="2:9" x14ac:dyDescent="0.3">
      <c r="B4061" s="16" t="s">
        <v>305</v>
      </c>
      <c r="C4061" s="16" t="s">
        <v>273</v>
      </c>
      <c r="D4061" s="16">
        <v>232</v>
      </c>
      <c r="E4061" s="16" t="s">
        <v>69</v>
      </c>
      <c r="F4061" s="16" t="s">
        <v>146</v>
      </c>
      <c r="G4061" s="87" t="s">
        <v>359</v>
      </c>
      <c r="H4061" s="17">
        <v>59838.259903881997</v>
      </c>
      <c r="I4061" s="48" t="s">
        <v>329</v>
      </c>
    </row>
    <row r="4062" spans="2:9" x14ac:dyDescent="0.3">
      <c r="B4062" s="16" t="s">
        <v>305</v>
      </c>
      <c r="C4062" s="16" t="s">
        <v>273</v>
      </c>
      <c r="D4062" s="16">
        <v>237</v>
      </c>
      <c r="E4062" s="16" t="s">
        <v>70</v>
      </c>
      <c r="F4062" s="16" t="s">
        <v>146</v>
      </c>
      <c r="G4062" s="87" t="s">
        <v>360</v>
      </c>
      <c r="H4062" s="17">
        <v>59838.259903881997</v>
      </c>
      <c r="I4062" s="48" t="s">
        <v>329</v>
      </c>
    </row>
    <row r="4063" spans="2:9" x14ac:dyDescent="0.3">
      <c r="B4063" s="16" t="s">
        <v>305</v>
      </c>
      <c r="C4063" s="16" t="s">
        <v>273</v>
      </c>
      <c r="D4063" s="16">
        <v>238</v>
      </c>
      <c r="E4063" s="16" t="s">
        <v>71</v>
      </c>
      <c r="F4063" s="16" t="s">
        <v>146</v>
      </c>
      <c r="G4063" s="87" t="s">
        <v>361</v>
      </c>
      <c r="H4063" s="17">
        <v>59838.259903881997</v>
      </c>
      <c r="I4063" s="48" t="s">
        <v>329</v>
      </c>
    </row>
    <row r="4064" spans="2:9" x14ac:dyDescent="0.3">
      <c r="B4064" s="16" t="s">
        <v>305</v>
      </c>
      <c r="C4064" s="16" t="s">
        <v>273</v>
      </c>
      <c r="D4064" s="16">
        <v>241</v>
      </c>
      <c r="E4064" s="16" t="s">
        <v>72</v>
      </c>
      <c r="F4064" s="16" t="s">
        <v>146</v>
      </c>
      <c r="G4064" s="87" t="s">
        <v>362</v>
      </c>
      <c r="H4064" s="17">
        <v>71507.967029595806</v>
      </c>
      <c r="I4064" s="48" t="s">
        <v>329</v>
      </c>
    </row>
    <row r="4065" spans="2:9" x14ac:dyDescent="0.3">
      <c r="B4065" s="16" t="s">
        <v>305</v>
      </c>
      <c r="C4065" s="16" t="s">
        <v>273</v>
      </c>
      <c r="D4065" s="16">
        <v>242</v>
      </c>
      <c r="E4065" s="16" t="s">
        <v>73</v>
      </c>
      <c r="F4065" s="16" t="s">
        <v>146</v>
      </c>
      <c r="G4065" s="87" t="s">
        <v>363</v>
      </c>
      <c r="H4065" s="17">
        <v>71507.967029595806</v>
      </c>
      <c r="I4065" s="48" t="s">
        <v>329</v>
      </c>
    </row>
    <row r="4066" spans="2:9" x14ac:dyDescent="0.3">
      <c r="B4066" s="16" t="s">
        <v>305</v>
      </c>
      <c r="C4066" s="16" t="s">
        <v>273</v>
      </c>
      <c r="D4066" s="16">
        <v>245</v>
      </c>
      <c r="E4066" s="16" t="s">
        <v>74</v>
      </c>
      <c r="F4066" s="16" t="s">
        <v>146</v>
      </c>
      <c r="G4066" s="87" t="s">
        <v>364</v>
      </c>
      <c r="H4066" s="17">
        <v>52141.225959080293</v>
      </c>
      <c r="I4066" s="48" t="s">
        <v>329</v>
      </c>
    </row>
    <row r="4067" spans="2:9" x14ac:dyDescent="0.3">
      <c r="B4067" s="16" t="s">
        <v>305</v>
      </c>
      <c r="C4067" s="16" t="s">
        <v>273</v>
      </c>
      <c r="D4067" s="16">
        <v>273</v>
      </c>
      <c r="E4067" s="16" t="s">
        <v>75</v>
      </c>
      <c r="F4067" s="16" t="s">
        <v>146</v>
      </c>
      <c r="G4067" s="87" t="s">
        <v>365</v>
      </c>
      <c r="H4067" s="17">
        <v>503842.59372951876</v>
      </c>
      <c r="I4067" s="48" t="s">
        <v>346</v>
      </c>
    </row>
    <row r="4068" spans="2:9" x14ac:dyDescent="0.3">
      <c r="B4068" s="16" t="s">
        <v>305</v>
      </c>
      <c r="C4068" s="16" t="s">
        <v>273</v>
      </c>
      <c r="D4068" s="16">
        <v>284</v>
      </c>
      <c r="E4068" s="16" t="s">
        <v>76</v>
      </c>
      <c r="F4068" s="16" t="s">
        <v>146</v>
      </c>
      <c r="G4068" s="87" t="s">
        <v>366</v>
      </c>
      <c r="H4068" s="17">
        <v>52141.225959080293</v>
      </c>
      <c r="I4068" s="48" t="s">
        <v>329</v>
      </c>
    </row>
    <row r="4069" spans="2:9" x14ac:dyDescent="0.3">
      <c r="B4069" s="16" t="s">
        <v>305</v>
      </c>
      <c r="C4069" s="16" t="s">
        <v>273</v>
      </c>
      <c r="D4069" s="16">
        <v>304</v>
      </c>
      <c r="E4069" s="16" t="s">
        <v>77</v>
      </c>
      <c r="F4069" s="16" t="s">
        <v>165</v>
      </c>
      <c r="G4069" s="87" t="s">
        <v>367</v>
      </c>
      <c r="H4069" s="17">
        <v>1491.1119185291211</v>
      </c>
      <c r="I4069" s="48" t="s">
        <v>368</v>
      </c>
    </row>
    <row r="4070" spans="2:9" x14ac:dyDescent="0.3">
      <c r="B4070" s="16" t="s">
        <v>305</v>
      </c>
      <c r="C4070" s="16" t="s">
        <v>273</v>
      </c>
      <c r="D4070" s="16">
        <v>305</v>
      </c>
      <c r="E4070" s="16" t="s">
        <v>78</v>
      </c>
      <c r="F4070" s="16" t="s">
        <v>165</v>
      </c>
      <c r="G4070" s="87" t="s">
        <v>369</v>
      </c>
      <c r="H4070" s="17">
        <v>10741.705465751824</v>
      </c>
      <c r="I4070" s="48" t="s">
        <v>368</v>
      </c>
    </row>
    <row r="4071" spans="2:9" x14ac:dyDescent="0.3">
      <c r="B4071" s="16" t="s">
        <v>305</v>
      </c>
      <c r="C4071" s="16" t="s">
        <v>273</v>
      </c>
      <c r="D4071" s="20">
        <v>426</v>
      </c>
      <c r="E4071" s="20" t="s">
        <v>79</v>
      </c>
      <c r="F4071" s="20" t="s">
        <v>146</v>
      </c>
      <c r="G4071" s="88" t="s">
        <v>370</v>
      </c>
      <c r="H4071" s="21">
        <v>66457.20292131562</v>
      </c>
      <c r="I4071" s="49" t="s">
        <v>329</v>
      </c>
    </row>
    <row r="4072" spans="2:9" x14ac:dyDescent="0.3">
      <c r="B4072" s="16" t="s">
        <v>305</v>
      </c>
      <c r="C4072" s="16" t="s">
        <v>274</v>
      </c>
      <c r="D4072" s="16">
        <v>4</v>
      </c>
      <c r="E4072" s="16" t="s">
        <v>5</v>
      </c>
      <c r="F4072" s="16" t="s">
        <v>160</v>
      </c>
      <c r="G4072" s="87" t="s">
        <v>326</v>
      </c>
      <c r="H4072" s="17">
        <v>3445.9206231302537</v>
      </c>
      <c r="I4072" s="48" t="s">
        <v>327</v>
      </c>
    </row>
    <row r="4073" spans="2:9" x14ac:dyDescent="0.3">
      <c r="B4073" s="16" t="s">
        <v>305</v>
      </c>
      <c r="C4073" s="16" t="s">
        <v>274</v>
      </c>
      <c r="D4073" s="16">
        <v>17</v>
      </c>
      <c r="E4073" s="16" t="s">
        <v>9</v>
      </c>
      <c r="F4073" s="16" t="s">
        <v>146</v>
      </c>
      <c r="G4073" s="87" t="s">
        <v>328</v>
      </c>
      <c r="H4073" s="17">
        <v>59772.128593599882</v>
      </c>
      <c r="I4073" s="48" t="s">
        <v>329</v>
      </c>
    </row>
    <row r="4074" spans="2:9" x14ac:dyDescent="0.3">
      <c r="B4074" s="16" t="s">
        <v>305</v>
      </c>
      <c r="C4074" s="16" t="s">
        <v>274</v>
      </c>
      <c r="D4074" s="16">
        <v>21</v>
      </c>
      <c r="E4074" s="16" t="s">
        <v>13</v>
      </c>
      <c r="F4074" s="16" t="s">
        <v>146</v>
      </c>
      <c r="G4074" s="87" t="s">
        <v>330</v>
      </c>
      <c r="H4074" s="17">
        <v>77926.39279897594</v>
      </c>
      <c r="I4074" s="48" t="s">
        <v>329</v>
      </c>
    </row>
    <row r="4075" spans="2:9" x14ac:dyDescent="0.3">
      <c r="B4075" s="16" t="s">
        <v>305</v>
      </c>
      <c r="C4075" s="16" t="s">
        <v>274</v>
      </c>
      <c r="D4075" s="16">
        <v>28</v>
      </c>
      <c r="E4075" s="16" t="s">
        <v>17</v>
      </c>
      <c r="F4075" s="16" t="s">
        <v>146</v>
      </c>
      <c r="G4075" s="87" t="s">
        <v>331</v>
      </c>
      <c r="H4075" s="17">
        <v>89384.958786994743</v>
      </c>
      <c r="I4075" s="48" t="s">
        <v>329</v>
      </c>
    </row>
    <row r="4076" spans="2:9" x14ac:dyDescent="0.3">
      <c r="B4076" s="16" t="s">
        <v>305</v>
      </c>
      <c r="C4076" s="16" t="s">
        <v>274</v>
      </c>
      <c r="D4076" s="16">
        <v>29</v>
      </c>
      <c r="E4076" s="16" t="s">
        <v>21</v>
      </c>
      <c r="F4076" s="16" t="s">
        <v>146</v>
      </c>
      <c r="G4076" s="87" t="s">
        <v>332</v>
      </c>
      <c r="H4076" s="17">
        <v>74487.465655828972</v>
      </c>
      <c r="I4076" s="48" t="s">
        <v>329</v>
      </c>
    </row>
    <row r="4077" spans="2:9" x14ac:dyDescent="0.3">
      <c r="B4077" s="16" t="s">
        <v>305</v>
      </c>
      <c r="C4077" s="16" t="s">
        <v>274</v>
      </c>
      <c r="D4077" s="16">
        <v>30</v>
      </c>
      <c r="E4077" s="16" t="s">
        <v>25</v>
      </c>
      <c r="F4077" s="16" t="s">
        <v>146</v>
      </c>
      <c r="G4077" s="87" t="s">
        <v>333</v>
      </c>
      <c r="H4077" s="17">
        <v>89384.958786994743</v>
      </c>
      <c r="I4077" s="48" t="s">
        <v>329</v>
      </c>
    </row>
    <row r="4078" spans="2:9" x14ac:dyDescent="0.3">
      <c r="B4078" s="16" t="s">
        <v>305</v>
      </c>
      <c r="C4078" s="16" t="s">
        <v>274</v>
      </c>
      <c r="D4078" s="16">
        <v>31</v>
      </c>
      <c r="E4078" s="16" t="s">
        <v>29</v>
      </c>
      <c r="F4078" s="16" t="s">
        <v>146</v>
      </c>
      <c r="G4078" s="87" t="s">
        <v>334</v>
      </c>
      <c r="H4078" s="17">
        <v>74487.465655828972</v>
      </c>
      <c r="I4078" s="48" t="s">
        <v>329</v>
      </c>
    </row>
    <row r="4079" spans="2:9" x14ac:dyDescent="0.3">
      <c r="B4079" s="16" t="s">
        <v>305</v>
      </c>
      <c r="C4079" s="16" t="s">
        <v>274</v>
      </c>
      <c r="D4079" s="16">
        <v>39</v>
      </c>
      <c r="E4079" s="16" t="s">
        <v>33</v>
      </c>
      <c r="F4079" s="16" t="s">
        <v>335</v>
      </c>
      <c r="G4079" s="87" t="s">
        <v>336</v>
      </c>
      <c r="H4079" s="17">
        <v>111.85805097527566</v>
      </c>
      <c r="I4079" s="48" t="s">
        <v>337</v>
      </c>
    </row>
    <row r="4080" spans="2:9" x14ac:dyDescent="0.3">
      <c r="B4080" s="16" t="s">
        <v>305</v>
      </c>
      <c r="C4080" s="16" t="s">
        <v>274</v>
      </c>
      <c r="D4080" s="16">
        <v>45</v>
      </c>
      <c r="E4080" s="16" t="s">
        <v>35</v>
      </c>
      <c r="F4080" s="16" t="s">
        <v>160</v>
      </c>
      <c r="G4080" s="87" t="s">
        <v>338</v>
      </c>
      <c r="H4080" s="17">
        <v>9520</v>
      </c>
      <c r="I4080" s="48" t="s">
        <v>327</v>
      </c>
    </row>
    <row r="4081" spans="2:9" x14ac:dyDescent="0.3">
      <c r="B4081" s="16" t="s">
        <v>305</v>
      </c>
      <c r="C4081" s="16" t="s">
        <v>274</v>
      </c>
      <c r="D4081" s="16">
        <v>66</v>
      </c>
      <c r="E4081" s="16" t="s">
        <v>37</v>
      </c>
      <c r="F4081" s="16" t="s">
        <v>160</v>
      </c>
      <c r="G4081" s="87" t="s">
        <v>339</v>
      </c>
      <c r="H4081" s="17">
        <v>4597.6138827154155</v>
      </c>
      <c r="I4081" s="48" t="s">
        <v>327</v>
      </c>
    </row>
    <row r="4082" spans="2:9" x14ac:dyDescent="0.3">
      <c r="B4082" s="16" t="s">
        <v>305</v>
      </c>
      <c r="C4082" s="16" t="s">
        <v>274</v>
      </c>
      <c r="D4082" s="16">
        <v>67</v>
      </c>
      <c r="E4082" s="16" t="s">
        <v>39</v>
      </c>
      <c r="F4082" s="16" t="s">
        <v>160</v>
      </c>
      <c r="G4082" s="87" t="s">
        <v>340</v>
      </c>
      <c r="H4082" s="17">
        <v>4597.6138827154155</v>
      </c>
      <c r="I4082" s="48" t="s">
        <v>327</v>
      </c>
    </row>
    <row r="4083" spans="2:9" x14ac:dyDescent="0.3">
      <c r="B4083" s="16" t="s">
        <v>305</v>
      </c>
      <c r="C4083" s="16" t="s">
        <v>274</v>
      </c>
      <c r="D4083" s="16">
        <v>77</v>
      </c>
      <c r="E4083" s="16" t="s">
        <v>41</v>
      </c>
      <c r="F4083" s="16" t="s">
        <v>160</v>
      </c>
      <c r="G4083" s="87" t="s">
        <v>341</v>
      </c>
      <c r="H4083" s="17">
        <v>1725</v>
      </c>
      <c r="I4083" s="48" t="s">
        <v>342</v>
      </c>
    </row>
    <row r="4084" spans="2:9" x14ac:dyDescent="0.3">
      <c r="B4084" s="16" t="s">
        <v>305</v>
      </c>
      <c r="C4084" s="16" t="s">
        <v>274</v>
      </c>
      <c r="D4084" s="16">
        <v>87</v>
      </c>
      <c r="E4084" s="16" t="s">
        <v>43</v>
      </c>
      <c r="F4084" s="16" t="s">
        <v>160</v>
      </c>
      <c r="G4084" s="87" t="s">
        <v>343</v>
      </c>
      <c r="H4084" s="17">
        <v>3622.9549999999999</v>
      </c>
      <c r="I4084" s="48" t="s">
        <v>342</v>
      </c>
    </row>
    <row r="4085" spans="2:9" x14ac:dyDescent="0.3">
      <c r="B4085" s="16" t="s">
        <v>305</v>
      </c>
      <c r="C4085" s="16" t="s">
        <v>274</v>
      </c>
      <c r="D4085" s="16">
        <v>102</v>
      </c>
      <c r="E4085" s="16" t="s">
        <v>45</v>
      </c>
      <c r="F4085" s="16" t="s">
        <v>160</v>
      </c>
      <c r="G4085" s="87" t="s">
        <v>344</v>
      </c>
      <c r="H4085" s="17">
        <v>662.78937658300504</v>
      </c>
      <c r="I4085" s="48" t="s">
        <v>342</v>
      </c>
    </row>
    <row r="4086" spans="2:9" x14ac:dyDescent="0.3">
      <c r="B4086" s="16" t="s">
        <v>305</v>
      </c>
      <c r="C4086" s="16" t="s">
        <v>274</v>
      </c>
      <c r="D4086" s="16">
        <v>113</v>
      </c>
      <c r="E4086" s="16" t="s">
        <v>47</v>
      </c>
      <c r="F4086" s="16" t="s">
        <v>146</v>
      </c>
      <c r="G4086" s="87" t="s">
        <v>345</v>
      </c>
      <c r="H4086" s="17">
        <v>689724</v>
      </c>
      <c r="I4086" s="48" t="s">
        <v>346</v>
      </c>
    </row>
    <row r="4087" spans="2:9" x14ac:dyDescent="0.3">
      <c r="B4087" s="16" t="s">
        <v>305</v>
      </c>
      <c r="C4087" s="16" t="s">
        <v>274</v>
      </c>
      <c r="D4087" s="16">
        <v>114</v>
      </c>
      <c r="E4087" s="16" t="s">
        <v>49</v>
      </c>
      <c r="F4087" s="16" t="s">
        <v>146</v>
      </c>
      <c r="G4087" s="87" t="s">
        <v>347</v>
      </c>
      <c r="H4087" s="17">
        <v>730184</v>
      </c>
      <c r="I4087" s="48" t="s">
        <v>346</v>
      </c>
    </row>
    <row r="4088" spans="2:9" x14ac:dyDescent="0.3">
      <c r="B4088" s="16" t="s">
        <v>305</v>
      </c>
      <c r="C4088" s="16" t="s">
        <v>274</v>
      </c>
      <c r="D4088" s="16">
        <v>118</v>
      </c>
      <c r="E4088" s="16" t="s">
        <v>51</v>
      </c>
      <c r="F4088" s="16" t="s">
        <v>146</v>
      </c>
      <c r="G4088" s="87" t="s">
        <v>348</v>
      </c>
      <c r="H4088" s="17">
        <v>583071</v>
      </c>
      <c r="I4088" s="48" t="s">
        <v>346</v>
      </c>
    </row>
    <row r="4089" spans="2:9" x14ac:dyDescent="0.3">
      <c r="B4089" s="16" t="s">
        <v>305</v>
      </c>
      <c r="C4089" s="16" t="s">
        <v>274</v>
      </c>
      <c r="D4089" s="16">
        <v>131</v>
      </c>
      <c r="E4089" s="16" t="s">
        <v>53</v>
      </c>
      <c r="F4089" s="16" t="s">
        <v>146</v>
      </c>
      <c r="G4089" s="87" t="s">
        <v>349</v>
      </c>
      <c r="H4089" s="17">
        <v>6755.3659155036503</v>
      </c>
      <c r="I4089" s="48" t="s">
        <v>337</v>
      </c>
    </row>
    <row r="4090" spans="2:9" x14ac:dyDescent="0.3">
      <c r="B4090" s="16" t="s">
        <v>305</v>
      </c>
      <c r="C4090" s="16" t="s">
        <v>274</v>
      </c>
      <c r="D4090" s="16">
        <v>137</v>
      </c>
      <c r="E4090" s="16" t="s">
        <v>55</v>
      </c>
      <c r="F4090" s="16" t="s">
        <v>160</v>
      </c>
      <c r="G4090" s="87" t="s">
        <v>350</v>
      </c>
      <c r="H4090" s="17">
        <v>8284.3754368187456</v>
      </c>
      <c r="I4090" s="48" t="s">
        <v>351</v>
      </c>
    </row>
    <row r="4091" spans="2:9" x14ac:dyDescent="0.3">
      <c r="B4091" s="16" t="s">
        <v>305</v>
      </c>
      <c r="C4091" s="16" t="s">
        <v>274</v>
      </c>
      <c r="D4091" s="16">
        <v>143</v>
      </c>
      <c r="E4091" s="16" t="s">
        <v>57</v>
      </c>
      <c r="F4091" s="16" t="s">
        <v>335</v>
      </c>
      <c r="G4091" s="87" t="s">
        <v>352</v>
      </c>
      <c r="H4091" s="17">
        <v>2688.02</v>
      </c>
      <c r="I4091" s="48" t="s">
        <v>342</v>
      </c>
    </row>
    <row r="4092" spans="2:9" x14ac:dyDescent="0.3">
      <c r="B4092" s="16" t="s">
        <v>305</v>
      </c>
      <c r="C4092" s="16" t="s">
        <v>274</v>
      </c>
      <c r="D4092" s="16">
        <v>155</v>
      </c>
      <c r="E4092" s="16" t="s">
        <v>59</v>
      </c>
      <c r="F4092" s="16" t="s">
        <v>147</v>
      </c>
      <c r="G4092" s="87" t="s">
        <v>353</v>
      </c>
      <c r="H4092" s="17">
        <v>22434.910886172329</v>
      </c>
      <c r="I4092" s="48" t="s">
        <v>354</v>
      </c>
    </row>
    <row r="4093" spans="2:9" x14ac:dyDescent="0.3">
      <c r="B4093" s="16" t="s">
        <v>305</v>
      </c>
      <c r="C4093" s="16" t="s">
        <v>274</v>
      </c>
      <c r="D4093" s="16">
        <v>156</v>
      </c>
      <c r="E4093" s="16" t="s">
        <v>61</v>
      </c>
      <c r="F4093" s="16" t="s">
        <v>147</v>
      </c>
      <c r="G4093" s="87" t="s">
        <v>355</v>
      </c>
      <c r="H4093" s="17">
        <v>8873.3893661203838</v>
      </c>
      <c r="I4093" s="48" t="s">
        <v>354</v>
      </c>
    </row>
    <row r="4094" spans="2:9" x14ac:dyDescent="0.3">
      <c r="B4094" s="16" t="s">
        <v>305</v>
      </c>
      <c r="C4094" s="16" t="s">
        <v>274</v>
      </c>
      <c r="D4094" s="16">
        <v>222</v>
      </c>
      <c r="E4094" s="16" t="s">
        <v>63</v>
      </c>
      <c r="F4094" s="16" t="s">
        <v>146</v>
      </c>
      <c r="G4094" s="87" t="s">
        <v>356</v>
      </c>
      <c r="H4094" s="17">
        <v>69417.058641505602</v>
      </c>
      <c r="I4094" s="48" t="s">
        <v>329</v>
      </c>
    </row>
    <row r="4095" spans="2:9" x14ac:dyDescent="0.3">
      <c r="B4095" s="16" t="s">
        <v>305</v>
      </c>
      <c r="C4095" s="16" t="s">
        <v>274</v>
      </c>
      <c r="D4095" s="16">
        <v>224</v>
      </c>
      <c r="E4095" s="16" t="s">
        <v>65</v>
      </c>
      <c r="F4095" s="16" t="s">
        <v>146</v>
      </c>
      <c r="G4095" s="87" t="s">
        <v>357</v>
      </c>
      <c r="H4095" s="17">
        <v>86405.460160761591</v>
      </c>
      <c r="I4095" s="48" t="s">
        <v>329</v>
      </c>
    </row>
    <row r="4096" spans="2:9" x14ac:dyDescent="0.3">
      <c r="B4096" s="16" t="s">
        <v>305</v>
      </c>
      <c r="C4096" s="16" t="s">
        <v>274</v>
      </c>
      <c r="D4096" s="16">
        <v>229</v>
      </c>
      <c r="E4096" s="16" t="s">
        <v>67</v>
      </c>
      <c r="F4096" s="16" t="s">
        <v>146</v>
      </c>
      <c r="G4096" s="87" t="s">
        <v>358</v>
      </c>
      <c r="H4096" s="17">
        <v>28305.236949215006</v>
      </c>
      <c r="I4096" s="48" t="s">
        <v>329</v>
      </c>
    </row>
    <row r="4097" spans="2:9" x14ac:dyDescent="0.3">
      <c r="B4097" s="16" t="s">
        <v>305</v>
      </c>
      <c r="C4097" s="16" t="s">
        <v>274</v>
      </c>
      <c r="D4097" s="16">
        <v>232</v>
      </c>
      <c r="E4097" s="16" t="s">
        <v>69</v>
      </c>
      <c r="F4097" s="16" t="s">
        <v>146</v>
      </c>
      <c r="G4097" s="87" t="s">
        <v>359</v>
      </c>
      <c r="H4097" s="17">
        <v>57642.307319133513</v>
      </c>
      <c r="I4097" s="48" t="s">
        <v>329</v>
      </c>
    </row>
    <row r="4098" spans="2:9" x14ac:dyDescent="0.3">
      <c r="B4098" s="16" t="s">
        <v>305</v>
      </c>
      <c r="C4098" s="16" t="s">
        <v>274</v>
      </c>
      <c r="D4098" s="16">
        <v>237</v>
      </c>
      <c r="E4098" s="16" t="s">
        <v>70</v>
      </c>
      <c r="F4098" s="16" t="s">
        <v>146</v>
      </c>
      <c r="G4098" s="87" t="s">
        <v>360</v>
      </c>
      <c r="H4098" s="17">
        <v>64059.220464012906</v>
      </c>
      <c r="I4098" s="48" t="s">
        <v>329</v>
      </c>
    </row>
    <row r="4099" spans="2:9" x14ac:dyDescent="0.3">
      <c r="B4099" s="16" t="s">
        <v>305</v>
      </c>
      <c r="C4099" s="16" t="s">
        <v>274</v>
      </c>
      <c r="D4099" s="16">
        <v>238</v>
      </c>
      <c r="E4099" s="16" t="s">
        <v>71</v>
      </c>
      <c r="F4099" s="16" t="s">
        <v>146</v>
      </c>
      <c r="G4099" s="87" t="s">
        <v>361</v>
      </c>
      <c r="H4099" s="17">
        <v>64059.220464012906</v>
      </c>
      <c r="I4099" s="48" t="s">
        <v>329</v>
      </c>
    </row>
    <row r="4100" spans="2:9" x14ac:dyDescent="0.3">
      <c r="B4100" s="16" t="s">
        <v>305</v>
      </c>
      <c r="C4100" s="16" t="s">
        <v>274</v>
      </c>
      <c r="D4100" s="16">
        <v>241</v>
      </c>
      <c r="E4100" s="16" t="s">
        <v>72</v>
      </c>
      <c r="F4100" s="16" t="s">
        <v>146</v>
      </c>
      <c r="G4100" s="87" t="s">
        <v>362</v>
      </c>
      <c r="H4100" s="17">
        <v>71507.967029595806</v>
      </c>
      <c r="I4100" s="48" t="s">
        <v>329</v>
      </c>
    </row>
    <row r="4101" spans="2:9" x14ac:dyDescent="0.3">
      <c r="B4101" s="16" t="s">
        <v>305</v>
      </c>
      <c r="C4101" s="16" t="s">
        <v>274</v>
      </c>
      <c r="D4101" s="16">
        <v>242</v>
      </c>
      <c r="E4101" s="16" t="s">
        <v>73</v>
      </c>
      <c r="F4101" s="16" t="s">
        <v>146</v>
      </c>
      <c r="G4101" s="87" t="s">
        <v>363</v>
      </c>
      <c r="H4101" s="17">
        <v>71507.967029595806</v>
      </c>
      <c r="I4101" s="48" t="s">
        <v>329</v>
      </c>
    </row>
    <row r="4102" spans="2:9" x14ac:dyDescent="0.3">
      <c r="B4102" s="16" t="s">
        <v>305</v>
      </c>
      <c r="C4102" s="16" t="s">
        <v>274</v>
      </c>
      <c r="D4102" s="16">
        <v>245</v>
      </c>
      <c r="E4102" s="16" t="s">
        <v>74</v>
      </c>
      <c r="F4102" s="16" t="s">
        <v>146</v>
      </c>
      <c r="G4102" s="87" t="s">
        <v>364</v>
      </c>
      <c r="H4102" s="17">
        <v>52141.225959080293</v>
      </c>
      <c r="I4102" s="48" t="s">
        <v>329</v>
      </c>
    </row>
    <row r="4103" spans="2:9" x14ac:dyDescent="0.3">
      <c r="B4103" s="16" t="s">
        <v>305</v>
      </c>
      <c r="C4103" s="16" t="s">
        <v>274</v>
      </c>
      <c r="D4103" s="16">
        <v>273</v>
      </c>
      <c r="E4103" s="16" t="s">
        <v>75</v>
      </c>
      <c r="F4103" s="16" t="s">
        <v>146</v>
      </c>
      <c r="G4103" s="87" t="s">
        <v>365</v>
      </c>
      <c r="H4103" s="17">
        <v>503842.59372951876</v>
      </c>
      <c r="I4103" s="48" t="s">
        <v>346</v>
      </c>
    </row>
    <row r="4104" spans="2:9" x14ac:dyDescent="0.3">
      <c r="B4104" s="16" t="s">
        <v>305</v>
      </c>
      <c r="C4104" s="16" t="s">
        <v>274</v>
      </c>
      <c r="D4104" s="16">
        <v>284</v>
      </c>
      <c r="E4104" s="16" t="s">
        <v>76</v>
      </c>
      <c r="F4104" s="16" t="s">
        <v>146</v>
      </c>
      <c r="G4104" s="87" t="s">
        <v>366</v>
      </c>
      <c r="H4104" s="17">
        <v>74487.465655828972</v>
      </c>
      <c r="I4104" s="48" t="s">
        <v>329</v>
      </c>
    </row>
    <row r="4105" spans="2:9" x14ac:dyDescent="0.3">
      <c r="B4105" s="16" t="s">
        <v>305</v>
      </c>
      <c r="C4105" s="16" t="s">
        <v>274</v>
      </c>
      <c r="D4105" s="16">
        <v>304</v>
      </c>
      <c r="E4105" s="16" t="s">
        <v>77</v>
      </c>
      <c r="F4105" s="16" t="s">
        <v>165</v>
      </c>
      <c r="G4105" s="87" t="s">
        <v>367</v>
      </c>
      <c r="H4105" s="17">
        <v>1491.1119185291211</v>
      </c>
      <c r="I4105" s="48" t="s">
        <v>368</v>
      </c>
    </row>
    <row r="4106" spans="2:9" x14ac:dyDescent="0.3">
      <c r="B4106" s="16" t="s">
        <v>305</v>
      </c>
      <c r="C4106" s="16" t="s">
        <v>274</v>
      </c>
      <c r="D4106" s="16">
        <v>305</v>
      </c>
      <c r="E4106" s="16" t="s">
        <v>78</v>
      </c>
      <c r="F4106" s="16" t="s">
        <v>165</v>
      </c>
      <c r="G4106" s="87" t="s">
        <v>369</v>
      </c>
      <c r="H4106" s="17">
        <v>10741.705465751824</v>
      </c>
      <c r="I4106" s="48" t="s">
        <v>368</v>
      </c>
    </row>
    <row r="4107" spans="2:9" x14ac:dyDescent="0.3">
      <c r="B4107" s="16" t="s">
        <v>305</v>
      </c>
      <c r="C4107" s="16" t="s">
        <v>274</v>
      </c>
      <c r="D4107" s="20">
        <v>426</v>
      </c>
      <c r="E4107" s="20" t="s">
        <v>79</v>
      </c>
      <c r="F4107" s="20" t="s">
        <v>146</v>
      </c>
      <c r="G4107" s="88" t="s">
        <v>370</v>
      </c>
      <c r="H4107" s="21">
        <v>66457.20292131562</v>
      </c>
      <c r="I4107" s="49" t="s">
        <v>329</v>
      </c>
    </row>
    <row r="4108" spans="2:9" x14ac:dyDescent="0.3">
      <c r="B4108" s="16" t="s">
        <v>305</v>
      </c>
      <c r="C4108" s="15" t="s">
        <v>275</v>
      </c>
      <c r="D4108" s="16">
        <v>4</v>
      </c>
      <c r="E4108" s="16" t="s">
        <v>5</v>
      </c>
      <c r="F4108" s="16" t="s">
        <v>160</v>
      </c>
      <c r="G4108" s="87" t="s">
        <v>326</v>
      </c>
      <c r="H4108" s="17">
        <v>3445.9206231302537</v>
      </c>
      <c r="I4108" s="48" t="s">
        <v>327</v>
      </c>
    </row>
    <row r="4109" spans="2:9" x14ac:dyDescent="0.3">
      <c r="B4109" s="16" t="s">
        <v>305</v>
      </c>
      <c r="C4109" s="15" t="s">
        <v>275</v>
      </c>
      <c r="D4109" s="16">
        <v>17</v>
      </c>
      <c r="E4109" s="16" t="s">
        <v>9</v>
      </c>
      <c r="F4109" s="16" t="s">
        <v>146</v>
      </c>
      <c r="G4109" s="87" t="s">
        <v>328</v>
      </c>
      <c r="H4109" s="17">
        <v>59772.128593599882</v>
      </c>
      <c r="I4109" s="48" t="s">
        <v>329</v>
      </c>
    </row>
    <row r="4110" spans="2:9" x14ac:dyDescent="0.3">
      <c r="B4110" s="16" t="s">
        <v>305</v>
      </c>
      <c r="C4110" s="15" t="s">
        <v>275</v>
      </c>
      <c r="D4110" s="16">
        <v>21</v>
      </c>
      <c r="E4110" s="16" t="s">
        <v>13</v>
      </c>
      <c r="F4110" s="16" t="s">
        <v>146</v>
      </c>
      <c r="G4110" s="87" t="s">
        <v>330</v>
      </c>
      <c r="H4110" s="17">
        <v>77926.39279897594</v>
      </c>
      <c r="I4110" s="48" t="s">
        <v>329</v>
      </c>
    </row>
    <row r="4111" spans="2:9" x14ac:dyDescent="0.3">
      <c r="B4111" s="16" t="s">
        <v>305</v>
      </c>
      <c r="C4111" s="15" t="s">
        <v>275</v>
      </c>
      <c r="D4111" s="16">
        <v>28</v>
      </c>
      <c r="E4111" s="16" t="s">
        <v>17</v>
      </c>
      <c r="F4111" s="16" t="s">
        <v>146</v>
      </c>
      <c r="G4111" s="87" t="s">
        <v>331</v>
      </c>
      <c r="H4111" s="17">
        <v>86267.752241061724</v>
      </c>
      <c r="I4111" s="48" t="s">
        <v>329</v>
      </c>
    </row>
    <row r="4112" spans="2:9" x14ac:dyDescent="0.3">
      <c r="B4112" s="16" t="s">
        <v>305</v>
      </c>
      <c r="C4112" s="15" t="s">
        <v>275</v>
      </c>
      <c r="D4112" s="16">
        <v>29</v>
      </c>
      <c r="E4112" s="16" t="s">
        <v>21</v>
      </c>
      <c r="F4112" s="16" t="s">
        <v>146</v>
      </c>
      <c r="G4112" s="87" t="s">
        <v>332</v>
      </c>
      <c r="H4112" s="17">
        <v>86267.752241061724</v>
      </c>
      <c r="I4112" s="48" t="s">
        <v>329</v>
      </c>
    </row>
    <row r="4113" spans="2:9" x14ac:dyDescent="0.3">
      <c r="B4113" s="16" t="s">
        <v>305</v>
      </c>
      <c r="C4113" s="15" t="s">
        <v>275</v>
      </c>
      <c r="D4113" s="16">
        <v>30</v>
      </c>
      <c r="E4113" s="16" t="s">
        <v>25</v>
      </c>
      <c r="F4113" s="16" t="s">
        <v>146</v>
      </c>
      <c r="G4113" s="87" t="s">
        <v>333</v>
      </c>
      <c r="H4113" s="17">
        <v>86267.752241061724</v>
      </c>
      <c r="I4113" s="48" t="s">
        <v>329</v>
      </c>
    </row>
    <row r="4114" spans="2:9" x14ac:dyDescent="0.3">
      <c r="B4114" s="16" t="s">
        <v>305</v>
      </c>
      <c r="C4114" s="15" t="s">
        <v>275</v>
      </c>
      <c r="D4114" s="16">
        <v>31</v>
      </c>
      <c r="E4114" s="16" t="s">
        <v>29</v>
      </c>
      <c r="F4114" s="16" t="s">
        <v>146</v>
      </c>
      <c r="G4114" s="87" t="s">
        <v>334</v>
      </c>
      <c r="H4114" s="17">
        <v>86267.752241061724</v>
      </c>
      <c r="I4114" s="48" t="s">
        <v>329</v>
      </c>
    </row>
    <row r="4115" spans="2:9" x14ac:dyDescent="0.3">
      <c r="B4115" s="16" t="s">
        <v>305</v>
      </c>
      <c r="C4115" s="15" t="s">
        <v>275</v>
      </c>
      <c r="D4115" s="16">
        <v>39</v>
      </c>
      <c r="E4115" s="16" t="s">
        <v>33</v>
      </c>
      <c r="F4115" s="16" t="s">
        <v>335</v>
      </c>
      <c r="G4115" s="87" t="s">
        <v>336</v>
      </c>
      <c r="H4115" s="17">
        <v>111.85805097527566</v>
      </c>
      <c r="I4115" s="48" t="s">
        <v>337</v>
      </c>
    </row>
    <row r="4116" spans="2:9" x14ac:dyDescent="0.3">
      <c r="B4116" s="16" t="s">
        <v>305</v>
      </c>
      <c r="C4116" s="15" t="s">
        <v>275</v>
      </c>
      <c r="D4116" s="16">
        <v>45</v>
      </c>
      <c r="E4116" s="16" t="s">
        <v>35</v>
      </c>
      <c r="F4116" s="16" t="s">
        <v>160</v>
      </c>
      <c r="G4116" s="87" t="s">
        <v>338</v>
      </c>
      <c r="H4116" s="17">
        <v>9520</v>
      </c>
      <c r="I4116" s="48" t="s">
        <v>327</v>
      </c>
    </row>
    <row r="4117" spans="2:9" x14ac:dyDescent="0.3">
      <c r="B4117" s="16" t="s">
        <v>305</v>
      </c>
      <c r="C4117" s="15" t="s">
        <v>275</v>
      </c>
      <c r="D4117" s="16">
        <v>66</v>
      </c>
      <c r="E4117" s="16" t="s">
        <v>37</v>
      </c>
      <c r="F4117" s="16" t="s">
        <v>160</v>
      </c>
      <c r="G4117" s="87" t="s">
        <v>339</v>
      </c>
      <c r="H4117" s="17">
        <v>4597.6138827154155</v>
      </c>
      <c r="I4117" s="48" t="s">
        <v>327</v>
      </c>
    </row>
    <row r="4118" spans="2:9" x14ac:dyDescent="0.3">
      <c r="B4118" s="16" t="s">
        <v>305</v>
      </c>
      <c r="C4118" s="15" t="s">
        <v>275</v>
      </c>
      <c r="D4118" s="16">
        <v>67</v>
      </c>
      <c r="E4118" s="16" t="s">
        <v>39</v>
      </c>
      <c r="F4118" s="16" t="s">
        <v>160</v>
      </c>
      <c r="G4118" s="87" t="s">
        <v>340</v>
      </c>
      <c r="H4118" s="17">
        <v>4597.6138827154155</v>
      </c>
      <c r="I4118" s="48" t="s">
        <v>327</v>
      </c>
    </row>
    <row r="4119" spans="2:9" x14ac:dyDescent="0.3">
      <c r="B4119" s="16" t="s">
        <v>305</v>
      </c>
      <c r="C4119" s="15" t="s">
        <v>275</v>
      </c>
      <c r="D4119" s="16">
        <v>77</v>
      </c>
      <c r="E4119" s="16" t="s">
        <v>41</v>
      </c>
      <c r="F4119" s="16" t="s">
        <v>160</v>
      </c>
      <c r="G4119" s="87" t="s">
        <v>341</v>
      </c>
      <c r="H4119" s="17">
        <v>1725</v>
      </c>
      <c r="I4119" s="48" t="s">
        <v>342</v>
      </c>
    </row>
    <row r="4120" spans="2:9" x14ac:dyDescent="0.3">
      <c r="B4120" s="16" t="s">
        <v>305</v>
      </c>
      <c r="C4120" s="15" t="s">
        <v>275</v>
      </c>
      <c r="D4120" s="16">
        <v>87</v>
      </c>
      <c r="E4120" s="16" t="s">
        <v>43</v>
      </c>
      <c r="F4120" s="16" t="s">
        <v>160</v>
      </c>
      <c r="G4120" s="87" t="s">
        <v>343</v>
      </c>
      <c r="H4120" s="17">
        <v>3622.9549999999999</v>
      </c>
      <c r="I4120" s="48" t="s">
        <v>342</v>
      </c>
    </row>
    <row r="4121" spans="2:9" x14ac:dyDescent="0.3">
      <c r="B4121" s="16" t="s">
        <v>305</v>
      </c>
      <c r="C4121" s="15" t="s">
        <v>275</v>
      </c>
      <c r="D4121" s="16">
        <v>102</v>
      </c>
      <c r="E4121" s="16" t="s">
        <v>45</v>
      </c>
      <c r="F4121" s="16" t="s">
        <v>160</v>
      </c>
      <c r="G4121" s="87" t="s">
        <v>344</v>
      </c>
      <c r="H4121" s="17">
        <v>662.78937658300504</v>
      </c>
      <c r="I4121" s="48" t="s">
        <v>342</v>
      </c>
    </row>
    <row r="4122" spans="2:9" x14ac:dyDescent="0.3">
      <c r="B4122" s="16" t="s">
        <v>305</v>
      </c>
      <c r="C4122" s="15" t="s">
        <v>275</v>
      </c>
      <c r="D4122" s="16">
        <v>113</v>
      </c>
      <c r="E4122" s="16" t="s">
        <v>47</v>
      </c>
      <c r="F4122" s="16" t="s">
        <v>146</v>
      </c>
      <c r="G4122" s="87" t="s">
        <v>345</v>
      </c>
      <c r="H4122" s="17">
        <v>689724</v>
      </c>
      <c r="I4122" s="48" t="s">
        <v>346</v>
      </c>
    </row>
    <row r="4123" spans="2:9" x14ac:dyDescent="0.3">
      <c r="B4123" s="16" t="s">
        <v>305</v>
      </c>
      <c r="C4123" s="15" t="s">
        <v>275</v>
      </c>
      <c r="D4123" s="16">
        <v>114</v>
      </c>
      <c r="E4123" s="16" t="s">
        <v>49</v>
      </c>
      <c r="F4123" s="16" t="s">
        <v>146</v>
      </c>
      <c r="G4123" s="87" t="s">
        <v>347</v>
      </c>
      <c r="H4123" s="17">
        <v>730184</v>
      </c>
      <c r="I4123" s="48" t="s">
        <v>346</v>
      </c>
    </row>
    <row r="4124" spans="2:9" x14ac:dyDescent="0.3">
      <c r="B4124" s="16" t="s">
        <v>305</v>
      </c>
      <c r="C4124" s="15" t="s">
        <v>275</v>
      </c>
      <c r="D4124" s="16">
        <v>118</v>
      </c>
      <c r="E4124" s="16" t="s">
        <v>51</v>
      </c>
      <c r="F4124" s="16" t="s">
        <v>146</v>
      </c>
      <c r="G4124" s="87" t="s">
        <v>348</v>
      </c>
      <c r="H4124" s="17">
        <v>583071</v>
      </c>
      <c r="I4124" s="48" t="s">
        <v>346</v>
      </c>
    </row>
    <row r="4125" spans="2:9" x14ac:dyDescent="0.3">
      <c r="B4125" s="16" t="s">
        <v>305</v>
      </c>
      <c r="C4125" s="15" t="s">
        <v>275</v>
      </c>
      <c r="D4125" s="16">
        <v>131</v>
      </c>
      <c r="E4125" s="16" t="s">
        <v>53</v>
      </c>
      <c r="F4125" s="16" t="s">
        <v>146</v>
      </c>
      <c r="G4125" s="87" t="s">
        <v>349</v>
      </c>
      <c r="H4125" s="17">
        <v>7926.7463652519828</v>
      </c>
      <c r="I4125" s="48" t="s">
        <v>337</v>
      </c>
    </row>
    <row r="4126" spans="2:9" x14ac:dyDescent="0.3">
      <c r="B4126" s="16" t="s">
        <v>305</v>
      </c>
      <c r="C4126" s="15" t="s">
        <v>275</v>
      </c>
      <c r="D4126" s="16">
        <v>137</v>
      </c>
      <c r="E4126" s="16" t="s">
        <v>55</v>
      </c>
      <c r="F4126" s="16" t="s">
        <v>160</v>
      </c>
      <c r="G4126" s="87" t="s">
        <v>350</v>
      </c>
      <c r="H4126" s="17">
        <v>8284.3754368187456</v>
      </c>
      <c r="I4126" s="48" t="s">
        <v>351</v>
      </c>
    </row>
    <row r="4127" spans="2:9" x14ac:dyDescent="0.3">
      <c r="B4127" s="16" t="s">
        <v>305</v>
      </c>
      <c r="C4127" s="15" t="s">
        <v>275</v>
      </c>
      <c r="D4127" s="16">
        <v>143</v>
      </c>
      <c r="E4127" s="16" t="s">
        <v>57</v>
      </c>
      <c r="F4127" s="16" t="s">
        <v>335</v>
      </c>
      <c r="G4127" s="87" t="s">
        <v>352</v>
      </c>
      <c r="H4127" s="17">
        <v>2688.02</v>
      </c>
      <c r="I4127" s="48" t="s">
        <v>342</v>
      </c>
    </row>
    <row r="4128" spans="2:9" x14ac:dyDescent="0.3">
      <c r="B4128" s="16" t="s">
        <v>305</v>
      </c>
      <c r="C4128" s="15" t="s">
        <v>275</v>
      </c>
      <c r="D4128" s="16">
        <v>155</v>
      </c>
      <c r="E4128" s="16" t="s">
        <v>59</v>
      </c>
      <c r="F4128" s="16" t="s">
        <v>147</v>
      </c>
      <c r="G4128" s="87" t="s">
        <v>353</v>
      </c>
      <c r="H4128" s="17">
        <v>22434.910886172329</v>
      </c>
      <c r="I4128" s="48" t="s">
        <v>354</v>
      </c>
    </row>
    <row r="4129" spans="2:9" x14ac:dyDescent="0.3">
      <c r="B4129" s="16" t="s">
        <v>305</v>
      </c>
      <c r="C4129" s="15" t="s">
        <v>275</v>
      </c>
      <c r="D4129" s="16">
        <v>156</v>
      </c>
      <c r="E4129" s="16" t="s">
        <v>61</v>
      </c>
      <c r="F4129" s="16" t="s">
        <v>147</v>
      </c>
      <c r="G4129" s="87" t="s">
        <v>355</v>
      </c>
      <c r="H4129" s="17">
        <v>8873.3893661203838</v>
      </c>
      <c r="I4129" s="48" t="s">
        <v>354</v>
      </c>
    </row>
    <row r="4130" spans="2:9" x14ac:dyDescent="0.3">
      <c r="B4130" s="16" t="s">
        <v>305</v>
      </c>
      <c r="C4130" s="15" t="s">
        <v>275</v>
      </c>
      <c r="D4130" s="16">
        <v>222</v>
      </c>
      <c r="E4130" s="16" t="s">
        <v>63</v>
      </c>
      <c r="F4130" s="16" t="s">
        <v>146</v>
      </c>
      <c r="G4130" s="87" t="s">
        <v>356</v>
      </c>
      <c r="H4130" s="17">
        <v>69417.058641505602</v>
      </c>
      <c r="I4130" s="48" t="s">
        <v>329</v>
      </c>
    </row>
    <row r="4131" spans="2:9" x14ac:dyDescent="0.3">
      <c r="B4131" s="16" t="s">
        <v>305</v>
      </c>
      <c r="C4131" s="15" t="s">
        <v>275</v>
      </c>
      <c r="D4131" s="16">
        <v>224</v>
      </c>
      <c r="E4131" s="16" t="s">
        <v>65</v>
      </c>
      <c r="F4131" s="16" t="s">
        <v>146</v>
      </c>
      <c r="G4131" s="87" t="s">
        <v>357</v>
      </c>
      <c r="H4131" s="17">
        <v>80446.462908295289</v>
      </c>
      <c r="I4131" s="48" t="s">
        <v>329</v>
      </c>
    </row>
    <row r="4132" spans="2:9" x14ac:dyDescent="0.3">
      <c r="B4132" s="16" t="s">
        <v>305</v>
      </c>
      <c r="C4132" s="15" t="s">
        <v>275</v>
      </c>
      <c r="D4132" s="16">
        <v>229</v>
      </c>
      <c r="E4132" s="16" t="s">
        <v>67</v>
      </c>
      <c r="F4132" s="16" t="s">
        <v>146</v>
      </c>
      <c r="G4132" s="87" t="s">
        <v>358</v>
      </c>
      <c r="H4132" s="17">
        <v>45283.997503117222</v>
      </c>
      <c r="I4132" s="48" t="s">
        <v>329</v>
      </c>
    </row>
    <row r="4133" spans="2:9" x14ac:dyDescent="0.3">
      <c r="B4133" s="16" t="s">
        <v>305</v>
      </c>
      <c r="C4133" s="15" t="s">
        <v>275</v>
      </c>
      <c r="D4133" s="16">
        <v>232</v>
      </c>
      <c r="E4133" s="16" t="s">
        <v>69</v>
      </c>
      <c r="F4133" s="16" t="s">
        <v>146</v>
      </c>
      <c r="G4133" s="87" t="s">
        <v>359</v>
      </c>
      <c r="H4133" s="17">
        <v>65548.969777129503</v>
      </c>
      <c r="I4133" s="48" t="s">
        <v>329</v>
      </c>
    </row>
    <row r="4134" spans="2:9" x14ac:dyDescent="0.3">
      <c r="B4134" s="16" t="s">
        <v>305</v>
      </c>
      <c r="C4134" s="15" t="s">
        <v>275</v>
      </c>
      <c r="D4134" s="16">
        <v>237</v>
      </c>
      <c r="E4134" s="16" t="s">
        <v>70</v>
      </c>
      <c r="F4134" s="16" t="s">
        <v>146</v>
      </c>
      <c r="G4134" s="87" t="s">
        <v>360</v>
      </c>
      <c r="H4134" s="17">
        <v>61824.596494338046</v>
      </c>
      <c r="I4134" s="48" t="s">
        <v>329</v>
      </c>
    </row>
    <row r="4135" spans="2:9" x14ac:dyDescent="0.3">
      <c r="B4135" s="16" t="s">
        <v>305</v>
      </c>
      <c r="C4135" s="15" t="s">
        <v>275</v>
      </c>
      <c r="D4135" s="16">
        <v>238</v>
      </c>
      <c r="E4135" s="16" t="s">
        <v>71</v>
      </c>
      <c r="F4135" s="16" t="s">
        <v>146</v>
      </c>
      <c r="G4135" s="87" t="s">
        <v>361</v>
      </c>
      <c r="H4135" s="17">
        <v>61824.596494338046</v>
      </c>
      <c r="I4135" s="48" t="s">
        <v>329</v>
      </c>
    </row>
    <row r="4136" spans="2:9" x14ac:dyDescent="0.3">
      <c r="B4136" s="16" t="s">
        <v>305</v>
      </c>
      <c r="C4136" s="15" t="s">
        <v>275</v>
      </c>
      <c r="D4136" s="16">
        <v>241</v>
      </c>
      <c r="E4136" s="16" t="s">
        <v>72</v>
      </c>
      <c r="F4136" s="16" t="s">
        <v>146</v>
      </c>
      <c r="G4136" s="87" t="s">
        <v>362</v>
      </c>
      <c r="H4136" s="17">
        <v>80446.462908295289</v>
      </c>
      <c r="I4136" s="48" t="s">
        <v>329</v>
      </c>
    </row>
    <row r="4137" spans="2:9" x14ac:dyDescent="0.3">
      <c r="B4137" s="16" t="s">
        <v>305</v>
      </c>
      <c r="C4137" s="15" t="s">
        <v>275</v>
      </c>
      <c r="D4137" s="16">
        <v>242</v>
      </c>
      <c r="E4137" s="16" t="s">
        <v>73</v>
      </c>
      <c r="F4137" s="16" t="s">
        <v>146</v>
      </c>
      <c r="G4137" s="87" t="s">
        <v>363</v>
      </c>
      <c r="H4137" s="17">
        <v>80446.462908295289</v>
      </c>
      <c r="I4137" s="48" t="s">
        <v>329</v>
      </c>
    </row>
    <row r="4138" spans="2:9" x14ac:dyDescent="0.3">
      <c r="B4138" s="16" t="s">
        <v>305</v>
      </c>
      <c r="C4138" s="15" t="s">
        <v>275</v>
      </c>
      <c r="D4138" s="16">
        <v>245</v>
      </c>
      <c r="E4138" s="16" t="s">
        <v>74</v>
      </c>
      <c r="F4138" s="16" t="s">
        <v>146</v>
      </c>
      <c r="G4138" s="87" t="s">
        <v>364</v>
      </c>
      <c r="H4138" s="17">
        <v>53630.975272196854</v>
      </c>
      <c r="I4138" s="48" t="s">
        <v>329</v>
      </c>
    </row>
    <row r="4139" spans="2:9" x14ac:dyDescent="0.3">
      <c r="B4139" s="16" t="s">
        <v>305</v>
      </c>
      <c r="C4139" s="15" t="s">
        <v>275</v>
      </c>
      <c r="D4139" s="16">
        <v>273</v>
      </c>
      <c r="E4139" s="16" t="s">
        <v>75</v>
      </c>
      <c r="F4139" s="16" t="s">
        <v>146</v>
      </c>
      <c r="G4139" s="87" t="s">
        <v>365</v>
      </c>
      <c r="H4139" s="17">
        <v>503842.59372951876</v>
      </c>
      <c r="I4139" s="48" t="s">
        <v>346</v>
      </c>
    </row>
    <row r="4140" spans="2:9" x14ac:dyDescent="0.3">
      <c r="B4140" s="16" t="s">
        <v>305</v>
      </c>
      <c r="C4140" s="15" t="s">
        <v>275</v>
      </c>
      <c r="D4140" s="16">
        <v>284</v>
      </c>
      <c r="E4140" s="16" t="s">
        <v>76</v>
      </c>
      <c r="F4140" s="16" t="s">
        <v>146</v>
      </c>
      <c r="G4140" s="87" t="s">
        <v>366</v>
      </c>
      <c r="H4140" s="17">
        <v>74487.465655828972</v>
      </c>
      <c r="I4140" s="48" t="s">
        <v>329</v>
      </c>
    </row>
    <row r="4141" spans="2:9" x14ac:dyDescent="0.3">
      <c r="B4141" s="16" t="s">
        <v>305</v>
      </c>
      <c r="C4141" s="15" t="s">
        <v>275</v>
      </c>
      <c r="D4141" s="16">
        <v>304</v>
      </c>
      <c r="E4141" s="16" t="s">
        <v>77</v>
      </c>
      <c r="F4141" s="16" t="s">
        <v>165</v>
      </c>
      <c r="G4141" s="87" t="s">
        <v>367</v>
      </c>
      <c r="H4141" s="17">
        <v>1491.1119185291211</v>
      </c>
      <c r="I4141" s="48" t="s">
        <v>368</v>
      </c>
    </row>
    <row r="4142" spans="2:9" x14ac:dyDescent="0.3">
      <c r="B4142" s="16" t="s">
        <v>305</v>
      </c>
      <c r="C4142" s="15" t="s">
        <v>275</v>
      </c>
      <c r="D4142" s="16">
        <v>305</v>
      </c>
      <c r="E4142" s="16" t="s">
        <v>78</v>
      </c>
      <c r="F4142" s="16" t="s">
        <v>165</v>
      </c>
      <c r="G4142" s="87" t="s">
        <v>369</v>
      </c>
      <c r="H4142" s="17">
        <v>10741.705465751824</v>
      </c>
      <c r="I4142" s="48" t="s">
        <v>368</v>
      </c>
    </row>
    <row r="4143" spans="2:9" x14ac:dyDescent="0.3">
      <c r="B4143" s="16" t="s">
        <v>305</v>
      </c>
      <c r="C4143" s="15" t="s">
        <v>275</v>
      </c>
      <c r="D4143" s="20">
        <v>426</v>
      </c>
      <c r="E4143" s="20" t="s">
        <v>79</v>
      </c>
      <c r="F4143" s="20" t="s">
        <v>146</v>
      </c>
      <c r="G4143" s="88" t="s">
        <v>370</v>
      </c>
      <c r="H4143" s="21">
        <v>66457.20292131562</v>
      </c>
      <c r="I4143" s="49" t="s">
        <v>329</v>
      </c>
    </row>
    <row r="4144" spans="2:9" x14ac:dyDescent="0.3">
      <c r="B4144" s="16" t="s">
        <v>306</v>
      </c>
      <c r="C4144" s="16" t="s">
        <v>280</v>
      </c>
      <c r="D4144" s="16">
        <v>4</v>
      </c>
      <c r="E4144" s="16" t="s">
        <v>5</v>
      </c>
      <c r="F4144" s="16" t="s">
        <v>160</v>
      </c>
      <c r="G4144" s="87" t="s">
        <v>326</v>
      </c>
      <c r="H4144" s="17">
        <v>2837.2429626198127</v>
      </c>
      <c r="I4144" s="48" t="s">
        <v>327</v>
      </c>
    </row>
    <row r="4145" spans="2:9" x14ac:dyDescent="0.3">
      <c r="B4145" s="16" t="s">
        <v>306</v>
      </c>
      <c r="C4145" s="16" t="s">
        <v>280</v>
      </c>
      <c r="D4145" s="16">
        <v>17</v>
      </c>
      <c r="E4145" s="16" t="s">
        <v>9</v>
      </c>
      <c r="F4145" s="16" t="s">
        <v>146</v>
      </c>
      <c r="G4145" s="87" t="s">
        <v>328</v>
      </c>
      <c r="H4145" s="17">
        <v>85100.583844505221</v>
      </c>
      <c r="I4145" s="48" t="s">
        <v>329</v>
      </c>
    </row>
    <row r="4146" spans="2:9" x14ac:dyDescent="0.3">
      <c r="B4146" s="16" t="s">
        <v>306</v>
      </c>
      <c r="C4146" s="16" t="s">
        <v>280</v>
      </c>
      <c r="D4146" s="16">
        <v>21</v>
      </c>
      <c r="E4146" s="16" t="s">
        <v>13</v>
      </c>
      <c r="F4146" s="16" t="s">
        <v>146</v>
      </c>
      <c r="G4146" s="87" t="s">
        <v>330</v>
      </c>
      <c r="H4146" s="17">
        <v>94952.327360096751</v>
      </c>
      <c r="I4146" s="48" t="s">
        <v>329</v>
      </c>
    </row>
    <row r="4147" spans="2:9" x14ac:dyDescent="0.3">
      <c r="B4147" s="16" t="s">
        <v>306</v>
      </c>
      <c r="C4147" s="16" t="s">
        <v>280</v>
      </c>
      <c r="D4147" s="16">
        <v>28</v>
      </c>
      <c r="E4147" s="16" t="s">
        <v>17</v>
      </c>
      <c r="F4147" s="16" t="s">
        <v>146</v>
      </c>
      <c r="G4147" s="87" t="s">
        <v>331</v>
      </c>
      <c r="H4147" s="17">
        <v>81769.08488250339</v>
      </c>
      <c r="I4147" s="48" t="s">
        <v>329</v>
      </c>
    </row>
    <row r="4148" spans="2:9" x14ac:dyDescent="0.3">
      <c r="B4148" s="16" t="s">
        <v>306</v>
      </c>
      <c r="C4148" s="16" t="s">
        <v>280</v>
      </c>
      <c r="D4148" s="16">
        <v>29</v>
      </c>
      <c r="E4148" s="16" t="s">
        <v>21</v>
      </c>
      <c r="F4148" s="16" t="s">
        <v>146</v>
      </c>
      <c r="G4148" s="87" t="s">
        <v>332</v>
      </c>
      <c r="H4148" s="17">
        <v>81601.957543594923</v>
      </c>
      <c r="I4148" s="48" t="s">
        <v>329</v>
      </c>
    </row>
    <row r="4149" spans="2:9" x14ac:dyDescent="0.3">
      <c r="B4149" s="16" t="s">
        <v>306</v>
      </c>
      <c r="C4149" s="16" t="s">
        <v>280</v>
      </c>
      <c r="D4149" s="16">
        <v>30</v>
      </c>
      <c r="E4149" s="16" t="s">
        <v>25</v>
      </c>
      <c r="F4149" s="16" t="s">
        <v>146</v>
      </c>
      <c r="G4149" s="87" t="s">
        <v>333</v>
      </c>
      <c r="H4149" s="17">
        <v>81936.212221411843</v>
      </c>
      <c r="I4149" s="48" t="s">
        <v>329</v>
      </c>
    </row>
    <row r="4150" spans="2:9" x14ac:dyDescent="0.3">
      <c r="B4150" s="16" t="s">
        <v>306</v>
      </c>
      <c r="C4150" s="16" t="s">
        <v>280</v>
      </c>
      <c r="D4150" s="16">
        <v>31</v>
      </c>
      <c r="E4150" s="16" t="s">
        <v>29</v>
      </c>
      <c r="F4150" s="16" t="s">
        <v>146</v>
      </c>
      <c r="G4150" s="87" t="s">
        <v>334</v>
      </c>
      <c r="H4150" s="17">
        <v>81601.957543594923</v>
      </c>
      <c r="I4150" s="48" t="s">
        <v>329</v>
      </c>
    </row>
    <row r="4151" spans="2:9" x14ac:dyDescent="0.3">
      <c r="B4151" s="16" t="s">
        <v>306</v>
      </c>
      <c r="C4151" s="16" t="s">
        <v>280</v>
      </c>
      <c r="D4151" s="16">
        <v>39</v>
      </c>
      <c r="E4151" s="16" t="s">
        <v>33</v>
      </c>
      <c r="F4151" s="16" t="s">
        <v>335</v>
      </c>
      <c r="G4151" s="87" t="s">
        <v>336</v>
      </c>
      <c r="H4151" s="17">
        <v>111.85805097527566</v>
      </c>
      <c r="I4151" s="48" t="s">
        <v>337</v>
      </c>
    </row>
    <row r="4152" spans="2:9" x14ac:dyDescent="0.3">
      <c r="B4152" s="16" t="s">
        <v>306</v>
      </c>
      <c r="C4152" s="16" t="s">
        <v>280</v>
      </c>
      <c r="D4152" s="16">
        <v>45</v>
      </c>
      <c r="E4152" s="16" t="s">
        <v>35</v>
      </c>
      <c r="F4152" s="16" t="s">
        <v>160</v>
      </c>
      <c r="G4152" s="87" t="s">
        <v>338</v>
      </c>
      <c r="H4152" s="17">
        <v>9520</v>
      </c>
      <c r="I4152" s="48" t="s">
        <v>327</v>
      </c>
    </row>
    <row r="4153" spans="2:9" x14ac:dyDescent="0.3">
      <c r="B4153" s="16" t="s">
        <v>306</v>
      </c>
      <c r="C4153" s="16" t="s">
        <v>280</v>
      </c>
      <c r="D4153" s="16">
        <v>66</v>
      </c>
      <c r="E4153" s="16" t="s">
        <v>37</v>
      </c>
      <c r="F4153" s="16" t="s">
        <v>160</v>
      </c>
      <c r="G4153" s="87" t="s">
        <v>339</v>
      </c>
      <c r="H4153" s="17">
        <v>4597.6138827154155</v>
      </c>
      <c r="I4153" s="48" t="s">
        <v>327</v>
      </c>
    </row>
    <row r="4154" spans="2:9" x14ac:dyDescent="0.3">
      <c r="B4154" s="16" t="s">
        <v>306</v>
      </c>
      <c r="C4154" s="16" t="s">
        <v>280</v>
      </c>
      <c r="D4154" s="16">
        <v>67</v>
      </c>
      <c r="E4154" s="16" t="s">
        <v>39</v>
      </c>
      <c r="F4154" s="16" t="s">
        <v>160</v>
      </c>
      <c r="G4154" s="87" t="s">
        <v>340</v>
      </c>
      <c r="H4154" s="17">
        <v>4597.6138827154155</v>
      </c>
      <c r="I4154" s="48" t="s">
        <v>327</v>
      </c>
    </row>
    <row r="4155" spans="2:9" x14ac:dyDescent="0.3">
      <c r="B4155" s="16" t="s">
        <v>306</v>
      </c>
      <c r="C4155" s="16" t="s">
        <v>280</v>
      </c>
      <c r="D4155" s="16">
        <v>77</v>
      </c>
      <c r="E4155" s="16" t="s">
        <v>41</v>
      </c>
      <c r="F4155" s="16" t="s">
        <v>160</v>
      </c>
      <c r="G4155" s="87" t="s">
        <v>341</v>
      </c>
      <c r="H4155" s="17">
        <v>1725</v>
      </c>
      <c r="I4155" s="48" t="s">
        <v>342</v>
      </c>
    </row>
    <row r="4156" spans="2:9" x14ac:dyDescent="0.3">
      <c r="B4156" s="16" t="s">
        <v>306</v>
      </c>
      <c r="C4156" s="16" t="s">
        <v>280</v>
      </c>
      <c r="D4156" s="16">
        <v>87</v>
      </c>
      <c r="E4156" s="16" t="s">
        <v>43</v>
      </c>
      <c r="F4156" s="16" t="s">
        <v>160</v>
      </c>
      <c r="G4156" s="87" t="s">
        <v>343</v>
      </c>
      <c r="H4156" s="17">
        <v>3622.9549999999999</v>
      </c>
      <c r="I4156" s="48" t="s">
        <v>342</v>
      </c>
    </row>
    <row r="4157" spans="2:9" x14ac:dyDescent="0.3">
      <c r="B4157" s="16" t="s">
        <v>306</v>
      </c>
      <c r="C4157" s="16" t="s">
        <v>280</v>
      </c>
      <c r="D4157" s="16">
        <v>102</v>
      </c>
      <c r="E4157" s="16" t="s">
        <v>45</v>
      </c>
      <c r="F4157" s="16" t="s">
        <v>160</v>
      </c>
      <c r="G4157" s="87" t="s">
        <v>344</v>
      </c>
      <c r="H4157" s="17">
        <v>631.11194314337615</v>
      </c>
      <c r="I4157" s="48" t="s">
        <v>342</v>
      </c>
    </row>
    <row r="4158" spans="2:9" x14ac:dyDescent="0.3">
      <c r="B4158" s="16" t="s">
        <v>306</v>
      </c>
      <c r="C4158" s="16" t="s">
        <v>280</v>
      </c>
      <c r="D4158" s="16">
        <v>113</v>
      </c>
      <c r="E4158" s="16" t="s">
        <v>47</v>
      </c>
      <c r="F4158" s="16" t="s">
        <v>146</v>
      </c>
      <c r="G4158" s="87" t="s">
        <v>345</v>
      </c>
      <c r="H4158" s="17">
        <v>689724</v>
      </c>
      <c r="I4158" s="48" t="s">
        <v>346</v>
      </c>
    </row>
    <row r="4159" spans="2:9" x14ac:dyDescent="0.3">
      <c r="B4159" s="16" t="s">
        <v>306</v>
      </c>
      <c r="C4159" s="16" t="s">
        <v>280</v>
      </c>
      <c r="D4159" s="16">
        <v>114</v>
      </c>
      <c r="E4159" s="16" t="s">
        <v>49</v>
      </c>
      <c r="F4159" s="16" t="s">
        <v>146</v>
      </c>
      <c r="G4159" s="87" t="s">
        <v>347</v>
      </c>
      <c r="H4159" s="17">
        <v>730184</v>
      </c>
      <c r="I4159" s="48" t="s">
        <v>346</v>
      </c>
    </row>
    <row r="4160" spans="2:9" x14ac:dyDescent="0.3">
      <c r="B4160" s="16" t="s">
        <v>306</v>
      </c>
      <c r="C4160" s="16" t="s">
        <v>280</v>
      </c>
      <c r="D4160" s="16">
        <v>118</v>
      </c>
      <c r="E4160" s="16" t="s">
        <v>51</v>
      </c>
      <c r="F4160" s="16" t="s">
        <v>146</v>
      </c>
      <c r="G4160" s="87" t="s">
        <v>348</v>
      </c>
      <c r="H4160" s="17">
        <v>583071</v>
      </c>
      <c r="I4160" s="48" t="s">
        <v>346</v>
      </c>
    </row>
    <row r="4161" spans="2:9" x14ac:dyDescent="0.3">
      <c r="B4161" s="16" t="s">
        <v>306</v>
      </c>
      <c r="C4161" s="16" t="s">
        <v>280</v>
      </c>
      <c r="D4161" s="16">
        <v>131</v>
      </c>
      <c r="E4161" s="16" t="s">
        <v>53</v>
      </c>
      <c r="F4161" s="16" t="s">
        <v>146</v>
      </c>
      <c r="G4161" s="87" t="s">
        <v>349</v>
      </c>
      <c r="H4161" s="17">
        <v>7576.8184108288942</v>
      </c>
      <c r="I4161" s="48" t="s">
        <v>337</v>
      </c>
    </row>
    <row r="4162" spans="2:9" x14ac:dyDescent="0.3">
      <c r="B4162" s="16" t="s">
        <v>306</v>
      </c>
      <c r="C4162" s="16" t="s">
        <v>280</v>
      </c>
      <c r="D4162" s="16">
        <v>137</v>
      </c>
      <c r="E4162" s="16" t="s">
        <v>55</v>
      </c>
      <c r="F4162" s="16" t="s">
        <v>160</v>
      </c>
      <c r="G4162" s="87" t="s">
        <v>350</v>
      </c>
      <c r="H4162" s="17">
        <v>8284.3754368187456</v>
      </c>
      <c r="I4162" s="48" t="s">
        <v>351</v>
      </c>
    </row>
    <row r="4163" spans="2:9" x14ac:dyDescent="0.3">
      <c r="B4163" s="16" t="s">
        <v>306</v>
      </c>
      <c r="C4163" s="16" t="s">
        <v>280</v>
      </c>
      <c r="D4163" s="16">
        <v>143</v>
      </c>
      <c r="E4163" s="16" t="s">
        <v>57</v>
      </c>
      <c r="F4163" s="16" t="s">
        <v>335</v>
      </c>
      <c r="G4163" s="87" t="s">
        <v>352</v>
      </c>
      <c r="H4163" s="17">
        <v>2688.02</v>
      </c>
      <c r="I4163" s="48" t="s">
        <v>342</v>
      </c>
    </row>
    <row r="4164" spans="2:9" x14ac:dyDescent="0.3">
      <c r="B4164" s="16" t="s">
        <v>306</v>
      </c>
      <c r="C4164" s="16" t="s">
        <v>280</v>
      </c>
      <c r="D4164" s="16">
        <v>155</v>
      </c>
      <c r="E4164" s="16" t="s">
        <v>59</v>
      </c>
      <c r="F4164" s="16" t="s">
        <v>147</v>
      </c>
      <c r="G4164" s="87" t="s">
        <v>353</v>
      </c>
      <c r="H4164" s="17">
        <v>25701.120791038229</v>
      </c>
      <c r="I4164" s="48" t="s">
        <v>354</v>
      </c>
    </row>
    <row r="4165" spans="2:9" x14ac:dyDescent="0.3">
      <c r="B4165" s="16" t="s">
        <v>306</v>
      </c>
      <c r="C4165" s="16" t="s">
        <v>280</v>
      </c>
      <c r="D4165" s="16">
        <v>156</v>
      </c>
      <c r="E4165" s="16" t="s">
        <v>61</v>
      </c>
      <c r="F4165" s="16" t="s">
        <v>147</v>
      </c>
      <c r="G4165" s="87" t="s">
        <v>355</v>
      </c>
      <c r="H4165" s="17">
        <v>20437.03580974125</v>
      </c>
      <c r="I4165" s="48" t="s">
        <v>354</v>
      </c>
    </row>
    <row r="4166" spans="2:9" x14ac:dyDescent="0.3">
      <c r="B4166" s="16" t="s">
        <v>306</v>
      </c>
      <c r="C4166" s="16" t="s">
        <v>280</v>
      </c>
      <c r="D4166" s="16">
        <v>222</v>
      </c>
      <c r="E4166" s="16" t="s">
        <v>63</v>
      </c>
      <c r="F4166" s="16" t="s">
        <v>146</v>
      </c>
      <c r="G4166" s="87" t="s">
        <v>356</v>
      </c>
      <c r="H4166" s="17">
        <v>61079.72183777974</v>
      </c>
      <c r="I4166" s="48" t="s">
        <v>329</v>
      </c>
    </row>
    <row r="4167" spans="2:9" x14ac:dyDescent="0.3">
      <c r="B4167" s="16" t="s">
        <v>306</v>
      </c>
      <c r="C4167" s="16" t="s">
        <v>280</v>
      </c>
      <c r="D4167" s="16">
        <v>224</v>
      </c>
      <c r="E4167" s="16" t="s">
        <v>65</v>
      </c>
      <c r="F4167" s="16" t="s">
        <v>146</v>
      </c>
      <c r="G4167" s="87" t="s">
        <v>357</v>
      </c>
      <c r="H4167" s="17">
        <v>61079.72183777974</v>
      </c>
      <c r="I4167" s="48" t="s">
        <v>329</v>
      </c>
    </row>
    <row r="4168" spans="2:9" x14ac:dyDescent="0.3">
      <c r="B4168" s="16" t="s">
        <v>306</v>
      </c>
      <c r="C4168" s="16" t="s">
        <v>280</v>
      </c>
      <c r="D4168" s="16">
        <v>229</v>
      </c>
      <c r="E4168" s="16" t="s">
        <v>67</v>
      </c>
      <c r="F4168" s="16" t="s">
        <v>146</v>
      </c>
      <c r="G4168" s="87" t="s">
        <v>358</v>
      </c>
      <c r="H4168" s="17">
        <v>32774.484888564744</v>
      </c>
      <c r="I4168" s="48" t="s">
        <v>329</v>
      </c>
    </row>
    <row r="4169" spans="2:9" x14ac:dyDescent="0.3">
      <c r="B4169" s="16" t="s">
        <v>306</v>
      </c>
      <c r="C4169" s="16" t="s">
        <v>280</v>
      </c>
      <c r="D4169" s="16">
        <v>232</v>
      </c>
      <c r="E4169" s="16" t="s">
        <v>69</v>
      </c>
      <c r="F4169" s="16" t="s">
        <v>146</v>
      </c>
      <c r="G4169" s="87" t="s">
        <v>359</v>
      </c>
      <c r="H4169" s="17">
        <v>65950.826524617252</v>
      </c>
      <c r="I4169" s="48" t="s">
        <v>329</v>
      </c>
    </row>
    <row r="4170" spans="2:9" x14ac:dyDescent="0.3">
      <c r="B4170" s="16" t="s">
        <v>306</v>
      </c>
      <c r="C4170" s="16" t="s">
        <v>280</v>
      </c>
      <c r="D4170" s="16">
        <v>237</v>
      </c>
      <c r="E4170" s="16" t="s">
        <v>70</v>
      </c>
      <c r="F4170" s="16" t="s">
        <v>146</v>
      </c>
      <c r="G4170" s="87" t="s">
        <v>360</v>
      </c>
      <c r="H4170" s="17">
        <v>65950.826524617252</v>
      </c>
      <c r="I4170" s="48" t="s">
        <v>329</v>
      </c>
    </row>
    <row r="4171" spans="2:9" x14ac:dyDescent="0.3">
      <c r="B4171" s="16" t="s">
        <v>306</v>
      </c>
      <c r="C4171" s="16" t="s">
        <v>280</v>
      </c>
      <c r="D4171" s="16">
        <v>238</v>
      </c>
      <c r="E4171" s="16" t="s">
        <v>71</v>
      </c>
      <c r="F4171" s="16" t="s">
        <v>146</v>
      </c>
      <c r="G4171" s="87" t="s">
        <v>361</v>
      </c>
      <c r="H4171" s="17">
        <v>65950.826524617252</v>
      </c>
      <c r="I4171" s="48" t="s">
        <v>329</v>
      </c>
    </row>
    <row r="4172" spans="2:9" x14ac:dyDescent="0.3">
      <c r="B4172" s="16" t="s">
        <v>306</v>
      </c>
      <c r="C4172" s="16" t="s">
        <v>280</v>
      </c>
      <c r="D4172" s="16">
        <v>241</v>
      </c>
      <c r="E4172" s="16" t="s">
        <v>72</v>
      </c>
      <c r="F4172" s="16" t="s">
        <v>146</v>
      </c>
      <c r="G4172" s="87" t="s">
        <v>362</v>
      </c>
      <c r="H4172" s="17">
        <v>44692.479393497371</v>
      </c>
      <c r="I4172" s="48" t="s">
        <v>329</v>
      </c>
    </row>
    <row r="4173" spans="2:9" x14ac:dyDescent="0.3">
      <c r="B4173" s="16" t="s">
        <v>306</v>
      </c>
      <c r="C4173" s="16" t="s">
        <v>280</v>
      </c>
      <c r="D4173" s="16">
        <v>242</v>
      </c>
      <c r="E4173" s="16" t="s">
        <v>73</v>
      </c>
      <c r="F4173" s="16" t="s">
        <v>146</v>
      </c>
      <c r="G4173" s="87" t="s">
        <v>363</v>
      </c>
      <c r="H4173" s="17">
        <v>44692.479393497371</v>
      </c>
      <c r="I4173" s="48" t="s">
        <v>329</v>
      </c>
    </row>
    <row r="4174" spans="2:9" x14ac:dyDescent="0.3">
      <c r="B4174" s="16" t="s">
        <v>306</v>
      </c>
      <c r="C4174" s="16" t="s">
        <v>280</v>
      </c>
      <c r="D4174" s="16">
        <v>245</v>
      </c>
      <c r="E4174" s="16" t="s">
        <v>74</v>
      </c>
      <c r="F4174" s="16" t="s">
        <v>146</v>
      </c>
      <c r="G4174" s="87" t="s">
        <v>364</v>
      </c>
      <c r="H4174" s="17">
        <v>28793.474119059942</v>
      </c>
      <c r="I4174" s="48" t="s">
        <v>329</v>
      </c>
    </row>
    <row r="4175" spans="2:9" x14ac:dyDescent="0.3">
      <c r="B4175" s="16" t="s">
        <v>306</v>
      </c>
      <c r="C4175" s="16" t="s">
        <v>280</v>
      </c>
      <c r="D4175" s="16">
        <v>273</v>
      </c>
      <c r="E4175" s="16" t="s">
        <v>75</v>
      </c>
      <c r="F4175" s="16" t="s">
        <v>146</v>
      </c>
      <c r="G4175" s="87" t="s">
        <v>365</v>
      </c>
      <c r="H4175" s="17">
        <v>516950.51571027882</v>
      </c>
      <c r="I4175" s="48" t="s">
        <v>346</v>
      </c>
    </row>
    <row r="4176" spans="2:9" x14ac:dyDescent="0.3">
      <c r="B4176" s="16" t="s">
        <v>306</v>
      </c>
      <c r="C4176" s="16" t="s">
        <v>280</v>
      </c>
      <c r="D4176" s="16">
        <v>284</v>
      </c>
      <c r="E4176" s="16" t="s">
        <v>76</v>
      </c>
      <c r="F4176" s="16" t="s">
        <v>146</v>
      </c>
      <c r="G4176" s="87" t="s">
        <v>366</v>
      </c>
      <c r="H4176" s="17">
        <v>44692.479393497371</v>
      </c>
      <c r="I4176" s="48" t="s">
        <v>329</v>
      </c>
    </row>
    <row r="4177" spans="2:9" x14ac:dyDescent="0.3">
      <c r="B4177" s="16" t="s">
        <v>306</v>
      </c>
      <c r="C4177" s="16" t="s">
        <v>280</v>
      </c>
      <c r="D4177" s="16">
        <v>304</v>
      </c>
      <c r="E4177" s="16" t="s">
        <v>77</v>
      </c>
      <c r="F4177" s="16" t="s">
        <v>165</v>
      </c>
      <c r="G4177" s="87" t="s">
        <v>367</v>
      </c>
      <c r="H4177" s="17">
        <v>1491.1119185291211</v>
      </c>
      <c r="I4177" s="48" t="s">
        <v>368</v>
      </c>
    </row>
    <row r="4178" spans="2:9" x14ac:dyDescent="0.3">
      <c r="B4178" s="16" t="s">
        <v>306</v>
      </c>
      <c r="C4178" s="16" t="s">
        <v>280</v>
      </c>
      <c r="D4178" s="16">
        <v>305</v>
      </c>
      <c r="E4178" s="16" t="s">
        <v>78</v>
      </c>
      <c r="F4178" s="16" t="s">
        <v>165</v>
      </c>
      <c r="G4178" s="87" t="s">
        <v>369</v>
      </c>
      <c r="H4178" s="17">
        <v>10741.705465751824</v>
      </c>
      <c r="I4178" s="48" t="s">
        <v>368</v>
      </c>
    </row>
    <row r="4179" spans="2:9" x14ac:dyDescent="0.3">
      <c r="B4179" s="16" t="s">
        <v>306</v>
      </c>
      <c r="C4179" s="16" t="s">
        <v>280</v>
      </c>
      <c r="D4179" s="20">
        <v>426</v>
      </c>
      <c r="E4179" s="20" t="s">
        <v>79</v>
      </c>
      <c r="F4179" s="20" t="s">
        <v>146</v>
      </c>
      <c r="G4179" s="88" t="s">
        <v>370</v>
      </c>
      <c r="H4179" s="21">
        <v>66457.20292131562</v>
      </c>
      <c r="I4179" s="49" t="s">
        <v>329</v>
      </c>
    </row>
    <row r="4180" spans="2:9" x14ac:dyDescent="0.3">
      <c r="B4180" s="16" t="s">
        <v>306</v>
      </c>
      <c r="C4180" s="16" t="s">
        <v>216</v>
      </c>
      <c r="D4180" s="16">
        <v>4</v>
      </c>
      <c r="E4180" s="16" t="s">
        <v>5</v>
      </c>
      <c r="F4180" s="16" t="s">
        <v>160</v>
      </c>
      <c r="G4180" s="87" t="s">
        <v>326</v>
      </c>
      <c r="H4180" s="17">
        <v>2837.2429626198127</v>
      </c>
      <c r="I4180" s="48" t="s">
        <v>327</v>
      </c>
    </row>
    <row r="4181" spans="2:9" x14ac:dyDescent="0.3">
      <c r="B4181" s="16" t="s">
        <v>306</v>
      </c>
      <c r="C4181" s="16" t="s">
        <v>216</v>
      </c>
      <c r="D4181" s="16">
        <v>17</v>
      </c>
      <c r="E4181" s="16" t="s">
        <v>9</v>
      </c>
      <c r="F4181" s="16" t="s">
        <v>146</v>
      </c>
      <c r="G4181" s="87" t="s">
        <v>328</v>
      </c>
      <c r="H4181" s="17">
        <v>83843.356100557823</v>
      </c>
      <c r="I4181" s="48" t="s">
        <v>329</v>
      </c>
    </row>
    <row r="4182" spans="2:9" x14ac:dyDescent="0.3">
      <c r="B4182" s="16" t="s">
        <v>306</v>
      </c>
      <c r="C4182" s="16" t="s">
        <v>216</v>
      </c>
      <c r="D4182" s="16">
        <v>21</v>
      </c>
      <c r="E4182" s="16" t="s">
        <v>13</v>
      </c>
      <c r="F4182" s="16" t="s">
        <v>146</v>
      </c>
      <c r="G4182" s="87" t="s">
        <v>330</v>
      </c>
      <c r="H4182" s="17">
        <v>117306.57875798899</v>
      </c>
      <c r="I4182" s="48" t="s">
        <v>329</v>
      </c>
    </row>
    <row r="4183" spans="2:9" x14ac:dyDescent="0.3">
      <c r="B4183" s="16" t="s">
        <v>306</v>
      </c>
      <c r="C4183" s="16" t="s">
        <v>216</v>
      </c>
      <c r="D4183" s="16">
        <v>28</v>
      </c>
      <c r="E4183" s="16" t="s">
        <v>17</v>
      </c>
      <c r="F4183" s="16" t="s">
        <v>146</v>
      </c>
      <c r="G4183" s="87" t="s">
        <v>331</v>
      </c>
      <c r="H4183" s="17">
        <v>81769.08488250339</v>
      </c>
      <c r="I4183" s="48" t="s">
        <v>329</v>
      </c>
    </row>
    <row r="4184" spans="2:9" x14ac:dyDescent="0.3">
      <c r="B4184" s="16" t="s">
        <v>306</v>
      </c>
      <c r="C4184" s="16" t="s">
        <v>216</v>
      </c>
      <c r="D4184" s="16">
        <v>29</v>
      </c>
      <c r="E4184" s="16" t="s">
        <v>21</v>
      </c>
      <c r="F4184" s="16" t="s">
        <v>146</v>
      </c>
      <c r="G4184" s="87" t="s">
        <v>332</v>
      </c>
      <c r="H4184" s="17">
        <v>81601.957543594923</v>
      </c>
      <c r="I4184" s="48" t="s">
        <v>329</v>
      </c>
    </row>
    <row r="4185" spans="2:9" x14ac:dyDescent="0.3">
      <c r="B4185" s="16" t="s">
        <v>306</v>
      </c>
      <c r="C4185" s="16" t="s">
        <v>216</v>
      </c>
      <c r="D4185" s="16">
        <v>30</v>
      </c>
      <c r="E4185" s="16" t="s">
        <v>25</v>
      </c>
      <c r="F4185" s="16" t="s">
        <v>146</v>
      </c>
      <c r="G4185" s="87" t="s">
        <v>333</v>
      </c>
      <c r="H4185" s="17">
        <v>81936.212221411843</v>
      </c>
      <c r="I4185" s="48" t="s">
        <v>329</v>
      </c>
    </row>
    <row r="4186" spans="2:9" x14ac:dyDescent="0.3">
      <c r="B4186" s="16" t="s">
        <v>306</v>
      </c>
      <c r="C4186" s="16" t="s">
        <v>216</v>
      </c>
      <c r="D4186" s="16">
        <v>31</v>
      </c>
      <c r="E4186" s="16" t="s">
        <v>29</v>
      </c>
      <c r="F4186" s="16" t="s">
        <v>146</v>
      </c>
      <c r="G4186" s="87" t="s">
        <v>334</v>
      </c>
      <c r="H4186" s="17">
        <v>81601.957543594923</v>
      </c>
      <c r="I4186" s="48" t="s">
        <v>329</v>
      </c>
    </row>
    <row r="4187" spans="2:9" x14ac:dyDescent="0.3">
      <c r="B4187" s="16" t="s">
        <v>306</v>
      </c>
      <c r="C4187" s="16" t="s">
        <v>216</v>
      </c>
      <c r="D4187" s="16">
        <v>39</v>
      </c>
      <c r="E4187" s="16" t="s">
        <v>33</v>
      </c>
      <c r="F4187" s="16" t="s">
        <v>335</v>
      </c>
      <c r="G4187" s="87" t="s">
        <v>336</v>
      </c>
      <c r="H4187" s="17">
        <v>111.85805097527566</v>
      </c>
      <c r="I4187" s="48" t="s">
        <v>337</v>
      </c>
    </row>
    <row r="4188" spans="2:9" x14ac:dyDescent="0.3">
      <c r="B4188" s="16" t="s">
        <v>306</v>
      </c>
      <c r="C4188" s="16" t="s">
        <v>216</v>
      </c>
      <c r="D4188" s="16">
        <v>45</v>
      </c>
      <c r="E4188" s="16" t="s">
        <v>35</v>
      </c>
      <c r="F4188" s="16" t="s">
        <v>160</v>
      </c>
      <c r="G4188" s="87" t="s">
        <v>338</v>
      </c>
      <c r="H4188" s="17">
        <v>9520</v>
      </c>
      <c r="I4188" s="48" t="s">
        <v>327</v>
      </c>
    </row>
    <row r="4189" spans="2:9" x14ac:dyDescent="0.3">
      <c r="B4189" s="16" t="s">
        <v>306</v>
      </c>
      <c r="C4189" s="16" t="s">
        <v>216</v>
      </c>
      <c r="D4189" s="16">
        <v>66</v>
      </c>
      <c r="E4189" s="16" t="s">
        <v>37</v>
      </c>
      <c r="F4189" s="16" t="s">
        <v>160</v>
      </c>
      <c r="G4189" s="87" t="s">
        <v>339</v>
      </c>
      <c r="H4189" s="17">
        <v>4597.6138827154155</v>
      </c>
      <c r="I4189" s="48" t="s">
        <v>327</v>
      </c>
    </row>
    <row r="4190" spans="2:9" x14ac:dyDescent="0.3">
      <c r="B4190" s="16" t="s">
        <v>306</v>
      </c>
      <c r="C4190" s="16" t="s">
        <v>216</v>
      </c>
      <c r="D4190" s="16">
        <v>67</v>
      </c>
      <c r="E4190" s="16" t="s">
        <v>39</v>
      </c>
      <c r="F4190" s="16" t="s">
        <v>160</v>
      </c>
      <c r="G4190" s="87" t="s">
        <v>340</v>
      </c>
      <c r="H4190" s="17">
        <v>4597.6138827154155</v>
      </c>
      <c r="I4190" s="48" t="s">
        <v>327</v>
      </c>
    </row>
    <row r="4191" spans="2:9" x14ac:dyDescent="0.3">
      <c r="B4191" s="16" t="s">
        <v>306</v>
      </c>
      <c r="C4191" s="16" t="s">
        <v>216</v>
      </c>
      <c r="D4191" s="16">
        <v>77</v>
      </c>
      <c r="E4191" s="16" t="s">
        <v>41</v>
      </c>
      <c r="F4191" s="16" t="s">
        <v>160</v>
      </c>
      <c r="G4191" s="87" t="s">
        <v>341</v>
      </c>
      <c r="H4191" s="17">
        <v>1725</v>
      </c>
      <c r="I4191" s="48" t="s">
        <v>342</v>
      </c>
    </row>
    <row r="4192" spans="2:9" x14ac:dyDescent="0.3">
      <c r="B4192" s="16" t="s">
        <v>306</v>
      </c>
      <c r="C4192" s="16" t="s">
        <v>216</v>
      </c>
      <c r="D4192" s="16">
        <v>87</v>
      </c>
      <c r="E4192" s="16" t="s">
        <v>43</v>
      </c>
      <c r="F4192" s="16" t="s">
        <v>160</v>
      </c>
      <c r="G4192" s="87" t="s">
        <v>343</v>
      </c>
      <c r="H4192" s="17">
        <v>3622.9549999999999</v>
      </c>
      <c r="I4192" s="48" t="s">
        <v>342</v>
      </c>
    </row>
    <row r="4193" spans="2:9" x14ac:dyDescent="0.3">
      <c r="B4193" s="16" t="s">
        <v>306</v>
      </c>
      <c r="C4193" s="16" t="s">
        <v>216</v>
      </c>
      <c r="D4193" s="16">
        <v>102</v>
      </c>
      <c r="E4193" s="16" t="s">
        <v>45</v>
      </c>
      <c r="F4193" s="16" t="s">
        <v>160</v>
      </c>
      <c r="G4193" s="87" t="s">
        <v>344</v>
      </c>
      <c r="H4193" s="17">
        <v>631.11194314337615</v>
      </c>
      <c r="I4193" s="48" t="s">
        <v>342</v>
      </c>
    </row>
    <row r="4194" spans="2:9" x14ac:dyDescent="0.3">
      <c r="B4194" s="16" t="s">
        <v>306</v>
      </c>
      <c r="C4194" s="16" t="s">
        <v>216</v>
      </c>
      <c r="D4194" s="16">
        <v>113</v>
      </c>
      <c r="E4194" s="16" t="s">
        <v>47</v>
      </c>
      <c r="F4194" s="16" t="s">
        <v>146</v>
      </c>
      <c r="G4194" s="87" t="s">
        <v>345</v>
      </c>
      <c r="H4194" s="17">
        <v>689724</v>
      </c>
      <c r="I4194" s="48" t="s">
        <v>346</v>
      </c>
    </row>
    <row r="4195" spans="2:9" x14ac:dyDescent="0.3">
      <c r="B4195" s="16" t="s">
        <v>306</v>
      </c>
      <c r="C4195" s="16" t="s">
        <v>216</v>
      </c>
      <c r="D4195" s="16">
        <v>114</v>
      </c>
      <c r="E4195" s="16" t="s">
        <v>49</v>
      </c>
      <c r="F4195" s="16" t="s">
        <v>146</v>
      </c>
      <c r="G4195" s="87" t="s">
        <v>347</v>
      </c>
      <c r="H4195" s="17">
        <v>730184</v>
      </c>
      <c r="I4195" s="48" t="s">
        <v>346</v>
      </c>
    </row>
    <row r="4196" spans="2:9" x14ac:dyDescent="0.3">
      <c r="B4196" s="16" t="s">
        <v>306</v>
      </c>
      <c r="C4196" s="16" t="s">
        <v>216</v>
      </c>
      <c r="D4196" s="16">
        <v>118</v>
      </c>
      <c r="E4196" s="16" t="s">
        <v>51</v>
      </c>
      <c r="F4196" s="16" t="s">
        <v>146</v>
      </c>
      <c r="G4196" s="87" t="s">
        <v>348</v>
      </c>
      <c r="H4196" s="17">
        <v>583071</v>
      </c>
      <c r="I4196" s="48" t="s">
        <v>346</v>
      </c>
    </row>
    <row r="4197" spans="2:9" x14ac:dyDescent="0.3">
      <c r="B4197" s="16" t="s">
        <v>306</v>
      </c>
      <c r="C4197" s="16" t="s">
        <v>216</v>
      </c>
      <c r="D4197" s="16">
        <v>131</v>
      </c>
      <c r="E4197" s="16" t="s">
        <v>53</v>
      </c>
      <c r="F4197" s="16" t="s">
        <v>146</v>
      </c>
      <c r="G4197" s="87" t="s">
        <v>349</v>
      </c>
      <c r="H4197" s="17">
        <v>8658.4489991283917</v>
      </c>
      <c r="I4197" s="48" t="s">
        <v>337</v>
      </c>
    </row>
    <row r="4198" spans="2:9" x14ac:dyDescent="0.3">
      <c r="B4198" s="16" t="s">
        <v>306</v>
      </c>
      <c r="C4198" s="16" t="s">
        <v>216</v>
      </c>
      <c r="D4198" s="16">
        <v>137</v>
      </c>
      <c r="E4198" s="16" t="s">
        <v>55</v>
      </c>
      <c r="F4198" s="16" t="s">
        <v>160</v>
      </c>
      <c r="G4198" s="87" t="s">
        <v>350</v>
      </c>
      <c r="H4198" s="17">
        <v>8284.3754368187456</v>
      </c>
      <c r="I4198" s="48" t="s">
        <v>351</v>
      </c>
    </row>
    <row r="4199" spans="2:9" x14ac:dyDescent="0.3">
      <c r="B4199" s="16" t="s">
        <v>306</v>
      </c>
      <c r="C4199" s="16" t="s">
        <v>216</v>
      </c>
      <c r="D4199" s="16">
        <v>143</v>
      </c>
      <c r="E4199" s="16" t="s">
        <v>57</v>
      </c>
      <c r="F4199" s="16" t="s">
        <v>335</v>
      </c>
      <c r="G4199" s="87" t="s">
        <v>352</v>
      </c>
      <c r="H4199" s="17">
        <v>2688.02</v>
      </c>
      <c r="I4199" s="48" t="s">
        <v>342</v>
      </c>
    </row>
    <row r="4200" spans="2:9" x14ac:dyDescent="0.3">
      <c r="B4200" s="16" t="s">
        <v>306</v>
      </c>
      <c r="C4200" s="16" t="s">
        <v>216</v>
      </c>
      <c r="D4200" s="16">
        <v>155</v>
      </c>
      <c r="E4200" s="16" t="s">
        <v>59</v>
      </c>
      <c r="F4200" s="16" t="s">
        <v>147</v>
      </c>
      <c r="G4200" s="87" t="s">
        <v>353</v>
      </c>
      <c r="H4200" s="17">
        <v>25701.120791038229</v>
      </c>
      <c r="I4200" s="48" t="s">
        <v>354</v>
      </c>
    </row>
    <row r="4201" spans="2:9" x14ac:dyDescent="0.3">
      <c r="B4201" s="16" t="s">
        <v>306</v>
      </c>
      <c r="C4201" s="16" t="s">
        <v>216</v>
      </c>
      <c r="D4201" s="16">
        <v>156</v>
      </c>
      <c r="E4201" s="16" t="s">
        <v>61</v>
      </c>
      <c r="F4201" s="16" t="s">
        <v>147</v>
      </c>
      <c r="G4201" s="87" t="s">
        <v>355</v>
      </c>
      <c r="H4201" s="17">
        <v>13376.968893648824</v>
      </c>
      <c r="I4201" s="48" t="s">
        <v>354</v>
      </c>
    </row>
    <row r="4202" spans="2:9" x14ac:dyDescent="0.3">
      <c r="B4202" s="16" t="s">
        <v>306</v>
      </c>
      <c r="C4202" s="16" t="s">
        <v>216</v>
      </c>
      <c r="D4202" s="16">
        <v>222</v>
      </c>
      <c r="E4202" s="16" t="s">
        <v>63</v>
      </c>
      <c r="F4202" s="16" t="s">
        <v>146</v>
      </c>
      <c r="G4202" s="87" t="s">
        <v>356</v>
      </c>
      <c r="H4202" s="17">
        <v>65177.158393939899</v>
      </c>
      <c r="I4202" s="48" t="s">
        <v>329</v>
      </c>
    </row>
    <row r="4203" spans="2:9" x14ac:dyDescent="0.3">
      <c r="B4203" s="16" t="s">
        <v>306</v>
      </c>
      <c r="C4203" s="16" t="s">
        <v>216</v>
      </c>
      <c r="D4203" s="16">
        <v>224</v>
      </c>
      <c r="E4203" s="16" t="s">
        <v>65</v>
      </c>
      <c r="F4203" s="16" t="s">
        <v>146</v>
      </c>
      <c r="G4203" s="87" t="s">
        <v>357</v>
      </c>
      <c r="H4203" s="17">
        <v>65177.158393939899</v>
      </c>
      <c r="I4203" s="48" t="s">
        <v>329</v>
      </c>
    </row>
    <row r="4204" spans="2:9" x14ac:dyDescent="0.3">
      <c r="B4204" s="16" t="s">
        <v>306</v>
      </c>
      <c r="C4204" s="16" t="s">
        <v>216</v>
      </c>
      <c r="D4204" s="16">
        <v>229</v>
      </c>
      <c r="E4204" s="16" t="s">
        <v>67</v>
      </c>
      <c r="F4204" s="16" t="s">
        <v>146</v>
      </c>
      <c r="G4204" s="87" t="s">
        <v>358</v>
      </c>
      <c r="H4204" s="17">
        <v>28305.236949215006</v>
      </c>
      <c r="I4204" s="48" t="s">
        <v>329</v>
      </c>
    </row>
    <row r="4205" spans="2:9" x14ac:dyDescent="0.3">
      <c r="B4205" s="16" t="s">
        <v>306</v>
      </c>
      <c r="C4205" s="16" t="s">
        <v>216</v>
      </c>
      <c r="D4205" s="16">
        <v>232</v>
      </c>
      <c r="E4205" s="16" t="s">
        <v>69</v>
      </c>
      <c r="F4205" s="16" t="s">
        <v>146</v>
      </c>
      <c r="G4205" s="87" t="s">
        <v>359</v>
      </c>
      <c r="H4205" s="17">
        <v>62048.684836395063</v>
      </c>
      <c r="I4205" s="48" t="s">
        <v>329</v>
      </c>
    </row>
    <row r="4206" spans="2:9" x14ac:dyDescent="0.3">
      <c r="B4206" s="16" t="s">
        <v>306</v>
      </c>
      <c r="C4206" s="16" t="s">
        <v>216</v>
      </c>
      <c r="D4206" s="16">
        <v>237</v>
      </c>
      <c r="E4206" s="16" t="s">
        <v>70</v>
      </c>
      <c r="F4206" s="16" t="s">
        <v>146</v>
      </c>
      <c r="G4206" s="87" t="s">
        <v>360</v>
      </c>
      <c r="H4206" s="17">
        <v>58994.072799416535</v>
      </c>
      <c r="I4206" s="48" t="s">
        <v>329</v>
      </c>
    </row>
    <row r="4207" spans="2:9" x14ac:dyDescent="0.3">
      <c r="B4207" s="16" t="s">
        <v>306</v>
      </c>
      <c r="C4207" s="16" t="s">
        <v>216</v>
      </c>
      <c r="D4207" s="16">
        <v>238</v>
      </c>
      <c r="E4207" s="16" t="s">
        <v>71</v>
      </c>
      <c r="F4207" s="16" t="s">
        <v>146</v>
      </c>
      <c r="G4207" s="87" t="s">
        <v>361</v>
      </c>
      <c r="H4207" s="17">
        <v>58994.072799416535</v>
      </c>
      <c r="I4207" s="48" t="s">
        <v>329</v>
      </c>
    </row>
    <row r="4208" spans="2:9" x14ac:dyDescent="0.3">
      <c r="B4208" s="16" t="s">
        <v>306</v>
      </c>
      <c r="C4208" s="16" t="s">
        <v>216</v>
      </c>
      <c r="D4208" s="16">
        <v>241</v>
      </c>
      <c r="E4208" s="16" t="s">
        <v>72</v>
      </c>
      <c r="F4208" s="16" t="s">
        <v>146</v>
      </c>
      <c r="G4208" s="87" t="s">
        <v>362</v>
      </c>
      <c r="H4208" s="17">
        <v>44692.479393497371</v>
      </c>
      <c r="I4208" s="48" t="s">
        <v>329</v>
      </c>
    </row>
    <row r="4209" spans="2:9" x14ac:dyDescent="0.3">
      <c r="B4209" s="16" t="s">
        <v>306</v>
      </c>
      <c r="C4209" s="16" t="s">
        <v>216</v>
      </c>
      <c r="D4209" s="16">
        <v>242</v>
      </c>
      <c r="E4209" s="16" t="s">
        <v>73</v>
      </c>
      <c r="F4209" s="16" t="s">
        <v>146</v>
      </c>
      <c r="G4209" s="87" t="s">
        <v>363</v>
      </c>
      <c r="H4209" s="17">
        <v>44692.479393497371</v>
      </c>
      <c r="I4209" s="48" t="s">
        <v>329</v>
      </c>
    </row>
    <row r="4210" spans="2:9" x14ac:dyDescent="0.3">
      <c r="B4210" s="16" t="s">
        <v>306</v>
      </c>
      <c r="C4210" s="16" t="s">
        <v>216</v>
      </c>
      <c r="D4210" s="16">
        <v>245</v>
      </c>
      <c r="E4210" s="16" t="s">
        <v>74</v>
      </c>
      <c r="F4210" s="16" t="s">
        <v>146</v>
      </c>
      <c r="G4210" s="87" t="s">
        <v>364</v>
      </c>
      <c r="H4210" s="17">
        <v>62512.157268494579</v>
      </c>
      <c r="I4210" s="48" t="s">
        <v>329</v>
      </c>
    </row>
    <row r="4211" spans="2:9" x14ac:dyDescent="0.3">
      <c r="B4211" s="16" t="s">
        <v>306</v>
      </c>
      <c r="C4211" s="16" t="s">
        <v>216</v>
      </c>
      <c r="D4211" s="16">
        <v>273</v>
      </c>
      <c r="E4211" s="16" t="s">
        <v>75</v>
      </c>
      <c r="F4211" s="16" t="s">
        <v>146</v>
      </c>
      <c r="G4211" s="87" t="s">
        <v>365</v>
      </c>
      <c r="H4211" s="17">
        <v>516950.51571027882</v>
      </c>
      <c r="I4211" s="48" t="s">
        <v>346</v>
      </c>
    </row>
    <row r="4212" spans="2:9" x14ac:dyDescent="0.3">
      <c r="B4212" s="16" t="s">
        <v>306</v>
      </c>
      <c r="C4212" s="16" t="s">
        <v>216</v>
      </c>
      <c r="D4212" s="16">
        <v>284</v>
      </c>
      <c r="E4212" s="16" t="s">
        <v>76</v>
      </c>
      <c r="F4212" s="16" t="s">
        <v>146</v>
      </c>
      <c r="G4212" s="87" t="s">
        <v>366</v>
      </c>
      <c r="H4212" s="17">
        <v>58100.223211546589</v>
      </c>
      <c r="I4212" s="48" t="s">
        <v>329</v>
      </c>
    </row>
    <row r="4213" spans="2:9" x14ac:dyDescent="0.3">
      <c r="B4213" s="16" t="s">
        <v>306</v>
      </c>
      <c r="C4213" s="16" t="s">
        <v>216</v>
      </c>
      <c r="D4213" s="16">
        <v>304</v>
      </c>
      <c r="E4213" s="16" t="s">
        <v>77</v>
      </c>
      <c r="F4213" s="16" t="s">
        <v>165</v>
      </c>
      <c r="G4213" s="87" t="s">
        <v>367</v>
      </c>
      <c r="H4213" s="17">
        <v>1491.1119185291211</v>
      </c>
      <c r="I4213" s="48" t="s">
        <v>368</v>
      </c>
    </row>
    <row r="4214" spans="2:9" x14ac:dyDescent="0.3">
      <c r="B4214" s="16" t="s">
        <v>306</v>
      </c>
      <c r="C4214" s="16" t="s">
        <v>216</v>
      </c>
      <c r="D4214" s="16">
        <v>305</v>
      </c>
      <c r="E4214" s="16" t="s">
        <v>78</v>
      </c>
      <c r="F4214" s="16" t="s">
        <v>165</v>
      </c>
      <c r="G4214" s="87" t="s">
        <v>369</v>
      </c>
      <c r="H4214" s="17">
        <v>10741.705465751824</v>
      </c>
      <c r="I4214" s="48" t="s">
        <v>368</v>
      </c>
    </row>
    <row r="4215" spans="2:9" x14ac:dyDescent="0.3">
      <c r="B4215" s="16" t="s">
        <v>306</v>
      </c>
      <c r="C4215" s="16" t="s">
        <v>216</v>
      </c>
      <c r="D4215" s="20">
        <v>426</v>
      </c>
      <c r="E4215" s="20" t="s">
        <v>79</v>
      </c>
      <c r="F4215" s="20" t="s">
        <v>146</v>
      </c>
      <c r="G4215" s="88" t="s">
        <v>370</v>
      </c>
      <c r="H4215" s="21">
        <v>66457.20292131562</v>
      </c>
      <c r="I4215" s="49" t="s">
        <v>329</v>
      </c>
    </row>
    <row r="4216" spans="2:9" x14ac:dyDescent="0.3">
      <c r="B4216" s="16" t="s">
        <v>306</v>
      </c>
      <c r="C4216" s="16" t="s">
        <v>281</v>
      </c>
      <c r="D4216" s="16">
        <v>4</v>
      </c>
      <c r="E4216" s="16" t="s">
        <v>5</v>
      </c>
      <c r="F4216" s="16" t="s">
        <v>160</v>
      </c>
      <c r="G4216" s="87" t="s">
        <v>326</v>
      </c>
      <c r="H4216" s="17">
        <v>2837.2429626198127</v>
      </c>
      <c r="I4216" s="48" t="s">
        <v>327</v>
      </c>
    </row>
    <row r="4217" spans="2:9" x14ac:dyDescent="0.3">
      <c r="B4217" s="16" t="s">
        <v>306</v>
      </c>
      <c r="C4217" s="16" t="s">
        <v>281</v>
      </c>
      <c r="D4217" s="16">
        <v>17</v>
      </c>
      <c r="E4217" s="16" t="s">
        <v>9</v>
      </c>
      <c r="F4217" s="16" t="s">
        <v>146</v>
      </c>
      <c r="G4217" s="87" t="s">
        <v>328</v>
      </c>
      <c r="H4217" s="17">
        <v>82624.751819911107</v>
      </c>
      <c r="I4217" s="48" t="s">
        <v>329</v>
      </c>
    </row>
    <row r="4218" spans="2:9" x14ac:dyDescent="0.3">
      <c r="B4218" s="16" t="s">
        <v>306</v>
      </c>
      <c r="C4218" s="16" t="s">
        <v>281</v>
      </c>
      <c r="D4218" s="16">
        <v>21</v>
      </c>
      <c r="E4218" s="16" t="s">
        <v>13</v>
      </c>
      <c r="F4218" s="16" t="s">
        <v>146</v>
      </c>
      <c r="G4218" s="87" t="s">
        <v>330</v>
      </c>
      <c r="H4218" s="17">
        <v>76312.344245788554</v>
      </c>
      <c r="I4218" s="48" t="s">
        <v>329</v>
      </c>
    </row>
    <row r="4219" spans="2:9" x14ac:dyDescent="0.3">
      <c r="B4219" s="16" t="s">
        <v>306</v>
      </c>
      <c r="C4219" s="16" t="s">
        <v>281</v>
      </c>
      <c r="D4219" s="16">
        <v>28</v>
      </c>
      <c r="E4219" s="16" t="s">
        <v>17</v>
      </c>
      <c r="F4219" s="16" t="s">
        <v>146</v>
      </c>
      <c r="G4219" s="87" t="s">
        <v>331</v>
      </c>
      <c r="H4219" s="17">
        <v>81769.08488250339</v>
      </c>
      <c r="I4219" s="48" t="s">
        <v>329</v>
      </c>
    </row>
    <row r="4220" spans="2:9" x14ac:dyDescent="0.3">
      <c r="B4220" s="16" t="s">
        <v>306</v>
      </c>
      <c r="C4220" s="16" t="s">
        <v>281</v>
      </c>
      <c r="D4220" s="16">
        <v>29</v>
      </c>
      <c r="E4220" s="16" t="s">
        <v>21</v>
      </c>
      <c r="F4220" s="16" t="s">
        <v>146</v>
      </c>
      <c r="G4220" s="87" t="s">
        <v>332</v>
      </c>
      <c r="H4220" s="17">
        <v>81601.957543594923</v>
      </c>
      <c r="I4220" s="48" t="s">
        <v>329</v>
      </c>
    </row>
    <row r="4221" spans="2:9" x14ac:dyDescent="0.3">
      <c r="B4221" s="16" t="s">
        <v>306</v>
      </c>
      <c r="C4221" s="16" t="s">
        <v>281</v>
      </c>
      <c r="D4221" s="16">
        <v>30</v>
      </c>
      <c r="E4221" s="16" t="s">
        <v>25</v>
      </c>
      <c r="F4221" s="16" t="s">
        <v>146</v>
      </c>
      <c r="G4221" s="87" t="s">
        <v>333</v>
      </c>
      <c r="H4221" s="17">
        <v>81936.212221411843</v>
      </c>
      <c r="I4221" s="48" t="s">
        <v>329</v>
      </c>
    </row>
    <row r="4222" spans="2:9" x14ac:dyDescent="0.3">
      <c r="B4222" s="16" t="s">
        <v>306</v>
      </c>
      <c r="C4222" s="16" t="s">
        <v>281</v>
      </c>
      <c r="D4222" s="16">
        <v>31</v>
      </c>
      <c r="E4222" s="16" t="s">
        <v>29</v>
      </c>
      <c r="F4222" s="16" t="s">
        <v>146</v>
      </c>
      <c r="G4222" s="87" t="s">
        <v>334</v>
      </c>
      <c r="H4222" s="17">
        <v>81601.957543594923</v>
      </c>
      <c r="I4222" s="48" t="s">
        <v>329</v>
      </c>
    </row>
    <row r="4223" spans="2:9" x14ac:dyDescent="0.3">
      <c r="B4223" s="16" t="s">
        <v>306</v>
      </c>
      <c r="C4223" s="16" t="s">
        <v>281</v>
      </c>
      <c r="D4223" s="16">
        <v>39</v>
      </c>
      <c r="E4223" s="16" t="s">
        <v>33</v>
      </c>
      <c r="F4223" s="16" t="s">
        <v>335</v>
      </c>
      <c r="G4223" s="87" t="s">
        <v>336</v>
      </c>
      <c r="H4223" s="17">
        <v>111.85805097527566</v>
      </c>
      <c r="I4223" s="48" t="s">
        <v>337</v>
      </c>
    </row>
    <row r="4224" spans="2:9" x14ac:dyDescent="0.3">
      <c r="B4224" s="16" t="s">
        <v>306</v>
      </c>
      <c r="C4224" s="16" t="s">
        <v>281</v>
      </c>
      <c r="D4224" s="16">
        <v>45</v>
      </c>
      <c r="E4224" s="16" t="s">
        <v>35</v>
      </c>
      <c r="F4224" s="16" t="s">
        <v>160</v>
      </c>
      <c r="G4224" s="87" t="s">
        <v>338</v>
      </c>
      <c r="H4224" s="17">
        <v>9520</v>
      </c>
      <c r="I4224" s="48" t="s">
        <v>327</v>
      </c>
    </row>
    <row r="4225" spans="2:9" x14ac:dyDescent="0.3">
      <c r="B4225" s="16" t="s">
        <v>306</v>
      </c>
      <c r="C4225" s="16" t="s">
        <v>281</v>
      </c>
      <c r="D4225" s="16">
        <v>66</v>
      </c>
      <c r="E4225" s="16" t="s">
        <v>37</v>
      </c>
      <c r="F4225" s="16" t="s">
        <v>160</v>
      </c>
      <c r="G4225" s="87" t="s">
        <v>339</v>
      </c>
      <c r="H4225" s="17">
        <v>4597.6138827154155</v>
      </c>
      <c r="I4225" s="48" t="s">
        <v>327</v>
      </c>
    </row>
    <row r="4226" spans="2:9" x14ac:dyDescent="0.3">
      <c r="B4226" s="16" t="s">
        <v>306</v>
      </c>
      <c r="C4226" s="16" t="s">
        <v>281</v>
      </c>
      <c r="D4226" s="16">
        <v>67</v>
      </c>
      <c r="E4226" s="16" t="s">
        <v>39</v>
      </c>
      <c r="F4226" s="16" t="s">
        <v>160</v>
      </c>
      <c r="G4226" s="87" t="s">
        <v>340</v>
      </c>
      <c r="H4226" s="17">
        <v>4597.6138827154155</v>
      </c>
      <c r="I4226" s="48" t="s">
        <v>327</v>
      </c>
    </row>
    <row r="4227" spans="2:9" x14ac:dyDescent="0.3">
      <c r="B4227" s="16" t="s">
        <v>306</v>
      </c>
      <c r="C4227" s="16" t="s">
        <v>281</v>
      </c>
      <c r="D4227" s="16">
        <v>77</v>
      </c>
      <c r="E4227" s="16" t="s">
        <v>41</v>
      </c>
      <c r="F4227" s="16" t="s">
        <v>160</v>
      </c>
      <c r="G4227" s="87" t="s">
        <v>341</v>
      </c>
      <c r="H4227" s="17">
        <v>1725</v>
      </c>
      <c r="I4227" s="48" t="s">
        <v>342</v>
      </c>
    </row>
    <row r="4228" spans="2:9" x14ac:dyDescent="0.3">
      <c r="B4228" s="16" t="s">
        <v>306</v>
      </c>
      <c r="C4228" s="16" t="s">
        <v>281</v>
      </c>
      <c r="D4228" s="16">
        <v>87</v>
      </c>
      <c r="E4228" s="16" t="s">
        <v>43</v>
      </c>
      <c r="F4228" s="16" t="s">
        <v>160</v>
      </c>
      <c r="G4228" s="87" t="s">
        <v>343</v>
      </c>
      <c r="H4228" s="17">
        <v>3622.9549999999999</v>
      </c>
      <c r="I4228" s="48" t="s">
        <v>342</v>
      </c>
    </row>
    <row r="4229" spans="2:9" x14ac:dyDescent="0.3">
      <c r="B4229" s="16" t="s">
        <v>306</v>
      </c>
      <c r="C4229" s="16" t="s">
        <v>281</v>
      </c>
      <c r="D4229" s="16">
        <v>102</v>
      </c>
      <c r="E4229" s="16" t="s">
        <v>45</v>
      </c>
      <c r="F4229" s="16" t="s">
        <v>160</v>
      </c>
      <c r="G4229" s="87" t="s">
        <v>344</v>
      </c>
      <c r="H4229" s="17">
        <v>631.11194314337615</v>
      </c>
      <c r="I4229" s="48" t="s">
        <v>342</v>
      </c>
    </row>
    <row r="4230" spans="2:9" x14ac:dyDescent="0.3">
      <c r="B4230" s="16" t="s">
        <v>306</v>
      </c>
      <c r="C4230" s="16" t="s">
        <v>281</v>
      </c>
      <c r="D4230" s="16">
        <v>113</v>
      </c>
      <c r="E4230" s="16" t="s">
        <v>47</v>
      </c>
      <c r="F4230" s="16" t="s">
        <v>146</v>
      </c>
      <c r="G4230" s="87" t="s">
        <v>345</v>
      </c>
      <c r="H4230" s="17">
        <v>689724</v>
      </c>
      <c r="I4230" s="48" t="s">
        <v>346</v>
      </c>
    </row>
    <row r="4231" spans="2:9" x14ac:dyDescent="0.3">
      <c r="B4231" s="16" t="s">
        <v>306</v>
      </c>
      <c r="C4231" s="16" t="s">
        <v>281</v>
      </c>
      <c r="D4231" s="16">
        <v>114</v>
      </c>
      <c r="E4231" s="16" t="s">
        <v>49</v>
      </c>
      <c r="F4231" s="16" t="s">
        <v>146</v>
      </c>
      <c r="G4231" s="87" t="s">
        <v>347</v>
      </c>
      <c r="H4231" s="17">
        <v>730184</v>
      </c>
      <c r="I4231" s="48" t="s">
        <v>346</v>
      </c>
    </row>
    <row r="4232" spans="2:9" x14ac:dyDescent="0.3">
      <c r="B4232" s="16" t="s">
        <v>306</v>
      </c>
      <c r="C4232" s="16" t="s">
        <v>281</v>
      </c>
      <c r="D4232" s="16">
        <v>118</v>
      </c>
      <c r="E4232" s="16" t="s">
        <v>51</v>
      </c>
      <c r="F4232" s="16" t="s">
        <v>146</v>
      </c>
      <c r="G4232" s="87" t="s">
        <v>348</v>
      </c>
      <c r="H4232" s="17">
        <v>583071</v>
      </c>
      <c r="I4232" s="48" t="s">
        <v>346</v>
      </c>
    </row>
    <row r="4233" spans="2:9" x14ac:dyDescent="0.3">
      <c r="B4233" s="16" t="s">
        <v>306</v>
      </c>
      <c r="C4233" s="16" t="s">
        <v>281</v>
      </c>
      <c r="D4233" s="16">
        <v>131</v>
      </c>
      <c r="E4233" s="16" t="s">
        <v>53</v>
      </c>
      <c r="F4233" s="16" t="s">
        <v>146</v>
      </c>
      <c r="G4233" s="87" t="s">
        <v>349</v>
      </c>
      <c r="H4233" s="17">
        <v>8658.4489991283917</v>
      </c>
      <c r="I4233" s="48" t="s">
        <v>337</v>
      </c>
    </row>
    <row r="4234" spans="2:9" x14ac:dyDescent="0.3">
      <c r="B4234" s="16" t="s">
        <v>306</v>
      </c>
      <c r="C4234" s="16" t="s">
        <v>281</v>
      </c>
      <c r="D4234" s="16">
        <v>137</v>
      </c>
      <c r="E4234" s="16" t="s">
        <v>55</v>
      </c>
      <c r="F4234" s="16" t="s">
        <v>160</v>
      </c>
      <c r="G4234" s="87" t="s">
        <v>350</v>
      </c>
      <c r="H4234" s="17">
        <v>8284.3754368187456</v>
      </c>
      <c r="I4234" s="48" t="s">
        <v>351</v>
      </c>
    </row>
    <row r="4235" spans="2:9" x14ac:dyDescent="0.3">
      <c r="B4235" s="16" t="s">
        <v>306</v>
      </c>
      <c r="C4235" s="16" t="s">
        <v>281</v>
      </c>
      <c r="D4235" s="16">
        <v>143</v>
      </c>
      <c r="E4235" s="16" t="s">
        <v>57</v>
      </c>
      <c r="F4235" s="16" t="s">
        <v>335</v>
      </c>
      <c r="G4235" s="87" t="s">
        <v>352</v>
      </c>
      <c r="H4235" s="17">
        <v>2688.02</v>
      </c>
      <c r="I4235" s="48" t="s">
        <v>342</v>
      </c>
    </row>
    <row r="4236" spans="2:9" x14ac:dyDescent="0.3">
      <c r="B4236" s="16" t="s">
        <v>306</v>
      </c>
      <c r="C4236" s="16" t="s">
        <v>281</v>
      </c>
      <c r="D4236" s="16">
        <v>155</v>
      </c>
      <c r="E4236" s="16" t="s">
        <v>59</v>
      </c>
      <c r="F4236" s="16" t="s">
        <v>147</v>
      </c>
      <c r="G4236" s="87" t="s">
        <v>353</v>
      </c>
      <c r="H4236" s="17">
        <v>25701.120791038229</v>
      </c>
      <c r="I4236" s="48" t="s">
        <v>354</v>
      </c>
    </row>
    <row r="4237" spans="2:9" x14ac:dyDescent="0.3">
      <c r="B4237" s="16" t="s">
        <v>306</v>
      </c>
      <c r="C4237" s="16" t="s">
        <v>281</v>
      </c>
      <c r="D4237" s="16">
        <v>156</v>
      </c>
      <c r="E4237" s="16" t="s">
        <v>61</v>
      </c>
      <c r="F4237" s="16" t="s">
        <v>147</v>
      </c>
      <c r="G4237" s="87" t="s">
        <v>355</v>
      </c>
      <c r="H4237" s="17">
        <v>14863.298770720916</v>
      </c>
      <c r="I4237" s="48" t="s">
        <v>354</v>
      </c>
    </row>
    <row r="4238" spans="2:9" x14ac:dyDescent="0.3">
      <c r="B4238" s="16" t="s">
        <v>306</v>
      </c>
      <c r="C4238" s="16" t="s">
        <v>281</v>
      </c>
      <c r="D4238" s="16">
        <v>222</v>
      </c>
      <c r="E4238" s="16" t="s">
        <v>63</v>
      </c>
      <c r="F4238" s="16" t="s">
        <v>146</v>
      </c>
      <c r="G4238" s="87" t="s">
        <v>356</v>
      </c>
      <c r="H4238" s="17">
        <v>56961.003148575088</v>
      </c>
      <c r="I4238" s="48" t="s">
        <v>329</v>
      </c>
    </row>
    <row r="4239" spans="2:9" x14ac:dyDescent="0.3">
      <c r="B4239" s="16" t="s">
        <v>306</v>
      </c>
      <c r="C4239" s="16" t="s">
        <v>281</v>
      </c>
      <c r="D4239" s="16">
        <v>224</v>
      </c>
      <c r="E4239" s="16" t="s">
        <v>65</v>
      </c>
      <c r="F4239" s="16" t="s">
        <v>146</v>
      </c>
      <c r="G4239" s="87" t="s">
        <v>357</v>
      </c>
      <c r="H4239" s="17">
        <v>56961.003148575088</v>
      </c>
      <c r="I4239" s="48" t="s">
        <v>329</v>
      </c>
    </row>
    <row r="4240" spans="2:9" x14ac:dyDescent="0.3">
      <c r="B4240" s="16" t="s">
        <v>306</v>
      </c>
      <c r="C4240" s="16" t="s">
        <v>281</v>
      </c>
      <c r="D4240" s="16">
        <v>229</v>
      </c>
      <c r="E4240" s="16" t="s">
        <v>67</v>
      </c>
      <c r="F4240" s="16" t="s">
        <v>146</v>
      </c>
      <c r="G4240" s="87" t="s">
        <v>358</v>
      </c>
      <c r="H4240" s="17">
        <v>28755.592343507502</v>
      </c>
      <c r="I4240" s="48" t="s">
        <v>329</v>
      </c>
    </row>
    <row r="4241" spans="2:9" x14ac:dyDescent="0.3">
      <c r="B4241" s="16" t="s">
        <v>306</v>
      </c>
      <c r="C4241" s="16" t="s">
        <v>281</v>
      </c>
      <c r="D4241" s="16">
        <v>232</v>
      </c>
      <c r="E4241" s="16" t="s">
        <v>69</v>
      </c>
      <c r="F4241" s="16" t="s">
        <v>146</v>
      </c>
      <c r="G4241" s="87" t="s">
        <v>359</v>
      </c>
      <c r="H4241" s="17">
        <v>50634.847387480608</v>
      </c>
      <c r="I4241" s="48" t="s">
        <v>329</v>
      </c>
    </row>
    <row r="4242" spans="2:9" x14ac:dyDescent="0.3">
      <c r="B4242" s="16" t="s">
        <v>306</v>
      </c>
      <c r="C4242" s="16" t="s">
        <v>281</v>
      </c>
      <c r="D4242" s="16">
        <v>237</v>
      </c>
      <c r="E4242" s="16" t="s">
        <v>70</v>
      </c>
      <c r="F4242" s="16" t="s">
        <v>146</v>
      </c>
      <c r="G4242" s="87" t="s">
        <v>360</v>
      </c>
      <c r="H4242" s="17">
        <v>51577.875378489975</v>
      </c>
      <c r="I4242" s="48" t="s">
        <v>329</v>
      </c>
    </row>
    <row r="4243" spans="2:9" x14ac:dyDescent="0.3">
      <c r="B4243" s="16" t="s">
        <v>306</v>
      </c>
      <c r="C4243" s="16" t="s">
        <v>281</v>
      </c>
      <c r="D4243" s="16">
        <v>238</v>
      </c>
      <c r="E4243" s="16" t="s">
        <v>71</v>
      </c>
      <c r="F4243" s="16" t="s">
        <v>146</v>
      </c>
      <c r="G4243" s="87" t="s">
        <v>361</v>
      </c>
      <c r="H4243" s="17">
        <v>51577.875378489975</v>
      </c>
      <c r="I4243" s="48" t="s">
        <v>329</v>
      </c>
    </row>
    <row r="4244" spans="2:9" x14ac:dyDescent="0.3">
      <c r="B4244" s="16" t="s">
        <v>306</v>
      </c>
      <c r="C4244" s="16" t="s">
        <v>281</v>
      </c>
      <c r="D4244" s="16">
        <v>241</v>
      </c>
      <c r="E4244" s="16" t="s">
        <v>72</v>
      </c>
      <c r="F4244" s="16" t="s">
        <v>146</v>
      </c>
      <c r="G4244" s="87" t="s">
        <v>362</v>
      </c>
      <c r="H4244" s="17">
        <v>44692.479393497371</v>
      </c>
      <c r="I4244" s="48" t="s">
        <v>329</v>
      </c>
    </row>
    <row r="4245" spans="2:9" x14ac:dyDescent="0.3">
      <c r="B4245" s="16" t="s">
        <v>306</v>
      </c>
      <c r="C4245" s="16" t="s">
        <v>281</v>
      </c>
      <c r="D4245" s="16">
        <v>242</v>
      </c>
      <c r="E4245" s="16" t="s">
        <v>73</v>
      </c>
      <c r="F4245" s="16" t="s">
        <v>146</v>
      </c>
      <c r="G4245" s="87" t="s">
        <v>363</v>
      </c>
      <c r="H4245" s="17">
        <v>44692.479393497371</v>
      </c>
      <c r="I4245" s="48" t="s">
        <v>329</v>
      </c>
    </row>
    <row r="4246" spans="2:9" x14ac:dyDescent="0.3">
      <c r="B4246" s="16" t="s">
        <v>306</v>
      </c>
      <c r="C4246" s="16" t="s">
        <v>281</v>
      </c>
      <c r="D4246" s="16">
        <v>245</v>
      </c>
      <c r="E4246" s="16" t="s">
        <v>74</v>
      </c>
      <c r="F4246" s="16" t="s">
        <v>146</v>
      </c>
      <c r="G4246" s="87" t="s">
        <v>364</v>
      </c>
      <c r="H4246" s="17">
        <v>30005.835488877397</v>
      </c>
      <c r="I4246" s="48" t="s">
        <v>329</v>
      </c>
    </row>
    <row r="4247" spans="2:9" x14ac:dyDescent="0.3">
      <c r="B4247" s="16" t="s">
        <v>306</v>
      </c>
      <c r="C4247" s="16" t="s">
        <v>281</v>
      </c>
      <c r="D4247" s="16">
        <v>273</v>
      </c>
      <c r="E4247" s="16" t="s">
        <v>75</v>
      </c>
      <c r="F4247" s="16" t="s">
        <v>146</v>
      </c>
      <c r="G4247" s="87" t="s">
        <v>365</v>
      </c>
      <c r="H4247" s="17">
        <v>516950.51571027882</v>
      </c>
      <c r="I4247" s="48" t="s">
        <v>346</v>
      </c>
    </row>
    <row r="4248" spans="2:9" x14ac:dyDescent="0.3">
      <c r="B4248" s="16" t="s">
        <v>306</v>
      </c>
      <c r="C4248" s="16" t="s">
        <v>281</v>
      </c>
      <c r="D4248" s="16">
        <v>284</v>
      </c>
      <c r="E4248" s="16" t="s">
        <v>76</v>
      </c>
      <c r="F4248" s="16" t="s">
        <v>146</v>
      </c>
      <c r="G4248" s="87" t="s">
        <v>366</v>
      </c>
      <c r="H4248" s="17">
        <v>47509.239524055876</v>
      </c>
      <c r="I4248" s="48" t="s">
        <v>329</v>
      </c>
    </row>
    <row r="4249" spans="2:9" x14ac:dyDescent="0.3">
      <c r="B4249" s="16" t="s">
        <v>306</v>
      </c>
      <c r="C4249" s="16" t="s">
        <v>281</v>
      </c>
      <c r="D4249" s="16">
        <v>304</v>
      </c>
      <c r="E4249" s="16" t="s">
        <v>77</v>
      </c>
      <c r="F4249" s="16" t="s">
        <v>165</v>
      </c>
      <c r="G4249" s="87" t="s">
        <v>367</v>
      </c>
      <c r="H4249" s="17">
        <v>1491.1119185291211</v>
      </c>
      <c r="I4249" s="48" t="s">
        <v>368</v>
      </c>
    </row>
    <row r="4250" spans="2:9" x14ac:dyDescent="0.3">
      <c r="B4250" s="16" t="s">
        <v>306</v>
      </c>
      <c r="C4250" s="16" t="s">
        <v>281</v>
      </c>
      <c r="D4250" s="16">
        <v>305</v>
      </c>
      <c r="E4250" s="16" t="s">
        <v>78</v>
      </c>
      <c r="F4250" s="16" t="s">
        <v>165</v>
      </c>
      <c r="G4250" s="87" t="s">
        <v>369</v>
      </c>
      <c r="H4250" s="17">
        <v>10741.705465751824</v>
      </c>
      <c r="I4250" s="48" t="s">
        <v>368</v>
      </c>
    </row>
    <row r="4251" spans="2:9" x14ac:dyDescent="0.3">
      <c r="B4251" s="16" t="s">
        <v>306</v>
      </c>
      <c r="C4251" s="16" t="s">
        <v>281</v>
      </c>
      <c r="D4251" s="20">
        <v>426</v>
      </c>
      <c r="E4251" s="20" t="s">
        <v>79</v>
      </c>
      <c r="F4251" s="20" t="s">
        <v>146</v>
      </c>
      <c r="G4251" s="88" t="s">
        <v>370</v>
      </c>
      <c r="H4251" s="21">
        <v>66457.20292131562</v>
      </c>
      <c r="I4251" s="49" t="s">
        <v>329</v>
      </c>
    </row>
    <row r="4252" spans="2:9" x14ac:dyDescent="0.3">
      <c r="B4252" s="16" t="s">
        <v>306</v>
      </c>
      <c r="C4252" s="16" t="s">
        <v>242</v>
      </c>
      <c r="D4252" s="16">
        <v>4</v>
      </c>
      <c r="E4252" s="16" t="s">
        <v>5</v>
      </c>
      <c r="F4252" s="16" t="s">
        <v>160</v>
      </c>
      <c r="G4252" s="87" t="s">
        <v>326</v>
      </c>
      <c r="H4252" s="17">
        <v>2837.2429626198127</v>
      </c>
      <c r="I4252" s="48" t="s">
        <v>327</v>
      </c>
    </row>
    <row r="4253" spans="2:9" x14ac:dyDescent="0.3">
      <c r="B4253" s="16" t="s">
        <v>306</v>
      </c>
      <c r="C4253" s="16" t="s">
        <v>242</v>
      </c>
      <c r="D4253" s="16">
        <v>17</v>
      </c>
      <c r="E4253" s="16" t="s">
        <v>9</v>
      </c>
      <c r="F4253" s="16" t="s">
        <v>146</v>
      </c>
      <c r="G4253" s="87" t="s">
        <v>328</v>
      </c>
      <c r="H4253" s="17">
        <v>72650.683615401678</v>
      </c>
      <c r="I4253" s="48" t="s">
        <v>329</v>
      </c>
    </row>
    <row r="4254" spans="2:9" x14ac:dyDescent="0.3">
      <c r="B4254" s="16" t="s">
        <v>306</v>
      </c>
      <c r="C4254" s="16" t="s">
        <v>242</v>
      </c>
      <c r="D4254" s="16">
        <v>21</v>
      </c>
      <c r="E4254" s="16" t="s">
        <v>13</v>
      </c>
      <c r="F4254" s="16" t="s">
        <v>146</v>
      </c>
      <c r="G4254" s="87" t="s">
        <v>330</v>
      </c>
      <c r="H4254" s="17">
        <v>100908.88495310881</v>
      </c>
      <c r="I4254" s="48" t="s">
        <v>329</v>
      </c>
    </row>
    <row r="4255" spans="2:9" x14ac:dyDescent="0.3">
      <c r="B4255" s="16" t="s">
        <v>306</v>
      </c>
      <c r="C4255" s="16" t="s">
        <v>242</v>
      </c>
      <c r="D4255" s="16">
        <v>28</v>
      </c>
      <c r="E4255" s="16" t="s">
        <v>17</v>
      </c>
      <c r="F4255" s="16" t="s">
        <v>146</v>
      </c>
      <c r="G4255" s="87" t="s">
        <v>331</v>
      </c>
      <c r="H4255" s="17">
        <v>111915.91354614653</v>
      </c>
      <c r="I4255" s="48" t="s">
        <v>329</v>
      </c>
    </row>
    <row r="4256" spans="2:9" x14ac:dyDescent="0.3">
      <c r="B4256" s="16" t="s">
        <v>306</v>
      </c>
      <c r="C4256" s="16" t="s">
        <v>242</v>
      </c>
      <c r="D4256" s="16">
        <v>29</v>
      </c>
      <c r="E4256" s="16" t="s">
        <v>21</v>
      </c>
      <c r="F4256" s="16" t="s">
        <v>146</v>
      </c>
      <c r="G4256" s="87" t="s">
        <v>332</v>
      </c>
      <c r="H4256" s="17">
        <v>111559.78800429343</v>
      </c>
      <c r="I4256" s="48" t="s">
        <v>329</v>
      </c>
    </row>
    <row r="4257" spans="2:9" x14ac:dyDescent="0.3">
      <c r="B4257" s="16" t="s">
        <v>306</v>
      </c>
      <c r="C4257" s="16" t="s">
        <v>242</v>
      </c>
      <c r="D4257" s="16">
        <v>30</v>
      </c>
      <c r="E4257" s="16" t="s">
        <v>25</v>
      </c>
      <c r="F4257" s="16" t="s">
        <v>146</v>
      </c>
      <c r="G4257" s="87" t="s">
        <v>333</v>
      </c>
      <c r="H4257" s="17">
        <v>112562.81767007278</v>
      </c>
      <c r="I4257" s="48" t="s">
        <v>329</v>
      </c>
    </row>
    <row r="4258" spans="2:9" x14ac:dyDescent="0.3">
      <c r="B4258" s="16" t="s">
        <v>306</v>
      </c>
      <c r="C4258" s="16" t="s">
        <v>242</v>
      </c>
      <c r="D4258" s="16">
        <v>31</v>
      </c>
      <c r="E4258" s="16" t="s">
        <v>29</v>
      </c>
      <c r="F4258" s="16" t="s">
        <v>146</v>
      </c>
      <c r="G4258" s="87" t="s">
        <v>334</v>
      </c>
      <c r="H4258" s="17">
        <v>111295.24044212786</v>
      </c>
      <c r="I4258" s="48" t="s">
        <v>329</v>
      </c>
    </row>
    <row r="4259" spans="2:9" x14ac:dyDescent="0.3">
      <c r="B4259" s="16" t="s">
        <v>306</v>
      </c>
      <c r="C4259" s="16" t="s">
        <v>242</v>
      </c>
      <c r="D4259" s="16">
        <v>39</v>
      </c>
      <c r="E4259" s="16" t="s">
        <v>33</v>
      </c>
      <c r="F4259" s="16" t="s">
        <v>335</v>
      </c>
      <c r="G4259" s="87" t="s">
        <v>336</v>
      </c>
      <c r="H4259" s="17">
        <v>111.85805097527566</v>
      </c>
      <c r="I4259" s="48" t="s">
        <v>337</v>
      </c>
    </row>
    <row r="4260" spans="2:9" x14ac:dyDescent="0.3">
      <c r="B4260" s="16" t="s">
        <v>306</v>
      </c>
      <c r="C4260" s="16" t="s">
        <v>242</v>
      </c>
      <c r="D4260" s="16">
        <v>45</v>
      </c>
      <c r="E4260" s="16" t="s">
        <v>35</v>
      </c>
      <c r="F4260" s="16" t="s">
        <v>160</v>
      </c>
      <c r="G4260" s="87" t="s">
        <v>338</v>
      </c>
      <c r="H4260" s="17">
        <v>9520</v>
      </c>
      <c r="I4260" s="48" t="s">
        <v>327</v>
      </c>
    </row>
    <row r="4261" spans="2:9" x14ac:dyDescent="0.3">
      <c r="B4261" s="16" t="s">
        <v>306</v>
      </c>
      <c r="C4261" s="16" t="s">
        <v>242</v>
      </c>
      <c r="D4261" s="16">
        <v>66</v>
      </c>
      <c r="E4261" s="16" t="s">
        <v>37</v>
      </c>
      <c r="F4261" s="16" t="s">
        <v>160</v>
      </c>
      <c r="G4261" s="87" t="s">
        <v>339</v>
      </c>
      <c r="H4261" s="17">
        <v>4597.6138827154155</v>
      </c>
      <c r="I4261" s="48" t="s">
        <v>327</v>
      </c>
    </row>
    <row r="4262" spans="2:9" x14ac:dyDescent="0.3">
      <c r="B4262" s="16" t="s">
        <v>306</v>
      </c>
      <c r="C4262" s="16" t="s">
        <v>242</v>
      </c>
      <c r="D4262" s="16">
        <v>67</v>
      </c>
      <c r="E4262" s="16" t="s">
        <v>39</v>
      </c>
      <c r="F4262" s="16" t="s">
        <v>160</v>
      </c>
      <c r="G4262" s="87" t="s">
        <v>340</v>
      </c>
      <c r="H4262" s="17">
        <v>4597.6138827154155</v>
      </c>
      <c r="I4262" s="48" t="s">
        <v>327</v>
      </c>
    </row>
    <row r="4263" spans="2:9" x14ac:dyDescent="0.3">
      <c r="B4263" s="16" t="s">
        <v>306</v>
      </c>
      <c r="C4263" s="16" t="s">
        <v>242</v>
      </c>
      <c r="D4263" s="16">
        <v>77</v>
      </c>
      <c r="E4263" s="16" t="s">
        <v>41</v>
      </c>
      <c r="F4263" s="16" t="s">
        <v>160</v>
      </c>
      <c r="G4263" s="87" t="s">
        <v>341</v>
      </c>
      <c r="H4263" s="17">
        <v>1725</v>
      </c>
      <c r="I4263" s="48" t="s">
        <v>342</v>
      </c>
    </row>
    <row r="4264" spans="2:9" x14ac:dyDescent="0.3">
      <c r="B4264" s="16" t="s">
        <v>306</v>
      </c>
      <c r="C4264" s="16" t="s">
        <v>242</v>
      </c>
      <c r="D4264" s="16">
        <v>87</v>
      </c>
      <c r="E4264" s="16" t="s">
        <v>43</v>
      </c>
      <c r="F4264" s="16" t="s">
        <v>160</v>
      </c>
      <c r="G4264" s="87" t="s">
        <v>343</v>
      </c>
      <c r="H4264" s="17">
        <v>3622.9549999999999</v>
      </c>
      <c r="I4264" s="48" t="s">
        <v>342</v>
      </c>
    </row>
    <row r="4265" spans="2:9" x14ac:dyDescent="0.3">
      <c r="B4265" s="16" t="s">
        <v>306</v>
      </c>
      <c r="C4265" s="16" t="s">
        <v>242</v>
      </c>
      <c r="D4265" s="16">
        <v>102</v>
      </c>
      <c r="E4265" s="16" t="s">
        <v>45</v>
      </c>
      <c r="F4265" s="16" t="s">
        <v>160</v>
      </c>
      <c r="G4265" s="87" t="s">
        <v>344</v>
      </c>
      <c r="H4265" s="17">
        <v>632.38311610038284</v>
      </c>
      <c r="I4265" s="48" t="s">
        <v>342</v>
      </c>
    </row>
    <row r="4266" spans="2:9" x14ac:dyDescent="0.3">
      <c r="B4266" s="16" t="s">
        <v>306</v>
      </c>
      <c r="C4266" s="16" t="s">
        <v>242</v>
      </c>
      <c r="D4266" s="16">
        <v>113</v>
      </c>
      <c r="E4266" s="16" t="s">
        <v>47</v>
      </c>
      <c r="F4266" s="16" t="s">
        <v>146</v>
      </c>
      <c r="G4266" s="87" t="s">
        <v>345</v>
      </c>
      <c r="H4266" s="17">
        <v>689724</v>
      </c>
      <c r="I4266" s="48" t="s">
        <v>346</v>
      </c>
    </row>
    <row r="4267" spans="2:9" x14ac:dyDescent="0.3">
      <c r="B4267" s="16" t="s">
        <v>306</v>
      </c>
      <c r="C4267" s="16" t="s">
        <v>242</v>
      </c>
      <c r="D4267" s="16">
        <v>114</v>
      </c>
      <c r="E4267" s="16" t="s">
        <v>49</v>
      </c>
      <c r="F4267" s="16" t="s">
        <v>146</v>
      </c>
      <c r="G4267" s="87" t="s">
        <v>347</v>
      </c>
      <c r="H4267" s="17">
        <v>730184</v>
      </c>
      <c r="I4267" s="48" t="s">
        <v>346</v>
      </c>
    </row>
    <row r="4268" spans="2:9" x14ac:dyDescent="0.3">
      <c r="B4268" s="16" t="s">
        <v>306</v>
      </c>
      <c r="C4268" s="16" t="s">
        <v>242</v>
      </c>
      <c r="D4268" s="16">
        <v>118</v>
      </c>
      <c r="E4268" s="16" t="s">
        <v>51</v>
      </c>
      <c r="F4268" s="16" t="s">
        <v>146</v>
      </c>
      <c r="G4268" s="87" t="s">
        <v>348</v>
      </c>
      <c r="H4268" s="17">
        <v>583071</v>
      </c>
      <c r="I4268" s="48" t="s">
        <v>346</v>
      </c>
    </row>
    <row r="4269" spans="2:9" x14ac:dyDescent="0.3">
      <c r="B4269" s="16" t="s">
        <v>306</v>
      </c>
      <c r="C4269" s="16" t="s">
        <v>242</v>
      </c>
      <c r="D4269" s="16">
        <v>131</v>
      </c>
      <c r="E4269" s="16" t="s">
        <v>53</v>
      </c>
      <c r="F4269" s="16" t="s">
        <v>146</v>
      </c>
      <c r="G4269" s="87" t="s">
        <v>349</v>
      </c>
      <c r="H4269" s="17">
        <v>8658.4489991283917</v>
      </c>
      <c r="I4269" s="48" t="s">
        <v>337</v>
      </c>
    </row>
    <row r="4270" spans="2:9" x14ac:dyDescent="0.3">
      <c r="B4270" s="16" t="s">
        <v>306</v>
      </c>
      <c r="C4270" s="16" t="s">
        <v>242</v>
      </c>
      <c r="D4270" s="16">
        <v>137</v>
      </c>
      <c r="E4270" s="16" t="s">
        <v>55</v>
      </c>
      <c r="F4270" s="16" t="s">
        <v>160</v>
      </c>
      <c r="G4270" s="87" t="s">
        <v>350</v>
      </c>
      <c r="H4270" s="17">
        <v>8284.3754368187456</v>
      </c>
      <c r="I4270" s="48" t="s">
        <v>351</v>
      </c>
    </row>
    <row r="4271" spans="2:9" x14ac:dyDescent="0.3">
      <c r="B4271" s="16" t="s">
        <v>306</v>
      </c>
      <c r="C4271" s="16" t="s">
        <v>242</v>
      </c>
      <c r="D4271" s="16">
        <v>143</v>
      </c>
      <c r="E4271" s="16" t="s">
        <v>57</v>
      </c>
      <c r="F4271" s="16" t="s">
        <v>335</v>
      </c>
      <c r="G4271" s="87" t="s">
        <v>352</v>
      </c>
      <c r="H4271" s="17">
        <v>2688.02</v>
      </c>
      <c r="I4271" s="48" t="s">
        <v>342</v>
      </c>
    </row>
    <row r="4272" spans="2:9" x14ac:dyDescent="0.3">
      <c r="B4272" s="16" t="s">
        <v>306</v>
      </c>
      <c r="C4272" s="16" t="s">
        <v>242</v>
      </c>
      <c r="D4272" s="16">
        <v>155</v>
      </c>
      <c r="E4272" s="16" t="s">
        <v>59</v>
      </c>
      <c r="F4272" s="16" t="s">
        <v>147</v>
      </c>
      <c r="G4272" s="87" t="s">
        <v>353</v>
      </c>
      <c r="H4272" s="17">
        <v>25701.120791038229</v>
      </c>
      <c r="I4272" s="48" t="s">
        <v>354</v>
      </c>
    </row>
    <row r="4273" spans="2:9" x14ac:dyDescent="0.3">
      <c r="B4273" s="16" t="s">
        <v>306</v>
      </c>
      <c r="C4273" s="16" t="s">
        <v>242</v>
      </c>
      <c r="D4273" s="16">
        <v>156</v>
      </c>
      <c r="E4273" s="16" t="s">
        <v>61</v>
      </c>
      <c r="F4273" s="16" t="s">
        <v>147</v>
      </c>
      <c r="G4273" s="87" t="s">
        <v>355</v>
      </c>
      <c r="H4273" s="17">
        <v>13376.968893648824</v>
      </c>
      <c r="I4273" s="48" t="s">
        <v>354</v>
      </c>
    </row>
    <row r="4274" spans="2:9" x14ac:dyDescent="0.3">
      <c r="B4274" s="16" t="s">
        <v>306</v>
      </c>
      <c r="C4274" s="16" t="s">
        <v>242</v>
      </c>
      <c r="D4274" s="16">
        <v>222</v>
      </c>
      <c r="E4274" s="16" t="s">
        <v>63</v>
      </c>
      <c r="F4274" s="16" t="s">
        <v>146</v>
      </c>
      <c r="G4274" s="87" t="s">
        <v>356</v>
      </c>
      <c r="H4274" s="17">
        <v>65177.158393939899</v>
      </c>
      <c r="I4274" s="48" t="s">
        <v>329</v>
      </c>
    </row>
    <row r="4275" spans="2:9" x14ac:dyDescent="0.3">
      <c r="B4275" s="16" t="s">
        <v>306</v>
      </c>
      <c r="C4275" s="16" t="s">
        <v>242</v>
      </c>
      <c r="D4275" s="16">
        <v>224</v>
      </c>
      <c r="E4275" s="16" t="s">
        <v>65</v>
      </c>
      <c r="F4275" s="16" t="s">
        <v>146</v>
      </c>
      <c r="G4275" s="87" t="s">
        <v>357</v>
      </c>
      <c r="H4275" s="17">
        <v>65177.158393939899</v>
      </c>
      <c r="I4275" s="48" t="s">
        <v>329</v>
      </c>
    </row>
    <row r="4276" spans="2:9" x14ac:dyDescent="0.3">
      <c r="B4276" s="16" t="s">
        <v>306</v>
      </c>
      <c r="C4276" s="16" t="s">
        <v>242</v>
      </c>
      <c r="D4276" s="16">
        <v>229</v>
      </c>
      <c r="E4276" s="16" t="s">
        <v>67</v>
      </c>
      <c r="F4276" s="16" t="s">
        <v>146</v>
      </c>
      <c r="G4276" s="87" t="s">
        <v>358</v>
      </c>
      <c r="H4276" s="17">
        <v>27316.236789594266</v>
      </c>
      <c r="I4276" s="48" t="s">
        <v>329</v>
      </c>
    </row>
    <row r="4277" spans="2:9" x14ac:dyDescent="0.3">
      <c r="B4277" s="16" t="s">
        <v>306</v>
      </c>
      <c r="C4277" s="16" t="s">
        <v>242</v>
      </c>
      <c r="D4277" s="16">
        <v>232</v>
      </c>
      <c r="E4277" s="16" t="s">
        <v>69</v>
      </c>
      <c r="F4277" s="16" t="s">
        <v>146</v>
      </c>
      <c r="G4277" s="87" t="s">
        <v>359</v>
      </c>
      <c r="H4277" s="17">
        <v>52767.171048625045</v>
      </c>
      <c r="I4277" s="48" t="s">
        <v>329</v>
      </c>
    </row>
    <row r="4278" spans="2:9" x14ac:dyDescent="0.3">
      <c r="B4278" s="16" t="s">
        <v>306</v>
      </c>
      <c r="C4278" s="16" t="s">
        <v>242</v>
      </c>
      <c r="D4278" s="16">
        <v>237</v>
      </c>
      <c r="E4278" s="16" t="s">
        <v>70</v>
      </c>
      <c r="F4278" s="16" t="s">
        <v>146</v>
      </c>
      <c r="G4278" s="87" t="s">
        <v>360</v>
      </c>
      <c r="H4278" s="17">
        <v>50200.79618149146</v>
      </c>
      <c r="I4278" s="48" t="s">
        <v>329</v>
      </c>
    </row>
    <row r="4279" spans="2:9" x14ac:dyDescent="0.3">
      <c r="B4279" s="16" t="s">
        <v>306</v>
      </c>
      <c r="C4279" s="16" t="s">
        <v>242</v>
      </c>
      <c r="D4279" s="16">
        <v>238</v>
      </c>
      <c r="E4279" s="16" t="s">
        <v>71</v>
      </c>
      <c r="F4279" s="16" t="s">
        <v>146</v>
      </c>
      <c r="G4279" s="87" t="s">
        <v>361</v>
      </c>
      <c r="H4279" s="17">
        <v>50200.79618149146</v>
      </c>
      <c r="I4279" s="48" t="s">
        <v>329</v>
      </c>
    </row>
    <row r="4280" spans="2:9" x14ac:dyDescent="0.3">
      <c r="B4280" s="16" t="s">
        <v>306</v>
      </c>
      <c r="C4280" s="16" t="s">
        <v>242</v>
      </c>
      <c r="D4280" s="16">
        <v>241</v>
      </c>
      <c r="E4280" s="16" t="s">
        <v>72</v>
      </c>
      <c r="F4280" s="16" t="s">
        <v>146</v>
      </c>
      <c r="G4280" s="87" t="s">
        <v>362</v>
      </c>
      <c r="H4280" s="17">
        <v>44692.479393497371</v>
      </c>
      <c r="I4280" s="48" t="s">
        <v>329</v>
      </c>
    </row>
    <row r="4281" spans="2:9" x14ac:dyDescent="0.3">
      <c r="B4281" s="16" t="s">
        <v>306</v>
      </c>
      <c r="C4281" s="16" t="s">
        <v>242</v>
      </c>
      <c r="D4281" s="16">
        <v>242</v>
      </c>
      <c r="E4281" s="16" t="s">
        <v>73</v>
      </c>
      <c r="F4281" s="16" t="s">
        <v>146</v>
      </c>
      <c r="G4281" s="87" t="s">
        <v>363</v>
      </c>
      <c r="H4281" s="17">
        <v>44692.479393497371</v>
      </c>
      <c r="I4281" s="48" t="s">
        <v>329</v>
      </c>
    </row>
    <row r="4282" spans="2:9" x14ac:dyDescent="0.3">
      <c r="B4282" s="16" t="s">
        <v>306</v>
      </c>
      <c r="C4282" s="16" t="s">
        <v>242</v>
      </c>
      <c r="D4282" s="16">
        <v>245</v>
      </c>
      <c r="E4282" s="16" t="s">
        <v>74</v>
      </c>
      <c r="F4282" s="16" t="s">
        <v>146</v>
      </c>
      <c r="G4282" s="87" t="s">
        <v>364</v>
      </c>
      <c r="H4282" s="17">
        <v>31161.522429975616</v>
      </c>
      <c r="I4282" s="48" t="s">
        <v>329</v>
      </c>
    </row>
    <row r="4283" spans="2:9" x14ac:dyDescent="0.3">
      <c r="B4283" s="16" t="s">
        <v>306</v>
      </c>
      <c r="C4283" s="16" t="s">
        <v>242</v>
      </c>
      <c r="D4283" s="16">
        <v>273</v>
      </c>
      <c r="E4283" s="16" t="s">
        <v>75</v>
      </c>
      <c r="F4283" s="16" t="s">
        <v>146</v>
      </c>
      <c r="G4283" s="87" t="s">
        <v>365</v>
      </c>
      <c r="H4283" s="17">
        <v>516950.51571027882</v>
      </c>
      <c r="I4283" s="48" t="s">
        <v>346</v>
      </c>
    </row>
    <row r="4284" spans="2:9" x14ac:dyDescent="0.3">
      <c r="B4284" s="16" t="s">
        <v>306</v>
      </c>
      <c r="C4284" s="16" t="s">
        <v>242</v>
      </c>
      <c r="D4284" s="16">
        <v>284</v>
      </c>
      <c r="E4284" s="16" t="s">
        <v>76</v>
      </c>
      <c r="F4284" s="16" t="s">
        <v>146</v>
      </c>
      <c r="G4284" s="87" t="s">
        <v>366</v>
      </c>
      <c r="H4284" s="17">
        <v>75277.244845170353</v>
      </c>
      <c r="I4284" s="48" t="s">
        <v>329</v>
      </c>
    </row>
    <row r="4285" spans="2:9" x14ac:dyDescent="0.3">
      <c r="B4285" s="16" t="s">
        <v>306</v>
      </c>
      <c r="C4285" s="16" t="s">
        <v>242</v>
      </c>
      <c r="D4285" s="16">
        <v>304</v>
      </c>
      <c r="E4285" s="16" t="s">
        <v>77</v>
      </c>
      <c r="F4285" s="16" t="s">
        <v>165</v>
      </c>
      <c r="G4285" s="87" t="s">
        <v>367</v>
      </c>
      <c r="H4285" s="17">
        <v>1491.1119185291211</v>
      </c>
      <c r="I4285" s="48" t="s">
        <v>368</v>
      </c>
    </row>
    <row r="4286" spans="2:9" x14ac:dyDescent="0.3">
      <c r="B4286" s="16" t="s">
        <v>306</v>
      </c>
      <c r="C4286" s="16" t="s">
        <v>242</v>
      </c>
      <c r="D4286" s="16">
        <v>305</v>
      </c>
      <c r="E4286" s="16" t="s">
        <v>78</v>
      </c>
      <c r="F4286" s="16" t="s">
        <v>165</v>
      </c>
      <c r="G4286" s="87" t="s">
        <v>369</v>
      </c>
      <c r="H4286" s="17">
        <v>10741.705465751824</v>
      </c>
      <c r="I4286" s="48" t="s">
        <v>368</v>
      </c>
    </row>
    <row r="4287" spans="2:9" x14ac:dyDescent="0.3">
      <c r="B4287" s="16" t="s">
        <v>306</v>
      </c>
      <c r="C4287" s="16" t="s">
        <v>242</v>
      </c>
      <c r="D4287" s="20">
        <v>426</v>
      </c>
      <c r="E4287" s="20" t="s">
        <v>79</v>
      </c>
      <c r="F4287" s="20" t="s">
        <v>146</v>
      </c>
      <c r="G4287" s="88" t="s">
        <v>370</v>
      </c>
      <c r="H4287" s="21">
        <v>66457.20292131562</v>
      </c>
      <c r="I4287" s="49" t="s">
        <v>329</v>
      </c>
    </row>
    <row r="4288" spans="2:9" x14ac:dyDescent="0.3">
      <c r="B4288" s="16" t="s">
        <v>306</v>
      </c>
      <c r="C4288" s="16" t="s">
        <v>243</v>
      </c>
      <c r="D4288" s="16">
        <v>4</v>
      </c>
      <c r="E4288" s="16" t="s">
        <v>5</v>
      </c>
      <c r="F4288" s="16" t="s">
        <v>160</v>
      </c>
      <c r="G4288" s="87" t="s">
        <v>326</v>
      </c>
      <c r="H4288" s="17">
        <v>2837.2429626198127</v>
      </c>
      <c r="I4288" s="48" t="s">
        <v>327</v>
      </c>
    </row>
    <row r="4289" spans="2:9" x14ac:dyDescent="0.3">
      <c r="B4289" s="16" t="s">
        <v>306</v>
      </c>
      <c r="C4289" s="16" t="s">
        <v>243</v>
      </c>
      <c r="D4289" s="16">
        <v>17</v>
      </c>
      <c r="E4289" s="16" t="s">
        <v>9</v>
      </c>
      <c r="F4289" s="16" t="s">
        <v>146</v>
      </c>
      <c r="G4289" s="87" t="s">
        <v>328</v>
      </c>
      <c r="H4289" s="17">
        <v>85100.583844505221</v>
      </c>
      <c r="I4289" s="48" t="s">
        <v>329</v>
      </c>
    </row>
    <row r="4290" spans="2:9" x14ac:dyDescent="0.3">
      <c r="B4290" s="16" t="s">
        <v>306</v>
      </c>
      <c r="C4290" s="16" t="s">
        <v>243</v>
      </c>
      <c r="D4290" s="16">
        <v>21</v>
      </c>
      <c r="E4290" s="16" t="s">
        <v>13</v>
      </c>
      <c r="F4290" s="16" t="s">
        <v>146</v>
      </c>
      <c r="G4290" s="87" t="s">
        <v>330</v>
      </c>
      <c r="H4290" s="17">
        <v>138857.25254027342</v>
      </c>
      <c r="I4290" s="48" t="s">
        <v>329</v>
      </c>
    </row>
    <row r="4291" spans="2:9" x14ac:dyDescent="0.3">
      <c r="B4291" s="16" t="s">
        <v>306</v>
      </c>
      <c r="C4291" s="16" t="s">
        <v>243</v>
      </c>
      <c r="D4291" s="16">
        <v>28</v>
      </c>
      <c r="E4291" s="16" t="s">
        <v>17</v>
      </c>
      <c r="F4291" s="16" t="s">
        <v>146</v>
      </c>
      <c r="G4291" s="87" t="s">
        <v>331</v>
      </c>
      <c r="H4291" s="17">
        <v>81769.08488250339</v>
      </c>
      <c r="I4291" s="48" t="s">
        <v>329</v>
      </c>
    </row>
    <row r="4292" spans="2:9" x14ac:dyDescent="0.3">
      <c r="B4292" s="16" t="s">
        <v>306</v>
      </c>
      <c r="C4292" s="16" t="s">
        <v>243</v>
      </c>
      <c r="D4292" s="16">
        <v>29</v>
      </c>
      <c r="E4292" s="16" t="s">
        <v>21</v>
      </c>
      <c r="F4292" s="16" t="s">
        <v>146</v>
      </c>
      <c r="G4292" s="87" t="s">
        <v>332</v>
      </c>
      <c r="H4292" s="17">
        <v>81601.957543594923</v>
      </c>
      <c r="I4292" s="48" t="s">
        <v>329</v>
      </c>
    </row>
    <row r="4293" spans="2:9" x14ac:dyDescent="0.3">
      <c r="B4293" s="16" t="s">
        <v>306</v>
      </c>
      <c r="C4293" s="16" t="s">
        <v>243</v>
      </c>
      <c r="D4293" s="16">
        <v>30</v>
      </c>
      <c r="E4293" s="16" t="s">
        <v>25</v>
      </c>
      <c r="F4293" s="16" t="s">
        <v>146</v>
      </c>
      <c r="G4293" s="87" t="s">
        <v>333</v>
      </c>
      <c r="H4293" s="17">
        <v>81936.212221411843</v>
      </c>
      <c r="I4293" s="48" t="s">
        <v>329</v>
      </c>
    </row>
    <row r="4294" spans="2:9" x14ac:dyDescent="0.3">
      <c r="B4294" s="16" t="s">
        <v>306</v>
      </c>
      <c r="C4294" s="16" t="s">
        <v>243</v>
      </c>
      <c r="D4294" s="16">
        <v>31</v>
      </c>
      <c r="E4294" s="16" t="s">
        <v>29</v>
      </c>
      <c r="F4294" s="16" t="s">
        <v>146</v>
      </c>
      <c r="G4294" s="87" t="s">
        <v>334</v>
      </c>
      <c r="H4294" s="17">
        <v>81601.957543594923</v>
      </c>
      <c r="I4294" s="48" t="s">
        <v>329</v>
      </c>
    </row>
    <row r="4295" spans="2:9" x14ac:dyDescent="0.3">
      <c r="B4295" s="16" t="s">
        <v>306</v>
      </c>
      <c r="C4295" s="16" t="s">
        <v>243</v>
      </c>
      <c r="D4295" s="16">
        <v>39</v>
      </c>
      <c r="E4295" s="16" t="s">
        <v>33</v>
      </c>
      <c r="F4295" s="16" t="s">
        <v>335</v>
      </c>
      <c r="G4295" s="87" t="s">
        <v>336</v>
      </c>
      <c r="H4295" s="17">
        <v>111.85805097527566</v>
      </c>
      <c r="I4295" s="48" t="s">
        <v>337</v>
      </c>
    </row>
    <row r="4296" spans="2:9" x14ac:dyDescent="0.3">
      <c r="B4296" s="16" t="s">
        <v>306</v>
      </c>
      <c r="C4296" s="16" t="s">
        <v>243</v>
      </c>
      <c r="D4296" s="16">
        <v>45</v>
      </c>
      <c r="E4296" s="16" t="s">
        <v>35</v>
      </c>
      <c r="F4296" s="16" t="s">
        <v>160</v>
      </c>
      <c r="G4296" s="87" t="s">
        <v>338</v>
      </c>
      <c r="H4296" s="17">
        <v>9520</v>
      </c>
      <c r="I4296" s="48" t="s">
        <v>327</v>
      </c>
    </row>
    <row r="4297" spans="2:9" x14ac:dyDescent="0.3">
      <c r="B4297" s="16" t="s">
        <v>306</v>
      </c>
      <c r="C4297" s="16" t="s">
        <v>243</v>
      </c>
      <c r="D4297" s="16">
        <v>66</v>
      </c>
      <c r="E4297" s="16" t="s">
        <v>37</v>
      </c>
      <c r="F4297" s="16" t="s">
        <v>160</v>
      </c>
      <c r="G4297" s="87" t="s">
        <v>339</v>
      </c>
      <c r="H4297" s="17">
        <v>4597.6138827154155</v>
      </c>
      <c r="I4297" s="48" t="s">
        <v>327</v>
      </c>
    </row>
    <row r="4298" spans="2:9" x14ac:dyDescent="0.3">
      <c r="B4298" s="16" t="s">
        <v>306</v>
      </c>
      <c r="C4298" s="16" t="s">
        <v>243</v>
      </c>
      <c r="D4298" s="16">
        <v>67</v>
      </c>
      <c r="E4298" s="16" t="s">
        <v>39</v>
      </c>
      <c r="F4298" s="16" t="s">
        <v>160</v>
      </c>
      <c r="G4298" s="87" t="s">
        <v>340</v>
      </c>
      <c r="H4298" s="17">
        <v>4597.6138827154155</v>
      </c>
      <c r="I4298" s="48" t="s">
        <v>327</v>
      </c>
    </row>
    <row r="4299" spans="2:9" x14ac:dyDescent="0.3">
      <c r="B4299" s="16" t="s">
        <v>306</v>
      </c>
      <c r="C4299" s="16" t="s">
        <v>243</v>
      </c>
      <c r="D4299" s="16">
        <v>77</v>
      </c>
      <c r="E4299" s="16" t="s">
        <v>41</v>
      </c>
      <c r="F4299" s="16" t="s">
        <v>160</v>
      </c>
      <c r="G4299" s="87" t="s">
        <v>341</v>
      </c>
      <c r="H4299" s="17">
        <v>1725</v>
      </c>
      <c r="I4299" s="48" t="s">
        <v>342</v>
      </c>
    </row>
    <row r="4300" spans="2:9" x14ac:dyDescent="0.3">
      <c r="B4300" s="16" t="s">
        <v>306</v>
      </c>
      <c r="C4300" s="16" t="s">
        <v>243</v>
      </c>
      <c r="D4300" s="16">
        <v>87</v>
      </c>
      <c r="E4300" s="16" t="s">
        <v>43</v>
      </c>
      <c r="F4300" s="16" t="s">
        <v>160</v>
      </c>
      <c r="G4300" s="87" t="s">
        <v>343</v>
      </c>
      <c r="H4300" s="17">
        <v>3622.9549999999999</v>
      </c>
      <c r="I4300" s="48" t="s">
        <v>342</v>
      </c>
    </row>
    <row r="4301" spans="2:9" x14ac:dyDescent="0.3">
      <c r="B4301" s="16" t="s">
        <v>306</v>
      </c>
      <c r="C4301" s="16" t="s">
        <v>243</v>
      </c>
      <c r="D4301" s="16">
        <v>102</v>
      </c>
      <c r="E4301" s="16" t="s">
        <v>45</v>
      </c>
      <c r="F4301" s="16" t="s">
        <v>160</v>
      </c>
      <c r="G4301" s="87" t="s">
        <v>344</v>
      </c>
      <c r="H4301" s="17">
        <v>631.11194314337615</v>
      </c>
      <c r="I4301" s="48" t="s">
        <v>342</v>
      </c>
    </row>
    <row r="4302" spans="2:9" x14ac:dyDescent="0.3">
      <c r="B4302" s="16" t="s">
        <v>306</v>
      </c>
      <c r="C4302" s="16" t="s">
        <v>243</v>
      </c>
      <c r="D4302" s="16">
        <v>113</v>
      </c>
      <c r="E4302" s="16" t="s">
        <v>47</v>
      </c>
      <c r="F4302" s="16" t="s">
        <v>146</v>
      </c>
      <c r="G4302" s="87" t="s">
        <v>345</v>
      </c>
      <c r="H4302" s="17">
        <v>689724</v>
      </c>
      <c r="I4302" s="48" t="s">
        <v>346</v>
      </c>
    </row>
    <row r="4303" spans="2:9" x14ac:dyDescent="0.3">
      <c r="B4303" s="16" t="s">
        <v>306</v>
      </c>
      <c r="C4303" s="16" t="s">
        <v>243</v>
      </c>
      <c r="D4303" s="16">
        <v>114</v>
      </c>
      <c r="E4303" s="16" t="s">
        <v>49</v>
      </c>
      <c r="F4303" s="16" t="s">
        <v>146</v>
      </c>
      <c r="G4303" s="87" t="s">
        <v>347</v>
      </c>
      <c r="H4303" s="17">
        <v>730184</v>
      </c>
      <c r="I4303" s="48" t="s">
        <v>346</v>
      </c>
    </row>
    <row r="4304" spans="2:9" x14ac:dyDescent="0.3">
      <c r="B4304" s="16" t="s">
        <v>306</v>
      </c>
      <c r="C4304" s="16" t="s">
        <v>243</v>
      </c>
      <c r="D4304" s="16">
        <v>118</v>
      </c>
      <c r="E4304" s="16" t="s">
        <v>51</v>
      </c>
      <c r="F4304" s="16" t="s">
        <v>146</v>
      </c>
      <c r="G4304" s="87" t="s">
        <v>348</v>
      </c>
      <c r="H4304" s="17">
        <v>583071</v>
      </c>
      <c r="I4304" s="48" t="s">
        <v>346</v>
      </c>
    </row>
    <row r="4305" spans="2:9" x14ac:dyDescent="0.3">
      <c r="B4305" s="16" t="s">
        <v>306</v>
      </c>
      <c r="C4305" s="16" t="s">
        <v>243</v>
      </c>
      <c r="D4305" s="16">
        <v>131</v>
      </c>
      <c r="E4305" s="16" t="s">
        <v>53</v>
      </c>
      <c r="F4305" s="16" t="s">
        <v>146</v>
      </c>
      <c r="G4305" s="87" t="s">
        <v>349</v>
      </c>
      <c r="H4305" s="17">
        <v>7576.8184108288942</v>
      </c>
      <c r="I4305" s="48" t="s">
        <v>337</v>
      </c>
    </row>
    <row r="4306" spans="2:9" x14ac:dyDescent="0.3">
      <c r="B4306" s="16" t="s">
        <v>306</v>
      </c>
      <c r="C4306" s="16" t="s">
        <v>243</v>
      </c>
      <c r="D4306" s="16">
        <v>137</v>
      </c>
      <c r="E4306" s="16" t="s">
        <v>55</v>
      </c>
      <c r="F4306" s="16" t="s">
        <v>160</v>
      </c>
      <c r="G4306" s="87" t="s">
        <v>350</v>
      </c>
      <c r="H4306" s="17">
        <v>8284.3754368187456</v>
      </c>
      <c r="I4306" s="48" t="s">
        <v>351</v>
      </c>
    </row>
    <row r="4307" spans="2:9" x14ac:dyDescent="0.3">
      <c r="B4307" s="16" t="s">
        <v>306</v>
      </c>
      <c r="C4307" s="16" t="s">
        <v>243</v>
      </c>
      <c r="D4307" s="16">
        <v>143</v>
      </c>
      <c r="E4307" s="16" t="s">
        <v>57</v>
      </c>
      <c r="F4307" s="16" t="s">
        <v>335</v>
      </c>
      <c r="G4307" s="87" t="s">
        <v>352</v>
      </c>
      <c r="H4307" s="17">
        <v>2688.02</v>
      </c>
      <c r="I4307" s="48" t="s">
        <v>342</v>
      </c>
    </row>
    <row r="4308" spans="2:9" x14ac:dyDescent="0.3">
      <c r="B4308" s="16" t="s">
        <v>306</v>
      </c>
      <c r="C4308" s="16" t="s">
        <v>243</v>
      </c>
      <c r="D4308" s="16">
        <v>155</v>
      </c>
      <c r="E4308" s="16" t="s">
        <v>59</v>
      </c>
      <c r="F4308" s="16" t="s">
        <v>147</v>
      </c>
      <c r="G4308" s="87" t="s">
        <v>353</v>
      </c>
      <c r="H4308" s="17">
        <v>25701.120791038229</v>
      </c>
      <c r="I4308" s="48" t="s">
        <v>354</v>
      </c>
    </row>
    <row r="4309" spans="2:9" x14ac:dyDescent="0.3">
      <c r="B4309" s="16" t="s">
        <v>306</v>
      </c>
      <c r="C4309" s="16" t="s">
        <v>243</v>
      </c>
      <c r="D4309" s="16">
        <v>156</v>
      </c>
      <c r="E4309" s="16" t="s">
        <v>61</v>
      </c>
      <c r="F4309" s="16" t="s">
        <v>147</v>
      </c>
      <c r="G4309" s="87" t="s">
        <v>355</v>
      </c>
      <c r="H4309" s="17">
        <v>20437.03580974125</v>
      </c>
      <c r="I4309" s="48" t="s">
        <v>354</v>
      </c>
    </row>
    <row r="4310" spans="2:9" x14ac:dyDescent="0.3">
      <c r="B4310" s="16" t="s">
        <v>306</v>
      </c>
      <c r="C4310" s="16" t="s">
        <v>243</v>
      </c>
      <c r="D4310" s="16">
        <v>222</v>
      </c>
      <c r="E4310" s="16" t="s">
        <v>63</v>
      </c>
      <c r="F4310" s="16" t="s">
        <v>146</v>
      </c>
      <c r="G4310" s="87" t="s">
        <v>356</v>
      </c>
      <c r="H4310" s="17">
        <v>71983.685297649849</v>
      </c>
      <c r="I4310" s="48" t="s">
        <v>329</v>
      </c>
    </row>
    <row r="4311" spans="2:9" x14ac:dyDescent="0.3">
      <c r="B4311" s="16" t="s">
        <v>306</v>
      </c>
      <c r="C4311" s="16" t="s">
        <v>243</v>
      </c>
      <c r="D4311" s="16">
        <v>224</v>
      </c>
      <c r="E4311" s="16" t="s">
        <v>65</v>
      </c>
      <c r="F4311" s="16" t="s">
        <v>146</v>
      </c>
      <c r="G4311" s="87" t="s">
        <v>357</v>
      </c>
      <c r="H4311" s="17">
        <v>71983.685297649849</v>
      </c>
      <c r="I4311" s="48" t="s">
        <v>329</v>
      </c>
    </row>
    <row r="4312" spans="2:9" x14ac:dyDescent="0.3">
      <c r="B4312" s="16" t="s">
        <v>306</v>
      </c>
      <c r="C4312" s="16" t="s">
        <v>243</v>
      </c>
      <c r="D4312" s="16">
        <v>229</v>
      </c>
      <c r="E4312" s="16" t="s">
        <v>67</v>
      </c>
      <c r="F4312" s="16" t="s">
        <v>146</v>
      </c>
      <c r="G4312" s="87" t="s">
        <v>358</v>
      </c>
      <c r="H4312" s="17">
        <v>32774.484888564744</v>
      </c>
      <c r="I4312" s="48" t="s">
        <v>329</v>
      </c>
    </row>
    <row r="4313" spans="2:9" x14ac:dyDescent="0.3">
      <c r="B4313" s="16" t="s">
        <v>306</v>
      </c>
      <c r="C4313" s="16" t="s">
        <v>243</v>
      </c>
      <c r="D4313" s="16">
        <v>232</v>
      </c>
      <c r="E4313" s="16" t="s">
        <v>69</v>
      </c>
      <c r="F4313" s="16" t="s">
        <v>146</v>
      </c>
      <c r="G4313" s="87" t="s">
        <v>359</v>
      </c>
      <c r="H4313" s="17">
        <v>60497.592904503123</v>
      </c>
      <c r="I4313" s="48" t="s">
        <v>329</v>
      </c>
    </row>
    <row r="4314" spans="2:9" x14ac:dyDescent="0.3">
      <c r="B4314" s="16" t="s">
        <v>306</v>
      </c>
      <c r="C4314" s="16" t="s">
        <v>243</v>
      </c>
      <c r="D4314" s="16">
        <v>237</v>
      </c>
      <c r="E4314" s="16" t="s">
        <v>70</v>
      </c>
      <c r="F4314" s="16" t="s">
        <v>146</v>
      </c>
      <c r="G4314" s="87" t="s">
        <v>360</v>
      </c>
      <c r="H4314" s="17">
        <v>60497.592904503123</v>
      </c>
      <c r="I4314" s="48" t="s">
        <v>329</v>
      </c>
    </row>
    <row r="4315" spans="2:9" x14ac:dyDescent="0.3">
      <c r="B4315" s="16" t="s">
        <v>306</v>
      </c>
      <c r="C4315" s="16" t="s">
        <v>243</v>
      </c>
      <c r="D4315" s="16">
        <v>238</v>
      </c>
      <c r="E4315" s="16" t="s">
        <v>71</v>
      </c>
      <c r="F4315" s="16" t="s">
        <v>146</v>
      </c>
      <c r="G4315" s="87" t="s">
        <v>361</v>
      </c>
      <c r="H4315" s="17">
        <v>60497.592904503123</v>
      </c>
      <c r="I4315" s="48" t="s">
        <v>329</v>
      </c>
    </row>
    <row r="4316" spans="2:9" x14ac:dyDescent="0.3">
      <c r="B4316" s="16" t="s">
        <v>306</v>
      </c>
      <c r="C4316" s="16" t="s">
        <v>243</v>
      </c>
      <c r="D4316" s="16">
        <v>241</v>
      </c>
      <c r="E4316" s="16" t="s">
        <v>72</v>
      </c>
      <c r="F4316" s="16" t="s">
        <v>146</v>
      </c>
      <c r="G4316" s="87" t="s">
        <v>362</v>
      </c>
      <c r="H4316" s="17">
        <v>44692.479393497371</v>
      </c>
      <c r="I4316" s="48" t="s">
        <v>329</v>
      </c>
    </row>
    <row r="4317" spans="2:9" x14ac:dyDescent="0.3">
      <c r="B4317" s="16" t="s">
        <v>306</v>
      </c>
      <c r="C4317" s="16" t="s">
        <v>243</v>
      </c>
      <c r="D4317" s="16">
        <v>242</v>
      </c>
      <c r="E4317" s="16" t="s">
        <v>73</v>
      </c>
      <c r="F4317" s="16" t="s">
        <v>146</v>
      </c>
      <c r="G4317" s="87" t="s">
        <v>363</v>
      </c>
      <c r="H4317" s="17">
        <v>44692.479393497371</v>
      </c>
      <c r="I4317" s="48" t="s">
        <v>329</v>
      </c>
    </row>
    <row r="4318" spans="2:9" x14ac:dyDescent="0.3">
      <c r="B4318" s="16" t="s">
        <v>306</v>
      </c>
      <c r="C4318" s="16" t="s">
        <v>243</v>
      </c>
      <c r="D4318" s="16">
        <v>245</v>
      </c>
      <c r="E4318" s="16" t="s">
        <v>74</v>
      </c>
      <c r="F4318" s="16" t="s">
        <v>146</v>
      </c>
      <c r="G4318" s="87" t="s">
        <v>364</v>
      </c>
      <c r="H4318" s="17">
        <v>29794.986262331578</v>
      </c>
      <c r="I4318" s="48" t="s">
        <v>329</v>
      </c>
    </row>
    <row r="4319" spans="2:9" x14ac:dyDescent="0.3">
      <c r="B4319" s="16" t="s">
        <v>306</v>
      </c>
      <c r="C4319" s="16" t="s">
        <v>243</v>
      </c>
      <c r="D4319" s="16">
        <v>273</v>
      </c>
      <c r="E4319" s="16" t="s">
        <v>75</v>
      </c>
      <c r="F4319" s="16" t="s">
        <v>146</v>
      </c>
      <c r="G4319" s="87" t="s">
        <v>365</v>
      </c>
      <c r="H4319" s="17">
        <v>516950.51571027882</v>
      </c>
      <c r="I4319" s="48" t="s">
        <v>346</v>
      </c>
    </row>
    <row r="4320" spans="2:9" x14ac:dyDescent="0.3">
      <c r="B4320" s="16" t="s">
        <v>306</v>
      </c>
      <c r="C4320" s="16" t="s">
        <v>243</v>
      </c>
      <c r="D4320" s="16">
        <v>284</v>
      </c>
      <c r="E4320" s="16" t="s">
        <v>76</v>
      </c>
      <c r="F4320" s="16" t="s">
        <v>146</v>
      </c>
      <c r="G4320" s="87" t="s">
        <v>366</v>
      </c>
      <c r="H4320" s="17">
        <v>44692.479393497371</v>
      </c>
      <c r="I4320" s="48" t="s">
        <v>329</v>
      </c>
    </row>
    <row r="4321" spans="2:9" x14ac:dyDescent="0.3">
      <c r="B4321" s="16" t="s">
        <v>306</v>
      </c>
      <c r="C4321" s="16" t="s">
        <v>243</v>
      </c>
      <c r="D4321" s="16">
        <v>304</v>
      </c>
      <c r="E4321" s="16" t="s">
        <v>77</v>
      </c>
      <c r="F4321" s="16" t="s">
        <v>165</v>
      </c>
      <c r="G4321" s="87" t="s">
        <v>367</v>
      </c>
      <c r="H4321" s="17">
        <v>1491.1119185291211</v>
      </c>
      <c r="I4321" s="48" t="s">
        <v>368</v>
      </c>
    </row>
    <row r="4322" spans="2:9" x14ac:dyDescent="0.3">
      <c r="B4322" s="16" t="s">
        <v>306</v>
      </c>
      <c r="C4322" s="16" t="s">
        <v>243</v>
      </c>
      <c r="D4322" s="16">
        <v>305</v>
      </c>
      <c r="E4322" s="16" t="s">
        <v>78</v>
      </c>
      <c r="F4322" s="16" t="s">
        <v>165</v>
      </c>
      <c r="G4322" s="87" t="s">
        <v>369</v>
      </c>
      <c r="H4322" s="17">
        <v>10741.705465751824</v>
      </c>
      <c r="I4322" s="48" t="s">
        <v>368</v>
      </c>
    </row>
    <row r="4323" spans="2:9" x14ac:dyDescent="0.3">
      <c r="B4323" s="16" t="s">
        <v>306</v>
      </c>
      <c r="C4323" s="16" t="s">
        <v>243</v>
      </c>
      <c r="D4323" s="20">
        <v>426</v>
      </c>
      <c r="E4323" s="20" t="s">
        <v>79</v>
      </c>
      <c r="F4323" s="20" t="s">
        <v>146</v>
      </c>
      <c r="G4323" s="88" t="s">
        <v>370</v>
      </c>
      <c r="H4323" s="21">
        <v>66457.20292131562</v>
      </c>
      <c r="I4323" s="49" t="s">
        <v>329</v>
      </c>
    </row>
    <row r="4324" spans="2:9" x14ac:dyDescent="0.3">
      <c r="B4324" s="16" t="s">
        <v>307</v>
      </c>
      <c r="C4324" s="16" t="s">
        <v>282</v>
      </c>
      <c r="D4324" s="16">
        <v>4</v>
      </c>
      <c r="E4324" s="16" t="s">
        <v>5</v>
      </c>
      <c r="F4324" s="16" t="s">
        <v>160</v>
      </c>
      <c r="G4324" s="87" t="s">
        <v>326</v>
      </c>
      <c r="H4324" s="17">
        <v>4191.2153136550623</v>
      </c>
      <c r="I4324" s="48" t="s">
        <v>327</v>
      </c>
    </row>
    <row r="4325" spans="2:9" x14ac:dyDescent="0.3">
      <c r="B4325" s="16" t="s">
        <v>307</v>
      </c>
      <c r="C4325" s="16" t="s">
        <v>282</v>
      </c>
      <c r="D4325" s="16">
        <v>17</v>
      </c>
      <c r="E4325" s="16" t="s">
        <v>9</v>
      </c>
      <c r="F4325" s="16" t="s">
        <v>146</v>
      </c>
      <c r="G4325" s="87" t="s">
        <v>328</v>
      </c>
      <c r="H4325" s="17">
        <v>68594.345709768881</v>
      </c>
      <c r="I4325" s="48" t="s">
        <v>329</v>
      </c>
    </row>
    <row r="4326" spans="2:9" x14ac:dyDescent="0.3">
      <c r="B4326" s="16" t="s">
        <v>307</v>
      </c>
      <c r="C4326" s="16" t="s">
        <v>282</v>
      </c>
      <c r="D4326" s="16">
        <v>21</v>
      </c>
      <c r="E4326" s="16" t="s">
        <v>13</v>
      </c>
      <c r="F4326" s="16" t="s">
        <v>146</v>
      </c>
      <c r="G4326" s="87" t="s">
        <v>330</v>
      </c>
      <c r="H4326" s="17">
        <v>69615</v>
      </c>
      <c r="I4326" s="48" t="s">
        <v>329</v>
      </c>
    </row>
    <row r="4327" spans="2:9" x14ac:dyDescent="0.3">
      <c r="B4327" s="16" t="s">
        <v>307</v>
      </c>
      <c r="C4327" s="16" t="s">
        <v>282</v>
      </c>
      <c r="D4327" s="16">
        <v>28</v>
      </c>
      <c r="E4327" s="16" t="s">
        <v>17</v>
      </c>
      <c r="F4327" s="16" t="s">
        <v>146</v>
      </c>
      <c r="G4327" s="87" t="s">
        <v>331</v>
      </c>
      <c r="H4327" s="17">
        <v>68371.982130976452</v>
      </c>
      <c r="I4327" s="48" t="s">
        <v>329</v>
      </c>
    </row>
    <row r="4328" spans="2:9" x14ac:dyDescent="0.3">
      <c r="B4328" s="16" t="s">
        <v>307</v>
      </c>
      <c r="C4328" s="16" t="s">
        <v>282</v>
      </c>
      <c r="D4328" s="16">
        <v>29</v>
      </c>
      <c r="E4328" s="16" t="s">
        <v>21</v>
      </c>
      <c r="F4328" s="16" t="s">
        <v>146</v>
      </c>
      <c r="G4328" s="87" t="s">
        <v>332</v>
      </c>
      <c r="H4328" s="17">
        <v>68371.982130976452</v>
      </c>
      <c r="I4328" s="48" t="s">
        <v>329</v>
      </c>
    </row>
    <row r="4329" spans="2:9" x14ac:dyDescent="0.3">
      <c r="B4329" s="16" t="s">
        <v>307</v>
      </c>
      <c r="C4329" s="16" t="s">
        <v>282</v>
      </c>
      <c r="D4329" s="16">
        <v>30</v>
      </c>
      <c r="E4329" s="16" t="s">
        <v>25</v>
      </c>
      <c r="F4329" s="16" t="s">
        <v>146</v>
      </c>
      <c r="G4329" s="87" t="s">
        <v>333</v>
      </c>
      <c r="H4329" s="17">
        <v>68371.982130976452</v>
      </c>
      <c r="I4329" s="48" t="s">
        <v>329</v>
      </c>
    </row>
    <row r="4330" spans="2:9" x14ac:dyDescent="0.3">
      <c r="B4330" s="16" t="s">
        <v>307</v>
      </c>
      <c r="C4330" s="16" t="s">
        <v>282</v>
      </c>
      <c r="D4330" s="16">
        <v>31</v>
      </c>
      <c r="E4330" s="16" t="s">
        <v>29</v>
      </c>
      <c r="F4330" s="16" t="s">
        <v>146</v>
      </c>
      <c r="G4330" s="87" t="s">
        <v>334</v>
      </c>
      <c r="H4330" s="17">
        <v>68371.982130976452</v>
      </c>
      <c r="I4330" s="48" t="s">
        <v>329</v>
      </c>
    </row>
    <row r="4331" spans="2:9" x14ac:dyDescent="0.3">
      <c r="B4331" s="16" t="s">
        <v>307</v>
      </c>
      <c r="C4331" s="16" t="s">
        <v>282</v>
      </c>
      <c r="D4331" s="16">
        <v>39</v>
      </c>
      <c r="E4331" s="16" t="s">
        <v>33</v>
      </c>
      <c r="F4331" s="16" t="s">
        <v>335</v>
      </c>
      <c r="G4331" s="87" t="s">
        <v>336</v>
      </c>
      <c r="H4331" s="17">
        <v>98.202006407860111</v>
      </c>
      <c r="I4331" s="48" t="s">
        <v>337</v>
      </c>
    </row>
    <row r="4332" spans="2:9" x14ac:dyDescent="0.3">
      <c r="B4332" s="16" t="s">
        <v>307</v>
      </c>
      <c r="C4332" s="16" t="s">
        <v>282</v>
      </c>
      <c r="D4332" s="16">
        <v>45</v>
      </c>
      <c r="E4332" s="16" t="s">
        <v>35</v>
      </c>
      <c r="F4332" s="16" t="s">
        <v>160</v>
      </c>
      <c r="G4332" s="87" t="s">
        <v>338</v>
      </c>
      <c r="H4332" s="17">
        <v>8969.625</v>
      </c>
      <c r="I4332" s="48" t="s">
        <v>327</v>
      </c>
    </row>
    <row r="4333" spans="2:9" x14ac:dyDescent="0.3">
      <c r="B4333" s="16" t="s">
        <v>307</v>
      </c>
      <c r="C4333" s="16" t="s">
        <v>282</v>
      </c>
      <c r="D4333" s="16">
        <v>66</v>
      </c>
      <c r="E4333" s="16" t="s">
        <v>37</v>
      </c>
      <c r="F4333" s="16" t="s">
        <v>160</v>
      </c>
      <c r="G4333" s="87" t="s">
        <v>339</v>
      </c>
      <c r="H4333" s="17">
        <v>4597.6138827154155</v>
      </c>
      <c r="I4333" s="48" t="s">
        <v>327</v>
      </c>
    </row>
    <row r="4334" spans="2:9" x14ac:dyDescent="0.3">
      <c r="B4334" s="16" t="s">
        <v>307</v>
      </c>
      <c r="C4334" s="16" t="s">
        <v>282</v>
      </c>
      <c r="D4334" s="16">
        <v>67</v>
      </c>
      <c r="E4334" s="16" t="s">
        <v>39</v>
      </c>
      <c r="F4334" s="16" t="s">
        <v>160</v>
      </c>
      <c r="G4334" s="87" t="s">
        <v>340</v>
      </c>
      <c r="H4334" s="17">
        <v>4597.6138827154155</v>
      </c>
      <c r="I4334" s="48" t="s">
        <v>327</v>
      </c>
    </row>
    <row r="4335" spans="2:9" x14ac:dyDescent="0.3">
      <c r="B4335" s="16" t="s">
        <v>307</v>
      </c>
      <c r="C4335" s="16" t="s">
        <v>282</v>
      </c>
      <c r="D4335" s="16">
        <v>77</v>
      </c>
      <c r="E4335" s="16" t="s">
        <v>41</v>
      </c>
      <c r="F4335" s="16" t="s">
        <v>160</v>
      </c>
      <c r="G4335" s="87" t="s">
        <v>341</v>
      </c>
      <c r="H4335" s="17">
        <v>1775.5553913236274</v>
      </c>
      <c r="I4335" s="48" t="s">
        <v>342</v>
      </c>
    </row>
    <row r="4336" spans="2:9" x14ac:dyDescent="0.3">
      <c r="B4336" s="16" t="s">
        <v>307</v>
      </c>
      <c r="C4336" s="16" t="s">
        <v>282</v>
      </c>
      <c r="D4336" s="16">
        <v>87</v>
      </c>
      <c r="E4336" s="16" t="s">
        <v>43</v>
      </c>
      <c r="F4336" s="16" t="s">
        <v>160</v>
      </c>
      <c r="G4336" s="87" t="s">
        <v>343</v>
      </c>
      <c r="H4336" s="17">
        <v>3622.9549999999999</v>
      </c>
      <c r="I4336" s="48" t="s">
        <v>342</v>
      </c>
    </row>
    <row r="4337" spans="2:9" x14ac:dyDescent="0.3">
      <c r="B4337" s="16" t="s">
        <v>307</v>
      </c>
      <c r="C4337" s="16" t="s">
        <v>282</v>
      </c>
      <c r="D4337" s="16">
        <v>102</v>
      </c>
      <c r="E4337" s="16" t="s">
        <v>45</v>
      </c>
      <c r="F4337" s="16" t="s">
        <v>160</v>
      </c>
      <c r="G4337" s="87" t="s">
        <v>344</v>
      </c>
      <c r="H4337" s="17">
        <v>631.78091689865698</v>
      </c>
      <c r="I4337" s="48" t="s">
        <v>342</v>
      </c>
    </row>
    <row r="4338" spans="2:9" x14ac:dyDescent="0.3">
      <c r="B4338" s="16" t="s">
        <v>307</v>
      </c>
      <c r="C4338" s="16" t="s">
        <v>282</v>
      </c>
      <c r="D4338" s="16">
        <v>113</v>
      </c>
      <c r="E4338" s="16" t="s">
        <v>47</v>
      </c>
      <c r="F4338" s="16" t="s">
        <v>146</v>
      </c>
      <c r="G4338" s="87" t="s">
        <v>345</v>
      </c>
      <c r="H4338" s="17">
        <v>582563.75600000005</v>
      </c>
      <c r="I4338" s="48" t="s">
        <v>346</v>
      </c>
    </row>
    <row r="4339" spans="2:9" x14ac:dyDescent="0.3">
      <c r="B4339" s="16" t="s">
        <v>307</v>
      </c>
      <c r="C4339" s="16" t="s">
        <v>282</v>
      </c>
      <c r="D4339" s="16">
        <v>114</v>
      </c>
      <c r="E4339" s="16" t="s">
        <v>49</v>
      </c>
      <c r="F4339" s="16" t="s">
        <v>146</v>
      </c>
      <c r="G4339" s="87" t="s">
        <v>347</v>
      </c>
      <c r="H4339" s="17">
        <v>610355.44599999988</v>
      </c>
      <c r="I4339" s="48" t="s">
        <v>346</v>
      </c>
    </row>
    <row r="4340" spans="2:9" x14ac:dyDescent="0.3">
      <c r="B4340" s="16" t="s">
        <v>307</v>
      </c>
      <c r="C4340" s="16" t="s">
        <v>282</v>
      </c>
      <c r="D4340" s="16">
        <v>118</v>
      </c>
      <c r="E4340" s="16" t="s">
        <v>51</v>
      </c>
      <c r="F4340" s="16" t="s">
        <v>146</v>
      </c>
      <c r="G4340" s="87" t="s">
        <v>348</v>
      </c>
      <c r="H4340" s="17">
        <v>512742.41399999999</v>
      </c>
      <c r="I4340" s="48" t="s">
        <v>346</v>
      </c>
    </row>
    <row r="4341" spans="2:9" x14ac:dyDescent="0.3">
      <c r="B4341" s="16" t="s">
        <v>307</v>
      </c>
      <c r="C4341" s="16" t="s">
        <v>282</v>
      </c>
      <c r="D4341" s="16">
        <v>131</v>
      </c>
      <c r="E4341" s="16" t="s">
        <v>53</v>
      </c>
      <c r="F4341" s="16" t="s">
        <v>146</v>
      </c>
      <c r="G4341" s="87" t="s">
        <v>349</v>
      </c>
      <c r="H4341" s="17">
        <v>8106.4390986043773</v>
      </c>
      <c r="I4341" s="48" t="s">
        <v>337</v>
      </c>
    </row>
    <row r="4342" spans="2:9" x14ac:dyDescent="0.3">
      <c r="B4342" s="16" t="s">
        <v>307</v>
      </c>
      <c r="C4342" s="16" t="s">
        <v>282</v>
      </c>
      <c r="D4342" s="16">
        <v>137</v>
      </c>
      <c r="E4342" s="16" t="s">
        <v>55</v>
      </c>
      <c r="F4342" s="16" t="s">
        <v>160</v>
      </c>
      <c r="G4342" s="87" t="s">
        <v>350</v>
      </c>
      <c r="H4342" s="17">
        <v>8284.3754368187456</v>
      </c>
      <c r="I4342" s="48" t="s">
        <v>351</v>
      </c>
    </row>
    <row r="4343" spans="2:9" x14ac:dyDescent="0.3">
      <c r="B4343" s="16" t="s">
        <v>307</v>
      </c>
      <c r="C4343" s="16" t="s">
        <v>282</v>
      </c>
      <c r="D4343" s="16">
        <v>143</v>
      </c>
      <c r="E4343" s="16" t="s">
        <v>57</v>
      </c>
      <c r="F4343" s="16" t="s">
        <v>335</v>
      </c>
      <c r="G4343" s="87" t="s">
        <v>352</v>
      </c>
      <c r="H4343" s="17">
        <v>2688.02</v>
      </c>
      <c r="I4343" s="48" t="s">
        <v>342</v>
      </c>
    </row>
    <row r="4344" spans="2:9" x14ac:dyDescent="0.3">
      <c r="B4344" s="16" t="s">
        <v>307</v>
      </c>
      <c r="C4344" s="16" t="s">
        <v>282</v>
      </c>
      <c r="D4344" s="16">
        <v>155</v>
      </c>
      <c r="E4344" s="16" t="s">
        <v>59</v>
      </c>
      <c r="F4344" s="16" t="s">
        <v>147</v>
      </c>
      <c r="G4344" s="87" t="s">
        <v>353</v>
      </c>
      <c r="H4344" s="17">
        <v>28487.989310548404</v>
      </c>
      <c r="I4344" s="48" t="s">
        <v>354</v>
      </c>
    </row>
    <row r="4345" spans="2:9" x14ac:dyDescent="0.3">
      <c r="B4345" s="16" t="s">
        <v>307</v>
      </c>
      <c r="C4345" s="16" t="s">
        <v>282</v>
      </c>
      <c r="D4345" s="16">
        <v>156</v>
      </c>
      <c r="E4345" s="16" t="s">
        <v>61</v>
      </c>
      <c r="F4345" s="16" t="s">
        <v>147</v>
      </c>
      <c r="G4345" s="87" t="s">
        <v>355</v>
      </c>
      <c r="H4345" s="17">
        <v>19941.592517383888</v>
      </c>
      <c r="I4345" s="48" t="s">
        <v>354</v>
      </c>
    </row>
    <row r="4346" spans="2:9" x14ac:dyDescent="0.3">
      <c r="B4346" s="16" t="s">
        <v>307</v>
      </c>
      <c r="C4346" s="16" t="s">
        <v>282</v>
      </c>
      <c r="D4346" s="16">
        <v>222</v>
      </c>
      <c r="E4346" s="16" t="s">
        <v>63</v>
      </c>
      <c r="F4346" s="16" t="s">
        <v>146</v>
      </c>
      <c r="G4346" s="87" t="s">
        <v>356</v>
      </c>
      <c r="H4346" s="17">
        <v>39109.049194757943</v>
      </c>
      <c r="I4346" s="48" t="s">
        <v>329</v>
      </c>
    </row>
    <row r="4347" spans="2:9" x14ac:dyDescent="0.3">
      <c r="B4347" s="16" t="s">
        <v>307</v>
      </c>
      <c r="C4347" s="16" t="s">
        <v>282</v>
      </c>
      <c r="D4347" s="16">
        <v>224</v>
      </c>
      <c r="E4347" s="16" t="s">
        <v>65</v>
      </c>
      <c r="F4347" s="16" t="s">
        <v>146</v>
      </c>
      <c r="G4347" s="87" t="s">
        <v>357</v>
      </c>
      <c r="H4347" s="17">
        <v>39109.049194757943</v>
      </c>
      <c r="I4347" s="48" t="s">
        <v>329</v>
      </c>
    </row>
    <row r="4348" spans="2:9" x14ac:dyDescent="0.3">
      <c r="B4348" s="16" t="s">
        <v>307</v>
      </c>
      <c r="C4348" s="16" t="s">
        <v>282</v>
      </c>
      <c r="D4348" s="16">
        <v>229</v>
      </c>
      <c r="E4348" s="16" t="s">
        <v>67</v>
      </c>
      <c r="F4348" s="16" t="s">
        <v>146</v>
      </c>
      <c r="G4348" s="87" t="s">
        <v>358</v>
      </c>
      <c r="H4348" s="17">
        <v>11424</v>
      </c>
      <c r="I4348" s="48" t="s">
        <v>329</v>
      </c>
    </row>
    <row r="4349" spans="2:9" x14ac:dyDescent="0.3">
      <c r="B4349" s="16" t="s">
        <v>307</v>
      </c>
      <c r="C4349" s="16" t="s">
        <v>282</v>
      </c>
      <c r="D4349" s="16">
        <v>232</v>
      </c>
      <c r="E4349" s="16" t="s">
        <v>69</v>
      </c>
      <c r="F4349" s="16" t="s">
        <v>146</v>
      </c>
      <c r="G4349" s="87" t="s">
        <v>359</v>
      </c>
      <c r="H4349" s="17">
        <v>41412</v>
      </c>
      <c r="I4349" s="48" t="s">
        <v>329</v>
      </c>
    </row>
    <row r="4350" spans="2:9" x14ac:dyDescent="0.3">
      <c r="B4350" s="16" t="s">
        <v>307</v>
      </c>
      <c r="C4350" s="16" t="s">
        <v>282</v>
      </c>
      <c r="D4350" s="16">
        <v>237</v>
      </c>
      <c r="E4350" s="16" t="s">
        <v>70</v>
      </c>
      <c r="F4350" s="16" t="s">
        <v>146</v>
      </c>
      <c r="G4350" s="87" t="s">
        <v>360</v>
      </c>
      <c r="H4350" s="17">
        <v>32549.144656328623</v>
      </c>
      <c r="I4350" s="48" t="s">
        <v>329</v>
      </c>
    </row>
    <row r="4351" spans="2:9" x14ac:dyDescent="0.3">
      <c r="B4351" s="16" t="s">
        <v>307</v>
      </c>
      <c r="C4351" s="16" t="s">
        <v>282</v>
      </c>
      <c r="D4351" s="16">
        <v>238</v>
      </c>
      <c r="E4351" s="16" t="s">
        <v>71</v>
      </c>
      <c r="F4351" s="16" t="s">
        <v>146</v>
      </c>
      <c r="G4351" s="87" t="s">
        <v>361</v>
      </c>
      <c r="H4351" s="17">
        <v>32549.144656328623</v>
      </c>
      <c r="I4351" s="48" t="s">
        <v>329</v>
      </c>
    </row>
    <row r="4352" spans="2:9" x14ac:dyDescent="0.3">
      <c r="B4352" s="16" t="s">
        <v>307</v>
      </c>
      <c r="C4352" s="16" t="s">
        <v>282</v>
      </c>
      <c r="D4352" s="16">
        <v>241</v>
      </c>
      <c r="E4352" s="16" t="s">
        <v>72</v>
      </c>
      <c r="F4352" s="16" t="s">
        <v>146</v>
      </c>
      <c r="G4352" s="87" t="s">
        <v>362</v>
      </c>
      <c r="H4352" s="17">
        <v>52737.125684326922</v>
      </c>
      <c r="I4352" s="48" t="s">
        <v>329</v>
      </c>
    </row>
    <row r="4353" spans="2:9" x14ac:dyDescent="0.3">
      <c r="B4353" s="16" t="s">
        <v>307</v>
      </c>
      <c r="C4353" s="16" t="s">
        <v>282</v>
      </c>
      <c r="D4353" s="16">
        <v>242</v>
      </c>
      <c r="E4353" s="16" t="s">
        <v>73</v>
      </c>
      <c r="F4353" s="16" t="s">
        <v>146</v>
      </c>
      <c r="G4353" s="87" t="s">
        <v>363</v>
      </c>
      <c r="H4353" s="17">
        <v>52737.125684326922</v>
      </c>
      <c r="I4353" s="48" t="s">
        <v>329</v>
      </c>
    </row>
    <row r="4354" spans="2:9" x14ac:dyDescent="0.3">
      <c r="B4354" s="16" t="s">
        <v>307</v>
      </c>
      <c r="C4354" s="16" t="s">
        <v>282</v>
      </c>
      <c r="D4354" s="16">
        <v>245</v>
      </c>
      <c r="E4354" s="16" t="s">
        <v>74</v>
      </c>
      <c r="F4354" s="16" t="s">
        <v>146</v>
      </c>
      <c r="G4354" s="87" t="s">
        <v>364</v>
      </c>
      <c r="H4354" s="17">
        <v>37556.705372686876</v>
      </c>
      <c r="I4354" s="48" t="s">
        <v>329</v>
      </c>
    </row>
    <row r="4355" spans="2:9" x14ac:dyDescent="0.3">
      <c r="B4355" s="16" t="s">
        <v>307</v>
      </c>
      <c r="C4355" s="16" t="s">
        <v>282</v>
      </c>
      <c r="D4355" s="16">
        <v>273</v>
      </c>
      <c r="E4355" s="16" t="s">
        <v>75</v>
      </c>
      <c r="F4355" s="16" t="s">
        <v>146</v>
      </c>
      <c r="G4355" s="87" t="s">
        <v>365</v>
      </c>
      <c r="H4355" s="17">
        <v>532045.27818109933</v>
      </c>
      <c r="I4355" s="48" t="s">
        <v>346</v>
      </c>
    </row>
    <row r="4356" spans="2:9" x14ac:dyDescent="0.3">
      <c r="B4356" s="16" t="s">
        <v>307</v>
      </c>
      <c r="C4356" s="16" t="s">
        <v>282</v>
      </c>
      <c r="D4356" s="16">
        <v>284</v>
      </c>
      <c r="E4356" s="16" t="s">
        <v>76</v>
      </c>
      <c r="F4356" s="16" t="s">
        <v>146</v>
      </c>
      <c r="G4356" s="87" t="s">
        <v>366</v>
      </c>
      <c r="H4356" s="17">
        <v>52479</v>
      </c>
      <c r="I4356" s="48" t="s">
        <v>329</v>
      </c>
    </row>
    <row r="4357" spans="2:9" x14ac:dyDescent="0.3">
      <c r="B4357" s="16" t="s">
        <v>307</v>
      </c>
      <c r="C4357" s="16" t="s">
        <v>282</v>
      </c>
      <c r="D4357" s="16">
        <v>304</v>
      </c>
      <c r="E4357" s="16" t="s">
        <v>77</v>
      </c>
      <c r="F4357" s="16" t="s">
        <v>165</v>
      </c>
      <c r="G4357" s="87" t="s">
        <v>367</v>
      </c>
      <c r="H4357" s="17">
        <v>1491.1119185291211</v>
      </c>
      <c r="I4357" s="48" t="s">
        <v>368</v>
      </c>
    </row>
    <row r="4358" spans="2:9" x14ac:dyDescent="0.3">
      <c r="B4358" s="16" t="s">
        <v>307</v>
      </c>
      <c r="C4358" s="16" t="s">
        <v>282</v>
      </c>
      <c r="D4358" s="16">
        <v>305</v>
      </c>
      <c r="E4358" s="16" t="s">
        <v>78</v>
      </c>
      <c r="F4358" s="16" t="s">
        <v>165</v>
      </c>
      <c r="G4358" s="87" t="s">
        <v>369</v>
      </c>
      <c r="H4358" s="17">
        <v>10741.705465751824</v>
      </c>
      <c r="I4358" s="48" t="s">
        <v>368</v>
      </c>
    </row>
    <row r="4359" spans="2:9" x14ac:dyDescent="0.3">
      <c r="B4359" s="16" t="s">
        <v>307</v>
      </c>
      <c r="C4359" s="16" t="s">
        <v>282</v>
      </c>
      <c r="D4359" s="20">
        <v>426</v>
      </c>
      <c r="E4359" s="20" t="s">
        <v>79</v>
      </c>
      <c r="F4359" s="20" t="s">
        <v>146</v>
      </c>
      <c r="G4359" s="88" t="s">
        <v>370</v>
      </c>
      <c r="H4359" s="21">
        <v>66457.20292131562</v>
      </c>
      <c r="I4359" s="49" t="s">
        <v>329</v>
      </c>
    </row>
    <row r="4360" spans="2:9" x14ac:dyDescent="0.3">
      <c r="B4360" s="16" t="s">
        <v>307</v>
      </c>
      <c r="C4360" s="16" t="s">
        <v>284</v>
      </c>
      <c r="D4360" s="16">
        <v>4</v>
      </c>
      <c r="E4360" s="16" t="s">
        <v>5</v>
      </c>
      <c r="F4360" s="16" t="s">
        <v>160</v>
      </c>
      <c r="G4360" s="87" t="s">
        <v>326</v>
      </c>
      <c r="H4360" s="17">
        <v>4191.2153136550623</v>
      </c>
      <c r="I4360" s="48" t="s">
        <v>327</v>
      </c>
    </row>
    <row r="4361" spans="2:9" x14ac:dyDescent="0.3">
      <c r="B4361" s="16" t="s">
        <v>307</v>
      </c>
      <c r="C4361" s="16" t="s">
        <v>284</v>
      </c>
      <c r="D4361" s="16">
        <v>17</v>
      </c>
      <c r="E4361" s="16" t="s">
        <v>9</v>
      </c>
      <c r="F4361" s="16" t="s">
        <v>146</v>
      </c>
      <c r="G4361" s="87" t="s">
        <v>328</v>
      </c>
      <c r="H4361" s="17">
        <v>28167.52902951515</v>
      </c>
      <c r="I4361" s="48" t="s">
        <v>329</v>
      </c>
    </row>
    <row r="4362" spans="2:9" x14ac:dyDescent="0.3">
      <c r="B4362" s="16" t="s">
        <v>307</v>
      </c>
      <c r="C4362" s="16" t="s">
        <v>284</v>
      </c>
      <c r="D4362" s="16">
        <v>21</v>
      </c>
      <c r="E4362" s="16" t="s">
        <v>13</v>
      </c>
      <c r="F4362" s="16" t="s">
        <v>146</v>
      </c>
      <c r="G4362" s="87" t="s">
        <v>330</v>
      </c>
      <c r="H4362" s="17">
        <v>56316.552779091864</v>
      </c>
      <c r="I4362" s="48" t="s">
        <v>329</v>
      </c>
    </row>
    <row r="4363" spans="2:9" x14ac:dyDescent="0.3">
      <c r="B4363" s="16" t="s">
        <v>307</v>
      </c>
      <c r="C4363" s="16" t="s">
        <v>284</v>
      </c>
      <c r="D4363" s="16">
        <v>28</v>
      </c>
      <c r="E4363" s="16" t="s">
        <v>17</v>
      </c>
      <c r="F4363" s="16" t="s">
        <v>146</v>
      </c>
      <c r="G4363" s="87" t="s">
        <v>331</v>
      </c>
      <c r="H4363" s="17">
        <v>81769.08488250339</v>
      </c>
      <c r="I4363" s="48" t="s">
        <v>329</v>
      </c>
    </row>
    <row r="4364" spans="2:9" x14ac:dyDescent="0.3">
      <c r="B4364" s="16" t="s">
        <v>307</v>
      </c>
      <c r="C4364" s="16" t="s">
        <v>284</v>
      </c>
      <c r="D4364" s="16">
        <v>29</v>
      </c>
      <c r="E4364" s="16" t="s">
        <v>21</v>
      </c>
      <c r="F4364" s="16" t="s">
        <v>146</v>
      </c>
      <c r="G4364" s="87" t="s">
        <v>332</v>
      </c>
      <c r="H4364" s="17">
        <v>81601.957543594923</v>
      </c>
      <c r="I4364" s="48" t="s">
        <v>329</v>
      </c>
    </row>
    <row r="4365" spans="2:9" x14ac:dyDescent="0.3">
      <c r="B4365" s="16" t="s">
        <v>307</v>
      </c>
      <c r="C4365" s="16" t="s">
        <v>284</v>
      </c>
      <c r="D4365" s="16">
        <v>30</v>
      </c>
      <c r="E4365" s="16" t="s">
        <v>25</v>
      </c>
      <c r="F4365" s="16" t="s">
        <v>146</v>
      </c>
      <c r="G4365" s="87" t="s">
        <v>333</v>
      </c>
      <c r="H4365" s="17">
        <v>81936.212221411843</v>
      </c>
      <c r="I4365" s="48" t="s">
        <v>329</v>
      </c>
    </row>
    <row r="4366" spans="2:9" x14ac:dyDescent="0.3">
      <c r="B4366" s="16" t="s">
        <v>307</v>
      </c>
      <c r="C4366" s="16" t="s">
        <v>284</v>
      </c>
      <c r="D4366" s="16">
        <v>31</v>
      </c>
      <c r="E4366" s="16" t="s">
        <v>29</v>
      </c>
      <c r="F4366" s="16" t="s">
        <v>146</v>
      </c>
      <c r="G4366" s="87" t="s">
        <v>334</v>
      </c>
      <c r="H4366" s="17">
        <v>81601.957543594923</v>
      </c>
      <c r="I4366" s="48" t="s">
        <v>329</v>
      </c>
    </row>
    <row r="4367" spans="2:9" x14ac:dyDescent="0.3">
      <c r="B4367" s="16" t="s">
        <v>307</v>
      </c>
      <c r="C4367" s="16" t="s">
        <v>284</v>
      </c>
      <c r="D4367" s="16">
        <v>39</v>
      </c>
      <c r="E4367" s="16" t="s">
        <v>33</v>
      </c>
      <c r="F4367" s="16" t="s">
        <v>335</v>
      </c>
      <c r="G4367" s="87" t="s">
        <v>336</v>
      </c>
      <c r="H4367" s="17">
        <v>98.202006407860111</v>
      </c>
      <c r="I4367" s="48" t="s">
        <v>337</v>
      </c>
    </row>
    <row r="4368" spans="2:9" x14ac:dyDescent="0.3">
      <c r="B4368" s="16" t="s">
        <v>307</v>
      </c>
      <c r="C4368" s="16" t="s">
        <v>284</v>
      </c>
      <c r="D4368" s="16">
        <v>45</v>
      </c>
      <c r="E4368" s="16" t="s">
        <v>35</v>
      </c>
      <c r="F4368" s="16" t="s">
        <v>160</v>
      </c>
      <c r="G4368" s="87" t="s">
        <v>338</v>
      </c>
      <c r="H4368" s="17">
        <v>9520</v>
      </c>
      <c r="I4368" s="48" t="s">
        <v>327</v>
      </c>
    </row>
    <row r="4369" spans="2:9" x14ac:dyDescent="0.3">
      <c r="B4369" s="16" t="s">
        <v>307</v>
      </c>
      <c r="C4369" s="16" t="s">
        <v>284</v>
      </c>
      <c r="D4369" s="16">
        <v>66</v>
      </c>
      <c r="E4369" s="16" t="s">
        <v>37</v>
      </c>
      <c r="F4369" s="16" t="s">
        <v>160</v>
      </c>
      <c r="G4369" s="87" t="s">
        <v>339</v>
      </c>
      <c r="H4369" s="17">
        <v>4597.6138827154155</v>
      </c>
      <c r="I4369" s="48" t="s">
        <v>327</v>
      </c>
    </row>
    <row r="4370" spans="2:9" x14ac:dyDescent="0.3">
      <c r="B4370" s="16" t="s">
        <v>307</v>
      </c>
      <c r="C4370" s="16" t="s">
        <v>284</v>
      </c>
      <c r="D4370" s="16">
        <v>67</v>
      </c>
      <c r="E4370" s="16" t="s">
        <v>39</v>
      </c>
      <c r="F4370" s="16" t="s">
        <v>160</v>
      </c>
      <c r="G4370" s="87" t="s">
        <v>340</v>
      </c>
      <c r="H4370" s="17">
        <v>4597.6138827154155</v>
      </c>
      <c r="I4370" s="48" t="s">
        <v>327</v>
      </c>
    </row>
    <row r="4371" spans="2:9" x14ac:dyDescent="0.3">
      <c r="B4371" s="16" t="s">
        <v>307</v>
      </c>
      <c r="C4371" s="16" t="s">
        <v>284</v>
      </c>
      <c r="D4371" s="16">
        <v>77</v>
      </c>
      <c r="E4371" s="16" t="s">
        <v>41</v>
      </c>
      <c r="F4371" s="16" t="s">
        <v>160</v>
      </c>
      <c r="G4371" s="87" t="s">
        <v>341</v>
      </c>
      <c r="H4371" s="17">
        <v>1725</v>
      </c>
      <c r="I4371" s="48" t="s">
        <v>342</v>
      </c>
    </row>
    <row r="4372" spans="2:9" x14ac:dyDescent="0.3">
      <c r="B4372" s="16" t="s">
        <v>307</v>
      </c>
      <c r="C4372" s="16" t="s">
        <v>284</v>
      </c>
      <c r="D4372" s="16">
        <v>87</v>
      </c>
      <c r="E4372" s="16" t="s">
        <v>43</v>
      </c>
      <c r="F4372" s="16" t="s">
        <v>160</v>
      </c>
      <c r="G4372" s="87" t="s">
        <v>343</v>
      </c>
      <c r="H4372" s="17">
        <v>3622.9549999999999</v>
      </c>
      <c r="I4372" s="48" t="s">
        <v>342</v>
      </c>
    </row>
    <row r="4373" spans="2:9" x14ac:dyDescent="0.3">
      <c r="B4373" s="16" t="s">
        <v>307</v>
      </c>
      <c r="C4373" s="16" t="s">
        <v>284</v>
      </c>
      <c r="D4373" s="16">
        <v>102</v>
      </c>
      <c r="E4373" s="16" t="s">
        <v>45</v>
      </c>
      <c r="F4373" s="16" t="s">
        <v>160</v>
      </c>
      <c r="G4373" s="87" t="s">
        <v>344</v>
      </c>
      <c r="H4373" s="17">
        <v>631.78091689865698</v>
      </c>
      <c r="I4373" s="48" t="s">
        <v>342</v>
      </c>
    </row>
    <row r="4374" spans="2:9" x14ac:dyDescent="0.3">
      <c r="B4374" s="16" t="s">
        <v>307</v>
      </c>
      <c r="C4374" s="16" t="s">
        <v>284</v>
      </c>
      <c r="D4374" s="16">
        <v>113</v>
      </c>
      <c r="E4374" s="16" t="s">
        <v>47</v>
      </c>
      <c r="F4374" s="16" t="s">
        <v>146</v>
      </c>
      <c r="G4374" s="87" t="s">
        <v>345</v>
      </c>
      <c r="H4374" s="17">
        <v>619862</v>
      </c>
      <c r="I4374" s="48" t="s">
        <v>346</v>
      </c>
    </row>
    <row r="4375" spans="2:9" x14ac:dyDescent="0.3">
      <c r="B4375" s="16" t="s">
        <v>307</v>
      </c>
      <c r="C4375" s="16" t="s">
        <v>284</v>
      </c>
      <c r="D4375" s="16">
        <v>114</v>
      </c>
      <c r="E4375" s="16" t="s">
        <v>49</v>
      </c>
      <c r="F4375" s="16" t="s">
        <v>146</v>
      </c>
      <c r="G4375" s="87" t="s">
        <v>347</v>
      </c>
      <c r="H4375" s="17">
        <v>665092</v>
      </c>
      <c r="I4375" s="48" t="s">
        <v>346</v>
      </c>
    </row>
    <row r="4376" spans="2:9" x14ac:dyDescent="0.3">
      <c r="B4376" s="16" t="s">
        <v>307</v>
      </c>
      <c r="C4376" s="16" t="s">
        <v>284</v>
      </c>
      <c r="D4376" s="16">
        <v>118</v>
      </c>
      <c r="E4376" s="16" t="s">
        <v>51</v>
      </c>
      <c r="F4376" s="16" t="s">
        <v>146</v>
      </c>
      <c r="G4376" s="87" t="s">
        <v>348</v>
      </c>
      <c r="H4376" s="17">
        <v>516535.5</v>
      </c>
      <c r="I4376" s="48" t="s">
        <v>346</v>
      </c>
    </row>
    <row r="4377" spans="2:9" x14ac:dyDescent="0.3">
      <c r="B4377" s="16" t="s">
        <v>307</v>
      </c>
      <c r="C4377" s="16" t="s">
        <v>284</v>
      </c>
      <c r="D4377" s="16">
        <v>131</v>
      </c>
      <c r="E4377" s="16" t="s">
        <v>53</v>
      </c>
      <c r="F4377" s="16" t="s">
        <v>146</v>
      </c>
      <c r="G4377" s="87" t="s">
        <v>349</v>
      </c>
      <c r="H4377" s="17">
        <v>7926.7463652519828</v>
      </c>
      <c r="I4377" s="48" t="s">
        <v>337</v>
      </c>
    </row>
    <row r="4378" spans="2:9" x14ac:dyDescent="0.3">
      <c r="B4378" s="16" t="s">
        <v>307</v>
      </c>
      <c r="C4378" s="16" t="s">
        <v>284</v>
      </c>
      <c r="D4378" s="16">
        <v>137</v>
      </c>
      <c r="E4378" s="16" t="s">
        <v>55</v>
      </c>
      <c r="F4378" s="16" t="s">
        <v>160</v>
      </c>
      <c r="G4378" s="87" t="s">
        <v>350</v>
      </c>
      <c r="H4378" s="17">
        <v>8284.3754368187456</v>
      </c>
      <c r="I4378" s="48" t="s">
        <v>351</v>
      </c>
    </row>
    <row r="4379" spans="2:9" x14ac:dyDescent="0.3">
      <c r="B4379" s="16" t="s">
        <v>307</v>
      </c>
      <c r="C4379" s="16" t="s">
        <v>284</v>
      </c>
      <c r="D4379" s="16">
        <v>143</v>
      </c>
      <c r="E4379" s="16" t="s">
        <v>57</v>
      </c>
      <c r="F4379" s="16" t="s">
        <v>335</v>
      </c>
      <c r="G4379" s="87" t="s">
        <v>352</v>
      </c>
      <c r="H4379" s="17">
        <v>2688.02</v>
      </c>
      <c r="I4379" s="48" t="s">
        <v>342</v>
      </c>
    </row>
    <row r="4380" spans="2:9" x14ac:dyDescent="0.3">
      <c r="B4380" s="16" t="s">
        <v>307</v>
      </c>
      <c r="C4380" s="16" t="s">
        <v>284</v>
      </c>
      <c r="D4380" s="16">
        <v>155</v>
      </c>
      <c r="E4380" s="16" t="s">
        <v>59</v>
      </c>
      <c r="F4380" s="16" t="s">
        <v>147</v>
      </c>
      <c r="G4380" s="87" t="s">
        <v>353</v>
      </c>
      <c r="H4380" s="17">
        <v>28487.989310548404</v>
      </c>
      <c r="I4380" s="48" t="s">
        <v>354</v>
      </c>
    </row>
    <row r="4381" spans="2:9" x14ac:dyDescent="0.3">
      <c r="B4381" s="16" t="s">
        <v>307</v>
      </c>
      <c r="C4381" s="16" t="s">
        <v>284</v>
      </c>
      <c r="D4381" s="16">
        <v>156</v>
      </c>
      <c r="E4381" s="16" t="s">
        <v>61</v>
      </c>
      <c r="F4381" s="16" t="s">
        <v>147</v>
      </c>
      <c r="G4381" s="87" t="s">
        <v>355</v>
      </c>
      <c r="H4381" s="17">
        <v>19941.592517383888</v>
      </c>
      <c r="I4381" s="48" t="s">
        <v>354</v>
      </c>
    </row>
    <row r="4382" spans="2:9" x14ac:dyDescent="0.3">
      <c r="B4382" s="16" t="s">
        <v>307</v>
      </c>
      <c r="C4382" s="16" t="s">
        <v>284</v>
      </c>
      <c r="D4382" s="16">
        <v>222</v>
      </c>
      <c r="E4382" s="16" t="s">
        <v>63</v>
      </c>
      <c r="F4382" s="16" t="s">
        <v>146</v>
      </c>
      <c r="G4382" s="87" t="s">
        <v>356</v>
      </c>
      <c r="H4382" s="17">
        <v>36304.815193597307</v>
      </c>
      <c r="I4382" s="48" t="s">
        <v>329</v>
      </c>
    </row>
    <row r="4383" spans="2:9" x14ac:dyDescent="0.3">
      <c r="B4383" s="16" t="s">
        <v>307</v>
      </c>
      <c r="C4383" s="16" t="s">
        <v>284</v>
      </c>
      <c r="D4383" s="16">
        <v>224</v>
      </c>
      <c r="E4383" s="16" t="s">
        <v>65</v>
      </c>
      <c r="F4383" s="16" t="s">
        <v>146</v>
      </c>
      <c r="G4383" s="87" t="s">
        <v>357</v>
      </c>
      <c r="H4383" s="17">
        <v>36304.815193597307</v>
      </c>
      <c r="I4383" s="48" t="s">
        <v>329</v>
      </c>
    </row>
    <row r="4384" spans="2:9" x14ac:dyDescent="0.3">
      <c r="B4384" s="16" t="s">
        <v>307</v>
      </c>
      <c r="C4384" s="16" t="s">
        <v>284</v>
      </c>
      <c r="D4384" s="16">
        <v>229</v>
      </c>
      <c r="E4384" s="16" t="s">
        <v>67</v>
      </c>
      <c r="F4384" s="16" t="s">
        <v>146</v>
      </c>
      <c r="G4384" s="87" t="s">
        <v>358</v>
      </c>
      <c r="H4384" s="17">
        <v>12607.493902889661</v>
      </c>
      <c r="I4384" s="48" t="s">
        <v>329</v>
      </c>
    </row>
    <row r="4385" spans="2:9" x14ac:dyDescent="0.3">
      <c r="B4385" s="16" t="s">
        <v>307</v>
      </c>
      <c r="C4385" s="16" t="s">
        <v>284</v>
      </c>
      <c r="D4385" s="16">
        <v>232</v>
      </c>
      <c r="E4385" s="16" t="s">
        <v>69</v>
      </c>
      <c r="F4385" s="16" t="s">
        <v>146</v>
      </c>
      <c r="G4385" s="87" t="s">
        <v>359</v>
      </c>
      <c r="H4385" s="17">
        <v>37822.481708668987</v>
      </c>
      <c r="I4385" s="48" t="s">
        <v>329</v>
      </c>
    </row>
    <row r="4386" spans="2:9" x14ac:dyDescent="0.3">
      <c r="B4386" s="16" t="s">
        <v>307</v>
      </c>
      <c r="C4386" s="16" t="s">
        <v>284</v>
      </c>
      <c r="D4386" s="16">
        <v>237</v>
      </c>
      <c r="E4386" s="16" t="s">
        <v>70</v>
      </c>
      <c r="F4386" s="16" t="s">
        <v>146</v>
      </c>
      <c r="G4386" s="87" t="s">
        <v>360</v>
      </c>
      <c r="H4386" s="17">
        <v>32549.144656328623</v>
      </c>
      <c r="I4386" s="48" t="s">
        <v>329</v>
      </c>
    </row>
    <row r="4387" spans="2:9" x14ac:dyDescent="0.3">
      <c r="B4387" s="16" t="s">
        <v>307</v>
      </c>
      <c r="C4387" s="16" t="s">
        <v>284</v>
      </c>
      <c r="D4387" s="16">
        <v>238</v>
      </c>
      <c r="E4387" s="16" t="s">
        <v>71</v>
      </c>
      <c r="F4387" s="16" t="s">
        <v>146</v>
      </c>
      <c r="G4387" s="87" t="s">
        <v>361</v>
      </c>
      <c r="H4387" s="17">
        <v>32549.144656328623</v>
      </c>
      <c r="I4387" s="48" t="s">
        <v>329</v>
      </c>
    </row>
    <row r="4388" spans="2:9" x14ac:dyDescent="0.3">
      <c r="B4388" s="16" t="s">
        <v>307</v>
      </c>
      <c r="C4388" s="16" t="s">
        <v>284</v>
      </c>
      <c r="D4388" s="16">
        <v>241</v>
      </c>
      <c r="E4388" s="16" t="s">
        <v>72</v>
      </c>
      <c r="F4388" s="16" t="s">
        <v>146</v>
      </c>
      <c r="G4388" s="87" t="s">
        <v>362</v>
      </c>
      <c r="H4388" s="17">
        <v>60090.728596299006</v>
      </c>
      <c r="I4388" s="48" t="s">
        <v>329</v>
      </c>
    </row>
    <row r="4389" spans="2:9" x14ac:dyDescent="0.3">
      <c r="B4389" s="16" t="s">
        <v>307</v>
      </c>
      <c r="C4389" s="16" t="s">
        <v>284</v>
      </c>
      <c r="D4389" s="16">
        <v>242</v>
      </c>
      <c r="E4389" s="16" t="s">
        <v>73</v>
      </c>
      <c r="F4389" s="16" t="s">
        <v>146</v>
      </c>
      <c r="G4389" s="87" t="s">
        <v>363</v>
      </c>
      <c r="H4389" s="17">
        <v>60090.728596299006</v>
      </c>
      <c r="I4389" s="48" t="s">
        <v>329</v>
      </c>
    </row>
    <row r="4390" spans="2:9" x14ac:dyDescent="0.3">
      <c r="B4390" s="16" t="s">
        <v>307</v>
      </c>
      <c r="C4390" s="16" t="s">
        <v>284</v>
      </c>
      <c r="D4390" s="16">
        <v>245</v>
      </c>
      <c r="E4390" s="16" t="s">
        <v>74</v>
      </c>
      <c r="F4390" s="16" t="s">
        <v>146</v>
      </c>
      <c r="G4390" s="87" t="s">
        <v>364</v>
      </c>
      <c r="H4390" s="17">
        <v>43008.687102621901</v>
      </c>
      <c r="I4390" s="48" t="s">
        <v>329</v>
      </c>
    </row>
    <row r="4391" spans="2:9" x14ac:dyDescent="0.3">
      <c r="B4391" s="16" t="s">
        <v>307</v>
      </c>
      <c r="C4391" s="16" t="s">
        <v>284</v>
      </c>
      <c r="D4391" s="16">
        <v>273</v>
      </c>
      <c r="E4391" s="16" t="s">
        <v>75</v>
      </c>
      <c r="F4391" s="16" t="s">
        <v>146</v>
      </c>
      <c r="G4391" s="87" t="s">
        <v>365</v>
      </c>
      <c r="H4391" s="17">
        <v>532045.27818109933</v>
      </c>
      <c r="I4391" s="48" t="s">
        <v>346</v>
      </c>
    </row>
    <row r="4392" spans="2:9" x14ac:dyDescent="0.3">
      <c r="B4392" s="16" t="s">
        <v>307</v>
      </c>
      <c r="C4392" s="16" t="s">
        <v>284</v>
      </c>
      <c r="D4392" s="16">
        <v>284</v>
      </c>
      <c r="E4392" s="16" t="s">
        <v>76</v>
      </c>
      <c r="F4392" s="16" t="s">
        <v>146</v>
      </c>
      <c r="G4392" s="87" t="s">
        <v>366</v>
      </c>
      <c r="H4392" s="17">
        <v>62594.508954478129</v>
      </c>
      <c r="I4392" s="48" t="s">
        <v>329</v>
      </c>
    </row>
    <row r="4393" spans="2:9" x14ac:dyDescent="0.3">
      <c r="B4393" s="16" t="s">
        <v>307</v>
      </c>
      <c r="C4393" s="16" t="s">
        <v>284</v>
      </c>
      <c r="D4393" s="16">
        <v>304</v>
      </c>
      <c r="E4393" s="16" t="s">
        <v>77</v>
      </c>
      <c r="F4393" s="16" t="s">
        <v>165</v>
      </c>
      <c r="G4393" s="87" t="s">
        <v>367</v>
      </c>
      <c r="H4393" s="17">
        <v>1491.1119185291211</v>
      </c>
      <c r="I4393" s="48" t="s">
        <v>368</v>
      </c>
    </row>
    <row r="4394" spans="2:9" x14ac:dyDescent="0.3">
      <c r="B4394" s="16" t="s">
        <v>307</v>
      </c>
      <c r="C4394" s="16" t="s">
        <v>284</v>
      </c>
      <c r="D4394" s="16">
        <v>305</v>
      </c>
      <c r="E4394" s="16" t="s">
        <v>78</v>
      </c>
      <c r="F4394" s="16" t="s">
        <v>165</v>
      </c>
      <c r="G4394" s="87" t="s">
        <v>369</v>
      </c>
      <c r="H4394" s="17">
        <v>10741.705465751824</v>
      </c>
      <c r="I4394" s="48" t="s">
        <v>368</v>
      </c>
    </row>
    <row r="4395" spans="2:9" x14ac:dyDescent="0.3">
      <c r="B4395" s="16" t="s">
        <v>307</v>
      </c>
      <c r="C4395" s="16" t="s">
        <v>284</v>
      </c>
      <c r="D4395" s="20">
        <v>426</v>
      </c>
      <c r="E4395" s="20" t="s">
        <v>79</v>
      </c>
      <c r="F4395" s="20" t="s">
        <v>146</v>
      </c>
      <c r="G4395" s="88" t="s">
        <v>370</v>
      </c>
      <c r="H4395" s="21">
        <v>66457.20292131562</v>
      </c>
      <c r="I4395" s="49" t="s">
        <v>329</v>
      </c>
    </row>
    <row r="4396" spans="2:9" x14ac:dyDescent="0.3">
      <c r="B4396" s="16" t="s">
        <v>307</v>
      </c>
      <c r="C4396" s="16" t="s">
        <v>201</v>
      </c>
      <c r="D4396" s="16">
        <v>4</v>
      </c>
      <c r="E4396" s="16" t="s">
        <v>5</v>
      </c>
      <c r="F4396" s="16" t="s">
        <v>160</v>
      </c>
      <c r="G4396" s="87" t="s">
        <v>326</v>
      </c>
      <c r="H4396" s="17">
        <v>4191.2153136550623</v>
      </c>
      <c r="I4396" s="48" t="s">
        <v>327</v>
      </c>
    </row>
    <row r="4397" spans="2:9" x14ac:dyDescent="0.3">
      <c r="B4397" s="16" t="s">
        <v>307</v>
      </c>
      <c r="C4397" s="16" t="s">
        <v>201</v>
      </c>
      <c r="D4397" s="16">
        <v>17</v>
      </c>
      <c r="E4397" s="16" t="s">
        <v>9</v>
      </c>
      <c r="F4397" s="16" t="s">
        <v>146</v>
      </c>
      <c r="G4397" s="87" t="s">
        <v>328</v>
      </c>
      <c r="H4397" s="17">
        <v>28167.52902951515</v>
      </c>
      <c r="I4397" s="48" t="s">
        <v>329</v>
      </c>
    </row>
    <row r="4398" spans="2:9" x14ac:dyDescent="0.3">
      <c r="B4398" s="16" t="s">
        <v>307</v>
      </c>
      <c r="C4398" s="16" t="s">
        <v>201</v>
      </c>
      <c r="D4398" s="16">
        <v>21</v>
      </c>
      <c r="E4398" s="16" t="s">
        <v>13</v>
      </c>
      <c r="F4398" s="16" t="s">
        <v>146</v>
      </c>
      <c r="G4398" s="87" t="s">
        <v>330</v>
      </c>
      <c r="H4398" s="17">
        <v>56316.552779091864</v>
      </c>
      <c r="I4398" s="48" t="s">
        <v>329</v>
      </c>
    </row>
    <row r="4399" spans="2:9" x14ac:dyDescent="0.3">
      <c r="B4399" s="16" t="s">
        <v>307</v>
      </c>
      <c r="C4399" s="16" t="s">
        <v>201</v>
      </c>
      <c r="D4399" s="16">
        <v>28</v>
      </c>
      <c r="E4399" s="16" t="s">
        <v>17</v>
      </c>
      <c r="F4399" s="16" t="s">
        <v>146</v>
      </c>
      <c r="G4399" s="87" t="s">
        <v>331</v>
      </c>
      <c r="H4399" s="17">
        <v>81769.08488250339</v>
      </c>
      <c r="I4399" s="48" t="s">
        <v>329</v>
      </c>
    </row>
    <row r="4400" spans="2:9" x14ac:dyDescent="0.3">
      <c r="B4400" s="16" t="s">
        <v>307</v>
      </c>
      <c r="C4400" s="16" t="s">
        <v>201</v>
      </c>
      <c r="D4400" s="16">
        <v>29</v>
      </c>
      <c r="E4400" s="16" t="s">
        <v>21</v>
      </c>
      <c r="F4400" s="16" t="s">
        <v>146</v>
      </c>
      <c r="G4400" s="87" t="s">
        <v>332</v>
      </c>
      <c r="H4400" s="17">
        <v>81601.957543594923</v>
      </c>
      <c r="I4400" s="48" t="s">
        <v>329</v>
      </c>
    </row>
    <row r="4401" spans="2:9" x14ac:dyDescent="0.3">
      <c r="B4401" s="16" t="s">
        <v>307</v>
      </c>
      <c r="C4401" s="16" t="s">
        <v>201</v>
      </c>
      <c r="D4401" s="16">
        <v>30</v>
      </c>
      <c r="E4401" s="16" t="s">
        <v>25</v>
      </c>
      <c r="F4401" s="16" t="s">
        <v>146</v>
      </c>
      <c r="G4401" s="87" t="s">
        <v>333</v>
      </c>
      <c r="H4401" s="17">
        <v>81936.212221411843</v>
      </c>
      <c r="I4401" s="48" t="s">
        <v>329</v>
      </c>
    </row>
    <row r="4402" spans="2:9" x14ac:dyDescent="0.3">
      <c r="B4402" s="16" t="s">
        <v>307</v>
      </c>
      <c r="C4402" s="16" t="s">
        <v>201</v>
      </c>
      <c r="D4402" s="16">
        <v>31</v>
      </c>
      <c r="E4402" s="16" t="s">
        <v>29</v>
      </c>
      <c r="F4402" s="16" t="s">
        <v>146</v>
      </c>
      <c r="G4402" s="87" t="s">
        <v>334</v>
      </c>
      <c r="H4402" s="17">
        <v>81601.957543594923</v>
      </c>
      <c r="I4402" s="48" t="s">
        <v>329</v>
      </c>
    </row>
    <row r="4403" spans="2:9" x14ac:dyDescent="0.3">
      <c r="B4403" s="16" t="s">
        <v>307</v>
      </c>
      <c r="C4403" s="16" t="s">
        <v>201</v>
      </c>
      <c r="D4403" s="16">
        <v>39</v>
      </c>
      <c r="E4403" s="16" t="s">
        <v>33</v>
      </c>
      <c r="F4403" s="16" t="s">
        <v>335</v>
      </c>
      <c r="G4403" s="87" t="s">
        <v>336</v>
      </c>
      <c r="H4403" s="17">
        <v>98.202006407860111</v>
      </c>
      <c r="I4403" s="48" t="s">
        <v>337</v>
      </c>
    </row>
    <row r="4404" spans="2:9" x14ac:dyDescent="0.3">
      <c r="B4404" s="16" t="s">
        <v>307</v>
      </c>
      <c r="C4404" s="16" t="s">
        <v>201</v>
      </c>
      <c r="D4404" s="16">
        <v>45</v>
      </c>
      <c r="E4404" s="16" t="s">
        <v>35</v>
      </c>
      <c r="F4404" s="16" t="s">
        <v>160</v>
      </c>
      <c r="G4404" s="87" t="s">
        <v>338</v>
      </c>
      <c r="H4404" s="17">
        <v>9520</v>
      </c>
      <c r="I4404" s="48" t="s">
        <v>327</v>
      </c>
    </row>
    <row r="4405" spans="2:9" x14ac:dyDescent="0.3">
      <c r="B4405" s="16" t="s">
        <v>307</v>
      </c>
      <c r="C4405" s="16" t="s">
        <v>201</v>
      </c>
      <c r="D4405" s="16">
        <v>66</v>
      </c>
      <c r="E4405" s="16" t="s">
        <v>37</v>
      </c>
      <c r="F4405" s="16" t="s">
        <v>160</v>
      </c>
      <c r="G4405" s="87" t="s">
        <v>339</v>
      </c>
      <c r="H4405" s="17">
        <v>4597.6138827154155</v>
      </c>
      <c r="I4405" s="48" t="s">
        <v>327</v>
      </c>
    </row>
    <row r="4406" spans="2:9" x14ac:dyDescent="0.3">
      <c r="B4406" s="16" t="s">
        <v>307</v>
      </c>
      <c r="C4406" s="16" t="s">
        <v>201</v>
      </c>
      <c r="D4406" s="16">
        <v>67</v>
      </c>
      <c r="E4406" s="16" t="s">
        <v>39</v>
      </c>
      <c r="F4406" s="16" t="s">
        <v>160</v>
      </c>
      <c r="G4406" s="87" t="s">
        <v>340</v>
      </c>
      <c r="H4406" s="17">
        <v>4597.6138827154155</v>
      </c>
      <c r="I4406" s="48" t="s">
        <v>327</v>
      </c>
    </row>
    <row r="4407" spans="2:9" x14ac:dyDescent="0.3">
      <c r="B4407" s="16" t="s">
        <v>307</v>
      </c>
      <c r="C4407" s="16" t="s">
        <v>201</v>
      </c>
      <c r="D4407" s="16">
        <v>77</v>
      </c>
      <c r="E4407" s="16" t="s">
        <v>41</v>
      </c>
      <c r="F4407" s="16" t="s">
        <v>160</v>
      </c>
      <c r="G4407" s="87" t="s">
        <v>341</v>
      </c>
      <c r="H4407" s="17">
        <v>1725</v>
      </c>
      <c r="I4407" s="48" t="s">
        <v>342</v>
      </c>
    </row>
    <row r="4408" spans="2:9" x14ac:dyDescent="0.3">
      <c r="B4408" s="16" t="s">
        <v>307</v>
      </c>
      <c r="C4408" s="16" t="s">
        <v>201</v>
      </c>
      <c r="D4408" s="16">
        <v>87</v>
      </c>
      <c r="E4408" s="16" t="s">
        <v>43</v>
      </c>
      <c r="F4408" s="16" t="s">
        <v>160</v>
      </c>
      <c r="G4408" s="87" t="s">
        <v>343</v>
      </c>
      <c r="H4408" s="17">
        <v>3622.9549999999999</v>
      </c>
      <c r="I4408" s="48" t="s">
        <v>342</v>
      </c>
    </row>
    <row r="4409" spans="2:9" x14ac:dyDescent="0.3">
      <c r="B4409" s="16" t="s">
        <v>307</v>
      </c>
      <c r="C4409" s="16" t="s">
        <v>201</v>
      </c>
      <c r="D4409" s="16">
        <v>102</v>
      </c>
      <c r="E4409" s="16" t="s">
        <v>45</v>
      </c>
      <c r="F4409" s="16" t="s">
        <v>160</v>
      </c>
      <c r="G4409" s="87" t="s">
        <v>344</v>
      </c>
      <c r="H4409" s="17">
        <v>631.78091689865698</v>
      </c>
      <c r="I4409" s="48" t="s">
        <v>342</v>
      </c>
    </row>
    <row r="4410" spans="2:9" x14ac:dyDescent="0.3">
      <c r="B4410" s="16" t="s">
        <v>307</v>
      </c>
      <c r="C4410" s="16" t="s">
        <v>201</v>
      </c>
      <c r="D4410" s="16">
        <v>113</v>
      </c>
      <c r="E4410" s="16" t="s">
        <v>47</v>
      </c>
      <c r="F4410" s="16" t="s">
        <v>146</v>
      </c>
      <c r="G4410" s="87" t="s">
        <v>345</v>
      </c>
      <c r="H4410" s="17">
        <v>619862</v>
      </c>
      <c r="I4410" s="48" t="s">
        <v>346</v>
      </c>
    </row>
    <row r="4411" spans="2:9" x14ac:dyDescent="0.3">
      <c r="B4411" s="16" t="s">
        <v>307</v>
      </c>
      <c r="C4411" s="16" t="s">
        <v>201</v>
      </c>
      <c r="D4411" s="16">
        <v>114</v>
      </c>
      <c r="E4411" s="16" t="s">
        <v>49</v>
      </c>
      <c r="F4411" s="16" t="s">
        <v>146</v>
      </c>
      <c r="G4411" s="87" t="s">
        <v>347</v>
      </c>
      <c r="H4411" s="17">
        <v>665092</v>
      </c>
      <c r="I4411" s="48" t="s">
        <v>346</v>
      </c>
    </row>
    <row r="4412" spans="2:9" x14ac:dyDescent="0.3">
      <c r="B4412" s="16" t="s">
        <v>307</v>
      </c>
      <c r="C4412" s="16" t="s">
        <v>201</v>
      </c>
      <c r="D4412" s="16">
        <v>118</v>
      </c>
      <c r="E4412" s="16" t="s">
        <v>51</v>
      </c>
      <c r="F4412" s="16" t="s">
        <v>146</v>
      </c>
      <c r="G4412" s="87" t="s">
        <v>348</v>
      </c>
      <c r="H4412" s="17">
        <v>516535.5</v>
      </c>
      <c r="I4412" s="48" t="s">
        <v>346</v>
      </c>
    </row>
    <row r="4413" spans="2:9" x14ac:dyDescent="0.3">
      <c r="B4413" s="16" t="s">
        <v>307</v>
      </c>
      <c r="C4413" s="16" t="s">
        <v>201</v>
      </c>
      <c r="D4413" s="16">
        <v>131</v>
      </c>
      <c r="E4413" s="16" t="s">
        <v>53</v>
      </c>
      <c r="F4413" s="16" t="s">
        <v>146</v>
      </c>
      <c r="G4413" s="87" t="s">
        <v>349</v>
      </c>
      <c r="H4413" s="17">
        <v>7926.7463652519828</v>
      </c>
      <c r="I4413" s="48" t="s">
        <v>337</v>
      </c>
    </row>
    <row r="4414" spans="2:9" x14ac:dyDescent="0.3">
      <c r="B4414" s="16" t="s">
        <v>307</v>
      </c>
      <c r="C4414" s="16" t="s">
        <v>201</v>
      </c>
      <c r="D4414" s="16">
        <v>137</v>
      </c>
      <c r="E4414" s="16" t="s">
        <v>55</v>
      </c>
      <c r="F4414" s="16" t="s">
        <v>160</v>
      </c>
      <c r="G4414" s="87" t="s">
        <v>350</v>
      </c>
      <c r="H4414" s="17">
        <v>8284.3754368187456</v>
      </c>
      <c r="I4414" s="48" t="s">
        <v>351</v>
      </c>
    </row>
    <row r="4415" spans="2:9" x14ac:dyDescent="0.3">
      <c r="B4415" s="16" t="s">
        <v>307</v>
      </c>
      <c r="C4415" s="16" t="s">
        <v>201</v>
      </c>
      <c r="D4415" s="16">
        <v>143</v>
      </c>
      <c r="E4415" s="16" t="s">
        <v>57</v>
      </c>
      <c r="F4415" s="16" t="s">
        <v>335</v>
      </c>
      <c r="G4415" s="87" t="s">
        <v>352</v>
      </c>
      <c r="H4415" s="17">
        <v>2688.02</v>
      </c>
      <c r="I4415" s="48" t="s">
        <v>342</v>
      </c>
    </row>
    <row r="4416" spans="2:9" x14ac:dyDescent="0.3">
      <c r="B4416" s="16" t="s">
        <v>307</v>
      </c>
      <c r="C4416" s="16" t="s">
        <v>201</v>
      </c>
      <c r="D4416" s="16">
        <v>155</v>
      </c>
      <c r="E4416" s="16" t="s">
        <v>59</v>
      </c>
      <c r="F4416" s="16" t="s">
        <v>147</v>
      </c>
      <c r="G4416" s="87" t="s">
        <v>353</v>
      </c>
      <c r="H4416" s="17">
        <v>28487.989310548404</v>
      </c>
      <c r="I4416" s="48" t="s">
        <v>354</v>
      </c>
    </row>
    <row r="4417" spans="2:9" x14ac:dyDescent="0.3">
      <c r="B4417" s="16" t="s">
        <v>307</v>
      </c>
      <c r="C4417" s="16" t="s">
        <v>201</v>
      </c>
      <c r="D4417" s="16">
        <v>156</v>
      </c>
      <c r="E4417" s="16" t="s">
        <v>61</v>
      </c>
      <c r="F4417" s="16" t="s">
        <v>147</v>
      </c>
      <c r="G4417" s="87" t="s">
        <v>355</v>
      </c>
      <c r="H4417" s="17">
        <v>19941.592517383888</v>
      </c>
      <c r="I4417" s="48" t="s">
        <v>354</v>
      </c>
    </row>
    <row r="4418" spans="2:9" x14ac:dyDescent="0.3">
      <c r="B4418" s="16" t="s">
        <v>307</v>
      </c>
      <c r="C4418" s="16" t="s">
        <v>201</v>
      </c>
      <c r="D4418" s="16">
        <v>222</v>
      </c>
      <c r="E4418" s="16" t="s">
        <v>63</v>
      </c>
      <c r="F4418" s="16" t="s">
        <v>146</v>
      </c>
      <c r="G4418" s="87" t="s">
        <v>356</v>
      </c>
      <c r="H4418" s="17">
        <v>36304.815193597307</v>
      </c>
      <c r="I4418" s="48" t="s">
        <v>329</v>
      </c>
    </row>
    <row r="4419" spans="2:9" x14ac:dyDescent="0.3">
      <c r="B4419" s="16" t="s">
        <v>307</v>
      </c>
      <c r="C4419" s="16" t="s">
        <v>201</v>
      </c>
      <c r="D4419" s="16">
        <v>224</v>
      </c>
      <c r="E4419" s="16" t="s">
        <v>65</v>
      </c>
      <c r="F4419" s="16" t="s">
        <v>146</v>
      </c>
      <c r="G4419" s="87" t="s">
        <v>357</v>
      </c>
      <c r="H4419" s="17">
        <v>36304.815193597307</v>
      </c>
      <c r="I4419" s="48" t="s">
        <v>329</v>
      </c>
    </row>
    <row r="4420" spans="2:9" x14ac:dyDescent="0.3">
      <c r="B4420" s="16" t="s">
        <v>307</v>
      </c>
      <c r="C4420" s="16" t="s">
        <v>201</v>
      </c>
      <c r="D4420" s="16">
        <v>229</v>
      </c>
      <c r="E4420" s="16" t="s">
        <v>67</v>
      </c>
      <c r="F4420" s="16" t="s">
        <v>146</v>
      </c>
      <c r="G4420" s="87" t="s">
        <v>358</v>
      </c>
      <c r="H4420" s="17">
        <v>17162.162465138812</v>
      </c>
      <c r="I4420" s="48" t="s">
        <v>329</v>
      </c>
    </row>
    <row r="4421" spans="2:9" x14ac:dyDescent="0.3">
      <c r="B4421" s="16" t="s">
        <v>307</v>
      </c>
      <c r="C4421" s="16" t="s">
        <v>201</v>
      </c>
      <c r="D4421" s="16">
        <v>232</v>
      </c>
      <c r="E4421" s="16" t="s">
        <v>69</v>
      </c>
      <c r="F4421" s="16" t="s">
        <v>146</v>
      </c>
      <c r="G4421" s="87" t="s">
        <v>359</v>
      </c>
      <c r="H4421" s="17">
        <v>41312.375909955554</v>
      </c>
      <c r="I4421" s="48" t="s">
        <v>329</v>
      </c>
    </row>
    <row r="4422" spans="2:9" x14ac:dyDescent="0.3">
      <c r="B4422" s="16" t="s">
        <v>307</v>
      </c>
      <c r="C4422" s="16" t="s">
        <v>201</v>
      </c>
      <c r="D4422" s="16">
        <v>237</v>
      </c>
      <c r="E4422" s="16" t="s">
        <v>70</v>
      </c>
      <c r="F4422" s="16" t="s">
        <v>146</v>
      </c>
      <c r="G4422" s="87" t="s">
        <v>360</v>
      </c>
      <c r="H4422" s="17">
        <v>32549.144656328623</v>
      </c>
      <c r="I4422" s="48" t="s">
        <v>329</v>
      </c>
    </row>
    <row r="4423" spans="2:9" x14ac:dyDescent="0.3">
      <c r="B4423" s="16" t="s">
        <v>307</v>
      </c>
      <c r="C4423" s="16" t="s">
        <v>201</v>
      </c>
      <c r="D4423" s="16">
        <v>238</v>
      </c>
      <c r="E4423" s="16" t="s">
        <v>71</v>
      </c>
      <c r="F4423" s="16" t="s">
        <v>146</v>
      </c>
      <c r="G4423" s="87" t="s">
        <v>361</v>
      </c>
      <c r="H4423" s="17">
        <v>32549.144656328623</v>
      </c>
      <c r="I4423" s="48" t="s">
        <v>329</v>
      </c>
    </row>
    <row r="4424" spans="2:9" x14ac:dyDescent="0.3">
      <c r="B4424" s="16" t="s">
        <v>307</v>
      </c>
      <c r="C4424" s="16" t="s">
        <v>201</v>
      </c>
      <c r="D4424" s="16">
        <v>241</v>
      </c>
      <c r="E4424" s="16" t="s">
        <v>72</v>
      </c>
      <c r="F4424" s="16" t="s">
        <v>146</v>
      </c>
      <c r="G4424" s="87" t="s">
        <v>362</v>
      </c>
      <c r="H4424" s="17">
        <v>60090.728596299006</v>
      </c>
      <c r="I4424" s="48" t="s">
        <v>329</v>
      </c>
    </row>
    <row r="4425" spans="2:9" x14ac:dyDescent="0.3">
      <c r="B4425" s="16" t="s">
        <v>307</v>
      </c>
      <c r="C4425" s="16" t="s">
        <v>201</v>
      </c>
      <c r="D4425" s="16">
        <v>242</v>
      </c>
      <c r="E4425" s="16" t="s">
        <v>73</v>
      </c>
      <c r="F4425" s="16" t="s">
        <v>146</v>
      </c>
      <c r="G4425" s="87" t="s">
        <v>363</v>
      </c>
      <c r="H4425" s="17">
        <v>112521.88308329025</v>
      </c>
      <c r="I4425" s="48" t="s">
        <v>329</v>
      </c>
    </row>
    <row r="4426" spans="2:9" x14ac:dyDescent="0.3">
      <c r="B4426" s="16" t="s">
        <v>307</v>
      </c>
      <c r="C4426" s="16" t="s">
        <v>201</v>
      </c>
      <c r="D4426" s="16">
        <v>245</v>
      </c>
      <c r="E4426" s="16" t="s">
        <v>74</v>
      </c>
      <c r="F4426" s="16" t="s">
        <v>146</v>
      </c>
      <c r="G4426" s="87" t="s">
        <v>364</v>
      </c>
      <c r="H4426" s="17">
        <v>43008.687102621901</v>
      </c>
      <c r="I4426" s="48" t="s">
        <v>329</v>
      </c>
    </row>
    <row r="4427" spans="2:9" x14ac:dyDescent="0.3">
      <c r="B4427" s="16" t="s">
        <v>307</v>
      </c>
      <c r="C4427" s="16" t="s">
        <v>201</v>
      </c>
      <c r="D4427" s="16">
        <v>273</v>
      </c>
      <c r="E4427" s="16" t="s">
        <v>75</v>
      </c>
      <c r="F4427" s="16" t="s">
        <v>146</v>
      </c>
      <c r="G4427" s="87" t="s">
        <v>365</v>
      </c>
      <c r="H4427" s="17">
        <v>532045.27818109933</v>
      </c>
      <c r="I4427" s="48" t="s">
        <v>346</v>
      </c>
    </row>
    <row r="4428" spans="2:9" x14ac:dyDescent="0.3">
      <c r="B4428" s="16" t="s">
        <v>307</v>
      </c>
      <c r="C4428" s="16" t="s">
        <v>201</v>
      </c>
      <c r="D4428" s="16">
        <v>284</v>
      </c>
      <c r="E4428" s="16" t="s">
        <v>76</v>
      </c>
      <c r="F4428" s="16" t="s">
        <v>146</v>
      </c>
      <c r="G4428" s="87" t="s">
        <v>366</v>
      </c>
      <c r="H4428" s="17">
        <v>62594.508954478129</v>
      </c>
      <c r="I4428" s="48" t="s">
        <v>329</v>
      </c>
    </row>
    <row r="4429" spans="2:9" x14ac:dyDescent="0.3">
      <c r="B4429" s="16" t="s">
        <v>307</v>
      </c>
      <c r="C4429" s="16" t="s">
        <v>201</v>
      </c>
      <c r="D4429" s="16">
        <v>304</v>
      </c>
      <c r="E4429" s="16" t="s">
        <v>77</v>
      </c>
      <c r="F4429" s="16" t="s">
        <v>165</v>
      </c>
      <c r="G4429" s="87" t="s">
        <v>367</v>
      </c>
      <c r="H4429" s="17">
        <v>1491.1119185291211</v>
      </c>
      <c r="I4429" s="48" t="s">
        <v>368</v>
      </c>
    </row>
    <row r="4430" spans="2:9" x14ac:dyDescent="0.3">
      <c r="B4430" s="16" t="s">
        <v>307</v>
      </c>
      <c r="C4430" s="16" t="s">
        <v>201</v>
      </c>
      <c r="D4430" s="16">
        <v>305</v>
      </c>
      <c r="E4430" s="16" t="s">
        <v>78</v>
      </c>
      <c r="F4430" s="16" t="s">
        <v>165</v>
      </c>
      <c r="G4430" s="87" t="s">
        <v>369</v>
      </c>
      <c r="H4430" s="17">
        <v>10741.705465751824</v>
      </c>
      <c r="I4430" s="48" t="s">
        <v>368</v>
      </c>
    </row>
    <row r="4431" spans="2:9" x14ac:dyDescent="0.3">
      <c r="B4431" s="16" t="s">
        <v>307</v>
      </c>
      <c r="C4431" s="16" t="s">
        <v>201</v>
      </c>
      <c r="D4431" s="20">
        <v>426</v>
      </c>
      <c r="E4431" s="20" t="s">
        <v>79</v>
      </c>
      <c r="F4431" s="20" t="s">
        <v>146</v>
      </c>
      <c r="G4431" s="88" t="s">
        <v>370</v>
      </c>
      <c r="H4431" s="21">
        <v>66457.20292131562</v>
      </c>
      <c r="I4431" s="49" t="s">
        <v>329</v>
      </c>
    </row>
    <row r="4432" spans="2:9" x14ac:dyDescent="0.3">
      <c r="B4432" s="16" t="s">
        <v>307</v>
      </c>
      <c r="C4432" s="16" t="s">
        <v>203</v>
      </c>
      <c r="D4432" s="16">
        <v>4</v>
      </c>
      <c r="E4432" s="16" t="s">
        <v>5</v>
      </c>
      <c r="F4432" s="16" t="s">
        <v>160</v>
      </c>
      <c r="G4432" s="87" t="s">
        <v>326</v>
      </c>
      <c r="H4432" s="17">
        <v>4191.2153136550623</v>
      </c>
      <c r="I4432" s="48" t="s">
        <v>327</v>
      </c>
    </row>
    <row r="4433" spans="2:9" x14ac:dyDescent="0.3">
      <c r="B4433" s="16" t="s">
        <v>307</v>
      </c>
      <c r="C4433" s="16" t="s">
        <v>203</v>
      </c>
      <c r="D4433" s="16">
        <v>17</v>
      </c>
      <c r="E4433" s="16" t="s">
        <v>9</v>
      </c>
      <c r="F4433" s="16" t="s">
        <v>146</v>
      </c>
      <c r="G4433" s="87" t="s">
        <v>328</v>
      </c>
      <c r="H4433" s="17">
        <v>53831.277700851184</v>
      </c>
      <c r="I4433" s="48" t="s">
        <v>329</v>
      </c>
    </row>
    <row r="4434" spans="2:9" x14ac:dyDescent="0.3">
      <c r="B4434" s="16" t="s">
        <v>307</v>
      </c>
      <c r="C4434" s="16" t="s">
        <v>203</v>
      </c>
      <c r="D4434" s="16">
        <v>21</v>
      </c>
      <c r="E4434" s="16" t="s">
        <v>13</v>
      </c>
      <c r="F4434" s="16" t="s">
        <v>146</v>
      </c>
      <c r="G4434" s="87" t="s">
        <v>330</v>
      </c>
      <c r="H4434" s="17">
        <v>61791.045584129191</v>
      </c>
      <c r="I4434" s="48" t="s">
        <v>329</v>
      </c>
    </row>
    <row r="4435" spans="2:9" x14ac:dyDescent="0.3">
      <c r="B4435" s="16" t="s">
        <v>307</v>
      </c>
      <c r="C4435" s="16" t="s">
        <v>203</v>
      </c>
      <c r="D4435" s="16">
        <v>28</v>
      </c>
      <c r="E4435" s="16" t="s">
        <v>17</v>
      </c>
      <c r="F4435" s="16" t="s">
        <v>146</v>
      </c>
      <c r="G4435" s="87" t="s">
        <v>331</v>
      </c>
      <c r="H4435" s="17">
        <v>68371.982130976452</v>
      </c>
      <c r="I4435" s="48" t="s">
        <v>329</v>
      </c>
    </row>
    <row r="4436" spans="2:9" x14ac:dyDescent="0.3">
      <c r="B4436" s="16" t="s">
        <v>307</v>
      </c>
      <c r="C4436" s="16" t="s">
        <v>203</v>
      </c>
      <c r="D4436" s="16">
        <v>29</v>
      </c>
      <c r="E4436" s="16" t="s">
        <v>21</v>
      </c>
      <c r="F4436" s="16" t="s">
        <v>146</v>
      </c>
      <c r="G4436" s="87" t="s">
        <v>332</v>
      </c>
      <c r="H4436" s="17">
        <v>68371.982130976452</v>
      </c>
      <c r="I4436" s="48" t="s">
        <v>329</v>
      </c>
    </row>
    <row r="4437" spans="2:9" x14ac:dyDescent="0.3">
      <c r="B4437" s="16" t="s">
        <v>307</v>
      </c>
      <c r="C4437" s="16" t="s">
        <v>203</v>
      </c>
      <c r="D4437" s="16">
        <v>30</v>
      </c>
      <c r="E4437" s="16" t="s">
        <v>25</v>
      </c>
      <c r="F4437" s="16" t="s">
        <v>146</v>
      </c>
      <c r="G4437" s="87" t="s">
        <v>333</v>
      </c>
      <c r="H4437" s="17">
        <v>68371.982130976452</v>
      </c>
      <c r="I4437" s="48" t="s">
        <v>329</v>
      </c>
    </row>
    <row r="4438" spans="2:9" x14ac:dyDescent="0.3">
      <c r="B4438" s="16" t="s">
        <v>307</v>
      </c>
      <c r="C4438" s="16" t="s">
        <v>203</v>
      </c>
      <c r="D4438" s="16">
        <v>31</v>
      </c>
      <c r="E4438" s="16" t="s">
        <v>29</v>
      </c>
      <c r="F4438" s="16" t="s">
        <v>146</v>
      </c>
      <c r="G4438" s="87" t="s">
        <v>334</v>
      </c>
      <c r="H4438" s="17">
        <v>68371.982130976452</v>
      </c>
      <c r="I4438" s="48" t="s">
        <v>329</v>
      </c>
    </row>
    <row r="4439" spans="2:9" x14ac:dyDescent="0.3">
      <c r="B4439" s="16" t="s">
        <v>307</v>
      </c>
      <c r="C4439" s="16" t="s">
        <v>203</v>
      </c>
      <c r="D4439" s="16">
        <v>39</v>
      </c>
      <c r="E4439" s="16" t="s">
        <v>33</v>
      </c>
      <c r="F4439" s="16" t="s">
        <v>335</v>
      </c>
      <c r="G4439" s="87" t="s">
        <v>336</v>
      </c>
      <c r="H4439" s="17">
        <v>98.202006407860111</v>
      </c>
      <c r="I4439" s="48" t="s">
        <v>337</v>
      </c>
    </row>
    <row r="4440" spans="2:9" x14ac:dyDescent="0.3">
      <c r="B4440" s="16" t="s">
        <v>307</v>
      </c>
      <c r="C4440" s="16" t="s">
        <v>203</v>
      </c>
      <c r="D4440" s="16">
        <v>45</v>
      </c>
      <c r="E4440" s="16" t="s">
        <v>35</v>
      </c>
      <c r="F4440" s="16" t="s">
        <v>160</v>
      </c>
      <c r="G4440" s="87" t="s">
        <v>338</v>
      </c>
      <c r="H4440" s="17">
        <v>9520</v>
      </c>
      <c r="I4440" s="48" t="s">
        <v>327</v>
      </c>
    </row>
    <row r="4441" spans="2:9" x14ac:dyDescent="0.3">
      <c r="B4441" s="16" t="s">
        <v>307</v>
      </c>
      <c r="C4441" s="16" t="s">
        <v>203</v>
      </c>
      <c r="D4441" s="16">
        <v>66</v>
      </c>
      <c r="E4441" s="16" t="s">
        <v>37</v>
      </c>
      <c r="F4441" s="16" t="s">
        <v>160</v>
      </c>
      <c r="G4441" s="87" t="s">
        <v>339</v>
      </c>
      <c r="H4441" s="17">
        <v>4597.6138827154155</v>
      </c>
      <c r="I4441" s="48" t="s">
        <v>327</v>
      </c>
    </row>
    <row r="4442" spans="2:9" x14ac:dyDescent="0.3">
      <c r="B4442" s="16" t="s">
        <v>307</v>
      </c>
      <c r="C4442" s="16" t="s">
        <v>203</v>
      </c>
      <c r="D4442" s="16">
        <v>67</v>
      </c>
      <c r="E4442" s="16" t="s">
        <v>39</v>
      </c>
      <c r="F4442" s="16" t="s">
        <v>160</v>
      </c>
      <c r="G4442" s="87" t="s">
        <v>340</v>
      </c>
      <c r="H4442" s="17">
        <v>4597.6138827154155</v>
      </c>
      <c r="I4442" s="48" t="s">
        <v>327</v>
      </c>
    </row>
    <row r="4443" spans="2:9" x14ac:dyDescent="0.3">
      <c r="B4443" s="16" t="s">
        <v>307</v>
      </c>
      <c r="C4443" s="16" t="s">
        <v>203</v>
      </c>
      <c r="D4443" s="16">
        <v>77</v>
      </c>
      <c r="E4443" s="16" t="s">
        <v>41</v>
      </c>
      <c r="F4443" s="16" t="s">
        <v>160</v>
      </c>
      <c r="G4443" s="87" t="s">
        <v>341</v>
      </c>
      <c r="H4443" s="17">
        <v>1725</v>
      </c>
      <c r="I4443" s="48" t="s">
        <v>342</v>
      </c>
    </row>
    <row r="4444" spans="2:9" x14ac:dyDescent="0.3">
      <c r="B4444" s="16" t="s">
        <v>307</v>
      </c>
      <c r="C4444" s="16" t="s">
        <v>203</v>
      </c>
      <c r="D4444" s="16">
        <v>87</v>
      </c>
      <c r="E4444" s="16" t="s">
        <v>43</v>
      </c>
      <c r="F4444" s="16" t="s">
        <v>160</v>
      </c>
      <c r="G4444" s="87" t="s">
        <v>343</v>
      </c>
      <c r="H4444" s="17">
        <v>3622.9549999999999</v>
      </c>
      <c r="I4444" s="48" t="s">
        <v>342</v>
      </c>
    </row>
    <row r="4445" spans="2:9" x14ac:dyDescent="0.3">
      <c r="B4445" s="16" t="s">
        <v>307</v>
      </c>
      <c r="C4445" s="16" t="s">
        <v>203</v>
      </c>
      <c r="D4445" s="16">
        <v>102</v>
      </c>
      <c r="E4445" s="16" t="s">
        <v>45</v>
      </c>
      <c r="F4445" s="16" t="s">
        <v>160</v>
      </c>
      <c r="G4445" s="87" t="s">
        <v>344</v>
      </c>
      <c r="H4445" s="17">
        <v>631.78091689865698</v>
      </c>
      <c r="I4445" s="48" t="s">
        <v>342</v>
      </c>
    </row>
    <row r="4446" spans="2:9" x14ac:dyDescent="0.3">
      <c r="B4446" s="16" t="s">
        <v>307</v>
      </c>
      <c r="C4446" s="16" t="s">
        <v>203</v>
      </c>
      <c r="D4446" s="16">
        <v>113</v>
      </c>
      <c r="E4446" s="16" t="s">
        <v>47</v>
      </c>
      <c r="F4446" s="16" t="s">
        <v>146</v>
      </c>
      <c r="G4446" s="87" t="s">
        <v>345</v>
      </c>
      <c r="H4446" s="17">
        <v>619862</v>
      </c>
      <c r="I4446" s="48" t="s">
        <v>346</v>
      </c>
    </row>
    <row r="4447" spans="2:9" x14ac:dyDescent="0.3">
      <c r="B4447" s="16" t="s">
        <v>307</v>
      </c>
      <c r="C4447" s="16" t="s">
        <v>203</v>
      </c>
      <c r="D4447" s="16">
        <v>114</v>
      </c>
      <c r="E4447" s="16" t="s">
        <v>49</v>
      </c>
      <c r="F4447" s="16" t="s">
        <v>146</v>
      </c>
      <c r="G4447" s="87" t="s">
        <v>347</v>
      </c>
      <c r="H4447" s="17">
        <v>665092</v>
      </c>
      <c r="I4447" s="48" t="s">
        <v>346</v>
      </c>
    </row>
    <row r="4448" spans="2:9" x14ac:dyDescent="0.3">
      <c r="B4448" s="16" t="s">
        <v>307</v>
      </c>
      <c r="C4448" s="16" t="s">
        <v>203</v>
      </c>
      <c r="D4448" s="16">
        <v>118</v>
      </c>
      <c r="E4448" s="16" t="s">
        <v>51</v>
      </c>
      <c r="F4448" s="16" t="s">
        <v>146</v>
      </c>
      <c r="G4448" s="87" t="s">
        <v>348</v>
      </c>
      <c r="H4448" s="17">
        <v>516535.5</v>
      </c>
      <c r="I4448" s="48" t="s">
        <v>346</v>
      </c>
    </row>
    <row r="4449" spans="2:9" x14ac:dyDescent="0.3">
      <c r="B4449" s="16" t="s">
        <v>307</v>
      </c>
      <c r="C4449" s="16" t="s">
        <v>203</v>
      </c>
      <c r="D4449" s="16">
        <v>131</v>
      </c>
      <c r="E4449" s="16" t="s">
        <v>53</v>
      </c>
      <c r="F4449" s="16" t="s">
        <v>146</v>
      </c>
      <c r="G4449" s="87" t="s">
        <v>349</v>
      </c>
      <c r="H4449" s="17">
        <v>8106.4390986043773</v>
      </c>
      <c r="I4449" s="48" t="s">
        <v>337</v>
      </c>
    </row>
    <row r="4450" spans="2:9" x14ac:dyDescent="0.3">
      <c r="B4450" s="16" t="s">
        <v>307</v>
      </c>
      <c r="C4450" s="16" t="s">
        <v>203</v>
      </c>
      <c r="D4450" s="16">
        <v>137</v>
      </c>
      <c r="E4450" s="16" t="s">
        <v>55</v>
      </c>
      <c r="F4450" s="16" t="s">
        <v>160</v>
      </c>
      <c r="G4450" s="87" t="s">
        <v>350</v>
      </c>
      <c r="H4450" s="17">
        <v>8284.3754368187456</v>
      </c>
      <c r="I4450" s="48" t="s">
        <v>351</v>
      </c>
    </row>
    <row r="4451" spans="2:9" x14ac:dyDescent="0.3">
      <c r="B4451" s="16" t="s">
        <v>307</v>
      </c>
      <c r="C4451" s="16" t="s">
        <v>203</v>
      </c>
      <c r="D4451" s="16">
        <v>143</v>
      </c>
      <c r="E4451" s="16" t="s">
        <v>57</v>
      </c>
      <c r="F4451" s="16" t="s">
        <v>335</v>
      </c>
      <c r="G4451" s="87" t="s">
        <v>352</v>
      </c>
      <c r="H4451" s="17">
        <v>2688.02</v>
      </c>
      <c r="I4451" s="48" t="s">
        <v>342</v>
      </c>
    </row>
    <row r="4452" spans="2:9" x14ac:dyDescent="0.3">
      <c r="B4452" s="16" t="s">
        <v>307</v>
      </c>
      <c r="C4452" s="16" t="s">
        <v>203</v>
      </c>
      <c r="D4452" s="16">
        <v>155</v>
      </c>
      <c r="E4452" s="16" t="s">
        <v>59</v>
      </c>
      <c r="F4452" s="16" t="s">
        <v>147</v>
      </c>
      <c r="G4452" s="87" t="s">
        <v>353</v>
      </c>
      <c r="H4452" s="17">
        <v>28487.989310548404</v>
      </c>
      <c r="I4452" s="48" t="s">
        <v>354</v>
      </c>
    </row>
    <row r="4453" spans="2:9" x14ac:dyDescent="0.3">
      <c r="B4453" s="16" t="s">
        <v>307</v>
      </c>
      <c r="C4453" s="16" t="s">
        <v>203</v>
      </c>
      <c r="D4453" s="16">
        <v>156</v>
      </c>
      <c r="E4453" s="16" t="s">
        <v>61</v>
      </c>
      <c r="F4453" s="16" t="s">
        <v>147</v>
      </c>
      <c r="G4453" s="87" t="s">
        <v>355</v>
      </c>
      <c r="H4453" s="17">
        <v>19941.592517383888</v>
      </c>
      <c r="I4453" s="48" t="s">
        <v>354</v>
      </c>
    </row>
    <row r="4454" spans="2:9" x14ac:dyDescent="0.3">
      <c r="B4454" s="16" t="s">
        <v>307</v>
      </c>
      <c r="C4454" s="16" t="s">
        <v>203</v>
      </c>
      <c r="D4454" s="16">
        <v>222</v>
      </c>
      <c r="E4454" s="16" t="s">
        <v>63</v>
      </c>
      <c r="F4454" s="16" t="s">
        <v>146</v>
      </c>
      <c r="G4454" s="87" t="s">
        <v>356</v>
      </c>
      <c r="H4454" s="17">
        <v>39109.049194757943</v>
      </c>
      <c r="I4454" s="48" t="s">
        <v>329</v>
      </c>
    </row>
    <row r="4455" spans="2:9" x14ac:dyDescent="0.3">
      <c r="B4455" s="16" t="s">
        <v>307</v>
      </c>
      <c r="C4455" s="16" t="s">
        <v>203</v>
      </c>
      <c r="D4455" s="16">
        <v>224</v>
      </c>
      <c r="E4455" s="16" t="s">
        <v>65</v>
      </c>
      <c r="F4455" s="16" t="s">
        <v>146</v>
      </c>
      <c r="G4455" s="87" t="s">
        <v>357</v>
      </c>
      <c r="H4455" s="17">
        <v>39109.049194757943</v>
      </c>
      <c r="I4455" s="48" t="s">
        <v>329</v>
      </c>
    </row>
    <row r="4456" spans="2:9" x14ac:dyDescent="0.3">
      <c r="B4456" s="16" t="s">
        <v>307</v>
      </c>
      <c r="C4456" s="16" t="s">
        <v>203</v>
      </c>
      <c r="D4456" s="16">
        <v>229</v>
      </c>
      <c r="E4456" s="16" t="s">
        <v>67</v>
      </c>
      <c r="F4456" s="16" t="s">
        <v>146</v>
      </c>
      <c r="G4456" s="87" t="s">
        <v>358</v>
      </c>
      <c r="H4456" s="17">
        <v>17162.162465138812</v>
      </c>
      <c r="I4456" s="48" t="s">
        <v>329</v>
      </c>
    </row>
    <row r="4457" spans="2:9" x14ac:dyDescent="0.3">
      <c r="B4457" s="16" t="s">
        <v>307</v>
      </c>
      <c r="C4457" s="16" t="s">
        <v>203</v>
      </c>
      <c r="D4457" s="16">
        <v>232</v>
      </c>
      <c r="E4457" s="16" t="s">
        <v>69</v>
      </c>
      <c r="F4457" s="16" t="s">
        <v>146</v>
      </c>
      <c r="G4457" s="87" t="s">
        <v>359</v>
      </c>
      <c r="H4457" s="17">
        <v>41312.375909955554</v>
      </c>
      <c r="I4457" s="48" t="s">
        <v>329</v>
      </c>
    </row>
    <row r="4458" spans="2:9" x14ac:dyDescent="0.3">
      <c r="B4458" s="16" t="s">
        <v>307</v>
      </c>
      <c r="C4458" s="16" t="s">
        <v>203</v>
      </c>
      <c r="D4458" s="16">
        <v>237</v>
      </c>
      <c r="E4458" s="16" t="s">
        <v>70</v>
      </c>
      <c r="F4458" s="16" t="s">
        <v>146</v>
      </c>
      <c r="G4458" s="87" t="s">
        <v>360</v>
      </c>
      <c r="H4458" s="17">
        <v>32549.144656328623</v>
      </c>
      <c r="I4458" s="48" t="s">
        <v>329</v>
      </c>
    </row>
    <row r="4459" spans="2:9" x14ac:dyDescent="0.3">
      <c r="B4459" s="16" t="s">
        <v>307</v>
      </c>
      <c r="C4459" s="16" t="s">
        <v>203</v>
      </c>
      <c r="D4459" s="16">
        <v>238</v>
      </c>
      <c r="E4459" s="16" t="s">
        <v>71</v>
      </c>
      <c r="F4459" s="16" t="s">
        <v>146</v>
      </c>
      <c r="G4459" s="87" t="s">
        <v>361</v>
      </c>
      <c r="H4459" s="17">
        <v>32549.144656328623</v>
      </c>
      <c r="I4459" s="48" t="s">
        <v>329</v>
      </c>
    </row>
    <row r="4460" spans="2:9" x14ac:dyDescent="0.3">
      <c r="B4460" s="16" t="s">
        <v>307</v>
      </c>
      <c r="C4460" s="16" t="s">
        <v>203</v>
      </c>
      <c r="D4460" s="16">
        <v>241</v>
      </c>
      <c r="E4460" s="16" t="s">
        <v>72</v>
      </c>
      <c r="F4460" s="16" t="s">
        <v>146</v>
      </c>
      <c r="G4460" s="87" t="s">
        <v>362</v>
      </c>
      <c r="H4460" s="17">
        <v>52737.125684326922</v>
      </c>
      <c r="I4460" s="48" t="s">
        <v>329</v>
      </c>
    </row>
    <row r="4461" spans="2:9" x14ac:dyDescent="0.3">
      <c r="B4461" s="16" t="s">
        <v>307</v>
      </c>
      <c r="C4461" s="16" t="s">
        <v>203</v>
      </c>
      <c r="D4461" s="16">
        <v>242</v>
      </c>
      <c r="E4461" s="16" t="s">
        <v>73</v>
      </c>
      <c r="F4461" s="16" t="s">
        <v>146</v>
      </c>
      <c r="G4461" s="87" t="s">
        <v>363</v>
      </c>
      <c r="H4461" s="17">
        <v>52737.125684326922</v>
      </c>
      <c r="I4461" s="48" t="s">
        <v>329</v>
      </c>
    </row>
    <row r="4462" spans="2:9" x14ac:dyDescent="0.3">
      <c r="B4462" s="16" t="s">
        <v>307</v>
      </c>
      <c r="C4462" s="16" t="s">
        <v>203</v>
      </c>
      <c r="D4462" s="16">
        <v>245</v>
      </c>
      <c r="E4462" s="16" t="s">
        <v>74</v>
      </c>
      <c r="F4462" s="16" t="s">
        <v>146</v>
      </c>
      <c r="G4462" s="87" t="s">
        <v>364</v>
      </c>
      <c r="H4462" s="17">
        <v>37556.705372686876</v>
      </c>
      <c r="I4462" s="48" t="s">
        <v>329</v>
      </c>
    </row>
    <row r="4463" spans="2:9" x14ac:dyDescent="0.3">
      <c r="B4463" s="16" t="s">
        <v>307</v>
      </c>
      <c r="C4463" s="16" t="s">
        <v>203</v>
      </c>
      <c r="D4463" s="16">
        <v>273</v>
      </c>
      <c r="E4463" s="16" t="s">
        <v>75</v>
      </c>
      <c r="F4463" s="16" t="s">
        <v>146</v>
      </c>
      <c r="G4463" s="87" t="s">
        <v>365</v>
      </c>
      <c r="H4463" s="17">
        <v>532045.27818109933</v>
      </c>
      <c r="I4463" s="48" t="s">
        <v>346</v>
      </c>
    </row>
    <row r="4464" spans="2:9" x14ac:dyDescent="0.3">
      <c r="B4464" s="16" t="s">
        <v>307</v>
      </c>
      <c r="C4464" s="16" t="s">
        <v>203</v>
      </c>
      <c r="D4464" s="16">
        <v>284</v>
      </c>
      <c r="E4464" s="16" t="s">
        <v>76</v>
      </c>
      <c r="F4464" s="16" t="s">
        <v>146</v>
      </c>
      <c r="G4464" s="87" t="s">
        <v>366</v>
      </c>
      <c r="H4464" s="17">
        <v>62594.508954478129</v>
      </c>
      <c r="I4464" s="48" t="s">
        <v>329</v>
      </c>
    </row>
    <row r="4465" spans="2:9" x14ac:dyDescent="0.3">
      <c r="B4465" s="16" t="s">
        <v>307</v>
      </c>
      <c r="C4465" s="16" t="s">
        <v>203</v>
      </c>
      <c r="D4465" s="16">
        <v>304</v>
      </c>
      <c r="E4465" s="16" t="s">
        <v>77</v>
      </c>
      <c r="F4465" s="16" t="s">
        <v>165</v>
      </c>
      <c r="G4465" s="87" t="s">
        <v>367</v>
      </c>
      <c r="H4465" s="17">
        <v>1491.1119185291211</v>
      </c>
      <c r="I4465" s="48" t="s">
        <v>368</v>
      </c>
    </row>
    <row r="4466" spans="2:9" x14ac:dyDescent="0.3">
      <c r="B4466" s="16" t="s">
        <v>307</v>
      </c>
      <c r="C4466" s="16" t="s">
        <v>203</v>
      </c>
      <c r="D4466" s="16">
        <v>305</v>
      </c>
      <c r="E4466" s="16" t="s">
        <v>78</v>
      </c>
      <c r="F4466" s="16" t="s">
        <v>165</v>
      </c>
      <c r="G4466" s="87" t="s">
        <v>369</v>
      </c>
      <c r="H4466" s="17">
        <v>10741.705465751824</v>
      </c>
      <c r="I4466" s="48" t="s">
        <v>368</v>
      </c>
    </row>
    <row r="4467" spans="2:9" x14ac:dyDescent="0.3">
      <c r="B4467" s="16" t="s">
        <v>307</v>
      </c>
      <c r="C4467" s="16" t="s">
        <v>203</v>
      </c>
      <c r="D4467" s="20">
        <v>426</v>
      </c>
      <c r="E4467" s="20" t="s">
        <v>79</v>
      </c>
      <c r="F4467" s="20" t="s">
        <v>146</v>
      </c>
      <c r="G4467" s="88" t="s">
        <v>370</v>
      </c>
      <c r="H4467" s="21">
        <v>66457.20292131562</v>
      </c>
      <c r="I4467" s="49" t="s">
        <v>329</v>
      </c>
    </row>
    <row r="4468" spans="2:9" x14ac:dyDescent="0.3">
      <c r="B4468" s="16" t="s">
        <v>307</v>
      </c>
      <c r="C4468" s="16" t="s">
        <v>208</v>
      </c>
      <c r="D4468" s="16">
        <v>4</v>
      </c>
      <c r="E4468" s="16" t="s">
        <v>5</v>
      </c>
      <c r="F4468" s="16" t="s">
        <v>160</v>
      </c>
      <c r="G4468" s="87" t="s">
        <v>326</v>
      </c>
      <c r="H4468" s="17">
        <v>4191.2153136550623</v>
      </c>
      <c r="I4468" s="48" t="s">
        <v>327</v>
      </c>
    </row>
    <row r="4469" spans="2:9" x14ac:dyDescent="0.3">
      <c r="B4469" s="16" t="s">
        <v>307</v>
      </c>
      <c r="C4469" s="16" t="s">
        <v>208</v>
      </c>
      <c r="D4469" s="16">
        <v>17</v>
      </c>
      <c r="E4469" s="16" t="s">
        <v>9</v>
      </c>
      <c r="F4469" s="16" t="s">
        <v>146</v>
      </c>
      <c r="G4469" s="87" t="s">
        <v>328</v>
      </c>
      <c r="H4469" s="17">
        <v>53630.975272196854</v>
      </c>
      <c r="I4469" s="48" t="s">
        <v>329</v>
      </c>
    </row>
    <row r="4470" spans="2:9" x14ac:dyDescent="0.3">
      <c r="B4470" s="16" t="s">
        <v>307</v>
      </c>
      <c r="C4470" s="16" t="s">
        <v>208</v>
      </c>
      <c r="D4470" s="16">
        <v>21</v>
      </c>
      <c r="E4470" s="16" t="s">
        <v>13</v>
      </c>
      <c r="F4470" s="16" t="s">
        <v>146</v>
      </c>
      <c r="G4470" s="87" t="s">
        <v>330</v>
      </c>
      <c r="H4470" s="17">
        <v>65408.401834730364</v>
      </c>
      <c r="I4470" s="48" t="s">
        <v>329</v>
      </c>
    </row>
    <row r="4471" spans="2:9" x14ac:dyDescent="0.3">
      <c r="B4471" s="16" t="s">
        <v>307</v>
      </c>
      <c r="C4471" s="16" t="s">
        <v>208</v>
      </c>
      <c r="D4471" s="16">
        <v>28</v>
      </c>
      <c r="E4471" s="16" t="s">
        <v>17</v>
      </c>
      <c r="F4471" s="16" t="s">
        <v>146</v>
      </c>
      <c r="G4471" s="87" t="s">
        <v>331</v>
      </c>
      <c r="H4471" s="17">
        <v>68371.982130976452</v>
      </c>
      <c r="I4471" s="48" t="s">
        <v>329</v>
      </c>
    </row>
    <row r="4472" spans="2:9" x14ac:dyDescent="0.3">
      <c r="B4472" s="16" t="s">
        <v>307</v>
      </c>
      <c r="C4472" s="16" t="s">
        <v>208</v>
      </c>
      <c r="D4472" s="16">
        <v>29</v>
      </c>
      <c r="E4472" s="16" t="s">
        <v>21</v>
      </c>
      <c r="F4472" s="16" t="s">
        <v>146</v>
      </c>
      <c r="G4472" s="87" t="s">
        <v>332</v>
      </c>
      <c r="H4472" s="17">
        <v>68371.982130976452</v>
      </c>
      <c r="I4472" s="48" t="s">
        <v>329</v>
      </c>
    </row>
    <row r="4473" spans="2:9" x14ac:dyDescent="0.3">
      <c r="B4473" s="16" t="s">
        <v>307</v>
      </c>
      <c r="C4473" s="16" t="s">
        <v>208</v>
      </c>
      <c r="D4473" s="16">
        <v>30</v>
      </c>
      <c r="E4473" s="16" t="s">
        <v>25</v>
      </c>
      <c r="F4473" s="16" t="s">
        <v>146</v>
      </c>
      <c r="G4473" s="87" t="s">
        <v>333</v>
      </c>
      <c r="H4473" s="17">
        <v>68371.982130976452</v>
      </c>
      <c r="I4473" s="48" t="s">
        <v>329</v>
      </c>
    </row>
    <row r="4474" spans="2:9" x14ac:dyDescent="0.3">
      <c r="B4474" s="16" t="s">
        <v>307</v>
      </c>
      <c r="C4474" s="16" t="s">
        <v>208</v>
      </c>
      <c r="D4474" s="16">
        <v>31</v>
      </c>
      <c r="E4474" s="16" t="s">
        <v>29</v>
      </c>
      <c r="F4474" s="16" t="s">
        <v>146</v>
      </c>
      <c r="G4474" s="87" t="s">
        <v>334</v>
      </c>
      <c r="H4474" s="17">
        <v>68371.982130976452</v>
      </c>
      <c r="I4474" s="48" t="s">
        <v>329</v>
      </c>
    </row>
    <row r="4475" spans="2:9" x14ac:dyDescent="0.3">
      <c r="B4475" s="16" t="s">
        <v>307</v>
      </c>
      <c r="C4475" s="16" t="s">
        <v>208</v>
      </c>
      <c r="D4475" s="16">
        <v>39</v>
      </c>
      <c r="E4475" s="16" t="s">
        <v>33</v>
      </c>
      <c r="F4475" s="16" t="s">
        <v>335</v>
      </c>
      <c r="G4475" s="87" t="s">
        <v>336</v>
      </c>
      <c r="H4475" s="17">
        <v>98.202006407860111</v>
      </c>
      <c r="I4475" s="48" t="s">
        <v>337</v>
      </c>
    </row>
    <row r="4476" spans="2:9" x14ac:dyDescent="0.3">
      <c r="B4476" s="16" t="s">
        <v>307</v>
      </c>
      <c r="C4476" s="16" t="s">
        <v>208</v>
      </c>
      <c r="D4476" s="16">
        <v>45</v>
      </c>
      <c r="E4476" s="16" t="s">
        <v>35</v>
      </c>
      <c r="F4476" s="16" t="s">
        <v>160</v>
      </c>
      <c r="G4476" s="87" t="s">
        <v>338</v>
      </c>
      <c r="H4476" s="17">
        <v>9520</v>
      </c>
      <c r="I4476" s="48" t="s">
        <v>327</v>
      </c>
    </row>
    <row r="4477" spans="2:9" x14ac:dyDescent="0.3">
      <c r="B4477" s="16" t="s">
        <v>307</v>
      </c>
      <c r="C4477" s="16" t="s">
        <v>208</v>
      </c>
      <c r="D4477" s="16">
        <v>66</v>
      </c>
      <c r="E4477" s="16" t="s">
        <v>37</v>
      </c>
      <c r="F4477" s="16" t="s">
        <v>160</v>
      </c>
      <c r="G4477" s="87" t="s">
        <v>339</v>
      </c>
      <c r="H4477" s="17">
        <v>4597.6138827154155</v>
      </c>
      <c r="I4477" s="48" t="s">
        <v>327</v>
      </c>
    </row>
    <row r="4478" spans="2:9" x14ac:dyDescent="0.3">
      <c r="B4478" s="16" t="s">
        <v>307</v>
      </c>
      <c r="C4478" s="16" t="s">
        <v>208</v>
      </c>
      <c r="D4478" s="16">
        <v>67</v>
      </c>
      <c r="E4478" s="16" t="s">
        <v>39</v>
      </c>
      <c r="F4478" s="16" t="s">
        <v>160</v>
      </c>
      <c r="G4478" s="87" t="s">
        <v>340</v>
      </c>
      <c r="H4478" s="17">
        <v>4597.6138827154155</v>
      </c>
      <c r="I4478" s="48" t="s">
        <v>327</v>
      </c>
    </row>
    <row r="4479" spans="2:9" x14ac:dyDescent="0.3">
      <c r="B4479" s="16" t="s">
        <v>307</v>
      </c>
      <c r="C4479" s="16" t="s">
        <v>208</v>
      </c>
      <c r="D4479" s="16">
        <v>77</v>
      </c>
      <c r="E4479" s="16" t="s">
        <v>41</v>
      </c>
      <c r="F4479" s="16" t="s">
        <v>160</v>
      </c>
      <c r="G4479" s="87" t="s">
        <v>341</v>
      </c>
      <c r="H4479" s="17">
        <v>1725</v>
      </c>
      <c r="I4479" s="48" t="s">
        <v>342</v>
      </c>
    </row>
    <row r="4480" spans="2:9" x14ac:dyDescent="0.3">
      <c r="B4480" s="16" t="s">
        <v>307</v>
      </c>
      <c r="C4480" s="16" t="s">
        <v>208</v>
      </c>
      <c r="D4480" s="16">
        <v>87</v>
      </c>
      <c r="E4480" s="16" t="s">
        <v>43</v>
      </c>
      <c r="F4480" s="16" t="s">
        <v>160</v>
      </c>
      <c r="G4480" s="87" t="s">
        <v>343</v>
      </c>
      <c r="H4480" s="17">
        <v>3622.9549999999999</v>
      </c>
      <c r="I4480" s="48" t="s">
        <v>342</v>
      </c>
    </row>
    <row r="4481" spans="2:9" x14ac:dyDescent="0.3">
      <c r="B4481" s="16" t="s">
        <v>307</v>
      </c>
      <c r="C4481" s="16" t="s">
        <v>208</v>
      </c>
      <c r="D4481" s="16">
        <v>102</v>
      </c>
      <c r="E4481" s="16" t="s">
        <v>45</v>
      </c>
      <c r="F4481" s="16" t="s">
        <v>160</v>
      </c>
      <c r="G4481" s="87" t="s">
        <v>344</v>
      </c>
      <c r="H4481" s="17">
        <v>631.78091689865698</v>
      </c>
      <c r="I4481" s="48" t="s">
        <v>342</v>
      </c>
    </row>
    <row r="4482" spans="2:9" x14ac:dyDescent="0.3">
      <c r="B4482" s="16" t="s">
        <v>307</v>
      </c>
      <c r="C4482" s="16" t="s">
        <v>208</v>
      </c>
      <c r="D4482" s="16">
        <v>113</v>
      </c>
      <c r="E4482" s="16" t="s">
        <v>47</v>
      </c>
      <c r="F4482" s="16" t="s">
        <v>146</v>
      </c>
      <c r="G4482" s="87" t="s">
        <v>345</v>
      </c>
      <c r="H4482" s="17">
        <v>619862</v>
      </c>
      <c r="I4482" s="48" t="s">
        <v>346</v>
      </c>
    </row>
    <row r="4483" spans="2:9" x14ac:dyDescent="0.3">
      <c r="B4483" s="16" t="s">
        <v>307</v>
      </c>
      <c r="C4483" s="16" t="s">
        <v>208</v>
      </c>
      <c r="D4483" s="16">
        <v>114</v>
      </c>
      <c r="E4483" s="16" t="s">
        <v>49</v>
      </c>
      <c r="F4483" s="16" t="s">
        <v>146</v>
      </c>
      <c r="G4483" s="87" t="s">
        <v>347</v>
      </c>
      <c r="H4483" s="17">
        <v>665092</v>
      </c>
      <c r="I4483" s="48" t="s">
        <v>346</v>
      </c>
    </row>
    <row r="4484" spans="2:9" x14ac:dyDescent="0.3">
      <c r="B4484" s="16" t="s">
        <v>307</v>
      </c>
      <c r="C4484" s="16" t="s">
        <v>208</v>
      </c>
      <c r="D4484" s="16">
        <v>118</v>
      </c>
      <c r="E4484" s="16" t="s">
        <v>51</v>
      </c>
      <c r="F4484" s="16" t="s">
        <v>146</v>
      </c>
      <c r="G4484" s="87" t="s">
        <v>348</v>
      </c>
      <c r="H4484" s="17">
        <v>516535.5</v>
      </c>
      <c r="I4484" s="48" t="s">
        <v>346</v>
      </c>
    </row>
    <row r="4485" spans="2:9" x14ac:dyDescent="0.3">
      <c r="B4485" s="16" t="s">
        <v>307</v>
      </c>
      <c r="C4485" s="16" t="s">
        <v>208</v>
      </c>
      <c r="D4485" s="16">
        <v>131</v>
      </c>
      <c r="E4485" s="16" t="s">
        <v>53</v>
      </c>
      <c r="F4485" s="16" t="s">
        <v>146</v>
      </c>
      <c r="G4485" s="87" t="s">
        <v>349</v>
      </c>
      <c r="H4485" s="17">
        <v>7926.7463652519828</v>
      </c>
      <c r="I4485" s="48" t="s">
        <v>337</v>
      </c>
    </row>
    <row r="4486" spans="2:9" x14ac:dyDescent="0.3">
      <c r="B4486" s="16" t="s">
        <v>307</v>
      </c>
      <c r="C4486" s="16" t="s">
        <v>208</v>
      </c>
      <c r="D4486" s="16">
        <v>137</v>
      </c>
      <c r="E4486" s="16" t="s">
        <v>55</v>
      </c>
      <c r="F4486" s="16" t="s">
        <v>160</v>
      </c>
      <c r="G4486" s="87" t="s">
        <v>350</v>
      </c>
      <c r="H4486" s="17">
        <v>8284.3754368187456</v>
      </c>
      <c r="I4486" s="48" t="s">
        <v>351</v>
      </c>
    </row>
    <row r="4487" spans="2:9" x14ac:dyDescent="0.3">
      <c r="B4487" s="16" t="s">
        <v>307</v>
      </c>
      <c r="C4487" s="16" t="s">
        <v>208</v>
      </c>
      <c r="D4487" s="16">
        <v>143</v>
      </c>
      <c r="E4487" s="16" t="s">
        <v>57</v>
      </c>
      <c r="F4487" s="16" t="s">
        <v>335</v>
      </c>
      <c r="G4487" s="87" t="s">
        <v>352</v>
      </c>
      <c r="H4487" s="17">
        <v>2688.02</v>
      </c>
      <c r="I4487" s="48" t="s">
        <v>342</v>
      </c>
    </row>
    <row r="4488" spans="2:9" x14ac:dyDescent="0.3">
      <c r="B4488" s="16" t="s">
        <v>307</v>
      </c>
      <c r="C4488" s="16" t="s">
        <v>208</v>
      </c>
      <c r="D4488" s="16">
        <v>155</v>
      </c>
      <c r="E4488" s="16" t="s">
        <v>59</v>
      </c>
      <c r="F4488" s="16" t="s">
        <v>147</v>
      </c>
      <c r="G4488" s="87" t="s">
        <v>353</v>
      </c>
      <c r="H4488" s="17">
        <v>28487.989310548404</v>
      </c>
      <c r="I4488" s="48" t="s">
        <v>354</v>
      </c>
    </row>
    <row r="4489" spans="2:9" x14ac:dyDescent="0.3">
      <c r="B4489" s="16" t="s">
        <v>307</v>
      </c>
      <c r="C4489" s="16" t="s">
        <v>208</v>
      </c>
      <c r="D4489" s="16">
        <v>156</v>
      </c>
      <c r="E4489" s="16" t="s">
        <v>61</v>
      </c>
      <c r="F4489" s="16" t="s">
        <v>147</v>
      </c>
      <c r="G4489" s="87" t="s">
        <v>355</v>
      </c>
      <c r="H4489" s="17">
        <v>19941.592517383888</v>
      </c>
      <c r="I4489" s="48" t="s">
        <v>354</v>
      </c>
    </row>
    <row r="4490" spans="2:9" x14ac:dyDescent="0.3">
      <c r="B4490" s="16" t="s">
        <v>307</v>
      </c>
      <c r="C4490" s="16" t="s">
        <v>208</v>
      </c>
      <c r="D4490" s="16">
        <v>222</v>
      </c>
      <c r="E4490" s="16" t="s">
        <v>63</v>
      </c>
      <c r="F4490" s="16" t="s">
        <v>146</v>
      </c>
      <c r="G4490" s="87" t="s">
        <v>356</v>
      </c>
      <c r="H4490" s="17">
        <v>36304.815193597307</v>
      </c>
      <c r="I4490" s="48" t="s">
        <v>329</v>
      </c>
    </row>
    <row r="4491" spans="2:9" x14ac:dyDescent="0.3">
      <c r="B4491" s="16" t="s">
        <v>307</v>
      </c>
      <c r="C4491" s="16" t="s">
        <v>208</v>
      </c>
      <c r="D4491" s="16">
        <v>224</v>
      </c>
      <c r="E4491" s="16" t="s">
        <v>65</v>
      </c>
      <c r="F4491" s="16" t="s">
        <v>146</v>
      </c>
      <c r="G4491" s="87" t="s">
        <v>357</v>
      </c>
      <c r="H4491" s="17">
        <v>36304.815193597307</v>
      </c>
      <c r="I4491" s="48" t="s">
        <v>329</v>
      </c>
    </row>
    <row r="4492" spans="2:9" x14ac:dyDescent="0.3">
      <c r="B4492" s="16" t="s">
        <v>307</v>
      </c>
      <c r="C4492" s="16" t="s">
        <v>208</v>
      </c>
      <c r="D4492" s="16">
        <v>229</v>
      </c>
      <c r="E4492" s="16" t="s">
        <v>67</v>
      </c>
      <c r="F4492" s="16" t="s">
        <v>146</v>
      </c>
      <c r="G4492" s="87" t="s">
        <v>358</v>
      </c>
      <c r="H4492" s="17">
        <v>12607.493902889661</v>
      </c>
      <c r="I4492" s="48" t="s">
        <v>329</v>
      </c>
    </row>
    <row r="4493" spans="2:9" x14ac:dyDescent="0.3">
      <c r="B4493" s="16" t="s">
        <v>307</v>
      </c>
      <c r="C4493" s="16" t="s">
        <v>208</v>
      </c>
      <c r="D4493" s="16">
        <v>232</v>
      </c>
      <c r="E4493" s="16" t="s">
        <v>69</v>
      </c>
      <c r="F4493" s="16" t="s">
        <v>146</v>
      </c>
      <c r="G4493" s="87" t="s">
        <v>359</v>
      </c>
      <c r="H4493" s="17">
        <v>37822.481708668987</v>
      </c>
      <c r="I4493" s="48" t="s">
        <v>329</v>
      </c>
    </row>
    <row r="4494" spans="2:9" x14ac:dyDescent="0.3">
      <c r="B4494" s="16" t="s">
        <v>307</v>
      </c>
      <c r="C4494" s="16" t="s">
        <v>208</v>
      </c>
      <c r="D4494" s="16">
        <v>237</v>
      </c>
      <c r="E4494" s="16" t="s">
        <v>70</v>
      </c>
      <c r="F4494" s="16" t="s">
        <v>146</v>
      </c>
      <c r="G4494" s="87" t="s">
        <v>360</v>
      </c>
      <c r="H4494" s="17">
        <v>41675.424061891543</v>
      </c>
      <c r="I4494" s="48" t="s">
        <v>329</v>
      </c>
    </row>
    <row r="4495" spans="2:9" x14ac:dyDescent="0.3">
      <c r="B4495" s="16" t="s">
        <v>307</v>
      </c>
      <c r="C4495" s="16" t="s">
        <v>208</v>
      </c>
      <c r="D4495" s="16">
        <v>238</v>
      </c>
      <c r="E4495" s="16" t="s">
        <v>71</v>
      </c>
      <c r="F4495" s="16" t="s">
        <v>146</v>
      </c>
      <c r="G4495" s="87" t="s">
        <v>361</v>
      </c>
      <c r="H4495" s="17">
        <v>41675.424061891543</v>
      </c>
      <c r="I4495" s="48" t="s">
        <v>329</v>
      </c>
    </row>
    <row r="4496" spans="2:9" x14ac:dyDescent="0.3">
      <c r="B4496" s="16" t="s">
        <v>307</v>
      </c>
      <c r="C4496" s="16" t="s">
        <v>208</v>
      </c>
      <c r="D4496" s="16">
        <v>241</v>
      </c>
      <c r="E4496" s="16" t="s">
        <v>72</v>
      </c>
      <c r="F4496" s="16" t="s">
        <v>146</v>
      </c>
      <c r="G4496" s="87" t="s">
        <v>362</v>
      </c>
      <c r="H4496" s="17">
        <v>52737.125684326922</v>
      </c>
      <c r="I4496" s="48" t="s">
        <v>329</v>
      </c>
    </row>
    <row r="4497" spans="2:9" x14ac:dyDescent="0.3">
      <c r="B4497" s="16" t="s">
        <v>307</v>
      </c>
      <c r="C4497" s="16" t="s">
        <v>208</v>
      </c>
      <c r="D4497" s="16">
        <v>242</v>
      </c>
      <c r="E4497" s="16" t="s">
        <v>73</v>
      </c>
      <c r="F4497" s="16" t="s">
        <v>146</v>
      </c>
      <c r="G4497" s="87" t="s">
        <v>363</v>
      </c>
      <c r="H4497" s="17">
        <v>52737.125684326922</v>
      </c>
      <c r="I4497" s="48" t="s">
        <v>329</v>
      </c>
    </row>
    <row r="4498" spans="2:9" x14ac:dyDescent="0.3">
      <c r="B4498" s="16" t="s">
        <v>307</v>
      </c>
      <c r="C4498" s="16" t="s">
        <v>208</v>
      </c>
      <c r="D4498" s="16">
        <v>245</v>
      </c>
      <c r="E4498" s="16" t="s">
        <v>74</v>
      </c>
      <c r="F4498" s="16" t="s">
        <v>146</v>
      </c>
      <c r="G4498" s="87" t="s">
        <v>364</v>
      </c>
      <c r="H4498" s="17">
        <v>43202.730080380796</v>
      </c>
      <c r="I4498" s="48" t="s">
        <v>329</v>
      </c>
    </row>
    <row r="4499" spans="2:9" x14ac:dyDescent="0.3">
      <c r="B4499" s="16" t="s">
        <v>307</v>
      </c>
      <c r="C4499" s="16" t="s">
        <v>208</v>
      </c>
      <c r="D4499" s="16">
        <v>273</v>
      </c>
      <c r="E4499" s="16" t="s">
        <v>75</v>
      </c>
      <c r="F4499" s="16" t="s">
        <v>146</v>
      </c>
      <c r="G4499" s="87" t="s">
        <v>365</v>
      </c>
      <c r="H4499" s="17">
        <v>532045.27818109933</v>
      </c>
      <c r="I4499" s="48" t="s">
        <v>346</v>
      </c>
    </row>
    <row r="4500" spans="2:9" x14ac:dyDescent="0.3">
      <c r="B4500" s="16" t="s">
        <v>307</v>
      </c>
      <c r="C4500" s="16" t="s">
        <v>208</v>
      </c>
      <c r="D4500" s="16">
        <v>284</v>
      </c>
      <c r="E4500" s="16" t="s">
        <v>76</v>
      </c>
      <c r="F4500" s="16" t="s">
        <v>146</v>
      </c>
      <c r="G4500" s="87" t="s">
        <v>366</v>
      </c>
      <c r="H4500" s="17">
        <v>62594.508954478129</v>
      </c>
      <c r="I4500" s="48" t="s">
        <v>329</v>
      </c>
    </row>
    <row r="4501" spans="2:9" x14ac:dyDescent="0.3">
      <c r="B4501" s="16" t="s">
        <v>307</v>
      </c>
      <c r="C4501" s="16" t="s">
        <v>208</v>
      </c>
      <c r="D4501" s="16">
        <v>304</v>
      </c>
      <c r="E4501" s="16" t="s">
        <v>77</v>
      </c>
      <c r="F4501" s="16" t="s">
        <v>165</v>
      </c>
      <c r="G4501" s="87" t="s">
        <v>367</v>
      </c>
      <c r="H4501" s="17">
        <v>1491.1119185291211</v>
      </c>
      <c r="I4501" s="48" t="s">
        <v>368</v>
      </c>
    </row>
    <row r="4502" spans="2:9" x14ac:dyDescent="0.3">
      <c r="B4502" s="16" t="s">
        <v>307</v>
      </c>
      <c r="C4502" s="16" t="s">
        <v>208</v>
      </c>
      <c r="D4502" s="16">
        <v>305</v>
      </c>
      <c r="E4502" s="16" t="s">
        <v>78</v>
      </c>
      <c r="F4502" s="16" t="s">
        <v>165</v>
      </c>
      <c r="G4502" s="87" t="s">
        <v>369</v>
      </c>
      <c r="H4502" s="17">
        <v>10741.705465751824</v>
      </c>
      <c r="I4502" s="48" t="s">
        <v>368</v>
      </c>
    </row>
    <row r="4503" spans="2:9" x14ac:dyDescent="0.3">
      <c r="B4503" s="16" t="s">
        <v>307</v>
      </c>
      <c r="C4503" s="16" t="s">
        <v>208</v>
      </c>
      <c r="D4503" s="20">
        <v>426</v>
      </c>
      <c r="E4503" s="20" t="s">
        <v>79</v>
      </c>
      <c r="F4503" s="20" t="s">
        <v>146</v>
      </c>
      <c r="G4503" s="88" t="s">
        <v>370</v>
      </c>
      <c r="H4503" s="21">
        <v>66457.20292131562</v>
      </c>
      <c r="I4503" s="49" t="s">
        <v>329</v>
      </c>
    </row>
    <row r="4504" spans="2:9" x14ac:dyDescent="0.3">
      <c r="B4504" s="16" t="s">
        <v>307</v>
      </c>
      <c r="C4504" s="16" t="s">
        <v>283</v>
      </c>
      <c r="D4504" s="16">
        <v>4</v>
      </c>
      <c r="E4504" s="16" t="s">
        <v>5</v>
      </c>
      <c r="F4504" s="16" t="s">
        <v>160</v>
      </c>
      <c r="G4504" s="87" t="s">
        <v>326</v>
      </c>
      <c r="H4504" s="17">
        <v>4191.2153136550623</v>
      </c>
      <c r="I4504" s="48" t="s">
        <v>327</v>
      </c>
    </row>
    <row r="4505" spans="2:9" x14ac:dyDescent="0.3">
      <c r="B4505" s="16" t="s">
        <v>307</v>
      </c>
      <c r="C4505" s="16" t="s">
        <v>283</v>
      </c>
      <c r="D4505" s="16">
        <v>17</v>
      </c>
      <c r="E4505" s="16" t="s">
        <v>9</v>
      </c>
      <c r="F4505" s="16" t="s">
        <v>146</v>
      </c>
      <c r="G4505" s="87" t="s">
        <v>328</v>
      </c>
      <c r="H4505" s="17">
        <v>42908.554873993053</v>
      </c>
      <c r="I4505" s="48" t="s">
        <v>329</v>
      </c>
    </row>
    <row r="4506" spans="2:9" x14ac:dyDescent="0.3">
      <c r="B4506" s="16" t="s">
        <v>307</v>
      </c>
      <c r="C4506" s="16" t="s">
        <v>283</v>
      </c>
      <c r="D4506" s="16">
        <v>21</v>
      </c>
      <c r="E4506" s="16" t="s">
        <v>13</v>
      </c>
      <c r="F4506" s="16" t="s">
        <v>146</v>
      </c>
      <c r="G4506" s="87" t="s">
        <v>330</v>
      </c>
      <c r="H4506" s="17">
        <v>71405.755711671532</v>
      </c>
      <c r="I4506" s="48" t="s">
        <v>329</v>
      </c>
    </row>
    <row r="4507" spans="2:9" x14ac:dyDescent="0.3">
      <c r="B4507" s="16" t="s">
        <v>307</v>
      </c>
      <c r="C4507" s="16" t="s">
        <v>283</v>
      </c>
      <c r="D4507" s="16">
        <v>28</v>
      </c>
      <c r="E4507" s="16" t="s">
        <v>17</v>
      </c>
      <c r="F4507" s="16" t="s">
        <v>146</v>
      </c>
      <c r="G4507" s="87" t="s">
        <v>331</v>
      </c>
      <c r="H4507" s="17">
        <v>68371.982130976452</v>
      </c>
      <c r="I4507" s="48" t="s">
        <v>329</v>
      </c>
    </row>
    <row r="4508" spans="2:9" x14ac:dyDescent="0.3">
      <c r="B4508" s="16" t="s">
        <v>307</v>
      </c>
      <c r="C4508" s="16" t="s">
        <v>283</v>
      </c>
      <c r="D4508" s="16">
        <v>29</v>
      </c>
      <c r="E4508" s="16" t="s">
        <v>21</v>
      </c>
      <c r="F4508" s="16" t="s">
        <v>146</v>
      </c>
      <c r="G4508" s="87" t="s">
        <v>332</v>
      </c>
      <c r="H4508" s="17">
        <v>68371.982130976452</v>
      </c>
      <c r="I4508" s="48" t="s">
        <v>329</v>
      </c>
    </row>
    <row r="4509" spans="2:9" x14ac:dyDescent="0.3">
      <c r="B4509" s="16" t="s">
        <v>307</v>
      </c>
      <c r="C4509" s="16" t="s">
        <v>283</v>
      </c>
      <c r="D4509" s="16">
        <v>30</v>
      </c>
      <c r="E4509" s="16" t="s">
        <v>25</v>
      </c>
      <c r="F4509" s="16" t="s">
        <v>146</v>
      </c>
      <c r="G4509" s="87" t="s">
        <v>333</v>
      </c>
      <c r="H4509" s="17">
        <v>68371.982130976452</v>
      </c>
      <c r="I4509" s="48" t="s">
        <v>329</v>
      </c>
    </row>
    <row r="4510" spans="2:9" x14ac:dyDescent="0.3">
      <c r="B4510" s="16" t="s">
        <v>307</v>
      </c>
      <c r="C4510" s="16" t="s">
        <v>283</v>
      </c>
      <c r="D4510" s="16">
        <v>31</v>
      </c>
      <c r="E4510" s="16" t="s">
        <v>29</v>
      </c>
      <c r="F4510" s="16" t="s">
        <v>146</v>
      </c>
      <c r="G4510" s="87" t="s">
        <v>334</v>
      </c>
      <c r="H4510" s="17">
        <v>68371.982130976452</v>
      </c>
      <c r="I4510" s="48" t="s">
        <v>329</v>
      </c>
    </row>
    <row r="4511" spans="2:9" x14ac:dyDescent="0.3">
      <c r="B4511" s="16" t="s">
        <v>307</v>
      </c>
      <c r="C4511" s="16" t="s">
        <v>283</v>
      </c>
      <c r="D4511" s="16">
        <v>39</v>
      </c>
      <c r="E4511" s="16" t="s">
        <v>33</v>
      </c>
      <c r="F4511" s="16" t="s">
        <v>335</v>
      </c>
      <c r="G4511" s="87" t="s">
        <v>336</v>
      </c>
      <c r="H4511" s="17">
        <v>98.202006407860111</v>
      </c>
      <c r="I4511" s="48" t="s">
        <v>337</v>
      </c>
    </row>
    <row r="4512" spans="2:9" x14ac:dyDescent="0.3">
      <c r="B4512" s="16" t="s">
        <v>307</v>
      </c>
      <c r="C4512" s="16" t="s">
        <v>283</v>
      </c>
      <c r="D4512" s="16">
        <v>45</v>
      </c>
      <c r="E4512" s="16" t="s">
        <v>35</v>
      </c>
      <c r="F4512" s="16" t="s">
        <v>160</v>
      </c>
      <c r="G4512" s="87" t="s">
        <v>338</v>
      </c>
      <c r="H4512" s="17">
        <v>9520</v>
      </c>
      <c r="I4512" s="48" t="s">
        <v>327</v>
      </c>
    </row>
    <row r="4513" spans="2:9" x14ac:dyDescent="0.3">
      <c r="B4513" s="16" t="s">
        <v>307</v>
      </c>
      <c r="C4513" s="16" t="s">
        <v>283</v>
      </c>
      <c r="D4513" s="16">
        <v>66</v>
      </c>
      <c r="E4513" s="16" t="s">
        <v>37</v>
      </c>
      <c r="F4513" s="16" t="s">
        <v>160</v>
      </c>
      <c r="G4513" s="87" t="s">
        <v>339</v>
      </c>
      <c r="H4513" s="17">
        <v>4597.6138827154155</v>
      </c>
      <c r="I4513" s="48" t="s">
        <v>327</v>
      </c>
    </row>
    <row r="4514" spans="2:9" x14ac:dyDescent="0.3">
      <c r="B4514" s="16" t="s">
        <v>307</v>
      </c>
      <c r="C4514" s="16" t="s">
        <v>283</v>
      </c>
      <c r="D4514" s="16">
        <v>67</v>
      </c>
      <c r="E4514" s="16" t="s">
        <v>39</v>
      </c>
      <c r="F4514" s="16" t="s">
        <v>160</v>
      </c>
      <c r="G4514" s="87" t="s">
        <v>340</v>
      </c>
      <c r="H4514" s="17">
        <v>4597.6138827154155</v>
      </c>
      <c r="I4514" s="48" t="s">
        <v>327</v>
      </c>
    </row>
    <row r="4515" spans="2:9" x14ac:dyDescent="0.3">
      <c r="B4515" s="16" t="s">
        <v>307</v>
      </c>
      <c r="C4515" s="16" t="s">
        <v>283</v>
      </c>
      <c r="D4515" s="16">
        <v>77</v>
      </c>
      <c r="E4515" s="16" t="s">
        <v>41</v>
      </c>
      <c r="F4515" s="16" t="s">
        <v>160</v>
      </c>
      <c r="G4515" s="87" t="s">
        <v>341</v>
      </c>
      <c r="H4515" s="17">
        <v>1725</v>
      </c>
      <c r="I4515" s="48" t="s">
        <v>342</v>
      </c>
    </row>
    <row r="4516" spans="2:9" x14ac:dyDescent="0.3">
      <c r="B4516" s="16" t="s">
        <v>307</v>
      </c>
      <c r="C4516" s="16" t="s">
        <v>283</v>
      </c>
      <c r="D4516" s="16">
        <v>87</v>
      </c>
      <c r="E4516" s="16" t="s">
        <v>43</v>
      </c>
      <c r="F4516" s="16" t="s">
        <v>160</v>
      </c>
      <c r="G4516" s="87" t="s">
        <v>343</v>
      </c>
      <c r="H4516" s="17">
        <v>3622.9549999999999</v>
      </c>
      <c r="I4516" s="48" t="s">
        <v>342</v>
      </c>
    </row>
    <row r="4517" spans="2:9" x14ac:dyDescent="0.3">
      <c r="B4517" s="16" t="s">
        <v>307</v>
      </c>
      <c r="C4517" s="16" t="s">
        <v>283</v>
      </c>
      <c r="D4517" s="16">
        <v>102</v>
      </c>
      <c r="E4517" s="16" t="s">
        <v>45</v>
      </c>
      <c r="F4517" s="16" t="s">
        <v>160</v>
      </c>
      <c r="G4517" s="87" t="s">
        <v>344</v>
      </c>
      <c r="H4517" s="17">
        <v>627.55495758829795</v>
      </c>
      <c r="I4517" s="48" t="s">
        <v>342</v>
      </c>
    </row>
    <row r="4518" spans="2:9" x14ac:dyDescent="0.3">
      <c r="B4518" s="16" t="s">
        <v>307</v>
      </c>
      <c r="C4518" s="16" t="s">
        <v>283</v>
      </c>
      <c r="D4518" s="16">
        <v>113</v>
      </c>
      <c r="E4518" s="16" t="s">
        <v>47</v>
      </c>
      <c r="F4518" s="16" t="s">
        <v>146</v>
      </c>
      <c r="G4518" s="87" t="s">
        <v>345</v>
      </c>
      <c r="H4518" s="17">
        <v>619862</v>
      </c>
      <c r="I4518" s="48" t="s">
        <v>346</v>
      </c>
    </row>
    <row r="4519" spans="2:9" x14ac:dyDescent="0.3">
      <c r="B4519" s="16" t="s">
        <v>307</v>
      </c>
      <c r="C4519" s="16" t="s">
        <v>283</v>
      </c>
      <c r="D4519" s="16">
        <v>114</v>
      </c>
      <c r="E4519" s="16" t="s">
        <v>49</v>
      </c>
      <c r="F4519" s="16" t="s">
        <v>146</v>
      </c>
      <c r="G4519" s="87" t="s">
        <v>347</v>
      </c>
      <c r="H4519" s="17">
        <v>665092</v>
      </c>
      <c r="I4519" s="48" t="s">
        <v>346</v>
      </c>
    </row>
    <row r="4520" spans="2:9" x14ac:dyDescent="0.3">
      <c r="B4520" s="16" t="s">
        <v>307</v>
      </c>
      <c r="C4520" s="16" t="s">
        <v>283</v>
      </c>
      <c r="D4520" s="16">
        <v>118</v>
      </c>
      <c r="E4520" s="16" t="s">
        <v>51</v>
      </c>
      <c r="F4520" s="16" t="s">
        <v>146</v>
      </c>
      <c r="G4520" s="87" t="s">
        <v>348</v>
      </c>
      <c r="H4520" s="17">
        <v>516535.5</v>
      </c>
      <c r="I4520" s="48" t="s">
        <v>346</v>
      </c>
    </row>
    <row r="4521" spans="2:9" x14ac:dyDescent="0.3">
      <c r="B4521" s="16" t="s">
        <v>307</v>
      </c>
      <c r="C4521" s="16" t="s">
        <v>283</v>
      </c>
      <c r="D4521" s="16">
        <v>131</v>
      </c>
      <c r="E4521" s="16" t="s">
        <v>53</v>
      </c>
      <c r="F4521" s="16" t="s">
        <v>146</v>
      </c>
      <c r="G4521" s="87" t="s">
        <v>349</v>
      </c>
      <c r="H4521" s="17">
        <v>7926.7463652519828</v>
      </c>
      <c r="I4521" s="48" t="s">
        <v>337</v>
      </c>
    </row>
    <row r="4522" spans="2:9" x14ac:dyDescent="0.3">
      <c r="B4522" s="16" t="s">
        <v>307</v>
      </c>
      <c r="C4522" s="16" t="s">
        <v>283</v>
      </c>
      <c r="D4522" s="16">
        <v>137</v>
      </c>
      <c r="E4522" s="16" t="s">
        <v>55</v>
      </c>
      <c r="F4522" s="16" t="s">
        <v>160</v>
      </c>
      <c r="G4522" s="87" t="s">
        <v>350</v>
      </c>
      <c r="H4522" s="17">
        <v>8284.3754368187456</v>
      </c>
      <c r="I4522" s="48" t="s">
        <v>351</v>
      </c>
    </row>
    <row r="4523" spans="2:9" x14ac:dyDescent="0.3">
      <c r="B4523" s="16" t="s">
        <v>307</v>
      </c>
      <c r="C4523" s="16" t="s">
        <v>283</v>
      </c>
      <c r="D4523" s="16">
        <v>143</v>
      </c>
      <c r="E4523" s="16" t="s">
        <v>57</v>
      </c>
      <c r="F4523" s="16" t="s">
        <v>335</v>
      </c>
      <c r="G4523" s="87" t="s">
        <v>352</v>
      </c>
      <c r="H4523" s="17">
        <v>2688.02</v>
      </c>
      <c r="I4523" s="48" t="s">
        <v>342</v>
      </c>
    </row>
    <row r="4524" spans="2:9" x14ac:dyDescent="0.3">
      <c r="B4524" s="16" t="s">
        <v>307</v>
      </c>
      <c r="C4524" s="16" t="s">
        <v>283</v>
      </c>
      <c r="D4524" s="16">
        <v>155</v>
      </c>
      <c r="E4524" s="16" t="s">
        <v>59</v>
      </c>
      <c r="F4524" s="16" t="s">
        <v>147</v>
      </c>
      <c r="G4524" s="87" t="s">
        <v>353</v>
      </c>
      <c r="H4524" s="17">
        <v>28487.989310548404</v>
      </c>
      <c r="I4524" s="48" t="s">
        <v>354</v>
      </c>
    </row>
    <row r="4525" spans="2:9" x14ac:dyDescent="0.3">
      <c r="B4525" s="16" t="s">
        <v>307</v>
      </c>
      <c r="C4525" s="16" t="s">
        <v>283</v>
      </c>
      <c r="D4525" s="16">
        <v>156</v>
      </c>
      <c r="E4525" s="16" t="s">
        <v>61</v>
      </c>
      <c r="F4525" s="16" t="s">
        <v>147</v>
      </c>
      <c r="G4525" s="87" t="s">
        <v>355</v>
      </c>
      <c r="H4525" s="17">
        <v>19941.592517383888</v>
      </c>
      <c r="I4525" s="48" t="s">
        <v>354</v>
      </c>
    </row>
    <row r="4526" spans="2:9" x14ac:dyDescent="0.3">
      <c r="B4526" s="16" t="s">
        <v>307</v>
      </c>
      <c r="C4526" s="16" t="s">
        <v>283</v>
      </c>
      <c r="D4526" s="16">
        <v>222</v>
      </c>
      <c r="E4526" s="16" t="s">
        <v>63</v>
      </c>
      <c r="F4526" s="16" t="s">
        <v>146</v>
      </c>
      <c r="G4526" s="87" t="s">
        <v>356</v>
      </c>
      <c r="H4526" s="17">
        <v>36304.815193597307</v>
      </c>
      <c r="I4526" s="48" t="s">
        <v>329</v>
      </c>
    </row>
    <row r="4527" spans="2:9" x14ac:dyDescent="0.3">
      <c r="B4527" s="16" t="s">
        <v>307</v>
      </c>
      <c r="C4527" s="16" t="s">
        <v>283</v>
      </c>
      <c r="D4527" s="16">
        <v>224</v>
      </c>
      <c r="E4527" s="16" t="s">
        <v>65</v>
      </c>
      <c r="F4527" s="16" t="s">
        <v>146</v>
      </c>
      <c r="G4527" s="87" t="s">
        <v>357</v>
      </c>
      <c r="H4527" s="17">
        <v>36304.815193597307</v>
      </c>
      <c r="I4527" s="48" t="s">
        <v>329</v>
      </c>
    </row>
    <row r="4528" spans="2:9" x14ac:dyDescent="0.3">
      <c r="B4528" s="16" t="s">
        <v>307</v>
      </c>
      <c r="C4528" s="16" t="s">
        <v>283</v>
      </c>
      <c r="D4528" s="16">
        <v>229</v>
      </c>
      <c r="E4528" s="16" t="s">
        <v>67</v>
      </c>
      <c r="F4528" s="16" t="s">
        <v>146</v>
      </c>
      <c r="G4528" s="87" t="s">
        <v>358</v>
      </c>
      <c r="H4528" s="17">
        <v>12607.493902889661</v>
      </c>
      <c r="I4528" s="48" t="s">
        <v>329</v>
      </c>
    </row>
    <row r="4529" spans="2:9" x14ac:dyDescent="0.3">
      <c r="B4529" s="16" t="s">
        <v>307</v>
      </c>
      <c r="C4529" s="16" t="s">
        <v>283</v>
      </c>
      <c r="D4529" s="16">
        <v>232</v>
      </c>
      <c r="E4529" s="16" t="s">
        <v>69</v>
      </c>
      <c r="F4529" s="16" t="s">
        <v>146</v>
      </c>
      <c r="G4529" s="87" t="s">
        <v>359</v>
      </c>
      <c r="H4529" s="17">
        <v>37822.481708668987</v>
      </c>
      <c r="I4529" s="48" t="s">
        <v>329</v>
      </c>
    </row>
    <row r="4530" spans="2:9" x14ac:dyDescent="0.3">
      <c r="B4530" s="16" t="s">
        <v>307</v>
      </c>
      <c r="C4530" s="16" t="s">
        <v>283</v>
      </c>
      <c r="D4530" s="16">
        <v>237</v>
      </c>
      <c r="E4530" s="16" t="s">
        <v>70</v>
      </c>
      <c r="F4530" s="16" t="s">
        <v>146</v>
      </c>
      <c r="G4530" s="87" t="s">
        <v>360</v>
      </c>
      <c r="H4530" s="17">
        <v>50800.451577275351</v>
      </c>
      <c r="I4530" s="48" t="s">
        <v>329</v>
      </c>
    </row>
    <row r="4531" spans="2:9" x14ac:dyDescent="0.3">
      <c r="B4531" s="16" t="s">
        <v>307</v>
      </c>
      <c r="C4531" s="16" t="s">
        <v>283</v>
      </c>
      <c r="D4531" s="16">
        <v>238</v>
      </c>
      <c r="E4531" s="16" t="s">
        <v>71</v>
      </c>
      <c r="F4531" s="16" t="s">
        <v>146</v>
      </c>
      <c r="G4531" s="87" t="s">
        <v>361</v>
      </c>
      <c r="H4531" s="17">
        <v>84807.554695714236</v>
      </c>
      <c r="I4531" s="48" t="s">
        <v>329</v>
      </c>
    </row>
    <row r="4532" spans="2:9" x14ac:dyDescent="0.3">
      <c r="B4532" s="16" t="s">
        <v>307</v>
      </c>
      <c r="C4532" s="16" t="s">
        <v>283</v>
      </c>
      <c r="D4532" s="16">
        <v>241</v>
      </c>
      <c r="E4532" s="16" t="s">
        <v>72</v>
      </c>
      <c r="F4532" s="16" t="s">
        <v>146</v>
      </c>
      <c r="G4532" s="87" t="s">
        <v>362</v>
      </c>
      <c r="H4532" s="17">
        <v>52737.125684326922</v>
      </c>
      <c r="I4532" s="48" t="s">
        <v>329</v>
      </c>
    </row>
    <row r="4533" spans="2:9" x14ac:dyDescent="0.3">
      <c r="B4533" s="16" t="s">
        <v>307</v>
      </c>
      <c r="C4533" s="16" t="s">
        <v>283</v>
      </c>
      <c r="D4533" s="16">
        <v>242</v>
      </c>
      <c r="E4533" s="16" t="s">
        <v>73</v>
      </c>
      <c r="F4533" s="16" t="s">
        <v>146</v>
      </c>
      <c r="G4533" s="87" t="s">
        <v>363</v>
      </c>
      <c r="H4533" s="17">
        <v>52737.125684326922</v>
      </c>
      <c r="I4533" s="48" t="s">
        <v>329</v>
      </c>
    </row>
    <row r="4534" spans="2:9" x14ac:dyDescent="0.3">
      <c r="B4534" s="16" t="s">
        <v>307</v>
      </c>
      <c r="C4534" s="16" t="s">
        <v>283</v>
      </c>
      <c r="D4534" s="16">
        <v>245</v>
      </c>
      <c r="E4534" s="16" t="s">
        <v>74</v>
      </c>
      <c r="F4534" s="16" t="s">
        <v>146</v>
      </c>
      <c r="G4534" s="87" t="s">
        <v>364</v>
      </c>
      <c r="H4534" s="17">
        <v>43202.730080380796</v>
      </c>
      <c r="I4534" s="48" t="s">
        <v>329</v>
      </c>
    </row>
    <row r="4535" spans="2:9" x14ac:dyDescent="0.3">
      <c r="B4535" s="16" t="s">
        <v>307</v>
      </c>
      <c r="C4535" s="16" t="s">
        <v>283</v>
      </c>
      <c r="D4535" s="16">
        <v>273</v>
      </c>
      <c r="E4535" s="16" t="s">
        <v>75</v>
      </c>
      <c r="F4535" s="16" t="s">
        <v>146</v>
      </c>
      <c r="G4535" s="87" t="s">
        <v>365</v>
      </c>
      <c r="H4535" s="17">
        <v>532045.27818109933</v>
      </c>
      <c r="I4535" s="48" t="s">
        <v>346</v>
      </c>
    </row>
    <row r="4536" spans="2:9" x14ac:dyDescent="0.3">
      <c r="B4536" s="16" t="s">
        <v>307</v>
      </c>
      <c r="C4536" s="16" t="s">
        <v>283</v>
      </c>
      <c r="D4536" s="16">
        <v>284</v>
      </c>
      <c r="E4536" s="16" t="s">
        <v>76</v>
      </c>
      <c r="F4536" s="16" t="s">
        <v>146</v>
      </c>
      <c r="G4536" s="87" t="s">
        <v>366</v>
      </c>
      <c r="H4536" s="17">
        <v>62594.508954478129</v>
      </c>
      <c r="I4536" s="48" t="s">
        <v>329</v>
      </c>
    </row>
    <row r="4537" spans="2:9" x14ac:dyDescent="0.3">
      <c r="B4537" s="16" t="s">
        <v>307</v>
      </c>
      <c r="C4537" s="16" t="s">
        <v>283</v>
      </c>
      <c r="D4537" s="16">
        <v>304</v>
      </c>
      <c r="E4537" s="16" t="s">
        <v>77</v>
      </c>
      <c r="F4537" s="16" t="s">
        <v>165</v>
      </c>
      <c r="G4537" s="87" t="s">
        <v>367</v>
      </c>
      <c r="H4537" s="17">
        <v>1491.1119185291211</v>
      </c>
      <c r="I4537" s="48" t="s">
        <v>368</v>
      </c>
    </row>
    <row r="4538" spans="2:9" x14ac:dyDescent="0.3">
      <c r="B4538" s="16" t="s">
        <v>307</v>
      </c>
      <c r="C4538" s="16" t="s">
        <v>283</v>
      </c>
      <c r="D4538" s="16">
        <v>305</v>
      </c>
      <c r="E4538" s="16" t="s">
        <v>78</v>
      </c>
      <c r="F4538" s="16" t="s">
        <v>165</v>
      </c>
      <c r="G4538" s="87" t="s">
        <v>369</v>
      </c>
      <c r="H4538" s="17">
        <v>10741.705465751824</v>
      </c>
      <c r="I4538" s="48" t="s">
        <v>368</v>
      </c>
    </row>
    <row r="4539" spans="2:9" x14ac:dyDescent="0.3">
      <c r="B4539" s="16" t="s">
        <v>307</v>
      </c>
      <c r="C4539" s="16" t="s">
        <v>283</v>
      </c>
      <c r="D4539" s="20">
        <v>426</v>
      </c>
      <c r="E4539" s="20" t="s">
        <v>79</v>
      </c>
      <c r="F4539" s="20" t="s">
        <v>146</v>
      </c>
      <c r="G4539" s="88" t="s">
        <v>370</v>
      </c>
      <c r="H4539" s="21">
        <v>66457.20292131562</v>
      </c>
      <c r="I4539" s="49" t="s">
        <v>329</v>
      </c>
    </row>
    <row r="4540" spans="2:9" x14ac:dyDescent="0.3">
      <c r="B4540" s="16" t="s">
        <v>841</v>
      </c>
      <c r="C4540" s="16" t="s">
        <v>217</v>
      </c>
      <c r="D4540" s="16">
        <v>4</v>
      </c>
      <c r="E4540" s="16" t="s">
        <v>5</v>
      </c>
      <c r="F4540" s="16" t="s">
        <v>160</v>
      </c>
      <c r="G4540" s="87" t="s">
        <v>326</v>
      </c>
      <c r="H4540" s="17">
        <v>2839.6825524414971</v>
      </c>
      <c r="I4540" s="48" t="s">
        <v>327</v>
      </c>
    </row>
    <row r="4541" spans="2:9" x14ac:dyDescent="0.3">
      <c r="B4541" s="16" t="s">
        <v>841</v>
      </c>
      <c r="C4541" s="16" t="s">
        <v>217</v>
      </c>
      <c r="D4541" s="16">
        <v>17</v>
      </c>
      <c r="E4541" s="16" t="s">
        <v>9</v>
      </c>
      <c r="F4541" s="16" t="s">
        <v>146</v>
      </c>
      <c r="G4541" s="87" t="s">
        <v>328</v>
      </c>
      <c r="H4541" s="17">
        <v>80120.971461731999</v>
      </c>
      <c r="I4541" s="48" t="s">
        <v>329</v>
      </c>
    </row>
    <row r="4542" spans="2:9" x14ac:dyDescent="0.3">
      <c r="B4542" s="16" t="s">
        <v>841</v>
      </c>
      <c r="C4542" s="16" t="s">
        <v>217</v>
      </c>
      <c r="D4542" s="16">
        <v>21</v>
      </c>
      <c r="E4542" s="16" t="s">
        <v>13</v>
      </c>
      <c r="F4542" s="16" t="s">
        <v>146</v>
      </c>
      <c r="G4542" s="87" t="s">
        <v>330</v>
      </c>
      <c r="H4542" s="17">
        <v>121420.31176747443</v>
      </c>
      <c r="I4542" s="48" t="s">
        <v>329</v>
      </c>
    </row>
    <row r="4543" spans="2:9" x14ac:dyDescent="0.3">
      <c r="B4543" s="16" t="s">
        <v>841</v>
      </c>
      <c r="C4543" s="16" t="s">
        <v>217</v>
      </c>
      <c r="D4543" s="16">
        <v>28</v>
      </c>
      <c r="E4543" s="16" t="s">
        <v>17</v>
      </c>
      <c r="F4543" s="16" t="s">
        <v>146</v>
      </c>
      <c r="G4543" s="87" t="s">
        <v>331</v>
      </c>
      <c r="H4543" s="17">
        <v>80120.971461731999</v>
      </c>
      <c r="I4543" s="48" t="s">
        <v>329</v>
      </c>
    </row>
    <row r="4544" spans="2:9" x14ac:dyDescent="0.3">
      <c r="B4544" s="16" t="s">
        <v>841</v>
      </c>
      <c r="C4544" s="16" t="s">
        <v>217</v>
      </c>
      <c r="D4544" s="16">
        <v>29</v>
      </c>
      <c r="E4544" s="16" t="s">
        <v>21</v>
      </c>
      <c r="F4544" s="16" t="s">
        <v>146</v>
      </c>
      <c r="G4544" s="87" t="s">
        <v>332</v>
      </c>
      <c r="H4544" s="17">
        <v>72609.630387194615</v>
      </c>
      <c r="I4544" s="48" t="s">
        <v>329</v>
      </c>
    </row>
    <row r="4545" spans="2:9" x14ac:dyDescent="0.3">
      <c r="B4545" s="16" t="s">
        <v>841</v>
      </c>
      <c r="C4545" s="16" t="s">
        <v>217</v>
      </c>
      <c r="D4545" s="16">
        <v>30</v>
      </c>
      <c r="E4545" s="16" t="s">
        <v>25</v>
      </c>
      <c r="F4545" s="16" t="s">
        <v>146</v>
      </c>
      <c r="G4545" s="87" t="s">
        <v>333</v>
      </c>
      <c r="H4545" s="17">
        <v>77617.191103552861</v>
      </c>
      <c r="I4545" s="48" t="s">
        <v>329</v>
      </c>
    </row>
    <row r="4546" spans="2:9" x14ac:dyDescent="0.3">
      <c r="B4546" s="16" t="s">
        <v>841</v>
      </c>
      <c r="C4546" s="16" t="s">
        <v>217</v>
      </c>
      <c r="D4546" s="16">
        <v>31</v>
      </c>
      <c r="E4546" s="16" t="s">
        <v>29</v>
      </c>
      <c r="F4546" s="16" t="s">
        <v>146</v>
      </c>
      <c r="G4546" s="87" t="s">
        <v>334</v>
      </c>
      <c r="H4546" s="17">
        <v>72609.630387194615</v>
      </c>
      <c r="I4546" s="48" t="s">
        <v>329</v>
      </c>
    </row>
    <row r="4547" spans="2:9" x14ac:dyDescent="0.3">
      <c r="B4547" s="16" t="s">
        <v>841</v>
      </c>
      <c r="C4547" s="16" t="s">
        <v>217</v>
      </c>
      <c r="D4547" s="16">
        <v>39</v>
      </c>
      <c r="E4547" s="16" t="s">
        <v>33</v>
      </c>
      <c r="F4547" s="16" t="s">
        <v>335</v>
      </c>
      <c r="G4547" s="87" t="s">
        <v>336</v>
      </c>
      <c r="H4547" s="17">
        <v>69.911281859547259</v>
      </c>
      <c r="I4547" s="48" t="s">
        <v>337</v>
      </c>
    </row>
    <row r="4548" spans="2:9" x14ac:dyDescent="0.3">
      <c r="B4548" s="16" t="s">
        <v>841</v>
      </c>
      <c r="C4548" s="16" t="s">
        <v>217</v>
      </c>
      <c r="D4548" s="16">
        <v>45</v>
      </c>
      <c r="E4548" s="16" t="s">
        <v>35</v>
      </c>
      <c r="F4548" s="16" t="s">
        <v>160</v>
      </c>
      <c r="G4548" s="87" t="s">
        <v>338</v>
      </c>
      <c r="H4548" s="17">
        <v>9520</v>
      </c>
      <c r="I4548" s="48" t="s">
        <v>327</v>
      </c>
    </row>
    <row r="4549" spans="2:9" x14ac:dyDescent="0.3">
      <c r="B4549" s="16" t="s">
        <v>841</v>
      </c>
      <c r="C4549" s="16" t="s">
        <v>217</v>
      </c>
      <c r="D4549" s="16">
        <v>66</v>
      </c>
      <c r="E4549" s="16" t="s">
        <v>37</v>
      </c>
      <c r="F4549" s="16" t="s">
        <v>160</v>
      </c>
      <c r="G4549" s="87" t="s">
        <v>339</v>
      </c>
      <c r="H4549" s="17">
        <v>4789.1811278285577</v>
      </c>
      <c r="I4549" s="48" t="s">
        <v>327</v>
      </c>
    </row>
    <row r="4550" spans="2:9" x14ac:dyDescent="0.3">
      <c r="B4550" s="16" t="s">
        <v>841</v>
      </c>
      <c r="C4550" s="16" t="s">
        <v>217</v>
      </c>
      <c r="D4550" s="16">
        <v>67</v>
      </c>
      <c r="E4550" s="16" t="s">
        <v>39</v>
      </c>
      <c r="F4550" s="16" t="s">
        <v>160</v>
      </c>
      <c r="G4550" s="87" t="s">
        <v>340</v>
      </c>
      <c r="H4550" s="17">
        <v>4789.1811278285577</v>
      </c>
      <c r="I4550" s="48" t="s">
        <v>327</v>
      </c>
    </row>
    <row r="4551" spans="2:9" x14ac:dyDescent="0.3">
      <c r="B4551" s="16" t="s">
        <v>841</v>
      </c>
      <c r="C4551" s="16" t="s">
        <v>217</v>
      </c>
      <c r="D4551" s="16">
        <v>77</v>
      </c>
      <c r="E4551" s="16" t="s">
        <v>41</v>
      </c>
      <c r="F4551" s="16" t="s">
        <v>160</v>
      </c>
      <c r="G4551" s="87" t="s">
        <v>341</v>
      </c>
      <c r="H4551" s="17">
        <v>1725</v>
      </c>
      <c r="I4551" s="48" t="s">
        <v>342</v>
      </c>
    </row>
    <row r="4552" spans="2:9" x14ac:dyDescent="0.3">
      <c r="B4552" s="16" t="s">
        <v>841</v>
      </c>
      <c r="C4552" s="16" t="s">
        <v>217</v>
      </c>
      <c r="D4552" s="16">
        <v>87</v>
      </c>
      <c r="E4552" s="16" t="s">
        <v>43</v>
      </c>
      <c r="F4552" s="16" t="s">
        <v>160</v>
      </c>
      <c r="G4552" s="87" t="s">
        <v>343</v>
      </c>
      <c r="H4552" s="17">
        <v>3622.9549999999999</v>
      </c>
      <c r="I4552" s="48" t="s">
        <v>342</v>
      </c>
    </row>
    <row r="4553" spans="2:9" x14ac:dyDescent="0.3">
      <c r="B4553" s="16" t="s">
        <v>841</v>
      </c>
      <c r="C4553" s="16" t="s">
        <v>217</v>
      </c>
      <c r="D4553" s="16">
        <v>102</v>
      </c>
      <c r="E4553" s="16" t="s">
        <v>45</v>
      </c>
      <c r="F4553" s="16" t="s">
        <v>160</v>
      </c>
      <c r="G4553" s="87" t="s">
        <v>344</v>
      </c>
      <c r="H4553" s="17">
        <v>610.65112034686229</v>
      </c>
      <c r="I4553" s="48" t="s">
        <v>342</v>
      </c>
    </row>
    <row r="4554" spans="2:9" x14ac:dyDescent="0.3">
      <c r="B4554" s="16" t="s">
        <v>841</v>
      </c>
      <c r="C4554" s="16" t="s">
        <v>217</v>
      </c>
      <c r="D4554" s="16">
        <v>113</v>
      </c>
      <c r="E4554" s="16" t="s">
        <v>47</v>
      </c>
      <c r="F4554" s="16" t="s">
        <v>146</v>
      </c>
      <c r="G4554" s="87" t="s">
        <v>345</v>
      </c>
      <c r="H4554" s="17">
        <v>689724</v>
      </c>
      <c r="I4554" s="48" t="s">
        <v>346</v>
      </c>
    </row>
    <row r="4555" spans="2:9" x14ac:dyDescent="0.3">
      <c r="B4555" s="16" t="s">
        <v>841</v>
      </c>
      <c r="C4555" s="16" t="s">
        <v>217</v>
      </c>
      <c r="D4555" s="16">
        <v>114</v>
      </c>
      <c r="E4555" s="16" t="s">
        <v>49</v>
      </c>
      <c r="F4555" s="16" t="s">
        <v>146</v>
      </c>
      <c r="G4555" s="87" t="s">
        <v>347</v>
      </c>
      <c r="H4555" s="17">
        <v>730184</v>
      </c>
      <c r="I4555" s="48" t="s">
        <v>346</v>
      </c>
    </row>
    <row r="4556" spans="2:9" x14ac:dyDescent="0.3">
      <c r="B4556" s="16" t="s">
        <v>841</v>
      </c>
      <c r="C4556" s="16" t="s">
        <v>217</v>
      </c>
      <c r="D4556" s="16">
        <v>118</v>
      </c>
      <c r="E4556" s="16" t="s">
        <v>51</v>
      </c>
      <c r="F4556" s="16" t="s">
        <v>146</v>
      </c>
      <c r="G4556" s="87" t="s">
        <v>348</v>
      </c>
      <c r="H4556" s="17">
        <v>583071</v>
      </c>
      <c r="I4556" s="48" t="s">
        <v>346</v>
      </c>
    </row>
    <row r="4557" spans="2:9" x14ac:dyDescent="0.3">
      <c r="B4557" s="16" t="s">
        <v>841</v>
      </c>
      <c r="C4557" s="16" t="s">
        <v>217</v>
      </c>
      <c r="D4557" s="16">
        <v>131</v>
      </c>
      <c r="E4557" s="16" t="s">
        <v>53</v>
      </c>
      <c r="F4557" s="16" t="s">
        <v>146</v>
      </c>
      <c r="G4557" s="87" t="s">
        <v>349</v>
      </c>
      <c r="H4557" s="17">
        <v>8038.8854394493437</v>
      </c>
      <c r="I4557" s="48" t="s">
        <v>337</v>
      </c>
    </row>
    <row r="4558" spans="2:9" x14ac:dyDescent="0.3">
      <c r="B4558" s="16" t="s">
        <v>841</v>
      </c>
      <c r="C4558" s="16" t="s">
        <v>217</v>
      </c>
      <c r="D4558" s="16">
        <v>137</v>
      </c>
      <c r="E4558" s="16" t="s">
        <v>55</v>
      </c>
      <c r="F4558" s="16" t="s">
        <v>160</v>
      </c>
      <c r="G4558" s="87" t="s">
        <v>350</v>
      </c>
      <c r="H4558" s="17">
        <v>8284.3754368187456</v>
      </c>
      <c r="I4558" s="48" t="s">
        <v>351</v>
      </c>
    </row>
    <row r="4559" spans="2:9" x14ac:dyDescent="0.3">
      <c r="B4559" s="16" t="s">
        <v>841</v>
      </c>
      <c r="C4559" s="16" t="s">
        <v>217</v>
      </c>
      <c r="D4559" s="16">
        <v>143</v>
      </c>
      <c r="E4559" s="16" t="s">
        <v>57</v>
      </c>
      <c r="F4559" s="16" t="s">
        <v>335</v>
      </c>
      <c r="G4559" s="87" t="s">
        <v>352</v>
      </c>
      <c r="H4559" s="17">
        <v>2688.02</v>
      </c>
      <c r="I4559" s="48" t="s">
        <v>342</v>
      </c>
    </row>
    <row r="4560" spans="2:9" x14ac:dyDescent="0.3">
      <c r="B4560" s="16" t="s">
        <v>841</v>
      </c>
      <c r="C4560" s="16" t="s">
        <v>217</v>
      </c>
      <c r="D4560" s="16">
        <v>155</v>
      </c>
      <c r="E4560" s="16" t="s">
        <v>59</v>
      </c>
      <c r="F4560" s="16" t="s">
        <v>147</v>
      </c>
      <c r="G4560" s="87" t="s">
        <v>353</v>
      </c>
      <c r="H4560" s="17">
        <v>13658.118394797133</v>
      </c>
      <c r="I4560" s="48" t="s">
        <v>354</v>
      </c>
    </row>
    <row r="4561" spans="2:9" x14ac:dyDescent="0.3">
      <c r="B4561" s="16" t="s">
        <v>841</v>
      </c>
      <c r="C4561" s="16" t="s">
        <v>217</v>
      </c>
      <c r="D4561" s="16">
        <v>156</v>
      </c>
      <c r="E4561" s="16" t="s">
        <v>61</v>
      </c>
      <c r="F4561" s="16" t="s">
        <v>147</v>
      </c>
      <c r="G4561" s="87" t="s">
        <v>355</v>
      </c>
      <c r="H4561" s="17">
        <v>13376.968893648824</v>
      </c>
      <c r="I4561" s="48" t="s">
        <v>354</v>
      </c>
    </row>
    <row r="4562" spans="2:9" x14ac:dyDescent="0.3">
      <c r="B4562" s="16" t="s">
        <v>841</v>
      </c>
      <c r="C4562" s="16" t="s">
        <v>217</v>
      </c>
      <c r="D4562" s="16">
        <v>222</v>
      </c>
      <c r="E4562" s="16" t="s">
        <v>63</v>
      </c>
      <c r="F4562" s="16" t="s">
        <v>146</v>
      </c>
      <c r="G4562" s="87" t="s">
        <v>356</v>
      </c>
      <c r="H4562" s="17">
        <v>70105.850029015506</v>
      </c>
      <c r="I4562" s="48" t="s">
        <v>329</v>
      </c>
    </row>
    <row r="4563" spans="2:9" x14ac:dyDescent="0.3">
      <c r="B4563" s="16" t="s">
        <v>841</v>
      </c>
      <c r="C4563" s="16" t="s">
        <v>217</v>
      </c>
      <c r="D4563" s="16">
        <v>224</v>
      </c>
      <c r="E4563" s="16" t="s">
        <v>65</v>
      </c>
      <c r="F4563" s="16" t="s">
        <v>146</v>
      </c>
      <c r="G4563" s="87" t="s">
        <v>357</v>
      </c>
      <c r="H4563" s="17">
        <v>70105.850029015506</v>
      </c>
      <c r="I4563" s="48" t="s">
        <v>329</v>
      </c>
    </row>
    <row r="4564" spans="2:9" x14ac:dyDescent="0.3">
      <c r="B4564" s="16" t="s">
        <v>841</v>
      </c>
      <c r="C4564" s="16" t="s">
        <v>217</v>
      </c>
      <c r="D4564" s="16">
        <v>229</v>
      </c>
      <c r="E4564" s="16" t="s">
        <v>67</v>
      </c>
      <c r="F4564" s="16" t="s">
        <v>146</v>
      </c>
      <c r="G4564" s="87" t="s">
        <v>358</v>
      </c>
      <c r="H4564" s="17">
        <v>32774.484888564744</v>
      </c>
      <c r="I4564" s="48" t="s">
        <v>329</v>
      </c>
    </row>
    <row r="4565" spans="2:9" x14ac:dyDescent="0.3">
      <c r="B4565" s="16" t="s">
        <v>841</v>
      </c>
      <c r="C4565" s="16" t="s">
        <v>217</v>
      </c>
      <c r="D4565" s="16">
        <v>232</v>
      </c>
      <c r="E4565" s="16" t="s">
        <v>69</v>
      </c>
      <c r="F4565" s="16" t="s">
        <v>146</v>
      </c>
      <c r="G4565" s="87" t="s">
        <v>359</v>
      </c>
      <c r="H4565" s="17">
        <v>68853.959849925959</v>
      </c>
      <c r="I4565" s="48" t="s">
        <v>329</v>
      </c>
    </row>
    <row r="4566" spans="2:9" x14ac:dyDescent="0.3">
      <c r="B4566" s="16" t="s">
        <v>841</v>
      </c>
      <c r="C4566" s="16" t="s">
        <v>217</v>
      </c>
      <c r="D4566" s="16">
        <v>237</v>
      </c>
      <c r="E4566" s="16" t="s">
        <v>70</v>
      </c>
      <c r="F4566" s="16" t="s">
        <v>146</v>
      </c>
      <c r="G4566" s="87" t="s">
        <v>360</v>
      </c>
      <c r="H4566" s="17">
        <v>68853.959849925959</v>
      </c>
      <c r="I4566" s="48" t="s">
        <v>329</v>
      </c>
    </row>
    <row r="4567" spans="2:9" x14ac:dyDescent="0.3">
      <c r="B4567" s="16" t="s">
        <v>841</v>
      </c>
      <c r="C4567" s="16" t="s">
        <v>217</v>
      </c>
      <c r="D4567" s="16">
        <v>238</v>
      </c>
      <c r="E4567" s="16" t="s">
        <v>71</v>
      </c>
      <c r="F4567" s="16" t="s">
        <v>146</v>
      </c>
      <c r="G4567" s="87" t="s">
        <v>361</v>
      </c>
      <c r="H4567" s="17">
        <v>68853.959849925959</v>
      </c>
      <c r="I4567" s="48" t="s">
        <v>329</v>
      </c>
    </row>
    <row r="4568" spans="2:9" x14ac:dyDescent="0.3">
      <c r="B4568" s="16" t="s">
        <v>841</v>
      </c>
      <c r="C4568" s="16" t="s">
        <v>217</v>
      </c>
      <c r="D4568" s="16">
        <v>241</v>
      </c>
      <c r="E4568" s="16" t="s">
        <v>72</v>
      </c>
      <c r="F4568" s="16" t="s">
        <v>146</v>
      </c>
      <c r="G4568" s="87" t="s">
        <v>362</v>
      </c>
      <c r="H4568" s="17">
        <v>80120.971461731999</v>
      </c>
      <c r="I4568" s="48" t="s">
        <v>329</v>
      </c>
    </row>
    <row r="4569" spans="2:9" x14ac:dyDescent="0.3">
      <c r="B4569" s="16" t="s">
        <v>841</v>
      </c>
      <c r="C4569" s="16" t="s">
        <v>217</v>
      </c>
      <c r="D4569" s="16">
        <v>242</v>
      </c>
      <c r="E4569" s="16" t="s">
        <v>73</v>
      </c>
      <c r="F4569" s="16" t="s">
        <v>146</v>
      </c>
      <c r="G4569" s="87" t="s">
        <v>363</v>
      </c>
      <c r="H4569" s="17">
        <v>80120.971461731999</v>
      </c>
      <c r="I4569" s="48" t="s">
        <v>329</v>
      </c>
    </row>
    <row r="4570" spans="2:9" x14ac:dyDescent="0.3">
      <c r="B4570" s="16" t="s">
        <v>841</v>
      </c>
      <c r="C4570" s="16" t="s">
        <v>217</v>
      </c>
      <c r="D4570" s="16">
        <v>245</v>
      </c>
      <c r="E4570" s="16" t="s">
        <v>74</v>
      </c>
      <c r="F4570" s="16" t="s">
        <v>146</v>
      </c>
      <c r="G4570" s="87" t="s">
        <v>364</v>
      </c>
      <c r="H4570" s="17">
        <v>32774.484888564744</v>
      </c>
      <c r="I4570" s="48" t="s">
        <v>329</v>
      </c>
    </row>
    <row r="4571" spans="2:9" x14ac:dyDescent="0.3">
      <c r="B4571" s="16" t="s">
        <v>841</v>
      </c>
      <c r="C4571" s="16" t="s">
        <v>217</v>
      </c>
      <c r="D4571" s="16">
        <v>273</v>
      </c>
      <c r="E4571" s="16" t="s">
        <v>75</v>
      </c>
      <c r="F4571" s="16" t="s">
        <v>146</v>
      </c>
      <c r="G4571" s="87" t="s">
        <v>365</v>
      </c>
      <c r="H4571" s="17">
        <v>534965.19967776246</v>
      </c>
      <c r="I4571" s="48" t="s">
        <v>346</v>
      </c>
    </row>
    <row r="4572" spans="2:9" x14ac:dyDescent="0.3">
      <c r="B4572" s="16" t="s">
        <v>841</v>
      </c>
      <c r="C4572" s="16" t="s">
        <v>217</v>
      </c>
      <c r="D4572" s="16">
        <v>284</v>
      </c>
      <c r="E4572" s="16" t="s">
        <v>76</v>
      </c>
      <c r="F4572" s="16" t="s">
        <v>146</v>
      </c>
      <c r="G4572" s="87" t="s">
        <v>366</v>
      </c>
      <c r="H4572" s="17">
        <v>47671.978019730523</v>
      </c>
      <c r="I4572" s="48" t="s">
        <v>329</v>
      </c>
    </row>
    <row r="4573" spans="2:9" x14ac:dyDescent="0.3">
      <c r="B4573" s="16" t="s">
        <v>841</v>
      </c>
      <c r="C4573" s="16" t="s">
        <v>217</v>
      </c>
      <c r="D4573" s="16">
        <v>304</v>
      </c>
      <c r="E4573" s="16" t="s">
        <v>77</v>
      </c>
      <c r="F4573" s="16" t="s">
        <v>165</v>
      </c>
      <c r="G4573" s="87" t="s">
        <v>367</v>
      </c>
      <c r="H4573" s="17">
        <v>1491.1119185291211</v>
      </c>
      <c r="I4573" s="48" t="s">
        <v>368</v>
      </c>
    </row>
    <row r="4574" spans="2:9" x14ac:dyDescent="0.3">
      <c r="B4574" s="16" t="s">
        <v>841</v>
      </c>
      <c r="C4574" s="16" t="s">
        <v>217</v>
      </c>
      <c r="D4574" s="16">
        <v>305</v>
      </c>
      <c r="E4574" s="16" t="s">
        <v>78</v>
      </c>
      <c r="F4574" s="16" t="s">
        <v>165</v>
      </c>
      <c r="G4574" s="87" t="s">
        <v>369</v>
      </c>
      <c r="H4574" s="17">
        <v>10741.705465751824</v>
      </c>
      <c r="I4574" s="48" t="s">
        <v>368</v>
      </c>
    </row>
    <row r="4575" spans="2:9" x14ac:dyDescent="0.3">
      <c r="B4575" s="16" t="s">
        <v>841</v>
      </c>
      <c r="C4575" s="16" t="s">
        <v>217</v>
      </c>
      <c r="D4575" s="20">
        <v>426</v>
      </c>
      <c r="E4575" s="20" t="s">
        <v>79</v>
      </c>
      <c r="F4575" s="20" t="s">
        <v>146</v>
      </c>
      <c r="G4575" s="88" t="s">
        <v>370</v>
      </c>
      <c r="H4575" s="21">
        <v>66457.20292131562</v>
      </c>
      <c r="I4575" s="49" t="s">
        <v>329</v>
      </c>
    </row>
    <row r="4576" spans="2:9" x14ac:dyDescent="0.3">
      <c r="B4576" s="16" t="s">
        <v>841</v>
      </c>
      <c r="C4576" s="16" t="s">
        <v>201</v>
      </c>
      <c r="D4576" s="16">
        <v>4</v>
      </c>
      <c r="E4576" s="16" t="s">
        <v>5</v>
      </c>
      <c r="F4576" s="16" t="s">
        <v>160</v>
      </c>
      <c r="G4576" s="87" t="s">
        <v>326</v>
      </c>
      <c r="H4576" s="17">
        <v>2839.6825524414971</v>
      </c>
      <c r="I4576" s="48" t="s">
        <v>327</v>
      </c>
    </row>
    <row r="4577" spans="2:9" x14ac:dyDescent="0.3">
      <c r="B4577" s="16" t="s">
        <v>841</v>
      </c>
      <c r="C4577" s="16" t="s">
        <v>201</v>
      </c>
      <c r="D4577" s="16">
        <v>17</v>
      </c>
      <c r="E4577" s="16" t="s">
        <v>9</v>
      </c>
      <c r="F4577" s="16" t="s">
        <v>146</v>
      </c>
      <c r="G4577" s="87" t="s">
        <v>328</v>
      </c>
      <c r="H4577" s="17">
        <v>59772.128593599882</v>
      </c>
      <c r="I4577" s="48" t="s">
        <v>329</v>
      </c>
    </row>
    <row r="4578" spans="2:9" x14ac:dyDescent="0.3">
      <c r="B4578" s="16" t="s">
        <v>841</v>
      </c>
      <c r="C4578" s="16" t="s">
        <v>201</v>
      </c>
      <c r="D4578" s="16">
        <v>21</v>
      </c>
      <c r="E4578" s="16" t="s">
        <v>13</v>
      </c>
      <c r="F4578" s="16" t="s">
        <v>146</v>
      </c>
      <c r="G4578" s="87" t="s">
        <v>330</v>
      </c>
      <c r="H4578" s="17">
        <v>74325.965565093953</v>
      </c>
      <c r="I4578" s="48" t="s">
        <v>329</v>
      </c>
    </row>
    <row r="4579" spans="2:9" x14ac:dyDescent="0.3">
      <c r="B4579" s="16" t="s">
        <v>841</v>
      </c>
      <c r="C4579" s="16" t="s">
        <v>201</v>
      </c>
      <c r="D4579" s="16">
        <v>28</v>
      </c>
      <c r="E4579" s="16" t="s">
        <v>17</v>
      </c>
      <c r="F4579" s="16" t="s">
        <v>146</v>
      </c>
      <c r="G4579" s="87" t="s">
        <v>331</v>
      </c>
      <c r="H4579" s="17">
        <v>66606.816978460178</v>
      </c>
      <c r="I4579" s="48" t="s">
        <v>329</v>
      </c>
    </row>
    <row r="4580" spans="2:9" x14ac:dyDescent="0.3">
      <c r="B4580" s="16" t="s">
        <v>841</v>
      </c>
      <c r="C4580" s="16" t="s">
        <v>201</v>
      </c>
      <c r="D4580" s="16">
        <v>29</v>
      </c>
      <c r="E4580" s="16" t="s">
        <v>21</v>
      </c>
      <c r="F4580" s="16" t="s">
        <v>146</v>
      </c>
      <c r="G4580" s="87" t="s">
        <v>332</v>
      </c>
      <c r="H4580" s="17">
        <v>66606.816978460178</v>
      </c>
      <c r="I4580" s="48" t="s">
        <v>329</v>
      </c>
    </row>
    <row r="4581" spans="2:9" x14ac:dyDescent="0.3">
      <c r="B4581" s="16" t="s">
        <v>841</v>
      </c>
      <c r="C4581" s="16" t="s">
        <v>201</v>
      </c>
      <c r="D4581" s="16">
        <v>30</v>
      </c>
      <c r="E4581" s="16" t="s">
        <v>25</v>
      </c>
      <c r="F4581" s="16" t="s">
        <v>146</v>
      </c>
      <c r="G4581" s="87" t="s">
        <v>333</v>
      </c>
      <c r="H4581" s="17">
        <v>66606.816978460178</v>
      </c>
      <c r="I4581" s="48" t="s">
        <v>329</v>
      </c>
    </row>
    <row r="4582" spans="2:9" x14ac:dyDescent="0.3">
      <c r="B4582" s="16" t="s">
        <v>841</v>
      </c>
      <c r="C4582" s="16" t="s">
        <v>201</v>
      </c>
      <c r="D4582" s="16">
        <v>31</v>
      </c>
      <c r="E4582" s="16" t="s">
        <v>29</v>
      </c>
      <c r="F4582" s="16" t="s">
        <v>146</v>
      </c>
      <c r="G4582" s="87" t="s">
        <v>334</v>
      </c>
      <c r="H4582" s="17">
        <v>66606.816978460178</v>
      </c>
      <c r="I4582" s="48" t="s">
        <v>329</v>
      </c>
    </row>
    <row r="4583" spans="2:9" x14ac:dyDescent="0.3">
      <c r="B4583" s="16" t="s">
        <v>841</v>
      </c>
      <c r="C4583" s="16" t="s">
        <v>201</v>
      </c>
      <c r="D4583" s="16">
        <v>39</v>
      </c>
      <c r="E4583" s="16" t="s">
        <v>33</v>
      </c>
      <c r="F4583" s="16" t="s">
        <v>335</v>
      </c>
      <c r="G4583" s="87" t="s">
        <v>336</v>
      </c>
      <c r="H4583" s="17">
        <v>69.911281859547259</v>
      </c>
      <c r="I4583" s="48" t="s">
        <v>337</v>
      </c>
    </row>
    <row r="4584" spans="2:9" x14ac:dyDescent="0.3">
      <c r="B4584" s="16" t="s">
        <v>841</v>
      </c>
      <c r="C4584" s="16" t="s">
        <v>201</v>
      </c>
      <c r="D4584" s="16">
        <v>45</v>
      </c>
      <c r="E4584" s="16" t="s">
        <v>35</v>
      </c>
      <c r="F4584" s="16" t="s">
        <v>160</v>
      </c>
      <c r="G4584" s="87" t="s">
        <v>338</v>
      </c>
      <c r="H4584" s="17">
        <v>9520</v>
      </c>
      <c r="I4584" s="48" t="s">
        <v>327</v>
      </c>
    </row>
    <row r="4585" spans="2:9" x14ac:dyDescent="0.3">
      <c r="B4585" s="16" t="s">
        <v>841</v>
      </c>
      <c r="C4585" s="16" t="s">
        <v>201</v>
      </c>
      <c r="D4585" s="16">
        <v>66</v>
      </c>
      <c r="E4585" s="16" t="s">
        <v>37</v>
      </c>
      <c r="F4585" s="16" t="s">
        <v>160</v>
      </c>
      <c r="G4585" s="87" t="s">
        <v>339</v>
      </c>
      <c r="H4585" s="17">
        <v>4789.1811278285577</v>
      </c>
      <c r="I4585" s="48" t="s">
        <v>327</v>
      </c>
    </row>
    <row r="4586" spans="2:9" x14ac:dyDescent="0.3">
      <c r="B4586" s="16" t="s">
        <v>841</v>
      </c>
      <c r="C4586" s="16" t="s">
        <v>201</v>
      </c>
      <c r="D4586" s="16">
        <v>67</v>
      </c>
      <c r="E4586" s="16" t="s">
        <v>39</v>
      </c>
      <c r="F4586" s="16" t="s">
        <v>160</v>
      </c>
      <c r="G4586" s="87" t="s">
        <v>340</v>
      </c>
      <c r="H4586" s="17">
        <v>4789.1811278285577</v>
      </c>
      <c r="I4586" s="48" t="s">
        <v>327</v>
      </c>
    </row>
    <row r="4587" spans="2:9" x14ac:dyDescent="0.3">
      <c r="B4587" s="16" t="s">
        <v>841</v>
      </c>
      <c r="C4587" s="16" t="s">
        <v>201</v>
      </c>
      <c r="D4587" s="16">
        <v>77</v>
      </c>
      <c r="E4587" s="16" t="s">
        <v>41</v>
      </c>
      <c r="F4587" s="16" t="s">
        <v>160</v>
      </c>
      <c r="G4587" s="87" t="s">
        <v>341</v>
      </c>
      <c r="H4587" s="17">
        <v>1725</v>
      </c>
      <c r="I4587" s="48" t="s">
        <v>342</v>
      </c>
    </row>
    <row r="4588" spans="2:9" x14ac:dyDescent="0.3">
      <c r="B4588" s="16" t="s">
        <v>841</v>
      </c>
      <c r="C4588" s="16" t="s">
        <v>201</v>
      </c>
      <c r="D4588" s="16">
        <v>87</v>
      </c>
      <c r="E4588" s="16" t="s">
        <v>43</v>
      </c>
      <c r="F4588" s="16" t="s">
        <v>160</v>
      </c>
      <c r="G4588" s="87" t="s">
        <v>343</v>
      </c>
      <c r="H4588" s="17">
        <v>3622.9549999999999</v>
      </c>
      <c r="I4588" s="48" t="s">
        <v>342</v>
      </c>
    </row>
    <row r="4589" spans="2:9" x14ac:dyDescent="0.3">
      <c r="B4589" s="16" t="s">
        <v>841</v>
      </c>
      <c r="C4589" s="16" t="s">
        <v>201</v>
      </c>
      <c r="D4589" s="16">
        <v>102</v>
      </c>
      <c r="E4589" s="16" t="s">
        <v>45</v>
      </c>
      <c r="F4589" s="16" t="s">
        <v>160</v>
      </c>
      <c r="G4589" s="87" t="s">
        <v>344</v>
      </c>
      <c r="H4589" s="17">
        <v>633.89389655383638</v>
      </c>
      <c r="I4589" s="48" t="s">
        <v>342</v>
      </c>
    </row>
    <row r="4590" spans="2:9" x14ac:dyDescent="0.3">
      <c r="B4590" s="16" t="s">
        <v>841</v>
      </c>
      <c r="C4590" s="16" t="s">
        <v>201</v>
      </c>
      <c r="D4590" s="16">
        <v>113</v>
      </c>
      <c r="E4590" s="16" t="s">
        <v>47</v>
      </c>
      <c r="F4590" s="16" t="s">
        <v>146</v>
      </c>
      <c r="G4590" s="87" t="s">
        <v>345</v>
      </c>
      <c r="H4590" s="17">
        <v>689724</v>
      </c>
      <c r="I4590" s="48" t="s">
        <v>346</v>
      </c>
    </row>
    <row r="4591" spans="2:9" x14ac:dyDescent="0.3">
      <c r="B4591" s="16" t="s">
        <v>841</v>
      </c>
      <c r="C4591" s="16" t="s">
        <v>201</v>
      </c>
      <c r="D4591" s="16">
        <v>114</v>
      </c>
      <c r="E4591" s="16" t="s">
        <v>49</v>
      </c>
      <c r="F4591" s="16" t="s">
        <v>146</v>
      </c>
      <c r="G4591" s="87" t="s">
        <v>347</v>
      </c>
      <c r="H4591" s="17">
        <v>730184</v>
      </c>
      <c r="I4591" s="48" t="s">
        <v>346</v>
      </c>
    </row>
    <row r="4592" spans="2:9" x14ac:dyDescent="0.3">
      <c r="B4592" s="16" t="s">
        <v>841</v>
      </c>
      <c r="C4592" s="16" t="s">
        <v>201</v>
      </c>
      <c r="D4592" s="16">
        <v>118</v>
      </c>
      <c r="E4592" s="16" t="s">
        <v>51</v>
      </c>
      <c r="F4592" s="16" t="s">
        <v>146</v>
      </c>
      <c r="G4592" s="87" t="s">
        <v>348</v>
      </c>
      <c r="H4592" s="17">
        <v>583071</v>
      </c>
      <c r="I4592" s="48" t="s">
        <v>346</v>
      </c>
    </row>
    <row r="4593" spans="2:9" x14ac:dyDescent="0.3">
      <c r="B4593" s="16" t="s">
        <v>841</v>
      </c>
      <c r="C4593" s="16" t="s">
        <v>201</v>
      </c>
      <c r="D4593" s="16">
        <v>131</v>
      </c>
      <c r="E4593" s="16" t="s">
        <v>53</v>
      </c>
      <c r="F4593" s="16" t="s">
        <v>146</v>
      </c>
      <c r="G4593" s="87" t="s">
        <v>349</v>
      </c>
      <c r="H4593" s="17">
        <v>8038.8854394493437</v>
      </c>
      <c r="I4593" s="48" t="s">
        <v>337</v>
      </c>
    </row>
    <row r="4594" spans="2:9" x14ac:dyDescent="0.3">
      <c r="B4594" s="16" t="s">
        <v>841</v>
      </c>
      <c r="C4594" s="16" t="s">
        <v>201</v>
      </c>
      <c r="D4594" s="16">
        <v>137</v>
      </c>
      <c r="E4594" s="16" t="s">
        <v>55</v>
      </c>
      <c r="F4594" s="16" t="s">
        <v>160</v>
      </c>
      <c r="G4594" s="87" t="s">
        <v>350</v>
      </c>
      <c r="H4594" s="17">
        <v>8284.3754368187456</v>
      </c>
      <c r="I4594" s="48" t="s">
        <v>351</v>
      </c>
    </row>
    <row r="4595" spans="2:9" x14ac:dyDescent="0.3">
      <c r="B4595" s="16" t="s">
        <v>841</v>
      </c>
      <c r="C4595" s="16" t="s">
        <v>201</v>
      </c>
      <c r="D4595" s="16">
        <v>143</v>
      </c>
      <c r="E4595" s="16" t="s">
        <v>57</v>
      </c>
      <c r="F4595" s="16" t="s">
        <v>335</v>
      </c>
      <c r="G4595" s="87" t="s">
        <v>352</v>
      </c>
      <c r="H4595" s="17">
        <v>2688.02</v>
      </c>
      <c r="I4595" s="48" t="s">
        <v>342</v>
      </c>
    </row>
    <row r="4596" spans="2:9" x14ac:dyDescent="0.3">
      <c r="B4596" s="16" t="s">
        <v>841</v>
      </c>
      <c r="C4596" s="16" t="s">
        <v>201</v>
      </c>
      <c r="D4596" s="16">
        <v>155</v>
      </c>
      <c r="E4596" s="16" t="s">
        <v>59</v>
      </c>
      <c r="F4596" s="16" t="s">
        <v>147</v>
      </c>
      <c r="G4596" s="87" t="s">
        <v>353</v>
      </c>
      <c r="H4596" s="17">
        <v>24384.888982314751</v>
      </c>
      <c r="I4596" s="48" t="s">
        <v>354</v>
      </c>
    </row>
    <row r="4597" spans="2:9" x14ac:dyDescent="0.3">
      <c r="B4597" s="16" t="s">
        <v>841</v>
      </c>
      <c r="C4597" s="16" t="s">
        <v>201</v>
      </c>
      <c r="D4597" s="16">
        <v>156</v>
      </c>
      <c r="E4597" s="16" t="s">
        <v>61</v>
      </c>
      <c r="F4597" s="16" t="s">
        <v>147</v>
      </c>
      <c r="G4597" s="87" t="s">
        <v>355</v>
      </c>
      <c r="H4597" s="17">
        <v>13376.968893648824</v>
      </c>
      <c r="I4597" s="48" t="s">
        <v>354</v>
      </c>
    </row>
    <row r="4598" spans="2:9" x14ac:dyDescent="0.3">
      <c r="B4598" s="16" t="s">
        <v>841</v>
      </c>
      <c r="C4598" s="16" t="s">
        <v>201</v>
      </c>
      <c r="D4598" s="16">
        <v>222</v>
      </c>
      <c r="E4598" s="16" t="s">
        <v>63</v>
      </c>
      <c r="F4598" s="16" t="s">
        <v>146</v>
      </c>
      <c r="G4598" s="87" t="s">
        <v>356</v>
      </c>
      <c r="H4598" s="17">
        <v>71507.967029595806</v>
      </c>
      <c r="I4598" s="48" t="s">
        <v>329</v>
      </c>
    </row>
    <row r="4599" spans="2:9" x14ac:dyDescent="0.3">
      <c r="B4599" s="16" t="s">
        <v>841</v>
      </c>
      <c r="C4599" s="16" t="s">
        <v>201</v>
      </c>
      <c r="D4599" s="16">
        <v>224</v>
      </c>
      <c r="E4599" s="16" t="s">
        <v>65</v>
      </c>
      <c r="F4599" s="16" t="s">
        <v>146</v>
      </c>
      <c r="G4599" s="87" t="s">
        <v>357</v>
      </c>
      <c r="H4599" s="17">
        <v>71507.967029595806</v>
      </c>
      <c r="I4599" s="48" t="s">
        <v>329</v>
      </c>
    </row>
    <row r="4600" spans="2:9" x14ac:dyDescent="0.3">
      <c r="B4600" s="16" t="s">
        <v>841</v>
      </c>
      <c r="C4600" s="16" t="s">
        <v>201</v>
      </c>
      <c r="D4600" s="16">
        <v>229</v>
      </c>
      <c r="E4600" s="16" t="s">
        <v>67</v>
      </c>
      <c r="F4600" s="16" t="s">
        <v>146</v>
      </c>
      <c r="G4600" s="87" t="s">
        <v>358</v>
      </c>
      <c r="H4600" s="17">
        <v>32774.484888564744</v>
      </c>
      <c r="I4600" s="48" t="s">
        <v>329</v>
      </c>
    </row>
    <row r="4601" spans="2:9" x14ac:dyDescent="0.3">
      <c r="B4601" s="16" t="s">
        <v>841</v>
      </c>
      <c r="C4601" s="16" t="s">
        <v>201</v>
      </c>
      <c r="D4601" s="16">
        <v>232</v>
      </c>
      <c r="E4601" s="16" t="s">
        <v>69</v>
      </c>
      <c r="F4601" s="16" t="s">
        <v>146</v>
      </c>
      <c r="G4601" s="87" t="s">
        <v>359</v>
      </c>
      <c r="H4601" s="17">
        <v>59589.972524663164</v>
      </c>
      <c r="I4601" s="48" t="s">
        <v>329</v>
      </c>
    </row>
    <row r="4602" spans="2:9" x14ac:dyDescent="0.3">
      <c r="B4602" s="16" t="s">
        <v>841</v>
      </c>
      <c r="C4602" s="16" t="s">
        <v>201</v>
      </c>
      <c r="D4602" s="16">
        <v>237</v>
      </c>
      <c r="E4602" s="16" t="s">
        <v>70</v>
      </c>
      <c r="F4602" s="16" t="s">
        <v>146</v>
      </c>
      <c r="G4602" s="87" t="s">
        <v>360</v>
      </c>
      <c r="H4602" s="17">
        <v>59589.972524663164</v>
      </c>
      <c r="I4602" s="48" t="s">
        <v>329</v>
      </c>
    </row>
    <row r="4603" spans="2:9" x14ac:dyDescent="0.3">
      <c r="B4603" s="16" t="s">
        <v>841</v>
      </c>
      <c r="C4603" s="16" t="s">
        <v>201</v>
      </c>
      <c r="D4603" s="16">
        <v>238</v>
      </c>
      <c r="E4603" s="16" t="s">
        <v>71</v>
      </c>
      <c r="F4603" s="16" t="s">
        <v>146</v>
      </c>
      <c r="G4603" s="87" t="s">
        <v>361</v>
      </c>
      <c r="H4603" s="17">
        <v>62599.359101322894</v>
      </c>
      <c r="I4603" s="48" t="s">
        <v>329</v>
      </c>
    </row>
    <row r="4604" spans="2:9" x14ac:dyDescent="0.3">
      <c r="B4604" s="16" t="s">
        <v>841</v>
      </c>
      <c r="C4604" s="16" t="s">
        <v>201</v>
      </c>
      <c r="D4604" s="16">
        <v>241</v>
      </c>
      <c r="E4604" s="16" t="s">
        <v>72</v>
      </c>
      <c r="F4604" s="16" t="s">
        <v>146</v>
      </c>
      <c r="G4604" s="87" t="s">
        <v>362</v>
      </c>
      <c r="H4604" s="17">
        <v>71507.967029595806</v>
      </c>
      <c r="I4604" s="48" t="s">
        <v>329</v>
      </c>
    </row>
    <row r="4605" spans="2:9" x14ac:dyDescent="0.3">
      <c r="B4605" s="16" t="s">
        <v>841</v>
      </c>
      <c r="C4605" s="16" t="s">
        <v>201</v>
      </c>
      <c r="D4605" s="16">
        <v>242</v>
      </c>
      <c r="E4605" s="16" t="s">
        <v>73</v>
      </c>
      <c r="F4605" s="16" t="s">
        <v>146</v>
      </c>
      <c r="G4605" s="87" t="s">
        <v>363</v>
      </c>
      <c r="H4605" s="17">
        <v>71507.967029595806</v>
      </c>
      <c r="I4605" s="48" t="s">
        <v>329</v>
      </c>
    </row>
    <row r="4606" spans="2:9" x14ac:dyDescent="0.3">
      <c r="B4606" s="16" t="s">
        <v>841</v>
      </c>
      <c r="C4606" s="16" t="s">
        <v>201</v>
      </c>
      <c r="D4606" s="16">
        <v>245</v>
      </c>
      <c r="E4606" s="16" t="s">
        <v>74</v>
      </c>
      <c r="F4606" s="16" t="s">
        <v>146</v>
      </c>
      <c r="G4606" s="87" t="s">
        <v>364</v>
      </c>
      <c r="H4606" s="17">
        <v>52141.225959080293</v>
      </c>
      <c r="I4606" s="48" t="s">
        <v>329</v>
      </c>
    </row>
    <row r="4607" spans="2:9" x14ac:dyDescent="0.3">
      <c r="B4607" s="16" t="s">
        <v>841</v>
      </c>
      <c r="C4607" s="16" t="s">
        <v>201</v>
      </c>
      <c r="D4607" s="16">
        <v>273</v>
      </c>
      <c r="E4607" s="16" t="s">
        <v>75</v>
      </c>
      <c r="F4607" s="16" t="s">
        <v>146</v>
      </c>
      <c r="G4607" s="87" t="s">
        <v>365</v>
      </c>
      <c r="H4607" s="17">
        <v>534965.19967776246</v>
      </c>
      <c r="I4607" s="48" t="s">
        <v>346</v>
      </c>
    </row>
    <row r="4608" spans="2:9" x14ac:dyDescent="0.3">
      <c r="B4608" s="16" t="s">
        <v>841</v>
      </c>
      <c r="C4608" s="16" t="s">
        <v>201</v>
      </c>
      <c r="D4608" s="16">
        <v>284</v>
      </c>
      <c r="E4608" s="16" t="s">
        <v>76</v>
      </c>
      <c r="F4608" s="16" t="s">
        <v>146</v>
      </c>
      <c r="G4608" s="87" t="s">
        <v>366</v>
      </c>
      <c r="H4608" s="17">
        <v>56610.473898430013</v>
      </c>
      <c r="I4608" s="48" t="s">
        <v>329</v>
      </c>
    </row>
    <row r="4609" spans="2:9" x14ac:dyDescent="0.3">
      <c r="B4609" s="16" t="s">
        <v>841</v>
      </c>
      <c r="C4609" s="16" t="s">
        <v>201</v>
      </c>
      <c r="D4609" s="16">
        <v>304</v>
      </c>
      <c r="E4609" s="16" t="s">
        <v>77</v>
      </c>
      <c r="F4609" s="16" t="s">
        <v>165</v>
      </c>
      <c r="G4609" s="87" t="s">
        <v>367</v>
      </c>
      <c r="H4609" s="17">
        <v>1491.1119185291211</v>
      </c>
      <c r="I4609" s="48" t="s">
        <v>368</v>
      </c>
    </row>
    <row r="4610" spans="2:9" x14ac:dyDescent="0.3">
      <c r="B4610" s="16" t="s">
        <v>841</v>
      </c>
      <c r="C4610" s="16" t="s">
        <v>201</v>
      </c>
      <c r="D4610" s="16">
        <v>305</v>
      </c>
      <c r="E4610" s="16" t="s">
        <v>78</v>
      </c>
      <c r="F4610" s="16" t="s">
        <v>165</v>
      </c>
      <c r="G4610" s="87" t="s">
        <v>369</v>
      </c>
      <c r="H4610" s="17">
        <v>10741.705465751824</v>
      </c>
      <c r="I4610" s="48" t="s">
        <v>368</v>
      </c>
    </row>
    <row r="4611" spans="2:9" x14ac:dyDescent="0.3">
      <c r="B4611" s="16" t="s">
        <v>841</v>
      </c>
      <c r="C4611" s="16" t="s">
        <v>201</v>
      </c>
      <c r="D4611" s="20">
        <v>426</v>
      </c>
      <c r="E4611" s="20" t="s">
        <v>79</v>
      </c>
      <c r="F4611" s="20" t="s">
        <v>146</v>
      </c>
      <c r="G4611" s="88" t="s">
        <v>370</v>
      </c>
      <c r="H4611" s="21">
        <v>66457.20292131562</v>
      </c>
      <c r="I4611" s="49" t="s">
        <v>329</v>
      </c>
    </row>
    <row r="4612" spans="2:9" x14ac:dyDescent="0.3">
      <c r="B4612" s="16" t="s">
        <v>841</v>
      </c>
      <c r="C4612" s="16" t="s">
        <v>202</v>
      </c>
      <c r="D4612" s="16">
        <v>4</v>
      </c>
      <c r="E4612" s="16" t="s">
        <v>5</v>
      </c>
      <c r="F4612" s="16" t="s">
        <v>160</v>
      </c>
      <c r="G4612" s="87" t="s">
        <v>326</v>
      </c>
      <c r="H4612" s="17">
        <v>2839.6825524414971</v>
      </c>
      <c r="I4612" s="48" t="s">
        <v>327</v>
      </c>
    </row>
    <row r="4613" spans="2:9" x14ac:dyDescent="0.3">
      <c r="B4613" s="16" t="s">
        <v>841</v>
      </c>
      <c r="C4613" s="16" t="s">
        <v>202</v>
      </c>
      <c r="D4613" s="16">
        <v>17</v>
      </c>
      <c r="E4613" s="16" t="s">
        <v>9</v>
      </c>
      <c r="F4613" s="16" t="s">
        <v>146</v>
      </c>
      <c r="G4613" s="87" t="s">
        <v>328</v>
      </c>
      <c r="H4613" s="17">
        <v>77466.964282062137</v>
      </c>
      <c r="I4613" s="48" t="s">
        <v>329</v>
      </c>
    </row>
    <row r="4614" spans="2:9" x14ac:dyDescent="0.3">
      <c r="B4614" s="16" t="s">
        <v>841</v>
      </c>
      <c r="C4614" s="16" t="s">
        <v>202</v>
      </c>
      <c r="D4614" s="16">
        <v>21</v>
      </c>
      <c r="E4614" s="16" t="s">
        <v>13</v>
      </c>
      <c r="F4614" s="16" t="s">
        <v>146</v>
      </c>
      <c r="G4614" s="87" t="s">
        <v>330</v>
      </c>
      <c r="H4614" s="17">
        <v>83269.616142187937</v>
      </c>
      <c r="I4614" s="48" t="s">
        <v>329</v>
      </c>
    </row>
    <row r="4615" spans="2:9" x14ac:dyDescent="0.3">
      <c r="B4615" s="16" t="s">
        <v>841</v>
      </c>
      <c r="C4615" s="16" t="s">
        <v>202</v>
      </c>
      <c r="D4615" s="16">
        <v>28</v>
      </c>
      <c r="E4615" s="16" t="s">
        <v>17</v>
      </c>
      <c r="F4615" s="16" t="s">
        <v>146</v>
      </c>
      <c r="G4615" s="87" t="s">
        <v>331</v>
      </c>
      <c r="H4615" s="17">
        <v>80120.971461731999</v>
      </c>
      <c r="I4615" s="48" t="s">
        <v>329</v>
      </c>
    </row>
    <row r="4616" spans="2:9" x14ac:dyDescent="0.3">
      <c r="B4616" s="16" t="s">
        <v>841</v>
      </c>
      <c r="C4616" s="16" t="s">
        <v>202</v>
      </c>
      <c r="D4616" s="16">
        <v>29</v>
      </c>
      <c r="E4616" s="16" t="s">
        <v>21</v>
      </c>
      <c r="F4616" s="16" t="s">
        <v>146</v>
      </c>
      <c r="G4616" s="87" t="s">
        <v>332</v>
      </c>
      <c r="H4616" s="17">
        <v>74487.465655828972</v>
      </c>
      <c r="I4616" s="48" t="s">
        <v>329</v>
      </c>
    </row>
    <row r="4617" spans="2:9" x14ac:dyDescent="0.3">
      <c r="B4617" s="16" t="s">
        <v>841</v>
      </c>
      <c r="C4617" s="16" t="s">
        <v>202</v>
      </c>
      <c r="D4617" s="16">
        <v>30</v>
      </c>
      <c r="E4617" s="16" t="s">
        <v>25</v>
      </c>
      <c r="F4617" s="16" t="s">
        <v>146</v>
      </c>
      <c r="G4617" s="87" t="s">
        <v>333</v>
      </c>
      <c r="H4617" s="17">
        <v>80446.462908295289</v>
      </c>
      <c r="I4617" s="48" t="s">
        <v>329</v>
      </c>
    </row>
    <row r="4618" spans="2:9" x14ac:dyDescent="0.3">
      <c r="B4618" s="16" t="s">
        <v>841</v>
      </c>
      <c r="C4618" s="16" t="s">
        <v>202</v>
      </c>
      <c r="D4618" s="16">
        <v>31</v>
      </c>
      <c r="E4618" s="16" t="s">
        <v>29</v>
      </c>
      <c r="F4618" s="16" t="s">
        <v>146</v>
      </c>
      <c r="G4618" s="87" t="s">
        <v>334</v>
      </c>
      <c r="H4618" s="17">
        <v>74487.465655828972</v>
      </c>
      <c r="I4618" s="48" t="s">
        <v>329</v>
      </c>
    </row>
    <row r="4619" spans="2:9" x14ac:dyDescent="0.3">
      <c r="B4619" s="16" t="s">
        <v>841</v>
      </c>
      <c r="C4619" s="16" t="s">
        <v>202</v>
      </c>
      <c r="D4619" s="16">
        <v>39</v>
      </c>
      <c r="E4619" s="16" t="s">
        <v>33</v>
      </c>
      <c r="F4619" s="16" t="s">
        <v>335</v>
      </c>
      <c r="G4619" s="87" t="s">
        <v>336</v>
      </c>
      <c r="H4619" s="17">
        <v>69.911281859547259</v>
      </c>
      <c r="I4619" s="48" t="s">
        <v>337</v>
      </c>
    </row>
    <row r="4620" spans="2:9" x14ac:dyDescent="0.3">
      <c r="B4620" s="16" t="s">
        <v>841</v>
      </c>
      <c r="C4620" s="16" t="s">
        <v>202</v>
      </c>
      <c r="D4620" s="16">
        <v>45</v>
      </c>
      <c r="E4620" s="16" t="s">
        <v>35</v>
      </c>
      <c r="F4620" s="16" t="s">
        <v>160</v>
      </c>
      <c r="G4620" s="87" t="s">
        <v>338</v>
      </c>
      <c r="H4620" s="17">
        <v>9520</v>
      </c>
      <c r="I4620" s="48" t="s">
        <v>327</v>
      </c>
    </row>
    <row r="4621" spans="2:9" x14ac:dyDescent="0.3">
      <c r="B4621" s="16" t="s">
        <v>841</v>
      </c>
      <c r="C4621" s="16" t="s">
        <v>202</v>
      </c>
      <c r="D4621" s="16">
        <v>66</v>
      </c>
      <c r="E4621" s="16" t="s">
        <v>37</v>
      </c>
      <c r="F4621" s="16" t="s">
        <v>160</v>
      </c>
      <c r="G4621" s="87" t="s">
        <v>339</v>
      </c>
      <c r="H4621" s="17">
        <v>4789.1811278285577</v>
      </c>
      <c r="I4621" s="48" t="s">
        <v>327</v>
      </c>
    </row>
    <row r="4622" spans="2:9" x14ac:dyDescent="0.3">
      <c r="B4622" s="16" t="s">
        <v>841</v>
      </c>
      <c r="C4622" s="16" t="s">
        <v>202</v>
      </c>
      <c r="D4622" s="16">
        <v>67</v>
      </c>
      <c r="E4622" s="16" t="s">
        <v>39</v>
      </c>
      <c r="F4622" s="16" t="s">
        <v>160</v>
      </c>
      <c r="G4622" s="87" t="s">
        <v>340</v>
      </c>
      <c r="H4622" s="17">
        <v>4789.1811278285577</v>
      </c>
      <c r="I4622" s="48" t="s">
        <v>327</v>
      </c>
    </row>
    <row r="4623" spans="2:9" x14ac:dyDescent="0.3">
      <c r="B4623" s="16" t="s">
        <v>841</v>
      </c>
      <c r="C4623" s="16" t="s">
        <v>202</v>
      </c>
      <c r="D4623" s="16">
        <v>77</v>
      </c>
      <c r="E4623" s="16" t="s">
        <v>41</v>
      </c>
      <c r="F4623" s="16" t="s">
        <v>160</v>
      </c>
      <c r="G4623" s="87" t="s">
        <v>341</v>
      </c>
      <c r="H4623" s="17">
        <v>1725</v>
      </c>
      <c r="I4623" s="48" t="s">
        <v>342</v>
      </c>
    </row>
    <row r="4624" spans="2:9" x14ac:dyDescent="0.3">
      <c r="B4624" s="16" t="s">
        <v>841</v>
      </c>
      <c r="C4624" s="16" t="s">
        <v>202</v>
      </c>
      <c r="D4624" s="16">
        <v>87</v>
      </c>
      <c r="E4624" s="16" t="s">
        <v>43</v>
      </c>
      <c r="F4624" s="16" t="s">
        <v>160</v>
      </c>
      <c r="G4624" s="87" t="s">
        <v>343</v>
      </c>
      <c r="H4624" s="17">
        <v>3622.9549999999999</v>
      </c>
      <c r="I4624" s="48" t="s">
        <v>342</v>
      </c>
    </row>
    <row r="4625" spans="2:9" x14ac:dyDescent="0.3">
      <c r="B4625" s="16" t="s">
        <v>841</v>
      </c>
      <c r="C4625" s="16" t="s">
        <v>202</v>
      </c>
      <c r="D4625" s="16">
        <v>102</v>
      </c>
      <c r="E4625" s="16" t="s">
        <v>45</v>
      </c>
      <c r="F4625" s="16" t="s">
        <v>160</v>
      </c>
      <c r="G4625" s="87" t="s">
        <v>344</v>
      </c>
      <c r="H4625" s="17">
        <v>605.8214525635949</v>
      </c>
      <c r="I4625" s="48" t="s">
        <v>342</v>
      </c>
    </row>
    <row r="4626" spans="2:9" x14ac:dyDescent="0.3">
      <c r="B4626" s="16" t="s">
        <v>841</v>
      </c>
      <c r="C4626" s="16" t="s">
        <v>202</v>
      </c>
      <c r="D4626" s="16">
        <v>113</v>
      </c>
      <c r="E4626" s="16" t="s">
        <v>47</v>
      </c>
      <c r="F4626" s="16" t="s">
        <v>146</v>
      </c>
      <c r="G4626" s="87" t="s">
        <v>345</v>
      </c>
      <c r="H4626" s="17">
        <v>689724</v>
      </c>
      <c r="I4626" s="48" t="s">
        <v>346</v>
      </c>
    </row>
    <row r="4627" spans="2:9" x14ac:dyDescent="0.3">
      <c r="B4627" s="16" t="s">
        <v>841</v>
      </c>
      <c r="C4627" s="16" t="s">
        <v>202</v>
      </c>
      <c r="D4627" s="16">
        <v>114</v>
      </c>
      <c r="E4627" s="16" t="s">
        <v>49</v>
      </c>
      <c r="F4627" s="16" t="s">
        <v>146</v>
      </c>
      <c r="G4627" s="87" t="s">
        <v>347</v>
      </c>
      <c r="H4627" s="17">
        <v>730184</v>
      </c>
      <c r="I4627" s="48" t="s">
        <v>346</v>
      </c>
    </row>
    <row r="4628" spans="2:9" x14ac:dyDescent="0.3">
      <c r="B4628" s="16" t="s">
        <v>841</v>
      </c>
      <c r="C4628" s="16" t="s">
        <v>202</v>
      </c>
      <c r="D4628" s="16">
        <v>118</v>
      </c>
      <c r="E4628" s="16" t="s">
        <v>51</v>
      </c>
      <c r="F4628" s="16" t="s">
        <v>146</v>
      </c>
      <c r="G4628" s="87" t="s">
        <v>348</v>
      </c>
      <c r="H4628" s="17">
        <v>583071</v>
      </c>
      <c r="I4628" s="48" t="s">
        <v>346</v>
      </c>
    </row>
    <row r="4629" spans="2:9" x14ac:dyDescent="0.3">
      <c r="B4629" s="16" t="s">
        <v>841</v>
      </c>
      <c r="C4629" s="16" t="s">
        <v>202</v>
      </c>
      <c r="D4629" s="16">
        <v>131</v>
      </c>
      <c r="E4629" s="16" t="s">
        <v>53</v>
      </c>
      <c r="F4629" s="16" t="s">
        <v>146</v>
      </c>
      <c r="G4629" s="87" t="s">
        <v>349</v>
      </c>
      <c r="H4629" s="17">
        <v>7926.7463652519828</v>
      </c>
      <c r="I4629" s="48" t="s">
        <v>337</v>
      </c>
    </row>
    <row r="4630" spans="2:9" x14ac:dyDescent="0.3">
      <c r="B4630" s="16" t="s">
        <v>841</v>
      </c>
      <c r="C4630" s="16" t="s">
        <v>202</v>
      </c>
      <c r="D4630" s="16">
        <v>137</v>
      </c>
      <c r="E4630" s="16" t="s">
        <v>55</v>
      </c>
      <c r="F4630" s="16" t="s">
        <v>160</v>
      </c>
      <c r="G4630" s="87" t="s">
        <v>350</v>
      </c>
      <c r="H4630" s="17">
        <v>8284.3754368187456</v>
      </c>
      <c r="I4630" s="48" t="s">
        <v>351</v>
      </c>
    </row>
    <row r="4631" spans="2:9" x14ac:dyDescent="0.3">
      <c r="B4631" s="16" t="s">
        <v>841</v>
      </c>
      <c r="C4631" s="16" t="s">
        <v>202</v>
      </c>
      <c r="D4631" s="16">
        <v>143</v>
      </c>
      <c r="E4631" s="16" t="s">
        <v>57</v>
      </c>
      <c r="F4631" s="16" t="s">
        <v>335</v>
      </c>
      <c r="G4631" s="87" t="s">
        <v>352</v>
      </c>
      <c r="H4631" s="17">
        <v>2688.02</v>
      </c>
      <c r="I4631" s="48" t="s">
        <v>342</v>
      </c>
    </row>
    <row r="4632" spans="2:9" x14ac:dyDescent="0.3">
      <c r="B4632" s="16" t="s">
        <v>841</v>
      </c>
      <c r="C4632" s="16" t="s">
        <v>202</v>
      </c>
      <c r="D4632" s="16">
        <v>155</v>
      </c>
      <c r="E4632" s="16" t="s">
        <v>59</v>
      </c>
      <c r="F4632" s="16" t="s">
        <v>147</v>
      </c>
      <c r="G4632" s="87" t="s">
        <v>353</v>
      </c>
      <c r="H4632" s="17">
        <v>25701.120791038229</v>
      </c>
      <c r="I4632" s="48" t="s">
        <v>354</v>
      </c>
    </row>
    <row r="4633" spans="2:9" x14ac:dyDescent="0.3">
      <c r="B4633" s="16" t="s">
        <v>841</v>
      </c>
      <c r="C4633" s="16" t="s">
        <v>202</v>
      </c>
      <c r="D4633" s="16">
        <v>156</v>
      </c>
      <c r="E4633" s="16" t="s">
        <v>61</v>
      </c>
      <c r="F4633" s="16" t="s">
        <v>147</v>
      </c>
      <c r="G4633" s="87" t="s">
        <v>355</v>
      </c>
      <c r="H4633" s="17">
        <v>13376.968893648824</v>
      </c>
      <c r="I4633" s="48" t="s">
        <v>354</v>
      </c>
    </row>
    <row r="4634" spans="2:9" x14ac:dyDescent="0.3">
      <c r="B4634" s="16" t="s">
        <v>841</v>
      </c>
      <c r="C4634" s="16" t="s">
        <v>202</v>
      </c>
      <c r="D4634" s="16">
        <v>222</v>
      </c>
      <c r="E4634" s="16" t="s">
        <v>63</v>
      </c>
      <c r="F4634" s="16" t="s">
        <v>146</v>
      </c>
      <c r="G4634" s="87" t="s">
        <v>356</v>
      </c>
      <c r="H4634" s="17">
        <v>70105.850029015506</v>
      </c>
      <c r="I4634" s="48" t="s">
        <v>329</v>
      </c>
    </row>
    <row r="4635" spans="2:9" x14ac:dyDescent="0.3">
      <c r="B4635" s="16" t="s">
        <v>841</v>
      </c>
      <c r="C4635" s="16" t="s">
        <v>202</v>
      </c>
      <c r="D4635" s="16">
        <v>224</v>
      </c>
      <c r="E4635" s="16" t="s">
        <v>65</v>
      </c>
      <c r="F4635" s="16" t="s">
        <v>146</v>
      </c>
      <c r="G4635" s="87" t="s">
        <v>357</v>
      </c>
      <c r="H4635" s="17">
        <v>70105.850029015506</v>
      </c>
      <c r="I4635" s="48" t="s">
        <v>329</v>
      </c>
    </row>
    <row r="4636" spans="2:9" x14ac:dyDescent="0.3">
      <c r="B4636" s="16" t="s">
        <v>841</v>
      </c>
      <c r="C4636" s="16" t="s">
        <v>202</v>
      </c>
      <c r="D4636" s="16">
        <v>229</v>
      </c>
      <c r="E4636" s="16" t="s">
        <v>67</v>
      </c>
      <c r="F4636" s="16" t="s">
        <v>146</v>
      </c>
      <c r="G4636" s="87" t="s">
        <v>358</v>
      </c>
      <c r="H4636" s="17">
        <v>32774.484888564744</v>
      </c>
      <c r="I4636" s="48" t="s">
        <v>329</v>
      </c>
    </row>
    <row r="4637" spans="2:9" x14ac:dyDescent="0.3">
      <c r="B4637" s="16" t="s">
        <v>841</v>
      </c>
      <c r="C4637" s="16" t="s">
        <v>202</v>
      </c>
      <c r="D4637" s="16">
        <v>232</v>
      </c>
      <c r="E4637" s="16" t="s">
        <v>69</v>
      </c>
      <c r="F4637" s="16" t="s">
        <v>146</v>
      </c>
      <c r="G4637" s="87" t="s">
        <v>359</v>
      </c>
      <c r="H4637" s="17">
        <v>68853.959849925959</v>
      </c>
      <c r="I4637" s="48" t="s">
        <v>329</v>
      </c>
    </row>
    <row r="4638" spans="2:9" x14ac:dyDescent="0.3">
      <c r="B4638" s="16" t="s">
        <v>841</v>
      </c>
      <c r="C4638" s="16" t="s">
        <v>202</v>
      </c>
      <c r="D4638" s="16">
        <v>237</v>
      </c>
      <c r="E4638" s="16" t="s">
        <v>70</v>
      </c>
      <c r="F4638" s="16" t="s">
        <v>146</v>
      </c>
      <c r="G4638" s="87" t="s">
        <v>360</v>
      </c>
      <c r="H4638" s="17">
        <v>68853.959849925959</v>
      </c>
      <c r="I4638" s="48" t="s">
        <v>329</v>
      </c>
    </row>
    <row r="4639" spans="2:9" x14ac:dyDescent="0.3">
      <c r="B4639" s="16" t="s">
        <v>841</v>
      </c>
      <c r="C4639" s="16" t="s">
        <v>202</v>
      </c>
      <c r="D4639" s="16">
        <v>238</v>
      </c>
      <c r="E4639" s="16" t="s">
        <v>71</v>
      </c>
      <c r="F4639" s="16" t="s">
        <v>146</v>
      </c>
      <c r="G4639" s="87" t="s">
        <v>361</v>
      </c>
      <c r="H4639" s="17">
        <v>68853.959849925959</v>
      </c>
      <c r="I4639" s="48" t="s">
        <v>329</v>
      </c>
    </row>
    <row r="4640" spans="2:9" x14ac:dyDescent="0.3">
      <c r="B4640" s="16" t="s">
        <v>841</v>
      </c>
      <c r="C4640" s="16" t="s">
        <v>202</v>
      </c>
      <c r="D4640" s="16">
        <v>241</v>
      </c>
      <c r="E4640" s="16" t="s">
        <v>72</v>
      </c>
      <c r="F4640" s="16" t="s">
        <v>146</v>
      </c>
      <c r="G4640" s="87" t="s">
        <v>362</v>
      </c>
      <c r="H4640" s="17">
        <v>77466.964282062137</v>
      </c>
      <c r="I4640" s="48" t="s">
        <v>329</v>
      </c>
    </row>
    <row r="4641" spans="2:9" x14ac:dyDescent="0.3">
      <c r="B4641" s="16" t="s">
        <v>841</v>
      </c>
      <c r="C4641" s="16" t="s">
        <v>202</v>
      </c>
      <c r="D4641" s="16">
        <v>242</v>
      </c>
      <c r="E4641" s="16" t="s">
        <v>73</v>
      </c>
      <c r="F4641" s="16" t="s">
        <v>146</v>
      </c>
      <c r="G4641" s="87" t="s">
        <v>363</v>
      </c>
      <c r="H4641" s="17">
        <v>77466.964282062137</v>
      </c>
      <c r="I4641" s="48" t="s">
        <v>329</v>
      </c>
    </row>
    <row r="4642" spans="2:9" x14ac:dyDescent="0.3">
      <c r="B4642" s="16" t="s">
        <v>841</v>
      </c>
      <c r="C4642" s="16" t="s">
        <v>202</v>
      </c>
      <c r="D4642" s="16">
        <v>245</v>
      </c>
      <c r="E4642" s="16" t="s">
        <v>74</v>
      </c>
      <c r="F4642" s="16" t="s">
        <v>146</v>
      </c>
      <c r="G4642" s="87" t="s">
        <v>364</v>
      </c>
      <c r="H4642" s="17">
        <v>32774.484888564744</v>
      </c>
      <c r="I4642" s="48" t="s">
        <v>329</v>
      </c>
    </row>
    <row r="4643" spans="2:9" x14ac:dyDescent="0.3">
      <c r="B4643" s="16" t="s">
        <v>841</v>
      </c>
      <c r="C4643" s="16" t="s">
        <v>202</v>
      </c>
      <c r="D4643" s="16">
        <v>273</v>
      </c>
      <c r="E4643" s="16" t="s">
        <v>75</v>
      </c>
      <c r="F4643" s="16" t="s">
        <v>146</v>
      </c>
      <c r="G4643" s="87" t="s">
        <v>365</v>
      </c>
      <c r="H4643" s="17">
        <v>534965.19967776246</v>
      </c>
      <c r="I4643" s="48" t="s">
        <v>346</v>
      </c>
    </row>
    <row r="4644" spans="2:9" x14ac:dyDescent="0.3">
      <c r="B4644" s="16" t="s">
        <v>841</v>
      </c>
      <c r="C4644" s="16" t="s">
        <v>202</v>
      </c>
      <c r="D4644" s="16">
        <v>284</v>
      </c>
      <c r="E4644" s="16" t="s">
        <v>76</v>
      </c>
      <c r="F4644" s="16" t="s">
        <v>146</v>
      </c>
      <c r="G4644" s="87" t="s">
        <v>366</v>
      </c>
      <c r="H4644" s="17">
        <v>64361.78168649767</v>
      </c>
      <c r="I4644" s="48" t="s">
        <v>329</v>
      </c>
    </row>
    <row r="4645" spans="2:9" x14ac:dyDescent="0.3">
      <c r="B4645" s="16" t="s">
        <v>841</v>
      </c>
      <c r="C4645" s="16" t="s">
        <v>202</v>
      </c>
      <c r="D4645" s="16">
        <v>304</v>
      </c>
      <c r="E4645" s="16" t="s">
        <v>77</v>
      </c>
      <c r="F4645" s="16" t="s">
        <v>165</v>
      </c>
      <c r="G4645" s="87" t="s">
        <v>367</v>
      </c>
      <c r="H4645" s="17">
        <v>1491.1119185291211</v>
      </c>
      <c r="I4645" s="48" t="s">
        <v>368</v>
      </c>
    </row>
    <row r="4646" spans="2:9" x14ac:dyDescent="0.3">
      <c r="B4646" s="16" t="s">
        <v>841</v>
      </c>
      <c r="C4646" s="16" t="s">
        <v>202</v>
      </c>
      <c r="D4646" s="16">
        <v>305</v>
      </c>
      <c r="E4646" s="16" t="s">
        <v>78</v>
      </c>
      <c r="F4646" s="16" t="s">
        <v>165</v>
      </c>
      <c r="G4646" s="87" t="s">
        <v>369</v>
      </c>
      <c r="H4646" s="17">
        <v>15557.384820042864</v>
      </c>
      <c r="I4646" s="48" t="s">
        <v>368</v>
      </c>
    </row>
    <row r="4647" spans="2:9" x14ac:dyDescent="0.3">
      <c r="B4647" s="16" t="s">
        <v>841</v>
      </c>
      <c r="C4647" s="16" t="s">
        <v>202</v>
      </c>
      <c r="D4647" s="20">
        <v>426</v>
      </c>
      <c r="E4647" s="20" t="s">
        <v>79</v>
      </c>
      <c r="F4647" s="20" t="s">
        <v>146</v>
      </c>
      <c r="G4647" s="88" t="s">
        <v>370</v>
      </c>
      <c r="H4647" s="21">
        <v>66457.20292131562</v>
      </c>
      <c r="I4647" s="49" t="s">
        <v>329</v>
      </c>
    </row>
    <row r="4648" spans="2:9" x14ac:dyDescent="0.3">
      <c r="B4648" s="16" t="s">
        <v>841</v>
      </c>
      <c r="C4648" s="16" t="s">
        <v>203</v>
      </c>
      <c r="D4648" s="16">
        <v>4</v>
      </c>
      <c r="E4648" s="16" t="s">
        <v>5</v>
      </c>
      <c r="F4648" s="16" t="s">
        <v>160</v>
      </c>
      <c r="G4648" s="87" t="s">
        <v>326</v>
      </c>
      <c r="H4648" s="17">
        <v>2839.6825524414971</v>
      </c>
      <c r="I4648" s="48" t="s">
        <v>327</v>
      </c>
    </row>
    <row r="4649" spans="2:9" x14ac:dyDescent="0.3">
      <c r="B4649" s="16" t="s">
        <v>841</v>
      </c>
      <c r="C4649" s="16" t="s">
        <v>203</v>
      </c>
      <c r="D4649" s="16">
        <v>17</v>
      </c>
      <c r="E4649" s="16" t="s">
        <v>9</v>
      </c>
      <c r="F4649" s="16" t="s">
        <v>146</v>
      </c>
      <c r="G4649" s="87" t="s">
        <v>328</v>
      </c>
      <c r="H4649" s="17">
        <v>80931.005444288414</v>
      </c>
      <c r="I4649" s="48" t="s">
        <v>329</v>
      </c>
    </row>
    <row r="4650" spans="2:9" x14ac:dyDescent="0.3">
      <c r="B4650" s="16" t="s">
        <v>841</v>
      </c>
      <c r="C4650" s="16" t="s">
        <v>203</v>
      </c>
      <c r="D4650" s="16">
        <v>21</v>
      </c>
      <c r="E4650" s="16" t="s">
        <v>13</v>
      </c>
      <c r="F4650" s="16" t="s">
        <v>146</v>
      </c>
      <c r="G4650" s="87" t="s">
        <v>330</v>
      </c>
      <c r="H4650" s="17">
        <v>85899.748283612804</v>
      </c>
      <c r="I4650" s="48" t="s">
        <v>329</v>
      </c>
    </row>
    <row r="4651" spans="2:9" x14ac:dyDescent="0.3">
      <c r="B4651" s="16" t="s">
        <v>841</v>
      </c>
      <c r="C4651" s="16" t="s">
        <v>203</v>
      </c>
      <c r="D4651" s="16">
        <v>28</v>
      </c>
      <c r="E4651" s="16" t="s">
        <v>17</v>
      </c>
      <c r="F4651" s="16" t="s">
        <v>146</v>
      </c>
      <c r="G4651" s="87" t="s">
        <v>331</v>
      </c>
      <c r="H4651" s="17">
        <v>68371.982130976452</v>
      </c>
      <c r="I4651" s="48" t="s">
        <v>329</v>
      </c>
    </row>
    <row r="4652" spans="2:9" x14ac:dyDescent="0.3">
      <c r="B4652" s="16" t="s">
        <v>841</v>
      </c>
      <c r="C4652" s="16" t="s">
        <v>203</v>
      </c>
      <c r="D4652" s="16">
        <v>29</v>
      </c>
      <c r="E4652" s="16" t="s">
        <v>21</v>
      </c>
      <c r="F4652" s="16" t="s">
        <v>146</v>
      </c>
      <c r="G4652" s="87" t="s">
        <v>332</v>
      </c>
      <c r="H4652" s="17">
        <v>68371.982130976452</v>
      </c>
      <c r="I4652" s="48" t="s">
        <v>329</v>
      </c>
    </row>
    <row r="4653" spans="2:9" x14ac:dyDescent="0.3">
      <c r="B4653" s="16" t="s">
        <v>841</v>
      </c>
      <c r="C4653" s="16" t="s">
        <v>203</v>
      </c>
      <c r="D4653" s="16">
        <v>30</v>
      </c>
      <c r="E4653" s="16" t="s">
        <v>25</v>
      </c>
      <c r="F4653" s="16" t="s">
        <v>146</v>
      </c>
      <c r="G4653" s="87" t="s">
        <v>333</v>
      </c>
      <c r="H4653" s="17">
        <v>68371.982130976452</v>
      </c>
      <c r="I4653" s="48" t="s">
        <v>329</v>
      </c>
    </row>
    <row r="4654" spans="2:9" x14ac:dyDescent="0.3">
      <c r="B4654" s="16" t="s">
        <v>841</v>
      </c>
      <c r="C4654" s="16" t="s">
        <v>203</v>
      </c>
      <c r="D4654" s="16">
        <v>31</v>
      </c>
      <c r="E4654" s="16" t="s">
        <v>29</v>
      </c>
      <c r="F4654" s="16" t="s">
        <v>146</v>
      </c>
      <c r="G4654" s="87" t="s">
        <v>334</v>
      </c>
      <c r="H4654" s="17">
        <v>68371.982130976452</v>
      </c>
      <c r="I4654" s="48" t="s">
        <v>329</v>
      </c>
    </row>
    <row r="4655" spans="2:9" x14ac:dyDescent="0.3">
      <c r="B4655" s="16" t="s">
        <v>841</v>
      </c>
      <c r="C4655" s="16" t="s">
        <v>203</v>
      </c>
      <c r="D4655" s="16">
        <v>39</v>
      </c>
      <c r="E4655" s="16" t="s">
        <v>33</v>
      </c>
      <c r="F4655" s="16" t="s">
        <v>335</v>
      </c>
      <c r="G4655" s="87" t="s">
        <v>336</v>
      </c>
      <c r="H4655" s="17">
        <v>91.872976450849634</v>
      </c>
      <c r="I4655" s="48" t="s">
        <v>337</v>
      </c>
    </row>
    <row r="4656" spans="2:9" x14ac:dyDescent="0.3">
      <c r="B4656" s="16" t="s">
        <v>841</v>
      </c>
      <c r="C4656" s="16" t="s">
        <v>203</v>
      </c>
      <c r="D4656" s="16">
        <v>45</v>
      </c>
      <c r="E4656" s="16" t="s">
        <v>35</v>
      </c>
      <c r="F4656" s="16" t="s">
        <v>160</v>
      </c>
      <c r="G4656" s="87" t="s">
        <v>338</v>
      </c>
      <c r="H4656" s="17">
        <v>9520</v>
      </c>
      <c r="I4656" s="48" t="s">
        <v>327</v>
      </c>
    </row>
    <row r="4657" spans="2:9" x14ac:dyDescent="0.3">
      <c r="B4657" s="16" t="s">
        <v>841</v>
      </c>
      <c r="C4657" s="16" t="s">
        <v>203</v>
      </c>
      <c r="D4657" s="16">
        <v>66</v>
      </c>
      <c r="E4657" s="16" t="s">
        <v>37</v>
      </c>
      <c r="F4657" s="16" t="s">
        <v>160</v>
      </c>
      <c r="G4657" s="87" t="s">
        <v>339</v>
      </c>
      <c r="H4657" s="17">
        <v>4789.1811278285577</v>
      </c>
      <c r="I4657" s="48" t="s">
        <v>327</v>
      </c>
    </row>
    <row r="4658" spans="2:9" x14ac:dyDescent="0.3">
      <c r="B4658" s="16" t="s">
        <v>841</v>
      </c>
      <c r="C4658" s="16" t="s">
        <v>203</v>
      </c>
      <c r="D4658" s="16">
        <v>67</v>
      </c>
      <c r="E4658" s="16" t="s">
        <v>39</v>
      </c>
      <c r="F4658" s="16" t="s">
        <v>160</v>
      </c>
      <c r="G4658" s="87" t="s">
        <v>340</v>
      </c>
      <c r="H4658" s="17">
        <v>6652.0342209945611</v>
      </c>
      <c r="I4658" s="48" t="s">
        <v>327</v>
      </c>
    </row>
    <row r="4659" spans="2:9" x14ac:dyDescent="0.3">
      <c r="B4659" s="16" t="s">
        <v>841</v>
      </c>
      <c r="C4659" s="16" t="s">
        <v>203</v>
      </c>
      <c r="D4659" s="16">
        <v>77</v>
      </c>
      <c r="E4659" s="16" t="s">
        <v>41</v>
      </c>
      <c r="F4659" s="16" t="s">
        <v>160</v>
      </c>
      <c r="G4659" s="87" t="s">
        <v>341</v>
      </c>
      <c r="H4659" s="17">
        <v>1725</v>
      </c>
      <c r="I4659" s="48" t="s">
        <v>342</v>
      </c>
    </row>
    <row r="4660" spans="2:9" x14ac:dyDescent="0.3">
      <c r="B4660" s="16" t="s">
        <v>841</v>
      </c>
      <c r="C4660" s="16" t="s">
        <v>203</v>
      </c>
      <c r="D4660" s="16">
        <v>87</v>
      </c>
      <c r="E4660" s="16" t="s">
        <v>43</v>
      </c>
      <c r="F4660" s="16" t="s">
        <v>160</v>
      </c>
      <c r="G4660" s="87" t="s">
        <v>343</v>
      </c>
      <c r="H4660" s="17">
        <v>3622.9549999999999</v>
      </c>
      <c r="I4660" s="48" t="s">
        <v>342</v>
      </c>
    </row>
    <row r="4661" spans="2:9" x14ac:dyDescent="0.3">
      <c r="B4661" s="16" t="s">
        <v>841</v>
      </c>
      <c r="C4661" s="16" t="s">
        <v>203</v>
      </c>
      <c r="D4661" s="16">
        <v>102</v>
      </c>
      <c r="E4661" s="16" t="s">
        <v>45</v>
      </c>
      <c r="F4661" s="16" t="s">
        <v>160</v>
      </c>
      <c r="G4661" s="87" t="s">
        <v>344</v>
      </c>
      <c r="H4661" s="17">
        <v>680.37944896778436</v>
      </c>
      <c r="I4661" s="48" t="s">
        <v>342</v>
      </c>
    </row>
    <row r="4662" spans="2:9" x14ac:dyDescent="0.3">
      <c r="B4662" s="16" t="s">
        <v>841</v>
      </c>
      <c r="C4662" s="16" t="s">
        <v>203</v>
      </c>
      <c r="D4662" s="16">
        <v>113</v>
      </c>
      <c r="E4662" s="16" t="s">
        <v>47</v>
      </c>
      <c r="F4662" s="16" t="s">
        <v>146</v>
      </c>
      <c r="G4662" s="87" t="s">
        <v>345</v>
      </c>
      <c r="H4662" s="17">
        <v>689724</v>
      </c>
      <c r="I4662" s="48" t="s">
        <v>346</v>
      </c>
    </row>
    <row r="4663" spans="2:9" x14ac:dyDescent="0.3">
      <c r="B4663" s="16" t="s">
        <v>841</v>
      </c>
      <c r="C4663" s="16" t="s">
        <v>203</v>
      </c>
      <c r="D4663" s="16">
        <v>114</v>
      </c>
      <c r="E4663" s="16" t="s">
        <v>49</v>
      </c>
      <c r="F4663" s="16" t="s">
        <v>146</v>
      </c>
      <c r="G4663" s="87" t="s">
        <v>347</v>
      </c>
      <c r="H4663" s="17">
        <v>730184</v>
      </c>
      <c r="I4663" s="48" t="s">
        <v>346</v>
      </c>
    </row>
    <row r="4664" spans="2:9" x14ac:dyDescent="0.3">
      <c r="B4664" s="16" t="s">
        <v>841</v>
      </c>
      <c r="C4664" s="16" t="s">
        <v>203</v>
      </c>
      <c r="D4664" s="16">
        <v>118</v>
      </c>
      <c r="E4664" s="16" t="s">
        <v>51</v>
      </c>
      <c r="F4664" s="16" t="s">
        <v>146</v>
      </c>
      <c r="G4664" s="87" t="s">
        <v>348</v>
      </c>
      <c r="H4664" s="17">
        <v>583071</v>
      </c>
      <c r="I4664" s="48" t="s">
        <v>346</v>
      </c>
    </row>
    <row r="4665" spans="2:9" x14ac:dyDescent="0.3">
      <c r="B4665" s="16" t="s">
        <v>841</v>
      </c>
      <c r="C4665" s="16" t="s">
        <v>203</v>
      </c>
      <c r="D4665" s="16">
        <v>131</v>
      </c>
      <c r="E4665" s="16" t="s">
        <v>53</v>
      </c>
      <c r="F4665" s="16" t="s">
        <v>146</v>
      </c>
      <c r="G4665" s="87" t="s">
        <v>349</v>
      </c>
      <c r="H4665" s="17">
        <v>8106.4390986043773</v>
      </c>
      <c r="I4665" s="48" t="s">
        <v>337</v>
      </c>
    </row>
    <row r="4666" spans="2:9" x14ac:dyDescent="0.3">
      <c r="B4666" s="16" t="s">
        <v>841</v>
      </c>
      <c r="C4666" s="16" t="s">
        <v>203</v>
      </c>
      <c r="D4666" s="16">
        <v>137</v>
      </c>
      <c r="E4666" s="16" t="s">
        <v>55</v>
      </c>
      <c r="F4666" s="16" t="s">
        <v>160</v>
      </c>
      <c r="G4666" s="87" t="s">
        <v>350</v>
      </c>
      <c r="H4666" s="17">
        <v>16309.421831350233</v>
      </c>
      <c r="I4666" s="48" t="s">
        <v>351</v>
      </c>
    </row>
    <row r="4667" spans="2:9" x14ac:dyDescent="0.3">
      <c r="B4667" s="16" t="s">
        <v>841</v>
      </c>
      <c r="C4667" s="16" t="s">
        <v>203</v>
      </c>
      <c r="D4667" s="16">
        <v>143</v>
      </c>
      <c r="E4667" s="16" t="s">
        <v>57</v>
      </c>
      <c r="F4667" s="16" t="s">
        <v>335</v>
      </c>
      <c r="G4667" s="87" t="s">
        <v>352</v>
      </c>
      <c r="H4667" s="17">
        <v>2688.02</v>
      </c>
      <c r="I4667" s="48" t="s">
        <v>342</v>
      </c>
    </row>
    <row r="4668" spans="2:9" x14ac:dyDescent="0.3">
      <c r="B4668" s="16" t="s">
        <v>841</v>
      </c>
      <c r="C4668" s="16" t="s">
        <v>203</v>
      </c>
      <c r="D4668" s="16">
        <v>155</v>
      </c>
      <c r="E4668" s="16" t="s">
        <v>59</v>
      </c>
      <c r="F4668" s="16" t="s">
        <v>147</v>
      </c>
      <c r="G4668" s="87" t="s">
        <v>353</v>
      </c>
      <c r="H4668" s="17">
        <v>28487.989310548404</v>
      </c>
      <c r="I4668" s="48" t="s">
        <v>354</v>
      </c>
    </row>
    <row r="4669" spans="2:9" x14ac:dyDescent="0.3">
      <c r="B4669" s="16" t="s">
        <v>841</v>
      </c>
      <c r="C4669" s="16" t="s">
        <v>203</v>
      </c>
      <c r="D4669" s="16">
        <v>156</v>
      </c>
      <c r="E4669" s="16" t="s">
        <v>61</v>
      </c>
      <c r="F4669" s="16" t="s">
        <v>147</v>
      </c>
      <c r="G4669" s="87" t="s">
        <v>355</v>
      </c>
      <c r="H4669" s="17">
        <v>19941.592517383888</v>
      </c>
      <c r="I4669" s="48" t="s">
        <v>354</v>
      </c>
    </row>
    <row r="4670" spans="2:9" x14ac:dyDescent="0.3">
      <c r="B4670" s="16" t="s">
        <v>841</v>
      </c>
      <c r="C4670" s="16" t="s">
        <v>203</v>
      </c>
      <c r="D4670" s="16">
        <v>222</v>
      </c>
      <c r="E4670" s="16" t="s">
        <v>63</v>
      </c>
      <c r="F4670" s="16" t="s">
        <v>146</v>
      </c>
      <c r="G4670" s="87" t="s">
        <v>356</v>
      </c>
      <c r="H4670" s="17">
        <v>72088.599512231158</v>
      </c>
      <c r="I4670" s="48" t="s">
        <v>329</v>
      </c>
    </row>
    <row r="4671" spans="2:9" x14ac:dyDescent="0.3">
      <c r="B4671" s="16" t="s">
        <v>841</v>
      </c>
      <c r="C4671" s="16" t="s">
        <v>203</v>
      </c>
      <c r="D4671" s="16">
        <v>224</v>
      </c>
      <c r="E4671" s="16" t="s">
        <v>65</v>
      </c>
      <c r="F4671" s="16" t="s">
        <v>146</v>
      </c>
      <c r="G4671" s="87" t="s">
        <v>357</v>
      </c>
      <c r="H4671" s="17">
        <v>73341.46921883084</v>
      </c>
      <c r="I4671" s="48" t="s">
        <v>329</v>
      </c>
    </row>
    <row r="4672" spans="2:9" x14ac:dyDescent="0.3">
      <c r="B4672" s="16" t="s">
        <v>841</v>
      </c>
      <c r="C4672" s="16" t="s">
        <v>203</v>
      </c>
      <c r="D4672" s="16">
        <v>229</v>
      </c>
      <c r="E4672" s="16" t="s">
        <v>67</v>
      </c>
      <c r="F4672" s="16" t="s">
        <v>146</v>
      </c>
      <c r="G4672" s="87" t="s">
        <v>358</v>
      </c>
      <c r="H4672" s="17">
        <v>32774.484888564744</v>
      </c>
      <c r="I4672" s="48" t="s">
        <v>329</v>
      </c>
    </row>
    <row r="4673" spans="2:9" x14ac:dyDescent="0.3">
      <c r="B4673" s="16" t="s">
        <v>841</v>
      </c>
      <c r="C4673" s="16" t="s">
        <v>203</v>
      </c>
      <c r="D4673" s="16">
        <v>232</v>
      </c>
      <c r="E4673" s="16" t="s">
        <v>69</v>
      </c>
      <c r="F4673" s="16" t="s">
        <v>146</v>
      </c>
      <c r="G4673" s="87" t="s">
        <v>359</v>
      </c>
      <c r="H4673" s="17">
        <v>67765.279728031936</v>
      </c>
      <c r="I4673" s="48" t="s">
        <v>329</v>
      </c>
    </row>
    <row r="4674" spans="2:9" x14ac:dyDescent="0.3">
      <c r="B4674" s="16" t="s">
        <v>841</v>
      </c>
      <c r="C4674" s="16" t="s">
        <v>203</v>
      </c>
      <c r="D4674" s="16">
        <v>237</v>
      </c>
      <c r="E4674" s="16" t="s">
        <v>70</v>
      </c>
      <c r="F4674" s="16" t="s">
        <v>146</v>
      </c>
      <c r="G4674" s="87" t="s">
        <v>360</v>
      </c>
      <c r="H4674" s="17">
        <v>65182.319414677419</v>
      </c>
      <c r="I4674" s="48" t="s">
        <v>329</v>
      </c>
    </row>
    <row r="4675" spans="2:9" x14ac:dyDescent="0.3">
      <c r="B4675" s="16" t="s">
        <v>841</v>
      </c>
      <c r="C4675" s="16" t="s">
        <v>203</v>
      </c>
      <c r="D4675" s="16">
        <v>238</v>
      </c>
      <c r="E4675" s="16" t="s">
        <v>71</v>
      </c>
      <c r="F4675" s="16" t="s">
        <v>146</v>
      </c>
      <c r="G4675" s="87" t="s">
        <v>361</v>
      </c>
      <c r="H4675" s="17">
        <v>62599.359101322894</v>
      </c>
      <c r="I4675" s="48" t="s">
        <v>329</v>
      </c>
    </row>
    <row r="4676" spans="2:9" x14ac:dyDescent="0.3">
      <c r="B4676" s="16" t="s">
        <v>841</v>
      </c>
      <c r="C4676" s="16" t="s">
        <v>203</v>
      </c>
      <c r="D4676" s="16">
        <v>241</v>
      </c>
      <c r="E4676" s="16" t="s">
        <v>72</v>
      </c>
      <c r="F4676" s="16" t="s">
        <v>146</v>
      </c>
      <c r="G4676" s="87" t="s">
        <v>362</v>
      </c>
      <c r="H4676" s="17">
        <v>52737.125684326922</v>
      </c>
      <c r="I4676" s="48" t="s">
        <v>329</v>
      </c>
    </row>
    <row r="4677" spans="2:9" x14ac:dyDescent="0.3">
      <c r="B4677" s="16" t="s">
        <v>841</v>
      </c>
      <c r="C4677" s="16" t="s">
        <v>203</v>
      </c>
      <c r="D4677" s="16">
        <v>242</v>
      </c>
      <c r="E4677" s="16" t="s">
        <v>73</v>
      </c>
      <c r="F4677" s="16" t="s">
        <v>146</v>
      </c>
      <c r="G4677" s="87" t="s">
        <v>363</v>
      </c>
      <c r="H4677" s="17">
        <v>52737.125684326922</v>
      </c>
      <c r="I4677" s="48" t="s">
        <v>329</v>
      </c>
    </row>
    <row r="4678" spans="2:9" x14ac:dyDescent="0.3">
      <c r="B4678" s="16" t="s">
        <v>841</v>
      </c>
      <c r="C4678" s="16" t="s">
        <v>203</v>
      </c>
      <c r="D4678" s="16">
        <v>245</v>
      </c>
      <c r="E4678" s="16" t="s">
        <v>74</v>
      </c>
      <c r="F4678" s="16" t="s">
        <v>146</v>
      </c>
      <c r="G4678" s="87" t="s">
        <v>364</v>
      </c>
      <c r="H4678" s="17">
        <v>37556.705372686876</v>
      </c>
      <c r="I4678" s="48" t="s">
        <v>329</v>
      </c>
    </row>
    <row r="4679" spans="2:9" x14ac:dyDescent="0.3">
      <c r="B4679" s="16" t="s">
        <v>841</v>
      </c>
      <c r="C4679" s="16" t="s">
        <v>203</v>
      </c>
      <c r="D4679" s="16">
        <v>273</v>
      </c>
      <c r="E4679" s="16" t="s">
        <v>75</v>
      </c>
      <c r="F4679" s="16" t="s">
        <v>146</v>
      </c>
      <c r="G4679" s="87" t="s">
        <v>365</v>
      </c>
      <c r="H4679" s="17">
        <v>534965.19967776246</v>
      </c>
      <c r="I4679" s="48" t="s">
        <v>346</v>
      </c>
    </row>
    <row r="4680" spans="2:9" x14ac:dyDescent="0.3">
      <c r="B4680" s="16" t="s">
        <v>841</v>
      </c>
      <c r="C4680" s="16" t="s">
        <v>203</v>
      </c>
      <c r="D4680" s="16">
        <v>284</v>
      </c>
      <c r="E4680" s="16" t="s">
        <v>76</v>
      </c>
      <c r="F4680" s="16" t="s">
        <v>146</v>
      </c>
      <c r="G4680" s="87" t="s">
        <v>366</v>
      </c>
      <c r="H4680" s="17">
        <v>67015.133840809984</v>
      </c>
      <c r="I4680" s="48" t="s">
        <v>329</v>
      </c>
    </row>
    <row r="4681" spans="2:9" x14ac:dyDescent="0.3">
      <c r="B4681" s="16" t="s">
        <v>841</v>
      </c>
      <c r="C4681" s="16" t="s">
        <v>203</v>
      </c>
      <c r="D4681" s="16">
        <v>304</v>
      </c>
      <c r="E4681" s="16" t="s">
        <v>77</v>
      </c>
      <c r="F4681" s="16" t="s">
        <v>165</v>
      </c>
      <c r="G4681" s="87" t="s">
        <v>367</v>
      </c>
      <c r="H4681" s="17">
        <v>1491.1119185291211</v>
      </c>
      <c r="I4681" s="48" t="s">
        <v>368</v>
      </c>
    </row>
    <row r="4682" spans="2:9" x14ac:dyDescent="0.3">
      <c r="B4682" s="16" t="s">
        <v>841</v>
      </c>
      <c r="C4682" s="16" t="s">
        <v>203</v>
      </c>
      <c r="D4682" s="16">
        <v>305</v>
      </c>
      <c r="E4682" s="16" t="s">
        <v>78</v>
      </c>
      <c r="F4682" s="16" t="s">
        <v>165</v>
      </c>
      <c r="G4682" s="87" t="s">
        <v>369</v>
      </c>
      <c r="H4682" s="17">
        <v>13523.880103466117</v>
      </c>
      <c r="I4682" s="48" t="s">
        <v>368</v>
      </c>
    </row>
    <row r="4683" spans="2:9" x14ac:dyDescent="0.3">
      <c r="B4683" s="16" t="s">
        <v>841</v>
      </c>
      <c r="C4683" s="16" t="s">
        <v>203</v>
      </c>
      <c r="D4683" s="20">
        <v>426</v>
      </c>
      <c r="E4683" s="20" t="s">
        <v>79</v>
      </c>
      <c r="F4683" s="20" t="s">
        <v>146</v>
      </c>
      <c r="G4683" s="88" t="s">
        <v>370</v>
      </c>
      <c r="H4683" s="21">
        <v>66457.20292131562</v>
      </c>
      <c r="I4683" s="49" t="s">
        <v>329</v>
      </c>
    </row>
    <row r="4684" spans="2:9" x14ac:dyDescent="0.3">
      <c r="B4684" s="16" t="s">
        <v>841</v>
      </c>
      <c r="C4684" s="16" t="s">
        <v>208</v>
      </c>
      <c r="D4684" s="16">
        <v>4</v>
      </c>
      <c r="E4684" s="16" t="s">
        <v>5</v>
      </c>
      <c r="F4684" s="16" t="s">
        <v>160</v>
      </c>
      <c r="G4684" s="87" t="s">
        <v>326</v>
      </c>
      <c r="H4684" s="17">
        <v>2839.6825524414971</v>
      </c>
      <c r="I4684" s="48" t="s">
        <v>327</v>
      </c>
    </row>
    <row r="4685" spans="2:9" x14ac:dyDescent="0.3">
      <c r="B4685" s="16" t="s">
        <v>841</v>
      </c>
      <c r="C4685" s="16" t="s">
        <v>208</v>
      </c>
      <c r="D4685" s="16">
        <v>17</v>
      </c>
      <c r="E4685" s="16" t="s">
        <v>9</v>
      </c>
      <c r="F4685" s="16" t="s">
        <v>146</v>
      </c>
      <c r="G4685" s="87" t="s">
        <v>328</v>
      </c>
      <c r="H4685" s="17">
        <v>37556.705372686876</v>
      </c>
      <c r="I4685" s="48" t="s">
        <v>329</v>
      </c>
    </row>
    <row r="4686" spans="2:9" x14ac:dyDescent="0.3">
      <c r="B4686" s="16" t="s">
        <v>841</v>
      </c>
      <c r="C4686" s="16" t="s">
        <v>208</v>
      </c>
      <c r="D4686" s="16">
        <v>21</v>
      </c>
      <c r="E4686" s="16" t="s">
        <v>13</v>
      </c>
      <c r="F4686" s="16" t="s">
        <v>146</v>
      </c>
      <c r="G4686" s="87" t="s">
        <v>330</v>
      </c>
      <c r="H4686" s="17">
        <v>83269.616142187937</v>
      </c>
      <c r="I4686" s="48" t="s">
        <v>329</v>
      </c>
    </row>
    <row r="4687" spans="2:9" x14ac:dyDescent="0.3">
      <c r="B4687" s="16" t="s">
        <v>841</v>
      </c>
      <c r="C4687" s="16" t="s">
        <v>208</v>
      </c>
      <c r="D4687" s="16">
        <v>28</v>
      </c>
      <c r="E4687" s="16" t="s">
        <v>17</v>
      </c>
      <c r="F4687" s="16" t="s">
        <v>146</v>
      </c>
      <c r="G4687" s="87" t="s">
        <v>331</v>
      </c>
      <c r="H4687" s="17">
        <v>80120.971461731999</v>
      </c>
      <c r="I4687" s="48" t="s">
        <v>329</v>
      </c>
    </row>
    <row r="4688" spans="2:9" x14ac:dyDescent="0.3">
      <c r="B4688" s="16" t="s">
        <v>841</v>
      </c>
      <c r="C4688" s="16" t="s">
        <v>208</v>
      </c>
      <c r="D4688" s="16">
        <v>29</v>
      </c>
      <c r="E4688" s="16" t="s">
        <v>21</v>
      </c>
      <c r="F4688" s="16" t="s">
        <v>146</v>
      </c>
      <c r="G4688" s="87" t="s">
        <v>332</v>
      </c>
      <c r="H4688" s="17">
        <v>72609.630387194615</v>
      </c>
      <c r="I4688" s="48" t="s">
        <v>329</v>
      </c>
    </row>
    <row r="4689" spans="2:9" x14ac:dyDescent="0.3">
      <c r="B4689" s="16" t="s">
        <v>841</v>
      </c>
      <c r="C4689" s="16" t="s">
        <v>208</v>
      </c>
      <c r="D4689" s="16">
        <v>30</v>
      </c>
      <c r="E4689" s="16" t="s">
        <v>25</v>
      </c>
      <c r="F4689" s="16" t="s">
        <v>146</v>
      </c>
      <c r="G4689" s="87" t="s">
        <v>333</v>
      </c>
      <c r="H4689" s="17">
        <v>77617.191103552861</v>
      </c>
      <c r="I4689" s="48" t="s">
        <v>329</v>
      </c>
    </row>
    <row r="4690" spans="2:9" x14ac:dyDescent="0.3">
      <c r="B4690" s="16" t="s">
        <v>841</v>
      </c>
      <c r="C4690" s="16" t="s">
        <v>208</v>
      </c>
      <c r="D4690" s="16">
        <v>31</v>
      </c>
      <c r="E4690" s="16" t="s">
        <v>29</v>
      </c>
      <c r="F4690" s="16" t="s">
        <v>146</v>
      </c>
      <c r="G4690" s="87" t="s">
        <v>334</v>
      </c>
      <c r="H4690" s="17">
        <v>72609.630387194615</v>
      </c>
      <c r="I4690" s="48" t="s">
        <v>329</v>
      </c>
    </row>
    <row r="4691" spans="2:9" x14ac:dyDescent="0.3">
      <c r="B4691" s="16" t="s">
        <v>841</v>
      </c>
      <c r="C4691" s="16" t="s">
        <v>208</v>
      </c>
      <c r="D4691" s="16">
        <v>39</v>
      </c>
      <c r="E4691" s="16" t="s">
        <v>33</v>
      </c>
      <c r="F4691" s="16" t="s">
        <v>335</v>
      </c>
      <c r="G4691" s="87" t="s">
        <v>336</v>
      </c>
      <c r="H4691" s="17">
        <v>69.911281859547259</v>
      </c>
      <c r="I4691" s="48" t="s">
        <v>337</v>
      </c>
    </row>
    <row r="4692" spans="2:9" x14ac:dyDescent="0.3">
      <c r="B4692" s="16" t="s">
        <v>841</v>
      </c>
      <c r="C4692" s="16" t="s">
        <v>208</v>
      </c>
      <c r="D4692" s="16">
        <v>45</v>
      </c>
      <c r="E4692" s="16" t="s">
        <v>35</v>
      </c>
      <c r="F4692" s="16" t="s">
        <v>160</v>
      </c>
      <c r="G4692" s="87" t="s">
        <v>338</v>
      </c>
      <c r="H4692" s="17">
        <v>9520</v>
      </c>
      <c r="I4692" s="48" t="s">
        <v>327</v>
      </c>
    </row>
    <row r="4693" spans="2:9" x14ac:dyDescent="0.3">
      <c r="B4693" s="16" t="s">
        <v>841</v>
      </c>
      <c r="C4693" s="16" t="s">
        <v>208</v>
      </c>
      <c r="D4693" s="16">
        <v>66</v>
      </c>
      <c r="E4693" s="16" t="s">
        <v>37</v>
      </c>
      <c r="F4693" s="16" t="s">
        <v>160</v>
      </c>
      <c r="G4693" s="87" t="s">
        <v>339</v>
      </c>
      <c r="H4693" s="17">
        <v>4789.1811278285577</v>
      </c>
      <c r="I4693" s="48" t="s">
        <v>327</v>
      </c>
    </row>
    <row r="4694" spans="2:9" x14ac:dyDescent="0.3">
      <c r="B4694" s="16" t="s">
        <v>841</v>
      </c>
      <c r="C4694" s="16" t="s">
        <v>208</v>
      </c>
      <c r="D4694" s="16">
        <v>67</v>
      </c>
      <c r="E4694" s="16" t="s">
        <v>39</v>
      </c>
      <c r="F4694" s="16" t="s">
        <v>160</v>
      </c>
      <c r="G4694" s="87" t="s">
        <v>340</v>
      </c>
      <c r="H4694" s="17">
        <v>4789.1811278285577</v>
      </c>
      <c r="I4694" s="48" t="s">
        <v>327</v>
      </c>
    </row>
    <row r="4695" spans="2:9" x14ac:dyDescent="0.3">
      <c r="B4695" s="16" t="s">
        <v>841</v>
      </c>
      <c r="C4695" s="16" t="s">
        <v>208</v>
      </c>
      <c r="D4695" s="16">
        <v>77</v>
      </c>
      <c r="E4695" s="16" t="s">
        <v>41</v>
      </c>
      <c r="F4695" s="16" t="s">
        <v>160</v>
      </c>
      <c r="G4695" s="87" t="s">
        <v>341</v>
      </c>
      <c r="H4695" s="17">
        <v>1725</v>
      </c>
      <c r="I4695" s="48" t="s">
        <v>342</v>
      </c>
    </row>
    <row r="4696" spans="2:9" x14ac:dyDescent="0.3">
      <c r="B4696" s="16" t="s">
        <v>841</v>
      </c>
      <c r="C4696" s="16" t="s">
        <v>208</v>
      </c>
      <c r="D4696" s="16">
        <v>87</v>
      </c>
      <c r="E4696" s="16" t="s">
        <v>43</v>
      </c>
      <c r="F4696" s="16" t="s">
        <v>160</v>
      </c>
      <c r="G4696" s="87" t="s">
        <v>343</v>
      </c>
      <c r="H4696" s="17">
        <v>3622.9549999999999</v>
      </c>
      <c r="I4696" s="48" t="s">
        <v>342</v>
      </c>
    </row>
    <row r="4697" spans="2:9" x14ac:dyDescent="0.3">
      <c r="B4697" s="16" t="s">
        <v>841</v>
      </c>
      <c r="C4697" s="16" t="s">
        <v>208</v>
      </c>
      <c r="D4697" s="16">
        <v>102</v>
      </c>
      <c r="E4697" s="16" t="s">
        <v>45</v>
      </c>
      <c r="F4697" s="16" t="s">
        <v>160</v>
      </c>
      <c r="G4697" s="87" t="s">
        <v>344</v>
      </c>
      <c r="H4697" s="17">
        <v>605.8214525635949</v>
      </c>
      <c r="I4697" s="48" t="s">
        <v>342</v>
      </c>
    </row>
    <row r="4698" spans="2:9" x14ac:dyDescent="0.3">
      <c r="B4698" s="16" t="s">
        <v>841</v>
      </c>
      <c r="C4698" s="16" t="s">
        <v>208</v>
      </c>
      <c r="D4698" s="16">
        <v>113</v>
      </c>
      <c r="E4698" s="16" t="s">
        <v>47</v>
      </c>
      <c r="F4698" s="16" t="s">
        <v>146</v>
      </c>
      <c r="G4698" s="87" t="s">
        <v>345</v>
      </c>
      <c r="H4698" s="17">
        <v>672588</v>
      </c>
      <c r="I4698" s="48" t="s">
        <v>346</v>
      </c>
    </row>
    <row r="4699" spans="2:9" x14ac:dyDescent="0.3">
      <c r="B4699" s="16" t="s">
        <v>841</v>
      </c>
      <c r="C4699" s="16" t="s">
        <v>208</v>
      </c>
      <c r="D4699" s="16">
        <v>114</v>
      </c>
      <c r="E4699" s="16" t="s">
        <v>49</v>
      </c>
      <c r="F4699" s="16" t="s">
        <v>146</v>
      </c>
      <c r="G4699" s="87" t="s">
        <v>347</v>
      </c>
      <c r="H4699" s="17">
        <v>703528</v>
      </c>
      <c r="I4699" s="48" t="s">
        <v>346</v>
      </c>
    </row>
    <row r="4700" spans="2:9" x14ac:dyDescent="0.3">
      <c r="B4700" s="16" t="s">
        <v>841</v>
      </c>
      <c r="C4700" s="16" t="s">
        <v>208</v>
      </c>
      <c r="D4700" s="16">
        <v>118</v>
      </c>
      <c r="E4700" s="16" t="s">
        <v>51</v>
      </c>
      <c r="F4700" s="16" t="s">
        <v>146</v>
      </c>
      <c r="G4700" s="87" t="s">
        <v>348</v>
      </c>
      <c r="H4700" s="17">
        <v>581503.66666666663</v>
      </c>
      <c r="I4700" s="48" t="s">
        <v>346</v>
      </c>
    </row>
    <row r="4701" spans="2:9" x14ac:dyDescent="0.3">
      <c r="B4701" s="16" t="s">
        <v>841</v>
      </c>
      <c r="C4701" s="16" t="s">
        <v>208</v>
      </c>
      <c r="D4701" s="16">
        <v>131</v>
      </c>
      <c r="E4701" s="16" t="s">
        <v>53</v>
      </c>
      <c r="F4701" s="16" t="s">
        <v>146</v>
      </c>
      <c r="G4701" s="87" t="s">
        <v>349</v>
      </c>
      <c r="H4701" s="17">
        <v>7926.7463652519828</v>
      </c>
      <c r="I4701" s="48" t="s">
        <v>337</v>
      </c>
    </row>
    <row r="4702" spans="2:9" x14ac:dyDescent="0.3">
      <c r="B4702" s="16" t="s">
        <v>841</v>
      </c>
      <c r="C4702" s="16" t="s">
        <v>208</v>
      </c>
      <c r="D4702" s="16">
        <v>137</v>
      </c>
      <c r="E4702" s="16" t="s">
        <v>55</v>
      </c>
      <c r="F4702" s="16" t="s">
        <v>160</v>
      </c>
      <c r="G4702" s="87" t="s">
        <v>350</v>
      </c>
      <c r="H4702" s="17">
        <v>8284.3754368187456</v>
      </c>
      <c r="I4702" s="48" t="s">
        <v>351</v>
      </c>
    </row>
    <row r="4703" spans="2:9" x14ac:dyDescent="0.3">
      <c r="B4703" s="16" t="s">
        <v>841</v>
      </c>
      <c r="C4703" s="16" t="s">
        <v>208</v>
      </c>
      <c r="D4703" s="16">
        <v>143</v>
      </c>
      <c r="E4703" s="16" t="s">
        <v>57</v>
      </c>
      <c r="F4703" s="16" t="s">
        <v>335</v>
      </c>
      <c r="G4703" s="87" t="s">
        <v>352</v>
      </c>
      <c r="H4703" s="17">
        <v>2688.02</v>
      </c>
      <c r="I4703" s="48" t="s">
        <v>342</v>
      </c>
    </row>
    <row r="4704" spans="2:9" x14ac:dyDescent="0.3">
      <c r="B4704" s="16" t="s">
        <v>841</v>
      </c>
      <c r="C4704" s="16" t="s">
        <v>208</v>
      </c>
      <c r="D4704" s="16">
        <v>155</v>
      </c>
      <c r="E4704" s="16" t="s">
        <v>59</v>
      </c>
      <c r="F4704" s="16" t="s">
        <v>147</v>
      </c>
      <c r="G4704" s="87" t="s">
        <v>353</v>
      </c>
      <c r="H4704" s="17">
        <v>13658.118394797133</v>
      </c>
      <c r="I4704" s="48" t="s">
        <v>354</v>
      </c>
    </row>
    <row r="4705" spans="2:9" x14ac:dyDescent="0.3">
      <c r="B4705" s="16" t="s">
        <v>841</v>
      </c>
      <c r="C4705" s="16" t="s">
        <v>208</v>
      </c>
      <c r="D4705" s="16">
        <v>156</v>
      </c>
      <c r="E4705" s="16" t="s">
        <v>61</v>
      </c>
      <c r="F4705" s="16" t="s">
        <v>147</v>
      </c>
      <c r="G4705" s="87" t="s">
        <v>355</v>
      </c>
      <c r="H4705" s="17">
        <v>13376.968893648824</v>
      </c>
      <c r="I4705" s="48" t="s">
        <v>354</v>
      </c>
    </row>
    <row r="4706" spans="2:9" x14ac:dyDescent="0.3">
      <c r="B4706" s="16" t="s">
        <v>841</v>
      </c>
      <c r="C4706" s="16" t="s">
        <v>208</v>
      </c>
      <c r="D4706" s="16">
        <v>222</v>
      </c>
      <c r="E4706" s="16" t="s">
        <v>63</v>
      </c>
      <c r="F4706" s="16" t="s">
        <v>146</v>
      </c>
      <c r="G4706" s="87" t="s">
        <v>356</v>
      </c>
      <c r="H4706" s="17">
        <v>58577.193369779707</v>
      </c>
      <c r="I4706" s="48" t="s">
        <v>329</v>
      </c>
    </row>
    <row r="4707" spans="2:9" x14ac:dyDescent="0.3">
      <c r="B4707" s="16" t="s">
        <v>841</v>
      </c>
      <c r="C4707" s="16" t="s">
        <v>208</v>
      </c>
      <c r="D4707" s="16">
        <v>224</v>
      </c>
      <c r="E4707" s="16" t="s">
        <v>65</v>
      </c>
      <c r="F4707" s="16" t="s">
        <v>146</v>
      </c>
      <c r="G4707" s="87" t="s">
        <v>357</v>
      </c>
      <c r="H4707" s="17">
        <v>58577.193369779707</v>
      </c>
      <c r="I4707" s="48" t="s">
        <v>329</v>
      </c>
    </row>
    <row r="4708" spans="2:9" x14ac:dyDescent="0.3">
      <c r="B4708" s="16" t="s">
        <v>841</v>
      </c>
      <c r="C4708" s="16" t="s">
        <v>208</v>
      </c>
      <c r="D4708" s="16">
        <v>229</v>
      </c>
      <c r="E4708" s="16" t="s">
        <v>67</v>
      </c>
      <c r="F4708" s="16" t="s">
        <v>146</v>
      </c>
      <c r="G4708" s="87" t="s">
        <v>358</v>
      </c>
      <c r="H4708" s="17">
        <v>32774.484888564744</v>
      </c>
      <c r="I4708" s="48" t="s">
        <v>329</v>
      </c>
    </row>
    <row r="4709" spans="2:9" x14ac:dyDescent="0.3">
      <c r="B4709" s="16" t="s">
        <v>841</v>
      </c>
      <c r="C4709" s="16" t="s">
        <v>208</v>
      </c>
      <c r="D4709" s="16">
        <v>232</v>
      </c>
      <c r="E4709" s="16" t="s">
        <v>69</v>
      </c>
      <c r="F4709" s="16" t="s">
        <v>146</v>
      </c>
      <c r="G4709" s="87" t="s">
        <v>359</v>
      </c>
      <c r="H4709" s="17">
        <v>52990.007500503001</v>
      </c>
      <c r="I4709" s="48" t="s">
        <v>329</v>
      </c>
    </row>
    <row r="4710" spans="2:9" x14ac:dyDescent="0.3">
      <c r="B4710" s="16" t="s">
        <v>841</v>
      </c>
      <c r="C4710" s="16" t="s">
        <v>208</v>
      </c>
      <c r="D4710" s="16">
        <v>237</v>
      </c>
      <c r="E4710" s="16" t="s">
        <v>70</v>
      </c>
      <c r="F4710" s="16" t="s">
        <v>146</v>
      </c>
      <c r="G4710" s="87" t="s">
        <v>360</v>
      </c>
      <c r="H4710" s="17">
        <v>52990.007500503001</v>
      </c>
      <c r="I4710" s="48" t="s">
        <v>329</v>
      </c>
    </row>
    <row r="4711" spans="2:9" x14ac:dyDescent="0.3">
      <c r="B4711" s="16" t="s">
        <v>841</v>
      </c>
      <c r="C4711" s="16" t="s">
        <v>208</v>
      </c>
      <c r="D4711" s="16">
        <v>238</v>
      </c>
      <c r="E4711" s="16" t="s">
        <v>71</v>
      </c>
      <c r="F4711" s="16" t="s">
        <v>146</v>
      </c>
      <c r="G4711" s="87" t="s">
        <v>361</v>
      </c>
      <c r="H4711" s="17">
        <v>52990.007500503001</v>
      </c>
      <c r="I4711" s="48" t="s">
        <v>329</v>
      </c>
    </row>
    <row r="4712" spans="2:9" x14ac:dyDescent="0.3">
      <c r="B4712" s="16" t="s">
        <v>841</v>
      </c>
      <c r="C4712" s="16" t="s">
        <v>208</v>
      </c>
      <c r="D4712" s="16">
        <v>241</v>
      </c>
      <c r="E4712" s="16" t="s">
        <v>72</v>
      </c>
      <c r="F4712" s="16" t="s">
        <v>146</v>
      </c>
      <c r="G4712" s="87" t="s">
        <v>362</v>
      </c>
      <c r="H4712" s="17">
        <v>80120.971461731999</v>
      </c>
      <c r="I4712" s="48" t="s">
        <v>329</v>
      </c>
    </row>
    <row r="4713" spans="2:9" x14ac:dyDescent="0.3">
      <c r="B4713" s="16" t="s">
        <v>841</v>
      </c>
      <c r="C4713" s="16" t="s">
        <v>208</v>
      </c>
      <c r="D4713" s="16">
        <v>242</v>
      </c>
      <c r="E4713" s="16" t="s">
        <v>73</v>
      </c>
      <c r="F4713" s="16" t="s">
        <v>146</v>
      </c>
      <c r="G4713" s="87" t="s">
        <v>363</v>
      </c>
      <c r="H4713" s="17">
        <v>80120.971461731999</v>
      </c>
      <c r="I4713" s="48" t="s">
        <v>329</v>
      </c>
    </row>
    <row r="4714" spans="2:9" x14ac:dyDescent="0.3">
      <c r="B4714" s="16" t="s">
        <v>841</v>
      </c>
      <c r="C4714" s="16" t="s">
        <v>208</v>
      </c>
      <c r="D4714" s="16">
        <v>245</v>
      </c>
      <c r="E4714" s="16" t="s">
        <v>74</v>
      </c>
      <c r="F4714" s="16" t="s">
        <v>146</v>
      </c>
      <c r="G4714" s="87" t="s">
        <v>364</v>
      </c>
      <c r="H4714" s="17">
        <v>49886.796879831913</v>
      </c>
      <c r="I4714" s="48" t="s">
        <v>329</v>
      </c>
    </row>
    <row r="4715" spans="2:9" x14ac:dyDescent="0.3">
      <c r="B4715" s="16" t="s">
        <v>841</v>
      </c>
      <c r="C4715" s="16" t="s">
        <v>208</v>
      </c>
      <c r="D4715" s="16">
        <v>273</v>
      </c>
      <c r="E4715" s="16" t="s">
        <v>75</v>
      </c>
      <c r="F4715" s="16" t="s">
        <v>146</v>
      </c>
      <c r="G4715" s="87" t="s">
        <v>365</v>
      </c>
      <c r="H4715" s="17">
        <v>534965.19967776246</v>
      </c>
      <c r="I4715" s="48" t="s">
        <v>346</v>
      </c>
    </row>
    <row r="4716" spans="2:9" x14ac:dyDescent="0.3">
      <c r="B4716" s="16" t="s">
        <v>841</v>
      </c>
      <c r="C4716" s="16" t="s">
        <v>208</v>
      </c>
      <c r="D4716" s="16">
        <v>284</v>
      </c>
      <c r="E4716" s="16" t="s">
        <v>76</v>
      </c>
      <c r="F4716" s="16" t="s">
        <v>146</v>
      </c>
      <c r="G4716" s="87" t="s">
        <v>366</v>
      </c>
      <c r="H4716" s="17">
        <v>64361.78168649767</v>
      </c>
      <c r="I4716" s="48" t="s">
        <v>329</v>
      </c>
    </row>
    <row r="4717" spans="2:9" x14ac:dyDescent="0.3">
      <c r="B4717" s="16" t="s">
        <v>841</v>
      </c>
      <c r="C4717" s="16" t="s">
        <v>208</v>
      </c>
      <c r="D4717" s="16">
        <v>304</v>
      </c>
      <c r="E4717" s="16" t="s">
        <v>77</v>
      </c>
      <c r="F4717" s="16" t="s">
        <v>165</v>
      </c>
      <c r="G4717" s="87" t="s">
        <v>367</v>
      </c>
      <c r="H4717" s="17">
        <v>1491.1119185291211</v>
      </c>
      <c r="I4717" s="48" t="s">
        <v>368</v>
      </c>
    </row>
    <row r="4718" spans="2:9" x14ac:dyDescent="0.3">
      <c r="B4718" s="16" t="s">
        <v>841</v>
      </c>
      <c r="C4718" s="16" t="s">
        <v>208</v>
      </c>
      <c r="D4718" s="16">
        <v>305</v>
      </c>
      <c r="E4718" s="16" t="s">
        <v>78</v>
      </c>
      <c r="F4718" s="16" t="s">
        <v>165</v>
      </c>
      <c r="G4718" s="87" t="s">
        <v>369</v>
      </c>
      <c r="H4718" s="17">
        <v>15557.384820042864</v>
      </c>
      <c r="I4718" s="48" t="s">
        <v>368</v>
      </c>
    </row>
    <row r="4719" spans="2:9" x14ac:dyDescent="0.3">
      <c r="B4719" s="16" t="s">
        <v>841</v>
      </c>
      <c r="C4719" s="16" t="s">
        <v>208</v>
      </c>
      <c r="D4719" s="20">
        <v>426</v>
      </c>
      <c r="E4719" s="20" t="s">
        <v>79</v>
      </c>
      <c r="F4719" s="20" t="s">
        <v>146</v>
      </c>
      <c r="G4719" s="88" t="s">
        <v>370</v>
      </c>
      <c r="H4719" s="21">
        <v>66457.20292131562</v>
      </c>
      <c r="I4719" s="49" t="s">
        <v>329</v>
      </c>
    </row>
    <row r="4720" spans="2:9" x14ac:dyDescent="0.3">
      <c r="B4720" s="16" t="s">
        <v>207</v>
      </c>
      <c r="C4720" s="16" t="s">
        <v>207</v>
      </c>
      <c r="D4720" s="16">
        <v>4</v>
      </c>
      <c r="E4720" s="16" t="s">
        <v>5</v>
      </c>
      <c r="F4720" s="16" t="s">
        <v>160</v>
      </c>
      <c r="G4720" s="87" t="s">
        <v>326</v>
      </c>
      <c r="H4720" s="17">
        <v>4451.0316296645315</v>
      </c>
      <c r="I4720" s="48" t="s">
        <v>327</v>
      </c>
    </row>
    <row r="4721" spans="2:9" x14ac:dyDescent="0.3">
      <c r="B4721" s="16" t="s">
        <v>207</v>
      </c>
      <c r="C4721" s="16" t="s">
        <v>207</v>
      </c>
      <c r="D4721" s="16">
        <v>17</v>
      </c>
      <c r="E4721" s="16" t="s">
        <v>9</v>
      </c>
      <c r="F4721" s="16" t="s">
        <v>146</v>
      </c>
      <c r="G4721" s="87" t="s">
        <v>328</v>
      </c>
      <c r="H4721" s="17">
        <v>67038.719090246072</v>
      </c>
      <c r="I4721" s="48" t="s">
        <v>329</v>
      </c>
    </row>
    <row r="4722" spans="2:9" x14ac:dyDescent="0.3">
      <c r="B4722" s="16" t="s">
        <v>207</v>
      </c>
      <c r="C4722" s="16" t="s">
        <v>207</v>
      </c>
      <c r="D4722" s="16">
        <v>21</v>
      </c>
      <c r="E4722" s="16" t="s">
        <v>13</v>
      </c>
      <c r="F4722" s="16" t="s">
        <v>146</v>
      </c>
      <c r="G4722" s="87" t="s">
        <v>330</v>
      </c>
      <c r="H4722" s="17">
        <v>102862.83849464828</v>
      </c>
      <c r="I4722" s="48" t="s">
        <v>329</v>
      </c>
    </row>
    <row r="4723" spans="2:9" x14ac:dyDescent="0.3">
      <c r="B4723" s="16" t="s">
        <v>207</v>
      </c>
      <c r="C4723" s="16" t="s">
        <v>207</v>
      </c>
      <c r="D4723" s="16">
        <v>28</v>
      </c>
      <c r="E4723" s="16" t="s">
        <v>17</v>
      </c>
      <c r="F4723" s="16" t="s">
        <v>146</v>
      </c>
      <c r="G4723" s="87" t="s">
        <v>331</v>
      </c>
      <c r="H4723" s="17">
        <v>96833.705352577643</v>
      </c>
      <c r="I4723" s="48" t="s">
        <v>329</v>
      </c>
    </row>
    <row r="4724" spans="2:9" x14ac:dyDescent="0.3">
      <c r="B4724" s="16" t="s">
        <v>207</v>
      </c>
      <c r="C4724" s="16" t="s">
        <v>207</v>
      </c>
      <c r="D4724" s="16">
        <v>29</v>
      </c>
      <c r="E4724" s="16" t="s">
        <v>21</v>
      </c>
      <c r="F4724" s="16" t="s">
        <v>146</v>
      </c>
      <c r="G4724" s="87" t="s">
        <v>332</v>
      </c>
      <c r="H4724" s="17">
        <v>96833.705352577643</v>
      </c>
      <c r="I4724" s="48" t="s">
        <v>329</v>
      </c>
    </row>
    <row r="4725" spans="2:9" x14ac:dyDescent="0.3">
      <c r="B4725" s="16" t="s">
        <v>207</v>
      </c>
      <c r="C4725" s="16" t="s">
        <v>207</v>
      </c>
      <c r="D4725" s="16">
        <v>30</v>
      </c>
      <c r="E4725" s="16" t="s">
        <v>25</v>
      </c>
      <c r="F4725" s="16" t="s">
        <v>146</v>
      </c>
      <c r="G4725" s="87" t="s">
        <v>333</v>
      </c>
      <c r="H4725" s="17">
        <v>96833.705352577643</v>
      </c>
      <c r="I4725" s="48" t="s">
        <v>329</v>
      </c>
    </row>
    <row r="4726" spans="2:9" x14ac:dyDescent="0.3">
      <c r="B4726" s="16" t="s">
        <v>207</v>
      </c>
      <c r="C4726" s="16" t="s">
        <v>207</v>
      </c>
      <c r="D4726" s="16">
        <v>31</v>
      </c>
      <c r="E4726" s="16" t="s">
        <v>29</v>
      </c>
      <c r="F4726" s="16" t="s">
        <v>146</v>
      </c>
      <c r="G4726" s="87" t="s">
        <v>334</v>
      </c>
      <c r="H4726" s="17">
        <v>96833.705352577643</v>
      </c>
      <c r="I4726" s="48" t="s">
        <v>329</v>
      </c>
    </row>
    <row r="4727" spans="2:9" x14ac:dyDescent="0.3">
      <c r="B4727" s="16" t="s">
        <v>207</v>
      </c>
      <c r="C4727" s="16" t="s">
        <v>207</v>
      </c>
      <c r="D4727" s="16">
        <v>39</v>
      </c>
      <c r="E4727" s="16" t="s">
        <v>33</v>
      </c>
      <c r="F4727" s="16" t="s">
        <v>335</v>
      </c>
      <c r="G4727" s="87" t="s">
        <v>336</v>
      </c>
      <c r="H4727" s="17">
        <v>107.00499610157785</v>
      </c>
      <c r="I4727" s="48" t="s">
        <v>337</v>
      </c>
    </row>
    <row r="4728" spans="2:9" x14ac:dyDescent="0.3">
      <c r="B4728" s="16" t="s">
        <v>207</v>
      </c>
      <c r="C4728" s="16" t="s">
        <v>207</v>
      </c>
      <c r="D4728" s="16">
        <v>45</v>
      </c>
      <c r="E4728" s="16" t="s">
        <v>35</v>
      </c>
      <c r="F4728" s="16" t="s">
        <v>160</v>
      </c>
      <c r="G4728" s="87" t="s">
        <v>338</v>
      </c>
      <c r="H4728" s="17">
        <v>9520</v>
      </c>
      <c r="I4728" s="48" t="s">
        <v>327</v>
      </c>
    </row>
    <row r="4729" spans="2:9" x14ac:dyDescent="0.3">
      <c r="B4729" s="16" t="s">
        <v>207</v>
      </c>
      <c r="C4729" s="16" t="s">
        <v>207</v>
      </c>
      <c r="D4729" s="16">
        <v>66</v>
      </c>
      <c r="E4729" s="16" t="s">
        <v>37</v>
      </c>
      <c r="F4729" s="16" t="s">
        <v>160</v>
      </c>
      <c r="G4729" s="87" t="s">
        <v>339</v>
      </c>
      <c r="H4729" s="17">
        <v>4597.6138827154155</v>
      </c>
      <c r="I4729" s="48" t="s">
        <v>327</v>
      </c>
    </row>
    <row r="4730" spans="2:9" x14ac:dyDescent="0.3">
      <c r="B4730" s="16" t="s">
        <v>207</v>
      </c>
      <c r="C4730" s="16" t="s">
        <v>207</v>
      </c>
      <c r="D4730" s="16">
        <v>67</v>
      </c>
      <c r="E4730" s="16" t="s">
        <v>39</v>
      </c>
      <c r="F4730" s="16" t="s">
        <v>160</v>
      </c>
      <c r="G4730" s="87" t="s">
        <v>340</v>
      </c>
      <c r="H4730" s="17">
        <v>4597.6138827154155</v>
      </c>
      <c r="I4730" s="48" t="s">
        <v>327</v>
      </c>
    </row>
    <row r="4731" spans="2:9" x14ac:dyDescent="0.3">
      <c r="B4731" s="16" t="s">
        <v>207</v>
      </c>
      <c r="C4731" s="16" t="s">
        <v>207</v>
      </c>
      <c r="D4731" s="16">
        <v>77</v>
      </c>
      <c r="E4731" s="16" t="s">
        <v>41</v>
      </c>
      <c r="F4731" s="16" t="s">
        <v>160</v>
      </c>
      <c r="G4731" s="87" t="s">
        <v>341</v>
      </c>
      <c r="H4731" s="17">
        <v>1725</v>
      </c>
      <c r="I4731" s="48" t="s">
        <v>342</v>
      </c>
    </row>
    <row r="4732" spans="2:9" x14ac:dyDescent="0.3">
      <c r="B4732" s="16" t="s">
        <v>207</v>
      </c>
      <c r="C4732" s="16" t="s">
        <v>207</v>
      </c>
      <c r="D4732" s="16">
        <v>87</v>
      </c>
      <c r="E4732" s="16" t="s">
        <v>43</v>
      </c>
      <c r="F4732" s="16" t="s">
        <v>160</v>
      </c>
      <c r="G4732" s="87" t="s">
        <v>343</v>
      </c>
      <c r="H4732" s="17">
        <v>3622.9549999999999</v>
      </c>
      <c r="I4732" s="48" t="s">
        <v>342</v>
      </c>
    </row>
    <row r="4733" spans="2:9" x14ac:dyDescent="0.3">
      <c r="B4733" s="16" t="s">
        <v>207</v>
      </c>
      <c r="C4733" s="16" t="s">
        <v>207</v>
      </c>
      <c r="D4733" s="16">
        <v>102</v>
      </c>
      <c r="E4733" s="16" t="s">
        <v>45</v>
      </c>
      <c r="F4733" s="16" t="s">
        <v>160</v>
      </c>
      <c r="G4733" s="87" t="s">
        <v>344</v>
      </c>
      <c r="H4733" s="17">
        <v>633.89389655383638</v>
      </c>
      <c r="I4733" s="48" t="s">
        <v>342</v>
      </c>
    </row>
    <row r="4734" spans="2:9" x14ac:dyDescent="0.3">
      <c r="B4734" s="16" t="s">
        <v>207</v>
      </c>
      <c r="C4734" s="16" t="s">
        <v>207</v>
      </c>
      <c r="D4734" s="16">
        <v>113</v>
      </c>
      <c r="E4734" s="16" t="s">
        <v>47</v>
      </c>
      <c r="F4734" s="16" t="s">
        <v>146</v>
      </c>
      <c r="G4734" s="87" t="s">
        <v>345</v>
      </c>
      <c r="H4734" s="17">
        <v>689724</v>
      </c>
      <c r="I4734" s="48" t="s">
        <v>346</v>
      </c>
    </row>
    <row r="4735" spans="2:9" x14ac:dyDescent="0.3">
      <c r="B4735" s="16" t="s">
        <v>207</v>
      </c>
      <c r="C4735" s="16" t="s">
        <v>207</v>
      </c>
      <c r="D4735" s="16">
        <v>114</v>
      </c>
      <c r="E4735" s="16" t="s">
        <v>49</v>
      </c>
      <c r="F4735" s="16" t="s">
        <v>146</v>
      </c>
      <c r="G4735" s="87" t="s">
        <v>347</v>
      </c>
      <c r="H4735" s="17">
        <v>730184</v>
      </c>
      <c r="I4735" s="48" t="s">
        <v>346</v>
      </c>
    </row>
    <row r="4736" spans="2:9" x14ac:dyDescent="0.3">
      <c r="B4736" s="16" t="s">
        <v>207</v>
      </c>
      <c r="C4736" s="16" t="s">
        <v>207</v>
      </c>
      <c r="D4736" s="16">
        <v>118</v>
      </c>
      <c r="E4736" s="16" t="s">
        <v>51</v>
      </c>
      <c r="F4736" s="16" t="s">
        <v>146</v>
      </c>
      <c r="G4736" s="87" t="s">
        <v>348</v>
      </c>
      <c r="H4736" s="17">
        <v>583071</v>
      </c>
      <c r="I4736" s="48" t="s">
        <v>346</v>
      </c>
    </row>
    <row r="4737" spans="2:9" x14ac:dyDescent="0.3">
      <c r="B4737" s="16" t="s">
        <v>207</v>
      </c>
      <c r="C4737" s="16" t="s">
        <v>207</v>
      </c>
      <c r="D4737" s="16">
        <v>131</v>
      </c>
      <c r="E4737" s="16" t="s">
        <v>53</v>
      </c>
      <c r="F4737" s="16" t="s">
        <v>146</v>
      </c>
      <c r="G4737" s="87" t="s">
        <v>349</v>
      </c>
      <c r="H4737" s="17">
        <v>7926.7463652519828</v>
      </c>
      <c r="I4737" s="48" t="s">
        <v>337</v>
      </c>
    </row>
    <row r="4738" spans="2:9" x14ac:dyDescent="0.3">
      <c r="B4738" s="16" t="s">
        <v>207</v>
      </c>
      <c r="C4738" s="16" t="s">
        <v>207</v>
      </c>
      <c r="D4738" s="16">
        <v>137</v>
      </c>
      <c r="E4738" s="16" t="s">
        <v>55</v>
      </c>
      <c r="F4738" s="16" t="s">
        <v>160</v>
      </c>
      <c r="G4738" s="87" t="s">
        <v>350</v>
      </c>
      <c r="H4738" s="17">
        <v>13132.804047594413</v>
      </c>
      <c r="I4738" s="48" t="s">
        <v>351</v>
      </c>
    </row>
    <row r="4739" spans="2:9" x14ac:dyDescent="0.3">
      <c r="B4739" s="16" t="s">
        <v>207</v>
      </c>
      <c r="C4739" s="16" t="s">
        <v>207</v>
      </c>
      <c r="D4739" s="16">
        <v>143</v>
      </c>
      <c r="E4739" s="16" t="s">
        <v>57</v>
      </c>
      <c r="F4739" s="16" t="s">
        <v>335</v>
      </c>
      <c r="G4739" s="87" t="s">
        <v>352</v>
      </c>
      <c r="H4739" s="17">
        <v>2688.02</v>
      </c>
      <c r="I4739" s="48" t="s">
        <v>342</v>
      </c>
    </row>
    <row r="4740" spans="2:9" x14ac:dyDescent="0.3">
      <c r="B4740" s="16" t="s">
        <v>207</v>
      </c>
      <c r="C4740" s="16" t="s">
        <v>207</v>
      </c>
      <c r="D4740" s="16">
        <v>155</v>
      </c>
      <c r="E4740" s="16" t="s">
        <v>59</v>
      </c>
      <c r="F4740" s="16" t="s">
        <v>147</v>
      </c>
      <c r="G4740" s="87" t="s">
        <v>353</v>
      </c>
      <c r="H4740" s="17">
        <v>25701.120791038229</v>
      </c>
      <c r="I4740" s="48" t="s">
        <v>354</v>
      </c>
    </row>
    <row r="4741" spans="2:9" x14ac:dyDescent="0.3">
      <c r="B4741" s="16" t="s">
        <v>207</v>
      </c>
      <c r="C4741" s="16" t="s">
        <v>207</v>
      </c>
      <c r="D4741" s="16">
        <v>156</v>
      </c>
      <c r="E4741" s="16" t="s">
        <v>61</v>
      </c>
      <c r="F4741" s="16" t="s">
        <v>147</v>
      </c>
      <c r="G4741" s="87" t="s">
        <v>355</v>
      </c>
      <c r="H4741" s="17">
        <v>13376.968893648824</v>
      </c>
      <c r="I4741" s="48" t="s">
        <v>354</v>
      </c>
    </row>
    <row r="4742" spans="2:9" x14ac:dyDescent="0.3">
      <c r="B4742" s="16" t="s">
        <v>207</v>
      </c>
      <c r="C4742" s="16" t="s">
        <v>207</v>
      </c>
      <c r="D4742" s="16">
        <v>222</v>
      </c>
      <c r="E4742" s="16" t="s">
        <v>63</v>
      </c>
      <c r="F4742" s="16" t="s">
        <v>146</v>
      </c>
      <c r="G4742" s="87" t="s">
        <v>356</v>
      </c>
      <c r="H4742" s="17">
        <v>43145.89094671495</v>
      </c>
      <c r="I4742" s="48" t="s">
        <v>329</v>
      </c>
    </row>
    <row r="4743" spans="2:9" x14ac:dyDescent="0.3">
      <c r="B4743" s="16" t="s">
        <v>207</v>
      </c>
      <c r="C4743" s="16" t="s">
        <v>207</v>
      </c>
      <c r="D4743" s="16">
        <v>224</v>
      </c>
      <c r="E4743" s="16" t="s">
        <v>65</v>
      </c>
      <c r="F4743" s="16" t="s">
        <v>146</v>
      </c>
      <c r="G4743" s="87" t="s">
        <v>357</v>
      </c>
      <c r="H4743" s="17">
        <v>43145.89094671495</v>
      </c>
      <c r="I4743" s="48" t="s">
        <v>329</v>
      </c>
    </row>
    <row r="4744" spans="2:9" x14ac:dyDescent="0.3">
      <c r="B4744" s="16" t="s">
        <v>207</v>
      </c>
      <c r="C4744" s="16" t="s">
        <v>207</v>
      </c>
      <c r="D4744" s="16">
        <v>229</v>
      </c>
      <c r="E4744" s="16" t="s">
        <v>67</v>
      </c>
      <c r="F4744" s="16" t="s">
        <v>146</v>
      </c>
      <c r="G4744" s="87" t="s">
        <v>358</v>
      </c>
      <c r="H4744" s="17">
        <v>53760.455250905332</v>
      </c>
      <c r="I4744" s="48" t="s">
        <v>329</v>
      </c>
    </row>
    <row r="4745" spans="2:9" x14ac:dyDescent="0.3">
      <c r="B4745" s="16" t="s">
        <v>207</v>
      </c>
      <c r="C4745" s="16" t="s">
        <v>207</v>
      </c>
      <c r="D4745" s="16">
        <v>232</v>
      </c>
      <c r="E4745" s="16" t="s">
        <v>69</v>
      </c>
      <c r="F4745" s="16" t="s">
        <v>146</v>
      </c>
      <c r="G4745" s="87" t="s">
        <v>359</v>
      </c>
      <c r="H4745" s="17">
        <v>38311.617451284699</v>
      </c>
      <c r="I4745" s="48" t="s">
        <v>329</v>
      </c>
    </row>
    <row r="4746" spans="2:9" x14ac:dyDescent="0.3">
      <c r="B4746" s="16" t="s">
        <v>207</v>
      </c>
      <c r="C4746" s="16" t="s">
        <v>207</v>
      </c>
      <c r="D4746" s="16">
        <v>237</v>
      </c>
      <c r="E4746" s="16" t="s">
        <v>70</v>
      </c>
      <c r="F4746" s="16" t="s">
        <v>146</v>
      </c>
      <c r="G4746" s="87" t="s">
        <v>360</v>
      </c>
      <c r="H4746" s="17">
        <v>40007.780651836532</v>
      </c>
      <c r="I4746" s="48" t="s">
        <v>329</v>
      </c>
    </row>
    <row r="4747" spans="2:9" x14ac:dyDescent="0.3">
      <c r="B4747" s="16" t="s">
        <v>207</v>
      </c>
      <c r="C4747" s="16" t="s">
        <v>207</v>
      </c>
      <c r="D4747" s="16">
        <v>238</v>
      </c>
      <c r="E4747" s="16" t="s">
        <v>71</v>
      </c>
      <c r="F4747" s="16" t="s">
        <v>146</v>
      </c>
      <c r="G4747" s="87" t="s">
        <v>361</v>
      </c>
      <c r="H4747" s="17">
        <v>35006.808070356965</v>
      </c>
      <c r="I4747" s="48" t="s">
        <v>329</v>
      </c>
    </row>
    <row r="4748" spans="2:9" x14ac:dyDescent="0.3">
      <c r="B4748" s="16" t="s">
        <v>207</v>
      </c>
      <c r="C4748" s="16" t="s">
        <v>207</v>
      </c>
      <c r="D4748" s="16">
        <v>241</v>
      </c>
      <c r="E4748" s="16" t="s">
        <v>72</v>
      </c>
      <c r="F4748" s="16" t="s">
        <v>146</v>
      </c>
      <c r="G4748" s="87" t="s">
        <v>362</v>
      </c>
      <c r="H4748" s="17">
        <v>93768.235902741872</v>
      </c>
      <c r="I4748" s="48" t="s">
        <v>329</v>
      </c>
    </row>
    <row r="4749" spans="2:9" x14ac:dyDescent="0.3">
      <c r="B4749" s="16" t="s">
        <v>207</v>
      </c>
      <c r="C4749" s="16" t="s">
        <v>207</v>
      </c>
      <c r="D4749" s="16">
        <v>242</v>
      </c>
      <c r="E4749" s="16" t="s">
        <v>73</v>
      </c>
      <c r="F4749" s="16" t="s">
        <v>146</v>
      </c>
      <c r="G4749" s="87" t="s">
        <v>363</v>
      </c>
      <c r="H4749" s="17">
        <v>60090.728596299006</v>
      </c>
      <c r="I4749" s="48" t="s">
        <v>329</v>
      </c>
    </row>
    <row r="4750" spans="2:9" x14ac:dyDescent="0.3">
      <c r="B4750" s="16" t="s">
        <v>207</v>
      </c>
      <c r="C4750" s="16" t="s">
        <v>207</v>
      </c>
      <c r="D4750" s="16">
        <v>245</v>
      </c>
      <c r="E4750" s="16" t="s">
        <v>74</v>
      </c>
      <c r="F4750" s="16" t="s">
        <v>146</v>
      </c>
      <c r="G4750" s="87" t="s">
        <v>364</v>
      </c>
      <c r="H4750" s="17">
        <v>25004.862907397826</v>
      </c>
      <c r="I4750" s="48" t="s">
        <v>329</v>
      </c>
    </row>
    <row r="4751" spans="2:9" x14ac:dyDescent="0.3">
      <c r="B4751" s="16" t="s">
        <v>207</v>
      </c>
      <c r="C4751" s="16" t="s">
        <v>207</v>
      </c>
      <c r="D4751" s="16">
        <v>273</v>
      </c>
      <c r="E4751" s="16" t="s">
        <v>75</v>
      </c>
      <c r="F4751" s="16" t="s">
        <v>146</v>
      </c>
      <c r="G4751" s="87" t="s">
        <v>365</v>
      </c>
      <c r="H4751" s="17">
        <v>619420.22774742136</v>
      </c>
      <c r="I4751" s="48" t="s">
        <v>346</v>
      </c>
    </row>
    <row r="4752" spans="2:9" x14ac:dyDescent="0.3">
      <c r="B4752" s="16" t="s">
        <v>207</v>
      </c>
      <c r="C4752" s="16" t="s">
        <v>207</v>
      </c>
      <c r="D4752" s="16">
        <v>284</v>
      </c>
      <c r="E4752" s="16" t="s">
        <v>76</v>
      </c>
      <c r="F4752" s="16" t="s">
        <v>146</v>
      </c>
      <c r="G4752" s="87" t="s">
        <v>366</v>
      </c>
      <c r="H4752" s="17">
        <v>33308.97787894465</v>
      </c>
      <c r="I4752" s="48" t="s">
        <v>329</v>
      </c>
    </row>
    <row r="4753" spans="2:9" x14ac:dyDescent="0.3">
      <c r="B4753" s="16" t="s">
        <v>207</v>
      </c>
      <c r="C4753" s="16" t="s">
        <v>207</v>
      </c>
      <c r="D4753" s="16">
        <v>304</v>
      </c>
      <c r="E4753" s="16" t="s">
        <v>77</v>
      </c>
      <c r="F4753" s="16" t="s">
        <v>165</v>
      </c>
      <c r="G4753" s="87" t="s">
        <v>367</v>
      </c>
      <c r="H4753" s="17">
        <v>1491.1119185291211</v>
      </c>
      <c r="I4753" s="48" t="s">
        <v>368</v>
      </c>
    </row>
    <row r="4754" spans="2:9" x14ac:dyDescent="0.3">
      <c r="B4754" s="16" t="s">
        <v>207</v>
      </c>
      <c r="C4754" s="16" t="s">
        <v>207</v>
      </c>
      <c r="D4754" s="16">
        <v>305</v>
      </c>
      <c r="E4754" s="16" t="s">
        <v>78</v>
      </c>
      <c r="F4754" s="16" t="s">
        <v>165</v>
      </c>
      <c r="G4754" s="87" t="s">
        <v>369</v>
      </c>
      <c r="H4754" s="17">
        <v>10741.705465751824</v>
      </c>
      <c r="I4754" s="48" t="s">
        <v>368</v>
      </c>
    </row>
    <row r="4755" spans="2:9" x14ac:dyDescent="0.3">
      <c r="B4755" s="16" t="s">
        <v>207</v>
      </c>
      <c r="C4755" s="16" t="s">
        <v>207</v>
      </c>
      <c r="D4755" s="20">
        <v>426</v>
      </c>
      <c r="E4755" s="20" t="s">
        <v>79</v>
      </c>
      <c r="F4755" s="20" t="s">
        <v>146</v>
      </c>
      <c r="G4755" s="88" t="s">
        <v>370</v>
      </c>
      <c r="H4755" s="21">
        <v>66457.20292131562</v>
      </c>
      <c r="I4755" s="49" t="s">
        <v>329</v>
      </c>
    </row>
    <row r="4756" spans="2:9" x14ac:dyDescent="0.3">
      <c r="B4756" s="16" t="s">
        <v>231</v>
      </c>
      <c r="C4756" s="16" t="s">
        <v>231</v>
      </c>
      <c r="D4756" s="16">
        <v>4</v>
      </c>
      <c r="E4756" s="16" t="s">
        <v>5</v>
      </c>
      <c r="F4756" s="16" t="s">
        <v>160</v>
      </c>
      <c r="G4756" s="87" t="s">
        <v>326</v>
      </c>
      <c r="H4756" s="17">
        <v>4378.4760429869475</v>
      </c>
      <c r="I4756" s="48" t="s">
        <v>327</v>
      </c>
    </row>
    <row r="4757" spans="2:9" x14ac:dyDescent="0.3">
      <c r="B4757" s="16" t="s">
        <v>231</v>
      </c>
      <c r="C4757" s="16" t="s">
        <v>231</v>
      </c>
      <c r="D4757" s="16">
        <v>17</v>
      </c>
      <c r="E4757" s="16" t="s">
        <v>9</v>
      </c>
      <c r="F4757" s="16" t="s">
        <v>146</v>
      </c>
      <c r="G4757" s="87" t="s">
        <v>328</v>
      </c>
      <c r="H4757" s="17">
        <v>100019.45162959131</v>
      </c>
      <c r="I4757" s="48" t="s">
        <v>329</v>
      </c>
    </row>
    <row r="4758" spans="2:9" x14ac:dyDescent="0.3">
      <c r="B4758" s="16" t="s">
        <v>231</v>
      </c>
      <c r="C4758" s="16" t="s">
        <v>231</v>
      </c>
      <c r="D4758" s="16">
        <v>21</v>
      </c>
      <c r="E4758" s="16" t="s">
        <v>13</v>
      </c>
      <c r="F4758" s="16" t="s">
        <v>146</v>
      </c>
      <c r="G4758" s="87" t="s">
        <v>330</v>
      </c>
      <c r="H4758" s="17">
        <v>100908.88495310881</v>
      </c>
      <c r="I4758" s="48" t="s">
        <v>329</v>
      </c>
    </row>
    <row r="4759" spans="2:9" x14ac:dyDescent="0.3">
      <c r="B4759" s="16" t="s">
        <v>231</v>
      </c>
      <c r="C4759" s="16" t="s">
        <v>231</v>
      </c>
      <c r="D4759" s="16">
        <v>28</v>
      </c>
      <c r="E4759" s="16" t="s">
        <v>17</v>
      </c>
      <c r="F4759" s="16" t="s">
        <v>146</v>
      </c>
      <c r="G4759" s="87" t="s">
        <v>331</v>
      </c>
      <c r="H4759" s="17">
        <v>100019.45162959131</v>
      </c>
      <c r="I4759" s="48" t="s">
        <v>329</v>
      </c>
    </row>
    <row r="4760" spans="2:9" x14ac:dyDescent="0.3">
      <c r="B4760" s="16" t="s">
        <v>231</v>
      </c>
      <c r="C4760" s="16" t="s">
        <v>231</v>
      </c>
      <c r="D4760" s="16">
        <v>29</v>
      </c>
      <c r="E4760" s="16" t="s">
        <v>21</v>
      </c>
      <c r="F4760" s="16" t="s">
        <v>146</v>
      </c>
      <c r="G4760" s="87" t="s">
        <v>332</v>
      </c>
      <c r="H4760" s="17">
        <v>100019.45162959131</v>
      </c>
      <c r="I4760" s="48" t="s">
        <v>329</v>
      </c>
    </row>
    <row r="4761" spans="2:9" x14ac:dyDescent="0.3">
      <c r="B4761" s="16" t="s">
        <v>231</v>
      </c>
      <c r="C4761" s="16" t="s">
        <v>231</v>
      </c>
      <c r="D4761" s="16">
        <v>30</v>
      </c>
      <c r="E4761" s="16" t="s">
        <v>25</v>
      </c>
      <c r="F4761" s="16" t="s">
        <v>146</v>
      </c>
      <c r="G4761" s="87" t="s">
        <v>333</v>
      </c>
      <c r="H4761" s="17">
        <v>100019.45162959131</v>
      </c>
      <c r="I4761" s="48" t="s">
        <v>329</v>
      </c>
    </row>
    <row r="4762" spans="2:9" x14ac:dyDescent="0.3">
      <c r="B4762" s="16" t="s">
        <v>231</v>
      </c>
      <c r="C4762" s="16" t="s">
        <v>231</v>
      </c>
      <c r="D4762" s="16">
        <v>31</v>
      </c>
      <c r="E4762" s="16" t="s">
        <v>29</v>
      </c>
      <c r="F4762" s="16" t="s">
        <v>146</v>
      </c>
      <c r="G4762" s="87" t="s">
        <v>334</v>
      </c>
      <c r="H4762" s="17">
        <v>100019.45162959131</v>
      </c>
      <c r="I4762" s="48" t="s">
        <v>329</v>
      </c>
    </row>
    <row r="4763" spans="2:9" x14ac:dyDescent="0.3">
      <c r="B4763" s="16" t="s">
        <v>231</v>
      </c>
      <c r="C4763" s="16" t="s">
        <v>231</v>
      </c>
      <c r="D4763" s="16">
        <v>39</v>
      </c>
      <c r="E4763" s="16" t="s">
        <v>33</v>
      </c>
      <c r="F4763" s="16" t="s">
        <v>335</v>
      </c>
      <c r="G4763" s="87" t="s">
        <v>336</v>
      </c>
      <c r="H4763" s="17">
        <v>135.107318310073</v>
      </c>
      <c r="I4763" s="48" t="s">
        <v>337</v>
      </c>
    </row>
    <row r="4764" spans="2:9" x14ac:dyDescent="0.3">
      <c r="B4764" s="16" t="s">
        <v>231</v>
      </c>
      <c r="C4764" s="16" t="s">
        <v>231</v>
      </c>
      <c r="D4764" s="16">
        <v>45</v>
      </c>
      <c r="E4764" s="16" t="s">
        <v>35</v>
      </c>
      <c r="F4764" s="16" t="s">
        <v>160</v>
      </c>
      <c r="G4764" s="87" t="s">
        <v>338</v>
      </c>
      <c r="H4764" s="17">
        <v>9520</v>
      </c>
      <c r="I4764" s="48" t="s">
        <v>327</v>
      </c>
    </row>
    <row r="4765" spans="2:9" x14ac:dyDescent="0.3">
      <c r="B4765" s="16" t="s">
        <v>231</v>
      </c>
      <c r="C4765" s="16" t="s">
        <v>231</v>
      </c>
      <c r="D4765" s="16">
        <v>66</v>
      </c>
      <c r="E4765" s="16" t="s">
        <v>37</v>
      </c>
      <c r="F4765" s="16" t="s">
        <v>160</v>
      </c>
      <c r="G4765" s="87" t="s">
        <v>339</v>
      </c>
      <c r="H4765" s="17">
        <v>6862.0592835145071</v>
      </c>
      <c r="I4765" s="48" t="s">
        <v>327</v>
      </c>
    </row>
    <row r="4766" spans="2:9" x14ac:dyDescent="0.3">
      <c r="B4766" s="16" t="s">
        <v>231</v>
      </c>
      <c r="C4766" s="16" t="s">
        <v>231</v>
      </c>
      <c r="D4766" s="16">
        <v>67</v>
      </c>
      <c r="E4766" s="16" t="s">
        <v>39</v>
      </c>
      <c r="F4766" s="16" t="s">
        <v>160</v>
      </c>
      <c r="G4766" s="87" t="s">
        <v>340</v>
      </c>
      <c r="H4766" s="17">
        <v>4789.1811278285577</v>
      </c>
      <c r="I4766" s="48" t="s">
        <v>327</v>
      </c>
    </row>
    <row r="4767" spans="2:9" x14ac:dyDescent="0.3">
      <c r="B4767" s="16" t="s">
        <v>231</v>
      </c>
      <c r="C4767" s="16" t="s">
        <v>231</v>
      </c>
      <c r="D4767" s="16">
        <v>77</v>
      </c>
      <c r="E4767" s="16" t="s">
        <v>41</v>
      </c>
      <c r="F4767" s="16" t="s">
        <v>160</v>
      </c>
      <c r="G4767" s="87" t="s">
        <v>341</v>
      </c>
      <c r="H4767" s="17">
        <v>1725</v>
      </c>
      <c r="I4767" s="48" t="s">
        <v>342</v>
      </c>
    </row>
    <row r="4768" spans="2:9" x14ac:dyDescent="0.3">
      <c r="B4768" s="16" t="s">
        <v>231</v>
      </c>
      <c r="C4768" s="16" t="s">
        <v>231</v>
      </c>
      <c r="D4768" s="16">
        <v>87</v>
      </c>
      <c r="E4768" s="16" t="s">
        <v>43</v>
      </c>
      <c r="F4768" s="16" t="s">
        <v>160</v>
      </c>
      <c r="G4768" s="87" t="s">
        <v>343</v>
      </c>
      <c r="H4768" s="17">
        <v>3622.9549999999999</v>
      </c>
      <c r="I4768" s="48" t="s">
        <v>342</v>
      </c>
    </row>
    <row r="4769" spans="2:9" x14ac:dyDescent="0.3">
      <c r="B4769" s="16" t="s">
        <v>231</v>
      </c>
      <c r="C4769" s="16" t="s">
        <v>231</v>
      </c>
      <c r="D4769" s="16">
        <v>102</v>
      </c>
      <c r="E4769" s="16" t="s">
        <v>45</v>
      </c>
      <c r="F4769" s="16" t="s">
        <v>160</v>
      </c>
      <c r="G4769" s="87" t="s">
        <v>344</v>
      </c>
      <c r="H4769" s="17">
        <v>602.19920172614457</v>
      </c>
      <c r="I4769" s="48" t="s">
        <v>342</v>
      </c>
    </row>
    <row r="4770" spans="2:9" x14ac:dyDescent="0.3">
      <c r="B4770" s="16" t="s">
        <v>231</v>
      </c>
      <c r="C4770" s="16" t="s">
        <v>231</v>
      </c>
      <c r="D4770" s="16">
        <v>113</v>
      </c>
      <c r="E4770" s="16" t="s">
        <v>47</v>
      </c>
      <c r="F4770" s="16" t="s">
        <v>146</v>
      </c>
      <c r="G4770" s="87" t="s">
        <v>345</v>
      </c>
      <c r="H4770" s="17">
        <v>689724</v>
      </c>
      <c r="I4770" s="48" t="s">
        <v>346</v>
      </c>
    </row>
    <row r="4771" spans="2:9" x14ac:dyDescent="0.3">
      <c r="B4771" s="16" t="s">
        <v>231</v>
      </c>
      <c r="C4771" s="16" t="s">
        <v>231</v>
      </c>
      <c r="D4771" s="16">
        <v>114</v>
      </c>
      <c r="E4771" s="16" t="s">
        <v>49</v>
      </c>
      <c r="F4771" s="16" t="s">
        <v>146</v>
      </c>
      <c r="G4771" s="87" t="s">
        <v>347</v>
      </c>
      <c r="H4771" s="17">
        <v>730184</v>
      </c>
      <c r="I4771" s="48" t="s">
        <v>346</v>
      </c>
    </row>
    <row r="4772" spans="2:9" x14ac:dyDescent="0.3">
      <c r="B4772" s="16" t="s">
        <v>231</v>
      </c>
      <c r="C4772" s="16" t="s">
        <v>231</v>
      </c>
      <c r="D4772" s="16">
        <v>118</v>
      </c>
      <c r="E4772" s="16" t="s">
        <v>51</v>
      </c>
      <c r="F4772" s="16" t="s">
        <v>146</v>
      </c>
      <c r="G4772" s="87" t="s">
        <v>348</v>
      </c>
      <c r="H4772" s="17">
        <v>583071</v>
      </c>
      <c r="I4772" s="48" t="s">
        <v>346</v>
      </c>
    </row>
    <row r="4773" spans="2:9" x14ac:dyDescent="0.3">
      <c r="B4773" s="16" t="s">
        <v>231</v>
      </c>
      <c r="C4773" s="16" t="s">
        <v>231</v>
      </c>
      <c r="D4773" s="16">
        <v>131</v>
      </c>
      <c r="E4773" s="16" t="s">
        <v>53</v>
      </c>
      <c r="F4773" s="16" t="s">
        <v>146</v>
      </c>
      <c r="G4773" s="87" t="s">
        <v>349</v>
      </c>
      <c r="H4773" s="17">
        <v>7926.7463652519828</v>
      </c>
      <c r="I4773" s="48" t="s">
        <v>337</v>
      </c>
    </row>
    <row r="4774" spans="2:9" x14ac:dyDescent="0.3">
      <c r="B4774" s="16" t="s">
        <v>231</v>
      </c>
      <c r="C4774" s="16" t="s">
        <v>231</v>
      </c>
      <c r="D4774" s="16">
        <v>137</v>
      </c>
      <c r="E4774" s="16" t="s">
        <v>55</v>
      </c>
      <c r="F4774" s="16" t="s">
        <v>160</v>
      </c>
      <c r="G4774" s="87" t="s">
        <v>350</v>
      </c>
      <c r="H4774" s="17">
        <v>13132.804047594413</v>
      </c>
      <c r="I4774" s="48" t="s">
        <v>351</v>
      </c>
    </row>
    <row r="4775" spans="2:9" x14ac:dyDescent="0.3">
      <c r="B4775" s="16" t="s">
        <v>231</v>
      </c>
      <c r="C4775" s="16" t="s">
        <v>231</v>
      </c>
      <c r="D4775" s="16">
        <v>143</v>
      </c>
      <c r="E4775" s="16" t="s">
        <v>57</v>
      </c>
      <c r="F4775" s="16" t="s">
        <v>335</v>
      </c>
      <c r="G4775" s="87" t="s">
        <v>352</v>
      </c>
      <c r="H4775" s="17">
        <v>2688.02</v>
      </c>
      <c r="I4775" s="48" t="s">
        <v>342</v>
      </c>
    </row>
    <row r="4776" spans="2:9" x14ac:dyDescent="0.3">
      <c r="B4776" s="16" t="s">
        <v>231</v>
      </c>
      <c r="C4776" s="16" t="s">
        <v>231</v>
      </c>
      <c r="D4776" s="16">
        <v>155</v>
      </c>
      <c r="E4776" s="16" t="s">
        <v>59</v>
      </c>
      <c r="F4776" s="16" t="s">
        <v>147</v>
      </c>
      <c r="G4776" s="87" t="s">
        <v>353</v>
      </c>
      <c r="H4776" s="17">
        <v>25701.120791038229</v>
      </c>
      <c r="I4776" s="48" t="s">
        <v>354</v>
      </c>
    </row>
    <row r="4777" spans="2:9" x14ac:dyDescent="0.3">
      <c r="B4777" s="16" t="s">
        <v>231</v>
      </c>
      <c r="C4777" s="16" t="s">
        <v>231</v>
      </c>
      <c r="D4777" s="16">
        <v>156</v>
      </c>
      <c r="E4777" s="16" t="s">
        <v>61</v>
      </c>
      <c r="F4777" s="16" t="s">
        <v>147</v>
      </c>
      <c r="G4777" s="87" t="s">
        <v>355</v>
      </c>
      <c r="H4777" s="17">
        <v>13376.968893648824</v>
      </c>
      <c r="I4777" s="48" t="s">
        <v>354</v>
      </c>
    </row>
    <row r="4778" spans="2:9" x14ac:dyDescent="0.3">
      <c r="B4778" s="16" t="s">
        <v>231</v>
      </c>
      <c r="C4778" s="16" t="s">
        <v>231</v>
      </c>
      <c r="D4778" s="16">
        <v>222</v>
      </c>
      <c r="E4778" s="16" t="s">
        <v>63</v>
      </c>
      <c r="F4778" s="16" t="s">
        <v>146</v>
      </c>
      <c r="G4778" s="87" t="s">
        <v>356</v>
      </c>
      <c r="H4778" s="17">
        <v>43145.89094671495</v>
      </c>
      <c r="I4778" s="48" t="s">
        <v>329</v>
      </c>
    </row>
    <row r="4779" spans="2:9" x14ac:dyDescent="0.3">
      <c r="B4779" s="16" t="s">
        <v>231</v>
      </c>
      <c r="C4779" s="16" t="s">
        <v>231</v>
      </c>
      <c r="D4779" s="16">
        <v>224</v>
      </c>
      <c r="E4779" s="16" t="s">
        <v>65</v>
      </c>
      <c r="F4779" s="16" t="s">
        <v>146</v>
      </c>
      <c r="G4779" s="87" t="s">
        <v>357</v>
      </c>
      <c r="H4779" s="17">
        <v>43145.89094671495</v>
      </c>
      <c r="I4779" s="48" t="s">
        <v>329</v>
      </c>
    </row>
    <row r="4780" spans="2:9" x14ac:dyDescent="0.3">
      <c r="B4780" s="16" t="s">
        <v>231</v>
      </c>
      <c r="C4780" s="16" t="s">
        <v>231</v>
      </c>
      <c r="D4780" s="16">
        <v>229</v>
      </c>
      <c r="E4780" s="16" t="s">
        <v>67</v>
      </c>
      <c r="F4780" s="16" t="s">
        <v>146</v>
      </c>
      <c r="G4780" s="87" t="s">
        <v>358</v>
      </c>
      <c r="H4780" s="17">
        <v>35006.808070356965</v>
      </c>
      <c r="I4780" s="48" t="s">
        <v>329</v>
      </c>
    </row>
    <row r="4781" spans="2:9" x14ac:dyDescent="0.3">
      <c r="B4781" s="16" t="s">
        <v>231</v>
      </c>
      <c r="C4781" s="16" t="s">
        <v>231</v>
      </c>
      <c r="D4781" s="16">
        <v>232</v>
      </c>
      <c r="E4781" s="16" t="s">
        <v>69</v>
      </c>
      <c r="F4781" s="16" t="s">
        <v>146</v>
      </c>
      <c r="G4781" s="87" t="s">
        <v>359</v>
      </c>
      <c r="H4781" s="17">
        <v>38311.617451284699</v>
      </c>
      <c r="I4781" s="48" t="s">
        <v>329</v>
      </c>
    </row>
    <row r="4782" spans="2:9" x14ac:dyDescent="0.3">
      <c r="B4782" s="16" t="s">
        <v>231</v>
      </c>
      <c r="C4782" s="16" t="s">
        <v>231</v>
      </c>
      <c r="D4782" s="16">
        <v>237</v>
      </c>
      <c r="E4782" s="16" t="s">
        <v>70</v>
      </c>
      <c r="F4782" s="16" t="s">
        <v>146</v>
      </c>
      <c r="G4782" s="87" t="s">
        <v>360</v>
      </c>
      <c r="H4782" s="17">
        <v>39964.022141748581</v>
      </c>
      <c r="I4782" s="48" t="s">
        <v>329</v>
      </c>
    </row>
    <row r="4783" spans="2:9" x14ac:dyDescent="0.3">
      <c r="B4783" s="16" t="s">
        <v>231</v>
      </c>
      <c r="C4783" s="16" t="s">
        <v>231</v>
      </c>
      <c r="D4783" s="16">
        <v>238</v>
      </c>
      <c r="E4783" s="16" t="s">
        <v>71</v>
      </c>
      <c r="F4783" s="16" t="s">
        <v>146</v>
      </c>
      <c r="G4783" s="87" t="s">
        <v>361</v>
      </c>
      <c r="H4783" s="17">
        <v>39964.022141748581</v>
      </c>
      <c r="I4783" s="48" t="s">
        <v>329</v>
      </c>
    </row>
    <row r="4784" spans="2:9" x14ac:dyDescent="0.3">
      <c r="B4784" s="16" t="s">
        <v>231</v>
      </c>
      <c r="C4784" s="16" t="s">
        <v>231</v>
      </c>
      <c r="D4784" s="16">
        <v>241</v>
      </c>
      <c r="E4784" s="16" t="s">
        <v>72</v>
      </c>
      <c r="F4784" s="16" t="s">
        <v>146</v>
      </c>
      <c r="G4784" s="87" t="s">
        <v>362</v>
      </c>
      <c r="H4784" s="17">
        <v>47509.239524055876</v>
      </c>
      <c r="I4784" s="48" t="s">
        <v>329</v>
      </c>
    </row>
    <row r="4785" spans="2:9" x14ac:dyDescent="0.3">
      <c r="B4785" s="16" t="s">
        <v>231</v>
      </c>
      <c r="C4785" s="16" t="s">
        <v>231</v>
      </c>
      <c r="D4785" s="16">
        <v>242</v>
      </c>
      <c r="E4785" s="16" t="s">
        <v>73</v>
      </c>
      <c r="F4785" s="16" t="s">
        <v>146</v>
      </c>
      <c r="G4785" s="87" t="s">
        <v>363</v>
      </c>
      <c r="H4785" s="17">
        <v>47509.239524055876</v>
      </c>
      <c r="I4785" s="48" t="s">
        <v>329</v>
      </c>
    </row>
    <row r="4786" spans="2:9" x14ac:dyDescent="0.3">
      <c r="B4786" s="16" t="s">
        <v>231</v>
      </c>
      <c r="C4786" s="16" t="s">
        <v>231</v>
      </c>
      <c r="D4786" s="16">
        <v>245</v>
      </c>
      <c r="E4786" s="16" t="s">
        <v>74</v>
      </c>
      <c r="F4786" s="16" t="s">
        <v>146</v>
      </c>
      <c r="G4786" s="87" t="s">
        <v>364</v>
      </c>
      <c r="H4786" s="17">
        <v>31256.078634247289</v>
      </c>
      <c r="I4786" s="48" t="s">
        <v>329</v>
      </c>
    </row>
    <row r="4787" spans="2:9" x14ac:dyDescent="0.3">
      <c r="B4787" s="16" t="s">
        <v>231</v>
      </c>
      <c r="C4787" s="16" t="s">
        <v>231</v>
      </c>
      <c r="D4787" s="16">
        <v>273</v>
      </c>
      <c r="E4787" s="16" t="s">
        <v>75</v>
      </c>
      <c r="F4787" s="16" t="s">
        <v>146</v>
      </c>
      <c r="G4787" s="87" t="s">
        <v>365</v>
      </c>
      <c r="H4787" s="17">
        <v>619420.22774742136</v>
      </c>
      <c r="I4787" s="48" t="s">
        <v>346</v>
      </c>
    </row>
    <row r="4788" spans="2:9" x14ac:dyDescent="0.3">
      <c r="B4788" s="16" t="s">
        <v>231</v>
      </c>
      <c r="C4788" s="16" t="s">
        <v>231</v>
      </c>
      <c r="D4788" s="16">
        <v>284</v>
      </c>
      <c r="E4788" s="16" t="s">
        <v>76</v>
      </c>
      <c r="F4788" s="16" t="s">
        <v>146</v>
      </c>
      <c r="G4788" s="87" t="s">
        <v>366</v>
      </c>
      <c r="H4788" s="17">
        <v>33308.97787894465</v>
      </c>
      <c r="I4788" s="48" t="s">
        <v>329</v>
      </c>
    </row>
    <row r="4789" spans="2:9" x14ac:dyDescent="0.3">
      <c r="B4789" s="16" t="s">
        <v>231</v>
      </c>
      <c r="C4789" s="16" t="s">
        <v>231</v>
      </c>
      <c r="D4789" s="16">
        <v>304</v>
      </c>
      <c r="E4789" s="16" t="s">
        <v>77</v>
      </c>
      <c r="F4789" s="16" t="s">
        <v>165</v>
      </c>
      <c r="G4789" s="87" t="s">
        <v>367</v>
      </c>
      <c r="H4789" s="17">
        <v>1491.1119185291211</v>
      </c>
      <c r="I4789" s="48" t="s">
        <v>368</v>
      </c>
    </row>
    <row r="4790" spans="2:9" x14ac:dyDescent="0.3">
      <c r="B4790" s="16" t="s">
        <v>231</v>
      </c>
      <c r="C4790" s="16" t="s">
        <v>231</v>
      </c>
      <c r="D4790" s="16">
        <v>305</v>
      </c>
      <c r="E4790" s="16" t="s">
        <v>78</v>
      </c>
      <c r="F4790" s="16" t="s">
        <v>165</v>
      </c>
      <c r="G4790" s="87" t="s">
        <v>369</v>
      </c>
      <c r="H4790" s="17">
        <v>10741.705465751824</v>
      </c>
      <c r="I4790" s="48" t="s">
        <v>368</v>
      </c>
    </row>
    <row r="4791" spans="2:9" x14ac:dyDescent="0.3">
      <c r="B4791" s="16" t="s">
        <v>231</v>
      </c>
      <c r="C4791" s="16" t="s">
        <v>231</v>
      </c>
      <c r="D4791" s="20">
        <v>426</v>
      </c>
      <c r="E4791" s="20" t="s">
        <v>79</v>
      </c>
      <c r="F4791" s="20" t="s">
        <v>146</v>
      </c>
      <c r="G4791" s="88" t="s">
        <v>370</v>
      </c>
      <c r="H4791" s="21">
        <v>66457.20292131562</v>
      </c>
      <c r="I4791" s="49" t="s">
        <v>329</v>
      </c>
    </row>
    <row r="4792" spans="2:9" x14ac:dyDescent="0.3">
      <c r="B4792" s="16" t="s">
        <v>269</v>
      </c>
      <c r="C4792" s="16" t="s">
        <v>269</v>
      </c>
      <c r="D4792" s="16">
        <v>4</v>
      </c>
      <c r="E4792" s="16" t="s">
        <v>5</v>
      </c>
      <c r="F4792" s="16" t="s">
        <v>160</v>
      </c>
      <c r="G4792" s="87" t="s">
        <v>326</v>
      </c>
      <c r="H4792" s="17">
        <v>4314.414599650162</v>
      </c>
      <c r="I4792" s="48" t="s">
        <v>327</v>
      </c>
    </row>
    <row r="4793" spans="2:9" x14ac:dyDescent="0.3">
      <c r="B4793" s="16" t="s">
        <v>269</v>
      </c>
      <c r="C4793" s="16" t="s">
        <v>269</v>
      </c>
      <c r="D4793" s="16">
        <v>17</v>
      </c>
      <c r="E4793" s="16" t="s">
        <v>9</v>
      </c>
      <c r="F4793" s="16" t="s">
        <v>146</v>
      </c>
      <c r="G4793" s="87" t="s">
        <v>328</v>
      </c>
      <c r="H4793" s="17">
        <v>64954.859212179435</v>
      </c>
      <c r="I4793" s="48" t="s">
        <v>329</v>
      </c>
    </row>
    <row r="4794" spans="2:9" x14ac:dyDescent="0.3">
      <c r="B4794" s="16" t="s">
        <v>269</v>
      </c>
      <c r="C4794" s="16" t="s">
        <v>269</v>
      </c>
      <c r="D4794" s="16">
        <v>21</v>
      </c>
      <c r="E4794" s="16" t="s">
        <v>13</v>
      </c>
      <c r="F4794" s="16" t="s">
        <v>146</v>
      </c>
      <c r="G4794" s="87" t="s">
        <v>330</v>
      </c>
      <c r="H4794" s="17">
        <v>74197.709524344711</v>
      </c>
      <c r="I4794" s="48" t="s">
        <v>329</v>
      </c>
    </row>
    <row r="4795" spans="2:9" x14ac:dyDescent="0.3">
      <c r="B4795" s="16" t="s">
        <v>269</v>
      </c>
      <c r="C4795" s="16" t="s">
        <v>269</v>
      </c>
      <c r="D4795" s="16">
        <v>28</v>
      </c>
      <c r="E4795" s="16" t="s">
        <v>17</v>
      </c>
      <c r="F4795" s="16" t="s">
        <v>146</v>
      </c>
      <c r="G4795" s="87" t="s">
        <v>331</v>
      </c>
      <c r="H4795" s="17">
        <v>92454.95528785752</v>
      </c>
      <c r="I4795" s="48" t="s">
        <v>329</v>
      </c>
    </row>
    <row r="4796" spans="2:9" x14ac:dyDescent="0.3">
      <c r="B4796" s="16" t="s">
        <v>269</v>
      </c>
      <c r="C4796" s="16" t="s">
        <v>269</v>
      </c>
      <c r="D4796" s="16">
        <v>29</v>
      </c>
      <c r="E4796" s="16" t="s">
        <v>21</v>
      </c>
      <c r="F4796" s="16" t="s">
        <v>146</v>
      </c>
      <c r="G4796" s="87" t="s">
        <v>332</v>
      </c>
      <c r="H4796" s="17">
        <v>92454.95528785752</v>
      </c>
      <c r="I4796" s="48" t="s">
        <v>329</v>
      </c>
    </row>
    <row r="4797" spans="2:9" x14ac:dyDescent="0.3">
      <c r="B4797" s="16" t="s">
        <v>269</v>
      </c>
      <c r="C4797" s="16" t="s">
        <v>269</v>
      </c>
      <c r="D4797" s="16">
        <v>30</v>
      </c>
      <c r="E4797" s="16" t="s">
        <v>25</v>
      </c>
      <c r="F4797" s="16" t="s">
        <v>146</v>
      </c>
      <c r="G4797" s="87" t="s">
        <v>333</v>
      </c>
      <c r="H4797" s="17">
        <v>92454.95528785752</v>
      </c>
      <c r="I4797" s="48" t="s">
        <v>329</v>
      </c>
    </row>
    <row r="4798" spans="2:9" x14ac:dyDescent="0.3">
      <c r="B4798" s="16" t="s">
        <v>269</v>
      </c>
      <c r="C4798" s="16" t="s">
        <v>269</v>
      </c>
      <c r="D4798" s="16">
        <v>31</v>
      </c>
      <c r="E4798" s="16" t="s">
        <v>29</v>
      </c>
      <c r="F4798" s="16" t="s">
        <v>146</v>
      </c>
      <c r="G4798" s="87" t="s">
        <v>334</v>
      </c>
      <c r="H4798" s="17">
        <v>92454.95528785752</v>
      </c>
      <c r="I4798" s="48" t="s">
        <v>329</v>
      </c>
    </row>
    <row r="4799" spans="2:9" x14ac:dyDescent="0.3">
      <c r="B4799" s="16" t="s">
        <v>269</v>
      </c>
      <c r="C4799" s="16" t="s">
        <v>269</v>
      </c>
      <c r="D4799" s="16">
        <v>39</v>
      </c>
      <c r="E4799" s="16" t="s">
        <v>33</v>
      </c>
      <c r="F4799" s="16" t="s">
        <v>335</v>
      </c>
      <c r="G4799" s="87" t="s">
        <v>336</v>
      </c>
      <c r="H4799" s="17">
        <v>107.00499610157785</v>
      </c>
      <c r="I4799" s="48" t="s">
        <v>337</v>
      </c>
    </row>
    <row r="4800" spans="2:9" x14ac:dyDescent="0.3">
      <c r="B4800" s="16" t="s">
        <v>269</v>
      </c>
      <c r="C4800" s="16" t="s">
        <v>269</v>
      </c>
      <c r="D4800" s="16">
        <v>45</v>
      </c>
      <c r="E4800" s="16" t="s">
        <v>35</v>
      </c>
      <c r="F4800" s="16" t="s">
        <v>160</v>
      </c>
      <c r="G4800" s="87" t="s">
        <v>338</v>
      </c>
      <c r="H4800" s="17">
        <v>9520</v>
      </c>
      <c r="I4800" s="48" t="s">
        <v>327</v>
      </c>
    </row>
    <row r="4801" spans="2:9" x14ac:dyDescent="0.3">
      <c r="B4801" s="16" t="s">
        <v>269</v>
      </c>
      <c r="C4801" s="16" t="s">
        <v>269</v>
      </c>
      <c r="D4801" s="16">
        <v>66</v>
      </c>
      <c r="E4801" s="16" t="s">
        <v>37</v>
      </c>
      <c r="F4801" s="16" t="s">
        <v>160</v>
      </c>
      <c r="G4801" s="87" t="s">
        <v>339</v>
      </c>
      <c r="H4801" s="17">
        <v>5261.4027400564355</v>
      </c>
      <c r="I4801" s="48" t="s">
        <v>327</v>
      </c>
    </row>
    <row r="4802" spans="2:9" x14ac:dyDescent="0.3">
      <c r="B4802" s="16" t="s">
        <v>269</v>
      </c>
      <c r="C4802" s="16" t="s">
        <v>269</v>
      </c>
      <c r="D4802" s="16">
        <v>67</v>
      </c>
      <c r="E4802" s="16" t="s">
        <v>39</v>
      </c>
      <c r="F4802" s="16" t="s">
        <v>160</v>
      </c>
      <c r="G4802" s="87" t="s">
        <v>340</v>
      </c>
      <c r="H4802" s="17">
        <v>5798.7922915760373</v>
      </c>
      <c r="I4802" s="48" t="s">
        <v>327</v>
      </c>
    </row>
    <row r="4803" spans="2:9" x14ac:dyDescent="0.3">
      <c r="B4803" s="16" t="s">
        <v>269</v>
      </c>
      <c r="C4803" s="16" t="s">
        <v>269</v>
      </c>
      <c r="D4803" s="16">
        <v>77</v>
      </c>
      <c r="E4803" s="16" t="s">
        <v>41</v>
      </c>
      <c r="F4803" s="16" t="s">
        <v>160</v>
      </c>
      <c r="G4803" s="87" t="s">
        <v>341</v>
      </c>
      <c r="H4803" s="17">
        <v>1730</v>
      </c>
      <c r="I4803" s="48" t="s">
        <v>342</v>
      </c>
    </row>
    <row r="4804" spans="2:9" x14ac:dyDescent="0.3">
      <c r="B4804" s="16" t="s">
        <v>269</v>
      </c>
      <c r="C4804" s="16" t="s">
        <v>269</v>
      </c>
      <c r="D4804" s="16">
        <v>87</v>
      </c>
      <c r="E4804" s="16" t="s">
        <v>43</v>
      </c>
      <c r="F4804" s="16" t="s">
        <v>160</v>
      </c>
      <c r="G4804" s="87" t="s">
        <v>343</v>
      </c>
      <c r="H4804" s="17">
        <v>2021.1128056232155</v>
      </c>
      <c r="I4804" s="48" t="s">
        <v>342</v>
      </c>
    </row>
    <row r="4805" spans="2:9" x14ac:dyDescent="0.3">
      <c r="B4805" s="16" t="s">
        <v>269</v>
      </c>
      <c r="C4805" s="16" t="s">
        <v>269</v>
      </c>
      <c r="D4805" s="16">
        <v>102</v>
      </c>
      <c r="E4805" s="16" t="s">
        <v>45</v>
      </c>
      <c r="F4805" s="16" t="s">
        <v>160</v>
      </c>
      <c r="G4805" s="87" t="s">
        <v>344</v>
      </c>
      <c r="H4805" s="17">
        <v>791.3897414451236</v>
      </c>
      <c r="I4805" s="48" t="s">
        <v>342</v>
      </c>
    </row>
    <row r="4806" spans="2:9" x14ac:dyDescent="0.3">
      <c r="B4806" s="16" t="s">
        <v>269</v>
      </c>
      <c r="C4806" s="16" t="s">
        <v>269</v>
      </c>
      <c r="D4806" s="16">
        <v>113</v>
      </c>
      <c r="E4806" s="16" t="s">
        <v>47</v>
      </c>
      <c r="F4806" s="16" t="s">
        <v>146</v>
      </c>
      <c r="G4806" s="87" t="s">
        <v>345</v>
      </c>
      <c r="H4806" s="17">
        <v>689724</v>
      </c>
      <c r="I4806" s="48" t="s">
        <v>346</v>
      </c>
    </row>
    <row r="4807" spans="2:9" x14ac:dyDescent="0.3">
      <c r="B4807" s="16" t="s">
        <v>269</v>
      </c>
      <c r="C4807" s="16" t="s">
        <v>269</v>
      </c>
      <c r="D4807" s="16">
        <v>114</v>
      </c>
      <c r="E4807" s="16" t="s">
        <v>49</v>
      </c>
      <c r="F4807" s="16" t="s">
        <v>146</v>
      </c>
      <c r="G4807" s="87" t="s">
        <v>347</v>
      </c>
      <c r="H4807" s="17">
        <v>730184</v>
      </c>
      <c r="I4807" s="48" t="s">
        <v>346</v>
      </c>
    </row>
    <row r="4808" spans="2:9" x14ac:dyDescent="0.3">
      <c r="B4808" s="16" t="s">
        <v>269</v>
      </c>
      <c r="C4808" s="16" t="s">
        <v>269</v>
      </c>
      <c r="D4808" s="16">
        <v>118</v>
      </c>
      <c r="E4808" s="16" t="s">
        <v>51</v>
      </c>
      <c r="F4808" s="16" t="s">
        <v>146</v>
      </c>
      <c r="G4808" s="87" t="s">
        <v>348</v>
      </c>
      <c r="H4808" s="17">
        <v>583071</v>
      </c>
      <c r="I4808" s="48" t="s">
        <v>346</v>
      </c>
    </row>
    <row r="4809" spans="2:9" x14ac:dyDescent="0.3">
      <c r="B4809" s="16" t="s">
        <v>269</v>
      </c>
      <c r="C4809" s="16" t="s">
        <v>269</v>
      </c>
      <c r="D4809" s="16">
        <v>131</v>
      </c>
      <c r="E4809" s="16" t="s">
        <v>53</v>
      </c>
      <c r="F4809" s="16" t="s">
        <v>146</v>
      </c>
      <c r="G4809" s="87" t="s">
        <v>349</v>
      </c>
      <c r="H4809" s="17">
        <v>12607.493902889661</v>
      </c>
      <c r="I4809" s="48" t="s">
        <v>337</v>
      </c>
    </row>
    <row r="4810" spans="2:9" x14ac:dyDescent="0.3">
      <c r="B4810" s="16" t="s">
        <v>269</v>
      </c>
      <c r="C4810" s="16" t="s">
        <v>269</v>
      </c>
      <c r="D4810" s="16">
        <v>137</v>
      </c>
      <c r="E4810" s="16" t="s">
        <v>55</v>
      </c>
      <c r="F4810" s="16" t="s">
        <v>160</v>
      </c>
      <c r="G4810" s="87" t="s">
        <v>350</v>
      </c>
      <c r="H4810" s="17">
        <v>9166.6986918926923</v>
      </c>
      <c r="I4810" s="48" t="s">
        <v>351</v>
      </c>
    </row>
    <row r="4811" spans="2:9" x14ac:dyDescent="0.3">
      <c r="B4811" s="16" t="s">
        <v>269</v>
      </c>
      <c r="C4811" s="16" t="s">
        <v>269</v>
      </c>
      <c r="D4811" s="16">
        <v>143</v>
      </c>
      <c r="E4811" s="16" t="s">
        <v>57</v>
      </c>
      <c r="F4811" s="16" t="s">
        <v>335</v>
      </c>
      <c r="G4811" s="87" t="s">
        <v>352</v>
      </c>
      <c r="H4811" s="17">
        <v>2688.02</v>
      </c>
      <c r="I4811" s="48" t="s">
        <v>342</v>
      </c>
    </row>
    <row r="4812" spans="2:9" x14ac:dyDescent="0.3">
      <c r="B4812" s="16" t="s">
        <v>269</v>
      </c>
      <c r="C4812" s="16" t="s">
        <v>269</v>
      </c>
      <c r="D4812" s="16">
        <v>155</v>
      </c>
      <c r="E4812" s="16" t="s">
        <v>59</v>
      </c>
      <c r="F4812" s="16" t="s">
        <v>147</v>
      </c>
      <c r="G4812" s="87" t="s">
        <v>353</v>
      </c>
      <c r="H4812" s="17">
        <v>25701.120791038229</v>
      </c>
      <c r="I4812" s="48" t="s">
        <v>354</v>
      </c>
    </row>
    <row r="4813" spans="2:9" x14ac:dyDescent="0.3">
      <c r="B4813" s="16" t="s">
        <v>269</v>
      </c>
      <c r="C4813" s="16" t="s">
        <v>269</v>
      </c>
      <c r="D4813" s="16">
        <v>156</v>
      </c>
      <c r="E4813" s="16" t="s">
        <v>61</v>
      </c>
      <c r="F4813" s="16" t="s">
        <v>147</v>
      </c>
      <c r="G4813" s="87" t="s">
        <v>355</v>
      </c>
      <c r="H4813" s="17">
        <v>12262.221485844748</v>
      </c>
      <c r="I4813" s="48" t="s">
        <v>354</v>
      </c>
    </row>
    <row r="4814" spans="2:9" x14ac:dyDescent="0.3">
      <c r="B4814" s="16" t="s">
        <v>269</v>
      </c>
      <c r="C4814" s="16" t="s">
        <v>269</v>
      </c>
      <c r="D4814" s="16">
        <v>222</v>
      </c>
      <c r="E4814" s="16" t="s">
        <v>63</v>
      </c>
      <c r="F4814" s="16" t="s">
        <v>146</v>
      </c>
      <c r="G4814" s="87" t="s">
        <v>356</v>
      </c>
      <c r="H4814" s="17">
        <v>81936.212221411843</v>
      </c>
      <c r="I4814" s="48" t="s">
        <v>329</v>
      </c>
    </row>
    <row r="4815" spans="2:9" x14ac:dyDescent="0.3">
      <c r="B4815" s="16" t="s">
        <v>269</v>
      </c>
      <c r="C4815" s="16" t="s">
        <v>269</v>
      </c>
      <c r="D4815" s="16">
        <v>224</v>
      </c>
      <c r="E4815" s="16" t="s">
        <v>65</v>
      </c>
      <c r="F4815" s="16" t="s">
        <v>146</v>
      </c>
      <c r="G4815" s="87" t="s">
        <v>357</v>
      </c>
      <c r="H4815" s="17">
        <v>81936.212221411843</v>
      </c>
      <c r="I4815" s="48" t="s">
        <v>329</v>
      </c>
    </row>
    <row r="4816" spans="2:9" x14ac:dyDescent="0.3">
      <c r="B4816" s="16" t="s">
        <v>269</v>
      </c>
      <c r="C4816" s="16" t="s">
        <v>269</v>
      </c>
      <c r="D4816" s="16">
        <v>229</v>
      </c>
      <c r="E4816" s="16" t="s">
        <v>67</v>
      </c>
      <c r="F4816" s="16" t="s">
        <v>146</v>
      </c>
      <c r="G4816" s="87" t="s">
        <v>358</v>
      </c>
      <c r="H4816" s="17">
        <v>50009.725814795653</v>
      </c>
      <c r="I4816" s="48" t="s">
        <v>329</v>
      </c>
    </row>
    <row r="4817" spans="2:9" x14ac:dyDescent="0.3">
      <c r="B4817" s="16" t="s">
        <v>269</v>
      </c>
      <c r="C4817" s="16" t="s">
        <v>269</v>
      </c>
      <c r="D4817" s="16">
        <v>232</v>
      </c>
      <c r="E4817" s="16" t="s">
        <v>69</v>
      </c>
      <c r="F4817" s="16" t="s">
        <v>146</v>
      </c>
      <c r="G4817" s="87" t="s">
        <v>359</v>
      </c>
      <c r="H4817" s="17">
        <v>54632.473579188532</v>
      </c>
      <c r="I4817" s="48" t="s">
        <v>329</v>
      </c>
    </row>
    <row r="4818" spans="2:9" x14ac:dyDescent="0.3">
      <c r="B4818" s="16" t="s">
        <v>269</v>
      </c>
      <c r="C4818" s="16" t="s">
        <v>269</v>
      </c>
      <c r="D4818" s="16">
        <v>237</v>
      </c>
      <c r="E4818" s="16" t="s">
        <v>70</v>
      </c>
      <c r="F4818" s="16" t="s">
        <v>146</v>
      </c>
      <c r="G4818" s="87" t="s">
        <v>360</v>
      </c>
      <c r="H4818" s="17">
        <v>54632.473579188532</v>
      </c>
      <c r="I4818" s="48" t="s">
        <v>329</v>
      </c>
    </row>
    <row r="4819" spans="2:9" x14ac:dyDescent="0.3">
      <c r="B4819" s="16" t="s">
        <v>269</v>
      </c>
      <c r="C4819" s="16" t="s">
        <v>269</v>
      </c>
      <c r="D4819" s="16">
        <v>238</v>
      </c>
      <c r="E4819" s="16" t="s">
        <v>71</v>
      </c>
      <c r="F4819" s="16" t="s">
        <v>146</v>
      </c>
      <c r="G4819" s="87" t="s">
        <v>361</v>
      </c>
      <c r="H4819" s="17">
        <v>59589.972524663164</v>
      </c>
      <c r="I4819" s="48" t="s">
        <v>329</v>
      </c>
    </row>
    <row r="4820" spans="2:9" x14ac:dyDescent="0.3">
      <c r="B4820" s="16" t="s">
        <v>269</v>
      </c>
      <c r="C4820" s="16" t="s">
        <v>269</v>
      </c>
      <c r="D4820" s="16">
        <v>241</v>
      </c>
      <c r="E4820" s="16" t="s">
        <v>72</v>
      </c>
      <c r="F4820" s="16" t="s">
        <v>146</v>
      </c>
      <c r="G4820" s="87" t="s">
        <v>362</v>
      </c>
      <c r="H4820" s="17">
        <v>81948.710368782791</v>
      </c>
      <c r="I4820" s="48" t="s">
        <v>329</v>
      </c>
    </row>
    <row r="4821" spans="2:9" x14ac:dyDescent="0.3">
      <c r="B4821" s="16" t="s">
        <v>269</v>
      </c>
      <c r="C4821" s="16" t="s">
        <v>269</v>
      </c>
      <c r="D4821" s="16">
        <v>242</v>
      </c>
      <c r="E4821" s="16" t="s">
        <v>73</v>
      </c>
      <c r="F4821" s="16" t="s">
        <v>146</v>
      </c>
      <c r="G4821" s="87" t="s">
        <v>363</v>
      </c>
      <c r="H4821" s="17">
        <v>60090.728596299006</v>
      </c>
      <c r="I4821" s="48" t="s">
        <v>329</v>
      </c>
    </row>
    <row r="4822" spans="2:9" x14ac:dyDescent="0.3">
      <c r="B4822" s="16" t="s">
        <v>269</v>
      </c>
      <c r="C4822" s="16" t="s">
        <v>269</v>
      </c>
      <c r="D4822" s="16">
        <v>245</v>
      </c>
      <c r="E4822" s="16" t="s">
        <v>74</v>
      </c>
      <c r="F4822" s="16" t="s">
        <v>146</v>
      </c>
      <c r="G4822" s="87" t="s">
        <v>364</v>
      </c>
      <c r="H4822" s="17">
        <v>37139.575788929127</v>
      </c>
      <c r="I4822" s="48" t="s">
        <v>329</v>
      </c>
    </row>
    <row r="4823" spans="2:9" x14ac:dyDescent="0.3">
      <c r="B4823" s="16" t="s">
        <v>269</v>
      </c>
      <c r="C4823" s="16" t="s">
        <v>269</v>
      </c>
      <c r="D4823" s="16">
        <v>273</v>
      </c>
      <c r="E4823" s="16" t="s">
        <v>75</v>
      </c>
      <c r="F4823" s="16" t="s">
        <v>146</v>
      </c>
      <c r="G4823" s="87" t="s">
        <v>365</v>
      </c>
      <c r="H4823" s="17">
        <v>574725.64753113349</v>
      </c>
      <c r="I4823" s="48" t="s">
        <v>346</v>
      </c>
    </row>
    <row r="4824" spans="2:9" x14ac:dyDescent="0.3">
      <c r="B4824" s="16" t="s">
        <v>269</v>
      </c>
      <c r="C4824" s="16" t="s">
        <v>269</v>
      </c>
      <c r="D4824" s="16">
        <v>284</v>
      </c>
      <c r="E4824" s="16" t="s">
        <v>76</v>
      </c>
      <c r="F4824" s="16" t="s">
        <v>146</v>
      </c>
      <c r="G4824" s="87" t="s">
        <v>366</v>
      </c>
      <c r="H4824" s="17">
        <v>58209.849974133474</v>
      </c>
      <c r="I4824" s="48" t="s">
        <v>329</v>
      </c>
    </row>
    <row r="4825" spans="2:9" x14ac:dyDescent="0.3">
      <c r="B4825" s="16" t="s">
        <v>269</v>
      </c>
      <c r="C4825" s="16" t="s">
        <v>269</v>
      </c>
      <c r="D4825" s="16">
        <v>304</v>
      </c>
      <c r="E4825" s="16" t="s">
        <v>77</v>
      </c>
      <c r="F4825" s="16" t="s">
        <v>165</v>
      </c>
      <c r="G4825" s="87" t="s">
        <v>367</v>
      </c>
      <c r="H4825" s="17">
        <v>3432.3902150617105</v>
      </c>
      <c r="I4825" s="48" t="s">
        <v>368</v>
      </c>
    </row>
    <row r="4826" spans="2:9" x14ac:dyDescent="0.3">
      <c r="B4826" s="16" t="s">
        <v>269</v>
      </c>
      <c r="C4826" s="16" t="s">
        <v>269</v>
      </c>
      <c r="D4826" s="16">
        <v>305</v>
      </c>
      <c r="E4826" s="16" t="s">
        <v>78</v>
      </c>
      <c r="F4826" s="16" t="s">
        <v>165</v>
      </c>
      <c r="G4826" s="87" t="s">
        <v>369</v>
      </c>
      <c r="H4826" s="17">
        <v>10741.705465751824</v>
      </c>
      <c r="I4826" s="48" t="s">
        <v>368</v>
      </c>
    </row>
    <row r="4827" spans="2:9" x14ac:dyDescent="0.3">
      <c r="B4827" s="16" t="s">
        <v>269</v>
      </c>
      <c r="C4827" s="16" t="s">
        <v>269</v>
      </c>
      <c r="D4827" s="20">
        <v>426</v>
      </c>
      <c r="E4827" s="20" t="s">
        <v>79</v>
      </c>
      <c r="F4827" s="20" t="s">
        <v>146</v>
      </c>
      <c r="G4827" s="88" t="s">
        <v>370</v>
      </c>
      <c r="H4827" s="21">
        <v>66457.20292131562</v>
      </c>
      <c r="I4827" s="49" t="s">
        <v>329</v>
      </c>
    </row>
    <row r="4828" spans="2:9" x14ac:dyDescent="0.3">
      <c r="B4828" s="16" t="s">
        <v>843</v>
      </c>
      <c r="C4828" s="20" t="s">
        <v>276</v>
      </c>
      <c r="D4828" s="16">
        <v>4</v>
      </c>
      <c r="E4828" s="16" t="s">
        <v>5</v>
      </c>
      <c r="F4828" s="16" t="s">
        <v>160</v>
      </c>
      <c r="G4828" s="87" t="s">
        <v>326</v>
      </c>
      <c r="H4828" s="17">
        <v>6874.8002937037882</v>
      </c>
      <c r="I4828" s="48" t="s">
        <v>327</v>
      </c>
    </row>
    <row r="4829" spans="2:9" x14ac:dyDescent="0.3">
      <c r="B4829" s="16" t="s">
        <v>843</v>
      </c>
      <c r="C4829" s="20" t="s">
        <v>276</v>
      </c>
      <c r="D4829" s="16">
        <v>17</v>
      </c>
      <c r="E4829" s="16" t="s">
        <v>9</v>
      </c>
      <c r="F4829" s="16" t="s">
        <v>146</v>
      </c>
      <c r="G4829" s="87" t="s">
        <v>328</v>
      </c>
      <c r="H4829" s="17">
        <v>625600.77302194969</v>
      </c>
      <c r="I4829" s="48" t="s">
        <v>329</v>
      </c>
    </row>
    <row r="4830" spans="2:9" x14ac:dyDescent="0.3">
      <c r="B4830" s="16" t="s">
        <v>843</v>
      </c>
      <c r="C4830" s="20" t="s">
        <v>276</v>
      </c>
      <c r="D4830" s="16">
        <v>21</v>
      </c>
      <c r="E4830" s="16" t="s">
        <v>13</v>
      </c>
      <c r="F4830" s="16" t="s">
        <v>146</v>
      </c>
      <c r="G4830" s="87" t="s">
        <v>330</v>
      </c>
      <c r="H4830" s="17">
        <v>653951.38118817867</v>
      </c>
      <c r="I4830" s="48" t="s">
        <v>329</v>
      </c>
    </row>
    <row r="4831" spans="2:9" x14ac:dyDescent="0.3">
      <c r="B4831" s="16" t="s">
        <v>843</v>
      </c>
      <c r="C4831" s="20" t="s">
        <v>276</v>
      </c>
      <c r="D4831" s="16">
        <v>28</v>
      </c>
      <c r="E4831" s="16" t="s">
        <v>17</v>
      </c>
      <c r="F4831" s="16" t="s">
        <v>146</v>
      </c>
      <c r="G4831" s="87" t="s">
        <v>331</v>
      </c>
      <c r="H4831" s="17">
        <v>608784.91273852612</v>
      </c>
      <c r="I4831" s="48" t="s">
        <v>329</v>
      </c>
    </row>
    <row r="4832" spans="2:9" x14ac:dyDescent="0.3">
      <c r="B4832" s="16" t="s">
        <v>843</v>
      </c>
      <c r="C4832" s="20" t="s">
        <v>276</v>
      </c>
      <c r="D4832" s="16">
        <v>29</v>
      </c>
      <c r="E4832" s="16" t="s">
        <v>21</v>
      </c>
      <c r="F4832" s="16" t="s">
        <v>146</v>
      </c>
      <c r="G4832" s="87" t="s">
        <v>332</v>
      </c>
      <c r="H4832" s="17">
        <v>608784.91273852612</v>
      </c>
      <c r="I4832" s="48" t="s">
        <v>329</v>
      </c>
    </row>
    <row r="4833" spans="2:9" x14ac:dyDescent="0.3">
      <c r="B4833" s="16" t="s">
        <v>843</v>
      </c>
      <c r="C4833" s="20" t="s">
        <v>276</v>
      </c>
      <c r="D4833" s="16">
        <v>30</v>
      </c>
      <c r="E4833" s="16" t="s">
        <v>25</v>
      </c>
      <c r="F4833" s="16" t="s">
        <v>146</v>
      </c>
      <c r="G4833" s="87" t="s">
        <v>333</v>
      </c>
      <c r="H4833" s="17">
        <v>608784.91273852612</v>
      </c>
      <c r="I4833" s="48" t="s">
        <v>329</v>
      </c>
    </row>
    <row r="4834" spans="2:9" x14ac:dyDescent="0.3">
      <c r="B4834" s="16" t="s">
        <v>843</v>
      </c>
      <c r="C4834" s="20" t="s">
        <v>276</v>
      </c>
      <c r="D4834" s="16">
        <v>31</v>
      </c>
      <c r="E4834" s="16" t="s">
        <v>29</v>
      </c>
      <c r="F4834" s="16" t="s">
        <v>146</v>
      </c>
      <c r="G4834" s="87" t="s">
        <v>334</v>
      </c>
      <c r="H4834" s="17">
        <v>608784.91273852612</v>
      </c>
      <c r="I4834" s="48" t="s">
        <v>329</v>
      </c>
    </row>
    <row r="4835" spans="2:9" x14ac:dyDescent="0.3">
      <c r="B4835" s="16" t="s">
        <v>843</v>
      </c>
      <c r="C4835" s="20" t="s">
        <v>276</v>
      </c>
      <c r="D4835" s="16">
        <v>39</v>
      </c>
      <c r="E4835" s="16" t="s">
        <v>33</v>
      </c>
      <c r="F4835" s="16" t="s">
        <v>335</v>
      </c>
      <c r="G4835" s="87" t="s">
        <v>336</v>
      </c>
      <c r="H4835" s="17">
        <v>263.45927070464234</v>
      </c>
      <c r="I4835" s="48" t="s">
        <v>337</v>
      </c>
    </row>
    <row r="4836" spans="2:9" x14ac:dyDescent="0.3">
      <c r="B4836" s="16" t="s">
        <v>843</v>
      </c>
      <c r="C4836" s="20" t="s">
        <v>276</v>
      </c>
      <c r="D4836" s="16">
        <v>45</v>
      </c>
      <c r="E4836" s="16" t="s">
        <v>35</v>
      </c>
      <c r="F4836" s="16" t="s">
        <v>160</v>
      </c>
      <c r="G4836" s="87" t="s">
        <v>338</v>
      </c>
      <c r="H4836" s="17">
        <v>9520</v>
      </c>
      <c r="I4836" s="48" t="s">
        <v>327</v>
      </c>
    </row>
    <row r="4837" spans="2:9" x14ac:dyDescent="0.3">
      <c r="B4837" s="16" t="s">
        <v>843</v>
      </c>
      <c r="C4837" s="20" t="s">
        <v>276</v>
      </c>
      <c r="D4837" s="16">
        <v>66</v>
      </c>
      <c r="E4837" s="16" t="s">
        <v>37</v>
      </c>
      <c r="F4837" s="16" t="s">
        <v>160</v>
      </c>
      <c r="G4837" s="87" t="s">
        <v>339</v>
      </c>
      <c r="H4837" s="17">
        <v>7012.404770142768</v>
      </c>
      <c r="I4837" s="48" t="s">
        <v>327</v>
      </c>
    </row>
    <row r="4838" spans="2:9" x14ac:dyDescent="0.3">
      <c r="B4838" s="16" t="s">
        <v>843</v>
      </c>
      <c r="C4838" s="20" t="s">
        <v>276</v>
      </c>
      <c r="D4838" s="16">
        <v>67</v>
      </c>
      <c r="E4838" s="16" t="s">
        <v>39</v>
      </c>
      <c r="F4838" s="16" t="s">
        <v>160</v>
      </c>
      <c r="G4838" s="87" t="s">
        <v>340</v>
      </c>
      <c r="H4838" s="17">
        <v>4689.639421069186</v>
      </c>
      <c r="I4838" s="48" t="s">
        <v>327</v>
      </c>
    </row>
    <row r="4839" spans="2:9" x14ac:dyDescent="0.3">
      <c r="B4839" s="16" t="s">
        <v>843</v>
      </c>
      <c r="C4839" s="20" t="s">
        <v>276</v>
      </c>
      <c r="D4839" s="16">
        <v>77</v>
      </c>
      <c r="E4839" s="16" t="s">
        <v>41</v>
      </c>
      <c r="F4839" s="16" t="s">
        <v>160</v>
      </c>
      <c r="G4839" s="87" t="s">
        <v>341</v>
      </c>
      <c r="H4839" s="17">
        <v>1725</v>
      </c>
      <c r="I4839" s="48" t="s">
        <v>342</v>
      </c>
    </row>
    <row r="4840" spans="2:9" x14ac:dyDescent="0.3">
      <c r="B4840" s="16" t="s">
        <v>843</v>
      </c>
      <c r="C4840" s="20" t="s">
        <v>276</v>
      </c>
      <c r="D4840" s="16">
        <v>87</v>
      </c>
      <c r="E4840" s="16" t="s">
        <v>43</v>
      </c>
      <c r="F4840" s="16" t="s">
        <v>160</v>
      </c>
      <c r="G4840" s="87" t="s">
        <v>343</v>
      </c>
      <c r="H4840" s="17">
        <v>3622.9549999999999</v>
      </c>
      <c r="I4840" s="48" t="s">
        <v>342</v>
      </c>
    </row>
    <row r="4841" spans="2:9" x14ac:dyDescent="0.3">
      <c r="B4841" s="16" t="s">
        <v>843</v>
      </c>
      <c r="C4841" s="20" t="s">
        <v>276</v>
      </c>
      <c r="D4841" s="16">
        <v>102</v>
      </c>
      <c r="E4841" s="16" t="s">
        <v>45</v>
      </c>
      <c r="F4841" s="16" t="s">
        <v>160</v>
      </c>
      <c r="G4841" s="87" t="s">
        <v>344</v>
      </c>
      <c r="H4841" s="17">
        <v>885.07660376209617</v>
      </c>
      <c r="I4841" s="48" t="s">
        <v>342</v>
      </c>
    </row>
    <row r="4842" spans="2:9" x14ac:dyDescent="0.3">
      <c r="B4842" s="16" t="s">
        <v>843</v>
      </c>
      <c r="C4842" s="20" t="s">
        <v>276</v>
      </c>
      <c r="D4842" s="16">
        <v>113</v>
      </c>
      <c r="E4842" s="16" t="s">
        <v>47</v>
      </c>
      <c r="F4842" s="16" t="s">
        <v>146</v>
      </c>
      <c r="G4842" s="87" t="s">
        <v>345</v>
      </c>
      <c r="H4842" s="17">
        <v>1833337.3680974743</v>
      </c>
      <c r="I4842" s="48" t="s">
        <v>346</v>
      </c>
    </row>
    <row r="4843" spans="2:9" x14ac:dyDescent="0.3">
      <c r="B4843" s="16" t="s">
        <v>843</v>
      </c>
      <c r="C4843" s="20" t="s">
        <v>276</v>
      </c>
      <c r="D4843" s="16">
        <v>114</v>
      </c>
      <c r="E4843" s="16" t="s">
        <v>49</v>
      </c>
      <c r="F4843" s="16" t="s">
        <v>146</v>
      </c>
      <c r="G4843" s="87" t="s">
        <v>347</v>
      </c>
      <c r="H4843" s="17">
        <v>1865959.0294515218</v>
      </c>
      <c r="I4843" s="48" t="s">
        <v>346</v>
      </c>
    </row>
    <row r="4844" spans="2:9" x14ac:dyDescent="0.3">
      <c r="B4844" s="16" t="s">
        <v>843</v>
      </c>
      <c r="C4844" s="20" t="s">
        <v>276</v>
      </c>
      <c r="D4844" s="16">
        <v>118</v>
      </c>
      <c r="E4844" s="16" t="s">
        <v>51</v>
      </c>
      <c r="F4844" s="16" t="s">
        <v>146</v>
      </c>
      <c r="G4844" s="87" t="s">
        <v>348</v>
      </c>
      <c r="H4844" s="17">
        <v>1727166.9605329679</v>
      </c>
      <c r="I4844" s="48" t="s">
        <v>346</v>
      </c>
    </row>
    <row r="4845" spans="2:9" x14ac:dyDescent="0.3">
      <c r="B4845" s="16" t="s">
        <v>843</v>
      </c>
      <c r="C4845" s="20" t="s">
        <v>276</v>
      </c>
      <c r="D4845" s="16">
        <v>131</v>
      </c>
      <c r="E4845" s="16" t="s">
        <v>53</v>
      </c>
      <c r="F4845" s="16" t="s">
        <v>146</v>
      </c>
      <c r="G4845" s="87" t="s">
        <v>349</v>
      </c>
      <c r="H4845" s="17">
        <v>7173.3824679958934</v>
      </c>
      <c r="I4845" s="48" t="s">
        <v>337</v>
      </c>
    </row>
    <row r="4846" spans="2:9" x14ac:dyDescent="0.3">
      <c r="B4846" s="16" t="s">
        <v>843</v>
      </c>
      <c r="C4846" s="20" t="s">
        <v>276</v>
      </c>
      <c r="D4846" s="16">
        <v>137</v>
      </c>
      <c r="E4846" s="16" t="s">
        <v>55</v>
      </c>
      <c r="F4846" s="16" t="s">
        <v>160</v>
      </c>
      <c r="G4846" s="87" t="s">
        <v>350</v>
      </c>
      <c r="H4846" s="17">
        <v>13969.814721883267</v>
      </c>
      <c r="I4846" s="48" t="s">
        <v>351</v>
      </c>
    </row>
    <row r="4847" spans="2:9" x14ac:dyDescent="0.3">
      <c r="B4847" s="16" t="s">
        <v>843</v>
      </c>
      <c r="C4847" s="20" t="s">
        <v>276</v>
      </c>
      <c r="D4847" s="16">
        <v>143</v>
      </c>
      <c r="E4847" s="16" t="s">
        <v>57</v>
      </c>
      <c r="F4847" s="16" t="s">
        <v>335</v>
      </c>
      <c r="G4847" s="87" t="s">
        <v>352</v>
      </c>
      <c r="H4847" s="17">
        <v>10045.185599430788</v>
      </c>
      <c r="I4847" s="48" t="s">
        <v>342</v>
      </c>
    </row>
    <row r="4848" spans="2:9" x14ac:dyDescent="0.3">
      <c r="B4848" s="16" t="s">
        <v>843</v>
      </c>
      <c r="C4848" s="20" t="s">
        <v>276</v>
      </c>
      <c r="D4848" s="16">
        <v>155</v>
      </c>
      <c r="E4848" s="16" t="s">
        <v>59</v>
      </c>
      <c r="F4848" s="16" t="s">
        <v>147</v>
      </c>
      <c r="G4848" s="87" t="s">
        <v>353</v>
      </c>
      <c r="H4848" s="17">
        <v>35075.176012923148</v>
      </c>
      <c r="I4848" s="48" t="s">
        <v>354</v>
      </c>
    </row>
    <row r="4849" spans="2:9" x14ac:dyDescent="0.3">
      <c r="B4849" s="16" t="s">
        <v>843</v>
      </c>
      <c r="C4849" s="20" t="s">
        <v>276</v>
      </c>
      <c r="D4849" s="16">
        <v>156</v>
      </c>
      <c r="E4849" s="16" t="s">
        <v>61</v>
      </c>
      <c r="F4849" s="16" t="s">
        <v>147</v>
      </c>
      <c r="G4849" s="87" t="s">
        <v>355</v>
      </c>
      <c r="H4849" s="17">
        <v>35075.176012923148</v>
      </c>
      <c r="I4849" s="48" t="s">
        <v>354</v>
      </c>
    </row>
    <row r="4850" spans="2:9" x14ac:dyDescent="0.3">
      <c r="B4850" s="16" t="s">
        <v>843</v>
      </c>
      <c r="C4850" s="20" t="s">
        <v>276</v>
      </c>
      <c r="D4850" s="16">
        <v>222</v>
      </c>
      <c r="E4850" s="16" t="s">
        <v>63</v>
      </c>
      <c r="F4850" s="16" t="s">
        <v>146</v>
      </c>
      <c r="G4850" s="87" t="s">
        <v>356</v>
      </c>
      <c r="H4850" s="17">
        <v>606443.14433492383</v>
      </c>
      <c r="I4850" s="48" t="s">
        <v>329</v>
      </c>
    </row>
    <row r="4851" spans="2:9" x14ac:dyDescent="0.3">
      <c r="B4851" s="16" t="s">
        <v>843</v>
      </c>
      <c r="C4851" s="20" t="s">
        <v>276</v>
      </c>
      <c r="D4851" s="16">
        <v>224</v>
      </c>
      <c r="E4851" s="16" t="s">
        <v>65</v>
      </c>
      <c r="F4851" s="16" t="s">
        <v>146</v>
      </c>
      <c r="G4851" s="87" t="s">
        <v>357</v>
      </c>
      <c r="H4851" s="17">
        <v>606443.14433492383</v>
      </c>
      <c r="I4851" s="48" t="s">
        <v>329</v>
      </c>
    </row>
    <row r="4852" spans="2:9" x14ac:dyDescent="0.3">
      <c r="B4852" s="16" t="s">
        <v>843</v>
      </c>
      <c r="C4852" s="20" t="s">
        <v>276</v>
      </c>
      <c r="D4852" s="16">
        <v>229</v>
      </c>
      <c r="E4852" s="16" t="s">
        <v>67</v>
      </c>
      <c r="F4852" s="16" t="s">
        <v>146</v>
      </c>
      <c r="G4852" s="87" t="s">
        <v>358</v>
      </c>
      <c r="H4852" s="17">
        <v>438161.5626813469</v>
      </c>
      <c r="I4852" s="48" t="s">
        <v>329</v>
      </c>
    </row>
    <row r="4853" spans="2:9" x14ac:dyDescent="0.3">
      <c r="B4853" s="16" t="s">
        <v>843</v>
      </c>
      <c r="C4853" s="20" t="s">
        <v>276</v>
      </c>
      <c r="D4853" s="16">
        <v>232</v>
      </c>
      <c r="E4853" s="16" t="s">
        <v>69</v>
      </c>
      <c r="F4853" s="16" t="s">
        <v>146</v>
      </c>
      <c r="G4853" s="87" t="s">
        <v>359</v>
      </c>
      <c r="H4853" s="17">
        <v>368485.82922572858</v>
      </c>
      <c r="I4853" s="48" t="s">
        <v>329</v>
      </c>
    </row>
    <row r="4854" spans="2:9" x14ac:dyDescent="0.3">
      <c r="B4854" s="16" t="s">
        <v>843</v>
      </c>
      <c r="C4854" s="20" t="s">
        <v>276</v>
      </c>
      <c r="D4854" s="16">
        <v>237</v>
      </c>
      <c r="E4854" s="16" t="s">
        <v>70</v>
      </c>
      <c r="F4854" s="16" t="s">
        <v>146</v>
      </c>
      <c r="G4854" s="87" t="s">
        <v>360</v>
      </c>
      <c r="H4854" s="17">
        <v>333936.19339886185</v>
      </c>
      <c r="I4854" s="48" t="s">
        <v>329</v>
      </c>
    </row>
    <row r="4855" spans="2:9" x14ac:dyDescent="0.3">
      <c r="B4855" s="16" t="s">
        <v>843</v>
      </c>
      <c r="C4855" s="20" t="s">
        <v>276</v>
      </c>
      <c r="D4855" s="16">
        <v>238</v>
      </c>
      <c r="E4855" s="16" t="s">
        <v>71</v>
      </c>
      <c r="F4855" s="16" t="s">
        <v>146</v>
      </c>
      <c r="G4855" s="87" t="s">
        <v>361</v>
      </c>
      <c r="H4855" s="17">
        <v>333936.19339886185</v>
      </c>
      <c r="I4855" s="48" t="s">
        <v>329</v>
      </c>
    </row>
    <row r="4856" spans="2:9" x14ac:dyDescent="0.3">
      <c r="B4856" s="16" t="s">
        <v>843</v>
      </c>
      <c r="C4856" s="20" t="s">
        <v>276</v>
      </c>
      <c r="D4856" s="16">
        <v>241</v>
      </c>
      <c r="E4856" s="16" t="s">
        <v>72</v>
      </c>
      <c r="F4856" s="16" t="s">
        <v>146</v>
      </c>
      <c r="G4856" s="87" t="s">
        <v>362</v>
      </c>
      <c r="H4856" s="17">
        <v>519534.42432216846</v>
      </c>
      <c r="I4856" s="48" t="s">
        <v>329</v>
      </c>
    </row>
    <row r="4857" spans="2:9" x14ac:dyDescent="0.3">
      <c r="B4857" s="16" t="s">
        <v>843</v>
      </c>
      <c r="C4857" s="20" t="s">
        <v>276</v>
      </c>
      <c r="D4857" s="16">
        <v>242</v>
      </c>
      <c r="E4857" s="16" t="s">
        <v>73</v>
      </c>
      <c r="F4857" s="16" t="s">
        <v>146</v>
      </c>
      <c r="G4857" s="87" t="s">
        <v>363</v>
      </c>
      <c r="H4857" s="17">
        <v>519534.42432216846</v>
      </c>
      <c r="I4857" s="48" t="s">
        <v>329</v>
      </c>
    </row>
    <row r="4858" spans="2:9" x14ac:dyDescent="0.3">
      <c r="B4858" s="16" t="s">
        <v>843</v>
      </c>
      <c r="C4858" s="20" t="s">
        <v>276</v>
      </c>
      <c r="D4858" s="16">
        <v>245</v>
      </c>
      <c r="E4858" s="16" t="s">
        <v>74</v>
      </c>
      <c r="F4858" s="16" t="s">
        <v>146</v>
      </c>
      <c r="G4858" s="87" t="s">
        <v>364</v>
      </c>
      <c r="H4858" s="17">
        <v>413967.90414388053</v>
      </c>
      <c r="I4858" s="48" t="s">
        <v>329</v>
      </c>
    </row>
    <row r="4859" spans="2:9" x14ac:dyDescent="0.3">
      <c r="B4859" s="16" t="s">
        <v>843</v>
      </c>
      <c r="C4859" s="20" t="s">
        <v>276</v>
      </c>
      <c r="D4859" s="16">
        <v>273</v>
      </c>
      <c r="E4859" s="16" t="s">
        <v>75</v>
      </c>
      <c r="F4859" s="16" t="s">
        <v>146</v>
      </c>
      <c r="G4859" s="87" t="s">
        <v>365</v>
      </c>
      <c r="H4859" s="17">
        <v>1266366.345189634</v>
      </c>
      <c r="I4859" s="48" t="s">
        <v>346</v>
      </c>
    </row>
    <row r="4860" spans="2:9" x14ac:dyDescent="0.3">
      <c r="B4860" s="16" t="s">
        <v>843</v>
      </c>
      <c r="C4860" s="20" t="s">
        <v>276</v>
      </c>
      <c r="D4860" s="16">
        <v>284</v>
      </c>
      <c r="E4860" s="16" t="s">
        <v>76</v>
      </c>
      <c r="F4860" s="16" t="s">
        <v>146</v>
      </c>
      <c r="G4860" s="87" t="s">
        <v>366</v>
      </c>
      <c r="H4860" s="17">
        <v>299625.77076047601</v>
      </c>
      <c r="I4860" s="48" t="s">
        <v>329</v>
      </c>
    </row>
    <row r="4861" spans="2:9" x14ac:dyDescent="0.3">
      <c r="B4861" s="16" t="s">
        <v>843</v>
      </c>
      <c r="C4861" s="20" t="s">
        <v>276</v>
      </c>
      <c r="D4861" s="16">
        <v>304</v>
      </c>
      <c r="E4861" s="16" t="s">
        <v>77</v>
      </c>
      <c r="F4861" s="16" t="s">
        <v>165</v>
      </c>
      <c r="G4861" s="87" t="s">
        <v>367</v>
      </c>
      <c r="H4861" s="17">
        <v>1491.1119185291211</v>
      </c>
      <c r="I4861" s="48" t="s">
        <v>368</v>
      </c>
    </row>
    <row r="4862" spans="2:9" x14ac:dyDescent="0.3">
      <c r="B4862" s="16" t="s">
        <v>843</v>
      </c>
      <c r="C4862" s="20" t="s">
        <v>276</v>
      </c>
      <c r="D4862" s="16">
        <v>305</v>
      </c>
      <c r="E4862" s="16" t="s">
        <v>78</v>
      </c>
      <c r="F4862" s="16" t="s">
        <v>165</v>
      </c>
      <c r="G4862" s="87" t="s">
        <v>369</v>
      </c>
      <c r="H4862" s="17">
        <v>10741.705465751824</v>
      </c>
      <c r="I4862" s="48" t="s">
        <v>368</v>
      </c>
    </row>
    <row r="4863" spans="2:9" x14ac:dyDescent="0.3">
      <c r="B4863" s="16" t="s">
        <v>843</v>
      </c>
      <c r="C4863" s="20" t="s">
        <v>276</v>
      </c>
      <c r="D4863" s="20">
        <v>426</v>
      </c>
      <c r="E4863" s="20" t="s">
        <v>79</v>
      </c>
      <c r="F4863" s="20" t="s">
        <v>146</v>
      </c>
      <c r="G4863" s="88" t="s">
        <v>370</v>
      </c>
      <c r="H4863" s="21">
        <v>66457.20292131562</v>
      </c>
      <c r="I4863" s="49" t="s">
        <v>329</v>
      </c>
    </row>
    <row r="4864" spans="2:9" x14ac:dyDescent="0.3">
      <c r="B4864" s="16" t="s">
        <v>287</v>
      </c>
      <c r="C4864" s="16" t="s">
        <v>197</v>
      </c>
      <c r="D4864" s="16">
        <v>4</v>
      </c>
      <c r="E4864" s="16" t="s">
        <v>5</v>
      </c>
      <c r="F4864" s="16" t="s">
        <v>160</v>
      </c>
      <c r="G4864" s="87" t="s">
        <v>326</v>
      </c>
      <c r="H4864" s="17">
        <v>7427.3548609201926</v>
      </c>
      <c r="I4864" s="48" t="s">
        <v>327</v>
      </c>
    </row>
    <row r="4865" spans="2:9" x14ac:dyDescent="0.3">
      <c r="B4865" s="16" t="s">
        <v>287</v>
      </c>
      <c r="C4865" s="16" t="s">
        <v>197</v>
      </c>
      <c r="D4865" s="16">
        <v>17</v>
      </c>
      <c r="E4865" s="16" t="s">
        <v>9</v>
      </c>
      <c r="F4865" s="16" t="s">
        <v>146</v>
      </c>
      <c r="G4865" s="87" t="s">
        <v>328</v>
      </c>
      <c r="H4865" s="17">
        <v>73764.345576823587</v>
      </c>
      <c r="I4865" s="48" t="s">
        <v>329</v>
      </c>
    </row>
    <row r="4866" spans="2:9" x14ac:dyDescent="0.3">
      <c r="B4866" s="16" t="s">
        <v>287</v>
      </c>
      <c r="C4866" s="16" t="s">
        <v>197</v>
      </c>
      <c r="D4866" s="16">
        <v>21</v>
      </c>
      <c r="E4866" s="16" t="s">
        <v>13</v>
      </c>
      <c r="F4866" s="16" t="s">
        <v>146</v>
      </c>
      <c r="G4866" s="87" t="s">
        <v>330</v>
      </c>
      <c r="H4866" s="17">
        <v>62878.755867293628</v>
      </c>
      <c r="I4866" s="48" t="s">
        <v>329</v>
      </c>
    </row>
    <row r="4867" spans="2:9" x14ac:dyDescent="0.3">
      <c r="B4867" s="16" t="s">
        <v>287</v>
      </c>
      <c r="C4867" s="16" t="s">
        <v>197</v>
      </c>
      <c r="D4867" s="16">
        <v>28</v>
      </c>
      <c r="E4867" s="16" t="s">
        <v>17</v>
      </c>
      <c r="F4867" s="16" t="s">
        <v>146</v>
      </c>
      <c r="G4867" s="87" t="s">
        <v>331</v>
      </c>
      <c r="H4867" s="17">
        <v>81769.08488250339</v>
      </c>
      <c r="I4867" s="48" t="s">
        <v>329</v>
      </c>
    </row>
    <row r="4868" spans="2:9" x14ac:dyDescent="0.3">
      <c r="B4868" s="16" t="s">
        <v>287</v>
      </c>
      <c r="C4868" s="16" t="s">
        <v>197</v>
      </c>
      <c r="D4868" s="16">
        <v>29</v>
      </c>
      <c r="E4868" s="16" t="s">
        <v>21</v>
      </c>
      <c r="F4868" s="16" t="s">
        <v>146</v>
      </c>
      <c r="G4868" s="87" t="s">
        <v>332</v>
      </c>
      <c r="H4868" s="17">
        <v>81601.957543594923</v>
      </c>
      <c r="I4868" s="48" t="s">
        <v>329</v>
      </c>
    </row>
    <row r="4869" spans="2:9" x14ac:dyDescent="0.3">
      <c r="B4869" s="16" t="s">
        <v>287</v>
      </c>
      <c r="C4869" s="16" t="s">
        <v>197</v>
      </c>
      <c r="D4869" s="16">
        <v>30</v>
      </c>
      <c r="E4869" s="16" t="s">
        <v>25</v>
      </c>
      <c r="F4869" s="16" t="s">
        <v>146</v>
      </c>
      <c r="G4869" s="87" t="s">
        <v>333</v>
      </c>
      <c r="H4869" s="17">
        <v>81936.212221411843</v>
      </c>
      <c r="I4869" s="48" t="s">
        <v>329</v>
      </c>
    </row>
    <row r="4870" spans="2:9" x14ac:dyDescent="0.3">
      <c r="B4870" s="16" t="s">
        <v>287</v>
      </c>
      <c r="C4870" s="16" t="s">
        <v>197</v>
      </c>
      <c r="D4870" s="16">
        <v>31</v>
      </c>
      <c r="E4870" s="16" t="s">
        <v>29</v>
      </c>
      <c r="F4870" s="16" t="s">
        <v>146</v>
      </c>
      <c r="G4870" s="87" t="s">
        <v>334</v>
      </c>
      <c r="H4870" s="17">
        <v>81601.957543594923</v>
      </c>
      <c r="I4870" s="48" t="s">
        <v>329</v>
      </c>
    </row>
    <row r="4871" spans="2:9" x14ac:dyDescent="0.3">
      <c r="B4871" s="16" t="s">
        <v>287</v>
      </c>
      <c r="C4871" s="16" t="s">
        <v>197</v>
      </c>
      <c r="D4871" s="16">
        <v>39</v>
      </c>
      <c r="E4871" s="16" t="s">
        <v>33</v>
      </c>
      <c r="F4871" s="16" t="s">
        <v>335</v>
      </c>
      <c r="G4871" s="87" t="s">
        <v>336</v>
      </c>
      <c r="H4871" s="17">
        <v>209.73384557864188</v>
      </c>
      <c r="I4871" s="48" t="s">
        <v>337</v>
      </c>
    </row>
    <row r="4872" spans="2:9" x14ac:dyDescent="0.3">
      <c r="B4872" s="16" t="s">
        <v>287</v>
      </c>
      <c r="C4872" s="16" t="s">
        <v>197</v>
      </c>
      <c r="D4872" s="16">
        <v>45</v>
      </c>
      <c r="E4872" s="16" t="s">
        <v>35</v>
      </c>
      <c r="F4872" s="16" t="s">
        <v>160</v>
      </c>
      <c r="G4872" s="87" t="s">
        <v>338</v>
      </c>
      <c r="H4872" s="17">
        <v>9520</v>
      </c>
      <c r="I4872" s="48" t="s">
        <v>327</v>
      </c>
    </row>
    <row r="4873" spans="2:9" x14ac:dyDescent="0.3">
      <c r="B4873" s="16" t="s">
        <v>287</v>
      </c>
      <c r="C4873" s="16" t="s">
        <v>197</v>
      </c>
      <c r="D4873" s="16">
        <v>66</v>
      </c>
      <c r="E4873" s="16" t="s">
        <v>37</v>
      </c>
      <c r="F4873" s="16" t="s">
        <v>160</v>
      </c>
      <c r="G4873" s="87" t="s">
        <v>339</v>
      </c>
      <c r="H4873" s="17">
        <v>4789.1811278285577</v>
      </c>
      <c r="I4873" s="48" t="s">
        <v>327</v>
      </c>
    </row>
    <row r="4874" spans="2:9" x14ac:dyDescent="0.3">
      <c r="B4874" s="16" t="s">
        <v>287</v>
      </c>
      <c r="C4874" s="16" t="s">
        <v>197</v>
      </c>
      <c r="D4874" s="16">
        <v>67</v>
      </c>
      <c r="E4874" s="16" t="s">
        <v>39</v>
      </c>
      <c r="F4874" s="16" t="s">
        <v>160</v>
      </c>
      <c r="G4874" s="87" t="s">
        <v>340</v>
      </c>
      <c r="H4874" s="17">
        <v>4789.1811278285577</v>
      </c>
      <c r="I4874" s="48" t="s">
        <v>327</v>
      </c>
    </row>
    <row r="4875" spans="2:9" x14ac:dyDescent="0.3">
      <c r="B4875" s="16" t="s">
        <v>287</v>
      </c>
      <c r="C4875" s="16" t="s">
        <v>197</v>
      </c>
      <c r="D4875" s="16">
        <v>77</v>
      </c>
      <c r="E4875" s="16" t="s">
        <v>41</v>
      </c>
      <c r="F4875" s="16" t="s">
        <v>160</v>
      </c>
      <c r="G4875" s="87" t="s">
        <v>341</v>
      </c>
      <c r="H4875" s="17">
        <v>1725</v>
      </c>
      <c r="I4875" s="48" t="s">
        <v>342</v>
      </c>
    </row>
    <row r="4876" spans="2:9" x14ac:dyDescent="0.3">
      <c r="B4876" s="16" t="s">
        <v>287</v>
      </c>
      <c r="C4876" s="16" t="s">
        <v>197</v>
      </c>
      <c r="D4876" s="16">
        <v>87</v>
      </c>
      <c r="E4876" s="16" t="s">
        <v>43</v>
      </c>
      <c r="F4876" s="16" t="s">
        <v>160</v>
      </c>
      <c r="G4876" s="87" t="s">
        <v>343</v>
      </c>
      <c r="H4876" s="17">
        <v>3622.9549999999999</v>
      </c>
      <c r="I4876" s="48" t="s">
        <v>342</v>
      </c>
    </row>
    <row r="4877" spans="2:9" x14ac:dyDescent="0.3">
      <c r="B4877" s="16" t="s">
        <v>287</v>
      </c>
      <c r="C4877" s="16" t="s">
        <v>197</v>
      </c>
      <c r="D4877" s="16">
        <v>102</v>
      </c>
      <c r="E4877" s="16" t="s">
        <v>45</v>
      </c>
      <c r="F4877" s="16" t="s">
        <v>160</v>
      </c>
      <c r="G4877" s="87" t="s">
        <v>344</v>
      </c>
      <c r="H4877" s="17">
        <v>1284.8817985180744</v>
      </c>
      <c r="I4877" s="48" t="s">
        <v>342</v>
      </c>
    </row>
    <row r="4878" spans="2:9" x14ac:dyDescent="0.3">
      <c r="B4878" s="16" t="s">
        <v>287</v>
      </c>
      <c r="C4878" s="16" t="s">
        <v>197</v>
      </c>
      <c r="D4878" s="16">
        <v>113</v>
      </c>
      <c r="E4878" s="16" t="s">
        <v>47</v>
      </c>
      <c r="F4878" s="16" t="s">
        <v>146</v>
      </c>
      <c r="G4878" s="87" t="s">
        <v>345</v>
      </c>
      <c r="H4878" s="17">
        <v>689724</v>
      </c>
      <c r="I4878" s="48" t="s">
        <v>346</v>
      </c>
    </row>
    <row r="4879" spans="2:9" x14ac:dyDescent="0.3">
      <c r="B4879" s="16" t="s">
        <v>287</v>
      </c>
      <c r="C4879" s="16" t="s">
        <v>197</v>
      </c>
      <c r="D4879" s="16">
        <v>114</v>
      </c>
      <c r="E4879" s="16" t="s">
        <v>49</v>
      </c>
      <c r="F4879" s="16" t="s">
        <v>146</v>
      </c>
      <c r="G4879" s="87" t="s">
        <v>347</v>
      </c>
      <c r="H4879" s="17">
        <v>730184</v>
      </c>
      <c r="I4879" s="48" t="s">
        <v>346</v>
      </c>
    </row>
    <row r="4880" spans="2:9" x14ac:dyDescent="0.3">
      <c r="B4880" s="16" t="s">
        <v>287</v>
      </c>
      <c r="C4880" s="16" t="s">
        <v>197</v>
      </c>
      <c r="D4880" s="16">
        <v>118</v>
      </c>
      <c r="E4880" s="16" t="s">
        <v>51</v>
      </c>
      <c r="F4880" s="16" t="s">
        <v>146</v>
      </c>
      <c r="G4880" s="87" t="s">
        <v>348</v>
      </c>
      <c r="H4880" s="17">
        <v>583071</v>
      </c>
      <c r="I4880" s="48" t="s">
        <v>346</v>
      </c>
    </row>
    <row r="4881" spans="2:9" x14ac:dyDescent="0.3">
      <c r="B4881" s="16" t="s">
        <v>287</v>
      </c>
      <c r="C4881" s="16" t="s">
        <v>197</v>
      </c>
      <c r="D4881" s="16">
        <v>131</v>
      </c>
      <c r="E4881" s="16" t="s">
        <v>53</v>
      </c>
      <c r="F4881" s="16" t="s">
        <v>146</v>
      </c>
      <c r="G4881" s="87" t="s">
        <v>349</v>
      </c>
      <c r="H4881" s="17">
        <v>7926.7463652519828</v>
      </c>
      <c r="I4881" s="48" t="s">
        <v>337</v>
      </c>
    </row>
    <row r="4882" spans="2:9" x14ac:dyDescent="0.3">
      <c r="B4882" s="16" t="s">
        <v>287</v>
      </c>
      <c r="C4882" s="16" t="s">
        <v>197</v>
      </c>
      <c r="D4882" s="16">
        <v>137</v>
      </c>
      <c r="E4882" s="16" t="s">
        <v>55</v>
      </c>
      <c r="F4882" s="16" t="s">
        <v>160</v>
      </c>
      <c r="G4882" s="87" t="s">
        <v>350</v>
      </c>
      <c r="H4882" s="17">
        <v>8284.3754368187456</v>
      </c>
      <c r="I4882" s="48" t="s">
        <v>351</v>
      </c>
    </row>
    <row r="4883" spans="2:9" x14ac:dyDescent="0.3">
      <c r="B4883" s="16" t="s">
        <v>287</v>
      </c>
      <c r="C4883" s="16" t="s">
        <v>197</v>
      </c>
      <c r="D4883" s="16">
        <v>143</v>
      </c>
      <c r="E4883" s="16" t="s">
        <v>57</v>
      </c>
      <c r="F4883" s="16" t="s">
        <v>335</v>
      </c>
      <c r="G4883" s="87" t="s">
        <v>352</v>
      </c>
      <c r="H4883" s="17">
        <v>2688.02</v>
      </c>
      <c r="I4883" s="48" t="s">
        <v>342</v>
      </c>
    </row>
    <row r="4884" spans="2:9" x14ac:dyDescent="0.3">
      <c r="B4884" s="16" t="s">
        <v>287</v>
      </c>
      <c r="C4884" s="16" t="s">
        <v>197</v>
      </c>
      <c r="D4884" s="16">
        <v>155</v>
      </c>
      <c r="E4884" s="16" t="s">
        <v>59</v>
      </c>
      <c r="F4884" s="16" t="s">
        <v>147</v>
      </c>
      <c r="G4884" s="87" t="s">
        <v>353</v>
      </c>
      <c r="H4884" s="17">
        <v>25701.120791038229</v>
      </c>
      <c r="I4884" s="48" t="s">
        <v>354</v>
      </c>
    </row>
    <row r="4885" spans="2:9" x14ac:dyDescent="0.3">
      <c r="B4885" s="16" t="s">
        <v>287</v>
      </c>
      <c r="C4885" s="16" t="s">
        <v>197</v>
      </c>
      <c r="D4885" s="16">
        <v>156</v>
      </c>
      <c r="E4885" s="16" t="s">
        <v>61</v>
      </c>
      <c r="F4885" s="16" t="s">
        <v>147</v>
      </c>
      <c r="G4885" s="87" t="s">
        <v>355</v>
      </c>
      <c r="H4885" s="17">
        <v>13376.968893648824</v>
      </c>
      <c r="I4885" s="48" t="s">
        <v>354</v>
      </c>
    </row>
    <row r="4886" spans="2:9" x14ac:dyDescent="0.3">
      <c r="B4886" s="16" t="s">
        <v>287</v>
      </c>
      <c r="C4886" s="16" t="s">
        <v>197</v>
      </c>
      <c r="D4886" s="16">
        <v>222</v>
      </c>
      <c r="E4886" s="16" t="s">
        <v>63</v>
      </c>
      <c r="F4886" s="16" t="s">
        <v>146</v>
      </c>
      <c r="G4886" s="87" t="s">
        <v>356</v>
      </c>
      <c r="H4886" s="17">
        <v>62882.517075418364</v>
      </c>
      <c r="I4886" s="48" t="s">
        <v>329</v>
      </c>
    </row>
    <row r="4887" spans="2:9" x14ac:dyDescent="0.3">
      <c r="B4887" s="16" t="s">
        <v>287</v>
      </c>
      <c r="C4887" s="16" t="s">
        <v>197</v>
      </c>
      <c r="D4887" s="16">
        <v>224</v>
      </c>
      <c r="E4887" s="16" t="s">
        <v>65</v>
      </c>
      <c r="F4887" s="16" t="s">
        <v>146</v>
      </c>
      <c r="G4887" s="87" t="s">
        <v>357</v>
      </c>
      <c r="H4887" s="17">
        <v>68122.726831703229</v>
      </c>
      <c r="I4887" s="48" t="s">
        <v>329</v>
      </c>
    </row>
    <row r="4888" spans="2:9" x14ac:dyDescent="0.3">
      <c r="B4888" s="16" t="s">
        <v>287</v>
      </c>
      <c r="C4888" s="16" t="s">
        <v>197</v>
      </c>
      <c r="D4888" s="16">
        <v>229</v>
      </c>
      <c r="E4888" s="16" t="s">
        <v>67</v>
      </c>
      <c r="F4888" s="16" t="s">
        <v>146</v>
      </c>
      <c r="G4888" s="87" t="s">
        <v>358</v>
      </c>
      <c r="H4888" s="17">
        <v>41921.678050278912</v>
      </c>
      <c r="I4888" s="48" t="s">
        <v>329</v>
      </c>
    </row>
    <row r="4889" spans="2:9" x14ac:dyDescent="0.3">
      <c r="B4889" s="16" t="s">
        <v>287</v>
      </c>
      <c r="C4889" s="16" t="s">
        <v>197</v>
      </c>
      <c r="D4889" s="16">
        <v>232</v>
      </c>
      <c r="E4889" s="16" t="s">
        <v>69</v>
      </c>
      <c r="F4889" s="16" t="s">
        <v>146</v>
      </c>
      <c r="G4889" s="87" t="s">
        <v>359</v>
      </c>
      <c r="H4889" s="17">
        <v>62882.517075418364</v>
      </c>
      <c r="I4889" s="48" t="s">
        <v>329</v>
      </c>
    </row>
    <row r="4890" spans="2:9" x14ac:dyDescent="0.3">
      <c r="B4890" s="16" t="s">
        <v>287</v>
      </c>
      <c r="C4890" s="16" t="s">
        <v>197</v>
      </c>
      <c r="D4890" s="16">
        <v>237</v>
      </c>
      <c r="E4890" s="16" t="s">
        <v>70</v>
      </c>
      <c r="F4890" s="16" t="s">
        <v>146</v>
      </c>
      <c r="G4890" s="87" t="s">
        <v>360</v>
      </c>
      <c r="H4890" s="17">
        <v>59589.972524663164</v>
      </c>
      <c r="I4890" s="48" t="s">
        <v>329</v>
      </c>
    </row>
    <row r="4891" spans="2:9" x14ac:dyDescent="0.3">
      <c r="B4891" s="16" t="s">
        <v>287</v>
      </c>
      <c r="C4891" s="16" t="s">
        <v>197</v>
      </c>
      <c r="D4891" s="16">
        <v>238</v>
      </c>
      <c r="E4891" s="16" t="s">
        <v>71</v>
      </c>
      <c r="F4891" s="16" t="s">
        <v>146</v>
      </c>
      <c r="G4891" s="87" t="s">
        <v>361</v>
      </c>
      <c r="H4891" s="17">
        <v>59589.972524663164</v>
      </c>
      <c r="I4891" s="48" t="s">
        <v>329</v>
      </c>
    </row>
    <row r="4892" spans="2:9" x14ac:dyDescent="0.3">
      <c r="B4892" s="16" t="s">
        <v>287</v>
      </c>
      <c r="C4892" s="16" t="s">
        <v>197</v>
      </c>
      <c r="D4892" s="16">
        <v>241</v>
      </c>
      <c r="E4892" s="16" t="s">
        <v>72</v>
      </c>
      <c r="F4892" s="16" t="s">
        <v>146</v>
      </c>
      <c r="G4892" s="87" t="s">
        <v>362</v>
      </c>
      <c r="H4892" s="17">
        <v>62882.517075418364</v>
      </c>
      <c r="I4892" s="48" t="s">
        <v>329</v>
      </c>
    </row>
    <row r="4893" spans="2:9" x14ac:dyDescent="0.3">
      <c r="B4893" s="16" t="s">
        <v>287</v>
      </c>
      <c r="C4893" s="16" t="s">
        <v>197</v>
      </c>
      <c r="D4893" s="16">
        <v>242</v>
      </c>
      <c r="E4893" s="16" t="s">
        <v>73</v>
      </c>
      <c r="F4893" s="16" t="s">
        <v>146</v>
      </c>
      <c r="G4893" s="87" t="s">
        <v>363</v>
      </c>
      <c r="H4893" s="17">
        <v>52402.097562848641</v>
      </c>
      <c r="I4893" s="48" t="s">
        <v>329</v>
      </c>
    </row>
    <row r="4894" spans="2:9" x14ac:dyDescent="0.3">
      <c r="B4894" s="16" t="s">
        <v>287</v>
      </c>
      <c r="C4894" s="16" t="s">
        <v>197</v>
      </c>
      <c r="D4894" s="16">
        <v>245</v>
      </c>
      <c r="E4894" s="16" t="s">
        <v>74</v>
      </c>
      <c r="F4894" s="16" t="s">
        <v>146</v>
      </c>
      <c r="G4894" s="87" t="s">
        <v>364</v>
      </c>
      <c r="H4894" s="17">
        <v>45068.046447224238</v>
      </c>
      <c r="I4894" s="48" t="s">
        <v>329</v>
      </c>
    </row>
    <row r="4895" spans="2:9" x14ac:dyDescent="0.3">
      <c r="B4895" s="16" t="s">
        <v>287</v>
      </c>
      <c r="C4895" s="16" t="s">
        <v>197</v>
      </c>
      <c r="D4895" s="16">
        <v>273</v>
      </c>
      <c r="E4895" s="16" t="s">
        <v>75</v>
      </c>
      <c r="F4895" s="16" t="s">
        <v>146</v>
      </c>
      <c r="G4895" s="87" t="s">
        <v>365</v>
      </c>
      <c r="H4895" s="17">
        <v>511245.03638190334</v>
      </c>
      <c r="I4895" s="48" t="s">
        <v>346</v>
      </c>
    </row>
    <row r="4896" spans="2:9" x14ac:dyDescent="0.3">
      <c r="B4896" s="16" t="s">
        <v>287</v>
      </c>
      <c r="C4896" s="16" t="s">
        <v>197</v>
      </c>
      <c r="D4896" s="16">
        <v>284</v>
      </c>
      <c r="E4896" s="16" t="s">
        <v>76</v>
      </c>
      <c r="F4896" s="16" t="s">
        <v>146</v>
      </c>
      <c r="G4896" s="87" t="s">
        <v>366</v>
      </c>
      <c r="H4896" s="17">
        <v>41921.678050278912</v>
      </c>
      <c r="I4896" s="48" t="s">
        <v>329</v>
      </c>
    </row>
    <row r="4897" spans="2:9" x14ac:dyDescent="0.3">
      <c r="B4897" s="16" t="s">
        <v>287</v>
      </c>
      <c r="C4897" s="16" t="s">
        <v>197</v>
      </c>
      <c r="D4897" s="16">
        <v>304</v>
      </c>
      <c r="E4897" s="16" t="s">
        <v>77</v>
      </c>
      <c r="F4897" s="16" t="s">
        <v>165</v>
      </c>
      <c r="G4897" s="87" t="s">
        <v>367</v>
      </c>
      <c r="H4897" s="17">
        <v>1491.1119185291211</v>
      </c>
      <c r="I4897" s="48" t="s">
        <v>368</v>
      </c>
    </row>
    <row r="4898" spans="2:9" x14ac:dyDescent="0.3">
      <c r="B4898" s="16" t="s">
        <v>287</v>
      </c>
      <c r="C4898" s="16" t="s">
        <v>197</v>
      </c>
      <c r="D4898" s="16">
        <v>305</v>
      </c>
      <c r="E4898" s="16" t="s">
        <v>78</v>
      </c>
      <c r="F4898" s="16" t="s">
        <v>165</v>
      </c>
      <c r="G4898" s="87" t="s">
        <v>369</v>
      </c>
      <c r="H4898" s="17">
        <v>10741.705465751824</v>
      </c>
      <c r="I4898" s="48" t="s">
        <v>368</v>
      </c>
    </row>
    <row r="4899" spans="2:9" x14ac:dyDescent="0.3">
      <c r="B4899" s="16" t="s">
        <v>287</v>
      </c>
      <c r="C4899" s="16" t="s">
        <v>197</v>
      </c>
      <c r="D4899" s="20">
        <v>426</v>
      </c>
      <c r="E4899" s="20" t="s">
        <v>79</v>
      </c>
      <c r="F4899" s="20" t="s">
        <v>146</v>
      </c>
      <c r="G4899" s="88" t="s">
        <v>370</v>
      </c>
      <c r="H4899" s="21">
        <v>66457.20292131562</v>
      </c>
      <c r="I4899" s="49" t="s">
        <v>329</v>
      </c>
    </row>
    <row r="4900" spans="2:9" x14ac:dyDescent="0.3">
      <c r="B4900" s="16" t="s">
        <v>298</v>
      </c>
      <c r="C4900" s="16" t="s">
        <v>298</v>
      </c>
      <c r="D4900" s="16">
        <v>4</v>
      </c>
      <c r="E4900" s="16" t="s">
        <v>5</v>
      </c>
      <c r="F4900" s="16" t="s">
        <v>160</v>
      </c>
      <c r="G4900" s="87" t="s">
        <v>326</v>
      </c>
      <c r="H4900" s="17">
        <v>4210.7320322285432</v>
      </c>
      <c r="I4900" s="48" t="s">
        <v>327</v>
      </c>
    </row>
    <row r="4901" spans="2:9" x14ac:dyDescent="0.3">
      <c r="B4901" s="16" t="s">
        <v>298</v>
      </c>
      <c r="C4901" s="16" t="s">
        <v>298</v>
      </c>
      <c r="D4901" s="16">
        <v>17</v>
      </c>
      <c r="E4901" s="16" t="s">
        <v>9</v>
      </c>
      <c r="F4901" s="16" t="s">
        <v>146</v>
      </c>
      <c r="G4901" s="87" t="s">
        <v>328</v>
      </c>
      <c r="H4901" s="17">
        <v>67038.719090246072</v>
      </c>
      <c r="I4901" s="48" t="s">
        <v>329</v>
      </c>
    </row>
    <row r="4902" spans="2:9" x14ac:dyDescent="0.3">
      <c r="B4902" s="16" t="s">
        <v>298</v>
      </c>
      <c r="C4902" s="16" t="s">
        <v>298</v>
      </c>
      <c r="D4902" s="16">
        <v>21</v>
      </c>
      <c r="E4902" s="16" t="s">
        <v>13</v>
      </c>
      <c r="F4902" s="16" t="s">
        <v>146</v>
      </c>
      <c r="G4902" s="87" t="s">
        <v>330</v>
      </c>
      <c r="H4902" s="17">
        <v>77926.39279897594</v>
      </c>
      <c r="I4902" s="48" t="s">
        <v>329</v>
      </c>
    </row>
    <row r="4903" spans="2:9" x14ac:dyDescent="0.3">
      <c r="B4903" s="16" t="s">
        <v>298</v>
      </c>
      <c r="C4903" s="16" t="s">
        <v>298</v>
      </c>
      <c r="D4903" s="16">
        <v>28</v>
      </c>
      <c r="E4903" s="16" t="s">
        <v>17</v>
      </c>
      <c r="F4903" s="16" t="s">
        <v>146</v>
      </c>
      <c r="G4903" s="87" t="s">
        <v>331</v>
      </c>
      <c r="H4903" s="17">
        <v>81769.08488250339</v>
      </c>
      <c r="I4903" s="48" t="s">
        <v>329</v>
      </c>
    </row>
    <row r="4904" spans="2:9" x14ac:dyDescent="0.3">
      <c r="B4904" s="16" t="s">
        <v>298</v>
      </c>
      <c r="C4904" s="16" t="s">
        <v>298</v>
      </c>
      <c r="D4904" s="16">
        <v>29</v>
      </c>
      <c r="E4904" s="16" t="s">
        <v>21</v>
      </c>
      <c r="F4904" s="16" t="s">
        <v>146</v>
      </c>
      <c r="G4904" s="87" t="s">
        <v>332</v>
      </c>
      <c r="H4904" s="17">
        <v>81601.957543594923</v>
      </c>
      <c r="I4904" s="48" t="s">
        <v>329</v>
      </c>
    </row>
    <row r="4905" spans="2:9" x14ac:dyDescent="0.3">
      <c r="B4905" s="16" t="s">
        <v>298</v>
      </c>
      <c r="C4905" s="16" t="s">
        <v>298</v>
      </c>
      <c r="D4905" s="16">
        <v>30</v>
      </c>
      <c r="E4905" s="16" t="s">
        <v>25</v>
      </c>
      <c r="F4905" s="16" t="s">
        <v>146</v>
      </c>
      <c r="G4905" s="87" t="s">
        <v>333</v>
      </c>
      <c r="H4905" s="17">
        <v>81936.212221411843</v>
      </c>
      <c r="I4905" s="48" t="s">
        <v>329</v>
      </c>
    </row>
    <row r="4906" spans="2:9" x14ac:dyDescent="0.3">
      <c r="B4906" s="16" t="s">
        <v>298</v>
      </c>
      <c r="C4906" s="16" t="s">
        <v>298</v>
      </c>
      <c r="D4906" s="16">
        <v>31</v>
      </c>
      <c r="E4906" s="16" t="s">
        <v>29</v>
      </c>
      <c r="F4906" s="16" t="s">
        <v>146</v>
      </c>
      <c r="G4906" s="87" t="s">
        <v>334</v>
      </c>
      <c r="H4906" s="17">
        <v>81601.957543594923</v>
      </c>
      <c r="I4906" s="48" t="s">
        <v>329</v>
      </c>
    </row>
    <row r="4907" spans="2:9" x14ac:dyDescent="0.3">
      <c r="B4907" s="16" t="s">
        <v>298</v>
      </c>
      <c r="C4907" s="16" t="s">
        <v>298</v>
      </c>
      <c r="D4907" s="16">
        <v>39</v>
      </c>
      <c r="E4907" s="16" t="s">
        <v>33</v>
      </c>
      <c r="F4907" s="16" t="s">
        <v>335</v>
      </c>
      <c r="G4907" s="87" t="s">
        <v>336</v>
      </c>
      <c r="H4907" s="17">
        <v>107.00499610157785</v>
      </c>
      <c r="I4907" s="48" t="s">
        <v>337</v>
      </c>
    </row>
    <row r="4908" spans="2:9" x14ac:dyDescent="0.3">
      <c r="B4908" s="16" t="s">
        <v>298</v>
      </c>
      <c r="C4908" s="16" t="s">
        <v>298</v>
      </c>
      <c r="D4908" s="16">
        <v>45</v>
      </c>
      <c r="E4908" s="16" t="s">
        <v>35</v>
      </c>
      <c r="F4908" s="16" t="s">
        <v>160</v>
      </c>
      <c r="G4908" s="87" t="s">
        <v>338</v>
      </c>
      <c r="H4908" s="17">
        <v>9520</v>
      </c>
      <c r="I4908" s="48" t="s">
        <v>327</v>
      </c>
    </row>
    <row r="4909" spans="2:9" x14ac:dyDescent="0.3">
      <c r="B4909" s="16" t="s">
        <v>298</v>
      </c>
      <c r="C4909" s="16" t="s">
        <v>298</v>
      </c>
      <c r="D4909" s="16">
        <v>66</v>
      </c>
      <c r="E4909" s="16" t="s">
        <v>37</v>
      </c>
      <c r="F4909" s="16" t="s">
        <v>160</v>
      </c>
      <c r="G4909" s="87" t="s">
        <v>339</v>
      </c>
      <c r="H4909" s="17">
        <v>4597.6138827154155</v>
      </c>
      <c r="I4909" s="48" t="s">
        <v>327</v>
      </c>
    </row>
    <row r="4910" spans="2:9" x14ac:dyDescent="0.3">
      <c r="B4910" s="16" t="s">
        <v>298</v>
      </c>
      <c r="C4910" s="16" t="s">
        <v>298</v>
      </c>
      <c r="D4910" s="16">
        <v>67</v>
      </c>
      <c r="E4910" s="16" t="s">
        <v>39</v>
      </c>
      <c r="F4910" s="16" t="s">
        <v>160</v>
      </c>
      <c r="G4910" s="87" t="s">
        <v>340</v>
      </c>
      <c r="H4910" s="17">
        <v>4597.6138827154155</v>
      </c>
      <c r="I4910" s="48" t="s">
        <v>327</v>
      </c>
    </row>
    <row r="4911" spans="2:9" x14ac:dyDescent="0.3">
      <c r="B4911" s="16" t="s">
        <v>298</v>
      </c>
      <c r="C4911" s="16" t="s">
        <v>298</v>
      </c>
      <c r="D4911" s="16">
        <v>77</v>
      </c>
      <c r="E4911" s="16" t="s">
        <v>41</v>
      </c>
      <c r="F4911" s="16" t="s">
        <v>160</v>
      </c>
      <c r="G4911" s="87" t="s">
        <v>341</v>
      </c>
      <c r="H4911" s="17">
        <v>1725</v>
      </c>
      <c r="I4911" s="48" t="s">
        <v>342</v>
      </c>
    </row>
    <row r="4912" spans="2:9" x14ac:dyDescent="0.3">
      <c r="B4912" s="16" t="s">
        <v>298</v>
      </c>
      <c r="C4912" s="16" t="s">
        <v>298</v>
      </c>
      <c r="D4912" s="16">
        <v>87</v>
      </c>
      <c r="E4912" s="16" t="s">
        <v>43</v>
      </c>
      <c r="F4912" s="16" t="s">
        <v>160</v>
      </c>
      <c r="G4912" s="87" t="s">
        <v>343</v>
      </c>
      <c r="H4912" s="17">
        <v>3622.9549999999999</v>
      </c>
      <c r="I4912" s="48" t="s">
        <v>342</v>
      </c>
    </row>
    <row r="4913" spans="2:9" x14ac:dyDescent="0.3">
      <c r="B4913" s="16" t="s">
        <v>298</v>
      </c>
      <c r="C4913" s="16" t="s">
        <v>298</v>
      </c>
      <c r="D4913" s="16">
        <v>102</v>
      </c>
      <c r="E4913" s="16" t="s">
        <v>45</v>
      </c>
      <c r="F4913" s="16" t="s">
        <v>160</v>
      </c>
      <c r="G4913" s="87" t="s">
        <v>344</v>
      </c>
      <c r="H4913" s="17">
        <v>692.03008437343181</v>
      </c>
      <c r="I4913" s="48" t="s">
        <v>342</v>
      </c>
    </row>
    <row r="4914" spans="2:9" x14ac:dyDescent="0.3">
      <c r="B4914" s="16" t="s">
        <v>298</v>
      </c>
      <c r="C4914" s="16" t="s">
        <v>298</v>
      </c>
      <c r="D4914" s="16">
        <v>113</v>
      </c>
      <c r="E4914" s="16" t="s">
        <v>47</v>
      </c>
      <c r="F4914" s="16" t="s">
        <v>146</v>
      </c>
      <c r="G4914" s="87" t="s">
        <v>345</v>
      </c>
      <c r="H4914" s="17">
        <v>689724</v>
      </c>
      <c r="I4914" s="48" t="s">
        <v>346</v>
      </c>
    </row>
    <row r="4915" spans="2:9" x14ac:dyDescent="0.3">
      <c r="B4915" s="16" t="s">
        <v>298</v>
      </c>
      <c r="C4915" s="16" t="s">
        <v>298</v>
      </c>
      <c r="D4915" s="16">
        <v>114</v>
      </c>
      <c r="E4915" s="16" t="s">
        <v>49</v>
      </c>
      <c r="F4915" s="16" t="s">
        <v>146</v>
      </c>
      <c r="G4915" s="87" t="s">
        <v>347</v>
      </c>
      <c r="H4915" s="17">
        <v>730184</v>
      </c>
      <c r="I4915" s="48" t="s">
        <v>346</v>
      </c>
    </row>
    <row r="4916" spans="2:9" x14ac:dyDescent="0.3">
      <c r="B4916" s="16" t="s">
        <v>298</v>
      </c>
      <c r="C4916" s="16" t="s">
        <v>298</v>
      </c>
      <c r="D4916" s="16">
        <v>118</v>
      </c>
      <c r="E4916" s="16" t="s">
        <v>51</v>
      </c>
      <c r="F4916" s="16" t="s">
        <v>146</v>
      </c>
      <c r="G4916" s="87" t="s">
        <v>348</v>
      </c>
      <c r="H4916" s="17">
        <v>583071</v>
      </c>
      <c r="I4916" s="48" t="s">
        <v>346</v>
      </c>
    </row>
    <row r="4917" spans="2:9" x14ac:dyDescent="0.3">
      <c r="B4917" s="16" t="s">
        <v>298</v>
      </c>
      <c r="C4917" s="16" t="s">
        <v>298</v>
      </c>
      <c r="D4917" s="16">
        <v>131</v>
      </c>
      <c r="E4917" s="16" t="s">
        <v>53</v>
      </c>
      <c r="F4917" s="16" t="s">
        <v>146</v>
      </c>
      <c r="G4917" s="87" t="s">
        <v>349</v>
      </c>
      <c r="H4917" s="17">
        <v>7926.7463652519828</v>
      </c>
      <c r="I4917" s="48" t="s">
        <v>337</v>
      </c>
    </row>
    <row r="4918" spans="2:9" x14ac:dyDescent="0.3">
      <c r="B4918" s="16" t="s">
        <v>298</v>
      </c>
      <c r="C4918" s="16" t="s">
        <v>298</v>
      </c>
      <c r="D4918" s="16">
        <v>137</v>
      </c>
      <c r="E4918" s="16" t="s">
        <v>55</v>
      </c>
      <c r="F4918" s="16" t="s">
        <v>160</v>
      </c>
      <c r="G4918" s="87" t="s">
        <v>350</v>
      </c>
      <c r="H4918" s="17">
        <v>8284.3754368187456</v>
      </c>
      <c r="I4918" s="48" t="s">
        <v>351</v>
      </c>
    </row>
    <row r="4919" spans="2:9" x14ac:dyDescent="0.3">
      <c r="B4919" s="16" t="s">
        <v>298</v>
      </c>
      <c r="C4919" s="16" t="s">
        <v>298</v>
      </c>
      <c r="D4919" s="16">
        <v>143</v>
      </c>
      <c r="E4919" s="16" t="s">
        <v>57</v>
      </c>
      <c r="F4919" s="16" t="s">
        <v>335</v>
      </c>
      <c r="G4919" s="87" t="s">
        <v>352</v>
      </c>
      <c r="H4919" s="17">
        <v>2688.02</v>
      </c>
      <c r="I4919" s="48" t="s">
        <v>342</v>
      </c>
    </row>
    <row r="4920" spans="2:9" x14ac:dyDescent="0.3">
      <c r="B4920" s="16" t="s">
        <v>298</v>
      </c>
      <c r="C4920" s="16" t="s">
        <v>298</v>
      </c>
      <c r="D4920" s="16">
        <v>155</v>
      </c>
      <c r="E4920" s="16" t="s">
        <v>59</v>
      </c>
      <c r="F4920" s="16" t="s">
        <v>147</v>
      </c>
      <c r="G4920" s="87" t="s">
        <v>353</v>
      </c>
      <c r="H4920" s="17">
        <v>25701.120791038229</v>
      </c>
      <c r="I4920" s="48" t="s">
        <v>354</v>
      </c>
    </row>
    <row r="4921" spans="2:9" x14ac:dyDescent="0.3">
      <c r="B4921" s="16" t="s">
        <v>298</v>
      </c>
      <c r="C4921" s="16" t="s">
        <v>298</v>
      </c>
      <c r="D4921" s="16">
        <v>156</v>
      </c>
      <c r="E4921" s="16" t="s">
        <v>61</v>
      </c>
      <c r="F4921" s="16" t="s">
        <v>147</v>
      </c>
      <c r="G4921" s="87" t="s">
        <v>355</v>
      </c>
      <c r="H4921" s="17">
        <v>13376.968893648824</v>
      </c>
      <c r="I4921" s="48" t="s">
        <v>354</v>
      </c>
    </row>
    <row r="4922" spans="2:9" x14ac:dyDescent="0.3">
      <c r="B4922" s="16" t="s">
        <v>298</v>
      </c>
      <c r="C4922" s="16" t="s">
        <v>298</v>
      </c>
      <c r="D4922" s="16">
        <v>222</v>
      </c>
      <c r="E4922" s="16" t="s">
        <v>63</v>
      </c>
      <c r="F4922" s="16" t="s">
        <v>146</v>
      </c>
      <c r="G4922" s="87" t="s">
        <v>356</v>
      </c>
      <c r="H4922" s="17">
        <v>67411.156418525235</v>
      </c>
      <c r="I4922" s="48" t="s">
        <v>329</v>
      </c>
    </row>
    <row r="4923" spans="2:9" x14ac:dyDescent="0.3">
      <c r="B4923" s="16" t="s">
        <v>298</v>
      </c>
      <c r="C4923" s="16" t="s">
        <v>298</v>
      </c>
      <c r="D4923" s="16">
        <v>224</v>
      </c>
      <c r="E4923" s="16" t="s">
        <v>65</v>
      </c>
      <c r="F4923" s="16" t="s">
        <v>146</v>
      </c>
      <c r="G4923" s="87" t="s">
        <v>357</v>
      </c>
      <c r="H4923" s="17">
        <v>67411.156418525235</v>
      </c>
      <c r="I4923" s="48" t="s">
        <v>329</v>
      </c>
    </row>
    <row r="4924" spans="2:9" x14ac:dyDescent="0.3">
      <c r="B4924" s="16" t="s">
        <v>298</v>
      </c>
      <c r="C4924" s="16" t="s">
        <v>298</v>
      </c>
      <c r="D4924" s="16">
        <v>229</v>
      </c>
      <c r="E4924" s="16" t="s">
        <v>67</v>
      </c>
      <c r="F4924" s="16" t="s">
        <v>146</v>
      </c>
      <c r="G4924" s="87" t="s">
        <v>358</v>
      </c>
      <c r="H4924" s="17">
        <v>32774.484888564744</v>
      </c>
      <c r="I4924" s="48" t="s">
        <v>329</v>
      </c>
    </row>
    <row r="4925" spans="2:9" x14ac:dyDescent="0.3">
      <c r="B4925" s="16" t="s">
        <v>298</v>
      </c>
      <c r="C4925" s="16" t="s">
        <v>298</v>
      </c>
      <c r="D4925" s="16">
        <v>232</v>
      </c>
      <c r="E4925" s="16" t="s">
        <v>69</v>
      </c>
      <c r="F4925" s="16" t="s">
        <v>146</v>
      </c>
      <c r="G4925" s="87" t="s">
        <v>359</v>
      </c>
      <c r="H4925" s="17">
        <v>60497.592904503123</v>
      </c>
      <c r="I4925" s="48" t="s">
        <v>329</v>
      </c>
    </row>
    <row r="4926" spans="2:9" x14ac:dyDescent="0.3">
      <c r="B4926" s="16" t="s">
        <v>298</v>
      </c>
      <c r="C4926" s="16" t="s">
        <v>298</v>
      </c>
      <c r="D4926" s="16">
        <v>237</v>
      </c>
      <c r="E4926" s="16" t="s">
        <v>70</v>
      </c>
      <c r="F4926" s="16" t="s">
        <v>146</v>
      </c>
      <c r="G4926" s="87" t="s">
        <v>360</v>
      </c>
      <c r="H4926" s="17">
        <v>59589.972524663164</v>
      </c>
      <c r="I4926" s="48" t="s">
        <v>329</v>
      </c>
    </row>
    <row r="4927" spans="2:9" x14ac:dyDescent="0.3">
      <c r="B4927" s="16" t="s">
        <v>298</v>
      </c>
      <c r="C4927" s="16" t="s">
        <v>298</v>
      </c>
      <c r="D4927" s="16">
        <v>238</v>
      </c>
      <c r="E4927" s="16" t="s">
        <v>71</v>
      </c>
      <c r="F4927" s="16" t="s">
        <v>146</v>
      </c>
      <c r="G4927" s="87" t="s">
        <v>361</v>
      </c>
      <c r="H4927" s="17">
        <v>59589.972524663164</v>
      </c>
      <c r="I4927" s="48" t="s">
        <v>329</v>
      </c>
    </row>
    <row r="4928" spans="2:9" x14ac:dyDescent="0.3">
      <c r="B4928" s="16" t="s">
        <v>298</v>
      </c>
      <c r="C4928" s="16" t="s">
        <v>298</v>
      </c>
      <c r="D4928" s="16">
        <v>241</v>
      </c>
      <c r="E4928" s="16" t="s">
        <v>72</v>
      </c>
      <c r="F4928" s="16" t="s">
        <v>146</v>
      </c>
      <c r="G4928" s="87" t="s">
        <v>362</v>
      </c>
      <c r="H4928" s="17">
        <v>60090.728596299006</v>
      </c>
      <c r="I4928" s="48" t="s">
        <v>329</v>
      </c>
    </row>
    <row r="4929" spans="2:9" x14ac:dyDescent="0.3">
      <c r="B4929" s="16" t="s">
        <v>298</v>
      </c>
      <c r="C4929" s="16" t="s">
        <v>298</v>
      </c>
      <c r="D4929" s="16">
        <v>242</v>
      </c>
      <c r="E4929" s="16" t="s">
        <v>73</v>
      </c>
      <c r="F4929" s="16" t="s">
        <v>146</v>
      </c>
      <c r="G4929" s="87" t="s">
        <v>363</v>
      </c>
      <c r="H4929" s="17">
        <v>60090.728596299006</v>
      </c>
      <c r="I4929" s="48" t="s">
        <v>329</v>
      </c>
    </row>
    <row r="4930" spans="2:9" x14ac:dyDescent="0.3">
      <c r="B4930" s="16" t="s">
        <v>298</v>
      </c>
      <c r="C4930" s="16" t="s">
        <v>298</v>
      </c>
      <c r="D4930" s="16">
        <v>245</v>
      </c>
      <c r="E4930" s="16" t="s">
        <v>74</v>
      </c>
      <c r="F4930" s="16" t="s">
        <v>146</v>
      </c>
      <c r="G4930" s="87" t="s">
        <v>364</v>
      </c>
      <c r="H4930" s="17">
        <v>37556.705372686876</v>
      </c>
      <c r="I4930" s="48" t="s">
        <v>329</v>
      </c>
    </row>
    <row r="4931" spans="2:9" x14ac:dyDescent="0.3">
      <c r="B4931" s="16" t="s">
        <v>298</v>
      </c>
      <c r="C4931" s="16" t="s">
        <v>298</v>
      </c>
      <c r="D4931" s="16">
        <v>273</v>
      </c>
      <c r="E4931" s="16" t="s">
        <v>75</v>
      </c>
      <c r="F4931" s="16" t="s">
        <v>146</v>
      </c>
      <c r="G4931" s="87" t="s">
        <v>365</v>
      </c>
      <c r="H4931" s="17">
        <v>360512.6423592224</v>
      </c>
      <c r="I4931" s="48" t="s">
        <v>346</v>
      </c>
    </row>
    <row r="4932" spans="2:9" x14ac:dyDescent="0.3">
      <c r="B4932" s="16" t="s">
        <v>298</v>
      </c>
      <c r="C4932" s="16" t="s">
        <v>298</v>
      </c>
      <c r="D4932" s="16">
        <v>284</v>
      </c>
      <c r="E4932" s="16" t="s">
        <v>76</v>
      </c>
      <c r="F4932" s="16" t="s">
        <v>146</v>
      </c>
      <c r="G4932" s="87" t="s">
        <v>366</v>
      </c>
      <c r="H4932" s="17">
        <v>56335.0580590303</v>
      </c>
      <c r="I4932" s="48" t="s">
        <v>329</v>
      </c>
    </row>
    <row r="4933" spans="2:9" x14ac:dyDescent="0.3">
      <c r="B4933" s="16" t="s">
        <v>298</v>
      </c>
      <c r="C4933" s="16" t="s">
        <v>298</v>
      </c>
      <c r="D4933" s="16">
        <v>304</v>
      </c>
      <c r="E4933" s="16" t="s">
        <v>77</v>
      </c>
      <c r="F4933" s="16" t="s">
        <v>165</v>
      </c>
      <c r="G4933" s="87" t="s">
        <v>367</v>
      </c>
      <c r="H4933" s="17">
        <v>1491.1119185291211</v>
      </c>
      <c r="I4933" s="48" t="s">
        <v>368</v>
      </c>
    </row>
    <row r="4934" spans="2:9" x14ac:dyDescent="0.3">
      <c r="B4934" s="16" t="s">
        <v>298</v>
      </c>
      <c r="C4934" s="16" t="s">
        <v>298</v>
      </c>
      <c r="D4934" s="16">
        <v>305</v>
      </c>
      <c r="E4934" s="16" t="s">
        <v>78</v>
      </c>
      <c r="F4934" s="16" t="s">
        <v>165</v>
      </c>
      <c r="G4934" s="87" t="s">
        <v>369</v>
      </c>
      <c r="H4934" s="17">
        <v>10741.705465751824</v>
      </c>
      <c r="I4934" s="48" t="s">
        <v>368</v>
      </c>
    </row>
    <row r="4935" spans="2:9" x14ac:dyDescent="0.3">
      <c r="B4935" s="16" t="s">
        <v>298</v>
      </c>
      <c r="C4935" s="16" t="s">
        <v>298</v>
      </c>
      <c r="D4935" s="20">
        <v>426</v>
      </c>
      <c r="E4935" s="20" t="s">
        <v>79</v>
      </c>
      <c r="F4935" s="20" t="s">
        <v>146</v>
      </c>
      <c r="G4935" s="88" t="s">
        <v>370</v>
      </c>
      <c r="H4935" s="21">
        <v>66457.20292131562</v>
      </c>
      <c r="I4935" s="49" t="s">
        <v>329</v>
      </c>
    </row>
    <row r="4936" spans="2:9" x14ac:dyDescent="0.3">
      <c r="B4936" s="16" t="s">
        <v>299</v>
      </c>
      <c r="C4936" s="16" t="s">
        <v>299</v>
      </c>
      <c r="D4936" s="16">
        <v>4</v>
      </c>
      <c r="E4936" s="16" t="s">
        <v>5</v>
      </c>
      <c r="F4936" s="16" t="s">
        <v>160</v>
      </c>
      <c r="G4936" s="87" t="s">
        <v>326</v>
      </c>
      <c r="H4936" s="17">
        <v>4210.7320322285432</v>
      </c>
      <c r="I4936" s="48" t="s">
        <v>327</v>
      </c>
    </row>
    <row r="4937" spans="2:9" x14ac:dyDescent="0.3">
      <c r="B4937" s="16" t="s">
        <v>299</v>
      </c>
      <c r="C4937" s="16" t="s">
        <v>299</v>
      </c>
      <c r="D4937" s="16">
        <v>17</v>
      </c>
      <c r="E4937" s="16" t="s">
        <v>9</v>
      </c>
      <c r="F4937" s="16" t="s">
        <v>146</v>
      </c>
      <c r="G4937" s="87" t="s">
        <v>328</v>
      </c>
      <c r="H4937" s="17">
        <v>57642.307319133513</v>
      </c>
      <c r="I4937" s="48" t="s">
        <v>329</v>
      </c>
    </row>
    <row r="4938" spans="2:9" x14ac:dyDescent="0.3">
      <c r="B4938" s="16" t="s">
        <v>299</v>
      </c>
      <c r="C4938" s="16" t="s">
        <v>299</v>
      </c>
      <c r="D4938" s="16">
        <v>21</v>
      </c>
      <c r="E4938" s="16" t="s">
        <v>13</v>
      </c>
      <c r="F4938" s="16" t="s">
        <v>146</v>
      </c>
      <c r="G4938" s="87" t="s">
        <v>330</v>
      </c>
      <c r="H4938" s="17">
        <v>70636.219467176168</v>
      </c>
      <c r="I4938" s="48" t="s">
        <v>329</v>
      </c>
    </row>
    <row r="4939" spans="2:9" x14ac:dyDescent="0.3">
      <c r="B4939" s="16" t="s">
        <v>299</v>
      </c>
      <c r="C4939" s="16" t="s">
        <v>299</v>
      </c>
      <c r="D4939" s="16">
        <v>28</v>
      </c>
      <c r="E4939" s="16" t="s">
        <v>17</v>
      </c>
      <c r="F4939" s="16" t="s">
        <v>146</v>
      </c>
      <c r="G4939" s="87" t="s">
        <v>331</v>
      </c>
      <c r="H4939" s="17">
        <v>56594.265367876542</v>
      </c>
      <c r="I4939" s="48" t="s">
        <v>329</v>
      </c>
    </row>
    <row r="4940" spans="2:9" x14ac:dyDescent="0.3">
      <c r="B4940" s="16" t="s">
        <v>299</v>
      </c>
      <c r="C4940" s="16" t="s">
        <v>299</v>
      </c>
      <c r="D4940" s="16">
        <v>29</v>
      </c>
      <c r="E4940" s="16" t="s">
        <v>21</v>
      </c>
      <c r="F4940" s="16" t="s">
        <v>146</v>
      </c>
      <c r="G4940" s="87" t="s">
        <v>332</v>
      </c>
      <c r="H4940" s="17">
        <v>111092.44683323911</v>
      </c>
      <c r="I4940" s="48" t="s">
        <v>329</v>
      </c>
    </row>
    <row r="4941" spans="2:9" x14ac:dyDescent="0.3">
      <c r="B4941" s="16" t="s">
        <v>299</v>
      </c>
      <c r="C4941" s="16" t="s">
        <v>299</v>
      </c>
      <c r="D4941" s="16">
        <v>30</v>
      </c>
      <c r="E4941" s="16" t="s">
        <v>25</v>
      </c>
      <c r="F4941" s="16" t="s">
        <v>146</v>
      </c>
      <c r="G4941" s="87" t="s">
        <v>333</v>
      </c>
      <c r="H4941" s="17">
        <v>75113.410745373752</v>
      </c>
      <c r="I4941" s="48" t="s">
        <v>329</v>
      </c>
    </row>
    <row r="4942" spans="2:9" x14ac:dyDescent="0.3">
      <c r="B4942" s="16" t="s">
        <v>299</v>
      </c>
      <c r="C4942" s="16" t="s">
        <v>299</v>
      </c>
      <c r="D4942" s="16">
        <v>31</v>
      </c>
      <c r="E4942" s="16" t="s">
        <v>29</v>
      </c>
      <c r="F4942" s="16" t="s">
        <v>146</v>
      </c>
      <c r="G4942" s="87" t="s">
        <v>334</v>
      </c>
      <c r="H4942" s="17">
        <v>105852.23707695423</v>
      </c>
      <c r="I4942" s="48" t="s">
        <v>329</v>
      </c>
    </row>
    <row r="4943" spans="2:9" x14ac:dyDescent="0.3">
      <c r="B4943" s="16" t="s">
        <v>299</v>
      </c>
      <c r="C4943" s="16" t="s">
        <v>299</v>
      </c>
      <c r="D4943" s="16">
        <v>39</v>
      </c>
      <c r="E4943" s="16" t="s">
        <v>33</v>
      </c>
      <c r="F4943" s="16" t="s">
        <v>335</v>
      </c>
      <c r="G4943" s="87" t="s">
        <v>336</v>
      </c>
      <c r="H4943" s="17">
        <v>107.00499610157785</v>
      </c>
      <c r="I4943" s="48" t="s">
        <v>337</v>
      </c>
    </row>
    <row r="4944" spans="2:9" x14ac:dyDescent="0.3">
      <c r="B4944" s="16" t="s">
        <v>299</v>
      </c>
      <c r="C4944" s="16" t="s">
        <v>299</v>
      </c>
      <c r="D4944" s="16">
        <v>45</v>
      </c>
      <c r="E4944" s="16" t="s">
        <v>35</v>
      </c>
      <c r="F4944" s="16" t="s">
        <v>160</v>
      </c>
      <c r="G4944" s="87" t="s">
        <v>338</v>
      </c>
      <c r="H4944" s="17">
        <v>9520</v>
      </c>
      <c r="I4944" s="48" t="s">
        <v>327</v>
      </c>
    </row>
    <row r="4945" spans="2:9" x14ac:dyDescent="0.3">
      <c r="B4945" s="16" t="s">
        <v>299</v>
      </c>
      <c r="C4945" s="16" t="s">
        <v>299</v>
      </c>
      <c r="D4945" s="16">
        <v>66</v>
      </c>
      <c r="E4945" s="16" t="s">
        <v>37</v>
      </c>
      <c r="F4945" s="16" t="s">
        <v>160</v>
      </c>
      <c r="G4945" s="87" t="s">
        <v>339</v>
      </c>
      <c r="H4945" s="17">
        <v>4597.6138827154155</v>
      </c>
      <c r="I4945" s="48" t="s">
        <v>327</v>
      </c>
    </row>
    <row r="4946" spans="2:9" x14ac:dyDescent="0.3">
      <c r="B4946" s="16" t="s">
        <v>299</v>
      </c>
      <c r="C4946" s="16" t="s">
        <v>299</v>
      </c>
      <c r="D4946" s="16">
        <v>67</v>
      </c>
      <c r="E4946" s="16" t="s">
        <v>39</v>
      </c>
      <c r="F4946" s="16" t="s">
        <v>160</v>
      </c>
      <c r="G4946" s="87" t="s">
        <v>340</v>
      </c>
      <c r="H4946" s="17">
        <v>4597.6138827154155</v>
      </c>
      <c r="I4946" s="48" t="s">
        <v>327</v>
      </c>
    </row>
    <row r="4947" spans="2:9" x14ac:dyDescent="0.3">
      <c r="B4947" s="16" t="s">
        <v>299</v>
      </c>
      <c r="C4947" s="16" t="s">
        <v>299</v>
      </c>
      <c r="D4947" s="16">
        <v>77</v>
      </c>
      <c r="E4947" s="16" t="s">
        <v>41</v>
      </c>
      <c r="F4947" s="16" t="s">
        <v>160</v>
      </c>
      <c r="G4947" s="87" t="s">
        <v>341</v>
      </c>
      <c r="H4947" s="17">
        <v>1706.6666666666667</v>
      </c>
      <c r="I4947" s="48" t="s">
        <v>342</v>
      </c>
    </row>
    <row r="4948" spans="2:9" x14ac:dyDescent="0.3">
      <c r="B4948" s="16" t="s">
        <v>299</v>
      </c>
      <c r="C4948" s="16" t="s">
        <v>299</v>
      </c>
      <c r="D4948" s="16">
        <v>87</v>
      </c>
      <c r="E4948" s="16" t="s">
        <v>43</v>
      </c>
      <c r="F4948" s="16" t="s">
        <v>160</v>
      </c>
      <c r="G4948" s="87" t="s">
        <v>343</v>
      </c>
      <c r="H4948" s="17">
        <v>3622.9549999999999</v>
      </c>
      <c r="I4948" s="48" t="s">
        <v>342</v>
      </c>
    </row>
    <row r="4949" spans="2:9" x14ac:dyDescent="0.3">
      <c r="B4949" s="16" t="s">
        <v>299</v>
      </c>
      <c r="C4949" s="16" t="s">
        <v>299</v>
      </c>
      <c r="D4949" s="16">
        <v>102</v>
      </c>
      <c r="E4949" s="16" t="s">
        <v>45</v>
      </c>
      <c r="F4949" s="16" t="s">
        <v>160</v>
      </c>
      <c r="G4949" s="87" t="s">
        <v>344</v>
      </c>
      <c r="H4949" s="17">
        <v>841.88871179936882</v>
      </c>
      <c r="I4949" s="48" t="s">
        <v>342</v>
      </c>
    </row>
    <row r="4950" spans="2:9" x14ac:dyDescent="0.3">
      <c r="B4950" s="16" t="s">
        <v>299</v>
      </c>
      <c r="C4950" s="16" t="s">
        <v>299</v>
      </c>
      <c r="D4950" s="16">
        <v>113</v>
      </c>
      <c r="E4950" s="16" t="s">
        <v>47</v>
      </c>
      <c r="F4950" s="16" t="s">
        <v>146</v>
      </c>
      <c r="G4950" s="87" t="s">
        <v>345</v>
      </c>
      <c r="H4950" s="17">
        <v>689724</v>
      </c>
      <c r="I4950" s="48" t="s">
        <v>346</v>
      </c>
    </row>
    <row r="4951" spans="2:9" x14ac:dyDescent="0.3">
      <c r="B4951" s="16" t="s">
        <v>299</v>
      </c>
      <c r="C4951" s="16" t="s">
        <v>299</v>
      </c>
      <c r="D4951" s="16">
        <v>114</v>
      </c>
      <c r="E4951" s="16" t="s">
        <v>49</v>
      </c>
      <c r="F4951" s="16" t="s">
        <v>146</v>
      </c>
      <c r="G4951" s="87" t="s">
        <v>347</v>
      </c>
      <c r="H4951" s="17">
        <v>730184</v>
      </c>
      <c r="I4951" s="48" t="s">
        <v>346</v>
      </c>
    </row>
    <row r="4952" spans="2:9" x14ac:dyDescent="0.3">
      <c r="B4952" s="16" t="s">
        <v>299</v>
      </c>
      <c r="C4952" s="16" t="s">
        <v>299</v>
      </c>
      <c r="D4952" s="16">
        <v>118</v>
      </c>
      <c r="E4952" s="16" t="s">
        <v>51</v>
      </c>
      <c r="F4952" s="16" t="s">
        <v>146</v>
      </c>
      <c r="G4952" s="87" t="s">
        <v>348</v>
      </c>
      <c r="H4952" s="17">
        <v>583071</v>
      </c>
      <c r="I4952" s="48" t="s">
        <v>346</v>
      </c>
    </row>
    <row r="4953" spans="2:9" x14ac:dyDescent="0.3">
      <c r="B4953" s="16" t="s">
        <v>299</v>
      </c>
      <c r="C4953" s="16" t="s">
        <v>299</v>
      </c>
      <c r="D4953" s="16">
        <v>131</v>
      </c>
      <c r="E4953" s="16" t="s">
        <v>53</v>
      </c>
      <c r="F4953" s="16" t="s">
        <v>146</v>
      </c>
      <c r="G4953" s="87" t="s">
        <v>349</v>
      </c>
      <c r="H4953" s="17">
        <v>7926.7463652519828</v>
      </c>
      <c r="I4953" s="48" t="s">
        <v>337</v>
      </c>
    </row>
    <row r="4954" spans="2:9" x14ac:dyDescent="0.3">
      <c r="B4954" s="16" t="s">
        <v>299</v>
      </c>
      <c r="C4954" s="16" t="s">
        <v>299</v>
      </c>
      <c r="D4954" s="16">
        <v>137</v>
      </c>
      <c r="E4954" s="16" t="s">
        <v>55</v>
      </c>
      <c r="F4954" s="16" t="s">
        <v>160</v>
      </c>
      <c r="G4954" s="87" t="s">
        <v>350</v>
      </c>
      <c r="H4954" s="17">
        <v>8284.3754368187456</v>
      </c>
      <c r="I4954" s="48" t="s">
        <v>351</v>
      </c>
    </row>
    <row r="4955" spans="2:9" x14ac:dyDescent="0.3">
      <c r="B4955" s="16" t="s">
        <v>299</v>
      </c>
      <c r="C4955" s="16" t="s">
        <v>299</v>
      </c>
      <c r="D4955" s="16">
        <v>143</v>
      </c>
      <c r="E4955" s="16" t="s">
        <v>57</v>
      </c>
      <c r="F4955" s="16" t="s">
        <v>335</v>
      </c>
      <c r="G4955" s="87" t="s">
        <v>352</v>
      </c>
      <c r="H4955" s="17">
        <v>2688.02</v>
      </c>
      <c r="I4955" s="48" t="s">
        <v>342</v>
      </c>
    </row>
    <row r="4956" spans="2:9" x14ac:dyDescent="0.3">
      <c r="B4956" s="16" t="s">
        <v>299</v>
      </c>
      <c r="C4956" s="16" t="s">
        <v>299</v>
      </c>
      <c r="D4956" s="16">
        <v>155</v>
      </c>
      <c r="E4956" s="16" t="s">
        <v>59</v>
      </c>
      <c r="F4956" s="16" t="s">
        <v>147</v>
      </c>
      <c r="G4956" s="87" t="s">
        <v>353</v>
      </c>
      <c r="H4956" s="17">
        <v>25701.120791038229</v>
      </c>
      <c r="I4956" s="48" t="s">
        <v>354</v>
      </c>
    </row>
    <row r="4957" spans="2:9" x14ac:dyDescent="0.3">
      <c r="B4957" s="16" t="s">
        <v>299</v>
      </c>
      <c r="C4957" s="16" t="s">
        <v>299</v>
      </c>
      <c r="D4957" s="16">
        <v>156</v>
      </c>
      <c r="E4957" s="16" t="s">
        <v>61</v>
      </c>
      <c r="F4957" s="16" t="s">
        <v>147</v>
      </c>
      <c r="G4957" s="87" t="s">
        <v>355</v>
      </c>
      <c r="H4957" s="17">
        <v>13376.968893648824</v>
      </c>
      <c r="I4957" s="48" t="s">
        <v>354</v>
      </c>
    </row>
    <row r="4958" spans="2:9" x14ac:dyDescent="0.3">
      <c r="B4958" s="16" t="s">
        <v>299</v>
      </c>
      <c r="C4958" s="16" t="s">
        <v>299</v>
      </c>
      <c r="D4958" s="16">
        <v>222</v>
      </c>
      <c r="E4958" s="16" t="s">
        <v>63</v>
      </c>
      <c r="F4958" s="16" t="s">
        <v>146</v>
      </c>
      <c r="G4958" s="87" t="s">
        <v>356</v>
      </c>
      <c r="H4958" s="17">
        <v>52510.212105535429</v>
      </c>
      <c r="I4958" s="48" t="s">
        <v>329</v>
      </c>
    </row>
    <row r="4959" spans="2:9" x14ac:dyDescent="0.3">
      <c r="B4959" s="16" t="s">
        <v>299</v>
      </c>
      <c r="C4959" s="16" t="s">
        <v>299</v>
      </c>
      <c r="D4959" s="16">
        <v>224</v>
      </c>
      <c r="E4959" s="16" t="s">
        <v>65</v>
      </c>
      <c r="F4959" s="16" t="s">
        <v>146</v>
      </c>
      <c r="G4959" s="87" t="s">
        <v>357</v>
      </c>
      <c r="H4959" s="17">
        <v>67411.156418525235</v>
      </c>
      <c r="I4959" s="48" t="s">
        <v>329</v>
      </c>
    </row>
    <row r="4960" spans="2:9" x14ac:dyDescent="0.3">
      <c r="B4960" s="16" t="s">
        <v>299</v>
      </c>
      <c r="C4960" s="16" t="s">
        <v>299</v>
      </c>
      <c r="D4960" s="16">
        <v>229</v>
      </c>
      <c r="E4960" s="16" t="s">
        <v>67</v>
      </c>
      <c r="F4960" s="16" t="s">
        <v>146</v>
      </c>
      <c r="G4960" s="87" t="s">
        <v>358</v>
      </c>
      <c r="H4960" s="17">
        <v>62512.157268494579</v>
      </c>
      <c r="I4960" s="48" t="s">
        <v>329</v>
      </c>
    </row>
    <row r="4961" spans="2:9" x14ac:dyDescent="0.3">
      <c r="B4961" s="16" t="s">
        <v>299</v>
      </c>
      <c r="C4961" s="16" t="s">
        <v>299</v>
      </c>
      <c r="D4961" s="16">
        <v>232</v>
      </c>
      <c r="E4961" s="16" t="s">
        <v>69</v>
      </c>
      <c r="F4961" s="16" t="s">
        <v>146</v>
      </c>
      <c r="G4961" s="87" t="s">
        <v>359</v>
      </c>
      <c r="H4961" s="17">
        <v>52402.097562848641</v>
      </c>
      <c r="I4961" s="48" t="s">
        <v>329</v>
      </c>
    </row>
    <row r="4962" spans="2:9" x14ac:dyDescent="0.3">
      <c r="B4962" s="16" t="s">
        <v>299</v>
      </c>
      <c r="C4962" s="16" t="s">
        <v>299</v>
      </c>
      <c r="D4962" s="16">
        <v>237</v>
      </c>
      <c r="E4962" s="16" t="s">
        <v>70</v>
      </c>
      <c r="F4962" s="16" t="s">
        <v>146</v>
      </c>
      <c r="G4962" s="87" t="s">
        <v>360</v>
      </c>
      <c r="H4962" s="17">
        <v>52402.097562848641</v>
      </c>
      <c r="I4962" s="48" t="s">
        <v>329</v>
      </c>
    </row>
    <row r="4963" spans="2:9" x14ac:dyDescent="0.3">
      <c r="B4963" s="16" t="s">
        <v>299</v>
      </c>
      <c r="C4963" s="16" t="s">
        <v>299</v>
      </c>
      <c r="D4963" s="16">
        <v>238</v>
      </c>
      <c r="E4963" s="16" t="s">
        <v>71</v>
      </c>
      <c r="F4963" s="16" t="s">
        <v>146</v>
      </c>
      <c r="G4963" s="87" t="s">
        <v>361</v>
      </c>
      <c r="H4963" s="17">
        <v>59589.972524663164</v>
      </c>
      <c r="I4963" s="48" t="s">
        <v>329</v>
      </c>
    </row>
    <row r="4964" spans="2:9" x14ac:dyDescent="0.3">
      <c r="B4964" s="16" t="s">
        <v>299</v>
      </c>
      <c r="C4964" s="16" t="s">
        <v>299</v>
      </c>
      <c r="D4964" s="16">
        <v>241</v>
      </c>
      <c r="E4964" s="16" t="s">
        <v>72</v>
      </c>
      <c r="F4964" s="16" t="s">
        <v>146</v>
      </c>
      <c r="G4964" s="87" t="s">
        <v>362</v>
      </c>
      <c r="H4964" s="17">
        <v>56594.265367876542</v>
      </c>
      <c r="I4964" s="48" t="s">
        <v>329</v>
      </c>
    </row>
    <row r="4965" spans="2:9" x14ac:dyDescent="0.3">
      <c r="B4965" s="16" t="s">
        <v>299</v>
      </c>
      <c r="C4965" s="16" t="s">
        <v>299</v>
      </c>
      <c r="D4965" s="16">
        <v>242</v>
      </c>
      <c r="E4965" s="16" t="s">
        <v>73</v>
      </c>
      <c r="F4965" s="16" t="s">
        <v>146</v>
      </c>
      <c r="G4965" s="87" t="s">
        <v>363</v>
      </c>
      <c r="H4965" s="17">
        <v>56594.265367876542</v>
      </c>
      <c r="I4965" s="48" t="s">
        <v>329</v>
      </c>
    </row>
    <row r="4966" spans="2:9" x14ac:dyDescent="0.3">
      <c r="B4966" s="16" t="s">
        <v>299</v>
      </c>
      <c r="C4966" s="16" t="s">
        <v>299</v>
      </c>
      <c r="D4966" s="16">
        <v>245</v>
      </c>
      <c r="E4966" s="16" t="s">
        <v>74</v>
      </c>
      <c r="F4966" s="16" t="s">
        <v>146</v>
      </c>
      <c r="G4966" s="87" t="s">
        <v>364</v>
      </c>
      <c r="H4966" s="17">
        <v>52402.097562848641</v>
      </c>
      <c r="I4966" s="48" t="s">
        <v>329</v>
      </c>
    </row>
    <row r="4967" spans="2:9" x14ac:dyDescent="0.3">
      <c r="B4967" s="16" t="s">
        <v>299</v>
      </c>
      <c r="C4967" s="16" t="s">
        <v>299</v>
      </c>
      <c r="D4967" s="16">
        <v>273</v>
      </c>
      <c r="E4967" s="16" t="s">
        <v>75</v>
      </c>
      <c r="F4967" s="16" t="s">
        <v>146</v>
      </c>
      <c r="G4967" s="87" t="s">
        <v>365</v>
      </c>
      <c r="H4967" s="17">
        <v>511245.03638190334</v>
      </c>
      <c r="I4967" s="48" t="s">
        <v>346</v>
      </c>
    </row>
    <row r="4968" spans="2:9" x14ac:dyDescent="0.3">
      <c r="B4968" s="16" t="s">
        <v>299</v>
      </c>
      <c r="C4968" s="16" t="s">
        <v>299</v>
      </c>
      <c r="D4968" s="16">
        <v>284</v>
      </c>
      <c r="E4968" s="16" t="s">
        <v>76</v>
      </c>
      <c r="F4968" s="16" t="s">
        <v>146</v>
      </c>
      <c r="G4968" s="87" t="s">
        <v>366</v>
      </c>
      <c r="H4968" s="17">
        <v>56335.0580590303</v>
      </c>
      <c r="I4968" s="48" t="s">
        <v>329</v>
      </c>
    </row>
    <row r="4969" spans="2:9" x14ac:dyDescent="0.3">
      <c r="B4969" s="16" t="s">
        <v>299</v>
      </c>
      <c r="C4969" s="16" t="s">
        <v>299</v>
      </c>
      <c r="D4969" s="16">
        <v>304</v>
      </c>
      <c r="E4969" s="16" t="s">
        <v>77</v>
      </c>
      <c r="F4969" s="16" t="s">
        <v>165</v>
      </c>
      <c r="G4969" s="87" t="s">
        <v>367</v>
      </c>
      <c r="H4969" s="17">
        <v>1491.1119185291211</v>
      </c>
      <c r="I4969" s="48" t="s">
        <v>368</v>
      </c>
    </row>
    <row r="4970" spans="2:9" x14ac:dyDescent="0.3">
      <c r="B4970" s="16" t="s">
        <v>299</v>
      </c>
      <c r="C4970" s="16" t="s">
        <v>299</v>
      </c>
      <c r="D4970" s="16">
        <v>305</v>
      </c>
      <c r="E4970" s="16" t="s">
        <v>78</v>
      </c>
      <c r="F4970" s="16" t="s">
        <v>165</v>
      </c>
      <c r="G4970" s="87" t="s">
        <v>369</v>
      </c>
      <c r="H4970" s="17">
        <v>10741.705465751824</v>
      </c>
      <c r="I4970" s="48" t="s">
        <v>368</v>
      </c>
    </row>
    <row r="4971" spans="2:9" x14ac:dyDescent="0.3">
      <c r="B4971" s="16" t="s">
        <v>299</v>
      </c>
      <c r="C4971" s="16" t="s">
        <v>299</v>
      </c>
      <c r="D4971" s="20">
        <v>426</v>
      </c>
      <c r="E4971" s="20" t="s">
        <v>79</v>
      </c>
      <c r="F4971" s="20" t="s">
        <v>146</v>
      </c>
      <c r="G4971" s="88" t="s">
        <v>370</v>
      </c>
      <c r="H4971" s="21">
        <v>66457.20292131562</v>
      </c>
      <c r="I4971" s="49" t="s">
        <v>329</v>
      </c>
    </row>
    <row r="4972" spans="2:9" x14ac:dyDescent="0.3">
      <c r="B4972" s="16" t="s">
        <v>285</v>
      </c>
      <c r="C4972" s="16" t="s">
        <v>285</v>
      </c>
      <c r="D4972" s="16">
        <v>4</v>
      </c>
      <c r="E4972" s="16" t="s">
        <v>5</v>
      </c>
      <c r="F4972" s="16" t="s">
        <v>160</v>
      </c>
      <c r="G4972" s="87" t="s">
        <v>326</v>
      </c>
      <c r="H4972" s="17">
        <v>4210.7320322285432</v>
      </c>
      <c r="I4972" s="48" t="s">
        <v>327</v>
      </c>
    </row>
    <row r="4973" spans="2:9" x14ac:dyDescent="0.3">
      <c r="B4973" s="16" t="s">
        <v>285</v>
      </c>
      <c r="C4973" s="16" t="s">
        <v>285</v>
      </c>
      <c r="D4973" s="16">
        <v>17</v>
      </c>
      <c r="E4973" s="16" t="s">
        <v>9</v>
      </c>
      <c r="F4973" s="16" t="s">
        <v>146</v>
      </c>
      <c r="G4973" s="87" t="s">
        <v>328</v>
      </c>
      <c r="H4973" s="17">
        <v>67038.719090246072</v>
      </c>
      <c r="I4973" s="48" t="s">
        <v>329</v>
      </c>
    </row>
    <row r="4974" spans="2:9" x14ac:dyDescent="0.3">
      <c r="B4974" s="16" t="s">
        <v>285</v>
      </c>
      <c r="C4974" s="16" t="s">
        <v>285</v>
      </c>
      <c r="D4974" s="16">
        <v>21</v>
      </c>
      <c r="E4974" s="16" t="s">
        <v>13</v>
      </c>
      <c r="F4974" s="16" t="s">
        <v>146</v>
      </c>
      <c r="G4974" s="87" t="s">
        <v>330</v>
      </c>
      <c r="H4974" s="17">
        <v>77926.39279897594</v>
      </c>
      <c r="I4974" s="48" t="s">
        <v>329</v>
      </c>
    </row>
    <row r="4975" spans="2:9" x14ac:dyDescent="0.3">
      <c r="B4975" s="16" t="s">
        <v>285</v>
      </c>
      <c r="C4975" s="16" t="s">
        <v>285</v>
      </c>
      <c r="D4975" s="16">
        <v>28</v>
      </c>
      <c r="E4975" s="16" t="s">
        <v>17</v>
      </c>
      <c r="F4975" s="16" t="s">
        <v>146</v>
      </c>
      <c r="G4975" s="87" t="s">
        <v>331</v>
      </c>
      <c r="H4975" s="17">
        <v>81769.08488250339</v>
      </c>
      <c r="I4975" s="48" t="s">
        <v>329</v>
      </c>
    </row>
    <row r="4976" spans="2:9" x14ac:dyDescent="0.3">
      <c r="B4976" s="16" t="s">
        <v>285</v>
      </c>
      <c r="C4976" s="16" t="s">
        <v>285</v>
      </c>
      <c r="D4976" s="16">
        <v>29</v>
      </c>
      <c r="E4976" s="16" t="s">
        <v>21</v>
      </c>
      <c r="F4976" s="16" t="s">
        <v>146</v>
      </c>
      <c r="G4976" s="87" t="s">
        <v>332</v>
      </c>
      <c r="H4976" s="17">
        <v>81601.957543594923</v>
      </c>
      <c r="I4976" s="48" t="s">
        <v>329</v>
      </c>
    </row>
    <row r="4977" spans="2:9" x14ac:dyDescent="0.3">
      <c r="B4977" s="16" t="s">
        <v>285</v>
      </c>
      <c r="C4977" s="16" t="s">
        <v>285</v>
      </c>
      <c r="D4977" s="16">
        <v>30</v>
      </c>
      <c r="E4977" s="16" t="s">
        <v>25</v>
      </c>
      <c r="F4977" s="16" t="s">
        <v>146</v>
      </c>
      <c r="G4977" s="87" t="s">
        <v>333</v>
      </c>
      <c r="H4977" s="17">
        <v>81936.212221411843</v>
      </c>
      <c r="I4977" s="48" t="s">
        <v>329</v>
      </c>
    </row>
    <row r="4978" spans="2:9" x14ac:dyDescent="0.3">
      <c r="B4978" s="16" t="s">
        <v>285</v>
      </c>
      <c r="C4978" s="16" t="s">
        <v>285</v>
      </c>
      <c r="D4978" s="16">
        <v>31</v>
      </c>
      <c r="E4978" s="16" t="s">
        <v>29</v>
      </c>
      <c r="F4978" s="16" t="s">
        <v>146</v>
      </c>
      <c r="G4978" s="87" t="s">
        <v>334</v>
      </c>
      <c r="H4978" s="17">
        <v>81601.957543594923</v>
      </c>
      <c r="I4978" s="48" t="s">
        <v>329</v>
      </c>
    </row>
    <row r="4979" spans="2:9" x14ac:dyDescent="0.3">
      <c r="B4979" s="16" t="s">
        <v>285</v>
      </c>
      <c r="C4979" s="16" t="s">
        <v>285</v>
      </c>
      <c r="D4979" s="16">
        <v>39</v>
      </c>
      <c r="E4979" s="16" t="s">
        <v>33</v>
      </c>
      <c r="F4979" s="16" t="s">
        <v>335</v>
      </c>
      <c r="G4979" s="87" t="s">
        <v>336</v>
      </c>
      <c r="H4979" s="17">
        <v>107.00499610157785</v>
      </c>
      <c r="I4979" s="48" t="s">
        <v>337</v>
      </c>
    </row>
    <row r="4980" spans="2:9" x14ac:dyDescent="0.3">
      <c r="B4980" s="16" t="s">
        <v>285</v>
      </c>
      <c r="C4980" s="16" t="s">
        <v>285</v>
      </c>
      <c r="D4980" s="16">
        <v>45</v>
      </c>
      <c r="E4980" s="16" t="s">
        <v>35</v>
      </c>
      <c r="F4980" s="16" t="s">
        <v>160</v>
      </c>
      <c r="G4980" s="87" t="s">
        <v>338</v>
      </c>
      <c r="H4980" s="17">
        <v>9520</v>
      </c>
      <c r="I4980" s="48" t="s">
        <v>327</v>
      </c>
    </row>
    <row r="4981" spans="2:9" x14ac:dyDescent="0.3">
      <c r="B4981" s="16" t="s">
        <v>285</v>
      </c>
      <c r="C4981" s="16" t="s">
        <v>285</v>
      </c>
      <c r="D4981" s="16">
        <v>66</v>
      </c>
      <c r="E4981" s="16" t="s">
        <v>37</v>
      </c>
      <c r="F4981" s="16" t="s">
        <v>160</v>
      </c>
      <c r="G4981" s="87" t="s">
        <v>339</v>
      </c>
      <c r="H4981" s="17">
        <v>4597.6138827154155</v>
      </c>
      <c r="I4981" s="48" t="s">
        <v>327</v>
      </c>
    </row>
    <row r="4982" spans="2:9" x14ac:dyDescent="0.3">
      <c r="B4982" s="16" t="s">
        <v>285</v>
      </c>
      <c r="C4982" s="16" t="s">
        <v>285</v>
      </c>
      <c r="D4982" s="16">
        <v>67</v>
      </c>
      <c r="E4982" s="16" t="s">
        <v>39</v>
      </c>
      <c r="F4982" s="16" t="s">
        <v>160</v>
      </c>
      <c r="G4982" s="87" t="s">
        <v>340</v>
      </c>
      <c r="H4982" s="17">
        <v>4597.6138827154155</v>
      </c>
      <c r="I4982" s="48" t="s">
        <v>327</v>
      </c>
    </row>
    <row r="4983" spans="2:9" x14ac:dyDescent="0.3">
      <c r="B4983" s="16" t="s">
        <v>285</v>
      </c>
      <c r="C4983" s="16" t="s">
        <v>285</v>
      </c>
      <c r="D4983" s="16">
        <v>77</v>
      </c>
      <c r="E4983" s="16" t="s">
        <v>41</v>
      </c>
      <c r="F4983" s="16" t="s">
        <v>160</v>
      </c>
      <c r="G4983" s="87" t="s">
        <v>341</v>
      </c>
      <c r="H4983" s="17">
        <v>1725</v>
      </c>
      <c r="I4983" s="48" t="s">
        <v>342</v>
      </c>
    </row>
    <row r="4984" spans="2:9" x14ac:dyDescent="0.3">
      <c r="B4984" s="16" t="s">
        <v>285</v>
      </c>
      <c r="C4984" s="16" t="s">
        <v>285</v>
      </c>
      <c r="D4984" s="16">
        <v>87</v>
      </c>
      <c r="E4984" s="16" t="s">
        <v>43</v>
      </c>
      <c r="F4984" s="16" t="s">
        <v>160</v>
      </c>
      <c r="G4984" s="87" t="s">
        <v>343</v>
      </c>
      <c r="H4984" s="17">
        <v>3622.9549999999999</v>
      </c>
      <c r="I4984" s="48" t="s">
        <v>342</v>
      </c>
    </row>
    <row r="4985" spans="2:9" x14ac:dyDescent="0.3">
      <c r="B4985" s="16" t="s">
        <v>285</v>
      </c>
      <c r="C4985" s="16" t="s">
        <v>285</v>
      </c>
      <c r="D4985" s="16">
        <v>102</v>
      </c>
      <c r="E4985" s="16" t="s">
        <v>45</v>
      </c>
      <c r="F4985" s="16" t="s">
        <v>160</v>
      </c>
      <c r="G4985" s="87" t="s">
        <v>344</v>
      </c>
      <c r="H4985" s="17">
        <v>969.81680838248531</v>
      </c>
      <c r="I4985" s="48" t="s">
        <v>342</v>
      </c>
    </row>
    <row r="4986" spans="2:9" x14ac:dyDescent="0.3">
      <c r="B4986" s="16" t="s">
        <v>285</v>
      </c>
      <c r="C4986" s="16" t="s">
        <v>285</v>
      </c>
      <c r="D4986" s="16">
        <v>113</v>
      </c>
      <c r="E4986" s="16" t="s">
        <v>47</v>
      </c>
      <c r="F4986" s="16" t="s">
        <v>146</v>
      </c>
      <c r="G4986" s="87" t="s">
        <v>345</v>
      </c>
      <c r="H4986" s="17">
        <v>689724</v>
      </c>
      <c r="I4986" s="48" t="s">
        <v>346</v>
      </c>
    </row>
    <row r="4987" spans="2:9" x14ac:dyDescent="0.3">
      <c r="B4987" s="16" t="s">
        <v>285</v>
      </c>
      <c r="C4987" s="16" t="s">
        <v>285</v>
      </c>
      <c r="D4987" s="16">
        <v>114</v>
      </c>
      <c r="E4987" s="16" t="s">
        <v>49</v>
      </c>
      <c r="F4987" s="16" t="s">
        <v>146</v>
      </c>
      <c r="G4987" s="87" t="s">
        <v>347</v>
      </c>
      <c r="H4987" s="17">
        <v>730184</v>
      </c>
      <c r="I4987" s="48" t="s">
        <v>346</v>
      </c>
    </row>
    <row r="4988" spans="2:9" x14ac:dyDescent="0.3">
      <c r="B4988" s="16" t="s">
        <v>285</v>
      </c>
      <c r="C4988" s="16" t="s">
        <v>285</v>
      </c>
      <c r="D4988" s="16">
        <v>118</v>
      </c>
      <c r="E4988" s="16" t="s">
        <v>51</v>
      </c>
      <c r="F4988" s="16" t="s">
        <v>146</v>
      </c>
      <c r="G4988" s="87" t="s">
        <v>348</v>
      </c>
      <c r="H4988" s="17">
        <v>583071</v>
      </c>
      <c r="I4988" s="48" t="s">
        <v>346</v>
      </c>
    </row>
    <row r="4989" spans="2:9" x14ac:dyDescent="0.3">
      <c r="B4989" s="16" t="s">
        <v>285</v>
      </c>
      <c r="C4989" s="16" t="s">
        <v>285</v>
      </c>
      <c r="D4989" s="16">
        <v>131</v>
      </c>
      <c r="E4989" s="16" t="s">
        <v>53</v>
      </c>
      <c r="F4989" s="16" t="s">
        <v>146</v>
      </c>
      <c r="G4989" s="87" t="s">
        <v>349</v>
      </c>
      <c r="H4989" s="17">
        <v>7926.7463652519828</v>
      </c>
      <c r="I4989" s="48" t="s">
        <v>337</v>
      </c>
    </row>
    <row r="4990" spans="2:9" x14ac:dyDescent="0.3">
      <c r="B4990" s="16" t="s">
        <v>285</v>
      </c>
      <c r="C4990" s="16" t="s">
        <v>285</v>
      </c>
      <c r="D4990" s="16">
        <v>137</v>
      </c>
      <c r="E4990" s="16" t="s">
        <v>55</v>
      </c>
      <c r="F4990" s="16" t="s">
        <v>160</v>
      </c>
      <c r="G4990" s="87" t="s">
        <v>350</v>
      </c>
      <c r="H4990" s="17">
        <v>8284.3754368187456</v>
      </c>
      <c r="I4990" s="48" t="s">
        <v>351</v>
      </c>
    </row>
    <row r="4991" spans="2:9" x14ac:dyDescent="0.3">
      <c r="B4991" s="16" t="s">
        <v>285</v>
      </c>
      <c r="C4991" s="16" t="s">
        <v>285</v>
      </c>
      <c r="D4991" s="16">
        <v>143</v>
      </c>
      <c r="E4991" s="16" t="s">
        <v>57</v>
      </c>
      <c r="F4991" s="16" t="s">
        <v>335</v>
      </c>
      <c r="G4991" s="87" t="s">
        <v>352</v>
      </c>
      <c r="H4991" s="17">
        <v>2688.02</v>
      </c>
      <c r="I4991" s="48" t="s">
        <v>342</v>
      </c>
    </row>
    <row r="4992" spans="2:9" x14ac:dyDescent="0.3">
      <c r="B4992" s="16" t="s">
        <v>285</v>
      </c>
      <c r="C4992" s="16" t="s">
        <v>285</v>
      </c>
      <c r="D4992" s="16">
        <v>155</v>
      </c>
      <c r="E4992" s="16" t="s">
        <v>59</v>
      </c>
      <c r="F4992" s="16" t="s">
        <v>147</v>
      </c>
      <c r="G4992" s="87" t="s">
        <v>353</v>
      </c>
      <c r="H4992" s="17">
        <v>25701.120791038229</v>
      </c>
      <c r="I4992" s="48" t="s">
        <v>354</v>
      </c>
    </row>
    <row r="4993" spans="2:9" x14ac:dyDescent="0.3">
      <c r="B4993" s="16" t="s">
        <v>285</v>
      </c>
      <c r="C4993" s="16" t="s">
        <v>285</v>
      </c>
      <c r="D4993" s="16">
        <v>156</v>
      </c>
      <c r="E4993" s="16" t="s">
        <v>61</v>
      </c>
      <c r="F4993" s="16" t="s">
        <v>147</v>
      </c>
      <c r="G4993" s="87" t="s">
        <v>355</v>
      </c>
      <c r="H4993" s="17">
        <v>13376.968893648824</v>
      </c>
      <c r="I4993" s="48" t="s">
        <v>354</v>
      </c>
    </row>
    <row r="4994" spans="2:9" x14ac:dyDescent="0.3">
      <c r="B4994" s="16" t="s">
        <v>285</v>
      </c>
      <c r="C4994" s="16" t="s">
        <v>285</v>
      </c>
      <c r="D4994" s="16">
        <v>222</v>
      </c>
      <c r="E4994" s="16" t="s">
        <v>63</v>
      </c>
      <c r="F4994" s="16" t="s">
        <v>146</v>
      </c>
      <c r="G4994" s="87" t="s">
        <v>356</v>
      </c>
      <c r="H4994" s="17">
        <v>67411.156418525235</v>
      </c>
      <c r="I4994" s="48" t="s">
        <v>329</v>
      </c>
    </row>
    <row r="4995" spans="2:9" x14ac:dyDescent="0.3">
      <c r="B4995" s="16" t="s">
        <v>285</v>
      </c>
      <c r="C4995" s="16" t="s">
        <v>285</v>
      </c>
      <c r="D4995" s="16">
        <v>224</v>
      </c>
      <c r="E4995" s="16" t="s">
        <v>65</v>
      </c>
      <c r="F4995" s="16" t="s">
        <v>146</v>
      </c>
      <c r="G4995" s="87" t="s">
        <v>357</v>
      </c>
      <c r="H4995" s="17">
        <v>67411.156418525235</v>
      </c>
      <c r="I4995" s="48" t="s">
        <v>329</v>
      </c>
    </row>
    <row r="4996" spans="2:9" x14ac:dyDescent="0.3">
      <c r="B4996" s="16" t="s">
        <v>285</v>
      </c>
      <c r="C4996" s="16" t="s">
        <v>285</v>
      </c>
      <c r="D4996" s="16">
        <v>229</v>
      </c>
      <c r="E4996" s="16" t="s">
        <v>67</v>
      </c>
      <c r="F4996" s="16" t="s">
        <v>146</v>
      </c>
      <c r="G4996" s="87" t="s">
        <v>358</v>
      </c>
      <c r="H4996" s="17">
        <v>32774.484888564744</v>
      </c>
      <c r="I4996" s="48" t="s">
        <v>329</v>
      </c>
    </row>
    <row r="4997" spans="2:9" x14ac:dyDescent="0.3">
      <c r="B4997" s="16" t="s">
        <v>285</v>
      </c>
      <c r="C4997" s="16" t="s">
        <v>285</v>
      </c>
      <c r="D4997" s="16">
        <v>232</v>
      </c>
      <c r="E4997" s="16" t="s">
        <v>69</v>
      </c>
      <c r="F4997" s="16" t="s">
        <v>146</v>
      </c>
      <c r="G4997" s="87" t="s">
        <v>359</v>
      </c>
      <c r="H4997" s="17">
        <v>60497.592904503123</v>
      </c>
      <c r="I4997" s="48" t="s">
        <v>329</v>
      </c>
    </row>
    <row r="4998" spans="2:9" x14ac:dyDescent="0.3">
      <c r="B4998" s="16" t="s">
        <v>285</v>
      </c>
      <c r="C4998" s="16" t="s">
        <v>285</v>
      </c>
      <c r="D4998" s="16">
        <v>237</v>
      </c>
      <c r="E4998" s="16" t="s">
        <v>70</v>
      </c>
      <c r="F4998" s="16" t="s">
        <v>146</v>
      </c>
      <c r="G4998" s="87" t="s">
        <v>360</v>
      </c>
      <c r="H4998" s="17">
        <v>59589.972524663164</v>
      </c>
      <c r="I4998" s="48" t="s">
        <v>329</v>
      </c>
    </row>
    <row r="4999" spans="2:9" x14ac:dyDescent="0.3">
      <c r="B4999" s="16" t="s">
        <v>285</v>
      </c>
      <c r="C4999" s="16" t="s">
        <v>285</v>
      </c>
      <c r="D4999" s="16">
        <v>238</v>
      </c>
      <c r="E4999" s="16" t="s">
        <v>71</v>
      </c>
      <c r="F4999" s="16" t="s">
        <v>146</v>
      </c>
      <c r="G4999" s="87" t="s">
        <v>361</v>
      </c>
      <c r="H4999" s="17">
        <v>59589.972524663164</v>
      </c>
      <c r="I4999" s="48" t="s">
        <v>329</v>
      </c>
    </row>
    <row r="5000" spans="2:9" x14ac:dyDescent="0.3">
      <c r="B5000" s="16" t="s">
        <v>285</v>
      </c>
      <c r="C5000" s="16" t="s">
        <v>285</v>
      </c>
      <c r="D5000" s="16">
        <v>241</v>
      </c>
      <c r="E5000" s="16" t="s">
        <v>72</v>
      </c>
      <c r="F5000" s="16" t="s">
        <v>146</v>
      </c>
      <c r="G5000" s="87" t="s">
        <v>362</v>
      </c>
      <c r="H5000" s="17">
        <v>60090.728596299006</v>
      </c>
      <c r="I5000" s="48" t="s">
        <v>329</v>
      </c>
    </row>
    <row r="5001" spans="2:9" x14ac:dyDescent="0.3">
      <c r="B5001" s="16" t="s">
        <v>285</v>
      </c>
      <c r="C5001" s="16" t="s">
        <v>285</v>
      </c>
      <c r="D5001" s="16">
        <v>242</v>
      </c>
      <c r="E5001" s="16" t="s">
        <v>73</v>
      </c>
      <c r="F5001" s="16" t="s">
        <v>146</v>
      </c>
      <c r="G5001" s="87" t="s">
        <v>363</v>
      </c>
      <c r="H5001" s="17">
        <v>60090.728596299006</v>
      </c>
      <c r="I5001" s="48" t="s">
        <v>329</v>
      </c>
    </row>
    <row r="5002" spans="2:9" x14ac:dyDescent="0.3">
      <c r="B5002" s="16" t="s">
        <v>285</v>
      </c>
      <c r="C5002" s="16" t="s">
        <v>285</v>
      </c>
      <c r="D5002" s="16">
        <v>245</v>
      </c>
      <c r="E5002" s="16" t="s">
        <v>74</v>
      </c>
      <c r="F5002" s="16" t="s">
        <v>146</v>
      </c>
      <c r="G5002" s="87" t="s">
        <v>364</v>
      </c>
      <c r="H5002" s="17">
        <v>37556.705372686876</v>
      </c>
      <c r="I5002" s="48" t="s">
        <v>329</v>
      </c>
    </row>
    <row r="5003" spans="2:9" x14ac:dyDescent="0.3">
      <c r="B5003" s="16" t="s">
        <v>285</v>
      </c>
      <c r="C5003" s="16" t="s">
        <v>285</v>
      </c>
      <c r="D5003" s="16">
        <v>273</v>
      </c>
      <c r="E5003" s="16" t="s">
        <v>75</v>
      </c>
      <c r="F5003" s="16" t="s">
        <v>146</v>
      </c>
      <c r="G5003" s="87" t="s">
        <v>365</v>
      </c>
      <c r="H5003" s="17">
        <v>360512.6423592224</v>
      </c>
      <c r="I5003" s="48" t="s">
        <v>346</v>
      </c>
    </row>
    <row r="5004" spans="2:9" x14ac:dyDescent="0.3">
      <c r="B5004" s="16" t="s">
        <v>285</v>
      </c>
      <c r="C5004" s="16" t="s">
        <v>285</v>
      </c>
      <c r="D5004" s="16">
        <v>284</v>
      </c>
      <c r="E5004" s="16" t="s">
        <v>76</v>
      </c>
      <c r="F5004" s="16" t="s">
        <v>146</v>
      </c>
      <c r="G5004" s="87" t="s">
        <v>366</v>
      </c>
      <c r="H5004" s="17">
        <v>56335.0580590303</v>
      </c>
      <c r="I5004" s="48" t="s">
        <v>329</v>
      </c>
    </row>
    <row r="5005" spans="2:9" x14ac:dyDescent="0.3">
      <c r="B5005" s="16" t="s">
        <v>285</v>
      </c>
      <c r="C5005" s="16" t="s">
        <v>285</v>
      </c>
      <c r="D5005" s="16">
        <v>304</v>
      </c>
      <c r="E5005" s="16" t="s">
        <v>77</v>
      </c>
      <c r="F5005" s="16" t="s">
        <v>165</v>
      </c>
      <c r="G5005" s="87" t="s">
        <v>367</v>
      </c>
      <c r="H5005" s="17">
        <v>1491.1119185291211</v>
      </c>
      <c r="I5005" s="48" t="s">
        <v>368</v>
      </c>
    </row>
    <row r="5006" spans="2:9" x14ac:dyDescent="0.3">
      <c r="B5006" s="16" t="s">
        <v>285</v>
      </c>
      <c r="C5006" s="16" t="s">
        <v>285</v>
      </c>
      <c r="D5006" s="16">
        <v>305</v>
      </c>
      <c r="E5006" s="16" t="s">
        <v>78</v>
      </c>
      <c r="F5006" s="16" t="s">
        <v>165</v>
      </c>
      <c r="G5006" s="87" t="s">
        <v>369</v>
      </c>
      <c r="H5006" s="17">
        <v>10741.705465751824</v>
      </c>
      <c r="I5006" s="48" t="s">
        <v>368</v>
      </c>
    </row>
    <row r="5007" spans="2:9" x14ac:dyDescent="0.3">
      <c r="B5007" s="16" t="s">
        <v>285</v>
      </c>
      <c r="C5007" s="16" t="s">
        <v>285</v>
      </c>
      <c r="D5007" s="20">
        <v>426</v>
      </c>
      <c r="E5007" s="20" t="s">
        <v>79</v>
      </c>
      <c r="F5007" s="20" t="s">
        <v>146</v>
      </c>
      <c r="G5007" s="88" t="s">
        <v>370</v>
      </c>
      <c r="H5007" s="21">
        <v>66457.20292131562</v>
      </c>
      <c r="I5007" s="49" t="s">
        <v>329</v>
      </c>
    </row>
    <row r="5008" spans="2:9" x14ac:dyDescent="0.3">
      <c r="B5008" s="16" t="s">
        <v>286</v>
      </c>
      <c r="C5008" s="16" t="s">
        <v>286</v>
      </c>
      <c r="D5008" s="16">
        <v>4</v>
      </c>
      <c r="E5008" s="16" t="s">
        <v>5</v>
      </c>
      <c r="F5008" s="16" t="s">
        <v>160</v>
      </c>
      <c r="G5008" s="87" t="s">
        <v>326</v>
      </c>
      <c r="H5008" s="17">
        <v>4210.7320322285432</v>
      </c>
      <c r="I5008" s="48" t="s">
        <v>327</v>
      </c>
    </row>
    <row r="5009" spans="2:9" x14ac:dyDescent="0.3">
      <c r="B5009" s="16" t="s">
        <v>286</v>
      </c>
      <c r="C5009" s="16" t="s">
        <v>286</v>
      </c>
      <c r="D5009" s="16">
        <v>17</v>
      </c>
      <c r="E5009" s="16" t="s">
        <v>9</v>
      </c>
      <c r="F5009" s="16" t="s">
        <v>146</v>
      </c>
      <c r="G5009" s="87" t="s">
        <v>328</v>
      </c>
      <c r="H5009" s="17">
        <v>89384.958786994743</v>
      </c>
      <c r="I5009" s="48" t="s">
        <v>329</v>
      </c>
    </row>
    <row r="5010" spans="2:9" x14ac:dyDescent="0.3">
      <c r="B5010" s="16" t="s">
        <v>286</v>
      </c>
      <c r="C5010" s="16" t="s">
        <v>286</v>
      </c>
      <c r="D5010" s="16">
        <v>21</v>
      </c>
      <c r="E5010" s="16" t="s">
        <v>13</v>
      </c>
      <c r="F5010" s="16" t="s">
        <v>146</v>
      </c>
      <c r="G5010" s="87" t="s">
        <v>330</v>
      </c>
      <c r="H5010" s="17">
        <v>81043.448510934992</v>
      </c>
      <c r="I5010" s="48" t="s">
        <v>329</v>
      </c>
    </row>
    <row r="5011" spans="2:9" x14ac:dyDescent="0.3">
      <c r="B5011" s="16" t="s">
        <v>286</v>
      </c>
      <c r="C5011" s="16" t="s">
        <v>286</v>
      </c>
      <c r="D5011" s="16">
        <v>28</v>
      </c>
      <c r="E5011" s="16" t="s">
        <v>17</v>
      </c>
      <c r="F5011" s="16" t="s">
        <v>146</v>
      </c>
      <c r="G5011" s="87" t="s">
        <v>331</v>
      </c>
      <c r="H5011" s="17">
        <v>81769.08488250339</v>
      </c>
      <c r="I5011" s="48" t="s">
        <v>329</v>
      </c>
    </row>
    <row r="5012" spans="2:9" x14ac:dyDescent="0.3">
      <c r="B5012" s="16" t="s">
        <v>286</v>
      </c>
      <c r="C5012" s="16" t="s">
        <v>286</v>
      </c>
      <c r="D5012" s="16">
        <v>29</v>
      </c>
      <c r="E5012" s="16" t="s">
        <v>21</v>
      </c>
      <c r="F5012" s="16" t="s">
        <v>146</v>
      </c>
      <c r="G5012" s="87" t="s">
        <v>332</v>
      </c>
      <c r="H5012" s="17">
        <v>81601.957543594923</v>
      </c>
      <c r="I5012" s="48" t="s">
        <v>329</v>
      </c>
    </row>
    <row r="5013" spans="2:9" x14ac:dyDescent="0.3">
      <c r="B5013" s="16" t="s">
        <v>286</v>
      </c>
      <c r="C5013" s="16" t="s">
        <v>286</v>
      </c>
      <c r="D5013" s="16">
        <v>30</v>
      </c>
      <c r="E5013" s="16" t="s">
        <v>25</v>
      </c>
      <c r="F5013" s="16" t="s">
        <v>146</v>
      </c>
      <c r="G5013" s="87" t="s">
        <v>333</v>
      </c>
      <c r="H5013" s="17">
        <v>81936.212221411843</v>
      </c>
      <c r="I5013" s="48" t="s">
        <v>329</v>
      </c>
    </row>
    <row r="5014" spans="2:9" x14ac:dyDescent="0.3">
      <c r="B5014" s="16" t="s">
        <v>286</v>
      </c>
      <c r="C5014" s="16" t="s">
        <v>286</v>
      </c>
      <c r="D5014" s="16">
        <v>31</v>
      </c>
      <c r="E5014" s="16" t="s">
        <v>29</v>
      </c>
      <c r="F5014" s="16" t="s">
        <v>146</v>
      </c>
      <c r="G5014" s="87" t="s">
        <v>334</v>
      </c>
      <c r="H5014" s="17">
        <v>81601.957543594923</v>
      </c>
      <c r="I5014" s="48" t="s">
        <v>329</v>
      </c>
    </row>
    <row r="5015" spans="2:9" x14ac:dyDescent="0.3">
      <c r="B5015" s="16" t="s">
        <v>286</v>
      </c>
      <c r="C5015" s="16" t="s">
        <v>286</v>
      </c>
      <c r="D5015" s="16">
        <v>39</v>
      </c>
      <c r="E5015" s="16" t="s">
        <v>33</v>
      </c>
      <c r="F5015" s="16" t="s">
        <v>335</v>
      </c>
      <c r="G5015" s="87" t="s">
        <v>336</v>
      </c>
      <c r="H5015" s="17">
        <v>107.00499610157785</v>
      </c>
      <c r="I5015" s="48" t="s">
        <v>337</v>
      </c>
    </row>
    <row r="5016" spans="2:9" x14ac:dyDescent="0.3">
      <c r="B5016" s="16" t="s">
        <v>286</v>
      </c>
      <c r="C5016" s="16" t="s">
        <v>286</v>
      </c>
      <c r="D5016" s="16">
        <v>45</v>
      </c>
      <c r="E5016" s="16" t="s">
        <v>35</v>
      </c>
      <c r="F5016" s="16" t="s">
        <v>160</v>
      </c>
      <c r="G5016" s="87" t="s">
        <v>338</v>
      </c>
      <c r="H5016" s="17">
        <v>9520</v>
      </c>
      <c r="I5016" s="48" t="s">
        <v>327</v>
      </c>
    </row>
    <row r="5017" spans="2:9" x14ac:dyDescent="0.3">
      <c r="B5017" s="16" t="s">
        <v>286</v>
      </c>
      <c r="C5017" s="16" t="s">
        <v>286</v>
      </c>
      <c r="D5017" s="16">
        <v>66</v>
      </c>
      <c r="E5017" s="16" t="s">
        <v>37</v>
      </c>
      <c r="F5017" s="16" t="s">
        <v>160</v>
      </c>
      <c r="G5017" s="87" t="s">
        <v>339</v>
      </c>
      <c r="H5017" s="17">
        <v>4597.6138827154155</v>
      </c>
      <c r="I5017" s="48" t="s">
        <v>327</v>
      </c>
    </row>
    <row r="5018" spans="2:9" x14ac:dyDescent="0.3">
      <c r="B5018" s="16" t="s">
        <v>286</v>
      </c>
      <c r="C5018" s="16" t="s">
        <v>286</v>
      </c>
      <c r="D5018" s="16">
        <v>67</v>
      </c>
      <c r="E5018" s="16" t="s">
        <v>39</v>
      </c>
      <c r="F5018" s="16" t="s">
        <v>160</v>
      </c>
      <c r="G5018" s="87" t="s">
        <v>340</v>
      </c>
      <c r="H5018" s="17">
        <v>4597.6138827154155</v>
      </c>
      <c r="I5018" s="48" t="s">
        <v>327</v>
      </c>
    </row>
    <row r="5019" spans="2:9" x14ac:dyDescent="0.3">
      <c r="B5019" s="16" t="s">
        <v>286</v>
      </c>
      <c r="C5019" s="16" t="s">
        <v>286</v>
      </c>
      <c r="D5019" s="16">
        <v>77</v>
      </c>
      <c r="E5019" s="16" t="s">
        <v>41</v>
      </c>
      <c r="F5019" s="16" t="s">
        <v>160</v>
      </c>
      <c r="G5019" s="87" t="s">
        <v>341</v>
      </c>
      <c r="H5019" s="17">
        <v>1725</v>
      </c>
      <c r="I5019" s="48" t="s">
        <v>342</v>
      </c>
    </row>
    <row r="5020" spans="2:9" x14ac:dyDescent="0.3">
      <c r="B5020" s="16" t="s">
        <v>286</v>
      </c>
      <c r="C5020" s="16" t="s">
        <v>286</v>
      </c>
      <c r="D5020" s="16">
        <v>87</v>
      </c>
      <c r="E5020" s="16" t="s">
        <v>43</v>
      </c>
      <c r="F5020" s="16" t="s">
        <v>160</v>
      </c>
      <c r="G5020" s="87" t="s">
        <v>343</v>
      </c>
      <c r="H5020" s="17">
        <v>3622.9549999999999</v>
      </c>
      <c r="I5020" s="48" t="s">
        <v>342</v>
      </c>
    </row>
    <row r="5021" spans="2:9" x14ac:dyDescent="0.3">
      <c r="B5021" s="16" t="s">
        <v>286</v>
      </c>
      <c r="C5021" s="16" t="s">
        <v>286</v>
      </c>
      <c r="D5021" s="16">
        <v>102</v>
      </c>
      <c r="E5021" s="16" t="s">
        <v>45</v>
      </c>
      <c r="F5021" s="16" t="s">
        <v>160</v>
      </c>
      <c r="G5021" s="87" t="s">
        <v>344</v>
      </c>
      <c r="H5021" s="17">
        <v>718.83406651465623</v>
      </c>
      <c r="I5021" s="48" t="s">
        <v>342</v>
      </c>
    </row>
    <row r="5022" spans="2:9" x14ac:dyDescent="0.3">
      <c r="B5022" s="16" t="s">
        <v>286</v>
      </c>
      <c r="C5022" s="16" t="s">
        <v>286</v>
      </c>
      <c r="D5022" s="16">
        <v>113</v>
      </c>
      <c r="E5022" s="16" t="s">
        <v>47</v>
      </c>
      <c r="F5022" s="16" t="s">
        <v>146</v>
      </c>
      <c r="G5022" s="87" t="s">
        <v>345</v>
      </c>
      <c r="H5022" s="17">
        <v>689724</v>
      </c>
      <c r="I5022" s="48" t="s">
        <v>346</v>
      </c>
    </row>
    <row r="5023" spans="2:9" x14ac:dyDescent="0.3">
      <c r="B5023" s="16" t="s">
        <v>286</v>
      </c>
      <c r="C5023" s="16" t="s">
        <v>286</v>
      </c>
      <c r="D5023" s="16">
        <v>114</v>
      </c>
      <c r="E5023" s="16" t="s">
        <v>49</v>
      </c>
      <c r="F5023" s="16" t="s">
        <v>146</v>
      </c>
      <c r="G5023" s="87" t="s">
        <v>347</v>
      </c>
      <c r="H5023" s="17">
        <v>730184</v>
      </c>
      <c r="I5023" s="48" t="s">
        <v>346</v>
      </c>
    </row>
    <row r="5024" spans="2:9" x14ac:dyDescent="0.3">
      <c r="B5024" s="16" t="s">
        <v>286</v>
      </c>
      <c r="C5024" s="16" t="s">
        <v>286</v>
      </c>
      <c r="D5024" s="16">
        <v>118</v>
      </c>
      <c r="E5024" s="16" t="s">
        <v>51</v>
      </c>
      <c r="F5024" s="16" t="s">
        <v>146</v>
      </c>
      <c r="G5024" s="87" t="s">
        <v>348</v>
      </c>
      <c r="H5024" s="17">
        <v>583071</v>
      </c>
      <c r="I5024" s="48" t="s">
        <v>346</v>
      </c>
    </row>
    <row r="5025" spans="2:9" x14ac:dyDescent="0.3">
      <c r="B5025" s="16" t="s">
        <v>286</v>
      </c>
      <c r="C5025" s="16" t="s">
        <v>286</v>
      </c>
      <c r="D5025" s="16">
        <v>131</v>
      </c>
      <c r="E5025" s="16" t="s">
        <v>53</v>
      </c>
      <c r="F5025" s="16" t="s">
        <v>146</v>
      </c>
      <c r="G5025" s="87" t="s">
        <v>349</v>
      </c>
      <c r="H5025" s="17">
        <v>7926.7463652519828</v>
      </c>
      <c r="I5025" s="48" t="s">
        <v>337</v>
      </c>
    </row>
    <row r="5026" spans="2:9" x14ac:dyDescent="0.3">
      <c r="B5026" s="16" t="s">
        <v>286</v>
      </c>
      <c r="C5026" s="16" t="s">
        <v>286</v>
      </c>
      <c r="D5026" s="16">
        <v>137</v>
      </c>
      <c r="E5026" s="16" t="s">
        <v>55</v>
      </c>
      <c r="F5026" s="16" t="s">
        <v>160</v>
      </c>
      <c r="G5026" s="87" t="s">
        <v>350</v>
      </c>
      <c r="H5026" s="17">
        <v>8284.3754368187456</v>
      </c>
      <c r="I5026" s="48" t="s">
        <v>351</v>
      </c>
    </row>
    <row r="5027" spans="2:9" x14ac:dyDescent="0.3">
      <c r="B5027" s="16" t="s">
        <v>286</v>
      </c>
      <c r="C5027" s="16" t="s">
        <v>286</v>
      </c>
      <c r="D5027" s="16">
        <v>143</v>
      </c>
      <c r="E5027" s="16" t="s">
        <v>57</v>
      </c>
      <c r="F5027" s="16" t="s">
        <v>335</v>
      </c>
      <c r="G5027" s="87" t="s">
        <v>352</v>
      </c>
      <c r="H5027" s="17">
        <v>2688.02</v>
      </c>
      <c r="I5027" s="48" t="s">
        <v>342</v>
      </c>
    </row>
    <row r="5028" spans="2:9" x14ac:dyDescent="0.3">
      <c r="B5028" s="16" t="s">
        <v>286</v>
      </c>
      <c r="C5028" s="16" t="s">
        <v>286</v>
      </c>
      <c r="D5028" s="16">
        <v>155</v>
      </c>
      <c r="E5028" s="16" t="s">
        <v>59</v>
      </c>
      <c r="F5028" s="16" t="s">
        <v>147</v>
      </c>
      <c r="G5028" s="87" t="s">
        <v>353</v>
      </c>
      <c r="H5028" s="17">
        <v>27857.537721023658</v>
      </c>
      <c r="I5028" s="48" t="s">
        <v>354</v>
      </c>
    </row>
    <row r="5029" spans="2:9" x14ac:dyDescent="0.3">
      <c r="B5029" s="16" t="s">
        <v>286</v>
      </c>
      <c r="C5029" s="16" t="s">
        <v>286</v>
      </c>
      <c r="D5029" s="16">
        <v>156</v>
      </c>
      <c r="E5029" s="16" t="s">
        <v>61</v>
      </c>
      <c r="F5029" s="16" t="s">
        <v>147</v>
      </c>
      <c r="G5029" s="87" t="s">
        <v>355</v>
      </c>
      <c r="H5029" s="17">
        <v>11496.761599152622</v>
      </c>
      <c r="I5029" s="48" t="s">
        <v>354</v>
      </c>
    </row>
    <row r="5030" spans="2:9" x14ac:dyDescent="0.3">
      <c r="B5030" s="16" t="s">
        <v>286</v>
      </c>
      <c r="C5030" s="16" t="s">
        <v>286</v>
      </c>
      <c r="D5030" s="16">
        <v>222</v>
      </c>
      <c r="E5030" s="16" t="s">
        <v>63</v>
      </c>
      <c r="F5030" s="16" t="s">
        <v>146</v>
      </c>
      <c r="G5030" s="87" t="s">
        <v>356</v>
      </c>
      <c r="H5030" s="17">
        <v>67411.156418525235</v>
      </c>
      <c r="I5030" s="48" t="s">
        <v>329</v>
      </c>
    </row>
    <row r="5031" spans="2:9" x14ac:dyDescent="0.3">
      <c r="B5031" s="16" t="s">
        <v>286</v>
      </c>
      <c r="C5031" s="16" t="s">
        <v>286</v>
      </c>
      <c r="D5031" s="16">
        <v>224</v>
      </c>
      <c r="E5031" s="16" t="s">
        <v>65</v>
      </c>
      <c r="F5031" s="16" t="s">
        <v>146</v>
      </c>
      <c r="G5031" s="87" t="s">
        <v>357</v>
      </c>
      <c r="H5031" s="17">
        <v>67411.156418525235</v>
      </c>
      <c r="I5031" s="48" t="s">
        <v>329</v>
      </c>
    </row>
    <row r="5032" spans="2:9" x14ac:dyDescent="0.3">
      <c r="B5032" s="16" t="s">
        <v>286</v>
      </c>
      <c r="C5032" s="16" t="s">
        <v>286</v>
      </c>
      <c r="D5032" s="16">
        <v>229</v>
      </c>
      <c r="E5032" s="16" t="s">
        <v>67</v>
      </c>
      <c r="F5032" s="16" t="s">
        <v>146</v>
      </c>
      <c r="G5032" s="87" t="s">
        <v>358</v>
      </c>
      <c r="H5032" s="17">
        <v>32774.484888564744</v>
      </c>
      <c r="I5032" s="48" t="s">
        <v>329</v>
      </c>
    </row>
    <row r="5033" spans="2:9" x14ac:dyDescent="0.3">
      <c r="B5033" s="16" t="s">
        <v>286</v>
      </c>
      <c r="C5033" s="16" t="s">
        <v>286</v>
      </c>
      <c r="D5033" s="16">
        <v>232</v>
      </c>
      <c r="E5033" s="16" t="s">
        <v>69</v>
      </c>
      <c r="F5033" s="16" t="s">
        <v>146</v>
      </c>
      <c r="G5033" s="87" t="s">
        <v>359</v>
      </c>
      <c r="H5033" s="17">
        <v>60497.592904503123</v>
      </c>
      <c r="I5033" s="48" t="s">
        <v>329</v>
      </c>
    </row>
    <row r="5034" spans="2:9" x14ac:dyDescent="0.3">
      <c r="B5034" s="16" t="s">
        <v>286</v>
      </c>
      <c r="C5034" s="16" t="s">
        <v>286</v>
      </c>
      <c r="D5034" s="16">
        <v>237</v>
      </c>
      <c r="E5034" s="16" t="s">
        <v>70</v>
      </c>
      <c r="F5034" s="16" t="s">
        <v>146</v>
      </c>
      <c r="G5034" s="87" t="s">
        <v>360</v>
      </c>
      <c r="H5034" s="17">
        <v>59589.972524663164</v>
      </c>
      <c r="I5034" s="48" t="s">
        <v>329</v>
      </c>
    </row>
    <row r="5035" spans="2:9" x14ac:dyDescent="0.3">
      <c r="B5035" s="16" t="s">
        <v>286</v>
      </c>
      <c r="C5035" s="16" t="s">
        <v>286</v>
      </c>
      <c r="D5035" s="16">
        <v>238</v>
      </c>
      <c r="E5035" s="16" t="s">
        <v>71</v>
      </c>
      <c r="F5035" s="16" t="s">
        <v>146</v>
      </c>
      <c r="G5035" s="87" t="s">
        <v>361</v>
      </c>
      <c r="H5035" s="17">
        <v>59589.972524663164</v>
      </c>
      <c r="I5035" s="48" t="s">
        <v>329</v>
      </c>
    </row>
    <row r="5036" spans="2:9" x14ac:dyDescent="0.3">
      <c r="B5036" s="16" t="s">
        <v>286</v>
      </c>
      <c r="C5036" s="16" t="s">
        <v>286</v>
      </c>
      <c r="D5036" s="16">
        <v>241</v>
      </c>
      <c r="E5036" s="16" t="s">
        <v>72</v>
      </c>
      <c r="F5036" s="16" t="s">
        <v>146</v>
      </c>
      <c r="G5036" s="87" t="s">
        <v>362</v>
      </c>
      <c r="H5036" s="17">
        <v>60090.728596299006</v>
      </c>
      <c r="I5036" s="48" t="s">
        <v>329</v>
      </c>
    </row>
    <row r="5037" spans="2:9" x14ac:dyDescent="0.3">
      <c r="B5037" s="16" t="s">
        <v>286</v>
      </c>
      <c r="C5037" s="16" t="s">
        <v>286</v>
      </c>
      <c r="D5037" s="16">
        <v>242</v>
      </c>
      <c r="E5037" s="16" t="s">
        <v>73</v>
      </c>
      <c r="F5037" s="16" t="s">
        <v>146</v>
      </c>
      <c r="G5037" s="87" t="s">
        <v>363</v>
      </c>
      <c r="H5037" s="17">
        <v>60090.728596299006</v>
      </c>
      <c r="I5037" s="48" t="s">
        <v>329</v>
      </c>
    </row>
    <row r="5038" spans="2:9" x14ac:dyDescent="0.3">
      <c r="B5038" s="16" t="s">
        <v>286</v>
      </c>
      <c r="C5038" s="16" t="s">
        <v>286</v>
      </c>
      <c r="D5038" s="16">
        <v>245</v>
      </c>
      <c r="E5038" s="16" t="s">
        <v>74</v>
      </c>
      <c r="F5038" s="16" t="s">
        <v>146</v>
      </c>
      <c r="G5038" s="87" t="s">
        <v>364</v>
      </c>
      <c r="H5038" s="17">
        <v>37556.705372686876</v>
      </c>
      <c r="I5038" s="48" t="s">
        <v>329</v>
      </c>
    </row>
    <row r="5039" spans="2:9" x14ac:dyDescent="0.3">
      <c r="B5039" s="16" t="s">
        <v>286</v>
      </c>
      <c r="C5039" s="16" t="s">
        <v>286</v>
      </c>
      <c r="D5039" s="16">
        <v>273</v>
      </c>
      <c r="E5039" s="16" t="s">
        <v>75</v>
      </c>
      <c r="F5039" s="16" t="s">
        <v>146</v>
      </c>
      <c r="G5039" s="87" t="s">
        <v>365</v>
      </c>
      <c r="H5039" s="17">
        <v>360512.6423592224</v>
      </c>
      <c r="I5039" s="48" t="s">
        <v>346</v>
      </c>
    </row>
    <row r="5040" spans="2:9" x14ac:dyDescent="0.3">
      <c r="B5040" s="16" t="s">
        <v>286</v>
      </c>
      <c r="C5040" s="16" t="s">
        <v>286</v>
      </c>
      <c r="D5040" s="16">
        <v>284</v>
      </c>
      <c r="E5040" s="16" t="s">
        <v>76</v>
      </c>
      <c r="F5040" s="16" t="s">
        <v>146</v>
      </c>
      <c r="G5040" s="87" t="s">
        <v>366</v>
      </c>
      <c r="H5040" s="17">
        <v>56335.0580590303</v>
      </c>
      <c r="I5040" s="48" t="s">
        <v>329</v>
      </c>
    </row>
    <row r="5041" spans="2:9" x14ac:dyDescent="0.3">
      <c r="B5041" s="16" t="s">
        <v>286</v>
      </c>
      <c r="C5041" s="16" t="s">
        <v>286</v>
      </c>
      <c r="D5041" s="16">
        <v>304</v>
      </c>
      <c r="E5041" s="16" t="s">
        <v>77</v>
      </c>
      <c r="F5041" s="16" t="s">
        <v>165</v>
      </c>
      <c r="G5041" s="87" t="s">
        <v>367</v>
      </c>
      <c r="H5041" s="17">
        <v>1491.1119185291211</v>
      </c>
      <c r="I5041" s="48" t="s">
        <v>368</v>
      </c>
    </row>
    <row r="5042" spans="2:9" x14ac:dyDescent="0.3">
      <c r="B5042" s="16" t="s">
        <v>286</v>
      </c>
      <c r="C5042" s="16" t="s">
        <v>286</v>
      </c>
      <c r="D5042" s="16">
        <v>305</v>
      </c>
      <c r="E5042" s="16" t="s">
        <v>78</v>
      </c>
      <c r="F5042" s="16" t="s">
        <v>165</v>
      </c>
      <c r="G5042" s="87" t="s">
        <v>369</v>
      </c>
      <c r="H5042" s="17">
        <v>10741.705465751824</v>
      </c>
      <c r="I5042" s="48" t="s">
        <v>368</v>
      </c>
    </row>
    <row r="5043" spans="2:9" x14ac:dyDescent="0.3">
      <c r="B5043" s="16" t="s">
        <v>286</v>
      </c>
      <c r="C5043" s="16" t="s">
        <v>286</v>
      </c>
      <c r="D5043" s="20">
        <v>426</v>
      </c>
      <c r="E5043" s="20" t="s">
        <v>79</v>
      </c>
      <c r="F5043" s="20" t="s">
        <v>146</v>
      </c>
      <c r="G5043" s="88" t="s">
        <v>370</v>
      </c>
      <c r="H5043" s="21">
        <v>66457.20292131562</v>
      </c>
      <c r="I5043" s="49" t="s">
        <v>329</v>
      </c>
    </row>
  </sheetData>
  <mergeCells count="1">
    <mergeCell ref="B2:I2"/>
  </mergeCells>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A604B-CD3E-417D-8D48-CE6DCE97D91E}">
  <sheetPr codeName="Hoja2"/>
  <dimension ref="A1:D40"/>
  <sheetViews>
    <sheetView workbookViewId="0"/>
  </sheetViews>
  <sheetFormatPr baseColWidth="10" defaultRowHeight="14.4" x14ac:dyDescent="0.3"/>
  <cols>
    <col min="1" max="1" width="21.44140625" customWidth="1"/>
    <col min="2" max="2" width="15.21875" customWidth="1"/>
    <col min="3" max="3" width="18" customWidth="1"/>
    <col min="4" max="4" width="17.21875" customWidth="1"/>
    <col min="5" max="5" width="13.109375" customWidth="1"/>
    <col min="8" max="8" width="14.88671875" bestFit="1" customWidth="1"/>
    <col min="10" max="10" width="23.44140625" bestFit="1" customWidth="1"/>
  </cols>
  <sheetData>
    <row r="1" spans="1:4" x14ac:dyDescent="0.3">
      <c r="A1" t="s">
        <v>0</v>
      </c>
      <c r="B1" t="s">
        <v>1</v>
      </c>
      <c r="C1" t="s">
        <v>2</v>
      </c>
      <c r="D1" t="s">
        <v>3</v>
      </c>
    </row>
    <row r="2" spans="1:4" x14ac:dyDescent="0.3">
      <c r="A2" t="s">
        <v>4</v>
      </c>
      <c r="B2" t="s">
        <v>37</v>
      </c>
      <c r="C2" t="s">
        <v>6</v>
      </c>
      <c r="D2" t="s">
        <v>15</v>
      </c>
    </row>
    <row r="3" spans="1:4" x14ac:dyDescent="0.3">
      <c r="A3" t="s">
        <v>8</v>
      </c>
      <c r="B3" t="s">
        <v>39</v>
      </c>
      <c r="C3" t="s">
        <v>10</v>
      </c>
      <c r="D3" t="s">
        <v>19</v>
      </c>
    </row>
    <row r="4" spans="1:4" x14ac:dyDescent="0.3">
      <c r="A4" t="s">
        <v>12</v>
      </c>
      <c r="B4" t="s">
        <v>41</v>
      </c>
      <c r="C4" t="s">
        <v>323</v>
      </c>
      <c r="D4" t="s">
        <v>27</v>
      </c>
    </row>
    <row r="5" spans="1:4" x14ac:dyDescent="0.3">
      <c r="A5" t="s">
        <v>16</v>
      </c>
      <c r="B5" t="s">
        <v>77</v>
      </c>
      <c r="C5" t="s">
        <v>14</v>
      </c>
      <c r="D5" t="s">
        <v>23</v>
      </c>
    </row>
    <row r="6" spans="1:4" x14ac:dyDescent="0.3">
      <c r="A6" t="s">
        <v>20</v>
      </c>
      <c r="B6" t="s">
        <v>53</v>
      </c>
      <c r="C6" t="s">
        <v>18</v>
      </c>
      <c r="D6" t="s">
        <v>31</v>
      </c>
    </row>
    <row r="7" spans="1:4" x14ac:dyDescent="0.3">
      <c r="A7" t="s">
        <v>24</v>
      </c>
      <c r="B7" t="s">
        <v>72</v>
      </c>
      <c r="C7" t="s">
        <v>22</v>
      </c>
      <c r="D7" t="s">
        <v>11</v>
      </c>
    </row>
    <row r="8" spans="1:4" x14ac:dyDescent="0.3">
      <c r="A8" t="s">
        <v>28</v>
      </c>
      <c r="B8" t="s">
        <v>73</v>
      </c>
      <c r="C8" t="s">
        <v>26</v>
      </c>
      <c r="D8" t="s">
        <v>7</v>
      </c>
    </row>
    <row r="9" spans="1:4" x14ac:dyDescent="0.3">
      <c r="A9" t="s">
        <v>32</v>
      </c>
      <c r="B9" t="s">
        <v>63</v>
      </c>
      <c r="C9" t="s">
        <v>38</v>
      </c>
    </row>
    <row r="10" spans="1:4" x14ac:dyDescent="0.3">
      <c r="B10" t="s">
        <v>65</v>
      </c>
      <c r="C10" t="s">
        <v>36</v>
      </c>
    </row>
    <row r="11" spans="1:4" x14ac:dyDescent="0.3">
      <c r="B11" t="s">
        <v>69</v>
      </c>
      <c r="C11" t="s">
        <v>34</v>
      </c>
    </row>
    <row r="12" spans="1:4" x14ac:dyDescent="0.3">
      <c r="B12" t="s">
        <v>70</v>
      </c>
      <c r="C12" t="s">
        <v>30</v>
      </c>
    </row>
    <row r="13" spans="1:4" x14ac:dyDescent="0.3">
      <c r="B13" t="s">
        <v>71</v>
      </c>
      <c r="C13" t="s">
        <v>40</v>
      </c>
    </row>
    <row r="14" spans="1:4" x14ac:dyDescent="0.3">
      <c r="B14" t="s">
        <v>67</v>
      </c>
      <c r="C14" t="s">
        <v>42</v>
      </c>
    </row>
    <row r="15" spans="1:4" x14ac:dyDescent="0.3">
      <c r="B15" t="s">
        <v>74</v>
      </c>
      <c r="C15" t="s">
        <v>44</v>
      </c>
    </row>
    <row r="16" spans="1:4" x14ac:dyDescent="0.3">
      <c r="B16" t="s">
        <v>75</v>
      </c>
      <c r="C16" t="s">
        <v>46</v>
      </c>
    </row>
    <row r="17" spans="2:3" x14ac:dyDescent="0.3">
      <c r="B17" t="s">
        <v>76</v>
      </c>
      <c r="C17" t="s">
        <v>48</v>
      </c>
    </row>
    <row r="18" spans="2:3" x14ac:dyDescent="0.3">
      <c r="B18" t="s">
        <v>78</v>
      </c>
      <c r="C18" t="s">
        <v>50</v>
      </c>
    </row>
    <row r="19" spans="2:3" x14ac:dyDescent="0.3">
      <c r="B19" t="s">
        <v>5</v>
      </c>
      <c r="C19" t="s">
        <v>52</v>
      </c>
    </row>
    <row r="20" spans="2:3" x14ac:dyDescent="0.3">
      <c r="B20" t="s">
        <v>79</v>
      </c>
      <c r="C20" t="s">
        <v>54</v>
      </c>
    </row>
    <row r="21" spans="2:3" x14ac:dyDescent="0.3">
      <c r="B21" t="s">
        <v>9</v>
      </c>
      <c r="C21" t="s">
        <v>56</v>
      </c>
    </row>
    <row r="22" spans="2:3" x14ac:dyDescent="0.3">
      <c r="B22" t="s">
        <v>13</v>
      </c>
      <c r="C22" t="s">
        <v>58</v>
      </c>
    </row>
    <row r="23" spans="2:3" x14ac:dyDescent="0.3">
      <c r="B23" t="s">
        <v>17</v>
      </c>
      <c r="C23" t="s">
        <v>60</v>
      </c>
    </row>
    <row r="24" spans="2:3" x14ac:dyDescent="0.3">
      <c r="B24" t="s">
        <v>21</v>
      </c>
      <c r="C24" t="s">
        <v>62</v>
      </c>
    </row>
    <row r="25" spans="2:3" x14ac:dyDescent="0.3">
      <c r="B25" t="s">
        <v>25</v>
      </c>
      <c r="C25" t="s">
        <v>64</v>
      </c>
    </row>
    <row r="26" spans="2:3" x14ac:dyDescent="0.3">
      <c r="B26" t="s">
        <v>29</v>
      </c>
      <c r="C26" t="s">
        <v>66</v>
      </c>
    </row>
    <row r="27" spans="2:3" x14ac:dyDescent="0.3">
      <c r="B27" t="s">
        <v>33</v>
      </c>
      <c r="C27" t="s">
        <v>68</v>
      </c>
    </row>
    <row r="28" spans="2:3" x14ac:dyDescent="0.3">
      <c r="B28" t="s">
        <v>55</v>
      </c>
    </row>
    <row r="29" spans="2:3" x14ac:dyDescent="0.3">
      <c r="B29" t="s">
        <v>35</v>
      </c>
    </row>
    <row r="30" spans="2:3" x14ac:dyDescent="0.3">
      <c r="B30" t="s">
        <v>43</v>
      </c>
    </row>
    <row r="31" spans="2:3" x14ac:dyDescent="0.3">
      <c r="B31" t="s">
        <v>45</v>
      </c>
    </row>
    <row r="32" spans="2:3" x14ac:dyDescent="0.3">
      <c r="B32" t="s">
        <v>51</v>
      </c>
    </row>
    <row r="33" spans="1:2" x14ac:dyDescent="0.3">
      <c r="B33" t="s">
        <v>47</v>
      </c>
    </row>
    <row r="34" spans="1:2" x14ac:dyDescent="0.3">
      <c r="B34" t="s">
        <v>49</v>
      </c>
    </row>
    <row r="35" spans="1:2" x14ac:dyDescent="0.3">
      <c r="B35" t="s">
        <v>57</v>
      </c>
    </row>
    <row r="36" spans="1:2" x14ac:dyDescent="0.3">
      <c r="B36" t="s">
        <v>59</v>
      </c>
    </row>
    <row r="37" spans="1:2" x14ac:dyDescent="0.3">
      <c r="B37" t="s">
        <v>61</v>
      </c>
    </row>
    <row r="40" spans="1:2" ht="15.6" x14ac:dyDescent="0.3">
      <c r="A40" s="1" t="s">
        <v>80</v>
      </c>
    </row>
  </sheetData>
  <pageMargins left="0.7" right="0.7" top="0.75" bottom="0.75" header="0.3" footer="0.3"/>
  <tableParts count="4">
    <tablePart r:id="rId1"/>
    <tablePart r:id="rId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5C6CC-9B3B-4D5C-ABC5-D6B081E553A3}">
  <dimension ref="B1:U36"/>
  <sheetViews>
    <sheetView showGridLines="0" zoomScaleNormal="100" workbookViewId="0">
      <selection activeCell="K21" sqref="K21"/>
    </sheetView>
  </sheetViews>
  <sheetFormatPr baseColWidth="10" defaultRowHeight="14.4" x14ac:dyDescent="0.3"/>
  <cols>
    <col min="1" max="1" width="5.77734375" style="105" customWidth="1"/>
    <col min="2" max="2" width="14.33203125" style="105" bestFit="1" customWidth="1"/>
    <col min="3" max="3" width="7.44140625" style="105" customWidth="1"/>
    <col min="4" max="6" width="19.88671875" style="105" customWidth="1"/>
    <col min="7" max="7" width="26.77734375" style="105" customWidth="1"/>
    <col min="8" max="8" width="29.77734375" style="105" hidden="1" customWidth="1"/>
    <col min="9" max="9" width="24.5546875" style="105" bestFit="1" customWidth="1"/>
    <col min="10" max="10" width="20" style="105" bestFit="1" customWidth="1"/>
    <col min="11" max="11" width="24.6640625" style="105" bestFit="1" customWidth="1"/>
    <col min="12" max="12" width="36.88671875" style="105" bestFit="1" customWidth="1"/>
    <col min="13" max="16384" width="11.5546875" style="105"/>
  </cols>
  <sheetData>
    <row r="1" spans="2:9" ht="21" customHeight="1" x14ac:dyDescent="0.3"/>
    <row r="2" spans="2:9" ht="21" customHeight="1" x14ac:dyDescent="0.3"/>
    <row r="3" spans="2:9" ht="21" customHeight="1" x14ac:dyDescent="0.3"/>
    <row r="4" spans="2:9" ht="21" customHeight="1" x14ac:dyDescent="0.3"/>
    <row r="5" spans="2:9" ht="21.6" thickBot="1" x14ac:dyDescent="0.45">
      <c r="B5" s="332" t="s">
        <v>14154</v>
      </c>
      <c r="C5" s="157"/>
      <c r="D5" s="157"/>
      <c r="E5" s="157"/>
      <c r="F5" s="157"/>
      <c r="G5" s="157"/>
      <c r="H5" s="157"/>
      <c r="I5" s="157"/>
    </row>
    <row r="6" spans="2:9" ht="14.4" customHeight="1" x14ac:dyDescent="0.4">
      <c r="B6" s="343"/>
    </row>
    <row r="7" spans="2:9" ht="14.4" customHeight="1" x14ac:dyDescent="0.3">
      <c r="B7" s="236">
        <v>1</v>
      </c>
      <c r="C7" s="105" t="s">
        <v>14135</v>
      </c>
    </row>
    <row r="8" spans="2:9" ht="14.4" customHeight="1" x14ac:dyDescent="0.3">
      <c r="B8" s="236">
        <v>2</v>
      </c>
      <c r="C8" s="105" t="s">
        <v>14136</v>
      </c>
    </row>
    <row r="9" spans="2:9" ht="14.4" customHeight="1" x14ac:dyDescent="0.3">
      <c r="B9" s="236">
        <v>3</v>
      </c>
      <c r="C9" s="105" t="s">
        <v>14137</v>
      </c>
    </row>
    <row r="10" spans="2:9" ht="14.4" customHeight="1" x14ac:dyDescent="0.3">
      <c r="B10" s="236">
        <v>4</v>
      </c>
      <c r="C10" s="105" t="s">
        <v>14138</v>
      </c>
    </row>
    <row r="11" spans="2:9" ht="14.4" customHeight="1" x14ac:dyDescent="0.3">
      <c r="B11" s="236">
        <v>5</v>
      </c>
      <c r="C11" s="105" t="s">
        <v>14139</v>
      </c>
    </row>
    <row r="12" spans="2:9" ht="14.4" customHeight="1" x14ac:dyDescent="0.3">
      <c r="B12" s="236">
        <v>6</v>
      </c>
      <c r="C12" s="105" t="s">
        <v>14155</v>
      </c>
    </row>
    <row r="13" spans="2:9" ht="14.4" customHeight="1" x14ac:dyDescent="0.3">
      <c r="B13" s="236">
        <v>7</v>
      </c>
      <c r="C13" s="105" t="s">
        <v>14140</v>
      </c>
    </row>
    <row r="14" spans="2:9" ht="14.4" customHeight="1" x14ac:dyDescent="0.3">
      <c r="B14" s="236">
        <v>8</v>
      </c>
      <c r="C14" s="105" t="s">
        <v>14141</v>
      </c>
    </row>
    <row r="15" spans="2:9" ht="14.4" customHeight="1" x14ac:dyDescent="0.3">
      <c r="B15" s="236">
        <v>9</v>
      </c>
      <c r="C15" s="105" t="s">
        <v>14156</v>
      </c>
    </row>
    <row r="16" spans="2:9" ht="14.4" customHeight="1" x14ac:dyDescent="0.3"/>
    <row r="17" spans="2:21" s="107" customFormat="1" x14ac:dyDescent="0.3">
      <c r="B17" s="370" t="s">
        <v>855</v>
      </c>
      <c r="C17" s="371"/>
      <c r="D17" s="374" t="s">
        <v>854</v>
      </c>
      <c r="E17" s="375"/>
      <c r="F17" s="375"/>
      <c r="G17" s="376"/>
      <c r="H17" s="368" t="s">
        <v>14134</v>
      </c>
      <c r="M17" s="110"/>
      <c r="N17" s="111"/>
      <c r="P17" s="126"/>
      <c r="Q17" s="126"/>
      <c r="R17" s="126"/>
      <c r="S17" s="126"/>
      <c r="T17" s="126"/>
      <c r="U17" s="126"/>
    </row>
    <row r="18" spans="2:21" s="107" customFormat="1" x14ac:dyDescent="0.3">
      <c r="B18" s="372"/>
      <c r="C18" s="373"/>
      <c r="D18" s="208" t="s">
        <v>851</v>
      </c>
      <c r="E18" s="208" t="s">
        <v>849</v>
      </c>
      <c r="F18" s="208" t="s">
        <v>850</v>
      </c>
      <c r="G18" s="209" t="s">
        <v>853</v>
      </c>
      <c r="H18" s="368"/>
    </row>
    <row r="19" spans="2:21" s="107" customFormat="1" ht="30" customHeight="1" x14ac:dyDescent="0.3">
      <c r="B19" s="377" t="s">
        <v>848</v>
      </c>
      <c r="C19" s="210">
        <v>1</v>
      </c>
      <c r="D19" s="116" t="s">
        <v>859</v>
      </c>
      <c r="E19" s="113" t="s">
        <v>852</v>
      </c>
      <c r="F19" s="113" t="s">
        <v>194</v>
      </c>
      <c r="G19" s="117" t="s">
        <v>860</v>
      </c>
      <c r="H19" s="211" t="str">
        <f>IFERROR(MIN(SUM('PRESPUESTOS MEJORAMIENTOS'!P11:P15),SUM('PRESPUESTOS MEJORAMIENTOS'!P16:P20),SUM('PRESPUESTOS MEJORAMIENTOS'!P21:P25),SUM('PRESPUESTOS MEJORAMIENTOS'!P26:P30)),"NO APLICA")</f>
        <v>NO APLICA</v>
      </c>
    </row>
    <row r="20" spans="2:21" s="201" customFormat="1" ht="30" customHeight="1" x14ac:dyDescent="0.3">
      <c r="B20" s="378"/>
      <c r="C20" s="210">
        <v>2</v>
      </c>
      <c r="D20" s="113" t="s">
        <v>321</v>
      </c>
      <c r="E20" s="113" t="s">
        <v>852</v>
      </c>
      <c r="F20" s="113" t="s">
        <v>321</v>
      </c>
      <c r="G20" s="118" t="s">
        <v>321</v>
      </c>
      <c r="H20" s="212" t="str">
        <f>IFERROR(MIN(SUM('PRESPUESTOS MEJORAMIENTOS'!P31:P34),SUM('PRESPUESTOS MEJORAMIENTOS'!P35:P38)),"NO APLICA")</f>
        <v>NO APLICA</v>
      </c>
    </row>
    <row r="21" spans="2:21" s="107" customFormat="1" ht="30" customHeight="1" x14ac:dyDescent="0.3">
      <c r="B21" s="378"/>
      <c r="C21" s="210">
        <v>3</v>
      </c>
      <c r="D21" s="113" t="s">
        <v>321</v>
      </c>
      <c r="E21" s="118" t="s">
        <v>321</v>
      </c>
      <c r="F21" s="118" t="s">
        <v>321</v>
      </c>
      <c r="G21" s="118" t="s">
        <v>321</v>
      </c>
      <c r="H21" s="211" t="str">
        <f>IFERROR(MIN(SUM('PRESPUESTOS MEJORAMIENTOS'!P39:P43),SUM('PRESPUESTOS MEJORAMIENTOS'!P49:P53),SUM('PRESPUESTOS MEJORAMIENTOS'!P44:P48),SUM('PRESPUESTOS MEJORAMIENTOS'!P54:P58)),"NO APLICA")</f>
        <v>NO APLICA</v>
      </c>
    </row>
    <row r="22" spans="2:21" s="107" customFormat="1" ht="30" customHeight="1" x14ac:dyDescent="0.3">
      <c r="B22" s="378"/>
      <c r="C22" s="210">
        <v>4</v>
      </c>
      <c r="D22" s="116" t="s">
        <v>859</v>
      </c>
      <c r="E22" s="118" t="s">
        <v>194</v>
      </c>
      <c r="F22" s="118" t="s">
        <v>194</v>
      </c>
      <c r="G22" s="118" t="s">
        <v>321</v>
      </c>
      <c r="H22" s="211">
        <f>IFERROR(MIN(SUM('PRESPUESTOS MEJORAMIENTOS'!P64:P68),SUM('PRESPUESTOS MEJORAMIENTOS'!P59:P63)),"NO APLICA")</f>
        <v>292314358.7332198</v>
      </c>
    </row>
    <row r="23" spans="2:21" s="107" customFormat="1" ht="30" customHeight="1" x14ac:dyDescent="0.3">
      <c r="B23" s="379"/>
      <c r="C23" s="210">
        <v>5</v>
      </c>
      <c r="D23" s="116" t="s">
        <v>858</v>
      </c>
      <c r="E23" s="113" t="s">
        <v>321</v>
      </c>
      <c r="F23" s="113" t="s">
        <v>194</v>
      </c>
      <c r="G23" s="118" t="s">
        <v>321</v>
      </c>
      <c r="H23" s="211" t="str">
        <f>IFERROR(MIN(SUM('PRESPUESTOS MEJORAMIENTOS'!P69:P73),SUM('PRESPUESTOS MEJORAMIENTOS'!P74:P78)),"NO APLICA")</f>
        <v>NO APLICA</v>
      </c>
    </row>
    <row r="24" spans="2:21" s="107" customFormat="1" ht="30" customHeight="1" x14ac:dyDescent="0.3">
      <c r="B24" s="380" t="s">
        <v>856</v>
      </c>
      <c r="C24" s="213">
        <v>6</v>
      </c>
      <c r="D24" s="113" t="s">
        <v>321</v>
      </c>
      <c r="E24" s="118" t="s">
        <v>194</v>
      </c>
      <c r="F24" s="118" t="s">
        <v>194</v>
      </c>
      <c r="G24" s="118" t="s">
        <v>321</v>
      </c>
      <c r="H24" s="211">
        <f>IFERROR(MIN(SUM('PRESPUESTOS MEJORAMIENTOS'!P79:P81),SUM('PRESPUESTOS MEJORAMIENTOS'!P82:P84)),"NO APLICA")</f>
        <v>810511852.74930799</v>
      </c>
    </row>
    <row r="25" spans="2:21" s="107" customFormat="1" ht="30" customHeight="1" x14ac:dyDescent="0.3">
      <c r="B25" s="381"/>
      <c r="C25" s="213">
        <v>7</v>
      </c>
      <c r="D25" s="113" t="s">
        <v>321</v>
      </c>
      <c r="E25" s="118" t="s">
        <v>321</v>
      </c>
      <c r="F25" s="118" t="s">
        <v>194</v>
      </c>
      <c r="G25" s="118" t="s">
        <v>321</v>
      </c>
      <c r="H25" s="212">
        <f>IFERROR(MIN(SUM('PRESPUESTOS MEJORAMIENTOS'!P85:P88),SUM('PRESPUESTOS MEJORAMIENTOS'!P89:P92),SUM('PRESPUESTOS MEJORAMIENTOS'!P93:P96),SUM('PRESPUESTOS MEJORAMIENTOS'!P97:P100)),"NO APLICA")</f>
        <v>848732681.28021848</v>
      </c>
    </row>
    <row r="26" spans="2:21" s="107" customFormat="1" ht="30" customHeight="1" x14ac:dyDescent="0.3">
      <c r="B26" s="382"/>
      <c r="C26" s="213">
        <v>8</v>
      </c>
      <c r="D26" s="116" t="s">
        <v>857</v>
      </c>
      <c r="E26" s="118" t="s">
        <v>194</v>
      </c>
      <c r="F26" s="118" t="s">
        <v>194</v>
      </c>
      <c r="G26" s="118" t="s">
        <v>321</v>
      </c>
      <c r="H26" s="211">
        <f>IFERROR(MIN(SUM('PRESPUESTOS MEJORAMIENTOS'!P101:P104),SUM('PRESPUESTOS MEJORAMIENTOS'!P105:P108)),"NO APLICA")</f>
        <v>784530619.1645155</v>
      </c>
    </row>
    <row r="27" spans="2:21" s="107" customFormat="1" ht="30" customHeight="1" x14ac:dyDescent="0.3">
      <c r="B27" s="214" t="s">
        <v>135</v>
      </c>
      <c r="C27" s="215">
        <v>9</v>
      </c>
      <c r="D27" s="113" t="s">
        <v>321</v>
      </c>
      <c r="E27" s="113" t="s">
        <v>321</v>
      </c>
      <c r="F27" s="113" t="s">
        <v>194</v>
      </c>
      <c r="G27" s="113" t="s">
        <v>321</v>
      </c>
      <c r="H27" s="211">
        <f>SUM('PRESPUESTOS MEJORAMIENTOS'!P109:P116)</f>
        <v>483311899.96534693</v>
      </c>
    </row>
    <row r="28" spans="2:21" x14ac:dyDescent="0.3">
      <c r="B28" s="369"/>
      <c r="C28" s="369"/>
      <c r="D28" s="369"/>
      <c r="E28" s="107"/>
    </row>
    <row r="29" spans="2:21" x14ac:dyDescent="0.3">
      <c r="B29" s="369"/>
      <c r="C29" s="369"/>
      <c r="D29" s="369"/>
      <c r="E29" s="107"/>
    </row>
    <row r="30" spans="2:21" x14ac:dyDescent="0.3">
      <c r="B30" s="217"/>
      <c r="C30" s="217"/>
      <c r="D30" s="217"/>
      <c r="E30" s="217"/>
    </row>
    <row r="31" spans="2:21" ht="14.4" customHeight="1" x14ac:dyDescent="0.3">
      <c r="C31" s="217"/>
      <c r="D31" s="217"/>
      <c r="E31" s="217"/>
    </row>
    <row r="32" spans="2:21" ht="14.4" customHeight="1" x14ac:dyDescent="0.3">
      <c r="C32" s="218"/>
      <c r="D32" s="218"/>
      <c r="E32" s="218"/>
    </row>
    <row r="33" spans="3:5" ht="14.4" customHeight="1" x14ac:dyDescent="0.3">
      <c r="C33" s="218"/>
      <c r="D33" s="218"/>
      <c r="E33" s="218"/>
    </row>
    <row r="34" spans="3:5" ht="14.4" customHeight="1" x14ac:dyDescent="0.3">
      <c r="C34" s="217"/>
      <c r="D34" s="217"/>
      <c r="E34" s="217"/>
    </row>
    <row r="35" spans="3:5" ht="14.4" customHeight="1" x14ac:dyDescent="0.3">
      <c r="C35" s="217"/>
      <c r="D35" s="217"/>
      <c r="E35" s="217"/>
    </row>
    <row r="36" spans="3:5" ht="14.4" customHeight="1" x14ac:dyDescent="0.3">
      <c r="C36" s="216"/>
      <c r="D36" s="216"/>
      <c r="E36" s="216"/>
    </row>
  </sheetData>
  <sheetProtection algorithmName="SHA-512" hashValue="5WfN2n/iOF5l7ywGX9wyp0/HHUlY1JTeKGDejPbsX3W03CNbMJ8esoWCPsAsNT+odezKBO2km70mSrBj2EZNxg==" saltValue="kek8RmlYG83EjeV2k5OKFQ==" spinCount="100000" sheet="1" objects="1" scenarios="1"/>
  <mergeCells count="6">
    <mergeCell ref="H17:H18"/>
    <mergeCell ref="B28:D29"/>
    <mergeCell ref="B17:C18"/>
    <mergeCell ref="D17:G17"/>
    <mergeCell ref="B19:B23"/>
    <mergeCell ref="B24:B2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E1F4B-4138-4A85-9400-DB3FB2359789}">
  <sheetPr codeName="Hoja9"/>
  <dimension ref="B1:R153"/>
  <sheetViews>
    <sheetView showGridLines="0" zoomScaleNormal="100" workbookViewId="0">
      <selection activeCell="F34" sqref="F34"/>
    </sheetView>
  </sheetViews>
  <sheetFormatPr baseColWidth="10" defaultRowHeight="14.4" x14ac:dyDescent="0.3"/>
  <cols>
    <col min="1" max="1" width="5.77734375" style="105" customWidth="1"/>
    <col min="2" max="2" width="37.44140625" style="106" customWidth="1"/>
    <col min="3" max="3" width="34.44140625" style="106" customWidth="1"/>
    <col min="4" max="4" width="3.5546875" style="106" customWidth="1"/>
    <col min="5" max="5" width="9.88671875" style="193" customWidth="1"/>
    <col min="6" max="6" width="11.77734375" style="194" customWidth="1"/>
    <col min="7" max="7" width="9.88671875" style="194" customWidth="1"/>
    <col min="8" max="8" width="11.21875" style="194" bestFit="1" customWidth="1"/>
    <col min="9" max="11" width="9.88671875" style="193" customWidth="1"/>
    <col min="12" max="12" width="11.21875" style="193" bestFit="1" customWidth="1"/>
    <col min="13" max="15" width="9.88671875" style="193" customWidth="1"/>
    <col min="16" max="16" width="11.21875" style="193" bestFit="1" customWidth="1"/>
    <col min="17" max="18" width="7.6640625" style="193" customWidth="1"/>
    <col min="19" max="19" width="8.6640625" style="105" customWidth="1"/>
    <col min="20" max="16384" width="11.5546875" style="105"/>
  </cols>
  <sheetData>
    <row r="1" spans="2:18" ht="21" customHeight="1" x14ac:dyDescent="0.3"/>
    <row r="2" spans="2:18" ht="21" customHeight="1" x14ac:dyDescent="0.3"/>
    <row r="3" spans="2:18" ht="21" customHeight="1" x14ac:dyDescent="0.3"/>
    <row r="4" spans="2:18" ht="21" customHeight="1" x14ac:dyDescent="0.3"/>
    <row r="5" spans="2:18" ht="21.6" thickBot="1" x14ac:dyDescent="0.45">
      <c r="B5" s="307" t="s">
        <v>14183</v>
      </c>
      <c r="C5" s="308"/>
      <c r="D5" s="308"/>
      <c r="E5" s="309"/>
      <c r="F5" s="310"/>
      <c r="G5" s="310"/>
      <c r="H5" s="310"/>
      <c r="I5" s="309"/>
      <c r="J5" s="309"/>
      <c r="K5" s="309"/>
      <c r="L5" s="309"/>
      <c r="M5" s="309"/>
      <c r="N5" s="309"/>
      <c r="O5" s="309"/>
      <c r="P5" s="309"/>
    </row>
    <row r="7" spans="2:18" x14ac:dyDescent="0.3">
      <c r="B7" s="311" t="s">
        <v>14181</v>
      </c>
      <c r="C7" s="311"/>
      <c r="D7" s="236"/>
      <c r="E7" s="311" t="s">
        <v>14182</v>
      </c>
      <c r="F7" s="311"/>
      <c r="G7" s="311"/>
      <c r="H7" s="311"/>
      <c r="I7" s="311"/>
      <c r="J7" s="311"/>
      <c r="K7" s="311"/>
      <c r="L7" s="311"/>
      <c r="M7" s="311"/>
      <c r="N7" s="311"/>
      <c r="O7" s="311"/>
      <c r="P7" s="311"/>
      <c r="Q7" s="106"/>
      <c r="R7" s="106"/>
    </row>
    <row r="8" spans="2:18" x14ac:dyDescent="0.3">
      <c r="E8" s="105"/>
      <c r="F8" s="105"/>
      <c r="G8" s="105"/>
      <c r="H8" s="105"/>
      <c r="I8" s="105"/>
      <c r="J8" s="105"/>
      <c r="K8" s="105"/>
      <c r="L8" s="105"/>
      <c r="M8" s="105"/>
      <c r="N8" s="105"/>
      <c r="O8" s="105"/>
      <c r="P8" s="105"/>
      <c r="Q8" s="106"/>
      <c r="R8" s="106"/>
    </row>
    <row r="9" spans="2:18" x14ac:dyDescent="0.3">
      <c r="B9" s="239" t="s">
        <v>14122</v>
      </c>
      <c r="C9" s="259" t="s">
        <v>291</v>
      </c>
      <c r="E9" s="383" t="s">
        <v>172</v>
      </c>
      <c r="F9" s="384"/>
      <c r="G9" s="384"/>
      <c r="H9" s="384"/>
      <c r="I9" s="384"/>
      <c r="J9" s="384"/>
      <c r="K9" s="384"/>
      <c r="L9" s="384"/>
      <c r="M9" s="384"/>
      <c r="N9" s="384"/>
      <c r="O9" s="384"/>
      <c r="P9" s="385"/>
      <c r="Q9" s="106"/>
      <c r="R9" s="106"/>
    </row>
    <row r="10" spans="2:18" x14ac:dyDescent="0.3">
      <c r="B10" s="239" t="s">
        <v>14123</v>
      </c>
      <c r="C10" s="259" t="s">
        <v>225</v>
      </c>
      <c r="E10" s="333"/>
      <c r="F10" s="388" t="s">
        <v>173</v>
      </c>
      <c r="G10" s="389"/>
      <c r="H10" s="390"/>
      <c r="I10" s="388" t="s">
        <v>174</v>
      </c>
      <c r="J10" s="389"/>
      <c r="K10" s="389"/>
      <c r="L10" s="390"/>
      <c r="M10" s="388" t="s">
        <v>175</v>
      </c>
      <c r="N10" s="389"/>
      <c r="O10" s="389"/>
      <c r="P10" s="390"/>
      <c r="Q10" s="106"/>
      <c r="R10" s="106"/>
    </row>
    <row r="11" spans="2:18" x14ac:dyDescent="0.3">
      <c r="B11" s="260" t="s">
        <v>14143</v>
      </c>
      <c r="C11" s="353">
        <v>7.0940401</v>
      </c>
      <c r="D11" s="312"/>
      <c r="E11" s="333" t="s">
        <v>123</v>
      </c>
      <c r="F11" s="334" t="s">
        <v>177</v>
      </c>
      <c r="G11" s="335" t="s">
        <v>178</v>
      </c>
      <c r="H11" s="336" t="s">
        <v>179</v>
      </c>
      <c r="I11" s="335" t="s">
        <v>177</v>
      </c>
      <c r="J11" s="335" t="s">
        <v>187</v>
      </c>
      <c r="K11" s="335" t="s">
        <v>178</v>
      </c>
      <c r="L11" s="335" t="s">
        <v>179</v>
      </c>
      <c r="M11" s="335" t="s">
        <v>177</v>
      </c>
      <c r="N11" s="335" t="s">
        <v>188</v>
      </c>
      <c r="O11" s="335" t="s">
        <v>178</v>
      </c>
      <c r="P11" s="335" t="s">
        <v>179</v>
      </c>
      <c r="Q11" s="106"/>
      <c r="R11" s="106"/>
    </row>
    <row r="12" spans="2:18" x14ac:dyDescent="0.3">
      <c r="B12" s="260" t="s">
        <v>14144</v>
      </c>
      <c r="C12" s="353">
        <v>-72.999383300000005</v>
      </c>
      <c r="D12" s="312"/>
      <c r="E12" s="313" t="str">
        <f>'DATOS DISEÑO'!$C$21&amp;" "&amp;'DATOS DISEÑO'!$C$25&amp;" "&amp;'DATOS DISEÑO'!$C$38</f>
        <v>N3 S1 TC4</v>
      </c>
      <c r="F12" s="314">
        <f>VLOOKUP($E$12,'Datos de Seleccion'!$AA$5:$AJ$52,2,FALSE)</f>
        <v>25</v>
      </c>
      <c r="G12" s="315">
        <f>VLOOKUP($E$12,'Datos de Seleccion'!$AA$5:$AJ$52,3,FALSE)</f>
        <v>47.43</v>
      </c>
      <c r="H12" s="316">
        <f>VLOOKUP($E$12,'Datos de Seleccion'!$AA$5:$AJ$52,4,FALSE)</f>
        <v>13.22</v>
      </c>
      <c r="I12" s="314">
        <f>VLOOKUP($E$12,'Datos de Seleccion'!$AA$5:$AJ$52,5,FALSE)</f>
        <v>24</v>
      </c>
      <c r="J12" s="314">
        <v>15</v>
      </c>
      <c r="K12" s="315">
        <f>VLOOKUP($E$12,'Datos de Seleccion'!$AA$5:$AJ$52,6,FALSE)</f>
        <v>69.47</v>
      </c>
      <c r="L12" s="315">
        <f>VLOOKUP($E$12,'Datos de Seleccion'!$AA$5:$AJ$52,7,FALSE)</f>
        <v>15.24</v>
      </c>
      <c r="M12" s="314">
        <f>VLOOKUP($E$12,'Datos de Seleccion'!$AA$5:$AJ$52,8,FALSE)</f>
        <v>21</v>
      </c>
      <c r="N12" s="314">
        <v>15</v>
      </c>
      <c r="O12" s="315">
        <f>VLOOKUP($E$12,'Datos de Seleccion'!$AA$5:$AJ$52,9,FALSE)</f>
        <v>62.3</v>
      </c>
      <c r="P12" s="315">
        <f>VLOOKUP($E$12,'Datos de Seleccion'!$AA$5:$AJ$52,10,FALSE)</f>
        <v>21.68</v>
      </c>
      <c r="Q12" s="106"/>
      <c r="R12" s="106"/>
    </row>
    <row r="13" spans="2:18" x14ac:dyDescent="0.3">
      <c r="B13" s="239"/>
      <c r="C13" s="312"/>
      <c r="D13" s="312"/>
      <c r="E13" s="106"/>
      <c r="F13" s="317"/>
      <c r="G13" s="317"/>
      <c r="H13" s="317"/>
      <c r="I13" s="106"/>
      <c r="J13" s="106"/>
      <c r="K13" s="106"/>
      <c r="L13" s="106"/>
      <c r="M13" s="106"/>
      <c r="N13" s="106"/>
      <c r="O13" s="106"/>
      <c r="P13" s="106"/>
      <c r="Q13" s="106"/>
      <c r="R13" s="106"/>
    </row>
    <row r="14" spans="2:18" x14ac:dyDescent="0.3">
      <c r="B14" s="311" t="s">
        <v>14180</v>
      </c>
      <c r="C14" s="318"/>
      <c r="D14" s="319"/>
      <c r="E14" s="383" t="s">
        <v>181</v>
      </c>
      <c r="F14" s="384"/>
      <c r="G14" s="384"/>
      <c r="H14" s="384"/>
      <c r="I14" s="384"/>
      <c r="J14" s="384"/>
      <c r="K14" s="384"/>
      <c r="L14" s="384"/>
      <c r="M14" s="384"/>
      <c r="N14" s="384"/>
      <c r="O14" s="384"/>
      <c r="P14" s="385"/>
      <c r="Q14" s="106"/>
      <c r="R14" s="106"/>
    </row>
    <row r="15" spans="2:18" x14ac:dyDescent="0.3">
      <c r="B15" s="105" t="s">
        <v>14133</v>
      </c>
      <c r="C15" s="105"/>
      <c r="D15" s="105"/>
      <c r="E15" s="386" t="s">
        <v>183</v>
      </c>
      <c r="F15" s="335">
        <v>1</v>
      </c>
      <c r="G15" s="388">
        <v>2</v>
      </c>
      <c r="H15" s="390"/>
      <c r="I15" s="388">
        <v>3</v>
      </c>
      <c r="J15" s="389"/>
      <c r="K15" s="390"/>
      <c r="L15" s="388">
        <v>4</v>
      </c>
      <c r="M15" s="390"/>
      <c r="N15" s="388">
        <v>5</v>
      </c>
      <c r="O15" s="389"/>
      <c r="P15" s="390"/>
      <c r="Q15" s="106"/>
      <c r="R15" s="106"/>
    </row>
    <row r="16" spans="2:18" ht="14.4" customHeight="1" x14ac:dyDescent="0.3">
      <c r="B16" s="205" t="s">
        <v>14131</v>
      </c>
      <c r="C16" s="207">
        <v>600</v>
      </c>
      <c r="D16" s="203"/>
      <c r="E16" s="387"/>
      <c r="F16" s="334" t="s">
        <v>184</v>
      </c>
      <c r="G16" s="335" t="s">
        <v>185</v>
      </c>
      <c r="H16" s="336" t="s">
        <v>186</v>
      </c>
      <c r="I16" s="335" t="s">
        <v>185</v>
      </c>
      <c r="J16" s="335" t="s">
        <v>186</v>
      </c>
      <c r="K16" s="335" t="s">
        <v>187</v>
      </c>
      <c r="L16" s="335" t="s">
        <v>185</v>
      </c>
      <c r="M16" s="335" t="s">
        <v>188</v>
      </c>
      <c r="N16" s="335" t="s">
        <v>185</v>
      </c>
      <c r="O16" s="335" t="s">
        <v>186</v>
      </c>
      <c r="P16" s="335" t="s">
        <v>189</v>
      </c>
      <c r="Q16" s="106"/>
      <c r="R16" s="106"/>
    </row>
    <row r="17" spans="2:18" x14ac:dyDescent="0.3">
      <c r="B17" s="206" t="s">
        <v>14132</v>
      </c>
      <c r="C17" s="207">
        <v>5</v>
      </c>
      <c r="D17" s="203"/>
      <c r="E17" s="313" t="str">
        <f>'DATOS DISEÑO'!$C$21&amp;" "&amp;'DATOS DISEÑO'!$C$25&amp;" "&amp;'DATOS DISEÑO'!$C$29&amp;" "&amp;'DATOS DISEÑO'!C34</f>
        <v>N3 S1 T3 P6</v>
      </c>
      <c r="F17" s="320" t="str">
        <f>VLOOKUP($E$17,'Datos de Seleccion'!N5:Y220,2,FALSE)</f>
        <v>N/A</v>
      </c>
      <c r="G17" s="320" t="str">
        <f>VLOOKUP($E$17,'Datos de Seleccion'!N5:Y220,3,FALSE)</f>
        <v>N/A</v>
      </c>
      <c r="H17" s="320" t="str">
        <f>VLOOKUP($E$17,'Datos de Seleccion'!N5:Y220,4,FALSE)</f>
        <v>N/A</v>
      </c>
      <c r="I17" s="320" t="str">
        <f>VLOOKUP($E$17,'Datos de Seleccion'!N5:Y220,5,FALSE)</f>
        <v>N/A</v>
      </c>
      <c r="J17" s="320" t="str">
        <f>VLOOKUP($E$17,'Datos de Seleccion'!N5:Y220,6,FALSE)</f>
        <v>N/A</v>
      </c>
      <c r="K17" s="320" t="str">
        <f>VLOOKUP($E$17,'Datos de Seleccion'!N5:Y220,7,FALSE)</f>
        <v>N/A</v>
      </c>
      <c r="L17" s="320">
        <f>VLOOKUP($E$17,'Datos de Seleccion'!N5:Y220,8,FALSE)</f>
        <v>8</v>
      </c>
      <c r="M17" s="320">
        <f>VLOOKUP($E$17,'Datos de Seleccion'!N5:Y220,9,FALSE)</f>
        <v>30</v>
      </c>
      <c r="N17" s="320" t="str">
        <f>VLOOKUP($E$17,'Datos de Seleccion'!N5:Y220,10,FALSE)</f>
        <v>N/A</v>
      </c>
      <c r="O17" s="320" t="str">
        <f>VLOOKUP($E$17,'Datos de Seleccion'!N5:Y220,11,FALSE)</f>
        <v>N/A</v>
      </c>
      <c r="P17" s="320" t="str">
        <f>VLOOKUP($E$17,'Datos de Seleccion'!N5:Y220,12,FALSE)</f>
        <v>N/A</v>
      </c>
      <c r="Q17" s="106"/>
      <c r="R17" s="106"/>
    </row>
    <row r="18" spans="2:18" x14ac:dyDescent="0.3">
      <c r="C18" s="317"/>
      <c r="D18" s="317"/>
      <c r="E18" s="106"/>
      <c r="F18" s="317"/>
      <c r="G18" s="317"/>
      <c r="H18" s="317"/>
      <c r="I18" s="106"/>
      <c r="J18" s="106"/>
      <c r="K18" s="106"/>
      <c r="L18" s="106"/>
      <c r="M18" s="106"/>
      <c r="N18" s="106"/>
      <c r="O18" s="106"/>
      <c r="P18" s="106"/>
      <c r="Q18" s="106"/>
      <c r="R18" s="106"/>
    </row>
    <row r="19" spans="2:18" x14ac:dyDescent="0.3">
      <c r="B19" s="321" t="s">
        <v>14115</v>
      </c>
      <c r="C19" s="321"/>
      <c r="D19" s="261"/>
      <c r="E19" s="105"/>
      <c r="F19" s="105"/>
      <c r="G19" s="105"/>
      <c r="H19" s="105"/>
      <c r="I19" s="105"/>
      <c r="J19" s="105"/>
      <c r="K19" s="105"/>
      <c r="L19" s="105"/>
      <c r="M19" s="105"/>
      <c r="N19" s="105"/>
      <c r="O19" s="105"/>
      <c r="P19" s="105"/>
      <c r="Q19" s="106"/>
      <c r="R19" s="106"/>
    </row>
    <row r="20" spans="2:18" x14ac:dyDescent="0.3">
      <c r="B20" s="264" t="s">
        <v>14119</v>
      </c>
      <c r="C20" s="259" t="s">
        <v>310</v>
      </c>
      <c r="D20" s="312"/>
      <c r="E20" s="106"/>
      <c r="F20" s="317"/>
      <c r="G20" s="317"/>
      <c r="H20" s="317"/>
      <c r="I20" s="106"/>
      <c r="J20" s="106"/>
      <c r="K20" s="106"/>
      <c r="L20" s="106"/>
      <c r="M20" s="106"/>
      <c r="N20" s="106"/>
      <c r="O20" s="106"/>
      <c r="P20" s="106"/>
      <c r="Q20" s="106"/>
      <c r="R20" s="106"/>
    </row>
    <row r="21" spans="2:18" x14ac:dyDescent="0.3">
      <c r="B21" s="322" t="s">
        <v>14120</v>
      </c>
      <c r="C21" s="323" t="str">
        <f>IF(C20="N≤150000","N1",IF(C20="150000&lt;N≤300000","N2","N3"))</f>
        <v>N3</v>
      </c>
      <c r="D21" s="323"/>
      <c r="E21" s="106"/>
      <c r="F21" s="317"/>
      <c r="G21" s="317"/>
      <c r="H21" s="317"/>
      <c r="I21" s="106"/>
      <c r="J21" s="106"/>
      <c r="K21" s="106"/>
      <c r="L21" s="106"/>
      <c r="M21" s="106"/>
      <c r="N21" s="106"/>
      <c r="O21" s="106"/>
      <c r="P21" s="106"/>
      <c r="Q21" s="106"/>
      <c r="R21" s="106"/>
    </row>
    <row r="22" spans="2:18" x14ac:dyDescent="0.3">
      <c r="E22" s="105"/>
      <c r="F22" s="105"/>
      <c r="G22" s="105"/>
      <c r="H22" s="105"/>
      <c r="I22" s="105"/>
      <c r="J22" s="105"/>
      <c r="K22" s="105"/>
      <c r="L22" s="105"/>
      <c r="M22" s="105"/>
      <c r="N22" s="105"/>
      <c r="O22" s="105"/>
      <c r="P22" s="105"/>
      <c r="Q22" s="106"/>
      <c r="R22" s="106"/>
    </row>
    <row r="23" spans="2:18" x14ac:dyDescent="0.3">
      <c r="B23" s="321" t="s">
        <v>14116</v>
      </c>
      <c r="C23" s="321"/>
      <c r="D23" s="261"/>
      <c r="E23" s="105"/>
      <c r="F23" s="105"/>
      <c r="G23" s="105"/>
      <c r="H23" s="105"/>
      <c r="I23" s="105"/>
      <c r="J23" s="105"/>
      <c r="K23" s="105"/>
      <c r="L23" s="105"/>
      <c r="M23" s="105"/>
      <c r="N23" s="105"/>
      <c r="O23" s="105"/>
      <c r="P23" s="105"/>
      <c r="Q23" s="106"/>
      <c r="R23" s="106"/>
    </row>
    <row r="24" spans="2:18" x14ac:dyDescent="0.3">
      <c r="B24" s="264" t="s">
        <v>14121</v>
      </c>
      <c r="C24" s="259" t="s">
        <v>311</v>
      </c>
      <c r="D24" s="312"/>
      <c r="E24" s="106"/>
      <c r="F24" s="317"/>
      <c r="G24" s="317"/>
      <c r="H24" s="317"/>
      <c r="I24" s="106"/>
      <c r="J24" s="106"/>
      <c r="K24" s="106"/>
      <c r="L24" s="106"/>
      <c r="M24" s="106"/>
      <c r="N24" s="106"/>
      <c r="O24" s="106"/>
      <c r="P24" s="106"/>
      <c r="Q24" s="106"/>
      <c r="R24" s="106"/>
    </row>
    <row r="25" spans="2:18" x14ac:dyDescent="0.3">
      <c r="B25" s="322" t="s">
        <v>14120</v>
      </c>
      <c r="C25" s="323" t="str">
        <f>IF(C24="3≤CBR&lt;5","S1",IF(C24="5≤CBR&lt;7","S2",IF(C24="7≤CBR&lt;10","S3","S4")))</f>
        <v>S1</v>
      </c>
      <c r="D25" s="323"/>
      <c r="E25" s="106"/>
      <c r="F25" s="317"/>
      <c r="G25" s="317"/>
      <c r="H25" s="317"/>
      <c r="I25" s="106"/>
      <c r="J25" s="106"/>
      <c r="K25" s="106"/>
      <c r="L25" s="106"/>
      <c r="M25" s="106"/>
      <c r="N25" s="106"/>
      <c r="O25" s="106"/>
      <c r="P25" s="106"/>
      <c r="Q25" s="106"/>
      <c r="R25" s="106"/>
    </row>
    <row r="26" spans="2:18" x14ac:dyDescent="0.3">
      <c r="E26" s="105"/>
      <c r="F26" s="105"/>
      <c r="G26" s="105"/>
      <c r="H26" s="105"/>
      <c r="I26" s="105"/>
      <c r="J26" s="105"/>
      <c r="K26" s="105"/>
      <c r="L26" s="105"/>
      <c r="M26" s="105"/>
      <c r="N26" s="105"/>
      <c r="O26" s="105"/>
      <c r="P26" s="105"/>
      <c r="Q26" s="106"/>
      <c r="R26" s="106"/>
    </row>
    <row r="27" spans="2:18" x14ac:dyDescent="0.3">
      <c r="B27" s="324" t="s">
        <v>14117</v>
      </c>
      <c r="C27" s="321"/>
      <c r="D27" s="261"/>
      <c r="E27" s="105"/>
      <c r="F27" s="105"/>
      <c r="G27" s="105"/>
      <c r="H27" s="105"/>
      <c r="I27" s="105"/>
      <c r="J27" s="105"/>
      <c r="K27" s="105"/>
      <c r="L27" s="105"/>
      <c r="M27" s="105"/>
      <c r="N27" s="105"/>
      <c r="O27" s="105"/>
      <c r="P27" s="105"/>
      <c r="Q27" s="106"/>
      <c r="R27" s="106"/>
    </row>
    <row r="28" spans="2:18" x14ac:dyDescent="0.3">
      <c r="B28" s="264" t="s">
        <v>14124</v>
      </c>
      <c r="C28" s="259" t="s">
        <v>191</v>
      </c>
      <c r="D28" s="312"/>
      <c r="E28" s="106"/>
      <c r="F28" s="317"/>
      <c r="G28" s="105"/>
      <c r="H28" s="105"/>
      <c r="I28" s="106"/>
      <c r="J28" s="106"/>
      <c r="K28" s="106"/>
      <c r="L28" s="106"/>
      <c r="M28" s="106"/>
      <c r="N28" s="106"/>
      <c r="O28" s="106"/>
      <c r="P28" s="106"/>
      <c r="Q28" s="106"/>
      <c r="R28" s="106"/>
    </row>
    <row r="29" spans="2:18" x14ac:dyDescent="0.3">
      <c r="B29" s="322" t="s">
        <v>14120</v>
      </c>
      <c r="C29" s="323" t="str">
        <f>IF(C28="T≤13","T1",IF(C28="13&lt;N≤20","T2","T3"))</f>
        <v>T3</v>
      </c>
      <c r="D29" s="312"/>
      <c r="E29" s="106"/>
      <c r="F29" s="317"/>
      <c r="G29" s="317"/>
      <c r="H29" s="317"/>
      <c r="I29" s="106"/>
      <c r="J29" s="106"/>
      <c r="K29" s="106"/>
      <c r="L29" s="106"/>
      <c r="M29" s="106"/>
      <c r="N29" s="106"/>
      <c r="O29" s="106"/>
      <c r="P29" s="106"/>
      <c r="Q29" s="106"/>
      <c r="R29" s="106"/>
    </row>
    <row r="30" spans="2:18" x14ac:dyDescent="0.3">
      <c r="E30" s="105"/>
      <c r="F30" s="105"/>
      <c r="G30" s="105"/>
      <c r="H30" s="105"/>
      <c r="I30" s="105"/>
      <c r="J30" s="105"/>
      <c r="K30" s="105"/>
      <c r="L30" s="105"/>
      <c r="M30" s="105"/>
      <c r="N30" s="105"/>
      <c r="O30" s="105"/>
      <c r="P30" s="105"/>
      <c r="Q30" s="105"/>
      <c r="R30" s="105"/>
    </row>
    <row r="31" spans="2:18" x14ac:dyDescent="0.3">
      <c r="B31" s="321" t="s">
        <v>14118</v>
      </c>
      <c r="C31" s="321"/>
      <c r="D31" s="261"/>
      <c r="E31" s="105"/>
      <c r="F31" s="105"/>
      <c r="G31" s="105"/>
      <c r="H31" s="105"/>
      <c r="I31" s="105"/>
      <c r="J31" s="105"/>
      <c r="K31" s="105"/>
      <c r="L31" s="105"/>
      <c r="M31" s="105"/>
      <c r="N31" s="105"/>
      <c r="O31" s="105"/>
      <c r="P31" s="105"/>
      <c r="Q31" s="105"/>
      <c r="R31" s="105"/>
    </row>
    <row r="32" spans="2:18" x14ac:dyDescent="0.3">
      <c r="B32" s="264" t="s">
        <v>14129</v>
      </c>
      <c r="C32" s="259" t="s">
        <v>194</v>
      </c>
      <c r="D32" s="312"/>
      <c r="E32" s="106"/>
      <c r="F32" s="317"/>
      <c r="G32" s="317"/>
      <c r="H32" s="317"/>
      <c r="I32" s="106"/>
      <c r="J32" s="106"/>
      <c r="K32" s="106"/>
      <c r="L32" s="106"/>
      <c r="M32" s="106"/>
      <c r="N32" s="106"/>
      <c r="O32" s="106"/>
      <c r="P32" s="106"/>
      <c r="Q32" s="106"/>
      <c r="R32" s="106"/>
    </row>
    <row r="33" spans="2:18" x14ac:dyDescent="0.3">
      <c r="B33" s="264" t="s">
        <v>14130</v>
      </c>
      <c r="C33" s="259" t="s">
        <v>193</v>
      </c>
      <c r="D33" s="312"/>
      <c r="E33" s="106"/>
      <c r="F33" s="317"/>
      <c r="G33" s="317"/>
      <c r="H33" s="317"/>
      <c r="I33" s="106"/>
      <c r="J33" s="106"/>
      <c r="K33" s="106"/>
      <c r="L33" s="106"/>
      <c r="M33" s="106"/>
      <c r="N33" s="106"/>
      <c r="O33" s="106"/>
      <c r="P33" s="106"/>
      <c r="Q33" s="106"/>
      <c r="R33" s="106"/>
    </row>
    <row r="34" spans="2:18" x14ac:dyDescent="0.3">
      <c r="B34" s="322" t="s">
        <v>14120</v>
      </c>
      <c r="C34" s="323" t="str">
        <f>IF(AND(C33="P≤2000",C32="SI"),"P1",IF(AND(C33="P≤2000",C32="NO"),"P2",IF(AND(C33="2000≤P&lt;4000",C32="SI"),"P3",IF(AND(C33="2000≤P&lt;4000",C32="NO"),"P4",IF(AND(C33="4000≤P&lt;6000",C32="SI"),"P5",IF(AND(C33="4000≤P&lt;6000",C32="NO"),"P6",))))))</f>
        <v>P6</v>
      </c>
      <c r="D34" s="323"/>
      <c r="E34" s="106"/>
      <c r="F34" s="317"/>
      <c r="G34" s="317"/>
      <c r="H34" s="317"/>
      <c r="I34" s="106"/>
      <c r="J34" s="106"/>
      <c r="K34" s="106"/>
      <c r="L34" s="106"/>
      <c r="M34" s="106"/>
      <c r="N34" s="106"/>
      <c r="O34" s="106"/>
      <c r="P34" s="106"/>
      <c r="Q34" s="106"/>
      <c r="R34" s="106"/>
    </row>
    <row r="35" spans="2:18" x14ac:dyDescent="0.3">
      <c r="E35" s="106"/>
      <c r="F35" s="317"/>
      <c r="G35" s="317"/>
      <c r="H35" s="317"/>
      <c r="I35" s="106"/>
      <c r="J35" s="106"/>
      <c r="K35" s="106"/>
      <c r="L35" s="106"/>
      <c r="M35" s="106"/>
      <c r="N35" s="106"/>
      <c r="O35" s="106"/>
      <c r="P35" s="106"/>
      <c r="Q35" s="106"/>
      <c r="R35" s="106"/>
    </row>
    <row r="36" spans="2:18" x14ac:dyDescent="0.3">
      <c r="B36" s="325" t="s">
        <v>14125</v>
      </c>
      <c r="C36" s="326"/>
      <c r="D36" s="327"/>
      <c r="E36" s="105"/>
      <c r="F36" s="105"/>
      <c r="G36" s="105"/>
      <c r="H36" s="105"/>
      <c r="I36" s="105"/>
      <c r="J36" s="105"/>
      <c r="K36" s="105"/>
      <c r="L36" s="105"/>
      <c r="M36" s="105"/>
      <c r="N36" s="105"/>
      <c r="O36" s="105"/>
      <c r="P36" s="105"/>
      <c r="Q36" s="106"/>
      <c r="R36" s="106"/>
    </row>
    <row r="37" spans="2:18" x14ac:dyDescent="0.3">
      <c r="B37" s="264" t="s">
        <v>14128</v>
      </c>
      <c r="C37" s="259" t="s">
        <v>318</v>
      </c>
      <c r="D37" s="312"/>
      <c r="E37" s="105"/>
      <c r="F37" s="105"/>
      <c r="G37" s="105"/>
      <c r="H37" s="105"/>
      <c r="I37" s="105"/>
      <c r="J37" s="105"/>
      <c r="K37" s="105"/>
      <c r="L37" s="105"/>
      <c r="M37" s="105"/>
      <c r="N37" s="105"/>
      <c r="O37" s="105"/>
      <c r="P37" s="105"/>
      <c r="Q37" s="106"/>
      <c r="R37" s="106"/>
    </row>
    <row r="38" spans="2:18" x14ac:dyDescent="0.3">
      <c r="B38" s="322" t="s">
        <v>14120</v>
      </c>
      <c r="C38" s="323" t="str">
        <f>IF(C37="Dovelas y confinamiento","TC1",IF(C37="Dovelas y sin confinamiento","TC2",IF(C37="Sin dovelas y con confinamiento","TC3","TC4")))</f>
        <v>TC4</v>
      </c>
      <c r="D38" s="323"/>
      <c r="E38" s="106"/>
      <c r="F38" s="317"/>
      <c r="G38" s="317"/>
      <c r="H38" s="317"/>
      <c r="I38" s="106"/>
      <c r="J38" s="106"/>
      <c r="K38" s="106"/>
      <c r="L38" s="106"/>
      <c r="M38" s="106"/>
      <c r="N38" s="106"/>
      <c r="O38" s="106"/>
      <c r="P38" s="106"/>
      <c r="Q38" s="106"/>
      <c r="R38" s="106"/>
    </row>
    <row r="39" spans="2:18" x14ac:dyDescent="0.3">
      <c r="E39" s="106"/>
      <c r="F39" s="317"/>
      <c r="G39" s="317"/>
      <c r="H39" s="317"/>
      <c r="I39" s="106"/>
      <c r="J39" s="106"/>
      <c r="K39" s="106"/>
      <c r="L39" s="106"/>
      <c r="M39" s="106"/>
      <c r="N39" s="106"/>
      <c r="O39" s="106"/>
      <c r="P39" s="106"/>
      <c r="Q39" s="106"/>
      <c r="R39" s="106"/>
    </row>
    <row r="40" spans="2:18" x14ac:dyDescent="0.3">
      <c r="B40" s="325" t="s">
        <v>14126</v>
      </c>
      <c r="C40" s="326"/>
      <c r="D40" s="327"/>
      <c r="E40" s="106"/>
      <c r="F40" s="317"/>
      <c r="G40" s="317"/>
      <c r="H40" s="317"/>
      <c r="I40" s="106"/>
      <c r="J40" s="106"/>
      <c r="K40" s="106"/>
      <c r="L40" s="106"/>
      <c r="M40" s="106"/>
      <c r="N40" s="106"/>
      <c r="O40" s="106"/>
      <c r="P40" s="106"/>
      <c r="Q40" s="106"/>
      <c r="R40" s="106"/>
    </row>
    <row r="41" spans="2:18" x14ac:dyDescent="0.3">
      <c r="B41" s="328" t="s">
        <v>14127</v>
      </c>
      <c r="C41" s="329">
        <v>4.4999999999999998E-2</v>
      </c>
      <c r="D41" s="329"/>
      <c r="E41" s="106"/>
      <c r="F41" s="317"/>
      <c r="G41" s="317"/>
      <c r="H41" s="317"/>
      <c r="I41" s="106"/>
      <c r="J41" s="106"/>
      <c r="K41" s="106"/>
      <c r="L41" s="106"/>
      <c r="M41" s="106"/>
      <c r="N41" s="106"/>
      <c r="O41" s="106"/>
      <c r="P41" s="106"/>
      <c r="Q41" s="106"/>
      <c r="R41" s="106"/>
    </row>
    <row r="42" spans="2:18" x14ac:dyDescent="0.3">
      <c r="B42" s="248"/>
      <c r="C42" s="329"/>
      <c r="D42" s="329"/>
      <c r="E42" s="106"/>
      <c r="F42" s="317"/>
      <c r="G42" s="317"/>
      <c r="H42" s="317"/>
      <c r="I42" s="106"/>
      <c r="J42" s="106"/>
      <c r="K42" s="106"/>
      <c r="L42" s="106"/>
      <c r="M42" s="106"/>
      <c r="N42" s="106"/>
      <c r="O42" s="106"/>
      <c r="P42" s="106"/>
      <c r="Q42" s="106"/>
      <c r="R42" s="106"/>
    </row>
    <row r="43" spans="2:18" x14ac:dyDescent="0.3">
      <c r="B43" s="325" t="s">
        <v>409</v>
      </c>
      <c r="C43" s="330"/>
      <c r="D43" s="329"/>
      <c r="E43" s="106"/>
      <c r="F43" s="317"/>
      <c r="G43" s="317"/>
      <c r="H43" s="317"/>
      <c r="I43" s="106"/>
      <c r="J43" s="106"/>
      <c r="K43" s="106"/>
      <c r="L43" s="106"/>
      <c r="M43" s="106"/>
      <c r="N43" s="106"/>
      <c r="O43" s="106"/>
      <c r="P43" s="106"/>
      <c r="Q43" s="106"/>
      <c r="R43" s="106"/>
    </row>
    <row r="44" spans="2:18" x14ac:dyDescent="0.3">
      <c r="B44" s="328" t="s">
        <v>14145</v>
      </c>
      <c r="C44" s="331">
        <v>7</v>
      </c>
      <c r="E44" s="106"/>
      <c r="F44" s="317"/>
      <c r="G44" s="317"/>
      <c r="H44" s="317"/>
      <c r="I44" s="106"/>
      <c r="J44" s="106"/>
      <c r="K44" s="106"/>
      <c r="L44" s="106"/>
      <c r="M44" s="106"/>
      <c r="N44" s="106"/>
      <c r="O44" s="106"/>
      <c r="P44" s="106"/>
      <c r="Q44" s="106"/>
      <c r="R44" s="106"/>
    </row>
    <row r="45" spans="2:18" x14ac:dyDescent="0.3">
      <c r="E45" s="106"/>
      <c r="F45" s="317"/>
      <c r="G45" s="317"/>
      <c r="H45" s="317"/>
      <c r="I45" s="106"/>
      <c r="J45" s="106"/>
      <c r="K45" s="106"/>
      <c r="L45" s="106"/>
      <c r="M45" s="106"/>
      <c r="N45" s="106"/>
      <c r="O45" s="106"/>
      <c r="P45" s="106"/>
      <c r="Q45" s="106"/>
      <c r="R45" s="106"/>
    </row>
    <row r="46" spans="2:18" x14ac:dyDescent="0.3">
      <c r="E46" s="106"/>
      <c r="F46" s="317"/>
      <c r="G46" s="317"/>
      <c r="H46" s="317"/>
      <c r="I46" s="106"/>
      <c r="J46" s="106"/>
      <c r="K46" s="106"/>
      <c r="L46" s="106"/>
      <c r="M46" s="106"/>
      <c r="N46" s="106"/>
      <c r="O46" s="106"/>
      <c r="P46" s="106"/>
      <c r="Q46" s="106"/>
      <c r="R46" s="106"/>
    </row>
    <row r="47" spans="2:18" x14ac:dyDescent="0.3">
      <c r="E47" s="106"/>
      <c r="F47" s="317"/>
      <c r="G47" s="317"/>
      <c r="H47" s="317"/>
      <c r="I47" s="106"/>
      <c r="J47" s="106"/>
      <c r="K47" s="106"/>
      <c r="L47" s="106"/>
      <c r="M47" s="106"/>
      <c r="N47" s="106"/>
      <c r="O47" s="106"/>
      <c r="P47" s="106"/>
      <c r="Q47" s="106"/>
      <c r="R47" s="106"/>
    </row>
    <row r="48" spans="2:18" x14ac:dyDescent="0.3">
      <c r="E48" s="106"/>
      <c r="F48" s="317"/>
      <c r="G48" s="317"/>
      <c r="H48" s="317"/>
      <c r="I48" s="106"/>
      <c r="J48" s="106"/>
      <c r="K48" s="106"/>
      <c r="L48" s="106"/>
      <c r="M48" s="106"/>
      <c r="N48" s="106"/>
      <c r="O48" s="106"/>
      <c r="P48" s="106"/>
      <c r="Q48" s="106"/>
      <c r="R48" s="106"/>
    </row>
    <row r="49" spans="5:18" x14ac:dyDescent="0.3">
      <c r="E49" s="106"/>
      <c r="F49" s="317"/>
      <c r="G49" s="317"/>
      <c r="H49" s="317"/>
      <c r="I49" s="106"/>
      <c r="J49" s="106"/>
      <c r="K49" s="106"/>
      <c r="L49" s="106"/>
      <c r="M49" s="106"/>
      <c r="N49" s="106"/>
      <c r="O49" s="106"/>
      <c r="P49" s="106"/>
      <c r="Q49" s="106"/>
      <c r="R49" s="106"/>
    </row>
    <row r="50" spans="5:18" x14ac:dyDescent="0.3">
      <c r="E50" s="106"/>
      <c r="F50" s="317"/>
      <c r="G50" s="317"/>
      <c r="H50" s="317"/>
      <c r="I50" s="106"/>
      <c r="J50" s="106"/>
      <c r="K50" s="106"/>
      <c r="L50" s="106"/>
      <c r="M50" s="106"/>
      <c r="N50" s="106"/>
      <c r="O50" s="106"/>
      <c r="P50" s="106"/>
      <c r="Q50" s="106"/>
      <c r="R50" s="106"/>
    </row>
    <row r="51" spans="5:18" x14ac:dyDescent="0.3">
      <c r="E51" s="106"/>
      <c r="F51" s="317"/>
      <c r="G51" s="317"/>
      <c r="H51" s="317"/>
      <c r="I51" s="106"/>
      <c r="J51" s="106"/>
      <c r="K51" s="106"/>
      <c r="L51" s="106"/>
      <c r="M51" s="106"/>
      <c r="N51" s="106"/>
      <c r="O51" s="106"/>
      <c r="P51" s="106"/>
      <c r="Q51" s="106"/>
      <c r="R51" s="106"/>
    </row>
    <row r="52" spans="5:18" x14ac:dyDescent="0.3">
      <c r="E52" s="106"/>
      <c r="F52" s="317"/>
      <c r="G52" s="317"/>
      <c r="H52" s="317"/>
      <c r="I52" s="106"/>
      <c r="J52" s="106"/>
      <c r="K52" s="106"/>
      <c r="L52" s="106"/>
      <c r="M52" s="106"/>
      <c r="N52" s="106"/>
      <c r="O52" s="106"/>
      <c r="P52" s="106"/>
      <c r="Q52" s="106"/>
      <c r="R52" s="106"/>
    </row>
    <row r="53" spans="5:18" x14ac:dyDescent="0.3">
      <c r="E53" s="106"/>
      <c r="F53" s="317"/>
      <c r="G53" s="317"/>
      <c r="H53" s="317"/>
      <c r="I53" s="106"/>
      <c r="J53" s="106"/>
      <c r="K53" s="106"/>
      <c r="L53" s="106"/>
      <c r="M53" s="106"/>
      <c r="N53" s="106"/>
      <c r="O53" s="106"/>
      <c r="P53" s="106"/>
      <c r="Q53" s="106"/>
      <c r="R53" s="106"/>
    </row>
    <row r="54" spans="5:18" x14ac:dyDescent="0.3">
      <c r="E54" s="106"/>
      <c r="F54" s="317"/>
      <c r="G54" s="317"/>
      <c r="H54" s="317"/>
      <c r="I54" s="106"/>
      <c r="J54" s="106"/>
      <c r="K54" s="106"/>
      <c r="L54" s="106"/>
      <c r="M54" s="106"/>
      <c r="N54" s="106"/>
      <c r="O54" s="106"/>
      <c r="P54" s="106"/>
      <c r="Q54" s="106"/>
      <c r="R54" s="106"/>
    </row>
    <row r="55" spans="5:18" x14ac:dyDescent="0.3">
      <c r="E55" s="106"/>
      <c r="F55" s="317"/>
      <c r="G55" s="317"/>
      <c r="H55" s="317"/>
      <c r="I55" s="106"/>
      <c r="J55" s="106"/>
      <c r="K55" s="106"/>
      <c r="L55" s="106"/>
      <c r="M55" s="106"/>
      <c r="N55" s="106"/>
      <c r="O55" s="106"/>
      <c r="P55" s="106"/>
      <c r="Q55" s="106"/>
      <c r="R55" s="106"/>
    </row>
    <row r="56" spans="5:18" x14ac:dyDescent="0.3">
      <c r="E56" s="106"/>
      <c r="F56" s="317"/>
      <c r="G56" s="317"/>
      <c r="H56" s="317"/>
      <c r="I56" s="106"/>
      <c r="J56" s="106"/>
      <c r="K56" s="106"/>
      <c r="L56" s="106"/>
      <c r="M56" s="106"/>
      <c r="N56" s="106"/>
      <c r="O56" s="106"/>
      <c r="P56" s="106"/>
      <c r="Q56" s="106"/>
      <c r="R56" s="106"/>
    </row>
    <row r="57" spans="5:18" x14ac:dyDescent="0.3">
      <c r="E57" s="106"/>
      <c r="F57" s="317"/>
      <c r="G57" s="317"/>
      <c r="H57" s="317"/>
      <c r="I57" s="106"/>
      <c r="J57" s="106"/>
      <c r="K57" s="106"/>
      <c r="L57" s="106"/>
      <c r="M57" s="106"/>
      <c r="N57" s="106"/>
      <c r="O57" s="106"/>
      <c r="P57" s="106"/>
      <c r="Q57" s="106"/>
      <c r="R57" s="106"/>
    </row>
    <row r="58" spans="5:18" x14ac:dyDescent="0.3">
      <c r="E58" s="106"/>
      <c r="F58" s="317"/>
      <c r="G58" s="317"/>
      <c r="H58" s="317"/>
      <c r="I58" s="106"/>
      <c r="J58" s="106"/>
      <c r="K58" s="106"/>
      <c r="L58" s="106"/>
      <c r="M58" s="106"/>
      <c r="N58" s="106"/>
      <c r="O58" s="106"/>
      <c r="P58" s="106"/>
      <c r="Q58" s="106"/>
      <c r="R58" s="106"/>
    </row>
    <row r="59" spans="5:18" x14ac:dyDescent="0.3">
      <c r="E59" s="106"/>
      <c r="F59" s="317"/>
      <c r="G59" s="317"/>
      <c r="H59" s="317"/>
      <c r="I59" s="106"/>
      <c r="J59" s="106"/>
      <c r="K59" s="106"/>
      <c r="L59" s="106"/>
      <c r="M59" s="106"/>
      <c r="N59" s="106"/>
      <c r="O59" s="106"/>
      <c r="P59" s="106"/>
      <c r="Q59" s="106"/>
      <c r="R59" s="106"/>
    </row>
    <row r="60" spans="5:18" x14ac:dyDescent="0.3">
      <c r="E60" s="106"/>
      <c r="F60" s="317"/>
      <c r="G60" s="317"/>
      <c r="H60" s="317"/>
      <c r="I60" s="106"/>
      <c r="J60" s="106"/>
      <c r="K60" s="106"/>
      <c r="L60" s="106"/>
      <c r="M60" s="106"/>
      <c r="N60" s="106"/>
      <c r="O60" s="106"/>
      <c r="P60" s="106"/>
      <c r="Q60" s="106"/>
      <c r="R60" s="106"/>
    </row>
    <row r="61" spans="5:18" x14ac:dyDescent="0.3">
      <c r="E61" s="106"/>
      <c r="F61" s="317"/>
      <c r="G61" s="317"/>
      <c r="H61" s="317"/>
      <c r="I61" s="106"/>
      <c r="J61" s="106"/>
      <c r="K61" s="106"/>
      <c r="L61" s="106"/>
      <c r="M61" s="106"/>
      <c r="N61" s="106"/>
      <c r="O61" s="106"/>
      <c r="P61" s="106"/>
      <c r="Q61" s="106"/>
      <c r="R61" s="106"/>
    </row>
    <row r="62" spans="5:18" x14ac:dyDescent="0.3">
      <c r="E62" s="106"/>
      <c r="F62" s="317"/>
      <c r="G62" s="317"/>
      <c r="H62" s="317"/>
      <c r="I62" s="106"/>
      <c r="J62" s="106"/>
      <c r="K62" s="106"/>
      <c r="L62" s="106"/>
      <c r="M62" s="106"/>
      <c r="N62" s="106"/>
      <c r="O62" s="106"/>
      <c r="P62" s="106"/>
      <c r="Q62" s="106"/>
      <c r="R62" s="106"/>
    </row>
    <row r="63" spans="5:18" x14ac:dyDescent="0.3">
      <c r="E63" s="106"/>
      <c r="F63" s="317"/>
      <c r="G63" s="317"/>
      <c r="H63" s="317"/>
      <c r="I63" s="106"/>
      <c r="J63" s="106"/>
      <c r="K63" s="106"/>
      <c r="L63" s="106"/>
      <c r="M63" s="106"/>
      <c r="N63" s="106"/>
      <c r="O63" s="106"/>
      <c r="P63" s="106"/>
      <c r="Q63" s="106"/>
      <c r="R63" s="106"/>
    </row>
    <row r="64" spans="5:18" x14ac:dyDescent="0.3">
      <c r="E64" s="106"/>
      <c r="F64" s="317"/>
      <c r="G64" s="317"/>
      <c r="H64" s="317"/>
      <c r="I64" s="106"/>
      <c r="J64" s="106"/>
      <c r="K64" s="106"/>
      <c r="L64" s="106"/>
      <c r="M64" s="106"/>
      <c r="N64" s="106"/>
      <c r="O64" s="106"/>
      <c r="P64" s="106"/>
      <c r="Q64" s="106"/>
      <c r="R64" s="106"/>
    </row>
    <row r="65" spans="5:18" x14ac:dyDescent="0.3">
      <c r="E65" s="106"/>
      <c r="F65" s="317"/>
      <c r="G65" s="317"/>
      <c r="H65" s="317"/>
      <c r="I65" s="106"/>
      <c r="J65" s="106"/>
      <c r="K65" s="106"/>
      <c r="L65" s="106"/>
      <c r="M65" s="106"/>
      <c r="N65" s="106"/>
      <c r="O65" s="106"/>
      <c r="P65" s="106"/>
      <c r="Q65" s="106"/>
      <c r="R65" s="106"/>
    </row>
    <row r="66" spans="5:18" x14ac:dyDescent="0.3">
      <c r="E66" s="106"/>
      <c r="F66" s="317"/>
      <c r="G66" s="317"/>
      <c r="H66" s="317"/>
      <c r="I66" s="106"/>
      <c r="J66" s="106"/>
      <c r="K66" s="106"/>
      <c r="L66" s="106"/>
      <c r="M66" s="106"/>
      <c r="N66" s="106"/>
      <c r="O66" s="106"/>
      <c r="P66" s="106"/>
      <c r="Q66" s="106"/>
      <c r="R66" s="106"/>
    </row>
    <row r="67" spans="5:18" x14ac:dyDescent="0.3">
      <c r="E67" s="106"/>
      <c r="F67" s="317"/>
      <c r="G67" s="317"/>
      <c r="H67" s="317"/>
      <c r="I67" s="106"/>
      <c r="J67" s="106"/>
      <c r="K67" s="106"/>
      <c r="L67" s="106"/>
      <c r="M67" s="106"/>
      <c r="N67" s="106"/>
      <c r="O67" s="106"/>
      <c r="P67" s="106"/>
      <c r="Q67" s="106"/>
      <c r="R67" s="106"/>
    </row>
    <row r="68" spans="5:18" x14ac:dyDescent="0.3">
      <c r="E68" s="106"/>
      <c r="F68" s="317"/>
      <c r="G68" s="317"/>
      <c r="H68" s="317"/>
      <c r="I68" s="106"/>
      <c r="J68" s="106"/>
      <c r="K68" s="106"/>
      <c r="L68" s="106"/>
      <c r="M68" s="106"/>
      <c r="N68" s="106"/>
      <c r="O68" s="106"/>
      <c r="P68" s="106"/>
      <c r="Q68" s="106"/>
      <c r="R68" s="106"/>
    </row>
    <row r="69" spans="5:18" x14ac:dyDescent="0.3">
      <c r="E69" s="106"/>
      <c r="F69" s="317"/>
      <c r="G69" s="317"/>
      <c r="H69" s="317"/>
      <c r="I69" s="106"/>
      <c r="J69" s="106"/>
      <c r="K69" s="106"/>
      <c r="L69" s="106"/>
      <c r="M69" s="106"/>
      <c r="N69" s="106"/>
      <c r="O69" s="106"/>
      <c r="P69" s="106"/>
      <c r="Q69" s="106"/>
      <c r="R69" s="106"/>
    </row>
    <row r="70" spans="5:18" x14ac:dyDescent="0.3">
      <c r="E70" s="106"/>
      <c r="F70" s="317"/>
      <c r="G70" s="317"/>
      <c r="H70" s="317"/>
      <c r="I70" s="106"/>
      <c r="J70" s="106"/>
      <c r="K70" s="106"/>
      <c r="L70" s="106"/>
      <c r="M70" s="106"/>
      <c r="N70" s="106"/>
      <c r="O70" s="106"/>
      <c r="P70" s="106"/>
      <c r="Q70" s="106"/>
      <c r="R70" s="106"/>
    </row>
    <row r="71" spans="5:18" x14ac:dyDescent="0.3">
      <c r="E71" s="106"/>
      <c r="F71" s="317"/>
      <c r="G71" s="317"/>
      <c r="H71" s="317"/>
      <c r="I71" s="106"/>
      <c r="J71" s="106"/>
      <c r="K71" s="106"/>
      <c r="L71" s="106"/>
      <c r="M71" s="106"/>
      <c r="N71" s="106"/>
      <c r="O71" s="106"/>
      <c r="P71" s="106"/>
      <c r="Q71" s="106"/>
      <c r="R71" s="106"/>
    </row>
    <row r="72" spans="5:18" x14ac:dyDescent="0.3">
      <c r="E72" s="106"/>
      <c r="F72" s="317"/>
      <c r="G72" s="317"/>
      <c r="H72" s="317"/>
      <c r="I72" s="106"/>
      <c r="J72" s="106"/>
      <c r="K72" s="106"/>
      <c r="L72" s="106"/>
      <c r="M72" s="106"/>
      <c r="N72" s="106"/>
      <c r="O72" s="106"/>
      <c r="P72" s="106"/>
      <c r="Q72" s="106"/>
      <c r="R72" s="106"/>
    </row>
    <row r="73" spans="5:18" x14ac:dyDescent="0.3">
      <c r="E73" s="106"/>
      <c r="F73" s="317"/>
      <c r="G73" s="317"/>
      <c r="H73" s="317"/>
      <c r="I73" s="106"/>
      <c r="J73" s="106"/>
      <c r="K73" s="106"/>
      <c r="L73" s="106"/>
      <c r="M73" s="106"/>
      <c r="N73" s="106"/>
      <c r="O73" s="106"/>
      <c r="P73" s="106"/>
      <c r="Q73" s="106"/>
      <c r="R73" s="106"/>
    </row>
    <row r="74" spans="5:18" x14ac:dyDescent="0.3">
      <c r="E74" s="106"/>
      <c r="F74" s="317"/>
      <c r="G74" s="317"/>
      <c r="H74" s="317"/>
      <c r="I74" s="106"/>
      <c r="J74" s="106"/>
      <c r="K74" s="106"/>
      <c r="L74" s="106"/>
      <c r="M74" s="106"/>
      <c r="N74" s="106"/>
      <c r="O74" s="106"/>
      <c r="P74" s="106"/>
      <c r="Q74" s="106"/>
      <c r="R74" s="106"/>
    </row>
    <row r="75" spans="5:18" x14ac:dyDescent="0.3">
      <c r="E75" s="106"/>
      <c r="F75" s="317"/>
      <c r="G75" s="317"/>
      <c r="H75" s="317"/>
      <c r="I75" s="106"/>
      <c r="J75" s="106"/>
      <c r="K75" s="106"/>
      <c r="L75" s="106"/>
      <c r="M75" s="106"/>
      <c r="N75" s="106"/>
      <c r="O75" s="106"/>
      <c r="P75" s="106"/>
      <c r="Q75" s="106"/>
      <c r="R75" s="106"/>
    </row>
    <row r="76" spans="5:18" x14ac:dyDescent="0.3">
      <c r="E76" s="106"/>
      <c r="F76" s="317"/>
      <c r="G76" s="317"/>
      <c r="H76" s="317"/>
      <c r="I76" s="106"/>
      <c r="J76" s="106"/>
      <c r="K76" s="106"/>
      <c r="L76" s="106"/>
      <c r="M76" s="106"/>
      <c r="N76" s="106"/>
      <c r="O76" s="106"/>
      <c r="P76" s="106"/>
      <c r="Q76" s="106"/>
      <c r="R76" s="106"/>
    </row>
    <row r="77" spans="5:18" x14ac:dyDescent="0.3">
      <c r="E77" s="106"/>
      <c r="F77" s="317"/>
      <c r="G77" s="317"/>
      <c r="H77" s="317"/>
      <c r="I77" s="106"/>
      <c r="J77" s="106"/>
      <c r="K77" s="106"/>
      <c r="L77" s="106"/>
      <c r="M77" s="106"/>
      <c r="N77" s="106"/>
      <c r="O77" s="106"/>
      <c r="P77" s="106"/>
      <c r="Q77" s="106"/>
      <c r="R77" s="106"/>
    </row>
    <row r="78" spans="5:18" x14ac:dyDescent="0.3">
      <c r="E78" s="106"/>
      <c r="F78" s="317"/>
      <c r="G78" s="317"/>
      <c r="H78" s="317"/>
      <c r="I78" s="106"/>
      <c r="J78" s="106"/>
      <c r="K78" s="106"/>
      <c r="L78" s="106"/>
      <c r="M78" s="106"/>
      <c r="N78" s="106"/>
      <c r="O78" s="106"/>
      <c r="P78" s="106"/>
      <c r="Q78" s="106"/>
      <c r="R78" s="106"/>
    </row>
    <row r="79" spans="5:18" x14ac:dyDescent="0.3">
      <c r="E79" s="106"/>
      <c r="F79" s="317"/>
      <c r="G79" s="317"/>
      <c r="H79" s="317"/>
      <c r="I79" s="106"/>
      <c r="J79" s="106"/>
      <c r="K79" s="106"/>
      <c r="L79" s="106"/>
      <c r="M79" s="106"/>
      <c r="N79" s="106"/>
      <c r="O79" s="106"/>
      <c r="P79" s="106"/>
      <c r="Q79" s="106"/>
      <c r="R79" s="106"/>
    </row>
    <row r="80" spans="5:18" x14ac:dyDescent="0.3">
      <c r="E80" s="106"/>
      <c r="F80" s="317"/>
      <c r="G80" s="317"/>
      <c r="H80" s="317"/>
      <c r="I80" s="106"/>
      <c r="J80" s="106"/>
      <c r="K80" s="106"/>
      <c r="L80" s="106"/>
      <c r="M80" s="106"/>
      <c r="N80" s="106"/>
      <c r="O80" s="106"/>
      <c r="P80" s="106"/>
      <c r="Q80" s="106"/>
      <c r="R80" s="106"/>
    </row>
    <row r="81" spans="5:18" x14ac:dyDescent="0.3">
      <c r="E81" s="106"/>
      <c r="F81" s="317"/>
      <c r="G81" s="317"/>
      <c r="H81" s="317"/>
      <c r="I81" s="106"/>
      <c r="J81" s="106"/>
      <c r="K81" s="106"/>
      <c r="L81" s="106"/>
      <c r="M81" s="106"/>
      <c r="N81" s="106"/>
      <c r="O81" s="106"/>
      <c r="P81" s="106"/>
      <c r="Q81" s="106"/>
      <c r="R81" s="106"/>
    </row>
    <row r="82" spans="5:18" x14ac:dyDescent="0.3">
      <c r="E82" s="106"/>
      <c r="F82" s="317"/>
      <c r="G82" s="317"/>
      <c r="H82" s="317"/>
      <c r="I82" s="106"/>
      <c r="J82" s="106"/>
      <c r="K82" s="106"/>
      <c r="L82" s="106"/>
      <c r="M82" s="106"/>
      <c r="N82" s="106"/>
      <c r="O82" s="106"/>
      <c r="P82" s="106"/>
      <c r="Q82" s="106"/>
      <c r="R82" s="106"/>
    </row>
    <row r="83" spans="5:18" x14ac:dyDescent="0.3">
      <c r="E83" s="106"/>
      <c r="F83" s="317"/>
      <c r="G83" s="317"/>
      <c r="H83" s="317"/>
      <c r="I83" s="106"/>
      <c r="J83" s="106"/>
      <c r="K83" s="106"/>
      <c r="L83" s="106"/>
      <c r="M83" s="106"/>
      <c r="N83" s="106"/>
      <c r="O83" s="106"/>
      <c r="P83" s="106"/>
      <c r="Q83" s="106"/>
      <c r="R83" s="106"/>
    </row>
    <row r="84" spans="5:18" x14ac:dyDescent="0.3">
      <c r="E84" s="106"/>
      <c r="F84" s="317"/>
      <c r="G84" s="317"/>
      <c r="H84" s="317"/>
      <c r="I84" s="106"/>
      <c r="J84" s="106"/>
      <c r="K84" s="106"/>
      <c r="L84" s="106"/>
      <c r="M84" s="106"/>
      <c r="N84" s="106"/>
      <c r="O84" s="106"/>
      <c r="P84" s="106"/>
      <c r="Q84" s="106"/>
      <c r="R84" s="106"/>
    </row>
    <row r="85" spans="5:18" x14ac:dyDescent="0.3">
      <c r="E85" s="106"/>
      <c r="F85" s="317"/>
      <c r="G85" s="317"/>
      <c r="H85" s="317"/>
      <c r="I85" s="106"/>
      <c r="J85" s="106"/>
      <c r="K85" s="106"/>
      <c r="L85" s="106"/>
      <c r="M85" s="106"/>
      <c r="N85" s="106"/>
      <c r="O85" s="106"/>
      <c r="P85" s="106"/>
      <c r="Q85" s="106"/>
      <c r="R85" s="106"/>
    </row>
    <row r="86" spans="5:18" x14ac:dyDescent="0.3">
      <c r="E86" s="106"/>
      <c r="F86" s="317"/>
      <c r="G86" s="317"/>
      <c r="H86" s="317"/>
      <c r="I86" s="106"/>
      <c r="J86" s="106"/>
      <c r="K86" s="106"/>
      <c r="L86" s="106"/>
      <c r="M86" s="106"/>
      <c r="N86" s="106"/>
      <c r="O86" s="106"/>
      <c r="P86" s="106"/>
      <c r="Q86" s="106"/>
      <c r="R86" s="106"/>
    </row>
    <row r="87" spans="5:18" x14ac:dyDescent="0.3">
      <c r="E87" s="106"/>
      <c r="F87" s="317"/>
      <c r="G87" s="317"/>
      <c r="H87" s="317"/>
      <c r="I87" s="106"/>
      <c r="J87" s="106"/>
      <c r="K87" s="106"/>
      <c r="L87" s="106"/>
      <c r="M87" s="106"/>
      <c r="N87" s="106"/>
      <c r="O87" s="106"/>
      <c r="P87" s="106"/>
      <c r="Q87" s="106"/>
      <c r="R87" s="106"/>
    </row>
    <row r="88" spans="5:18" x14ac:dyDescent="0.3">
      <c r="E88" s="106"/>
      <c r="F88" s="317"/>
      <c r="G88" s="317"/>
      <c r="H88" s="317"/>
      <c r="I88" s="106"/>
      <c r="J88" s="106"/>
      <c r="K88" s="106"/>
      <c r="L88" s="106"/>
      <c r="M88" s="106"/>
      <c r="N88" s="106"/>
      <c r="O88" s="106"/>
      <c r="P88" s="106"/>
      <c r="Q88" s="106"/>
      <c r="R88" s="106"/>
    </row>
    <row r="89" spans="5:18" x14ac:dyDescent="0.3">
      <c r="E89" s="106"/>
      <c r="F89" s="317"/>
      <c r="G89" s="317"/>
      <c r="H89" s="317"/>
      <c r="I89" s="106"/>
      <c r="J89" s="106"/>
      <c r="K89" s="106"/>
      <c r="L89" s="106"/>
      <c r="M89" s="106"/>
      <c r="N89" s="106"/>
      <c r="O89" s="106"/>
      <c r="P89" s="106"/>
      <c r="Q89" s="106"/>
      <c r="R89" s="106"/>
    </row>
    <row r="90" spans="5:18" x14ac:dyDescent="0.3">
      <c r="E90" s="106"/>
      <c r="F90" s="317"/>
      <c r="G90" s="317"/>
      <c r="H90" s="317"/>
      <c r="I90" s="106"/>
      <c r="J90" s="106"/>
      <c r="K90" s="106"/>
      <c r="L90" s="106"/>
      <c r="M90" s="106"/>
      <c r="N90" s="106"/>
      <c r="O90" s="106"/>
      <c r="P90" s="106"/>
      <c r="Q90" s="106"/>
      <c r="R90" s="106"/>
    </row>
    <row r="91" spans="5:18" x14ac:dyDescent="0.3">
      <c r="E91" s="106"/>
      <c r="F91" s="317"/>
      <c r="G91" s="317"/>
      <c r="H91" s="317"/>
      <c r="I91" s="106"/>
      <c r="J91" s="106"/>
      <c r="K91" s="106"/>
      <c r="L91" s="106"/>
      <c r="M91" s="106"/>
      <c r="N91" s="106"/>
      <c r="O91" s="106"/>
      <c r="P91" s="106"/>
      <c r="Q91" s="106"/>
      <c r="R91" s="106"/>
    </row>
    <row r="92" spans="5:18" x14ac:dyDescent="0.3">
      <c r="E92" s="106"/>
      <c r="F92" s="317"/>
      <c r="G92" s="317"/>
      <c r="H92" s="317"/>
      <c r="I92" s="106"/>
      <c r="J92" s="106"/>
      <c r="K92" s="106"/>
      <c r="L92" s="106"/>
      <c r="M92" s="106"/>
      <c r="N92" s="106"/>
      <c r="O92" s="106"/>
      <c r="P92" s="106"/>
      <c r="Q92" s="106"/>
      <c r="R92" s="106"/>
    </row>
    <row r="93" spans="5:18" x14ac:dyDescent="0.3">
      <c r="E93" s="106"/>
      <c r="F93" s="317"/>
      <c r="G93" s="317"/>
      <c r="H93" s="317"/>
      <c r="I93" s="106"/>
      <c r="J93" s="106"/>
      <c r="K93" s="106"/>
      <c r="L93" s="106"/>
      <c r="M93" s="106"/>
      <c r="N93" s="106"/>
      <c r="O93" s="106"/>
      <c r="P93" s="106"/>
      <c r="Q93" s="106"/>
      <c r="R93" s="106"/>
    </row>
    <row r="94" spans="5:18" x14ac:dyDescent="0.3">
      <c r="E94" s="106"/>
      <c r="F94" s="317"/>
      <c r="G94" s="317"/>
      <c r="H94" s="317"/>
      <c r="I94" s="106"/>
      <c r="J94" s="106"/>
      <c r="K94" s="106"/>
      <c r="L94" s="106"/>
      <c r="M94" s="106"/>
      <c r="N94" s="106"/>
      <c r="O94" s="106"/>
      <c r="P94" s="106"/>
      <c r="Q94" s="106"/>
      <c r="R94" s="106"/>
    </row>
    <row r="95" spans="5:18" x14ac:dyDescent="0.3">
      <c r="E95" s="106"/>
      <c r="F95" s="317"/>
      <c r="G95" s="317"/>
      <c r="H95" s="317"/>
      <c r="I95" s="106"/>
      <c r="J95" s="106"/>
      <c r="K95" s="106"/>
      <c r="L95" s="106"/>
      <c r="M95" s="106"/>
      <c r="N95" s="106"/>
      <c r="O95" s="106"/>
      <c r="P95" s="106"/>
      <c r="Q95" s="106"/>
      <c r="R95" s="106"/>
    </row>
    <row r="96" spans="5:18" x14ac:dyDescent="0.3">
      <c r="E96" s="106"/>
      <c r="F96" s="317"/>
      <c r="G96" s="317"/>
      <c r="H96" s="317"/>
      <c r="I96" s="106"/>
      <c r="J96" s="106"/>
      <c r="K96" s="106"/>
      <c r="L96" s="106"/>
      <c r="M96" s="106"/>
      <c r="N96" s="106"/>
      <c r="O96" s="106"/>
      <c r="P96" s="106"/>
      <c r="Q96" s="106"/>
      <c r="R96" s="106"/>
    </row>
    <row r="97" spans="5:18" x14ac:dyDescent="0.3">
      <c r="E97" s="106"/>
      <c r="F97" s="317"/>
      <c r="G97" s="317"/>
      <c r="H97" s="317"/>
      <c r="I97" s="106"/>
      <c r="J97" s="106"/>
      <c r="K97" s="106"/>
      <c r="L97" s="106"/>
      <c r="M97" s="106"/>
      <c r="N97" s="106"/>
      <c r="O97" s="106"/>
      <c r="P97" s="106"/>
      <c r="Q97" s="106"/>
      <c r="R97" s="106"/>
    </row>
    <row r="98" spans="5:18" x14ac:dyDescent="0.3">
      <c r="E98" s="106"/>
      <c r="F98" s="317"/>
      <c r="G98" s="317"/>
      <c r="H98" s="317"/>
      <c r="I98" s="106"/>
      <c r="J98" s="106"/>
      <c r="K98" s="106"/>
      <c r="L98" s="106"/>
      <c r="M98" s="106"/>
      <c r="N98" s="106"/>
      <c r="O98" s="106"/>
      <c r="P98" s="106"/>
      <c r="Q98" s="106"/>
      <c r="R98" s="106"/>
    </row>
    <row r="99" spans="5:18" x14ac:dyDescent="0.3">
      <c r="E99" s="106"/>
      <c r="F99" s="317"/>
      <c r="G99" s="317"/>
      <c r="H99" s="317"/>
      <c r="I99" s="106"/>
      <c r="J99" s="106"/>
      <c r="K99" s="106"/>
      <c r="L99" s="106"/>
      <c r="M99" s="106"/>
      <c r="N99" s="106"/>
      <c r="O99" s="106"/>
      <c r="P99" s="106"/>
      <c r="Q99" s="106"/>
      <c r="R99" s="106"/>
    </row>
    <row r="100" spans="5:18" x14ac:dyDescent="0.3">
      <c r="E100" s="106"/>
      <c r="F100" s="317"/>
      <c r="G100" s="317"/>
      <c r="H100" s="317"/>
      <c r="I100" s="106"/>
      <c r="J100" s="106"/>
      <c r="K100" s="106"/>
      <c r="L100" s="106"/>
      <c r="M100" s="106"/>
      <c r="N100" s="106"/>
      <c r="O100" s="106"/>
      <c r="P100" s="106"/>
      <c r="Q100" s="106"/>
      <c r="R100" s="106"/>
    </row>
    <row r="101" spans="5:18" x14ac:dyDescent="0.3">
      <c r="E101" s="106"/>
      <c r="F101" s="317"/>
      <c r="G101" s="317"/>
      <c r="H101" s="317"/>
      <c r="I101" s="106"/>
      <c r="J101" s="106"/>
      <c r="K101" s="106"/>
      <c r="L101" s="106"/>
      <c r="M101" s="106"/>
      <c r="N101" s="106"/>
      <c r="O101" s="106"/>
      <c r="P101" s="106"/>
      <c r="Q101" s="106"/>
      <c r="R101" s="106"/>
    </row>
    <row r="102" spans="5:18" x14ac:dyDescent="0.3">
      <c r="E102" s="106"/>
      <c r="F102" s="317"/>
      <c r="G102" s="317"/>
      <c r="H102" s="317"/>
      <c r="I102" s="106"/>
      <c r="J102" s="106"/>
      <c r="K102" s="106"/>
      <c r="L102" s="106"/>
      <c r="M102" s="106"/>
      <c r="N102" s="106"/>
      <c r="O102" s="106"/>
      <c r="P102" s="106"/>
      <c r="Q102" s="106"/>
      <c r="R102" s="106"/>
    </row>
    <row r="103" spans="5:18" x14ac:dyDescent="0.3">
      <c r="E103" s="106"/>
      <c r="F103" s="317"/>
      <c r="G103" s="317"/>
      <c r="H103" s="317"/>
      <c r="I103" s="106"/>
      <c r="J103" s="106"/>
      <c r="K103" s="106"/>
      <c r="L103" s="106"/>
      <c r="M103" s="106"/>
      <c r="N103" s="106"/>
      <c r="O103" s="106"/>
      <c r="P103" s="106"/>
      <c r="Q103" s="106"/>
      <c r="R103" s="106"/>
    </row>
    <row r="104" spans="5:18" x14ac:dyDescent="0.3">
      <c r="E104" s="106"/>
      <c r="F104" s="317"/>
      <c r="G104" s="317"/>
      <c r="H104" s="317"/>
      <c r="I104" s="106"/>
      <c r="J104" s="106"/>
      <c r="K104" s="106"/>
      <c r="L104" s="106"/>
      <c r="M104" s="106"/>
      <c r="N104" s="106"/>
      <c r="O104" s="106"/>
      <c r="P104" s="106"/>
      <c r="Q104" s="106"/>
      <c r="R104" s="106"/>
    </row>
    <row r="105" spans="5:18" x14ac:dyDescent="0.3">
      <c r="E105" s="106"/>
      <c r="F105" s="317"/>
      <c r="G105" s="317"/>
      <c r="H105" s="317"/>
      <c r="I105" s="106"/>
      <c r="J105" s="106"/>
      <c r="K105" s="106"/>
      <c r="L105" s="106"/>
      <c r="M105" s="106"/>
      <c r="N105" s="106"/>
      <c r="O105" s="106"/>
      <c r="P105" s="106"/>
      <c r="Q105" s="106"/>
      <c r="R105" s="106"/>
    </row>
    <row r="106" spans="5:18" x14ac:dyDescent="0.3">
      <c r="E106" s="106"/>
      <c r="F106" s="317"/>
      <c r="G106" s="317"/>
      <c r="H106" s="317"/>
      <c r="I106" s="106"/>
      <c r="J106" s="106"/>
      <c r="K106" s="106"/>
      <c r="L106" s="106"/>
      <c r="M106" s="106"/>
      <c r="N106" s="106"/>
      <c r="O106" s="106"/>
      <c r="P106" s="106"/>
      <c r="Q106" s="106"/>
      <c r="R106" s="106"/>
    </row>
    <row r="107" spans="5:18" x14ac:dyDescent="0.3">
      <c r="E107" s="106"/>
      <c r="F107" s="317"/>
      <c r="G107" s="317"/>
      <c r="H107" s="317"/>
      <c r="I107" s="106"/>
      <c r="J107" s="106"/>
      <c r="K107" s="106"/>
      <c r="L107" s="106"/>
      <c r="M107" s="106"/>
      <c r="N107" s="106"/>
      <c r="O107" s="106"/>
      <c r="P107" s="106"/>
      <c r="Q107" s="106"/>
      <c r="R107" s="106"/>
    </row>
    <row r="108" spans="5:18" x14ac:dyDescent="0.3">
      <c r="E108" s="106"/>
      <c r="F108" s="317"/>
      <c r="G108" s="317"/>
      <c r="H108" s="317"/>
      <c r="I108" s="106"/>
      <c r="J108" s="106"/>
      <c r="K108" s="106"/>
      <c r="L108" s="106"/>
      <c r="M108" s="106"/>
      <c r="N108" s="106"/>
      <c r="O108" s="106"/>
      <c r="P108" s="106"/>
      <c r="Q108" s="106"/>
      <c r="R108" s="106"/>
    </row>
    <row r="109" spans="5:18" x14ac:dyDescent="0.3">
      <c r="E109" s="106"/>
      <c r="F109" s="317"/>
      <c r="G109" s="317"/>
      <c r="H109" s="317"/>
      <c r="I109" s="106"/>
      <c r="J109" s="106"/>
      <c r="K109" s="106"/>
      <c r="L109" s="106"/>
      <c r="M109" s="106"/>
      <c r="N109" s="106"/>
      <c r="O109" s="106"/>
      <c r="P109" s="106"/>
      <c r="Q109" s="106"/>
      <c r="R109" s="106"/>
    </row>
    <row r="110" spans="5:18" x14ac:dyDescent="0.3">
      <c r="E110" s="106"/>
      <c r="F110" s="317"/>
      <c r="G110" s="317"/>
      <c r="H110" s="317"/>
      <c r="I110" s="106"/>
      <c r="J110" s="106"/>
      <c r="K110" s="106"/>
      <c r="L110" s="106"/>
      <c r="M110" s="106"/>
      <c r="N110" s="106"/>
      <c r="O110" s="106"/>
      <c r="P110" s="106"/>
      <c r="Q110" s="106"/>
      <c r="R110" s="106"/>
    </row>
    <row r="153" spans="6:6" x14ac:dyDescent="0.3">
      <c r="F153" s="194" t="s">
        <v>285</v>
      </c>
    </row>
  </sheetData>
  <sheetProtection algorithmName="SHA-512" hashValue="fE9gHDo5d36cZNMHV1MkOr1TU+/M8kzeCgJGmPHAPCm/UV9YSc7KHM6et11sYjM8X+2xoIowrwiH710Yv+VzPg==" saltValue="oKs7dxX0SAqgx3lT1Lv83g==" spinCount="100000" sheet="1" objects="1" scenarios="1"/>
  <protectedRanges>
    <protectedRange sqref="C9:C12 C16:C17 C20 C24 C28 C32:C33 C37 C41 C44" name="Rango1"/>
  </protectedRanges>
  <mergeCells count="10">
    <mergeCell ref="E9:P9"/>
    <mergeCell ref="E14:P14"/>
    <mergeCell ref="E15:E16"/>
    <mergeCell ref="F10:H10"/>
    <mergeCell ref="I10:L10"/>
    <mergeCell ref="M10:P10"/>
    <mergeCell ref="G15:H15"/>
    <mergeCell ref="I15:K15"/>
    <mergeCell ref="L15:M15"/>
    <mergeCell ref="N15:P15"/>
  </mergeCells>
  <dataValidations count="1">
    <dataValidation type="list" allowBlank="1" showInputMessage="1" showErrorMessage="1" sqref="C18:D18 C15:D15 C10 C13:D13 D12" xr:uid="{53582FB9-26B8-44BB-B7E0-6EC4D94727BE}">
      <formula1>INDIRECT(Departamento1)</formula1>
    </dataValidation>
  </dataValidations>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count="9">
        <x14:dataValidation type="list" allowBlank="1" showInputMessage="1" showErrorMessage="1" xr:uid="{59163380-C112-4EF0-9AD1-978C594EB864}">
          <x14:formula1>
            <xm:f>'Datos de Seleccion'!$F$19:$F$22</xm:f>
          </x14:formula1>
          <xm:sqref>D36 C37</xm:sqref>
        </x14:dataValidation>
        <x14:dataValidation type="list" allowBlank="1" showInputMessage="1" showErrorMessage="1" xr:uid="{A3005CB7-483F-45D0-A40E-91CD4777C3FE}">
          <x14:formula1>
            <xm:f>'Datos de Seleccion'!$F$8:$F$11</xm:f>
          </x14:formula1>
          <xm:sqref>D25 C24</xm:sqref>
        </x14:dataValidation>
        <x14:dataValidation type="list" allowBlank="1" showInputMessage="1" showErrorMessage="1" xr:uid="{84211B30-F552-4F6D-9CB7-E993DEC9F7EE}">
          <x14:formula1>
            <xm:f>'Datos de Seleccion'!$AL$4:$AL$12</xm:f>
          </x14:formula1>
          <xm:sqref>C39:D39 C41</xm:sqref>
        </x14:dataValidation>
        <x14:dataValidation type="list" allowBlank="1" showInputMessage="1" showErrorMessage="1" xr:uid="{B3854B93-4194-4FDE-A88D-18DA7F92F4B9}">
          <x14:formula1>
            <xm:f>'Datos de Seleccion'!$F$3:$F$5</xm:f>
          </x14:formula1>
          <xm:sqref>C20</xm:sqref>
        </x14:dataValidation>
        <x14:dataValidation type="list" allowBlank="1" showInputMessage="1" showErrorMessage="1" xr:uid="{D75870FF-6A0F-40D4-AE21-47FF18224CB8}">
          <x14:formula1>
            <xm:f>'Datos de Seleccion'!$F$14:$F$16</xm:f>
          </x14:formula1>
          <xm:sqref>C28</xm:sqref>
        </x14:dataValidation>
        <x14:dataValidation type="list" allowBlank="1" showInputMessage="1" showErrorMessage="1" xr:uid="{539E90E9-2B26-4535-9863-B7BF0C3031A4}">
          <x14:formula1>
            <xm:f>'Datos de Seleccion'!$F$33:$F$34</xm:f>
          </x14:formula1>
          <xm:sqref>C32</xm:sqref>
        </x14:dataValidation>
        <x14:dataValidation type="list" allowBlank="1" showInputMessage="1" showErrorMessage="1" xr:uid="{56667CF6-29A5-44BF-B3F7-84D4AF1AF138}">
          <x14:formula1>
            <xm:f>'Datos de Seleccion'!$F$25:$F$30</xm:f>
          </x14:formula1>
          <xm:sqref>C33</xm:sqref>
        </x14:dataValidation>
        <x14:dataValidation type="list" allowBlank="1" showInputMessage="1" showErrorMessage="1" xr:uid="{87D039A5-4D8A-47CC-97AC-FF9A2AAF1C77}">
          <x14:formula1>
            <xm:f>'Datos de Seleccion'!$H$3:$H$34</xm:f>
          </x14:formula1>
          <xm:sqref>D11 C9</xm:sqref>
        </x14:dataValidation>
        <x14:dataValidation type="list" allowBlank="1" showInputMessage="1" showErrorMessage="1" xr:uid="{DD1D2628-338A-4DEC-8BDE-6AB524F8F296}">
          <x14:formula1>
            <xm:f>'Datos de Seleccion'!$AN$4:$AN$6</xm:f>
          </x14:formula1>
          <xm:sqref>C44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36A46-AFFD-40B4-83F0-4328A47E1F5C}">
  <sheetPr codeName="Hoja5"/>
  <dimension ref="B1:AN220"/>
  <sheetViews>
    <sheetView workbookViewId="0"/>
  </sheetViews>
  <sheetFormatPr baseColWidth="10" defaultRowHeight="14.4" x14ac:dyDescent="0.3"/>
  <cols>
    <col min="1" max="1" width="2.21875" customWidth="1"/>
    <col min="2" max="2" width="20" customWidth="1"/>
    <col min="3" max="3" width="23.5546875" customWidth="1"/>
    <col min="4" max="4" width="33.5546875" customWidth="1"/>
    <col min="5" max="5" width="2.21875" customWidth="1"/>
    <col min="6" max="6" width="30.44140625" style="6" customWidth="1"/>
    <col min="7" max="7" width="7.88671875" customWidth="1"/>
    <col min="8" max="8" width="19.21875" style="102" bestFit="1" customWidth="1"/>
    <col min="9" max="9" width="30.109375" bestFit="1" customWidth="1"/>
    <col min="10" max="10" width="4.88671875" customWidth="1"/>
    <col min="11" max="11" width="14.109375" bestFit="1" customWidth="1"/>
    <col min="12" max="12" width="11.33203125" customWidth="1"/>
    <col min="13" max="13" width="4.77734375" customWidth="1"/>
    <col min="14" max="14" width="16.21875" customWidth="1"/>
    <col min="15" max="15" width="14.21875" customWidth="1"/>
    <col min="16" max="25" width="6.44140625" customWidth="1"/>
    <col min="26" max="26" width="6" customWidth="1"/>
    <col min="38" max="38" width="13.88671875" bestFit="1" customWidth="1"/>
  </cols>
  <sheetData>
    <row r="1" spans="2:40" ht="13.8" customHeight="1" thickBot="1" x14ac:dyDescent="0.35"/>
    <row r="2" spans="2:40" s="6" customFormat="1" ht="13.8" customHeight="1" x14ac:dyDescent="0.3">
      <c r="B2" s="392" t="s">
        <v>121</v>
      </c>
      <c r="C2" s="393"/>
      <c r="D2" s="394"/>
      <c r="F2" s="97" t="s">
        <v>171</v>
      </c>
      <c r="H2" s="103" t="s">
        <v>308</v>
      </c>
      <c r="I2" s="95" t="s">
        <v>97</v>
      </c>
      <c r="K2" s="95" t="s">
        <v>308</v>
      </c>
      <c r="L2" s="95" t="s">
        <v>97</v>
      </c>
      <c r="N2" s="400" t="s">
        <v>435</v>
      </c>
      <c r="O2" s="400"/>
      <c r="P2" s="400"/>
      <c r="Q2" s="400"/>
      <c r="R2" s="400"/>
      <c r="S2" s="400"/>
      <c r="T2" s="400"/>
      <c r="U2" s="400"/>
      <c r="V2" s="400"/>
      <c r="W2" s="400"/>
      <c r="X2" s="400"/>
      <c r="Y2" s="400"/>
      <c r="AA2" s="400" t="s">
        <v>653</v>
      </c>
      <c r="AB2" s="400"/>
      <c r="AC2" s="400"/>
      <c r="AD2" s="400"/>
      <c r="AE2" s="400"/>
      <c r="AF2" s="400"/>
      <c r="AG2" s="400"/>
      <c r="AH2" s="400"/>
      <c r="AI2" s="400"/>
      <c r="AJ2" s="400"/>
    </row>
    <row r="3" spans="2:40" ht="13.8" customHeight="1" thickBot="1" x14ac:dyDescent="0.35">
      <c r="B3" s="25" t="s">
        <v>122</v>
      </c>
      <c r="C3" s="26" t="s">
        <v>123</v>
      </c>
      <c r="D3" s="27" t="s">
        <v>124</v>
      </c>
      <c r="F3" s="37" t="s">
        <v>176</v>
      </c>
      <c r="G3" s="39"/>
      <c r="H3" s="104" t="s">
        <v>287</v>
      </c>
      <c r="I3" s="15" t="s">
        <v>197</v>
      </c>
      <c r="K3" s="43" t="s">
        <v>702</v>
      </c>
      <c r="L3" s="99" t="s">
        <v>703</v>
      </c>
      <c r="N3" s="40" t="s">
        <v>436</v>
      </c>
      <c r="O3" s="38">
        <v>1</v>
      </c>
      <c r="P3" s="400">
        <v>2</v>
      </c>
      <c r="Q3" s="400"/>
      <c r="R3" s="400">
        <v>3</v>
      </c>
      <c r="S3" s="400"/>
      <c r="T3" s="400"/>
      <c r="U3" s="400">
        <v>4</v>
      </c>
      <c r="V3" s="400"/>
      <c r="W3" s="400">
        <v>5</v>
      </c>
      <c r="X3" s="400"/>
      <c r="Y3" s="400"/>
      <c r="AA3" s="401" t="s">
        <v>436</v>
      </c>
      <c r="AB3" s="400" t="s">
        <v>173</v>
      </c>
      <c r="AC3" s="400"/>
      <c r="AD3" s="400"/>
      <c r="AE3" s="400" t="s">
        <v>174</v>
      </c>
      <c r="AF3" s="400"/>
      <c r="AG3" s="400"/>
      <c r="AH3" s="400" t="s">
        <v>175</v>
      </c>
      <c r="AI3" s="400"/>
      <c r="AJ3" s="400"/>
      <c r="AL3" s="15" t="s">
        <v>862</v>
      </c>
    </row>
    <row r="4" spans="2:40" ht="13.8" customHeight="1" x14ac:dyDescent="0.3">
      <c r="B4" s="395" t="s">
        <v>125</v>
      </c>
      <c r="C4" s="397">
        <v>1</v>
      </c>
      <c r="D4" s="28" t="s">
        <v>126</v>
      </c>
      <c r="F4" s="96" t="s">
        <v>309</v>
      </c>
      <c r="G4" s="42"/>
      <c r="H4" s="104" t="s">
        <v>288</v>
      </c>
      <c r="I4" s="15" t="s">
        <v>198</v>
      </c>
      <c r="K4" s="391" t="s">
        <v>704</v>
      </c>
      <c r="L4" s="99" t="s">
        <v>705</v>
      </c>
      <c r="N4" s="143" t="s">
        <v>183</v>
      </c>
      <c r="O4" s="144" t="s">
        <v>184</v>
      </c>
      <c r="P4" s="145" t="s">
        <v>185</v>
      </c>
      <c r="Q4" s="145" t="s">
        <v>186</v>
      </c>
      <c r="R4" s="145" t="s">
        <v>14089</v>
      </c>
      <c r="S4" s="145" t="s">
        <v>14090</v>
      </c>
      <c r="T4" s="145" t="s">
        <v>187</v>
      </c>
      <c r="U4" s="145" t="s">
        <v>14091</v>
      </c>
      <c r="V4" s="145" t="s">
        <v>188</v>
      </c>
      <c r="W4" s="145" t="s">
        <v>14092</v>
      </c>
      <c r="X4" s="145" t="s">
        <v>14093</v>
      </c>
      <c r="Y4" s="146" t="s">
        <v>189</v>
      </c>
      <c r="AA4" s="401"/>
      <c r="AB4" s="40" t="s">
        <v>177</v>
      </c>
      <c r="AC4" s="38" t="s">
        <v>178</v>
      </c>
      <c r="AD4" s="38" t="s">
        <v>179</v>
      </c>
      <c r="AE4" s="38" t="s">
        <v>177</v>
      </c>
      <c r="AF4" s="38" t="s">
        <v>178</v>
      </c>
      <c r="AG4" s="38" t="s">
        <v>179</v>
      </c>
      <c r="AH4" s="38" t="s">
        <v>177</v>
      </c>
      <c r="AI4" s="38" t="s">
        <v>178</v>
      </c>
      <c r="AJ4" s="38" t="s">
        <v>179</v>
      </c>
      <c r="AL4" s="129">
        <v>0.03</v>
      </c>
      <c r="AN4">
        <v>7</v>
      </c>
    </row>
    <row r="5" spans="2:40" ht="13.8" customHeight="1" thickBot="1" x14ac:dyDescent="0.35">
      <c r="B5" s="396"/>
      <c r="C5" s="398"/>
      <c r="D5" s="29" t="s">
        <v>127</v>
      </c>
      <c r="F5" s="96" t="s">
        <v>310</v>
      </c>
      <c r="G5" s="42"/>
      <c r="H5" s="104" t="s">
        <v>207</v>
      </c>
      <c r="I5" s="15" t="s">
        <v>199</v>
      </c>
      <c r="K5" s="391"/>
      <c r="L5" s="99" t="s">
        <v>706</v>
      </c>
      <c r="N5" s="141" t="s">
        <v>437</v>
      </c>
      <c r="O5" s="38">
        <v>30</v>
      </c>
      <c r="P5" s="38">
        <v>8</v>
      </c>
      <c r="Q5" s="38">
        <v>30</v>
      </c>
      <c r="R5" s="38">
        <v>8</v>
      </c>
      <c r="S5" s="38">
        <v>30</v>
      </c>
      <c r="T5" s="38">
        <v>0</v>
      </c>
      <c r="U5" s="38">
        <v>6</v>
      </c>
      <c r="V5" s="38">
        <v>20</v>
      </c>
      <c r="W5" s="38">
        <v>8</v>
      </c>
      <c r="X5" s="38">
        <v>20</v>
      </c>
      <c r="Y5" s="142">
        <v>20</v>
      </c>
      <c r="AA5" s="38" t="s">
        <v>654</v>
      </c>
      <c r="AB5" s="38">
        <v>21</v>
      </c>
      <c r="AC5" s="38">
        <v>49.52</v>
      </c>
      <c r="AD5" s="38">
        <v>1.1499999999999999</v>
      </c>
      <c r="AE5" s="38">
        <v>20</v>
      </c>
      <c r="AF5" s="38">
        <v>85.11</v>
      </c>
      <c r="AG5" s="38">
        <v>1.68</v>
      </c>
      <c r="AH5" s="38">
        <v>18</v>
      </c>
      <c r="AI5" s="38">
        <v>49.52</v>
      </c>
      <c r="AJ5" s="38">
        <v>1.86</v>
      </c>
      <c r="AL5" s="129">
        <v>3.5000000000000003E-2</v>
      </c>
      <c r="AN5">
        <v>10</v>
      </c>
    </row>
    <row r="6" spans="2:40" ht="13.8" customHeight="1" x14ac:dyDescent="0.3">
      <c r="B6" s="402" t="s">
        <v>128</v>
      </c>
      <c r="C6" s="405">
        <v>2</v>
      </c>
      <c r="D6" s="30" t="s">
        <v>129</v>
      </c>
      <c r="F6" s="39"/>
      <c r="G6" s="39"/>
      <c r="H6" s="104" t="s">
        <v>289</v>
      </c>
      <c r="I6" s="15" t="s">
        <v>200</v>
      </c>
      <c r="K6" s="391"/>
      <c r="L6" s="99" t="s">
        <v>707</v>
      </c>
      <c r="N6" s="141" t="s">
        <v>438</v>
      </c>
      <c r="O6" s="38">
        <v>30</v>
      </c>
      <c r="P6" s="38">
        <v>8</v>
      </c>
      <c r="Q6" s="38">
        <v>30</v>
      </c>
      <c r="R6" s="38">
        <v>8</v>
      </c>
      <c r="S6" s="38">
        <v>15</v>
      </c>
      <c r="T6" s="38">
        <v>20</v>
      </c>
      <c r="U6" s="38">
        <v>6</v>
      </c>
      <c r="V6" s="38">
        <v>20</v>
      </c>
      <c r="W6" s="38">
        <v>8</v>
      </c>
      <c r="X6" s="38">
        <v>20</v>
      </c>
      <c r="Y6" s="142">
        <v>20</v>
      </c>
      <c r="AA6" s="38" t="s">
        <v>655</v>
      </c>
      <c r="AB6" s="38">
        <v>24</v>
      </c>
      <c r="AC6" s="38">
        <v>78.48</v>
      </c>
      <c r="AD6" s="38">
        <v>1.47</v>
      </c>
      <c r="AE6" s="38">
        <v>24</v>
      </c>
      <c r="AF6" s="38">
        <v>41.77</v>
      </c>
      <c r="AG6" s="38">
        <v>1.31</v>
      </c>
      <c r="AH6" s="38">
        <v>21</v>
      </c>
      <c r="AI6" s="38">
        <v>37.46</v>
      </c>
      <c r="AJ6" s="38">
        <v>2.75</v>
      </c>
      <c r="AL6" s="129">
        <v>0.04</v>
      </c>
      <c r="AN6">
        <v>14</v>
      </c>
    </row>
    <row r="7" spans="2:40" ht="13.8" customHeight="1" thickBot="1" x14ac:dyDescent="0.35">
      <c r="B7" s="403"/>
      <c r="C7" s="406"/>
      <c r="D7" s="29" t="s">
        <v>130</v>
      </c>
      <c r="F7" s="98" t="s">
        <v>180</v>
      </c>
      <c r="G7" s="39"/>
      <c r="H7" s="104" t="s">
        <v>290</v>
      </c>
      <c r="I7" s="15" t="s">
        <v>201</v>
      </c>
      <c r="K7" s="391"/>
      <c r="L7" s="99" t="s">
        <v>708</v>
      </c>
      <c r="N7" s="141" t="s">
        <v>439</v>
      </c>
      <c r="O7" s="38">
        <v>30</v>
      </c>
      <c r="P7" s="38">
        <v>9</v>
      </c>
      <c r="Q7" s="38">
        <v>30</v>
      </c>
      <c r="R7" s="38">
        <v>8</v>
      </c>
      <c r="S7" s="38">
        <v>15</v>
      </c>
      <c r="T7" s="38">
        <v>20</v>
      </c>
      <c r="U7" s="38">
        <v>6</v>
      </c>
      <c r="V7" s="38">
        <v>20</v>
      </c>
      <c r="W7" s="38">
        <v>8</v>
      </c>
      <c r="X7" s="38">
        <v>20</v>
      </c>
      <c r="Y7" s="142">
        <v>20</v>
      </c>
      <c r="AA7" s="38" t="s">
        <v>656</v>
      </c>
      <c r="AB7" s="38">
        <v>21</v>
      </c>
      <c r="AC7" s="38">
        <v>49.52</v>
      </c>
      <c r="AD7" s="38">
        <v>14.69</v>
      </c>
      <c r="AE7" s="38">
        <v>24</v>
      </c>
      <c r="AF7" s="38">
        <v>85.11</v>
      </c>
      <c r="AG7" s="38">
        <v>18.21</v>
      </c>
      <c r="AH7" s="38">
        <v>18</v>
      </c>
      <c r="AI7" s="38">
        <v>49.52</v>
      </c>
      <c r="AJ7" s="38">
        <v>21.02</v>
      </c>
      <c r="AL7" s="129">
        <v>4.4999999999999998E-2</v>
      </c>
    </row>
    <row r="8" spans="2:40" ht="13.8" customHeight="1" x14ac:dyDescent="0.3">
      <c r="B8" s="403"/>
      <c r="C8" s="405">
        <v>3</v>
      </c>
      <c r="D8" s="30" t="s">
        <v>129</v>
      </c>
      <c r="F8" s="37" t="s">
        <v>311</v>
      </c>
      <c r="G8" s="39"/>
      <c r="H8" s="104" t="s">
        <v>291</v>
      </c>
      <c r="I8" s="15" t="s">
        <v>202</v>
      </c>
      <c r="K8" s="391"/>
      <c r="L8" s="99" t="s">
        <v>709</v>
      </c>
      <c r="N8" s="141" t="s">
        <v>440</v>
      </c>
      <c r="O8" s="38">
        <v>30</v>
      </c>
      <c r="P8" s="38">
        <v>9</v>
      </c>
      <c r="Q8" s="38">
        <v>30</v>
      </c>
      <c r="R8" s="38">
        <v>8</v>
      </c>
      <c r="S8" s="38">
        <v>15</v>
      </c>
      <c r="T8" s="38">
        <v>25</v>
      </c>
      <c r="U8" s="38">
        <v>6</v>
      </c>
      <c r="V8" s="38">
        <v>20</v>
      </c>
      <c r="W8" s="38">
        <v>8</v>
      </c>
      <c r="X8" s="38">
        <v>20</v>
      </c>
      <c r="Y8" s="142">
        <v>20</v>
      </c>
      <c r="AA8" s="38" t="s">
        <v>657</v>
      </c>
      <c r="AB8" s="38">
        <v>20</v>
      </c>
      <c r="AC8" s="38">
        <v>78.48</v>
      </c>
      <c r="AD8" s="38">
        <v>10.77</v>
      </c>
      <c r="AE8" s="38">
        <v>24</v>
      </c>
      <c r="AF8" s="38">
        <v>41.77</v>
      </c>
      <c r="AG8" s="38">
        <v>9.16</v>
      </c>
      <c r="AH8" s="38">
        <v>21</v>
      </c>
      <c r="AI8" s="38">
        <v>37.46</v>
      </c>
      <c r="AJ8" s="38">
        <v>13.04</v>
      </c>
      <c r="AL8" s="129">
        <v>0.05</v>
      </c>
    </row>
    <row r="9" spans="2:40" ht="13.8" customHeight="1" x14ac:dyDescent="0.3">
      <c r="B9" s="403"/>
      <c r="C9" s="407"/>
      <c r="D9" s="31" t="s">
        <v>130</v>
      </c>
      <c r="F9" s="37" t="s">
        <v>182</v>
      </c>
      <c r="G9" s="39"/>
      <c r="H9" s="104" t="s">
        <v>292</v>
      </c>
      <c r="I9" s="15" t="s">
        <v>203</v>
      </c>
      <c r="K9" s="391"/>
      <c r="L9" s="99" t="s">
        <v>710</v>
      </c>
      <c r="N9" s="141" t="s">
        <v>441</v>
      </c>
      <c r="O9" s="38">
        <v>30</v>
      </c>
      <c r="P9" s="38">
        <v>10</v>
      </c>
      <c r="Q9" s="38">
        <v>30</v>
      </c>
      <c r="R9" s="38">
        <v>8</v>
      </c>
      <c r="S9" s="38">
        <v>20</v>
      </c>
      <c r="T9" s="38">
        <v>25</v>
      </c>
      <c r="U9" s="38">
        <v>6</v>
      </c>
      <c r="V9" s="38">
        <v>20</v>
      </c>
      <c r="W9" s="38">
        <v>8</v>
      </c>
      <c r="X9" s="38">
        <v>25</v>
      </c>
      <c r="Y9" s="142">
        <v>20</v>
      </c>
      <c r="AA9" s="38" t="s">
        <v>658</v>
      </c>
      <c r="AB9" s="38">
        <v>19</v>
      </c>
      <c r="AC9" s="38">
        <v>86.3</v>
      </c>
      <c r="AD9" s="38">
        <v>1.1399999999999999</v>
      </c>
      <c r="AE9" s="38">
        <v>19</v>
      </c>
      <c r="AF9" s="38">
        <v>59.49</v>
      </c>
      <c r="AG9" s="38">
        <v>0.96</v>
      </c>
      <c r="AH9" s="38">
        <v>17</v>
      </c>
      <c r="AI9" s="38">
        <v>36.01</v>
      </c>
      <c r="AJ9" s="38">
        <v>1.65</v>
      </c>
      <c r="AL9" s="129">
        <v>5.5E-2</v>
      </c>
    </row>
    <row r="10" spans="2:40" ht="13.8" customHeight="1" thickBot="1" x14ac:dyDescent="0.35">
      <c r="B10" s="403"/>
      <c r="C10" s="406"/>
      <c r="D10" s="29" t="s">
        <v>131</v>
      </c>
      <c r="F10" s="37" t="s">
        <v>312</v>
      </c>
      <c r="G10" s="39"/>
      <c r="H10" s="104" t="s">
        <v>230</v>
      </c>
      <c r="I10" s="15" t="s">
        <v>204</v>
      </c>
      <c r="K10" s="391"/>
      <c r="L10" s="99" t="s">
        <v>711</v>
      </c>
      <c r="N10" s="141" t="s">
        <v>442</v>
      </c>
      <c r="O10" s="38">
        <v>30</v>
      </c>
      <c r="P10" s="38" t="s">
        <v>421</v>
      </c>
      <c r="Q10" s="38" t="s">
        <v>421</v>
      </c>
      <c r="R10" s="38">
        <v>8</v>
      </c>
      <c r="S10" s="38">
        <v>25</v>
      </c>
      <c r="T10" s="38">
        <v>30</v>
      </c>
      <c r="U10" s="38">
        <v>6</v>
      </c>
      <c r="V10" s="38">
        <v>20</v>
      </c>
      <c r="W10" s="38">
        <v>8</v>
      </c>
      <c r="X10" s="38">
        <v>25</v>
      </c>
      <c r="Y10" s="142">
        <v>20</v>
      </c>
      <c r="AA10" s="38" t="s">
        <v>659</v>
      </c>
      <c r="AB10" s="38">
        <v>23</v>
      </c>
      <c r="AC10" s="38">
        <v>34.54</v>
      </c>
      <c r="AD10" s="38">
        <v>0.69</v>
      </c>
      <c r="AE10" s="38">
        <v>22</v>
      </c>
      <c r="AF10" s="38">
        <v>59.49</v>
      </c>
      <c r="AG10" s="38">
        <v>0.97</v>
      </c>
      <c r="AH10" s="38">
        <v>19</v>
      </c>
      <c r="AI10" s="38">
        <v>73.33</v>
      </c>
      <c r="AJ10" s="38">
        <v>2.8</v>
      </c>
      <c r="AL10" s="129">
        <v>0.06</v>
      </c>
    </row>
    <row r="11" spans="2:40" ht="13.8" customHeight="1" x14ac:dyDescent="0.3">
      <c r="B11" s="403"/>
      <c r="C11" s="408">
        <v>4</v>
      </c>
      <c r="D11" s="32" t="s">
        <v>129</v>
      </c>
      <c r="F11" s="37" t="s">
        <v>313</v>
      </c>
      <c r="G11" s="39"/>
      <c r="H11" s="104" t="s">
        <v>231</v>
      </c>
      <c r="I11" s="15" t="s">
        <v>205</v>
      </c>
      <c r="K11" s="391"/>
      <c r="L11" s="99" t="s">
        <v>712</v>
      </c>
      <c r="N11" s="141" t="s">
        <v>443</v>
      </c>
      <c r="O11" s="38">
        <v>30</v>
      </c>
      <c r="P11" s="38">
        <v>9</v>
      </c>
      <c r="Q11" s="38">
        <v>30</v>
      </c>
      <c r="R11" s="38">
        <v>9</v>
      </c>
      <c r="S11" s="38">
        <v>30</v>
      </c>
      <c r="T11" s="38">
        <v>0</v>
      </c>
      <c r="U11" s="38">
        <v>6</v>
      </c>
      <c r="V11" s="38">
        <v>25</v>
      </c>
      <c r="W11" s="38">
        <v>9</v>
      </c>
      <c r="X11" s="38">
        <v>20</v>
      </c>
      <c r="Y11" s="142">
        <v>20</v>
      </c>
      <c r="AA11" s="38" t="s">
        <v>660</v>
      </c>
      <c r="AB11" s="38">
        <v>19</v>
      </c>
      <c r="AC11" s="38">
        <v>86.3</v>
      </c>
      <c r="AD11" s="38">
        <v>10.9</v>
      </c>
      <c r="AE11" s="38">
        <v>19</v>
      </c>
      <c r="AF11" s="38">
        <v>59.49</v>
      </c>
      <c r="AG11" s="38">
        <v>9.6999999999999993</v>
      </c>
      <c r="AH11" s="38">
        <v>17</v>
      </c>
      <c r="AI11" s="38">
        <v>36.01</v>
      </c>
      <c r="AJ11" s="38">
        <v>14.03</v>
      </c>
      <c r="AL11" s="129">
        <v>6.5000000000000002E-2</v>
      </c>
    </row>
    <row r="12" spans="2:40" ht="13.8" customHeight="1" thickBot="1" x14ac:dyDescent="0.35">
      <c r="B12" s="403"/>
      <c r="C12" s="409"/>
      <c r="D12" s="33" t="s">
        <v>127</v>
      </c>
      <c r="G12" s="39"/>
      <c r="H12" s="104" t="s">
        <v>293</v>
      </c>
      <c r="I12" s="15" t="s">
        <v>206</v>
      </c>
      <c r="K12" s="391"/>
      <c r="L12" s="99" t="s">
        <v>713</v>
      </c>
      <c r="N12" s="141" t="s">
        <v>444</v>
      </c>
      <c r="O12" s="38">
        <v>30</v>
      </c>
      <c r="P12" s="38">
        <v>9</v>
      </c>
      <c r="Q12" s="38">
        <v>30</v>
      </c>
      <c r="R12" s="38">
        <v>9</v>
      </c>
      <c r="S12" s="38">
        <v>15</v>
      </c>
      <c r="T12" s="38">
        <v>20</v>
      </c>
      <c r="U12" s="38">
        <v>6</v>
      </c>
      <c r="V12" s="38">
        <v>25</v>
      </c>
      <c r="W12" s="38">
        <v>9</v>
      </c>
      <c r="X12" s="38">
        <v>20</v>
      </c>
      <c r="Y12" s="142">
        <v>20</v>
      </c>
      <c r="AA12" s="38" t="s">
        <v>661</v>
      </c>
      <c r="AB12" s="38">
        <v>23</v>
      </c>
      <c r="AC12" s="38">
        <v>34.54</v>
      </c>
      <c r="AD12" s="38">
        <v>4.5</v>
      </c>
      <c r="AE12" s="38">
        <v>22</v>
      </c>
      <c r="AF12" s="38">
        <v>59.49</v>
      </c>
      <c r="AG12" s="38">
        <v>5.79</v>
      </c>
      <c r="AH12" s="38">
        <v>19</v>
      </c>
      <c r="AI12" s="38">
        <v>73.33</v>
      </c>
      <c r="AJ12" s="38">
        <v>11.1</v>
      </c>
      <c r="AL12" s="129">
        <v>7.0000000000000007E-2</v>
      </c>
    </row>
    <row r="13" spans="2:40" ht="13.8" customHeight="1" x14ac:dyDescent="0.3">
      <c r="B13" s="403"/>
      <c r="C13" s="408">
        <v>5</v>
      </c>
      <c r="D13" s="32" t="s">
        <v>129</v>
      </c>
      <c r="F13" s="98" t="s">
        <v>190</v>
      </c>
      <c r="G13" s="39"/>
      <c r="H13" s="104" t="s">
        <v>294</v>
      </c>
      <c r="I13" s="15" t="s">
        <v>207</v>
      </c>
      <c r="K13" s="43" t="s">
        <v>714</v>
      </c>
      <c r="L13" s="99" t="s">
        <v>715</v>
      </c>
      <c r="N13" s="141" t="s">
        <v>445</v>
      </c>
      <c r="O13" s="38">
        <v>30</v>
      </c>
      <c r="P13" s="38">
        <v>10</v>
      </c>
      <c r="Q13" s="38">
        <v>30</v>
      </c>
      <c r="R13" s="38">
        <v>9</v>
      </c>
      <c r="S13" s="38">
        <v>15</v>
      </c>
      <c r="T13" s="38">
        <v>20</v>
      </c>
      <c r="U13" s="38">
        <v>6</v>
      </c>
      <c r="V13" s="38">
        <v>25</v>
      </c>
      <c r="W13" s="38">
        <v>9</v>
      </c>
      <c r="X13" s="38">
        <v>20</v>
      </c>
      <c r="Y13" s="142">
        <v>20</v>
      </c>
      <c r="AA13" s="38" t="s">
        <v>662</v>
      </c>
      <c r="AB13" s="38">
        <v>19</v>
      </c>
      <c r="AC13" s="38">
        <v>54.7</v>
      </c>
      <c r="AD13" s="38">
        <v>0.93</v>
      </c>
      <c r="AE13" s="38">
        <v>19</v>
      </c>
      <c r="AF13" s="38">
        <v>39.15</v>
      </c>
      <c r="AG13" s="38">
        <v>0.79</v>
      </c>
      <c r="AH13" s="38">
        <v>16</v>
      </c>
      <c r="AI13" s="38">
        <v>73.33</v>
      </c>
      <c r="AJ13" s="38">
        <v>3.12</v>
      </c>
    </row>
    <row r="14" spans="2:40" ht="13.8" customHeight="1" x14ac:dyDescent="0.3">
      <c r="B14" s="403"/>
      <c r="C14" s="410"/>
      <c r="D14" s="34" t="s">
        <v>130</v>
      </c>
      <c r="F14" s="37" t="s">
        <v>314</v>
      </c>
      <c r="G14" s="39"/>
      <c r="H14" s="104" t="s">
        <v>295</v>
      </c>
      <c r="I14" s="15" t="s">
        <v>201</v>
      </c>
      <c r="K14" s="391" t="s">
        <v>716</v>
      </c>
      <c r="L14" s="99" t="s">
        <v>708</v>
      </c>
      <c r="N14" s="141" t="s">
        <v>446</v>
      </c>
      <c r="O14" s="38">
        <v>30</v>
      </c>
      <c r="P14" s="38" t="s">
        <v>421</v>
      </c>
      <c r="Q14" s="38" t="s">
        <v>421</v>
      </c>
      <c r="R14" s="38">
        <v>9</v>
      </c>
      <c r="S14" s="38">
        <v>15</v>
      </c>
      <c r="T14" s="38">
        <v>25</v>
      </c>
      <c r="U14" s="38">
        <v>6</v>
      </c>
      <c r="V14" s="38">
        <v>25</v>
      </c>
      <c r="W14" s="38">
        <v>9</v>
      </c>
      <c r="X14" s="38">
        <v>20</v>
      </c>
      <c r="Y14" s="142">
        <v>20</v>
      </c>
      <c r="AA14" s="38" t="s">
        <v>663</v>
      </c>
      <c r="AB14" s="38">
        <v>22</v>
      </c>
      <c r="AC14" s="38">
        <v>54.7</v>
      </c>
      <c r="AD14" s="38">
        <v>0.96</v>
      </c>
      <c r="AE14" s="38">
        <v>22</v>
      </c>
      <c r="AF14" s="38">
        <v>36.01</v>
      </c>
      <c r="AG14" s="38">
        <v>0.91</v>
      </c>
      <c r="AH14" s="38">
        <v>19</v>
      </c>
      <c r="AI14" s="38">
        <v>39.15</v>
      </c>
      <c r="AJ14" s="38">
        <v>2.68</v>
      </c>
    </row>
    <row r="15" spans="2:40" ht="13.8" customHeight="1" thickBot="1" x14ac:dyDescent="0.35">
      <c r="B15" s="404"/>
      <c r="C15" s="409"/>
      <c r="D15" s="33" t="s">
        <v>132</v>
      </c>
      <c r="F15" s="37" t="s">
        <v>191</v>
      </c>
      <c r="G15" s="39"/>
      <c r="H15" s="104" t="s">
        <v>296</v>
      </c>
      <c r="I15" s="15" t="s">
        <v>208</v>
      </c>
      <c r="K15" s="391"/>
      <c r="L15" s="99" t="s">
        <v>717</v>
      </c>
      <c r="N15" s="141" t="s">
        <v>447</v>
      </c>
      <c r="O15" s="38">
        <v>30</v>
      </c>
      <c r="P15" s="38" t="s">
        <v>421</v>
      </c>
      <c r="Q15" s="38" t="s">
        <v>421</v>
      </c>
      <c r="R15" s="38">
        <v>9</v>
      </c>
      <c r="S15" s="38">
        <v>20</v>
      </c>
      <c r="T15" s="38">
        <v>25</v>
      </c>
      <c r="U15" s="38">
        <v>6</v>
      </c>
      <c r="V15" s="38">
        <v>25</v>
      </c>
      <c r="W15" s="38">
        <v>9</v>
      </c>
      <c r="X15" s="38">
        <v>25</v>
      </c>
      <c r="Y15" s="142">
        <v>20</v>
      </c>
      <c r="AA15" s="38" t="s">
        <v>664</v>
      </c>
      <c r="AB15" s="38">
        <v>19</v>
      </c>
      <c r="AC15" s="38">
        <v>54.7</v>
      </c>
      <c r="AD15" s="38">
        <v>9.49</v>
      </c>
      <c r="AE15" s="38">
        <v>19</v>
      </c>
      <c r="AF15" s="38">
        <v>39.15</v>
      </c>
      <c r="AG15" s="38">
        <v>8.67</v>
      </c>
      <c r="AH15" s="38">
        <v>16</v>
      </c>
      <c r="AI15" s="38">
        <v>73.33</v>
      </c>
      <c r="AJ15" s="38">
        <v>23.25</v>
      </c>
    </row>
    <row r="16" spans="2:40" ht="13.8" customHeight="1" thickBot="1" x14ac:dyDescent="0.35">
      <c r="B16" s="411" t="s">
        <v>133</v>
      </c>
      <c r="C16" s="35">
        <v>6</v>
      </c>
      <c r="D16" s="36" t="s">
        <v>134</v>
      </c>
      <c r="F16" s="37" t="s">
        <v>315</v>
      </c>
      <c r="G16" s="39"/>
      <c r="H16" s="104" t="s">
        <v>297</v>
      </c>
      <c r="I16" s="15" t="s">
        <v>209</v>
      </c>
      <c r="K16" s="391"/>
      <c r="L16" s="99" t="s">
        <v>718</v>
      </c>
      <c r="N16" s="141" t="s">
        <v>448</v>
      </c>
      <c r="O16" s="38">
        <v>30</v>
      </c>
      <c r="P16" s="38" t="s">
        <v>421</v>
      </c>
      <c r="Q16" s="38" t="s">
        <v>421</v>
      </c>
      <c r="R16" s="38">
        <v>9</v>
      </c>
      <c r="S16" s="38">
        <v>25</v>
      </c>
      <c r="T16" s="38">
        <v>30</v>
      </c>
      <c r="U16" s="38">
        <v>6</v>
      </c>
      <c r="V16" s="38">
        <v>25</v>
      </c>
      <c r="W16" s="38">
        <v>9</v>
      </c>
      <c r="X16" s="38">
        <v>25</v>
      </c>
      <c r="Y16" s="142">
        <v>20</v>
      </c>
      <c r="AA16" s="38" t="s">
        <v>665</v>
      </c>
      <c r="AB16" s="38">
        <v>22</v>
      </c>
      <c r="AC16" s="38">
        <v>54.7</v>
      </c>
      <c r="AD16" s="38">
        <v>5.69</v>
      </c>
      <c r="AE16" s="38">
        <v>22</v>
      </c>
      <c r="AF16" s="38">
        <v>36.01</v>
      </c>
      <c r="AG16" s="38">
        <v>5.26</v>
      </c>
      <c r="AH16" s="38">
        <v>19</v>
      </c>
      <c r="AI16" s="38">
        <v>39.15</v>
      </c>
      <c r="AJ16" s="38">
        <v>10.38</v>
      </c>
    </row>
    <row r="17" spans="2:36" ht="13.8" customHeight="1" x14ac:dyDescent="0.3">
      <c r="B17" s="412"/>
      <c r="C17" s="408">
        <v>7</v>
      </c>
      <c r="D17" s="32" t="s">
        <v>134</v>
      </c>
      <c r="F17" s="39"/>
      <c r="G17" s="39"/>
      <c r="H17" s="104" t="s">
        <v>298</v>
      </c>
      <c r="I17" s="15" t="s">
        <v>210</v>
      </c>
      <c r="K17" s="391"/>
      <c r="L17" s="99" t="s">
        <v>719</v>
      </c>
      <c r="N17" s="141" t="s">
        <v>449</v>
      </c>
      <c r="O17" s="38">
        <v>30</v>
      </c>
      <c r="P17" s="38">
        <v>10</v>
      </c>
      <c r="Q17" s="38">
        <v>30</v>
      </c>
      <c r="R17" s="38">
        <v>10</v>
      </c>
      <c r="S17" s="38">
        <v>30</v>
      </c>
      <c r="T17" s="38">
        <v>0</v>
      </c>
      <c r="U17" s="38">
        <v>6</v>
      </c>
      <c r="V17" s="38">
        <v>25</v>
      </c>
      <c r="W17" s="38">
        <v>10</v>
      </c>
      <c r="X17" s="38">
        <v>20</v>
      </c>
      <c r="Y17" s="142">
        <v>20</v>
      </c>
      <c r="AA17" s="38" t="s">
        <v>666</v>
      </c>
      <c r="AB17" s="38">
        <v>19</v>
      </c>
      <c r="AC17" s="38">
        <v>36.01</v>
      </c>
      <c r="AD17" s="38">
        <v>0.76</v>
      </c>
      <c r="AE17" s="38">
        <v>18</v>
      </c>
      <c r="AF17" s="38">
        <v>86.3</v>
      </c>
      <c r="AG17" s="38">
        <v>1.43</v>
      </c>
      <c r="AH17" s="38">
        <v>16</v>
      </c>
      <c r="AI17" s="38">
        <v>39.15</v>
      </c>
      <c r="AJ17" s="38">
        <v>2.85</v>
      </c>
    </row>
    <row r="18" spans="2:36" ht="13.8" customHeight="1" thickBot="1" x14ac:dyDescent="0.35">
      <c r="B18" s="412"/>
      <c r="C18" s="409"/>
      <c r="D18" s="33" t="s">
        <v>131</v>
      </c>
      <c r="F18" s="97" t="s">
        <v>195</v>
      </c>
      <c r="G18" s="39"/>
      <c r="H18" s="104" t="s">
        <v>299</v>
      </c>
      <c r="I18" s="15" t="s">
        <v>211</v>
      </c>
      <c r="K18" s="391" t="s">
        <v>720</v>
      </c>
      <c r="L18" s="99" t="s">
        <v>721</v>
      </c>
      <c r="N18" s="141" t="s">
        <v>450</v>
      </c>
      <c r="O18" s="38">
        <v>30</v>
      </c>
      <c r="P18" s="38">
        <v>10</v>
      </c>
      <c r="Q18" s="38">
        <v>30</v>
      </c>
      <c r="R18" s="38">
        <v>10</v>
      </c>
      <c r="S18" s="38">
        <v>15</v>
      </c>
      <c r="T18" s="38">
        <v>20</v>
      </c>
      <c r="U18" s="38">
        <v>6</v>
      </c>
      <c r="V18" s="38">
        <v>25</v>
      </c>
      <c r="W18" s="38">
        <v>10</v>
      </c>
      <c r="X18" s="38">
        <v>20</v>
      </c>
      <c r="Y18" s="142">
        <v>20</v>
      </c>
      <c r="AA18" s="38" t="s">
        <v>667</v>
      </c>
      <c r="AB18" s="38">
        <v>22</v>
      </c>
      <c r="AC18" s="38">
        <v>33.130000000000003</v>
      </c>
      <c r="AD18" s="38">
        <v>0.9</v>
      </c>
      <c r="AE18" s="38">
        <v>21</v>
      </c>
      <c r="AF18" s="38">
        <v>70.400000000000006</v>
      </c>
      <c r="AG18" s="38">
        <v>1.38</v>
      </c>
      <c r="AH18" s="38">
        <v>18</v>
      </c>
      <c r="AI18" s="38">
        <v>89.88</v>
      </c>
      <c r="AJ18" s="38">
        <v>4.34</v>
      </c>
    </row>
    <row r="19" spans="2:36" ht="13.8" customHeight="1" x14ac:dyDescent="0.3">
      <c r="B19" s="412"/>
      <c r="C19" s="408">
        <v>8</v>
      </c>
      <c r="D19" s="32" t="s">
        <v>134</v>
      </c>
      <c r="F19" s="37" t="s">
        <v>316</v>
      </c>
      <c r="G19" s="39"/>
      <c r="H19" s="104" t="s">
        <v>300</v>
      </c>
      <c r="I19" s="15" t="s">
        <v>212</v>
      </c>
      <c r="K19" s="391"/>
      <c r="L19" s="99" t="s">
        <v>722</v>
      </c>
      <c r="N19" s="141" t="s">
        <v>451</v>
      </c>
      <c r="O19" s="38">
        <v>30</v>
      </c>
      <c r="P19" s="38" t="s">
        <v>421</v>
      </c>
      <c r="Q19" s="38" t="s">
        <v>421</v>
      </c>
      <c r="R19" s="38">
        <v>10</v>
      </c>
      <c r="S19" s="38">
        <v>15</v>
      </c>
      <c r="T19" s="38">
        <v>25</v>
      </c>
      <c r="U19" s="38">
        <v>6</v>
      </c>
      <c r="V19" s="38">
        <v>25</v>
      </c>
      <c r="W19" s="38">
        <v>10</v>
      </c>
      <c r="X19" s="38">
        <v>25</v>
      </c>
      <c r="Y19" s="142">
        <v>20</v>
      </c>
      <c r="AA19" s="38" t="s">
        <v>668</v>
      </c>
      <c r="AB19" s="38">
        <v>19</v>
      </c>
      <c r="AC19" s="38">
        <v>36.01</v>
      </c>
      <c r="AD19" s="38">
        <v>8.56</v>
      </c>
      <c r="AE19" s="38">
        <v>18</v>
      </c>
      <c r="AF19" s="38">
        <v>86.3</v>
      </c>
      <c r="AG19" s="38">
        <v>13.06</v>
      </c>
      <c r="AH19" s="38">
        <v>16</v>
      </c>
      <c r="AI19" s="38">
        <v>39.15</v>
      </c>
      <c r="AJ19" s="38">
        <v>21.76</v>
      </c>
    </row>
    <row r="20" spans="2:36" ht="13.8" customHeight="1" thickBot="1" x14ac:dyDescent="0.35">
      <c r="B20" s="413"/>
      <c r="C20" s="409"/>
      <c r="D20" s="33" t="s">
        <v>132</v>
      </c>
      <c r="F20" s="37" t="s">
        <v>317</v>
      </c>
      <c r="G20" s="39"/>
      <c r="H20" s="104" t="s">
        <v>301</v>
      </c>
      <c r="I20" s="15" t="s">
        <v>213</v>
      </c>
      <c r="K20" s="391"/>
      <c r="L20" s="99" t="s">
        <v>723</v>
      </c>
      <c r="N20" s="141" t="s">
        <v>452</v>
      </c>
      <c r="O20" s="38">
        <v>30</v>
      </c>
      <c r="P20" s="38" t="s">
        <v>421</v>
      </c>
      <c r="Q20" s="38" t="s">
        <v>421</v>
      </c>
      <c r="R20" s="38">
        <v>10</v>
      </c>
      <c r="S20" s="38">
        <v>20</v>
      </c>
      <c r="T20" s="38">
        <v>25</v>
      </c>
      <c r="U20" s="38">
        <v>6</v>
      </c>
      <c r="V20" s="38">
        <v>25</v>
      </c>
      <c r="W20" s="38">
        <v>10</v>
      </c>
      <c r="X20" s="38">
        <v>25</v>
      </c>
      <c r="Y20" s="142">
        <v>20</v>
      </c>
      <c r="AA20" s="38" t="s">
        <v>669</v>
      </c>
      <c r="AB20" s="38">
        <v>22</v>
      </c>
      <c r="AC20" s="38">
        <v>33.130000000000003</v>
      </c>
      <c r="AD20" s="38">
        <v>5.18</v>
      </c>
      <c r="AE20" s="38">
        <v>21</v>
      </c>
      <c r="AF20" s="38">
        <v>70.400000000000006</v>
      </c>
      <c r="AG20" s="38">
        <v>7.1</v>
      </c>
      <c r="AH20" s="38">
        <v>18</v>
      </c>
      <c r="AI20" s="38">
        <v>89.88</v>
      </c>
      <c r="AJ20" s="38">
        <v>15.41</v>
      </c>
    </row>
    <row r="21" spans="2:36" ht="13.8" customHeight="1" thickBot="1" x14ac:dyDescent="0.35">
      <c r="B21" s="412" t="s">
        <v>135</v>
      </c>
      <c r="C21" s="408">
        <v>9</v>
      </c>
      <c r="D21" s="34" t="s">
        <v>136</v>
      </c>
      <c r="F21" s="37" t="s">
        <v>196</v>
      </c>
      <c r="G21" s="39"/>
      <c r="H21" s="104" t="s">
        <v>302</v>
      </c>
      <c r="I21" s="15" t="s">
        <v>214</v>
      </c>
      <c r="K21" s="391"/>
      <c r="L21" s="99" t="s">
        <v>724</v>
      </c>
      <c r="N21" s="141" t="s">
        <v>453</v>
      </c>
      <c r="O21" s="38">
        <v>30</v>
      </c>
      <c r="P21" s="38" t="s">
        <v>421</v>
      </c>
      <c r="Q21" s="38" t="s">
        <v>421</v>
      </c>
      <c r="R21" s="38">
        <v>10</v>
      </c>
      <c r="S21" s="38">
        <v>20</v>
      </c>
      <c r="T21" s="38">
        <v>30</v>
      </c>
      <c r="U21" s="38">
        <v>6</v>
      </c>
      <c r="V21" s="38">
        <v>25</v>
      </c>
      <c r="W21" s="38">
        <v>10</v>
      </c>
      <c r="X21" s="38">
        <v>30</v>
      </c>
      <c r="Y21" s="142">
        <v>20</v>
      </c>
      <c r="AA21" s="38" t="s">
        <v>670</v>
      </c>
      <c r="AB21" s="38">
        <v>20</v>
      </c>
      <c r="AC21" s="38">
        <v>73.33</v>
      </c>
      <c r="AD21" s="38">
        <v>0.94</v>
      </c>
      <c r="AE21" s="38">
        <v>20</v>
      </c>
      <c r="AF21" s="38">
        <v>42.56</v>
      </c>
      <c r="AG21" s="38">
        <v>0.7</v>
      </c>
      <c r="AH21" s="38">
        <v>17</v>
      </c>
      <c r="AI21" s="38">
        <v>86.3</v>
      </c>
      <c r="AJ21" s="38">
        <v>2.2200000000000002</v>
      </c>
    </row>
    <row r="22" spans="2:36" ht="13.8" customHeight="1" thickBot="1" x14ac:dyDescent="0.35">
      <c r="B22" s="413"/>
      <c r="C22" s="409"/>
      <c r="D22" s="36" t="s">
        <v>134</v>
      </c>
      <c r="F22" s="37" t="s">
        <v>318</v>
      </c>
      <c r="G22" s="39"/>
      <c r="H22" s="104" t="s">
        <v>303</v>
      </c>
      <c r="I22" s="15" t="s">
        <v>215</v>
      </c>
      <c r="K22" s="391"/>
      <c r="L22" s="99" t="s">
        <v>725</v>
      </c>
      <c r="N22" s="141" t="s">
        <v>454</v>
      </c>
      <c r="O22" s="38">
        <v>30</v>
      </c>
      <c r="P22" s="38" t="s">
        <v>421</v>
      </c>
      <c r="Q22" s="38" t="s">
        <v>421</v>
      </c>
      <c r="R22" s="38">
        <v>10</v>
      </c>
      <c r="S22" s="38">
        <v>30</v>
      </c>
      <c r="T22" s="38">
        <v>30</v>
      </c>
      <c r="U22" s="38">
        <v>6</v>
      </c>
      <c r="V22" s="38">
        <v>25</v>
      </c>
      <c r="W22" s="38">
        <v>10</v>
      </c>
      <c r="X22" s="38">
        <v>30</v>
      </c>
      <c r="Y22" s="142">
        <v>20</v>
      </c>
      <c r="AA22" s="38" t="s">
        <v>671</v>
      </c>
      <c r="AB22" s="38">
        <v>24</v>
      </c>
      <c r="AC22" s="38">
        <v>39.21</v>
      </c>
      <c r="AD22" s="38">
        <v>0.56999999999999995</v>
      </c>
      <c r="AE22" s="38">
        <v>23</v>
      </c>
      <c r="AF22" s="38">
        <v>54.76</v>
      </c>
      <c r="AG22" s="38">
        <v>0.74</v>
      </c>
      <c r="AH22" s="38">
        <v>20</v>
      </c>
      <c r="AI22" s="38">
        <v>57.05</v>
      </c>
      <c r="AJ22" s="38">
        <v>1.87</v>
      </c>
    </row>
    <row r="23" spans="2:36" ht="13.8" customHeight="1" x14ac:dyDescent="0.3">
      <c r="G23" s="39"/>
      <c r="H23" s="104" t="s">
        <v>842</v>
      </c>
      <c r="I23" s="15" t="s">
        <v>216</v>
      </c>
      <c r="K23" s="391"/>
      <c r="L23" s="99" t="s">
        <v>726</v>
      </c>
      <c r="N23" s="141" t="s">
        <v>455</v>
      </c>
      <c r="O23" s="38">
        <v>30</v>
      </c>
      <c r="P23" s="38">
        <v>8</v>
      </c>
      <c r="Q23" s="38">
        <v>20</v>
      </c>
      <c r="R23" s="38">
        <v>8</v>
      </c>
      <c r="S23" s="38">
        <v>20</v>
      </c>
      <c r="T23" s="38">
        <v>0</v>
      </c>
      <c r="U23" s="38">
        <v>6</v>
      </c>
      <c r="V23" s="38">
        <v>15</v>
      </c>
      <c r="W23" s="38">
        <v>8</v>
      </c>
      <c r="X23" s="38">
        <v>20</v>
      </c>
      <c r="Y23" s="142">
        <v>20</v>
      </c>
      <c r="AA23" s="38" t="s">
        <v>672</v>
      </c>
      <c r="AB23" s="38">
        <v>20</v>
      </c>
      <c r="AC23" s="38">
        <v>73.33</v>
      </c>
      <c r="AD23" s="38">
        <v>9.1300000000000008</v>
      </c>
      <c r="AE23" s="38">
        <v>20</v>
      </c>
      <c r="AF23" s="38">
        <v>42.56</v>
      </c>
      <c r="AG23" s="38">
        <v>7.71</v>
      </c>
      <c r="AH23" s="38">
        <v>17</v>
      </c>
      <c r="AI23" s="38">
        <v>86.3</v>
      </c>
      <c r="AJ23" s="38">
        <v>16.38</v>
      </c>
    </row>
    <row r="24" spans="2:36" ht="13.8" customHeight="1" x14ac:dyDescent="0.3">
      <c r="F24" s="97" t="s">
        <v>192</v>
      </c>
      <c r="G24" s="39"/>
      <c r="H24" s="104" t="s">
        <v>269</v>
      </c>
      <c r="I24" s="15" t="s">
        <v>217</v>
      </c>
      <c r="K24" s="391" t="s">
        <v>727</v>
      </c>
      <c r="L24" s="99" t="s">
        <v>728</v>
      </c>
      <c r="N24" s="141" t="s">
        <v>456</v>
      </c>
      <c r="O24" s="38">
        <v>30</v>
      </c>
      <c r="P24" s="38">
        <v>8</v>
      </c>
      <c r="Q24" s="38">
        <v>20</v>
      </c>
      <c r="R24" s="38">
        <v>8</v>
      </c>
      <c r="S24" s="38">
        <v>20</v>
      </c>
      <c r="T24" s="38">
        <v>0</v>
      </c>
      <c r="U24" s="38">
        <v>6</v>
      </c>
      <c r="V24" s="38">
        <v>15</v>
      </c>
      <c r="W24" s="38">
        <v>8</v>
      </c>
      <c r="X24" s="38">
        <v>20</v>
      </c>
      <c r="Y24" s="142">
        <v>20</v>
      </c>
      <c r="AA24" s="38" t="s">
        <v>673</v>
      </c>
      <c r="AB24" s="38">
        <v>24</v>
      </c>
      <c r="AC24" s="38">
        <v>39.21</v>
      </c>
      <c r="AD24" s="38">
        <v>4.13</v>
      </c>
      <c r="AE24" s="38">
        <v>23</v>
      </c>
      <c r="AF24" s="38">
        <v>54.76</v>
      </c>
      <c r="AG24" s="38">
        <v>4.99</v>
      </c>
      <c r="AH24" s="38">
        <v>20</v>
      </c>
      <c r="AI24" s="38">
        <v>57.05</v>
      </c>
      <c r="AJ24" s="38">
        <v>8.2799999999999994</v>
      </c>
    </row>
    <row r="25" spans="2:36" ht="13.8" customHeight="1" x14ac:dyDescent="0.3">
      <c r="F25" s="37" t="s">
        <v>319</v>
      </c>
      <c r="G25" s="39"/>
      <c r="H25" s="104" t="s">
        <v>304</v>
      </c>
      <c r="I25" s="15" t="s">
        <v>218</v>
      </c>
      <c r="K25" s="391"/>
      <c r="L25" s="99" t="s">
        <v>729</v>
      </c>
      <c r="N25" s="141" t="s">
        <v>457</v>
      </c>
      <c r="O25" s="38">
        <v>30</v>
      </c>
      <c r="P25" s="38">
        <v>8</v>
      </c>
      <c r="Q25" s="38">
        <v>25</v>
      </c>
      <c r="R25" s="38">
        <v>8</v>
      </c>
      <c r="S25" s="38">
        <v>25</v>
      </c>
      <c r="T25" s="38">
        <v>0</v>
      </c>
      <c r="U25" s="38">
        <v>6</v>
      </c>
      <c r="V25" s="38">
        <v>15</v>
      </c>
      <c r="W25" s="38">
        <v>8</v>
      </c>
      <c r="X25" s="38">
        <v>20</v>
      </c>
      <c r="Y25" s="142">
        <v>20</v>
      </c>
      <c r="AA25" s="38" t="s">
        <v>674</v>
      </c>
      <c r="AB25" s="38">
        <v>20</v>
      </c>
      <c r="AC25" s="38">
        <v>56.1</v>
      </c>
      <c r="AD25" s="38">
        <v>1.25</v>
      </c>
      <c r="AE25" s="38">
        <v>20</v>
      </c>
      <c r="AF25" s="38">
        <v>37.46</v>
      </c>
      <c r="AG25" s="38">
        <v>0.94</v>
      </c>
      <c r="AH25" s="38">
        <v>17</v>
      </c>
      <c r="AI25" s="38">
        <v>72.03</v>
      </c>
      <c r="AJ25" s="38">
        <v>3.35</v>
      </c>
    </row>
    <row r="26" spans="2:36" ht="13.8" customHeight="1" x14ac:dyDescent="0.3">
      <c r="F26" s="37" t="s">
        <v>319</v>
      </c>
      <c r="G26" s="39"/>
      <c r="H26" s="104" t="s">
        <v>305</v>
      </c>
      <c r="I26" s="15" t="s">
        <v>219</v>
      </c>
      <c r="K26" s="391"/>
      <c r="L26" s="99" t="s">
        <v>730</v>
      </c>
      <c r="N26" s="141" t="s">
        <v>458</v>
      </c>
      <c r="O26" s="38">
        <v>30</v>
      </c>
      <c r="P26" s="38">
        <v>8</v>
      </c>
      <c r="Q26" s="38">
        <v>25</v>
      </c>
      <c r="R26" s="38">
        <v>8</v>
      </c>
      <c r="S26" s="38">
        <v>25</v>
      </c>
      <c r="T26" s="38">
        <v>0</v>
      </c>
      <c r="U26" s="38">
        <v>6</v>
      </c>
      <c r="V26" s="38">
        <v>15</v>
      </c>
      <c r="W26" s="38">
        <v>8</v>
      </c>
      <c r="X26" s="38">
        <v>20</v>
      </c>
      <c r="Y26" s="142">
        <v>20</v>
      </c>
      <c r="AA26" s="38" t="s">
        <v>675</v>
      </c>
      <c r="AB26" s="38">
        <v>23</v>
      </c>
      <c r="AC26" s="38">
        <v>69.09</v>
      </c>
      <c r="AD26" s="38">
        <v>1.74</v>
      </c>
      <c r="AE26" s="38">
        <v>23</v>
      </c>
      <c r="AF26" s="38">
        <v>41.77</v>
      </c>
      <c r="AG26" s="38">
        <v>1.61</v>
      </c>
      <c r="AH26" s="38">
        <v>20</v>
      </c>
      <c r="AI26" s="38">
        <v>45.56</v>
      </c>
      <c r="AJ26" s="38">
        <v>3.98</v>
      </c>
    </row>
    <row r="27" spans="2:36" ht="13.8" customHeight="1" x14ac:dyDescent="0.3">
      <c r="F27" s="37" t="s">
        <v>320</v>
      </c>
      <c r="G27" s="39"/>
      <c r="H27" s="104" t="s">
        <v>843</v>
      </c>
      <c r="I27" s="15" t="s">
        <v>220</v>
      </c>
      <c r="K27" s="391"/>
      <c r="L27" s="99" t="s">
        <v>731</v>
      </c>
      <c r="N27" s="141" t="s">
        <v>459</v>
      </c>
      <c r="O27" s="38">
        <v>30</v>
      </c>
      <c r="P27" s="38">
        <v>8</v>
      </c>
      <c r="Q27" s="38">
        <v>30</v>
      </c>
      <c r="R27" s="38">
        <v>8</v>
      </c>
      <c r="S27" s="38">
        <v>30</v>
      </c>
      <c r="T27" s="38">
        <v>0</v>
      </c>
      <c r="U27" s="38">
        <v>6</v>
      </c>
      <c r="V27" s="38">
        <v>15</v>
      </c>
      <c r="W27" s="38">
        <v>8</v>
      </c>
      <c r="X27" s="38">
        <v>25</v>
      </c>
      <c r="Y27" s="142">
        <v>20</v>
      </c>
      <c r="AA27" s="38" t="s">
        <v>676</v>
      </c>
      <c r="AB27" s="38">
        <v>20</v>
      </c>
      <c r="AC27" s="38">
        <v>56.1</v>
      </c>
      <c r="AD27" s="38">
        <v>15.87</v>
      </c>
      <c r="AE27" s="38">
        <v>20</v>
      </c>
      <c r="AF27" s="38">
        <v>37.46</v>
      </c>
      <c r="AG27" s="38">
        <v>14.64</v>
      </c>
      <c r="AH27" s="38">
        <v>17</v>
      </c>
      <c r="AI27" s="38">
        <v>72.03</v>
      </c>
      <c r="AJ27" s="38">
        <v>30.43</v>
      </c>
    </row>
    <row r="28" spans="2:36" ht="13.8" customHeight="1" x14ac:dyDescent="0.3">
      <c r="F28" s="37" t="s">
        <v>320</v>
      </c>
      <c r="G28" s="39"/>
      <c r="H28" s="104" t="s">
        <v>170</v>
      </c>
      <c r="I28" s="15" t="s">
        <v>221</v>
      </c>
      <c r="K28" s="391"/>
      <c r="L28" s="99" t="s">
        <v>732</v>
      </c>
      <c r="N28" s="141" t="s">
        <v>460</v>
      </c>
      <c r="O28" s="38">
        <v>30</v>
      </c>
      <c r="P28" s="38">
        <v>8</v>
      </c>
      <c r="Q28" s="38">
        <v>30</v>
      </c>
      <c r="R28" s="38">
        <v>8</v>
      </c>
      <c r="S28" s="38">
        <v>15</v>
      </c>
      <c r="T28" s="38">
        <v>20</v>
      </c>
      <c r="U28" s="38">
        <v>6</v>
      </c>
      <c r="V28" s="38">
        <v>15</v>
      </c>
      <c r="W28" s="38">
        <v>8</v>
      </c>
      <c r="X28" s="38">
        <v>25</v>
      </c>
      <c r="Y28" s="142">
        <v>20</v>
      </c>
      <c r="AA28" s="38" t="s">
        <v>677</v>
      </c>
      <c r="AB28" s="38">
        <v>23</v>
      </c>
      <c r="AC28" s="38">
        <v>69.09</v>
      </c>
      <c r="AD28" s="38">
        <v>11.37</v>
      </c>
      <c r="AE28" s="38">
        <v>23</v>
      </c>
      <c r="AF28" s="38">
        <v>41.77</v>
      </c>
      <c r="AG28" s="38">
        <v>10.15</v>
      </c>
      <c r="AH28" s="38">
        <v>20</v>
      </c>
      <c r="AI28" s="38">
        <v>45.56</v>
      </c>
      <c r="AJ28" s="38">
        <v>17.07</v>
      </c>
    </row>
    <row r="29" spans="2:36" ht="13.8" customHeight="1" x14ac:dyDescent="0.3">
      <c r="F29" s="37" t="s">
        <v>193</v>
      </c>
      <c r="G29" s="39"/>
      <c r="H29" s="104" t="s">
        <v>306</v>
      </c>
      <c r="I29" s="15" t="s">
        <v>222</v>
      </c>
      <c r="K29" s="391"/>
      <c r="L29" s="99" t="s">
        <v>733</v>
      </c>
      <c r="N29" s="141" t="s">
        <v>461</v>
      </c>
      <c r="O29" s="38">
        <v>30</v>
      </c>
      <c r="P29" s="38">
        <v>9</v>
      </c>
      <c r="Q29" s="38">
        <v>20</v>
      </c>
      <c r="R29" s="38">
        <v>9</v>
      </c>
      <c r="S29" s="38">
        <v>20</v>
      </c>
      <c r="T29" s="38">
        <v>0</v>
      </c>
      <c r="U29" s="38">
        <v>6</v>
      </c>
      <c r="V29" s="38">
        <v>20</v>
      </c>
      <c r="W29" s="38">
        <v>9</v>
      </c>
      <c r="X29" s="38">
        <v>20</v>
      </c>
      <c r="Y29" s="142">
        <v>20</v>
      </c>
      <c r="AA29" s="38" t="s">
        <v>678</v>
      </c>
      <c r="AB29" s="38">
        <v>20</v>
      </c>
      <c r="AC29" s="38">
        <v>33.590000000000003</v>
      </c>
      <c r="AD29" s="38">
        <v>0.89</v>
      </c>
      <c r="AE29" s="38">
        <v>19</v>
      </c>
      <c r="AF29" s="38">
        <v>78.290000000000006</v>
      </c>
      <c r="AG29" s="38">
        <v>1.72</v>
      </c>
      <c r="AH29" s="38">
        <v>17</v>
      </c>
      <c r="AI29" s="38">
        <v>41.77</v>
      </c>
      <c r="AJ29" s="38">
        <v>2.92</v>
      </c>
    </row>
    <row r="30" spans="2:36" ht="13.8" customHeight="1" x14ac:dyDescent="0.3">
      <c r="F30" s="37" t="s">
        <v>193</v>
      </c>
      <c r="G30" s="39"/>
      <c r="H30" s="104" t="s">
        <v>307</v>
      </c>
      <c r="I30" s="15" t="s">
        <v>201</v>
      </c>
      <c r="K30" s="391"/>
      <c r="L30" s="99" t="s">
        <v>734</v>
      </c>
      <c r="N30" s="141" t="s">
        <v>462</v>
      </c>
      <c r="O30" s="38">
        <v>30</v>
      </c>
      <c r="P30" s="38">
        <v>9</v>
      </c>
      <c r="Q30" s="38">
        <v>20</v>
      </c>
      <c r="R30" s="38">
        <v>9</v>
      </c>
      <c r="S30" s="38">
        <v>20</v>
      </c>
      <c r="T30" s="38">
        <v>0</v>
      </c>
      <c r="U30" s="38">
        <v>6</v>
      </c>
      <c r="V30" s="38">
        <v>20</v>
      </c>
      <c r="W30" s="38">
        <v>9</v>
      </c>
      <c r="X30" s="38">
        <v>20</v>
      </c>
      <c r="Y30" s="142">
        <v>20</v>
      </c>
      <c r="AA30" s="38" t="s">
        <v>679</v>
      </c>
      <c r="AB30" s="38">
        <v>23</v>
      </c>
      <c r="AC30" s="38">
        <v>37.46</v>
      </c>
      <c r="AD30" s="38">
        <v>1.59</v>
      </c>
      <c r="AE30" s="38">
        <v>22</v>
      </c>
      <c r="AF30" s="38">
        <v>72.03</v>
      </c>
      <c r="AG30" s="38">
        <v>2.2200000000000002</v>
      </c>
      <c r="AH30" s="38">
        <v>19</v>
      </c>
      <c r="AI30" s="38">
        <v>78.290000000000006</v>
      </c>
      <c r="AJ30" s="38">
        <v>6.26</v>
      </c>
    </row>
    <row r="31" spans="2:36" ht="13.8" customHeight="1" x14ac:dyDescent="0.3">
      <c r="G31" s="39"/>
      <c r="H31" s="104" t="s">
        <v>841</v>
      </c>
      <c r="I31" s="15" t="s">
        <v>202</v>
      </c>
      <c r="K31" s="391"/>
      <c r="L31" s="99" t="s">
        <v>735</v>
      </c>
      <c r="N31" s="141" t="s">
        <v>463</v>
      </c>
      <c r="O31" s="38">
        <v>30</v>
      </c>
      <c r="P31" s="38">
        <v>9</v>
      </c>
      <c r="Q31" s="38">
        <v>25</v>
      </c>
      <c r="R31" s="38">
        <v>9</v>
      </c>
      <c r="S31" s="38">
        <v>25</v>
      </c>
      <c r="T31" s="38">
        <v>0</v>
      </c>
      <c r="U31" s="38">
        <v>6</v>
      </c>
      <c r="V31" s="38">
        <v>20</v>
      </c>
      <c r="W31" s="38">
        <v>9</v>
      </c>
      <c r="X31" s="38">
        <v>20</v>
      </c>
      <c r="Y31" s="142">
        <v>20</v>
      </c>
      <c r="AA31" s="38" t="s">
        <v>680</v>
      </c>
      <c r="AB31" s="38">
        <v>20</v>
      </c>
      <c r="AC31" s="38">
        <v>33.590000000000003</v>
      </c>
      <c r="AD31" s="38">
        <v>14.28</v>
      </c>
      <c r="AE31" s="38">
        <v>19</v>
      </c>
      <c r="AF31" s="38">
        <v>78.290000000000006</v>
      </c>
      <c r="AG31" s="38">
        <v>19.510000000000002</v>
      </c>
      <c r="AH31" s="38">
        <v>17</v>
      </c>
      <c r="AI31" s="38">
        <v>41.77</v>
      </c>
      <c r="AJ31" s="38">
        <v>27.37</v>
      </c>
    </row>
    <row r="32" spans="2:36" ht="13.8" customHeight="1" x14ac:dyDescent="0.3">
      <c r="F32" s="97" t="s">
        <v>192</v>
      </c>
      <c r="H32" s="104" t="s">
        <v>285</v>
      </c>
      <c r="I32" s="15" t="s">
        <v>203</v>
      </c>
      <c r="K32" s="391"/>
      <c r="L32" s="99" t="s">
        <v>736</v>
      </c>
      <c r="N32" s="141" t="s">
        <v>464</v>
      </c>
      <c r="O32" s="38">
        <v>30</v>
      </c>
      <c r="P32" s="38">
        <v>9</v>
      </c>
      <c r="Q32" s="38">
        <v>25</v>
      </c>
      <c r="R32" s="38">
        <v>9</v>
      </c>
      <c r="S32" s="38">
        <v>25</v>
      </c>
      <c r="T32" s="38">
        <v>0</v>
      </c>
      <c r="U32" s="38">
        <v>6</v>
      </c>
      <c r="V32" s="38">
        <v>20</v>
      </c>
      <c r="W32" s="38">
        <v>9</v>
      </c>
      <c r="X32" s="38">
        <v>20</v>
      </c>
      <c r="Y32" s="142">
        <v>20</v>
      </c>
      <c r="AA32" s="38" t="s">
        <v>681</v>
      </c>
      <c r="AB32" s="38">
        <v>23</v>
      </c>
      <c r="AC32" s="38">
        <v>37.46</v>
      </c>
      <c r="AD32" s="38">
        <v>9.93</v>
      </c>
      <c r="AE32" s="38">
        <v>22</v>
      </c>
      <c r="AF32" s="38">
        <v>72.03</v>
      </c>
      <c r="AG32" s="38">
        <v>13</v>
      </c>
      <c r="AH32" s="38">
        <v>19</v>
      </c>
      <c r="AI32" s="38">
        <v>78.290000000000006</v>
      </c>
      <c r="AJ32" s="38">
        <v>24.45</v>
      </c>
    </row>
    <row r="33" spans="6:36" ht="13.8" customHeight="1" x14ac:dyDescent="0.3">
      <c r="F33" s="37" t="s">
        <v>321</v>
      </c>
      <c r="H33" s="104" t="s">
        <v>286</v>
      </c>
      <c r="I33" s="15" t="s">
        <v>223</v>
      </c>
      <c r="K33" s="391"/>
      <c r="L33" s="99" t="s">
        <v>737</v>
      </c>
      <c r="N33" s="141" t="s">
        <v>465</v>
      </c>
      <c r="O33" s="38">
        <v>30</v>
      </c>
      <c r="P33" s="38">
        <v>9</v>
      </c>
      <c r="Q33" s="38">
        <v>30</v>
      </c>
      <c r="R33" s="38">
        <v>9</v>
      </c>
      <c r="S33" s="38">
        <v>30</v>
      </c>
      <c r="T33" s="38">
        <v>0</v>
      </c>
      <c r="U33" s="38">
        <v>6</v>
      </c>
      <c r="V33" s="38">
        <v>20</v>
      </c>
      <c r="W33" s="38">
        <v>9</v>
      </c>
      <c r="X33" s="38">
        <v>25</v>
      </c>
      <c r="Y33" s="142">
        <v>20</v>
      </c>
      <c r="AA33" s="38" t="s">
        <v>682</v>
      </c>
      <c r="AB33" s="38">
        <v>19</v>
      </c>
      <c r="AC33" s="38">
        <v>72.03</v>
      </c>
      <c r="AD33" s="38">
        <v>1.65</v>
      </c>
      <c r="AE33" s="38">
        <v>19</v>
      </c>
      <c r="AF33" s="38">
        <v>53.81</v>
      </c>
      <c r="AG33" s="38">
        <v>1.42</v>
      </c>
      <c r="AH33" s="38">
        <v>16</v>
      </c>
      <c r="AI33" s="38">
        <v>78.290000000000006</v>
      </c>
      <c r="AJ33" s="38">
        <v>5.81</v>
      </c>
    </row>
    <row r="34" spans="6:36" ht="13.8" customHeight="1" x14ac:dyDescent="0.3">
      <c r="F34" s="37" t="s">
        <v>194</v>
      </c>
      <c r="H34" s="104" t="s">
        <v>840</v>
      </c>
      <c r="I34" s="15" t="s">
        <v>224</v>
      </c>
      <c r="K34" s="391"/>
      <c r="L34" s="99" t="s">
        <v>738</v>
      </c>
      <c r="N34" s="141" t="s">
        <v>466</v>
      </c>
      <c r="O34" s="38">
        <v>30</v>
      </c>
      <c r="P34" s="38">
        <v>10</v>
      </c>
      <c r="Q34" s="38">
        <v>30</v>
      </c>
      <c r="R34" s="38">
        <v>9</v>
      </c>
      <c r="S34" s="38">
        <v>15</v>
      </c>
      <c r="T34" s="38">
        <v>20</v>
      </c>
      <c r="U34" s="38">
        <v>6</v>
      </c>
      <c r="V34" s="38">
        <v>20</v>
      </c>
      <c r="W34" s="38">
        <v>9</v>
      </c>
      <c r="X34" s="38">
        <v>25</v>
      </c>
      <c r="Y34" s="142">
        <v>20</v>
      </c>
      <c r="AA34" s="38" t="s">
        <v>683</v>
      </c>
      <c r="AB34" s="38">
        <v>22</v>
      </c>
      <c r="AC34" s="38">
        <v>66.27</v>
      </c>
      <c r="AD34" s="38">
        <v>2.19</v>
      </c>
      <c r="AE34" s="38">
        <v>22</v>
      </c>
      <c r="AF34" s="38">
        <v>47.5</v>
      </c>
      <c r="AG34" s="38">
        <v>2.0699999999999998</v>
      </c>
      <c r="AH34" s="38">
        <v>19</v>
      </c>
      <c r="AI34" s="38">
        <v>51.62</v>
      </c>
      <c r="AJ34" s="38">
        <v>5.95</v>
      </c>
    </row>
    <row r="35" spans="6:36" ht="13.8" customHeight="1" x14ac:dyDescent="0.3">
      <c r="I35" s="15" t="s">
        <v>225</v>
      </c>
      <c r="K35" s="391"/>
      <c r="L35" s="99" t="s">
        <v>739</v>
      </c>
      <c r="N35" s="141" t="s">
        <v>467</v>
      </c>
      <c r="O35" s="38">
        <v>30</v>
      </c>
      <c r="P35" s="38">
        <v>10</v>
      </c>
      <c r="Q35" s="38">
        <v>20</v>
      </c>
      <c r="R35" s="38">
        <v>10</v>
      </c>
      <c r="S35" s="38">
        <v>20</v>
      </c>
      <c r="T35" s="38">
        <v>0</v>
      </c>
      <c r="U35" s="38">
        <v>6</v>
      </c>
      <c r="V35" s="38">
        <v>20</v>
      </c>
      <c r="W35" s="38">
        <v>10</v>
      </c>
      <c r="X35" s="101">
        <v>20</v>
      </c>
      <c r="Y35" s="142">
        <v>20</v>
      </c>
      <c r="AA35" s="38" t="s">
        <v>684</v>
      </c>
      <c r="AB35" s="38">
        <v>19</v>
      </c>
      <c r="AC35" s="38">
        <v>72.03</v>
      </c>
      <c r="AD35" s="38">
        <v>19.29</v>
      </c>
      <c r="AE35" s="38">
        <v>19</v>
      </c>
      <c r="AF35" s="38">
        <v>53.81</v>
      </c>
      <c r="AG35" s="38">
        <v>18.079999999999998</v>
      </c>
      <c r="AH35" s="38">
        <v>16</v>
      </c>
      <c r="AI35" s="38">
        <v>78.290000000000006</v>
      </c>
      <c r="AJ35" s="38">
        <v>47.62</v>
      </c>
    </row>
    <row r="36" spans="6:36" ht="13.8" customHeight="1" x14ac:dyDescent="0.3">
      <c r="I36" s="15" t="s">
        <v>226</v>
      </c>
      <c r="K36" s="391"/>
      <c r="L36" s="99" t="s">
        <v>740</v>
      </c>
      <c r="N36" s="141" t="s">
        <v>468</v>
      </c>
      <c r="O36" s="38">
        <v>30</v>
      </c>
      <c r="P36" s="38">
        <v>10</v>
      </c>
      <c r="Q36" s="38">
        <v>25</v>
      </c>
      <c r="R36" s="38">
        <v>10</v>
      </c>
      <c r="S36" s="38">
        <v>25</v>
      </c>
      <c r="T36" s="38">
        <v>0</v>
      </c>
      <c r="U36" s="38">
        <v>6</v>
      </c>
      <c r="V36" s="38">
        <v>20</v>
      </c>
      <c r="W36" s="38">
        <v>10</v>
      </c>
      <c r="X36" s="38">
        <v>20</v>
      </c>
      <c r="Y36" s="142">
        <v>20</v>
      </c>
      <c r="AA36" s="38" t="s">
        <v>685</v>
      </c>
      <c r="AB36" s="38">
        <v>22</v>
      </c>
      <c r="AC36" s="38">
        <v>66.27</v>
      </c>
      <c r="AD36" s="38">
        <v>12.77</v>
      </c>
      <c r="AE36" s="38">
        <v>22</v>
      </c>
      <c r="AF36" s="38">
        <v>47.5</v>
      </c>
      <c r="AG36" s="38">
        <v>11.78</v>
      </c>
      <c r="AH36" s="38">
        <v>19</v>
      </c>
      <c r="AI36" s="38">
        <v>51.62</v>
      </c>
      <c r="AJ36" s="38">
        <v>22.91</v>
      </c>
    </row>
    <row r="37" spans="6:36" ht="13.8" customHeight="1" x14ac:dyDescent="0.3">
      <c r="I37" s="15" t="s">
        <v>227</v>
      </c>
      <c r="K37" s="391" t="s">
        <v>741</v>
      </c>
      <c r="L37" s="99" t="s">
        <v>742</v>
      </c>
      <c r="N37" s="141" t="s">
        <v>469</v>
      </c>
      <c r="O37" s="38">
        <v>30</v>
      </c>
      <c r="P37" s="38">
        <v>10</v>
      </c>
      <c r="Q37" s="38">
        <v>25</v>
      </c>
      <c r="R37" s="38">
        <v>10</v>
      </c>
      <c r="S37" s="38">
        <v>25</v>
      </c>
      <c r="T37" s="38">
        <v>0</v>
      </c>
      <c r="U37" s="38">
        <v>6</v>
      </c>
      <c r="V37" s="38">
        <v>20</v>
      </c>
      <c r="W37" s="38">
        <v>10</v>
      </c>
      <c r="X37" s="38">
        <v>25</v>
      </c>
      <c r="Y37" s="142">
        <v>20</v>
      </c>
      <c r="AA37" s="38" t="s">
        <v>686</v>
      </c>
      <c r="AB37" s="38">
        <v>21</v>
      </c>
      <c r="AC37" s="38">
        <v>82.34</v>
      </c>
      <c r="AD37" s="38">
        <v>1.91</v>
      </c>
      <c r="AE37" s="38">
        <v>21</v>
      </c>
      <c r="AF37" s="38">
        <v>44.92</v>
      </c>
      <c r="AG37" s="38">
        <v>1.1000000000000001</v>
      </c>
      <c r="AH37" s="38">
        <v>18</v>
      </c>
      <c r="AI37" s="38">
        <v>82.34</v>
      </c>
      <c r="AJ37" s="38">
        <v>3.1</v>
      </c>
    </row>
    <row r="38" spans="6:36" ht="13.8" customHeight="1" x14ac:dyDescent="0.3">
      <c r="I38" s="15" t="s">
        <v>228</v>
      </c>
      <c r="K38" s="391"/>
      <c r="L38" s="99" t="s">
        <v>743</v>
      </c>
      <c r="N38" s="141" t="s">
        <v>470</v>
      </c>
      <c r="O38" s="38">
        <v>30</v>
      </c>
      <c r="P38" s="38">
        <v>10</v>
      </c>
      <c r="Q38" s="38">
        <v>30</v>
      </c>
      <c r="R38" s="38">
        <v>10</v>
      </c>
      <c r="S38" s="38">
        <v>30</v>
      </c>
      <c r="T38" s="38">
        <v>0</v>
      </c>
      <c r="U38" s="38">
        <v>6</v>
      </c>
      <c r="V38" s="38">
        <v>20</v>
      </c>
      <c r="W38" s="38">
        <v>10</v>
      </c>
      <c r="X38" s="38">
        <v>25</v>
      </c>
      <c r="Y38" s="142">
        <v>20</v>
      </c>
      <c r="AA38" s="38" t="s">
        <v>687</v>
      </c>
      <c r="AB38" s="38">
        <v>25</v>
      </c>
      <c r="AC38" s="38">
        <v>47.43</v>
      </c>
      <c r="AD38" s="38">
        <v>1.68</v>
      </c>
      <c r="AE38" s="38">
        <v>24</v>
      </c>
      <c r="AF38" s="38">
        <v>69.47</v>
      </c>
      <c r="AG38" s="38">
        <v>2.1800000000000002</v>
      </c>
      <c r="AH38" s="38">
        <v>21</v>
      </c>
      <c r="AI38" s="38">
        <v>62.3</v>
      </c>
      <c r="AJ38" s="38">
        <v>4.58</v>
      </c>
    </row>
    <row r="39" spans="6:36" ht="13.8" customHeight="1" x14ac:dyDescent="0.3">
      <c r="I39" s="15" t="s">
        <v>229</v>
      </c>
      <c r="K39" s="391"/>
      <c r="L39" s="99" t="s">
        <v>744</v>
      </c>
      <c r="N39" s="141" t="s">
        <v>471</v>
      </c>
      <c r="O39" s="38">
        <v>30</v>
      </c>
      <c r="P39" s="38">
        <v>10</v>
      </c>
      <c r="Q39" s="38">
        <v>30</v>
      </c>
      <c r="R39" s="38">
        <v>10</v>
      </c>
      <c r="S39" s="38">
        <v>15</v>
      </c>
      <c r="T39" s="38">
        <v>20</v>
      </c>
      <c r="U39" s="38">
        <v>6</v>
      </c>
      <c r="V39" s="38">
        <v>20</v>
      </c>
      <c r="W39" s="38">
        <v>10</v>
      </c>
      <c r="X39" s="38">
        <v>30</v>
      </c>
      <c r="Y39" s="142">
        <v>20</v>
      </c>
      <c r="AA39" s="38" t="s">
        <v>688</v>
      </c>
      <c r="AB39" s="38">
        <v>21</v>
      </c>
      <c r="AC39" s="38">
        <v>82.34</v>
      </c>
      <c r="AD39" s="38">
        <v>24.43</v>
      </c>
      <c r="AE39" s="38">
        <v>21</v>
      </c>
      <c r="AF39" s="38">
        <v>44.92</v>
      </c>
      <c r="AG39" s="38">
        <v>20.309999999999999</v>
      </c>
      <c r="AH39" s="38">
        <v>18</v>
      </c>
      <c r="AI39" s="38">
        <v>82.34</v>
      </c>
      <c r="AJ39" s="38">
        <v>34.96</v>
      </c>
    </row>
    <row r="40" spans="6:36" ht="13.8" customHeight="1" x14ac:dyDescent="0.3">
      <c r="I40" s="15" t="s">
        <v>217</v>
      </c>
      <c r="K40" s="391"/>
      <c r="L40" s="99" t="s">
        <v>728</v>
      </c>
      <c r="N40" s="141" t="s">
        <v>472</v>
      </c>
      <c r="O40" s="38">
        <v>30</v>
      </c>
      <c r="P40" s="38" t="s">
        <v>421</v>
      </c>
      <c r="Q40" s="38" t="s">
        <v>421</v>
      </c>
      <c r="R40" s="38">
        <v>10</v>
      </c>
      <c r="S40" s="38">
        <v>15</v>
      </c>
      <c r="T40" s="38">
        <v>25</v>
      </c>
      <c r="U40" s="38">
        <v>6</v>
      </c>
      <c r="V40" s="38">
        <v>20</v>
      </c>
      <c r="W40" s="38">
        <v>10</v>
      </c>
      <c r="X40" s="38">
        <v>30</v>
      </c>
      <c r="Y40" s="142">
        <v>20</v>
      </c>
      <c r="AA40" s="38" t="s">
        <v>689</v>
      </c>
      <c r="AB40" s="38">
        <v>25</v>
      </c>
      <c r="AC40" s="38">
        <v>47.43</v>
      </c>
      <c r="AD40" s="38">
        <v>13.22</v>
      </c>
      <c r="AE40" s="38">
        <v>24</v>
      </c>
      <c r="AF40" s="38">
        <v>69.47</v>
      </c>
      <c r="AG40" s="38">
        <v>15.24</v>
      </c>
      <c r="AH40" s="38">
        <v>21</v>
      </c>
      <c r="AI40" s="38">
        <v>62.3</v>
      </c>
      <c r="AJ40" s="38">
        <v>21.68</v>
      </c>
    </row>
    <row r="41" spans="6:36" ht="13.8" customHeight="1" x14ac:dyDescent="0.3">
      <c r="I41" s="15" t="s">
        <v>201</v>
      </c>
      <c r="K41" s="391"/>
      <c r="L41" s="99" t="s">
        <v>734</v>
      </c>
      <c r="N41" s="141" t="s">
        <v>473</v>
      </c>
      <c r="O41" s="38">
        <v>25</v>
      </c>
      <c r="P41" s="38">
        <v>8</v>
      </c>
      <c r="Q41" s="38">
        <v>15</v>
      </c>
      <c r="R41" s="38">
        <v>8</v>
      </c>
      <c r="S41" s="38">
        <v>15</v>
      </c>
      <c r="T41" s="38">
        <v>0</v>
      </c>
      <c r="U41" s="38">
        <v>6</v>
      </c>
      <c r="V41" s="38">
        <v>15</v>
      </c>
      <c r="W41" s="38" t="s">
        <v>421</v>
      </c>
      <c r="X41" s="38" t="s">
        <v>421</v>
      </c>
      <c r="Y41" s="38" t="s">
        <v>421</v>
      </c>
      <c r="AA41" s="38" t="s">
        <v>690</v>
      </c>
      <c r="AB41" s="38">
        <v>20</v>
      </c>
      <c r="AC41" s="38">
        <v>93.29</v>
      </c>
      <c r="AD41" s="38">
        <v>2.08</v>
      </c>
      <c r="AE41" s="38">
        <v>20</v>
      </c>
      <c r="AF41" s="38">
        <v>62.3</v>
      </c>
      <c r="AG41" s="38">
        <v>1.56</v>
      </c>
      <c r="AH41" s="38">
        <v>18</v>
      </c>
      <c r="AI41" s="38">
        <v>30.49</v>
      </c>
      <c r="AJ41" s="38">
        <v>2.46</v>
      </c>
    </row>
    <row r="42" spans="6:36" ht="13.8" customHeight="1" x14ac:dyDescent="0.3">
      <c r="I42" s="15" t="s">
        <v>203</v>
      </c>
      <c r="K42" s="391"/>
      <c r="L42" s="99" t="s">
        <v>745</v>
      </c>
      <c r="N42" s="141" t="s">
        <v>474</v>
      </c>
      <c r="O42" s="38">
        <v>25</v>
      </c>
      <c r="P42" s="38">
        <v>8</v>
      </c>
      <c r="Q42" s="38">
        <v>20</v>
      </c>
      <c r="R42" s="38">
        <v>8</v>
      </c>
      <c r="S42" s="38">
        <v>20</v>
      </c>
      <c r="T42" s="38">
        <v>0</v>
      </c>
      <c r="U42" s="38">
        <v>6</v>
      </c>
      <c r="V42" s="38">
        <v>15</v>
      </c>
      <c r="W42" s="38" t="s">
        <v>421</v>
      </c>
      <c r="X42" s="38" t="s">
        <v>421</v>
      </c>
      <c r="Y42" s="38" t="s">
        <v>421</v>
      </c>
      <c r="AA42" s="38" t="s">
        <v>691</v>
      </c>
      <c r="AB42" s="38">
        <v>24</v>
      </c>
      <c r="AC42" s="38">
        <v>37.909999999999997</v>
      </c>
      <c r="AD42" s="38">
        <v>2.0099999999999998</v>
      </c>
      <c r="AE42" s="38">
        <v>23</v>
      </c>
      <c r="AF42" s="38">
        <v>69.47</v>
      </c>
      <c r="AG42" s="38">
        <v>2.68</v>
      </c>
      <c r="AH42" s="38">
        <v>20</v>
      </c>
      <c r="AI42" s="38">
        <v>75.77</v>
      </c>
      <c r="AJ42" s="38">
        <v>6.62</v>
      </c>
    </row>
    <row r="43" spans="6:36" ht="13.8" customHeight="1" x14ac:dyDescent="0.3">
      <c r="I43" s="15" t="s">
        <v>230</v>
      </c>
      <c r="K43" s="43" t="s">
        <v>746</v>
      </c>
      <c r="L43" s="99" t="s">
        <v>747</v>
      </c>
      <c r="N43" s="141" t="s">
        <v>475</v>
      </c>
      <c r="O43" s="38">
        <v>25</v>
      </c>
      <c r="P43" s="38">
        <v>8</v>
      </c>
      <c r="Q43" s="38">
        <v>20</v>
      </c>
      <c r="R43" s="38">
        <v>8</v>
      </c>
      <c r="S43" s="38">
        <v>20</v>
      </c>
      <c r="T43" s="38">
        <v>0</v>
      </c>
      <c r="U43" s="38">
        <v>6</v>
      </c>
      <c r="V43" s="38">
        <v>15</v>
      </c>
      <c r="W43" s="38" t="s">
        <v>421</v>
      </c>
      <c r="X43" s="38" t="s">
        <v>421</v>
      </c>
      <c r="Y43" s="38" t="s">
        <v>421</v>
      </c>
      <c r="AA43" s="38" t="s">
        <v>692</v>
      </c>
      <c r="AB43" s="38">
        <v>20</v>
      </c>
      <c r="AC43" s="38">
        <v>93.29</v>
      </c>
      <c r="AD43" s="38">
        <v>26.4</v>
      </c>
      <c r="AE43" s="38">
        <v>20</v>
      </c>
      <c r="AF43" s="38">
        <v>62.3</v>
      </c>
      <c r="AG43" s="38">
        <v>24.35</v>
      </c>
      <c r="AH43" s="38">
        <v>18</v>
      </c>
      <c r="AI43" s="38">
        <v>30.49</v>
      </c>
      <c r="AJ43" s="38">
        <v>28.39</v>
      </c>
    </row>
    <row r="44" spans="6:36" ht="13.8" customHeight="1" x14ac:dyDescent="0.3">
      <c r="I44" s="15" t="s">
        <v>231</v>
      </c>
      <c r="K44" s="43" t="s">
        <v>748</v>
      </c>
      <c r="L44" s="99" t="s">
        <v>749</v>
      </c>
      <c r="N44" s="141" t="s">
        <v>476</v>
      </c>
      <c r="O44" s="38">
        <v>25</v>
      </c>
      <c r="P44" s="38">
        <v>8</v>
      </c>
      <c r="Q44" s="38">
        <v>20</v>
      </c>
      <c r="R44" s="38">
        <v>8</v>
      </c>
      <c r="S44" s="38">
        <v>20</v>
      </c>
      <c r="T44" s="38">
        <v>0</v>
      </c>
      <c r="U44" s="38">
        <v>6</v>
      </c>
      <c r="V44" s="38">
        <v>15</v>
      </c>
      <c r="W44" s="38" t="s">
        <v>421</v>
      </c>
      <c r="X44" s="38" t="s">
        <v>421</v>
      </c>
      <c r="Y44" s="38" t="s">
        <v>421</v>
      </c>
      <c r="AA44" s="38" t="s">
        <v>693</v>
      </c>
      <c r="AB44" s="38">
        <v>24</v>
      </c>
      <c r="AC44" s="38">
        <v>37.909999999999997</v>
      </c>
      <c r="AD44" s="38">
        <v>13.38</v>
      </c>
      <c r="AE44" s="38">
        <v>23</v>
      </c>
      <c r="AF44" s="38">
        <v>69.47</v>
      </c>
      <c r="AG44" s="38">
        <v>16.88</v>
      </c>
      <c r="AH44" s="38">
        <v>20</v>
      </c>
      <c r="AI44" s="38">
        <v>75.77</v>
      </c>
      <c r="AJ44" s="38">
        <v>28.38</v>
      </c>
    </row>
    <row r="45" spans="6:36" ht="13.8" customHeight="1" x14ac:dyDescent="0.3">
      <c r="I45" s="15" t="s">
        <v>217</v>
      </c>
      <c r="K45" s="391" t="s">
        <v>750</v>
      </c>
      <c r="L45" s="99" t="s">
        <v>728</v>
      </c>
      <c r="N45" s="141" t="s">
        <v>477</v>
      </c>
      <c r="O45" s="38">
        <v>25</v>
      </c>
      <c r="P45" s="38">
        <v>8</v>
      </c>
      <c r="Q45" s="38">
        <v>25</v>
      </c>
      <c r="R45" s="38">
        <v>8</v>
      </c>
      <c r="S45" s="38">
        <v>25</v>
      </c>
      <c r="T45" s="38">
        <v>0</v>
      </c>
      <c r="U45" s="38">
        <v>6</v>
      </c>
      <c r="V45" s="38">
        <v>15</v>
      </c>
      <c r="W45" s="38" t="s">
        <v>421</v>
      </c>
      <c r="X45" s="38" t="s">
        <v>421</v>
      </c>
      <c r="Y45" s="38" t="s">
        <v>421</v>
      </c>
      <c r="AA45" s="38" t="s">
        <v>694</v>
      </c>
      <c r="AB45" s="38">
        <v>20</v>
      </c>
      <c r="AC45" s="38">
        <v>55.86</v>
      </c>
      <c r="AD45" s="38">
        <v>1.48</v>
      </c>
      <c r="AE45" s="38">
        <v>20</v>
      </c>
      <c r="AF45" s="38">
        <v>37.909999999999997</v>
      </c>
      <c r="AG45" s="38">
        <v>1.19</v>
      </c>
      <c r="AH45" s="38">
        <v>17</v>
      </c>
      <c r="AI45" s="38">
        <v>69.47</v>
      </c>
      <c r="AJ45" s="38">
        <v>4.8499999999999996</v>
      </c>
    </row>
    <row r="46" spans="6:36" ht="13.8" customHeight="1" x14ac:dyDescent="0.3">
      <c r="I46" s="15" t="s">
        <v>201</v>
      </c>
      <c r="K46" s="391"/>
      <c r="L46" s="99" t="s">
        <v>734</v>
      </c>
      <c r="N46" s="141" t="s">
        <v>478</v>
      </c>
      <c r="O46" s="38">
        <v>25</v>
      </c>
      <c r="P46" s="38">
        <v>8</v>
      </c>
      <c r="Q46" s="38">
        <v>30</v>
      </c>
      <c r="R46" s="38">
        <v>8</v>
      </c>
      <c r="S46" s="38">
        <v>30</v>
      </c>
      <c r="T46" s="38">
        <v>0</v>
      </c>
      <c r="U46" s="38">
        <v>6</v>
      </c>
      <c r="V46" s="38">
        <v>15</v>
      </c>
      <c r="W46" s="38" t="s">
        <v>421</v>
      </c>
      <c r="X46" s="38" t="s">
        <v>421</v>
      </c>
      <c r="Y46" s="38" t="s">
        <v>421</v>
      </c>
      <c r="AA46" s="38" t="s">
        <v>695</v>
      </c>
      <c r="AB46" s="38">
        <v>23</v>
      </c>
      <c r="AC46" s="38">
        <v>62.3</v>
      </c>
      <c r="AD46" s="38">
        <v>2.64</v>
      </c>
      <c r="AE46" s="38">
        <v>23</v>
      </c>
      <c r="AF46" s="38">
        <v>37.909999999999997</v>
      </c>
      <c r="AG46" s="38">
        <v>2.48</v>
      </c>
      <c r="AH46" s="38">
        <v>20</v>
      </c>
      <c r="AI46" s="38">
        <v>35.909999999999997</v>
      </c>
      <c r="AJ46" s="38">
        <v>6.3</v>
      </c>
    </row>
    <row r="47" spans="6:36" ht="13.8" customHeight="1" x14ac:dyDescent="0.3">
      <c r="I47" s="15" t="s">
        <v>202</v>
      </c>
      <c r="K47" s="391"/>
      <c r="L47" s="99" t="s">
        <v>735</v>
      </c>
      <c r="N47" s="141" t="s">
        <v>479</v>
      </c>
      <c r="O47" s="38">
        <v>25</v>
      </c>
      <c r="P47" s="38">
        <v>9</v>
      </c>
      <c r="Q47" s="38">
        <v>15</v>
      </c>
      <c r="R47" s="38">
        <v>9</v>
      </c>
      <c r="S47" s="38">
        <v>15</v>
      </c>
      <c r="T47" s="38">
        <v>0</v>
      </c>
      <c r="U47" s="38">
        <v>6</v>
      </c>
      <c r="V47" s="38">
        <v>15</v>
      </c>
      <c r="W47" s="38" t="s">
        <v>421</v>
      </c>
      <c r="X47" s="38" t="s">
        <v>421</v>
      </c>
      <c r="Y47" s="38" t="s">
        <v>421</v>
      </c>
      <c r="AA47" s="38" t="s">
        <v>696</v>
      </c>
      <c r="AB47" s="38">
        <v>20</v>
      </c>
      <c r="AC47" s="38">
        <v>55.86</v>
      </c>
      <c r="AD47" s="38">
        <v>23.75</v>
      </c>
      <c r="AE47" s="38">
        <v>20</v>
      </c>
      <c r="AF47" s="38">
        <v>37.909999999999997</v>
      </c>
      <c r="AG47" s="38">
        <v>20.54</v>
      </c>
      <c r="AH47" s="38">
        <v>17</v>
      </c>
      <c r="AI47" s="38">
        <v>69.47</v>
      </c>
      <c r="AJ47" s="38">
        <v>45.52</v>
      </c>
    </row>
    <row r="48" spans="6:36" ht="13.8" customHeight="1" x14ac:dyDescent="0.3">
      <c r="I48" s="15" t="s">
        <v>203</v>
      </c>
      <c r="K48" s="391"/>
      <c r="L48" s="99" t="s">
        <v>745</v>
      </c>
      <c r="N48" s="141" t="s">
        <v>480</v>
      </c>
      <c r="O48" s="38">
        <v>25</v>
      </c>
      <c r="P48" s="38">
        <v>9</v>
      </c>
      <c r="Q48" s="38">
        <v>20</v>
      </c>
      <c r="R48" s="38">
        <v>9</v>
      </c>
      <c r="S48" s="38">
        <v>20</v>
      </c>
      <c r="T48" s="38">
        <v>0</v>
      </c>
      <c r="U48" s="38">
        <v>6</v>
      </c>
      <c r="V48" s="38">
        <v>15</v>
      </c>
      <c r="W48" s="38" t="s">
        <v>421</v>
      </c>
      <c r="X48" s="38" t="s">
        <v>421</v>
      </c>
      <c r="Y48" s="38" t="s">
        <v>421</v>
      </c>
      <c r="AA48" s="38" t="s">
        <v>697</v>
      </c>
      <c r="AB48" s="38">
        <v>23</v>
      </c>
      <c r="AC48" s="38">
        <v>62.3</v>
      </c>
      <c r="AD48" s="38">
        <v>16.52</v>
      </c>
      <c r="AE48" s="38">
        <v>23</v>
      </c>
      <c r="AF48" s="38">
        <v>37.909999999999997</v>
      </c>
      <c r="AG48" s="38">
        <v>14.92</v>
      </c>
      <c r="AH48" s="38">
        <v>20</v>
      </c>
      <c r="AI48" s="38">
        <v>35.909999999999997</v>
      </c>
      <c r="AJ48" s="38">
        <v>26.29</v>
      </c>
    </row>
    <row r="49" spans="9:36" ht="13.8" customHeight="1" x14ac:dyDescent="0.3">
      <c r="I49" s="15" t="s">
        <v>208</v>
      </c>
      <c r="K49" s="391"/>
      <c r="L49" s="99" t="s">
        <v>751</v>
      </c>
      <c r="N49" s="141" t="s">
        <v>481</v>
      </c>
      <c r="O49" s="38">
        <v>25</v>
      </c>
      <c r="P49" s="38">
        <v>9</v>
      </c>
      <c r="Q49" s="38">
        <v>20</v>
      </c>
      <c r="R49" s="38">
        <v>9</v>
      </c>
      <c r="S49" s="38">
        <v>20</v>
      </c>
      <c r="T49" s="38">
        <v>0</v>
      </c>
      <c r="U49" s="38">
        <v>6</v>
      </c>
      <c r="V49" s="38">
        <v>15</v>
      </c>
      <c r="W49" s="38" t="s">
        <v>421</v>
      </c>
      <c r="X49" s="38" t="s">
        <v>421</v>
      </c>
      <c r="Y49" s="38" t="s">
        <v>421</v>
      </c>
      <c r="AA49" s="38" t="s">
        <v>698</v>
      </c>
      <c r="AB49" s="38">
        <v>20</v>
      </c>
      <c r="AC49" s="38">
        <v>34</v>
      </c>
      <c r="AD49" s="38">
        <v>1.1399999999999999</v>
      </c>
      <c r="AE49" s="38">
        <v>19</v>
      </c>
      <c r="AF49" s="38">
        <v>89.49</v>
      </c>
      <c r="AG49" s="38">
        <v>2.36</v>
      </c>
      <c r="AH49" s="38">
        <v>17</v>
      </c>
      <c r="AI49" s="38">
        <v>30.49</v>
      </c>
      <c r="AJ49" s="38">
        <v>4.2699999999999996</v>
      </c>
    </row>
    <row r="50" spans="9:36" ht="13.8" customHeight="1" x14ac:dyDescent="0.3">
      <c r="I50" s="15" t="s">
        <v>232</v>
      </c>
      <c r="K50" s="391" t="s">
        <v>752</v>
      </c>
      <c r="L50" s="99" t="s">
        <v>753</v>
      </c>
      <c r="N50" s="141" t="s">
        <v>482</v>
      </c>
      <c r="O50" s="38">
        <v>25</v>
      </c>
      <c r="P50" s="38">
        <v>9</v>
      </c>
      <c r="Q50" s="38">
        <v>20</v>
      </c>
      <c r="R50" s="38">
        <v>9</v>
      </c>
      <c r="S50" s="38">
        <v>20</v>
      </c>
      <c r="T50" s="38">
        <v>0</v>
      </c>
      <c r="U50" s="38">
        <v>6</v>
      </c>
      <c r="V50" s="38">
        <v>15</v>
      </c>
      <c r="W50" s="38" t="s">
        <v>421</v>
      </c>
      <c r="X50" s="38" t="s">
        <v>421</v>
      </c>
      <c r="Y50" s="38" t="s">
        <v>421</v>
      </c>
      <c r="AA50" s="38" t="s">
        <v>699</v>
      </c>
      <c r="AB50" s="38">
        <v>23</v>
      </c>
      <c r="AC50" s="38">
        <v>34</v>
      </c>
      <c r="AD50" s="38">
        <v>2.44</v>
      </c>
      <c r="AE50" s="38">
        <v>22</v>
      </c>
      <c r="AF50" s="38">
        <v>78.989999999999995</v>
      </c>
      <c r="AG50" s="38">
        <v>3.45</v>
      </c>
      <c r="AH50" s="38">
        <v>19</v>
      </c>
      <c r="AI50" s="38">
        <v>85.84</v>
      </c>
      <c r="AJ50" s="38">
        <v>9.9</v>
      </c>
    </row>
    <row r="51" spans="9:36" ht="13.8" customHeight="1" x14ac:dyDescent="0.3">
      <c r="I51" s="15" t="s">
        <v>233</v>
      </c>
      <c r="K51" s="391"/>
      <c r="L51" s="99" t="s">
        <v>754</v>
      </c>
      <c r="N51" s="141" t="s">
        <v>483</v>
      </c>
      <c r="O51" s="38">
        <v>25</v>
      </c>
      <c r="P51" s="38">
        <v>9</v>
      </c>
      <c r="Q51" s="38">
        <v>25</v>
      </c>
      <c r="R51" s="38">
        <v>9</v>
      </c>
      <c r="S51" s="38">
        <v>25</v>
      </c>
      <c r="T51" s="38">
        <v>0</v>
      </c>
      <c r="U51" s="38">
        <v>6</v>
      </c>
      <c r="V51" s="38">
        <v>15</v>
      </c>
      <c r="W51" s="38" t="s">
        <v>421</v>
      </c>
      <c r="X51" s="38" t="s">
        <v>421</v>
      </c>
      <c r="Y51" s="38" t="s">
        <v>421</v>
      </c>
      <c r="AA51" s="38" t="s">
        <v>700</v>
      </c>
      <c r="AB51" s="38">
        <v>20</v>
      </c>
      <c r="AC51" s="38">
        <v>34</v>
      </c>
      <c r="AD51" s="38">
        <v>19.79</v>
      </c>
      <c r="AE51" s="38">
        <v>19</v>
      </c>
      <c r="AF51" s="38">
        <v>89.49</v>
      </c>
      <c r="AG51" s="38">
        <v>30.07</v>
      </c>
      <c r="AH51" s="38">
        <v>17</v>
      </c>
      <c r="AI51" s="38">
        <v>30.49</v>
      </c>
      <c r="AJ51" s="38">
        <v>42.39</v>
      </c>
    </row>
    <row r="52" spans="9:36" ht="13.8" customHeight="1" x14ac:dyDescent="0.3">
      <c r="I52" s="15" t="s">
        <v>201</v>
      </c>
      <c r="K52" s="391"/>
      <c r="L52" s="99" t="s">
        <v>734</v>
      </c>
      <c r="N52" s="141" t="s">
        <v>484</v>
      </c>
      <c r="O52" s="38">
        <v>25</v>
      </c>
      <c r="P52" s="38">
        <v>9</v>
      </c>
      <c r="Q52" s="38">
        <v>30</v>
      </c>
      <c r="R52" s="38">
        <v>9</v>
      </c>
      <c r="S52" s="38">
        <v>30</v>
      </c>
      <c r="T52" s="38">
        <v>0</v>
      </c>
      <c r="U52" s="38">
        <v>6</v>
      </c>
      <c r="V52" s="38">
        <v>15</v>
      </c>
      <c r="W52" s="38" t="s">
        <v>421</v>
      </c>
      <c r="X52" s="38" t="s">
        <v>421</v>
      </c>
      <c r="Y52" s="38" t="s">
        <v>421</v>
      </c>
      <c r="AA52" s="38" t="s">
        <v>701</v>
      </c>
      <c r="AB52" s="38">
        <v>23</v>
      </c>
      <c r="AC52" s="38">
        <v>34</v>
      </c>
      <c r="AD52" s="38">
        <v>14.6</v>
      </c>
      <c r="AE52" s="38">
        <v>22</v>
      </c>
      <c r="AF52" s="38">
        <v>78.989999999999995</v>
      </c>
      <c r="AG52" s="38">
        <v>19.59</v>
      </c>
      <c r="AH52" s="38">
        <v>19</v>
      </c>
      <c r="AI52" s="38">
        <v>85.84</v>
      </c>
      <c r="AJ52" s="38">
        <v>38.1</v>
      </c>
    </row>
    <row r="53" spans="9:36" ht="13.8" customHeight="1" x14ac:dyDescent="0.3">
      <c r="I53" s="15" t="s">
        <v>208</v>
      </c>
      <c r="K53" s="391"/>
      <c r="L53" s="99" t="s">
        <v>751</v>
      </c>
      <c r="N53" s="141" t="s">
        <v>485</v>
      </c>
      <c r="O53" s="38">
        <v>25</v>
      </c>
      <c r="P53" s="38">
        <v>10</v>
      </c>
      <c r="Q53" s="38">
        <v>20</v>
      </c>
      <c r="R53" s="38">
        <v>10</v>
      </c>
      <c r="S53" s="38">
        <v>20</v>
      </c>
      <c r="T53" s="38">
        <v>0</v>
      </c>
      <c r="U53" s="38">
        <v>6</v>
      </c>
      <c r="V53" s="38">
        <v>20</v>
      </c>
      <c r="W53" s="38" t="s">
        <v>421</v>
      </c>
      <c r="X53" s="38" t="s">
        <v>421</v>
      </c>
      <c r="Y53" s="38" t="s">
        <v>421</v>
      </c>
    </row>
    <row r="54" spans="9:36" ht="13.8" customHeight="1" x14ac:dyDescent="0.3">
      <c r="I54" s="15" t="s">
        <v>234</v>
      </c>
      <c r="K54" s="391" t="s">
        <v>755</v>
      </c>
      <c r="L54" s="99" t="s">
        <v>756</v>
      </c>
      <c r="N54" s="141" t="s">
        <v>486</v>
      </c>
      <c r="O54" s="38">
        <v>25</v>
      </c>
      <c r="P54" s="38">
        <v>10</v>
      </c>
      <c r="Q54" s="38">
        <v>20</v>
      </c>
      <c r="R54" s="38">
        <v>10</v>
      </c>
      <c r="S54" s="38">
        <v>20</v>
      </c>
      <c r="T54" s="38">
        <v>0</v>
      </c>
      <c r="U54" s="38">
        <v>6</v>
      </c>
      <c r="V54" s="38">
        <v>20</v>
      </c>
      <c r="W54" s="38" t="s">
        <v>421</v>
      </c>
      <c r="X54" s="38" t="s">
        <v>421</v>
      </c>
      <c r="Y54" s="38" t="s">
        <v>421</v>
      </c>
    </row>
    <row r="55" spans="9:36" ht="13.8" customHeight="1" x14ac:dyDescent="0.3">
      <c r="I55" s="15" t="s">
        <v>235</v>
      </c>
      <c r="K55" s="391"/>
      <c r="L55" s="99" t="s">
        <v>757</v>
      </c>
      <c r="N55" s="141" t="s">
        <v>487</v>
      </c>
      <c r="O55" s="38">
        <v>25</v>
      </c>
      <c r="P55" s="38">
        <v>10</v>
      </c>
      <c r="Q55" s="38">
        <v>25</v>
      </c>
      <c r="R55" s="38">
        <v>10</v>
      </c>
      <c r="S55" s="38">
        <v>25</v>
      </c>
      <c r="T55" s="38">
        <v>0</v>
      </c>
      <c r="U55" s="38">
        <v>6</v>
      </c>
      <c r="V55" s="38">
        <v>20</v>
      </c>
      <c r="W55" s="38" t="s">
        <v>421</v>
      </c>
      <c r="X55" s="38" t="s">
        <v>421</v>
      </c>
      <c r="Y55" s="38" t="s">
        <v>421</v>
      </c>
    </row>
    <row r="56" spans="9:36" ht="13.8" customHeight="1" x14ac:dyDescent="0.3">
      <c r="I56" s="15" t="s">
        <v>236</v>
      </c>
      <c r="K56" s="391"/>
      <c r="L56" s="99" t="s">
        <v>758</v>
      </c>
      <c r="N56" s="141" t="s">
        <v>488</v>
      </c>
      <c r="O56" s="38">
        <v>25</v>
      </c>
      <c r="P56" s="38">
        <v>10</v>
      </c>
      <c r="Q56" s="38">
        <v>25</v>
      </c>
      <c r="R56" s="38">
        <v>10</v>
      </c>
      <c r="S56" s="38">
        <v>25</v>
      </c>
      <c r="T56" s="38">
        <v>0</v>
      </c>
      <c r="U56" s="38">
        <v>6</v>
      </c>
      <c r="V56" s="38">
        <v>20</v>
      </c>
      <c r="W56" s="38" t="s">
        <v>421</v>
      </c>
      <c r="X56" s="38" t="s">
        <v>421</v>
      </c>
      <c r="Y56" s="38" t="s">
        <v>421</v>
      </c>
    </row>
    <row r="57" spans="9:36" ht="13.8" customHeight="1" x14ac:dyDescent="0.3">
      <c r="I57" s="15" t="s">
        <v>237</v>
      </c>
      <c r="K57" s="391"/>
      <c r="L57" s="99" t="s">
        <v>759</v>
      </c>
      <c r="N57" s="141" t="s">
        <v>489</v>
      </c>
      <c r="O57" s="38">
        <v>25</v>
      </c>
      <c r="P57" s="38">
        <v>10</v>
      </c>
      <c r="Q57" s="38">
        <v>30</v>
      </c>
      <c r="R57" s="38">
        <v>10</v>
      </c>
      <c r="S57" s="38">
        <v>15</v>
      </c>
      <c r="T57" s="38">
        <v>15</v>
      </c>
      <c r="U57" s="38">
        <v>6</v>
      </c>
      <c r="V57" s="38">
        <v>20</v>
      </c>
      <c r="W57" s="38" t="s">
        <v>421</v>
      </c>
      <c r="X57" s="38" t="s">
        <v>421</v>
      </c>
      <c r="Y57" s="38" t="s">
        <v>421</v>
      </c>
    </row>
    <row r="58" spans="9:36" ht="13.8" customHeight="1" x14ac:dyDescent="0.3">
      <c r="I58" s="15" t="s">
        <v>238</v>
      </c>
      <c r="K58" s="391"/>
      <c r="L58" s="99" t="s">
        <v>760</v>
      </c>
      <c r="N58" s="141" t="s">
        <v>490</v>
      </c>
      <c r="O58" s="38">
        <v>25</v>
      </c>
      <c r="P58" s="38">
        <v>10</v>
      </c>
      <c r="Q58" s="38">
        <v>30</v>
      </c>
      <c r="R58" s="38">
        <v>10</v>
      </c>
      <c r="S58" s="38">
        <v>15</v>
      </c>
      <c r="T58" s="38">
        <v>20</v>
      </c>
      <c r="U58" s="38">
        <v>6</v>
      </c>
      <c r="V58" s="38">
        <v>20</v>
      </c>
      <c r="W58" s="38" t="s">
        <v>421</v>
      </c>
      <c r="X58" s="38" t="s">
        <v>421</v>
      </c>
      <c r="Y58" s="38" t="s">
        <v>421</v>
      </c>
    </row>
    <row r="59" spans="9:36" ht="13.8" customHeight="1" x14ac:dyDescent="0.3">
      <c r="I59" s="15" t="s">
        <v>239</v>
      </c>
      <c r="K59" s="391" t="s">
        <v>761</v>
      </c>
      <c r="L59" s="99" t="s">
        <v>762</v>
      </c>
      <c r="N59" s="141" t="s">
        <v>491</v>
      </c>
      <c r="O59" s="38">
        <v>25</v>
      </c>
      <c r="P59" s="38">
        <v>8</v>
      </c>
      <c r="Q59" s="38">
        <v>15</v>
      </c>
      <c r="R59" s="38">
        <v>8</v>
      </c>
      <c r="S59" s="38">
        <v>15</v>
      </c>
      <c r="T59" s="38">
        <v>0</v>
      </c>
      <c r="U59" s="38">
        <v>6</v>
      </c>
      <c r="V59" s="38">
        <v>15</v>
      </c>
      <c r="W59" s="38" t="s">
        <v>421</v>
      </c>
      <c r="X59" s="38" t="s">
        <v>421</v>
      </c>
      <c r="Y59" s="38" t="s">
        <v>421</v>
      </c>
    </row>
    <row r="60" spans="9:36" ht="13.8" customHeight="1" x14ac:dyDescent="0.3">
      <c r="I60" s="15" t="s">
        <v>240</v>
      </c>
      <c r="K60" s="391"/>
      <c r="L60" s="99" t="s">
        <v>763</v>
      </c>
      <c r="N60" s="141" t="s">
        <v>492</v>
      </c>
      <c r="O60" s="38">
        <v>25</v>
      </c>
      <c r="P60" s="38">
        <v>8</v>
      </c>
      <c r="Q60" s="38">
        <v>15</v>
      </c>
      <c r="R60" s="38">
        <v>8</v>
      </c>
      <c r="S60" s="38">
        <v>15</v>
      </c>
      <c r="T60" s="38">
        <v>0</v>
      </c>
      <c r="U60" s="38">
        <v>6</v>
      </c>
      <c r="V60" s="38">
        <v>15</v>
      </c>
      <c r="W60" s="38" t="s">
        <v>421</v>
      </c>
      <c r="X60" s="38" t="s">
        <v>421</v>
      </c>
      <c r="Y60" s="38" t="s">
        <v>421</v>
      </c>
    </row>
    <row r="61" spans="9:36" ht="13.8" customHeight="1" x14ac:dyDescent="0.3">
      <c r="I61" s="15" t="s">
        <v>217</v>
      </c>
      <c r="K61" s="391"/>
      <c r="L61" s="99" t="s">
        <v>728</v>
      </c>
      <c r="N61" s="141" t="s">
        <v>493</v>
      </c>
      <c r="O61" s="38">
        <v>25</v>
      </c>
      <c r="P61" s="38">
        <v>8</v>
      </c>
      <c r="Q61" s="38">
        <v>15</v>
      </c>
      <c r="R61" s="38">
        <v>8</v>
      </c>
      <c r="S61" s="38">
        <v>15</v>
      </c>
      <c r="T61" s="38">
        <v>0</v>
      </c>
      <c r="U61" s="38">
        <v>6</v>
      </c>
      <c r="V61" s="38">
        <v>15</v>
      </c>
      <c r="W61" s="38" t="s">
        <v>421</v>
      </c>
      <c r="X61" s="38" t="s">
        <v>421</v>
      </c>
      <c r="Y61" s="38" t="s">
        <v>421</v>
      </c>
    </row>
    <row r="62" spans="9:36" ht="13.8" customHeight="1" x14ac:dyDescent="0.3">
      <c r="I62" s="15" t="s">
        <v>241</v>
      </c>
      <c r="K62" s="391"/>
      <c r="L62" s="99" t="s">
        <v>764</v>
      </c>
      <c r="N62" s="141" t="s">
        <v>494</v>
      </c>
      <c r="O62" s="38">
        <v>25</v>
      </c>
      <c r="P62" s="38">
        <v>8</v>
      </c>
      <c r="Q62" s="38">
        <v>20</v>
      </c>
      <c r="R62" s="38">
        <v>8</v>
      </c>
      <c r="S62" s="38">
        <v>20</v>
      </c>
      <c r="T62" s="38">
        <v>0</v>
      </c>
      <c r="U62" s="38">
        <v>6</v>
      </c>
      <c r="V62" s="38">
        <v>15</v>
      </c>
      <c r="W62" s="38" t="s">
        <v>421</v>
      </c>
      <c r="X62" s="38" t="s">
        <v>421</v>
      </c>
      <c r="Y62" s="38" t="s">
        <v>421</v>
      </c>
    </row>
    <row r="63" spans="9:36" ht="13.8" customHeight="1" x14ac:dyDescent="0.3">
      <c r="I63" s="15" t="s">
        <v>242</v>
      </c>
      <c r="K63" s="391"/>
      <c r="L63" s="99" t="s">
        <v>765</v>
      </c>
      <c r="N63" s="141" t="s">
        <v>495</v>
      </c>
      <c r="O63" s="38">
        <v>25</v>
      </c>
      <c r="P63" s="38">
        <v>8</v>
      </c>
      <c r="Q63" s="38">
        <v>20</v>
      </c>
      <c r="R63" s="38">
        <v>8</v>
      </c>
      <c r="S63" s="38">
        <v>20</v>
      </c>
      <c r="T63" s="38">
        <v>0</v>
      </c>
      <c r="U63" s="38">
        <v>6</v>
      </c>
      <c r="V63" s="38">
        <v>15</v>
      </c>
      <c r="W63" s="38" t="s">
        <v>421</v>
      </c>
      <c r="X63" s="38" t="s">
        <v>421</v>
      </c>
      <c r="Y63" s="38" t="s">
        <v>421</v>
      </c>
    </row>
    <row r="64" spans="9:36" ht="13.8" customHeight="1" x14ac:dyDescent="0.3">
      <c r="I64" s="15" t="s">
        <v>243</v>
      </c>
      <c r="K64" s="391"/>
      <c r="L64" s="99" t="s">
        <v>766</v>
      </c>
      <c r="N64" s="141" t="s">
        <v>496</v>
      </c>
      <c r="O64" s="38">
        <v>25</v>
      </c>
      <c r="P64" s="38">
        <v>8</v>
      </c>
      <c r="Q64" s="38">
        <v>25</v>
      </c>
      <c r="R64" s="38">
        <v>8</v>
      </c>
      <c r="S64" s="38">
        <v>25</v>
      </c>
      <c r="T64" s="38">
        <v>0</v>
      </c>
      <c r="U64" s="38">
        <v>6</v>
      </c>
      <c r="V64" s="38">
        <v>15</v>
      </c>
      <c r="W64" s="38" t="s">
        <v>421</v>
      </c>
      <c r="X64" s="38" t="s">
        <v>421</v>
      </c>
      <c r="Y64" s="38" t="s">
        <v>421</v>
      </c>
    </row>
    <row r="65" spans="9:25" ht="13.8" customHeight="1" x14ac:dyDescent="0.3">
      <c r="I65" s="15" t="s">
        <v>244</v>
      </c>
      <c r="K65" s="391"/>
      <c r="L65" s="99" t="s">
        <v>767</v>
      </c>
      <c r="N65" s="141" t="s">
        <v>497</v>
      </c>
      <c r="O65" s="38">
        <v>25</v>
      </c>
      <c r="P65" s="38">
        <v>9</v>
      </c>
      <c r="Q65" s="38">
        <v>15</v>
      </c>
      <c r="R65" s="38">
        <v>9</v>
      </c>
      <c r="S65" s="38">
        <v>15</v>
      </c>
      <c r="T65" s="38">
        <v>0</v>
      </c>
      <c r="U65" s="38">
        <v>6</v>
      </c>
      <c r="V65" s="38">
        <v>15</v>
      </c>
      <c r="W65" s="38" t="s">
        <v>421</v>
      </c>
      <c r="X65" s="38" t="s">
        <v>421</v>
      </c>
      <c r="Y65" s="38" t="s">
        <v>421</v>
      </c>
    </row>
    <row r="66" spans="9:25" ht="13.8" customHeight="1" x14ac:dyDescent="0.3">
      <c r="I66" s="15" t="s">
        <v>245</v>
      </c>
      <c r="K66" s="391" t="s">
        <v>768</v>
      </c>
      <c r="L66" s="99" t="s">
        <v>769</v>
      </c>
      <c r="N66" s="141" t="s">
        <v>498</v>
      </c>
      <c r="O66" s="38">
        <v>25</v>
      </c>
      <c r="P66" s="38">
        <v>9</v>
      </c>
      <c r="Q66" s="38">
        <v>15</v>
      </c>
      <c r="R66" s="38">
        <v>9</v>
      </c>
      <c r="S66" s="38">
        <v>15</v>
      </c>
      <c r="T66" s="38">
        <v>0</v>
      </c>
      <c r="U66" s="38">
        <v>6</v>
      </c>
      <c r="V66" s="38">
        <v>15</v>
      </c>
      <c r="W66" s="38" t="s">
        <v>421</v>
      </c>
      <c r="X66" s="38" t="s">
        <v>421</v>
      </c>
      <c r="Y66" s="38" t="s">
        <v>421</v>
      </c>
    </row>
    <row r="67" spans="9:25" ht="13.8" customHeight="1" x14ac:dyDescent="0.3">
      <c r="I67" s="15" t="s">
        <v>246</v>
      </c>
      <c r="K67" s="391"/>
      <c r="L67" s="99" t="s">
        <v>770</v>
      </c>
      <c r="N67" s="141" t="s">
        <v>499</v>
      </c>
      <c r="O67" s="38">
        <v>25</v>
      </c>
      <c r="P67" s="38">
        <v>9</v>
      </c>
      <c r="Q67" s="38">
        <v>15</v>
      </c>
      <c r="R67" s="38">
        <v>9</v>
      </c>
      <c r="S67" s="38">
        <v>15</v>
      </c>
      <c r="T67" s="38">
        <v>0</v>
      </c>
      <c r="U67" s="38">
        <v>6</v>
      </c>
      <c r="V67" s="38">
        <v>15</v>
      </c>
      <c r="W67" s="38" t="s">
        <v>421</v>
      </c>
      <c r="X67" s="38" t="s">
        <v>421</v>
      </c>
      <c r="Y67" s="38" t="s">
        <v>421</v>
      </c>
    </row>
    <row r="68" spans="9:25" ht="13.8" customHeight="1" x14ac:dyDescent="0.3">
      <c r="I68" s="15" t="s">
        <v>247</v>
      </c>
      <c r="K68" s="391"/>
      <c r="L68" s="99" t="s">
        <v>771</v>
      </c>
      <c r="N68" s="141" t="s">
        <v>500</v>
      </c>
      <c r="O68" s="38">
        <v>25</v>
      </c>
      <c r="P68" s="38">
        <v>9</v>
      </c>
      <c r="Q68" s="38">
        <v>20</v>
      </c>
      <c r="R68" s="38">
        <v>9</v>
      </c>
      <c r="S68" s="38">
        <v>20</v>
      </c>
      <c r="T68" s="38">
        <v>0</v>
      </c>
      <c r="U68" s="38">
        <v>6</v>
      </c>
      <c r="V68" s="38">
        <v>15</v>
      </c>
      <c r="W68" s="38" t="s">
        <v>421</v>
      </c>
      <c r="X68" s="38" t="s">
        <v>421</v>
      </c>
      <c r="Y68" s="38" t="s">
        <v>421</v>
      </c>
    </row>
    <row r="69" spans="9:25" ht="13.8" customHeight="1" x14ac:dyDescent="0.3">
      <c r="I69" s="15" t="s">
        <v>248</v>
      </c>
      <c r="K69" s="391"/>
      <c r="L69" s="99" t="s">
        <v>772</v>
      </c>
      <c r="N69" s="141" t="s">
        <v>501</v>
      </c>
      <c r="O69" s="38">
        <v>25</v>
      </c>
      <c r="P69" s="38">
        <v>9</v>
      </c>
      <c r="Q69" s="38">
        <v>20</v>
      </c>
      <c r="R69" s="38">
        <v>9</v>
      </c>
      <c r="S69" s="38">
        <v>20</v>
      </c>
      <c r="T69" s="38">
        <v>0</v>
      </c>
      <c r="U69" s="38">
        <v>6</v>
      </c>
      <c r="V69" s="38">
        <v>15</v>
      </c>
      <c r="W69" s="38" t="s">
        <v>421</v>
      </c>
      <c r="X69" s="38" t="s">
        <v>421</v>
      </c>
      <c r="Y69" s="38" t="s">
        <v>421</v>
      </c>
    </row>
    <row r="70" spans="9:25" ht="13.8" customHeight="1" x14ac:dyDescent="0.3">
      <c r="I70" s="15" t="s">
        <v>249</v>
      </c>
      <c r="K70" s="391"/>
      <c r="L70" s="99" t="s">
        <v>773</v>
      </c>
      <c r="N70" s="141" t="s">
        <v>502</v>
      </c>
      <c r="O70" s="38">
        <v>25</v>
      </c>
      <c r="P70" s="38">
        <v>9</v>
      </c>
      <c r="Q70" s="38">
        <v>25</v>
      </c>
      <c r="R70" s="38">
        <v>9</v>
      </c>
      <c r="S70" s="38">
        <v>25</v>
      </c>
      <c r="T70" s="38">
        <v>0</v>
      </c>
      <c r="U70" s="38">
        <v>6</v>
      </c>
      <c r="V70" s="38">
        <v>15</v>
      </c>
      <c r="W70" s="38" t="s">
        <v>421</v>
      </c>
      <c r="X70" s="38" t="s">
        <v>421</v>
      </c>
      <c r="Y70" s="38" t="s">
        <v>421</v>
      </c>
    </row>
    <row r="71" spans="9:25" ht="13.8" customHeight="1" x14ac:dyDescent="0.3">
      <c r="I71" s="15" t="s">
        <v>250</v>
      </c>
      <c r="K71" s="391"/>
      <c r="L71" s="99" t="s">
        <v>774</v>
      </c>
      <c r="N71" s="141" t="s">
        <v>503</v>
      </c>
      <c r="O71" s="38">
        <v>25</v>
      </c>
      <c r="P71" s="38">
        <v>10</v>
      </c>
      <c r="Q71" s="38">
        <v>15</v>
      </c>
      <c r="R71" s="38">
        <v>10</v>
      </c>
      <c r="S71" s="38">
        <v>15</v>
      </c>
      <c r="T71" s="38">
        <v>0</v>
      </c>
      <c r="U71" s="38">
        <v>6</v>
      </c>
      <c r="V71" s="38">
        <v>15</v>
      </c>
      <c r="W71" s="38" t="s">
        <v>421</v>
      </c>
      <c r="X71" s="38" t="s">
        <v>421</v>
      </c>
      <c r="Y71" s="38" t="s">
        <v>421</v>
      </c>
    </row>
    <row r="72" spans="9:25" ht="13.8" customHeight="1" x14ac:dyDescent="0.3">
      <c r="I72" s="15" t="s">
        <v>251</v>
      </c>
      <c r="K72" s="391"/>
      <c r="L72" s="99" t="s">
        <v>775</v>
      </c>
      <c r="N72" s="141" t="s">
        <v>504</v>
      </c>
      <c r="O72" s="38">
        <v>25</v>
      </c>
      <c r="P72" s="38">
        <v>10</v>
      </c>
      <c r="Q72" s="38">
        <v>20</v>
      </c>
      <c r="R72" s="38">
        <v>10</v>
      </c>
      <c r="S72" s="38">
        <v>20</v>
      </c>
      <c r="T72" s="38">
        <v>0</v>
      </c>
      <c r="U72" s="38">
        <v>6</v>
      </c>
      <c r="V72" s="38">
        <v>15</v>
      </c>
      <c r="W72" s="38" t="s">
        <v>421</v>
      </c>
      <c r="X72" s="38" t="s">
        <v>421</v>
      </c>
      <c r="Y72" s="38" t="s">
        <v>421</v>
      </c>
    </row>
    <row r="73" spans="9:25" ht="13.8" customHeight="1" x14ac:dyDescent="0.3">
      <c r="I73" s="15" t="s">
        <v>203</v>
      </c>
      <c r="K73" s="391"/>
      <c r="L73" s="99" t="s">
        <v>745</v>
      </c>
      <c r="N73" s="141" t="s">
        <v>505</v>
      </c>
      <c r="O73" s="38">
        <v>25</v>
      </c>
      <c r="P73" s="38">
        <v>10</v>
      </c>
      <c r="Q73" s="38">
        <v>20</v>
      </c>
      <c r="R73" s="38">
        <v>10</v>
      </c>
      <c r="S73" s="38">
        <v>20</v>
      </c>
      <c r="T73" s="38">
        <v>0</v>
      </c>
      <c r="U73" s="38">
        <v>6</v>
      </c>
      <c r="V73" s="38">
        <v>15</v>
      </c>
      <c r="W73" s="38" t="s">
        <v>421</v>
      </c>
      <c r="X73" s="38" t="s">
        <v>421</v>
      </c>
      <c r="Y73" s="38" t="s">
        <v>421</v>
      </c>
    </row>
    <row r="74" spans="9:25" ht="13.8" customHeight="1" x14ac:dyDescent="0.3">
      <c r="I74" s="15" t="s">
        <v>252</v>
      </c>
      <c r="K74" s="391"/>
      <c r="L74" s="99" t="s">
        <v>776</v>
      </c>
      <c r="N74" s="141" t="s">
        <v>506</v>
      </c>
      <c r="O74" s="38">
        <v>25</v>
      </c>
      <c r="P74" s="38">
        <v>10</v>
      </c>
      <c r="Q74" s="38">
        <v>20</v>
      </c>
      <c r="R74" s="38">
        <v>10</v>
      </c>
      <c r="S74" s="38">
        <v>20</v>
      </c>
      <c r="T74" s="38">
        <v>0</v>
      </c>
      <c r="U74" s="38">
        <v>6</v>
      </c>
      <c r="V74" s="38">
        <v>15</v>
      </c>
      <c r="W74" s="38" t="s">
        <v>421</v>
      </c>
      <c r="X74" s="38" t="s">
        <v>421</v>
      </c>
      <c r="Y74" s="38" t="s">
        <v>421</v>
      </c>
    </row>
    <row r="75" spans="9:25" ht="13.8" customHeight="1" x14ac:dyDescent="0.3">
      <c r="I75" s="15" t="s">
        <v>253</v>
      </c>
      <c r="K75" s="391"/>
      <c r="L75" s="99" t="s">
        <v>777</v>
      </c>
      <c r="N75" s="141" t="s">
        <v>507</v>
      </c>
      <c r="O75" s="38">
        <v>25</v>
      </c>
      <c r="P75" s="38">
        <v>10</v>
      </c>
      <c r="Q75" s="38">
        <v>25</v>
      </c>
      <c r="R75" s="38">
        <v>10</v>
      </c>
      <c r="S75" s="38">
        <v>25</v>
      </c>
      <c r="T75" s="38">
        <v>0</v>
      </c>
      <c r="U75" s="38">
        <v>6</v>
      </c>
      <c r="V75" s="38">
        <v>15</v>
      </c>
      <c r="W75" s="38" t="s">
        <v>421</v>
      </c>
      <c r="X75" s="38" t="s">
        <v>421</v>
      </c>
      <c r="Y75" s="38" t="s">
        <v>421</v>
      </c>
    </row>
    <row r="76" spans="9:25" ht="13.8" customHeight="1" x14ac:dyDescent="0.3">
      <c r="I76" s="15" t="s">
        <v>254</v>
      </c>
      <c r="K76" s="391"/>
      <c r="L76" s="99" t="s">
        <v>778</v>
      </c>
      <c r="N76" s="141" t="s">
        <v>508</v>
      </c>
      <c r="O76" s="38">
        <v>25</v>
      </c>
      <c r="P76" s="38">
        <v>10</v>
      </c>
      <c r="Q76" s="38">
        <v>30</v>
      </c>
      <c r="R76" s="38">
        <v>10</v>
      </c>
      <c r="S76" s="38">
        <v>15</v>
      </c>
      <c r="T76" s="38">
        <v>15</v>
      </c>
      <c r="U76" s="38">
        <v>6</v>
      </c>
      <c r="V76" s="38">
        <v>15</v>
      </c>
      <c r="W76" s="38" t="s">
        <v>421</v>
      </c>
      <c r="X76" s="38" t="s">
        <v>421</v>
      </c>
      <c r="Y76" s="38" t="s">
        <v>421</v>
      </c>
    </row>
    <row r="77" spans="9:25" ht="13.8" customHeight="1" x14ac:dyDescent="0.3">
      <c r="I77" s="15" t="s">
        <v>255</v>
      </c>
      <c r="K77" s="391"/>
      <c r="L77" s="99" t="s">
        <v>779</v>
      </c>
      <c r="N77" s="141" t="s">
        <v>509</v>
      </c>
      <c r="O77" s="38" t="s">
        <v>421</v>
      </c>
      <c r="P77" s="38">
        <v>9</v>
      </c>
      <c r="Q77" s="38">
        <v>30</v>
      </c>
      <c r="R77" s="38">
        <v>9</v>
      </c>
      <c r="S77" s="38">
        <v>15</v>
      </c>
      <c r="T77" s="38">
        <v>20</v>
      </c>
      <c r="U77" s="38">
        <v>8</v>
      </c>
      <c r="V77" s="38">
        <v>25</v>
      </c>
      <c r="W77" s="38">
        <v>8</v>
      </c>
      <c r="X77" s="38">
        <v>20</v>
      </c>
      <c r="Y77" s="142">
        <v>20</v>
      </c>
    </row>
    <row r="78" spans="9:25" ht="13.8" customHeight="1" x14ac:dyDescent="0.3">
      <c r="I78" s="15" t="s">
        <v>256</v>
      </c>
      <c r="K78" s="391"/>
      <c r="L78" s="99" t="s">
        <v>780</v>
      </c>
      <c r="N78" s="141" t="s">
        <v>510</v>
      </c>
      <c r="O78" s="38" t="s">
        <v>421</v>
      </c>
      <c r="P78" s="38">
        <v>9</v>
      </c>
      <c r="Q78" s="38">
        <v>30</v>
      </c>
      <c r="R78" s="38">
        <v>9</v>
      </c>
      <c r="S78" s="38">
        <v>15</v>
      </c>
      <c r="T78" s="38">
        <v>20</v>
      </c>
      <c r="U78" s="38">
        <v>8</v>
      </c>
      <c r="V78" s="38">
        <v>25</v>
      </c>
      <c r="W78" s="38">
        <v>8</v>
      </c>
      <c r="X78" s="38">
        <v>20</v>
      </c>
      <c r="Y78" s="142">
        <v>20</v>
      </c>
    </row>
    <row r="79" spans="9:25" ht="13.8" customHeight="1" x14ac:dyDescent="0.3">
      <c r="I79" s="15" t="s">
        <v>257</v>
      </c>
      <c r="K79" s="391"/>
      <c r="L79" s="99" t="s">
        <v>781</v>
      </c>
      <c r="N79" s="141" t="s">
        <v>511</v>
      </c>
      <c r="O79" s="38" t="s">
        <v>421</v>
      </c>
      <c r="P79" s="38">
        <v>10</v>
      </c>
      <c r="Q79" s="38">
        <v>30</v>
      </c>
      <c r="R79" s="38">
        <v>9</v>
      </c>
      <c r="S79" s="38">
        <v>15</v>
      </c>
      <c r="T79" s="38">
        <v>25</v>
      </c>
      <c r="U79" s="38">
        <v>8</v>
      </c>
      <c r="V79" s="38">
        <v>25</v>
      </c>
      <c r="W79" s="38">
        <v>8</v>
      </c>
      <c r="X79" s="38">
        <v>20</v>
      </c>
      <c r="Y79" s="142">
        <v>20</v>
      </c>
    </row>
    <row r="80" spans="9:25" ht="13.8" customHeight="1" x14ac:dyDescent="0.3">
      <c r="I80" s="15" t="s">
        <v>258</v>
      </c>
      <c r="K80" s="391"/>
      <c r="L80" s="99" t="s">
        <v>782</v>
      </c>
      <c r="N80" s="141" t="s">
        <v>512</v>
      </c>
      <c r="O80" s="38" t="s">
        <v>421</v>
      </c>
      <c r="P80" s="38" t="s">
        <v>421</v>
      </c>
      <c r="Q80" s="38" t="s">
        <v>421</v>
      </c>
      <c r="R80" s="38">
        <v>9</v>
      </c>
      <c r="S80" s="38">
        <v>20</v>
      </c>
      <c r="T80" s="38">
        <v>25</v>
      </c>
      <c r="U80" s="38">
        <v>8</v>
      </c>
      <c r="V80" s="38">
        <v>25</v>
      </c>
      <c r="W80" s="38">
        <v>8</v>
      </c>
      <c r="X80" s="38">
        <v>20</v>
      </c>
      <c r="Y80" s="142">
        <v>20</v>
      </c>
    </row>
    <row r="81" spans="9:25" ht="13.8" customHeight="1" x14ac:dyDescent="0.3">
      <c r="I81" s="15" t="s">
        <v>298</v>
      </c>
      <c r="K81" s="43" t="s">
        <v>783</v>
      </c>
      <c r="L81" s="99" t="s">
        <v>783</v>
      </c>
      <c r="N81" s="141" t="s">
        <v>513</v>
      </c>
      <c r="O81" s="38" t="s">
        <v>421</v>
      </c>
      <c r="P81" s="38" t="s">
        <v>421</v>
      </c>
      <c r="Q81" s="38" t="s">
        <v>421</v>
      </c>
      <c r="R81" s="38">
        <v>9</v>
      </c>
      <c r="S81" s="38">
        <v>20</v>
      </c>
      <c r="T81" s="38">
        <v>30</v>
      </c>
      <c r="U81" s="38">
        <v>8</v>
      </c>
      <c r="V81" s="38">
        <v>25</v>
      </c>
      <c r="W81" s="38">
        <v>8</v>
      </c>
      <c r="X81" s="38">
        <v>25</v>
      </c>
      <c r="Y81" s="142">
        <v>20</v>
      </c>
    </row>
    <row r="82" spans="9:25" ht="13.8" customHeight="1" x14ac:dyDescent="0.3">
      <c r="I82" s="15" t="s">
        <v>299</v>
      </c>
      <c r="K82" s="43" t="s">
        <v>784</v>
      </c>
      <c r="L82" s="99" t="s">
        <v>784</v>
      </c>
      <c r="N82" s="141" t="s">
        <v>514</v>
      </c>
      <c r="O82" s="38" t="s">
        <v>421</v>
      </c>
      <c r="P82" s="38" t="s">
        <v>421</v>
      </c>
      <c r="Q82" s="38" t="s">
        <v>421</v>
      </c>
      <c r="R82" s="38">
        <v>9</v>
      </c>
      <c r="S82" s="38">
        <v>25</v>
      </c>
      <c r="T82" s="38">
        <v>30</v>
      </c>
      <c r="U82" s="38">
        <v>8</v>
      </c>
      <c r="V82" s="38">
        <v>25</v>
      </c>
      <c r="W82" s="38">
        <v>8</v>
      </c>
      <c r="X82" s="38">
        <v>25</v>
      </c>
      <c r="Y82" s="142">
        <v>20</v>
      </c>
    </row>
    <row r="83" spans="9:25" ht="13.8" customHeight="1" x14ac:dyDescent="0.3">
      <c r="I83" s="15" t="s">
        <v>217</v>
      </c>
      <c r="K83" s="391" t="s">
        <v>785</v>
      </c>
      <c r="L83" s="99" t="s">
        <v>728</v>
      </c>
      <c r="N83" s="141" t="s">
        <v>515</v>
      </c>
      <c r="O83" s="38" t="s">
        <v>421</v>
      </c>
      <c r="P83" s="38">
        <v>10</v>
      </c>
      <c r="Q83" s="38">
        <v>30</v>
      </c>
      <c r="R83" s="38">
        <v>10</v>
      </c>
      <c r="S83" s="38">
        <v>15</v>
      </c>
      <c r="T83" s="38">
        <v>20</v>
      </c>
      <c r="U83" s="38">
        <v>8</v>
      </c>
      <c r="V83" s="38">
        <v>25</v>
      </c>
      <c r="W83" s="38">
        <v>9</v>
      </c>
      <c r="X83" s="38">
        <v>20</v>
      </c>
      <c r="Y83" s="142">
        <v>20</v>
      </c>
    </row>
    <row r="84" spans="9:25" ht="13.8" customHeight="1" x14ac:dyDescent="0.3">
      <c r="I84" s="15" t="s">
        <v>201</v>
      </c>
      <c r="K84" s="391"/>
      <c r="L84" s="99" t="s">
        <v>734</v>
      </c>
      <c r="N84" s="141" t="s">
        <v>516</v>
      </c>
      <c r="O84" s="38" t="s">
        <v>421</v>
      </c>
      <c r="P84" s="38">
        <v>10</v>
      </c>
      <c r="Q84" s="38">
        <v>30</v>
      </c>
      <c r="R84" s="38">
        <v>10</v>
      </c>
      <c r="S84" s="38">
        <v>15</v>
      </c>
      <c r="T84" s="38">
        <v>25</v>
      </c>
      <c r="U84" s="38">
        <v>8</v>
      </c>
      <c r="V84" s="38">
        <v>25</v>
      </c>
      <c r="W84" s="38">
        <v>9</v>
      </c>
      <c r="X84" s="38">
        <v>20</v>
      </c>
      <c r="Y84" s="142">
        <v>20</v>
      </c>
    </row>
    <row r="85" spans="9:25" ht="13.8" customHeight="1" x14ac:dyDescent="0.3">
      <c r="I85" s="15" t="s">
        <v>202</v>
      </c>
      <c r="K85" s="391"/>
      <c r="L85" s="99" t="s">
        <v>735</v>
      </c>
      <c r="N85" s="141" t="s">
        <v>517</v>
      </c>
      <c r="O85" s="38" t="s">
        <v>421</v>
      </c>
      <c r="P85" s="38" t="s">
        <v>421</v>
      </c>
      <c r="Q85" s="38" t="s">
        <v>421</v>
      </c>
      <c r="R85" s="38">
        <v>10</v>
      </c>
      <c r="S85" s="38">
        <v>20</v>
      </c>
      <c r="T85" s="38">
        <v>25</v>
      </c>
      <c r="U85" s="38">
        <v>8</v>
      </c>
      <c r="V85" s="38">
        <v>25</v>
      </c>
      <c r="W85" s="38">
        <v>9</v>
      </c>
      <c r="X85" s="38">
        <v>20</v>
      </c>
      <c r="Y85" s="142">
        <v>20</v>
      </c>
    </row>
    <row r="86" spans="9:25" ht="13.8" customHeight="1" x14ac:dyDescent="0.3">
      <c r="I86" s="15" t="s">
        <v>208</v>
      </c>
      <c r="K86" s="391"/>
      <c r="L86" s="99" t="s">
        <v>751</v>
      </c>
      <c r="N86" s="141" t="s">
        <v>518</v>
      </c>
      <c r="O86" s="38" t="s">
        <v>421</v>
      </c>
      <c r="P86" s="38" t="s">
        <v>421</v>
      </c>
      <c r="Q86" s="38" t="s">
        <v>421</v>
      </c>
      <c r="R86" s="38">
        <v>10</v>
      </c>
      <c r="S86" s="38">
        <v>20</v>
      </c>
      <c r="T86" s="38">
        <v>25</v>
      </c>
      <c r="U86" s="38">
        <v>8</v>
      </c>
      <c r="V86" s="38">
        <v>25</v>
      </c>
      <c r="W86" s="38">
        <v>9</v>
      </c>
      <c r="X86" s="38">
        <v>20</v>
      </c>
      <c r="Y86" s="142">
        <v>20</v>
      </c>
    </row>
    <row r="87" spans="9:25" ht="13.8" customHeight="1" x14ac:dyDescent="0.3">
      <c r="I87" s="15" t="s">
        <v>201</v>
      </c>
      <c r="K87" s="391" t="s">
        <v>786</v>
      </c>
      <c r="L87" s="99" t="s">
        <v>787</v>
      </c>
      <c r="N87" s="141" t="s">
        <v>519</v>
      </c>
      <c r="O87" s="38" t="s">
        <v>421</v>
      </c>
      <c r="P87" s="38" t="s">
        <v>421</v>
      </c>
      <c r="Q87" s="38" t="s">
        <v>421</v>
      </c>
      <c r="R87" s="38">
        <v>10</v>
      </c>
      <c r="S87" s="38">
        <v>25</v>
      </c>
      <c r="T87" s="38">
        <v>30</v>
      </c>
      <c r="U87" s="38">
        <v>8</v>
      </c>
      <c r="V87" s="38">
        <v>25</v>
      </c>
      <c r="W87" s="38">
        <v>9</v>
      </c>
      <c r="X87" s="38">
        <v>25</v>
      </c>
      <c r="Y87" s="142">
        <v>20</v>
      </c>
    </row>
    <row r="88" spans="9:25" ht="13.8" customHeight="1" x14ac:dyDescent="0.3">
      <c r="I88" s="15" t="s">
        <v>208</v>
      </c>
      <c r="K88" s="391"/>
      <c r="L88" s="99" t="s">
        <v>717</v>
      </c>
      <c r="N88" s="141" t="s">
        <v>520</v>
      </c>
      <c r="O88" s="38" t="s">
        <v>421</v>
      </c>
      <c r="P88" s="38" t="s">
        <v>421</v>
      </c>
      <c r="Q88" s="38" t="s">
        <v>421</v>
      </c>
      <c r="R88" s="38">
        <v>10</v>
      </c>
      <c r="S88" s="38">
        <v>30</v>
      </c>
      <c r="T88" s="38">
        <v>30</v>
      </c>
      <c r="U88" s="38">
        <v>8</v>
      </c>
      <c r="V88" s="38">
        <v>25</v>
      </c>
      <c r="W88" s="38">
        <v>9</v>
      </c>
      <c r="X88" s="38">
        <v>25</v>
      </c>
      <c r="Y88" s="142">
        <v>20</v>
      </c>
    </row>
    <row r="89" spans="9:25" ht="13.8" customHeight="1" x14ac:dyDescent="0.3">
      <c r="I89" s="15" t="s">
        <v>217</v>
      </c>
      <c r="K89" s="391" t="s">
        <v>788</v>
      </c>
      <c r="L89" s="99" t="s">
        <v>789</v>
      </c>
      <c r="N89" s="141" t="s">
        <v>521</v>
      </c>
      <c r="O89" s="38" t="s">
        <v>421</v>
      </c>
      <c r="P89" s="38" t="s">
        <v>421</v>
      </c>
      <c r="Q89" s="38" t="s">
        <v>421</v>
      </c>
      <c r="R89" s="38">
        <v>10</v>
      </c>
      <c r="S89" s="38">
        <v>20</v>
      </c>
      <c r="T89" s="38">
        <v>25</v>
      </c>
      <c r="U89" s="38">
        <v>8</v>
      </c>
      <c r="V89" s="38">
        <v>30</v>
      </c>
      <c r="W89" s="38">
        <v>10</v>
      </c>
      <c r="X89" s="38">
        <v>20</v>
      </c>
      <c r="Y89" s="142">
        <v>20</v>
      </c>
    </row>
    <row r="90" spans="9:25" ht="13.8" customHeight="1" x14ac:dyDescent="0.3">
      <c r="I90" s="15" t="s">
        <v>201</v>
      </c>
      <c r="K90" s="391"/>
      <c r="L90" s="99" t="s">
        <v>708</v>
      </c>
      <c r="N90" s="141" t="s">
        <v>522</v>
      </c>
      <c r="O90" s="38" t="s">
        <v>421</v>
      </c>
      <c r="P90" s="38" t="s">
        <v>421</v>
      </c>
      <c r="Q90" s="38" t="s">
        <v>421</v>
      </c>
      <c r="R90" s="38">
        <v>10</v>
      </c>
      <c r="S90" s="38">
        <v>20</v>
      </c>
      <c r="T90" s="38">
        <v>25</v>
      </c>
      <c r="U90" s="38">
        <v>8</v>
      </c>
      <c r="V90" s="38">
        <v>30</v>
      </c>
      <c r="W90" s="38">
        <v>10</v>
      </c>
      <c r="X90" s="38">
        <v>20</v>
      </c>
      <c r="Y90" s="142">
        <v>20</v>
      </c>
    </row>
    <row r="91" spans="9:25" ht="13.8" customHeight="1" x14ac:dyDescent="0.3">
      <c r="I91" s="15" t="s">
        <v>259</v>
      </c>
      <c r="K91" s="391"/>
      <c r="L91" s="99" t="s">
        <v>790</v>
      </c>
      <c r="N91" s="141" t="s">
        <v>523</v>
      </c>
      <c r="O91" s="38" t="s">
        <v>421</v>
      </c>
      <c r="P91" s="38" t="s">
        <v>421</v>
      </c>
      <c r="Q91" s="38" t="s">
        <v>421</v>
      </c>
      <c r="R91" s="38">
        <v>10</v>
      </c>
      <c r="S91" s="38">
        <v>20</v>
      </c>
      <c r="T91" s="38">
        <v>30</v>
      </c>
      <c r="U91" s="38">
        <v>8</v>
      </c>
      <c r="V91" s="38">
        <v>30</v>
      </c>
      <c r="W91" s="38">
        <v>10</v>
      </c>
      <c r="X91" s="38">
        <v>25</v>
      </c>
      <c r="Y91" s="142">
        <v>20</v>
      </c>
    </row>
    <row r="92" spans="9:25" ht="13.8" customHeight="1" x14ac:dyDescent="0.3">
      <c r="I92" s="15" t="s">
        <v>260</v>
      </c>
      <c r="K92" s="391"/>
      <c r="L92" s="99" t="s">
        <v>791</v>
      </c>
      <c r="N92" s="141" t="s">
        <v>524</v>
      </c>
      <c r="O92" s="38" t="s">
        <v>421</v>
      </c>
      <c r="P92" s="38" t="s">
        <v>421</v>
      </c>
      <c r="Q92" s="38" t="s">
        <v>421</v>
      </c>
      <c r="R92" s="38">
        <v>10</v>
      </c>
      <c r="S92" s="38">
        <v>25</v>
      </c>
      <c r="T92" s="38">
        <v>30</v>
      </c>
      <c r="U92" s="38">
        <v>8</v>
      </c>
      <c r="V92" s="38">
        <v>30</v>
      </c>
      <c r="W92" s="38">
        <v>10</v>
      </c>
      <c r="X92" s="38">
        <v>25</v>
      </c>
      <c r="Y92" s="142">
        <v>20</v>
      </c>
    </row>
    <row r="93" spans="9:25" ht="13.8" customHeight="1" x14ac:dyDescent="0.3">
      <c r="I93" s="15" t="s">
        <v>208</v>
      </c>
      <c r="K93" s="391"/>
      <c r="L93" s="99" t="s">
        <v>751</v>
      </c>
      <c r="N93" s="141" t="s">
        <v>525</v>
      </c>
      <c r="O93" s="38" t="s">
        <v>421</v>
      </c>
      <c r="P93" s="38" t="s">
        <v>421</v>
      </c>
      <c r="Q93" s="38" t="s">
        <v>421</v>
      </c>
      <c r="R93" s="38">
        <v>10</v>
      </c>
      <c r="S93" s="38">
        <v>30</v>
      </c>
      <c r="T93" s="38">
        <v>30</v>
      </c>
      <c r="U93" s="38">
        <v>8</v>
      </c>
      <c r="V93" s="38">
        <v>30</v>
      </c>
      <c r="W93" s="38">
        <v>10</v>
      </c>
      <c r="X93" s="38">
        <v>30</v>
      </c>
      <c r="Y93" s="142">
        <v>20</v>
      </c>
    </row>
    <row r="94" spans="9:25" ht="13.8" customHeight="1" x14ac:dyDescent="0.3">
      <c r="I94" s="15" t="s">
        <v>261</v>
      </c>
      <c r="K94" s="391" t="s">
        <v>792</v>
      </c>
      <c r="L94" s="99" t="s">
        <v>793</v>
      </c>
      <c r="N94" s="141" t="s">
        <v>526</v>
      </c>
      <c r="O94" s="38" t="s">
        <v>421</v>
      </c>
      <c r="P94" s="38" t="s">
        <v>421</v>
      </c>
      <c r="Q94" s="38" t="s">
        <v>421</v>
      </c>
      <c r="R94" s="38" t="s">
        <v>421</v>
      </c>
      <c r="S94" s="38" t="s">
        <v>421</v>
      </c>
      <c r="T94" s="38" t="s">
        <v>421</v>
      </c>
      <c r="U94" s="38">
        <v>8</v>
      </c>
      <c r="V94" s="38">
        <v>30</v>
      </c>
      <c r="W94" s="38">
        <v>10</v>
      </c>
      <c r="X94" s="38">
        <v>30</v>
      </c>
      <c r="Y94" s="142">
        <v>20</v>
      </c>
    </row>
    <row r="95" spans="9:25" ht="13.8" customHeight="1" x14ac:dyDescent="0.3">
      <c r="I95" s="15" t="s">
        <v>262</v>
      </c>
      <c r="K95" s="391"/>
      <c r="L95" s="99" t="s">
        <v>794</v>
      </c>
      <c r="N95" s="141" t="s">
        <v>527</v>
      </c>
      <c r="O95" s="38">
        <v>30</v>
      </c>
      <c r="P95" s="38">
        <v>9</v>
      </c>
      <c r="Q95" s="38">
        <v>20</v>
      </c>
      <c r="R95" s="38">
        <v>9</v>
      </c>
      <c r="S95" s="38">
        <v>20</v>
      </c>
      <c r="T95" s="38">
        <v>0</v>
      </c>
      <c r="U95" s="38">
        <v>8</v>
      </c>
      <c r="V95" s="38">
        <v>15</v>
      </c>
      <c r="W95" s="38">
        <v>9</v>
      </c>
      <c r="X95" s="38">
        <v>20</v>
      </c>
      <c r="Y95" s="142">
        <v>20</v>
      </c>
    </row>
    <row r="96" spans="9:25" ht="13.8" customHeight="1" x14ac:dyDescent="0.3">
      <c r="I96" s="15" t="s">
        <v>263</v>
      </c>
      <c r="K96" s="391"/>
      <c r="L96" s="99" t="s">
        <v>795</v>
      </c>
      <c r="N96" s="141" t="s">
        <v>528</v>
      </c>
      <c r="O96" s="38">
        <v>30</v>
      </c>
      <c r="P96" s="38">
        <v>9</v>
      </c>
      <c r="Q96" s="38">
        <v>25</v>
      </c>
      <c r="R96" s="38">
        <v>9</v>
      </c>
      <c r="S96" s="38">
        <v>25</v>
      </c>
      <c r="T96" s="38">
        <v>0</v>
      </c>
      <c r="U96" s="38">
        <v>8</v>
      </c>
      <c r="V96" s="38">
        <v>15</v>
      </c>
      <c r="W96" s="38">
        <v>9</v>
      </c>
      <c r="X96" s="38">
        <v>20</v>
      </c>
      <c r="Y96" s="142">
        <v>20</v>
      </c>
    </row>
    <row r="97" spans="9:25" ht="13.8" customHeight="1" x14ac:dyDescent="0.3">
      <c r="I97" s="15" t="s">
        <v>264</v>
      </c>
      <c r="K97" s="391"/>
      <c r="L97" s="99" t="s">
        <v>796</v>
      </c>
      <c r="N97" s="141" t="s">
        <v>529</v>
      </c>
      <c r="O97" s="38">
        <v>30</v>
      </c>
      <c r="P97" s="38">
        <v>9</v>
      </c>
      <c r="Q97" s="38">
        <v>25</v>
      </c>
      <c r="R97" s="38">
        <v>9</v>
      </c>
      <c r="S97" s="38">
        <v>25</v>
      </c>
      <c r="T97" s="38">
        <v>0</v>
      </c>
      <c r="U97" s="38">
        <v>8</v>
      </c>
      <c r="V97" s="38">
        <v>15</v>
      </c>
      <c r="W97" s="38">
        <v>9</v>
      </c>
      <c r="X97" s="38">
        <v>20</v>
      </c>
      <c r="Y97" s="142">
        <v>20</v>
      </c>
    </row>
    <row r="98" spans="9:25" ht="13.8" customHeight="1" x14ac:dyDescent="0.3">
      <c r="I98" s="15" t="s">
        <v>217</v>
      </c>
      <c r="K98" s="391" t="s">
        <v>797</v>
      </c>
      <c r="L98" s="99" t="s">
        <v>728</v>
      </c>
      <c r="N98" s="141" t="s">
        <v>530</v>
      </c>
      <c r="O98" s="38">
        <v>30</v>
      </c>
      <c r="P98" s="38">
        <v>9</v>
      </c>
      <c r="Q98" s="38">
        <v>30</v>
      </c>
      <c r="R98" s="38">
        <v>9</v>
      </c>
      <c r="S98" s="38">
        <v>30</v>
      </c>
      <c r="T98" s="38">
        <v>0</v>
      </c>
      <c r="U98" s="38">
        <v>8</v>
      </c>
      <c r="V98" s="38">
        <v>15</v>
      </c>
      <c r="W98" s="38">
        <v>9</v>
      </c>
      <c r="X98" s="38">
        <v>20</v>
      </c>
      <c r="Y98" s="142">
        <v>20</v>
      </c>
    </row>
    <row r="99" spans="9:25" ht="13.8" customHeight="1" x14ac:dyDescent="0.3">
      <c r="I99" s="15" t="s">
        <v>265</v>
      </c>
      <c r="K99" s="391"/>
      <c r="L99" s="99" t="s">
        <v>798</v>
      </c>
      <c r="N99" s="141" t="s">
        <v>531</v>
      </c>
      <c r="O99" s="38">
        <v>30</v>
      </c>
      <c r="P99" s="38">
        <v>9</v>
      </c>
      <c r="Q99" s="38">
        <v>30</v>
      </c>
      <c r="R99" s="38">
        <v>9</v>
      </c>
      <c r="S99" s="38">
        <v>15</v>
      </c>
      <c r="T99" s="38">
        <v>20</v>
      </c>
      <c r="U99" s="38">
        <v>8</v>
      </c>
      <c r="V99" s="38">
        <v>15</v>
      </c>
      <c r="W99" s="38">
        <v>9</v>
      </c>
      <c r="X99" s="38">
        <v>25</v>
      </c>
      <c r="Y99" s="142">
        <v>20</v>
      </c>
    </row>
    <row r="100" spans="9:25" ht="13.8" customHeight="1" x14ac:dyDescent="0.3">
      <c r="I100" s="15" t="s">
        <v>266</v>
      </c>
      <c r="K100" s="391"/>
      <c r="L100" s="99" t="s">
        <v>799</v>
      </c>
      <c r="N100" s="141" t="s">
        <v>532</v>
      </c>
      <c r="O100" s="38">
        <v>30</v>
      </c>
      <c r="P100" s="38">
        <v>10</v>
      </c>
      <c r="Q100" s="38">
        <v>30</v>
      </c>
      <c r="R100" s="38">
        <v>9</v>
      </c>
      <c r="S100" s="38">
        <v>15</v>
      </c>
      <c r="T100" s="38">
        <v>25</v>
      </c>
      <c r="U100" s="38">
        <v>8</v>
      </c>
      <c r="V100" s="38">
        <v>15</v>
      </c>
      <c r="W100" s="38">
        <v>9</v>
      </c>
      <c r="X100" s="38">
        <v>30</v>
      </c>
      <c r="Y100" s="142">
        <v>20</v>
      </c>
    </row>
    <row r="101" spans="9:25" ht="13.8" customHeight="1" x14ac:dyDescent="0.3">
      <c r="I101" s="15" t="s">
        <v>201</v>
      </c>
      <c r="K101" s="391"/>
      <c r="L101" s="99" t="s">
        <v>734</v>
      </c>
      <c r="N101" s="141" t="s">
        <v>533</v>
      </c>
      <c r="O101" s="38">
        <v>30</v>
      </c>
      <c r="P101" s="38">
        <v>10</v>
      </c>
      <c r="Q101" s="38">
        <v>20</v>
      </c>
      <c r="R101" s="38">
        <v>10</v>
      </c>
      <c r="S101" s="38">
        <v>20</v>
      </c>
      <c r="T101" s="38">
        <v>0</v>
      </c>
      <c r="U101" s="38">
        <v>8</v>
      </c>
      <c r="V101" s="38">
        <v>20</v>
      </c>
      <c r="W101" s="38">
        <v>10</v>
      </c>
      <c r="X101" s="38">
        <v>20</v>
      </c>
      <c r="Y101" s="142">
        <v>20</v>
      </c>
    </row>
    <row r="102" spans="9:25" ht="13.8" customHeight="1" x14ac:dyDescent="0.3">
      <c r="I102" s="15" t="s">
        <v>208</v>
      </c>
      <c r="K102" s="391"/>
      <c r="L102" s="99" t="s">
        <v>751</v>
      </c>
      <c r="N102" s="141" t="s">
        <v>534</v>
      </c>
      <c r="O102" s="38">
        <v>30</v>
      </c>
      <c r="P102" s="38">
        <v>10</v>
      </c>
      <c r="Q102" s="38">
        <v>25</v>
      </c>
      <c r="R102" s="38">
        <v>10</v>
      </c>
      <c r="S102" s="38">
        <v>25</v>
      </c>
      <c r="T102" s="38">
        <v>0</v>
      </c>
      <c r="U102" s="38">
        <v>8</v>
      </c>
      <c r="V102" s="38">
        <v>20</v>
      </c>
      <c r="W102" s="38">
        <v>10</v>
      </c>
      <c r="X102" s="38">
        <v>20</v>
      </c>
      <c r="Y102" s="142">
        <v>20</v>
      </c>
    </row>
    <row r="103" spans="9:25" ht="13.8" customHeight="1" x14ac:dyDescent="0.3">
      <c r="I103" s="15" t="s">
        <v>217</v>
      </c>
      <c r="K103" s="399" t="s">
        <v>800</v>
      </c>
      <c r="L103" s="99" t="s">
        <v>728</v>
      </c>
      <c r="N103" s="141" t="s">
        <v>535</v>
      </c>
      <c r="O103" s="38">
        <v>30</v>
      </c>
      <c r="P103" s="38">
        <v>10</v>
      </c>
      <c r="Q103" s="38">
        <v>25</v>
      </c>
      <c r="R103" s="38">
        <v>10</v>
      </c>
      <c r="S103" s="38">
        <v>25</v>
      </c>
      <c r="T103" s="38">
        <v>0</v>
      </c>
      <c r="U103" s="38">
        <v>8</v>
      </c>
      <c r="V103" s="38">
        <v>20</v>
      </c>
      <c r="W103" s="38">
        <v>10</v>
      </c>
      <c r="X103" s="38">
        <v>20</v>
      </c>
      <c r="Y103" s="142">
        <v>20</v>
      </c>
    </row>
    <row r="104" spans="9:25" ht="13.8" customHeight="1" x14ac:dyDescent="0.3">
      <c r="I104" s="15" t="s">
        <v>201</v>
      </c>
      <c r="K104" s="399"/>
      <c r="L104" s="99" t="s">
        <v>734</v>
      </c>
      <c r="N104" s="141" t="s">
        <v>536</v>
      </c>
      <c r="O104" s="38">
        <v>30</v>
      </c>
      <c r="P104" s="38">
        <v>10</v>
      </c>
      <c r="Q104" s="38">
        <v>30</v>
      </c>
      <c r="R104" s="38">
        <v>10</v>
      </c>
      <c r="S104" s="38">
        <v>30</v>
      </c>
      <c r="T104" s="38">
        <v>0</v>
      </c>
      <c r="U104" s="38">
        <v>8</v>
      </c>
      <c r="V104" s="38">
        <v>20</v>
      </c>
      <c r="W104" s="38">
        <v>10</v>
      </c>
      <c r="X104" s="38">
        <v>25</v>
      </c>
      <c r="Y104" s="142">
        <v>20</v>
      </c>
    </row>
    <row r="105" spans="9:25" ht="13.8" customHeight="1" x14ac:dyDescent="0.3">
      <c r="I105" s="15" t="s">
        <v>202</v>
      </c>
      <c r="K105" s="399"/>
      <c r="L105" s="99" t="s">
        <v>735</v>
      </c>
      <c r="N105" s="141" t="s">
        <v>537</v>
      </c>
      <c r="O105" s="38">
        <v>30</v>
      </c>
      <c r="P105" s="38">
        <v>10</v>
      </c>
      <c r="Q105" s="38">
        <v>30</v>
      </c>
      <c r="R105" s="38">
        <v>10</v>
      </c>
      <c r="S105" s="38">
        <v>15</v>
      </c>
      <c r="T105" s="38">
        <v>20</v>
      </c>
      <c r="U105" s="38">
        <v>8</v>
      </c>
      <c r="V105" s="38">
        <v>20</v>
      </c>
      <c r="W105" s="38">
        <v>10</v>
      </c>
      <c r="X105" s="38">
        <v>25</v>
      </c>
      <c r="Y105" s="142">
        <v>20</v>
      </c>
    </row>
    <row r="106" spans="9:25" ht="13.8" customHeight="1" x14ac:dyDescent="0.3">
      <c r="I106" s="15" t="s">
        <v>203</v>
      </c>
      <c r="K106" s="399"/>
      <c r="L106" s="99" t="s">
        <v>710</v>
      </c>
      <c r="N106" s="141" t="s">
        <v>538</v>
      </c>
      <c r="O106" s="38">
        <v>30</v>
      </c>
      <c r="P106" s="38" t="s">
        <v>421</v>
      </c>
      <c r="Q106" s="38" t="s">
        <v>421</v>
      </c>
      <c r="R106" s="38">
        <v>10</v>
      </c>
      <c r="S106" s="38">
        <v>15</v>
      </c>
      <c r="T106" s="38">
        <v>25</v>
      </c>
      <c r="U106" s="38">
        <v>8</v>
      </c>
      <c r="V106" s="38">
        <v>20</v>
      </c>
      <c r="W106" s="38">
        <v>10</v>
      </c>
      <c r="X106" s="38">
        <v>30</v>
      </c>
      <c r="Y106" s="142">
        <v>20</v>
      </c>
    </row>
    <row r="107" spans="9:25" ht="13.8" customHeight="1" x14ac:dyDescent="0.3">
      <c r="I107" s="15" t="s">
        <v>267</v>
      </c>
      <c r="K107" s="399"/>
      <c r="L107" s="99" t="s">
        <v>801</v>
      </c>
      <c r="N107" s="141" t="s">
        <v>539</v>
      </c>
      <c r="O107" s="38">
        <v>30</v>
      </c>
      <c r="P107" s="38">
        <v>10</v>
      </c>
      <c r="Q107" s="38">
        <v>25</v>
      </c>
      <c r="R107" s="38">
        <v>10</v>
      </c>
      <c r="S107" s="38">
        <v>25</v>
      </c>
      <c r="T107" s="38">
        <v>0</v>
      </c>
      <c r="U107" s="38">
        <v>8</v>
      </c>
      <c r="V107" s="38">
        <v>20</v>
      </c>
      <c r="W107" s="38">
        <v>10</v>
      </c>
      <c r="X107" s="38">
        <v>25</v>
      </c>
      <c r="Y107" s="142">
        <v>20</v>
      </c>
    </row>
    <row r="108" spans="9:25" ht="13.8" customHeight="1" x14ac:dyDescent="0.3">
      <c r="I108" s="15" t="s">
        <v>268</v>
      </c>
      <c r="K108" s="399"/>
      <c r="L108" s="99" t="s">
        <v>802</v>
      </c>
      <c r="N108" s="141" t="s">
        <v>540</v>
      </c>
      <c r="O108" s="38">
        <v>30</v>
      </c>
      <c r="P108" s="38">
        <v>10</v>
      </c>
      <c r="Q108" s="38">
        <v>30</v>
      </c>
      <c r="R108" s="38">
        <v>10</v>
      </c>
      <c r="S108" s="38">
        <v>15</v>
      </c>
      <c r="T108" s="38">
        <v>15</v>
      </c>
      <c r="U108" s="38">
        <v>8</v>
      </c>
      <c r="V108" s="38">
        <v>20</v>
      </c>
      <c r="W108" s="38">
        <v>10</v>
      </c>
      <c r="X108" s="38">
        <v>25</v>
      </c>
      <c r="Y108" s="142">
        <v>20</v>
      </c>
    </row>
    <row r="109" spans="9:25" ht="13.8" customHeight="1" x14ac:dyDescent="0.3">
      <c r="I109" s="15" t="s">
        <v>269</v>
      </c>
      <c r="K109" s="43" t="s">
        <v>803</v>
      </c>
      <c r="L109" s="99" t="s">
        <v>804</v>
      </c>
      <c r="N109" s="141" t="s">
        <v>541</v>
      </c>
      <c r="O109" s="38">
        <v>30</v>
      </c>
      <c r="P109" s="38">
        <v>10</v>
      </c>
      <c r="Q109" s="38">
        <v>30</v>
      </c>
      <c r="R109" s="38">
        <v>10</v>
      </c>
      <c r="S109" s="38">
        <v>20</v>
      </c>
      <c r="T109" s="38">
        <v>20</v>
      </c>
      <c r="U109" s="38">
        <v>8</v>
      </c>
      <c r="V109" s="38">
        <v>20</v>
      </c>
      <c r="W109" s="38">
        <v>10</v>
      </c>
      <c r="X109" s="38">
        <v>30</v>
      </c>
      <c r="Y109" s="142">
        <v>20</v>
      </c>
    </row>
    <row r="110" spans="9:25" ht="13.8" customHeight="1" x14ac:dyDescent="0.3">
      <c r="I110" s="15" t="s">
        <v>262</v>
      </c>
      <c r="K110" s="391" t="s">
        <v>805</v>
      </c>
      <c r="L110" s="99" t="s">
        <v>794</v>
      </c>
      <c r="N110" s="141" t="s">
        <v>542</v>
      </c>
      <c r="O110" s="38">
        <v>30</v>
      </c>
      <c r="P110" s="38" t="s">
        <v>421</v>
      </c>
      <c r="Q110" s="38" t="s">
        <v>421</v>
      </c>
      <c r="R110" s="38">
        <v>10</v>
      </c>
      <c r="S110" s="38">
        <v>20</v>
      </c>
      <c r="T110" s="38">
        <v>20</v>
      </c>
      <c r="U110" s="38">
        <v>8</v>
      </c>
      <c r="V110" s="38">
        <v>20</v>
      </c>
      <c r="W110" s="38">
        <v>10</v>
      </c>
      <c r="X110" s="38">
        <v>30</v>
      </c>
      <c r="Y110" s="142">
        <v>20</v>
      </c>
    </row>
    <row r="111" spans="9:25" ht="13.8" customHeight="1" x14ac:dyDescent="0.3">
      <c r="I111" s="15" t="s">
        <v>270</v>
      </c>
      <c r="K111" s="391"/>
      <c r="L111" s="99" t="s">
        <v>806</v>
      </c>
      <c r="N111" s="141" t="s">
        <v>543</v>
      </c>
      <c r="O111" s="38">
        <v>30</v>
      </c>
      <c r="P111" s="38" t="s">
        <v>421</v>
      </c>
      <c r="Q111" s="38" t="s">
        <v>421</v>
      </c>
      <c r="R111" s="38">
        <v>10</v>
      </c>
      <c r="S111" s="38">
        <v>20</v>
      </c>
      <c r="T111" s="38">
        <v>25</v>
      </c>
      <c r="U111" s="38">
        <v>8</v>
      </c>
      <c r="V111" s="38">
        <v>20</v>
      </c>
      <c r="W111" s="38">
        <v>10</v>
      </c>
      <c r="X111" s="38">
        <v>35</v>
      </c>
      <c r="Y111" s="142">
        <v>20</v>
      </c>
    </row>
    <row r="112" spans="9:25" ht="13.8" customHeight="1" x14ac:dyDescent="0.3">
      <c r="I112" s="15" t="s">
        <v>271</v>
      </c>
      <c r="K112" s="391"/>
      <c r="L112" s="99" t="s">
        <v>807</v>
      </c>
      <c r="N112" s="141" t="s">
        <v>544</v>
      </c>
      <c r="O112" s="38">
        <v>30</v>
      </c>
      <c r="P112" s="38" t="s">
        <v>421</v>
      </c>
      <c r="Q112" s="38" t="s">
        <v>421</v>
      </c>
      <c r="R112" s="38">
        <v>10</v>
      </c>
      <c r="S112" s="38">
        <v>25</v>
      </c>
      <c r="T112" s="38">
        <v>25</v>
      </c>
      <c r="U112" s="38">
        <v>8</v>
      </c>
      <c r="V112" s="38">
        <v>20</v>
      </c>
      <c r="W112" s="38" t="s">
        <v>421</v>
      </c>
      <c r="X112" s="38" t="s">
        <v>421</v>
      </c>
      <c r="Y112" s="38" t="s">
        <v>421</v>
      </c>
    </row>
    <row r="113" spans="9:25" ht="13.8" customHeight="1" x14ac:dyDescent="0.3">
      <c r="I113" s="15" t="s">
        <v>201</v>
      </c>
      <c r="K113" s="391"/>
      <c r="L113" s="99" t="s">
        <v>734</v>
      </c>
      <c r="N113" s="141" t="s">
        <v>545</v>
      </c>
      <c r="O113" s="38">
        <v>30</v>
      </c>
      <c r="P113" s="38">
        <v>9</v>
      </c>
      <c r="Q113" s="38">
        <v>15</v>
      </c>
      <c r="R113" s="38">
        <v>9</v>
      </c>
      <c r="S113" s="38">
        <v>15</v>
      </c>
      <c r="T113" s="38">
        <v>0</v>
      </c>
      <c r="U113" s="38">
        <v>8</v>
      </c>
      <c r="V113" s="38">
        <v>15</v>
      </c>
      <c r="W113" s="38" t="s">
        <v>421</v>
      </c>
      <c r="X113" s="38" t="s">
        <v>421</v>
      </c>
      <c r="Y113" s="38" t="s">
        <v>421</v>
      </c>
    </row>
    <row r="114" spans="9:25" ht="13.8" customHeight="1" x14ac:dyDescent="0.3">
      <c r="I114" s="15" t="s">
        <v>272</v>
      </c>
      <c r="K114" s="391"/>
      <c r="L114" s="99" t="s">
        <v>808</v>
      </c>
      <c r="N114" s="141" t="s">
        <v>546</v>
      </c>
      <c r="O114" s="38">
        <v>30</v>
      </c>
      <c r="P114" s="38">
        <v>9</v>
      </c>
      <c r="Q114" s="38">
        <v>20</v>
      </c>
      <c r="R114" s="38">
        <v>9</v>
      </c>
      <c r="S114" s="38">
        <v>20</v>
      </c>
      <c r="T114" s="38">
        <v>0</v>
      </c>
      <c r="U114" s="38">
        <v>8</v>
      </c>
      <c r="V114" s="38">
        <v>15</v>
      </c>
      <c r="W114" s="38" t="s">
        <v>421</v>
      </c>
      <c r="X114" s="38" t="s">
        <v>421</v>
      </c>
      <c r="Y114" s="38" t="s">
        <v>421</v>
      </c>
    </row>
    <row r="115" spans="9:25" ht="13.8" customHeight="1" x14ac:dyDescent="0.3">
      <c r="I115" s="15" t="s">
        <v>273</v>
      </c>
      <c r="K115" s="391" t="s">
        <v>809</v>
      </c>
      <c r="L115" s="100" t="s">
        <v>810</v>
      </c>
      <c r="N115" s="141" t="s">
        <v>547</v>
      </c>
      <c r="O115" s="38">
        <v>30</v>
      </c>
      <c r="P115" s="38">
        <v>9</v>
      </c>
      <c r="Q115" s="38">
        <v>20</v>
      </c>
      <c r="R115" s="38">
        <v>9</v>
      </c>
      <c r="S115" s="38">
        <v>20</v>
      </c>
      <c r="T115" s="38">
        <v>0</v>
      </c>
      <c r="U115" s="38">
        <v>8</v>
      </c>
      <c r="V115" s="38">
        <v>15</v>
      </c>
      <c r="W115" s="38" t="s">
        <v>421</v>
      </c>
      <c r="X115" s="38" t="s">
        <v>421</v>
      </c>
      <c r="Y115" s="38" t="s">
        <v>421</v>
      </c>
    </row>
    <row r="116" spans="9:25" ht="13.8" customHeight="1" x14ac:dyDescent="0.3">
      <c r="I116" s="15" t="s">
        <v>274</v>
      </c>
      <c r="K116" s="391"/>
      <c r="L116" s="100" t="s">
        <v>811</v>
      </c>
      <c r="N116" s="141" t="s">
        <v>548</v>
      </c>
      <c r="O116" s="38">
        <v>30</v>
      </c>
      <c r="P116" s="38">
        <v>9</v>
      </c>
      <c r="Q116" s="38">
        <v>25</v>
      </c>
      <c r="R116" s="38">
        <v>9</v>
      </c>
      <c r="S116" s="38">
        <v>25</v>
      </c>
      <c r="T116" s="38">
        <v>0</v>
      </c>
      <c r="U116" s="38">
        <v>8</v>
      </c>
      <c r="V116" s="38">
        <v>15</v>
      </c>
      <c r="W116" s="38" t="s">
        <v>421</v>
      </c>
      <c r="X116" s="38" t="s">
        <v>421</v>
      </c>
      <c r="Y116" s="38" t="s">
        <v>421</v>
      </c>
    </row>
    <row r="117" spans="9:25" ht="13.8" customHeight="1" x14ac:dyDescent="0.3">
      <c r="I117" s="15" t="s">
        <v>275</v>
      </c>
      <c r="K117" s="391"/>
      <c r="L117" s="100" t="s">
        <v>812</v>
      </c>
      <c r="N117" s="141" t="s">
        <v>549</v>
      </c>
      <c r="O117" s="38">
        <v>30</v>
      </c>
      <c r="P117" s="38">
        <v>9</v>
      </c>
      <c r="Q117" s="38">
        <v>25</v>
      </c>
      <c r="R117" s="38">
        <v>9</v>
      </c>
      <c r="S117" s="38">
        <v>25</v>
      </c>
      <c r="T117" s="38">
        <v>0</v>
      </c>
      <c r="U117" s="38">
        <v>8</v>
      </c>
      <c r="V117" s="38">
        <v>15</v>
      </c>
      <c r="W117" s="38" t="s">
        <v>421</v>
      </c>
      <c r="X117" s="38" t="s">
        <v>421</v>
      </c>
      <c r="Y117" s="38" t="s">
        <v>421</v>
      </c>
    </row>
    <row r="118" spans="9:25" ht="13.8" customHeight="1" x14ac:dyDescent="0.3">
      <c r="I118" s="15" t="s">
        <v>276</v>
      </c>
      <c r="K118" s="99" t="s">
        <v>813</v>
      </c>
      <c r="L118" s="99" t="s">
        <v>814</v>
      </c>
      <c r="N118" s="141" t="s">
        <v>550</v>
      </c>
      <c r="O118" s="38">
        <v>30</v>
      </c>
      <c r="P118" s="38">
        <v>9</v>
      </c>
      <c r="Q118" s="38">
        <v>30</v>
      </c>
      <c r="R118" s="38">
        <v>9</v>
      </c>
      <c r="S118" s="38">
        <v>30</v>
      </c>
      <c r="T118" s="38">
        <v>0</v>
      </c>
      <c r="U118" s="38">
        <v>8</v>
      </c>
      <c r="V118" s="38">
        <v>15</v>
      </c>
      <c r="W118" s="38" t="s">
        <v>421</v>
      </c>
      <c r="X118" s="38" t="s">
        <v>421</v>
      </c>
      <c r="Y118" s="38" t="s">
        <v>421</v>
      </c>
    </row>
    <row r="119" spans="9:25" ht="13.8" customHeight="1" x14ac:dyDescent="0.3">
      <c r="I119" s="15" t="s">
        <v>277</v>
      </c>
      <c r="K119" s="391" t="s">
        <v>815</v>
      </c>
      <c r="L119" s="99" t="s">
        <v>816</v>
      </c>
      <c r="N119" s="141" t="s">
        <v>551</v>
      </c>
      <c r="O119" s="38">
        <v>30</v>
      </c>
      <c r="P119" s="38">
        <v>10</v>
      </c>
      <c r="Q119" s="38">
        <v>20</v>
      </c>
      <c r="R119" s="38">
        <v>10</v>
      </c>
      <c r="S119" s="38">
        <v>20</v>
      </c>
      <c r="T119" s="38">
        <v>0</v>
      </c>
      <c r="U119" s="38">
        <v>8</v>
      </c>
      <c r="V119" s="38">
        <v>15</v>
      </c>
      <c r="W119" s="38" t="s">
        <v>421</v>
      </c>
      <c r="X119" s="38" t="s">
        <v>421</v>
      </c>
      <c r="Y119" s="38" t="s">
        <v>421</v>
      </c>
    </row>
    <row r="120" spans="9:25" ht="13.8" customHeight="1" x14ac:dyDescent="0.3">
      <c r="I120" s="15" t="s">
        <v>838</v>
      </c>
      <c r="K120" s="391"/>
      <c r="L120" s="99" t="s">
        <v>817</v>
      </c>
      <c r="N120" s="141" t="s">
        <v>552</v>
      </c>
      <c r="O120" s="38">
        <v>30</v>
      </c>
      <c r="P120" s="38">
        <v>10</v>
      </c>
      <c r="Q120" s="38">
        <v>20</v>
      </c>
      <c r="R120" s="38">
        <v>10</v>
      </c>
      <c r="S120" s="38">
        <v>20</v>
      </c>
      <c r="T120" s="38">
        <v>0</v>
      </c>
      <c r="U120" s="38">
        <v>8</v>
      </c>
      <c r="V120" s="38">
        <v>15</v>
      </c>
      <c r="W120" s="38" t="s">
        <v>421</v>
      </c>
      <c r="X120" s="38" t="s">
        <v>421</v>
      </c>
      <c r="Y120" s="38" t="s">
        <v>421</v>
      </c>
    </row>
    <row r="121" spans="9:25" ht="13.8" customHeight="1" x14ac:dyDescent="0.3">
      <c r="I121" s="15" t="s">
        <v>839</v>
      </c>
      <c r="K121" s="391"/>
      <c r="L121" s="99" t="s">
        <v>818</v>
      </c>
      <c r="N121" s="141" t="s">
        <v>553</v>
      </c>
      <c r="O121" s="38">
        <v>30</v>
      </c>
      <c r="P121" s="38">
        <v>10</v>
      </c>
      <c r="Q121" s="38">
        <v>20</v>
      </c>
      <c r="R121" s="38">
        <v>10</v>
      </c>
      <c r="S121" s="38">
        <v>20</v>
      </c>
      <c r="T121" s="38">
        <v>0</v>
      </c>
      <c r="U121" s="38">
        <v>8</v>
      </c>
      <c r="V121" s="38">
        <v>15</v>
      </c>
      <c r="W121" s="38" t="s">
        <v>421</v>
      </c>
      <c r="X121" s="38" t="s">
        <v>421</v>
      </c>
      <c r="Y121" s="38" t="s">
        <v>421</v>
      </c>
    </row>
    <row r="122" spans="9:25" ht="13.8" customHeight="1" x14ac:dyDescent="0.3">
      <c r="I122" s="15" t="s">
        <v>278</v>
      </c>
      <c r="K122" s="391"/>
      <c r="L122" s="99" t="s">
        <v>819</v>
      </c>
      <c r="N122" s="141" t="s">
        <v>554</v>
      </c>
      <c r="O122" s="38">
        <v>30</v>
      </c>
      <c r="P122" s="38">
        <v>10</v>
      </c>
      <c r="Q122" s="38">
        <v>25</v>
      </c>
      <c r="R122" s="38">
        <v>10</v>
      </c>
      <c r="S122" s="38">
        <v>25</v>
      </c>
      <c r="T122" s="38">
        <v>0</v>
      </c>
      <c r="U122" s="38">
        <v>8</v>
      </c>
      <c r="V122" s="38">
        <v>15</v>
      </c>
      <c r="W122" s="38" t="s">
        <v>421</v>
      </c>
      <c r="X122" s="38" t="s">
        <v>421</v>
      </c>
      <c r="Y122" s="38" t="s">
        <v>421</v>
      </c>
    </row>
    <row r="123" spans="9:25" ht="13.8" customHeight="1" x14ac:dyDescent="0.3">
      <c r="I123" s="15" t="s">
        <v>279</v>
      </c>
      <c r="K123" s="391"/>
      <c r="L123" s="99" t="s">
        <v>820</v>
      </c>
      <c r="N123" s="141" t="s">
        <v>555</v>
      </c>
      <c r="O123" s="38">
        <v>30</v>
      </c>
      <c r="P123" s="38">
        <v>10</v>
      </c>
      <c r="Q123" s="38">
        <v>25</v>
      </c>
      <c r="R123" s="38">
        <v>10</v>
      </c>
      <c r="S123" s="38">
        <v>25</v>
      </c>
      <c r="T123" s="38">
        <v>0</v>
      </c>
      <c r="U123" s="38">
        <v>8</v>
      </c>
      <c r="V123" s="38">
        <v>15</v>
      </c>
      <c r="W123" s="38" t="s">
        <v>421</v>
      </c>
      <c r="X123" s="38" t="s">
        <v>421</v>
      </c>
      <c r="Y123" s="38" t="s">
        <v>421</v>
      </c>
    </row>
    <row r="124" spans="9:25" ht="13.8" customHeight="1" x14ac:dyDescent="0.3">
      <c r="I124" s="15" t="s">
        <v>837</v>
      </c>
      <c r="K124" s="391"/>
      <c r="L124" s="99" t="s">
        <v>821</v>
      </c>
      <c r="N124" s="141" t="s">
        <v>556</v>
      </c>
      <c r="O124" s="38">
        <v>30</v>
      </c>
      <c r="P124" s="38">
        <v>10</v>
      </c>
      <c r="Q124" s="38">
        <v>30</v>
      </c>
      <c r="R124" s="38">
        <v>10</v>
      </c>
      <c r="S124" s="38">
        <v>15</v>
      </c>
      <c r="T124" s="38">
        <v>20</v>
      </c>
      <c r="U124" s="38">
        <v>8</v>
      </c>
      <c r="V124" s="38">
        <v>15</v>
      </c>
      <c r="W124" s="38" t="s">
        <v>421</v>
      </c>
      <c r="X124" s="38" t="s">
        <v>421</v>
      </c>
      <c r="Y124" s="38" t="s">
        <v>421</v>
      </c>
    </row>
    <row r="125" spans="9:25" ht="13.8" customHeight="1" x14ac:dyDescent="0.3">
      <c r="I125" s="15" t="s">
        <v>280</v>
      </c>
      <c r="K125" s="391" t="s">
        <v>822</v>
      </c>
      <c r="L125" s="99" t="s">
        <v>823</v>
      </c>
      <c r="N125" s="141" t="s">
        <v>557</v>
      </c>
      <c r="O125" s="38">
        <v>30</v>
      </c>
      <c r="P125" s="38">
        <v>10</v>
      </c>
      <c r="Q125" s="38">
        <v>25</v>
      </c>
      <c r="R125" s="38">
        <v>10</v>
      </c>
      <c r="S125" s="38">
        <v>25</v>
      </c>
      <c r="T125" s="38">
        <v>0</v>
      </c>
      <c r="U125" s="38">
        <v>8</v>
      </c>
      <c r="V125" s="38">
        <v>20</v>
      </c>
      <c r="W125" s="38" t="s">
        <v>421</v>
      </c>
      <c r="X125" s="38" t="s">
        <v>421</v>
      </c>
      <c r="Y125" s="38" t="s">
        <v>421</v>
      </c>
    </row>
    <row r="126" spans="9:25" ht="13.8" customHeight="1" x14ac:dyDescent="0.3">
      <c r="I126" s="15" t="s">
        <v>216</v>
      </c>
      <c r="K126" s="391"/>
      <c r="L126" s="99" t="s">
        <v>824</v>
      </c>
      <c r="N126" s="141" t="s">
        <v>558</v>
      </c>
      <c r="O126" s="38">
        <v>30</v>
      </c>
      <c r="P126" s="38">
        <v>10</v>
      </c>
      <c r="Q126" s="38">
        <v>25</v>
      </c>
      <c r="R126" s="38">
        <v>10</v>
      </c>
      <c r="S126" s="38">
        <v>25</v>
      </c>
      <c r="T126" s="38">
        <v>0</v>
      </c>
      <c r="U126" s="38">
        <v>8</v>
      </c>
      <c r="V126" s="38">
        <v>20</v>
      </c>
      <c r="W126" s="38" t="s">
        <v>421</v>
      </c>
      <c r="X126" s="38" t="s">
        <v>421</v>
      </c>
      <c r="Y126" s="38" t="s">
        <v>421</v>
      </c>
    </row>
    <row r="127" spans="9:25" ht="13.8" customHeight="1" x14ac:dyDescent="0.3">
      <c r="I127" s="15" t="s">
        <v>281</v>
      </c>
      <c r="K127" s="391"/>
      <c r="L127" s="99" t="s">
        <v>825</v>
      </c>
      <c r="N127" s="141" t="s">
        <v>559</v>
      </c>
      <c r="O127" s="38">
        <v>30</v>
      </c>
      <c r="P127" s="38">
        <v>10</v>
      </c>
      <c r="Q127" s="38">
        <v>30</v>
      </c>
      <c r="R127" s="38">
        <v>10</v>
      </c>
      <c r="S127" s="38">
        <v>30</v>
      </c>
      <c r="T127" s="38">
        <v>0</v>
      </c>
      <c r="U127" s="38">
        <v>8</v>
      </c>
      <c r="V127" s="38">
        <v>20</v>
      </c>
      <c r="W127" s="38" t="s">
        <v>421</v>
      </c>
      <c r="X127" s="38" t="s">
        <v>421</v>
      </c>
      <c r="Y127" s="38" t="s">
        <v>421</v>
      </c>
    </row>
    <row r="128" spans="9:25" ht="13.8" customHeight="1" x14ac:dyDescent="0.3">
      <c r="I128" s="15" t="s">
        <v>242</v>
      </c>
      <c r="K128" s="391"/>
      <c r="L128" s="99" t="s">
        <v>826</v>
      </c>
      <c r="N128" s="141" t="s">
        <v>560</v>
      </c>
      <c r="O128" s="38">
        <v>30</v>
      </c>
      <c r="P128" s="38">
        <v>10</v>
      </c>
      <c r="Q128" s="38">
        <v>30</v>
      </c>
      <c r="R128" s="38">
        <v>10</v>
      </c>
      <c r="S128" s="38">
        <v>15</v>
      </c>
      <c r="T128" s="38">
        <v>20</v>
      </c>
      <c r="U128" s="38">
        <v>8</v>
      </c>
      <c r="V128" s="38">
        <v>20</v>
      </c>
      <c r="W128" s="38" t="s">
        <v>421</v>
      </c>
      <c r="X128" s="38" t="s">
        <v>421</v>
      </c>
      <c r="Y128" s="38" t="s">
        <v>421</v>
      </c>
    </row>
    <row r="129" spans="9:25" ht="13.8" customHeight="1" x14ac:dyDescent="0.3">
      <c r="I129" s="15" t="s">
        <v>243</v>
      </c>
      <c r="K129" s="391"/>
      <c r="L129" s="99" t="s">
        <v>827</v>
      </c>
      <c r="N129" s="141" t="s">
        <v>561</v>
      </c>
      <c r="O129" s="38">
        <v>30</v>
      </c>
      <c r="P129" s="38">
        <v>10</v>
      </c>
      <c r="Q129" s="38">
        <v>30</v>
      </c>
      <c r="R129" s="38">
        <v>10</v>
      </c>
      <c r="S129" s="38">
        <v>20</v>
      </c>
      <c r="T129" s="38">
        <v>20</v>
      </c>
      <c r="U129" s="38">
        <v>8</v>
      </c>
      <c r="V129" s="38">
        <v>20</v>
      </c>
      <c r="W129" s="38" t="s">
        <v>421</v>
      </c>
      <c r="X129" s="38" t="s">
        <v>421</v>
      </c>
      <c r="Y129" s="38" t="s">
        <v>421</v>
      </c>
    </row>
    <row r="130" spans="9:25" ht="13.8" customHeight="1" x14ac:dyDescent="0.3">
      <c r="I130" s="15" t="s">
        <v>201</v>
      </c>
      <c r="K130" s="391" t="s">
        <v>828</v>
      </c>
      <c r="L130" s="99" t="s">
        <v>734</v>
      </c>
      <c r="N130" s="141" t="s">
        <v>562</v>
      </c>
      <c r="O130" s="38">
        <v>30</v>
      </c>
      <c r="P130" s="38" t="s">
        <v>421</v>
      </c>
      <c r="Q130" s="38" t="s">
        <v>421</v>
      </c>
      <c r="R130" s="38">
        <v>10</v>
      </c>
      <c r="S130" s="38">
        <v>20</v>
      </c>
      <c r="T130" s="38">
        <v>25</v>
      </c>
      <c r="U130" s="38">
        <v>8</v>
      </c>
      <c r="V130" s="38">
        <v>20</v>
      </c>
      <c r="W130" s="38" t="s">
        <v>421</v>
      </c>
      <c r="X130" s="38" t="s">
        <v>421</v>
      </c>
      <c r="Y130" s="38" t="s">
        <v>421</v>
      </c>
    </row>
    <row r="131" spans="9:25" ht="13.8" customHeight="1" x14ac:dyDescent="0.3">
      <c r="I131" s="15" t="s">
        <v>203</v>
      </c>
      <c r="K131" s="391"/>
      <c r="L131" s="99" t="s">
        <v>745</v>
      </c>
      <c r="N131" s="141" t="s">
        <v>563</v>
      </c>
      <c r="O131" s="38">
        <v>30</v>
      </c>
      <c r="P131" s="38">
        <v>9</v>
      </c>
      <c r="Q131" s="38">
        <v>15</v>
      </c>
      <c r="R131" s="38">
        <v>9</v>
      </c>
      <c r="S131" s="38">
        <v>15</v>
      </c>
      <c r="T131" s="38">
        <v>0</v>
      </c>
      <c r="U131" s="38">
        <v>8</v>
      </c>
      <c r="V131" s="38">
        <v>15</v>
      </c>
      <c r="W131" s="38" t="s">
        <v>421</v>
      </c>
      <c r="X131" s="38" t="s">
        <v>421</v>
      </c>
      <c r="Y131" s="38" t="s">
        <v>421</v>
      </c>
    </row>
    <row r="132" spans="9:25" ht="13.8" customHeight="1" x14ac:dyDescent="0.3">
      <c r="I132" s="15" t="s">
        <v>208</v>
      </c>
      <c r="K132" s="391"/>
      <c r="L132" s="99" t="s">
        <v>751</v>
      </c>
      <c r="N132" s="141" t="s">
        <v>564</v>
      </c>
      <c r="O132" s="38">
        <v>30</v>
      </c>
      <c r="P132" s="38">
        <v>9</v>
      </c>
      <c r="Q132" s="38">
        <v>15</v>
      </c>
      <c r="R132" s="38">
        <v>9</v>
      </c>
      <c r="S132" s="38">
        <v>15</v>
      </c>
      <c r="T132" s="38">
        <v>0</v>
      </c>
      <c r="U132" s="38">
        <v>8</v>
      </c>
      <c r="V132" s="38">
        <v>15</v>
      </c>
      <c r="W132" s="38" t="s">
        <v>421</v>
      </c>
      <c r="X132" s="38" t="s">
        <v>421</v>
      </c>
      <c r="Y132" s="38" t="s">
        <v>421</v>
      </c>
    </row>
    <row r="133" spans="9:25" ht="13.8" customHeight="1" x14ac:dyDescent="0.3">
      <c r="I133" s="15" t="s">
        <v>282</v>
      </c>
      <c r="K133" s="391"/>
      <c r="L133" s="99" t="s">
        <v>829</v>
      </c>
      <c r="N133" s="141" t="s">
        <v>565</v>
      </c>
      <c r="O133" s="38">
        <v>30</v>
      </c>
      <c r="P133" s="38">
        <v>9</v>
      </c>
      <c r="Q133" s="38">
        <v>20</v>
      </c>
      <c r="R133" s="38">
        <v>9</v>
      </c>
      <c r="S133" s="38">
        <v>20</v>
      </c>
      <c r="T133" s="38">
        <v>0</v>
      </c>
      <c r="U133" s="38">
        <v>8</v>
      </c>
      <c r="V133" s="38">
        <v>15</v>
      </c>
      <c r="W133" s="38" t="s">
        <v>421</v>
      </c>
      <c r="X133" s="38" t="s">
        <v>421</v>
      </c>
      <c r="Y133" s="38" t="s">
        <v>421</v>
      </c>
    </row>
    <row r="134" spans="9:25" ht="13.8" customHeight="1" x14ac:dyDescent="0.3">
      <c r="I134" s="15" t="s">
        <v>283</v>
      </c>
      <c r="K134" s="391"/>
      <c r="L134" s="99" t="s">
        <v>830</v>
      </c>
      <c r="N134" s="141" t="s">
        <v>566</v>
      </c>
      <c r="O134" s="38">
        <v>30</v>
      </c>
      <c r="P134" s="38">
        <v>9</v>
      </c>
      <c r="Q134" s="38">
        <v>20</v>
      </c>
      <c r="R134" s="38">
        <v>9</v>
      </c>
      <c r="S134" s="38">
        <v>20</v>
      </c>
      <c r="T134" s="38">
        <v>0</v>
      </c>
      <c r="U134" s="38">
        <v>8</v>
      </c>
      <c r="V134" s="38">
        <v>15</v>
      </c>
      <c r="W134" s="38" t="s">
        <v>421</v>
      </c>
      <c r="X134" s="38" t="s">
        <v>421</v>
      </c>
      <c r="Y134" s="38" t="s">
        <v>421</v>
      </c>
    </row>
    <row r="135" spans="9:25" ht="13.8" customHeight="1" x14ac:dyDescent="0.3">
      <c r="I135" s="15" t="s">
        <v>284</v>
      </c>
      <c r="K135" s="391"/>
      <c r="L135" s="99" t="s">
        <v>831</v>
      </c>
      <c r="N135" s="141" t="s">
        <v>567</v>
      </c>
      <c r="O135" s="38">
        <v>30</v>
      </c>
      <c r="P135" s="38">
        <v>9</v>
      </c>
      <c r="Q135" s="38">
        <v>20</v>
      </c>
      <c r="R135" s="38">
        <v>9</v>
      </c>
      <c r="S135" s="38">
        <v>20</v>
      </c>
      <c r="T135" s="38">
        <v>0</v>
      </c>
      <c r="U135" s="38">
        <v>8</v>
      </c>
      <c r="V135" s="38">
        <v>15</v>
      </c>
      <c r="W135" s="38" t="s">
        <v>421</v>
      </c>
      <c r="X135" s="38" t="s">
        <v>421</v>
      </c>
      <c r="Y135" s="38" t="s">
        <v>421</v>
      </c>
    </row>
    <row r="136" spans="9:25" ht="13.8" customHeight="1" x14ac:dyDescent="0.3">
      <c r="I136" s="15" t="s">
        <v>217</v>
      </c>
      <c r="K136" s="391" t="s">
        <v>832</v>
      </c>
      <c r="L136" s="99" t="s">
        <v>728</v>
      </c>
      <c r="N136" s="141" t="s">
        <v>568</v>
      </c>
      <c r="O136" s="38">
        <v>30</v>
      </c>
      <c r="P136" s="38">
        <v>9</v>
      </c>
      <c r="Q136" s="38">
        <v>25</v>
      </c>
      <c r="R136" s="38">
        <v>9</v>
      </c>
      <c r="S136" s="38">
        <v>25</v>
      </c>
      <c r="T136" s="38">
        <v>0</v>
      </c>
      <c r="U136" s="38">
        <v>8</v>
      </c>
      <c r="V136" s="38">
        <v>15</v>
      </c>
      <c r="W136" s="38" t="s">
        <v>421</v>
      </c>
      <c r="X136" s="38" t="s">
        <v>421</v>
      </c>
      <c r="Y136" s="38" t="s">
        <v>421</v>
      </c>
    </row>
    <row r="137" spans="9:25" ht="13.8" customHeight="1" x14ac:dyDescent="0.3">
      <c r="I137" s="15" t="s">
        <v>201</v>
      </c>
      <c r="K137" s="391"/>
      <c r="L137" s="99" t="s">
        <v>734</v>
      </c>
      <c r="N137" s="141" t="s">
        <v>569</v>
      </c>
      <c r="O137" s="38">
        <v>30</v>
      </c>
      <c r="P137" s="38">
        <v>10</v>
      </c>
      <c r="Q137" s="38">
        <v>15</v>
      </c>
      <c r="R137" s="38">
        <v>10</v>
      </c>
      <c r="S137" s="38">
        <v>15</v>
      </c>
      <c r="T137" s="38">
        <v>0</v>
      </c>
      <c r="U137" s="38">
        <v>8</v>
      </c>
      <c r="V137" s="38">
        <v>15</v>
      </c>
      <c r="W137" s="38" t="s">
        <v>421</v>
      </c>
      <c r="X137" s="38" t="s">
        <v>421</v>
      </c>
      <c r="Y137" s="38" t="s">
        <v>421</v>
      </c>
    </row>
    <row r="138" spans="9:25" ht="13.8" customHeight="1" x14ac:dyDescent="0.3">
      <c r="I138" s="15" t="s">
        <v>202</v>
      </c>
      <c r="K138" s="391"/>
      <c r="L138" s="99" t="s">
        <v>833</v>
      </c>
      <c r="N138" s="141" t="s">
        <v>570</v>
      </c>
      <c r="O138" s="38">
        <v>30</v>
      </c>
      <c r="P138" s="38">
        <v>10</v>
      </c>
      <c r="Q138" s="38">
        <v>15</v>
      </c>
      <c r="R138" s="38">
        <v>10</v>
      </c>
      <c r="S138" s="38">
        <v>15</v>
      </c>
      <c r="T138" s="38">
        <v>0</v>
      </c>
      <c r="U138" s="38">
        <v>8</v>
      </c>
      <c r="V138" s="38">
        <v>15</v>
      </c>
      <c r="W138" s="38" t="s">
        <v>421</v>
      </c>
      <c r="X138" s="38" t="s">
        <v>421</v>
      </c>
      <c r="Y138" s="38" t="s">
        <v>421</v>
      </c>
    </row>
    <row r="139" spans="9:25" ht="13.8" customHeight="1" x14ac:dyDescent="0.3">
      <c r="I139" s="15" t="s">
        <v>203</v>
      </c>
      <c r="K139" s="391"/>
      <c r="L139" s="99" t="s">
        <v>745</v>
      </c>
      <c r="N139" s="141" t="s">
        <v>571</v>
      </c>
      <c r="O139" s="38">
        <v>30</v>
      </c>
      <c r="P139" s="38">
        <v>10</v>
      </c>
      <c r="Q139" s="38">
        <v>20</v>
      </c>
      <c r="R139" s="38">
        <v>10</v>
      </c>
      <c r="S139" s="38">
        <v>20</v>
      </c>
      <c r="T139" s="38">
        <v>0</v>
      </c>
      <c r="U139" s="38">
        <v>8</v>
      </c>
      <c r="V139" s="38">
        <v>15</v>
      </c>
      <c r="W139" s="38" t="s">
        <v>421</v>
      </c>
      <c r="X139" s="38" t="s">
        <v>421</v>
      </c>
      <c r="Y139" s="38" t="s">
        <v>421</v>
      </c>
    </row>
    <row r="140" spans="9:25" ht="13.8" customHeight="1" x14ac:dyDescent="0.3">
      <c r="I140" s="15" t="s">
        <v>208</v>
      </c>
      <c r="K140" s="391"/>
      <c r="L140" s="99" t="s">
        <v>751</v>
      </c>
      <c r="N140" s="141" t="s">
        <v>572</v>
      </c>
      <c r="O140" s="38">
        <v>30</v>
      </c>
      <c r="P140" s="38">
        <v>10</v>
      </c>
      <c r="Q140" s="38">
        <v>20</v>
      </c>
      <c r="R140" s="38">
        <v>10</v>
      </c>
      <c r="S140" s="38">
        <v>20</v>
      </c>
      <c r="T140" s="38">
        <v>0</v>
      </c>
      <c r="U140" s="38">
        <v>8</v>
      </c>
      <c r="V140" s="38">
        <v>15</v>
      </c>
      <c r="W140" s="38" t="s">
        <v>421</v>
      </c>
      <c r="X140" s="38" t="s">
        <v>421</v>
      </c>
      <c r="Y140" s="38" t="s">
        <v>421</v>
      </c>
    </row>
    <row r="141" spans="9:25" ht="13.8" customHeight="1" x14ac:dyDescent="0.3">
      <c r="I141" s="15" t="s">
        <v>285</v>
      </c>
      <c r="K141" s="43" t="s">
        <v>834</v>
      </c>
      <c r="L141" s="99" t="s">
        <v>834</v>
      </c>
      <c r="N141" s="141" t="s">
        <v>573</v>
      </c>
      <c r="O141" s="38">
        <v>30</v>
      </c>
      <c r="P141" s="38">
        <v>10</v>
      </c>
      <c r="Q141" s="38">
        <v>25</v>
      </c>
      <c r="R141" s="38">
        <v>10</v>
      </c>
      <c r="S141" s="38">
        <v>25</v>
      </c>
      <c r="T141" s="38">
        <v>0</v>
      </c>
      <c r="U141" s="38">
        <v>8</v>
      </c>
      <c r="V141" s="38">
        <v>15</v>
      </c>
      <c r="W141" s="38" t="s">
        <v>421</v>
      </c>
      <c r="X141" s="38" t="s">
        <v>421</v>
      </c>
      <c r="Y141" s="38" t="s">
        <v>421</v>
      </c>
    </row>
    <row r="142" spans="9:25" ht="13.8" customHeight="1" x14ac:dyDescent="0.3">
      <c r="I142" s="15" t="s">
        <v>286</v>
      </c>
      <c r="K142" s="43" t="s">
        <v>835</v>
      </c>
      <c r="L142" s="99" t="s">
        <v>836</v>
      </c>
      <c r="N142" s="141" t="s">
        <v>574</v>
      </c>
      <c r="O142" s="38">
        <v>30</v>
      </c>
      <c r="P142" s="38">
        <v>10</v>
      </c>
      <c r="Q142" s="38">
        <v>25</v>
      </c>
      <c r="R142" s="38">
        <v>10</v>
      </c>
      <c r="S142" s="38">
        <v>25</v>
      </c>
      <c r="T142" s="38">
        <v>0</v>
      </c>
      <c r="U142" s="38">
        <v>8</v>
      </c>
      <c r="V142" s="38">
        <v>15</v>
      </c>
      <c r="W142" s="38" t="s">
        <v>421</v>
      </c>
      <c r="X142" s="38" t="s">
        <v>421</v>
      </c>
      <c r="Y142" s="38" t="s">
        <v>421</v>
      </c>
    </row>
    <row r="143" spans="9:25" x14ac:dyDescent="0.3">
      <c r="N143" s="141" t="s">
        <v>575</v>
      </c>
      <c r="O143" s="38">
        <v>30</v>
      </c>
      <c r="P143" s="38">
        <v>10</v>
      </c>
      <c r="Q143" s="38">
        <v>20</v>
      </c>
      <c r="R143" s="38">
        <v>10</v>
      </c>
      <c r="S143" s="38">
        <v>20</v>
      </c>
      <c r="T143" s="38">
        <v>0</v>
      </c>
      <c r="U143" s="38">
        <v>8</v>
      </c>
      <c r="V143" s="38">
        <v>20</v>
      </c>
      <c r="W143" s="38" t="s">
        <v>421</v>
      </c>
      <c r="X143" s="38" t="s">
        <v>421</v>
      </c>
      <c r="Y143" s="38" t="s">
        <v>421</v>
      </c>
    </row>
    <row r="144" spans="9:25" x14ac:dyDescent="0.3">
      <c r="N144" s="141" t="s">
        <v>576</v>
      </c>
      <c r="O144" s="38">
        <v>30</v>
      </c>
      <c r="P144" s="38">
        <v>10</v>
      </c>
      <c r="Q144" s="38">
        <v>25</v>
      </c>
      <c r="R144" s="38">
        <v>10</v>
      </c>
      <c r="S144" s="38">
        <v>25</v>
      </c>
      <c r="T144" s="38">
        <v>0</v>
      </c>
      <c r="U144" s="38">
        <v>8</v>
      </c>
      <c r="V144" s="38">
        <v>20</v>
      </c>
      <c r="W144" s="38" t="s">
        <v>421</v>
      </c>
      <c r="X144" s="38" t="s">
        <v>421</v>
      </c>
      <c r="Y144" s="38" t="s">
        <v>421</v>
      </c>
    </row>
    <row r="145" spans="14:25" x14ac:dyDescent="0.3">
      <c r="N145" s="141" t="s">
        <v>577</v>
      </c>
      <c r="O145" s="38">
        <v>30</v>
      </c>
      <c r="P145" s="38">
        <v>10</v>
      </c>
      <c r="Q145" s="38">
        <v>25</v>
      </c>
      <c r="R145" s="38">
        <v>10</v>
      </c>
      <c r="S145" s="38">
        <v>25</v>
      </c>
      <c r="T145" s="38">
        <v>0</v>
      </c>
      <c r="U145" s="38">
        <v>8</v>
      </c>
      <c r="V145" s="38">
        <v>20</v>
      </c>
      <c r="W145" s="38" t="s">
        <v>421</v>
      </c>
      <c r="X145" s="38" t="s">
        <v>421</v>
      </c>
      <c r="Y145" s="38" t="s">
        <v>421</v>
      </c>
    </row>
    <row r="146" spans="14:25" x14ac:dyDescent="0.3">
      <c r="N146" s="141" t="s">
        <v>578</v>
      </c>
      <c r="O146" s="38">
        <v>30</v>
      </c>
      <c r="P146" s="38">
        <v>10</v>
      </c>
      <c r="Q146" s="38">
        <v>30</v>
      </c>
      <c r="R146" s="38">
        <v>10</v>
      </c>
      <c r="S146" s="38">
        <v>15</v>
      </c>
      <c r="T146" s="38">
        <v>15</v>
      </c>
      <c r="U146" s="38">
        <v>8</v>
      </c>
      <c r="V146" s="38">
        <v>20</v>
      </c>
      <c r="W146" s="38" t="s">
        <v>421</v>
      </c>
      <c r="X146" s="38" t="s">
        <v>421</v>
      </c>
      <c r="Y146" s="38" t="s">
        <v>421</v>
      </c>
    </row>
    <row r="147" spans="14:25" x14ac:dyDescent="0.3">
      <c r="N147" s="141" t="s">
        <v>579</v>
      </c>
      <c r="O147" s="38">
        <v>30</v>
      </c>
      <c r="P147" s="38">
        <v>10</v>
      </c>
      <c r="Q147" s="38">
        <v>30</v>
      </c>
      <c r="R147" s="38">
        <v>10</v>
      </c>
      <c r="S147" s="38">
        <v>15</v>
      </c>
      <c r="T147" s="38">
        <v>20</v>
      </c>
      <c r="U147" s="38">
        <v>8</v>
      </c>
      <c r="V147" s="38">
        <v>20</v>
      </c>
      <c r="W147" s="38" t="s">
        <v>421</v>
      </c>
      <c r="X147" s="38" t="s">
        <v>421</v>
      </c>
      <c r="Y147" s="38" t="s">
        <v>421</v>
      </c>
    </row>
    <row r="148" spans="14:25" x14ac:dyDescent="0.3">
      <c r="N148" s="141" t="s">
        <v>580</v>
      </c>
      <c r="O148" s="38">
        <v>30</v>
      </c>
      <c r="P148" s="38" t="s">
        <v>421</v>
      </c>
      <c r="Q148" s="38" t="s">
        <v>421</v>
      </c>
      <c r="R148" s="38">
        <v>10</v>
      </c>
      <c r="S148" s="38">
        <v>20</v>
      </c>
      <c r="T148" s="38">
        <v>20</v>
      </c>
      <c r="U148" s="38">
        <v>8</v>
      </c>
      <c r="V148" s="38">
        <v>20</v>
      </c>
      <c r="W148" s="38" t="s">
        <v>421</v>
      </c>
      <c r="X148" s="38" t="s">
        <v>421</v>
      </c>
      <c r="Y148" s="38" t="s">
        <v>421</v>
      </c>
    </row>
    <row r="149" spans="14:25" x14ac:dyDescent="0.3">
      <c r="N149" s="141" t="s">
        <v>581</v>
      </c>
      <c r="O149" s="38" t="s">
        <v>421</v>
      </c>
      <c r="P149" s="38">
        <v>10</v>
      </c>
      <c r="Q149" s="38">
        <v>30</v>
      </c>
      <c r="R149" s="38">
        <v>10</v>
      </c>
      <c r="S149" s="38">
        <v>15</v>
      </c>
      <c r="T149" s="38">
        <v>20</v>
      </c>
      <c r="U149" s="38">
        <v>8</v>
      </c>
      <c r="V149" s="38">
        <v>25</v>
      </c>
      <c r="W149" s="38">
        <v>9</v>
      </c>
      <c r="X149" s="38">
        <v>20</v>
      </c>
      <c r="Y149" s="142">
        <v>20</v>
      </c>
    </row>
    <row r="150" spans="14:25" x14ac:dyDescent="0.3">
      <c r="N150" s="141" t="s">
        <v>582</v>
      </c>
      <c r="O150" s="38" t="s">
        <v>421</v>
      </c>
      <c r="P150" s="38">
        <v>10</v>
      </c>
      <c r="Q150" s="38">
        <v>30</v>
      </c>
      <c r="R150" s="38">
        <v>10</v>
      </c>
      <c r="S150" s="38">
        <v>15</v>
      </c>
      <c r="T150" s="38">
        <v>25</v>
      </c>
      <c r="U150" s="38">
        <v>8</v>
      </c>
      <c r="V150" s="38">
        <v>25</v>
      </c>
      <c r="W150" s="38">
        <v>9</v>
      </c>
      <c r="X150" s="38">
        <v>20</v>
      </c>
      <c r="Y150" s="142">
        <v>20</v>
      </c>
    </row>
    <row r="151" spans="14:25" x14ac:dyDescent="0.3">
      <c r="N151" s="141" t="s">
        <v>583</v>
      </c>
      <c r="O151" s="38" t="s">
        <v>421</v>
      </c>
      <c r="P151" s="38" t="s">
        <v>421</v>
      </c>
      <c r="Q151" s="38" t="s">
        <v>421</v>
      </c>
      <c r="R151" s="38">
        <v>10</v>
      </c>
      <c r="S151" s="38">
        <v>20</v>
      </c>
      <c r="T151" s="38">
        <v>20</v>
      </c>
      <c r="U151" s="38">
        <v>8</v>
      </c>
      <c r="V151" s="38">
        <v>25</v>
      </c>
      <c r="W151" s="38">
        <v>9</v>
      </c>
      <c r="X151" s="38">
        <v>20</v>
      </c>
      <c r="Y151" s="142">
        <v>20</v>
      </c>
    </row>
    <row r="152" spans="14:25" x14ac:dyDescent="0.3">
      <c r="N152" s="141" t="s">
        <v>584</v>
      </c>
      <c r="O152" s="38" t="s">
        <v>421</v>
      </c>
      <c r="P152" s="38" t="s">
        <v>421</v>
      </c>
      <c r="Q152" s="38" t="s">
        <v>421</v>
      </c>
      <c r="R152" s="38">
        <v>10</v>
      </c>
      <c r="S152" s="38">
        <v>20</v>
      </c>
      <c r="T152" s="38">
        <v>25</v>
      </c>
      <c r="U152" s="38">
        <v>8</v>
      </c>
      <c r="V152" s="38">
        <v>25</v>
      </c>
      <c r="W152" s="38">
        <v>9</v>
      </c>
      <c r="X152" s="38">
        <v>20</v>
      </c>
      <c r="Y152" s="142">
        <v>20</v>
      </c>
    </row>
    <row r="153" spans="14:25" x14ac:dyDescent="0.3">
      <c r="N153" s="141" t="s">
        <v>585</v>
      </c>
      <c r="O153" s="38" t="s">
        <v>421</v>
      </c>
      <c r="P153" s="38" t="s">
        <v>421</v>
      </c>
      <c r="Q153" s="38" t="s">
        <v>421</v>
      </c>
      <c r="R153" s="38">
        <v>10</v>
      </c>
      <c r="S153" s="38">
        <v>25</v>
      </c>
      <c r="T153" s="38">
        <v>30</v>
      </c>
      <c r="U153" s="38">
        <v>8</v>
      </c>
      <c r="V153" s="38">
        <v>25</v>
      </c>
      <c r="W153" s="38">
        <v>9</v>
      </c>
      <c r="X153" s="38">
        <v>25</v>
      </c>
      <c r="Y153" s="142">
        <v>20</v>
      </c>
    </row>
    <row r="154" spans="14:25" x14ac:dyDescent="0.3">
      <c r="N154" s="141" t="s">
        <v>586</v>
      </c>
      <c r="O154" s="38" t="s">
        <v>421</v>
      </c>
      <c r="P154" s="38" t="s">
        <v>421</v>
      </c>
      <c r="Q154" s="38" t="s">
        <v>421</v>
      </c>
      <c r="R154" s="38">
        <v>10</v>
      </c>
      <c r="S154" s="38">
        <v>30</v>
      </c>
      <c r="T154" s="38">
        <v>30</v>
      </c>
      <c r="U154" s="38">
        <v>8</v>
      </c>
      <c r="V154" s="38">
        <v>25</v>
      </c>
      <c r="W154" s="38">
        <v>9</v>
      </c>
      <c r="X154" s="38">
        <v>30</v>
      </c>
      <c r="Y154" s="142">
        <v>20</v>
      </c>
    </row>
    <row r="155" spans="14:25" x14ac:dyDescent="0.3">
      <c r="N155" s="141" t="s">
        <v>587</v>
      </c>
      <c r="O155" s="38" t="s">
        <v>421</v>
      </c>
      <c r="P155" s="38" t="s">
        <v>421</v>
      </c>
      <c r="Q155" s="38" t="s">
        <v>421</v>
      </c>
      <c r="R155" s="38">
        <v>10</v>
      </c>
      <c r="S155" s="38">
        <v>20</v>
      </c>
      <c r="T155" s="38">
        <v>20</v>
      </c>
      <c r="U155" s="38">
        <v>8</v>
      </c>
      <c r="V155" s="38">
        <v>30</v>
      </c>
      <c r="W155" s="38">
        <v>10</v>
      </c>
      <c r="X155" s="38">
        <v>20</v>
      </c>
      <c r="Y155" s="142">
        <v>20</v>
      </c>
    </row>
    <row r="156" spans="14:25" x14ac:dyDescent="0.3">
      <c r="N156" s="141" t="s">
        <v>588</v>
      </c>
      <c r="O156" s="38" t="s">
        <v>421</v>
      </c>
      <c r="P156" s="38" t="s">
        <v>421</v>
      </c>
      <c r="Q156" s="38" t="s">
        <v>421</v>
      </c>
      <c r="R156" s="38">
        <v>10</v>
      </c>
      <c r="S156" s="38">
        <v>20</v>
      </c>
      <c r="T156" s="38">
        <v>25</v>
      </c>
      <c r="U156" s="38">
        <v>8</v>
      </c>
      <c r="V156" s="38">
        <v>30</v>
      </c>
      <c r="W156" s="38">
        <v>10</v>
      </c>
      <c r="X156" s="38">
        <v>20</v>
      </c>
      <c r="Y156" s="142">
        <v>20</v>
      </c>
    </row>
    <row r="157" spans="14:25" x14ac:dyDescent="0.3">
      <c r="N157" s="141" t="s">
        <v>589</v>
      </c>
      <c r="O157" s="38" t="s">
        <v>421</v>
      </c>
      <c r="P157" s="38" t="s">
        <v>421</v>
      </c>
      <c r="Q157" s="38" t="s">
        <v>421</v>
      </c>
      <c r="R157" s="38">
        <v>10</v>
      </c>
      <c r="S157" s="38">
        <v>20</v>
      </c>
      <c r="T157" s="38">
        <v>25</v>
      </c>
      <c r="U157" s="38">
        <v>8</v>
      </c>
      <c r="V157" s="38">
        <v>30</v>
      </c>
      <c r="W157" s="38">
        <v>10</v>
      </c>
      <c r="X157" s="38">
        <v>20</v>
      </c>
      <c r="Y157" s="142">
        <v>20</v>
      </c>
    </row>
    <row r="158" spans="14:25" x14ac:dyDescent="0.3">
      <c r="N158" s="141" t="s">
        <v>590</v>
      </c>
      <c r="O158" s="38" t="s">
        <v>421</v>
      </c>
      <c r="P158" s="38" t="s">
        <v>421</v>
      </c>
      <c r="Q158" s="38" t="s">
        <v>421</v>
      </c>
      <c r="R158" s="38">
        <v>10</v>
      </c>
      <c r="S158" s="38">
        <v>25</v>
      </c>
      <c r="T158" s="38">
        <v>25</v>
      </c>
      <c r="U158" s="38">
        <v>8</v>
      </c>
      <c r="V158" s="38">
        <v>30</v>
      </c>
      <c r="W158" s="38">
        <v>10</v>
      </c>
      <c r="X158" s="38">
        <v>25</v>
      </c>
      <c r="Y158" s="142">
        <v>20</v>
      </c>
    </row>
    <row r="159" spans="14:25" x14ac:dyDescent="0.3">
      <c r="N159" s="141" t="s">
        <v>591</v>
      </c>
      <c r="O159" s="38" t="s">
        <v>421</v>
      </c>
      <c r="P159" s="38" t="s">
        <v>421</v>
      </c>
      <c r="Q159" s="38" t="s">
        <v>421</v>
      </c>
      <c r="R159" s="38">
        <v>10</v>
      </c>
      <c r="S159" s="38">
        <v>25</v>
      </c>
      <c r="T159" s="38">
        <v>30</v>
      </c>
      <c r="U159" s="38">
        <v>8</v>
      </c>
      <c r="V159" s="38">
        <v>30</v>
      </c>
      <c r="W159" s="38">
        <v>10</v>
      </c>
      <c r="X159" s="38">
        <v>25</v>
      </c>
      <c r="Y159" s="142">
        <v>20</v>
      </c>
    </row>
    <row r="160" spans="14:25" x14ac:dyDescent="0.3">
      <c r="N160" s="141" t="s">
        <v>592</v>
      </c>
      <c r="O160" s="38" t="s">
        <v>421</v>
      </c>
      <c r="P160" s="38" t="s">
        <v>421</v>
      </c>
      <c r="Q160" s="38" t="s">
        <v>421</v>
      </c>
      <c r="R160" s="38" t="s">
        <v>421</v>
      </c>
      <c r="S160" s="38" t="s">
        <v>421</v>
      </c>
      <c r="T160" s="38" t="s">
        <v>421</v>
      </c>
      <c r="U160" s="38">
        <v>8</v>
      </c>
      <c r="V160" s="38">
        <v>30</v>
      </c>
      <c r="W160" s="38">
        <v>10</v>
      </c>
      <c r="X160" s="38">
        <v>30</v>
      </c>
      <c r="Y160" s="142">
        <v>20</v>
      </c>
    </row>
    <row r="161" spans="14:25" x14ac:dyDescent="0.3">
      <c r="N161" s="141" t="s">
        <v>593</v>
      </c>
      <c r="O161" s="38" t="s">
        <v>421</v>
      </c>
      <c r="P161" s="38" t="s">
        <v>421</v>
      </c>
      <c r="Q161" s="38" t="s">
        <v>421</v>
      </c>
      <c r="R161" s="38">
        <v>10</v>
      </c>
      <c r="S161" s="38">
        <v>20</v>
      </c>
      <c r="T161" s="38">
        <v>25</v>
      </c>
      <c r="U161" s="38">
        <v>8</v>
      </c>
      <c r="V161" s="38">
        <v>30</v>
      </c>
      <c r="W161" s="38">
        <v>10</v>
      </c>
      <c r="X161" s="38">
        <v>25</v>
      </c>
      <c r="Y161" s="142">
        <v>20</v>
      </c>
    </row>
    <row r="162" spans="14:25" x14ac:dyDescent="0.3">
      <c r="N162" s="141" t="s">
        <v>594</v>
      </c>
      <c r="O162" s="38" t="s">
        <v>421</v>
      </c>
      <c r="P162" s="38" t="s">
        <v>421</v>
      </c>
      <c r="Q162" s="38" t="s">
        <v>421</v>
      </c>
      <c r="R162" s="38">
        <v>10</v>
      </c>
      <c r="S162" s="38">
        <v>20</v>
      </c>
      <c r="T162" s="38">
        <v>30</v>
      </c>
      <c r="U162" s="38">
        <v>8</v>
      </c>
      <c r="V162" s="38">
        <v>30</v>
      </c>
      <c r="W162" s="38">
        <v>10</v>
      </c>
      <c r="X162" s="38">
        <v>25</v>
      </c>
      <c r="Y162" s="142">
        <v>20</v>
      </c>
    </row>
    <row r="163" spans="14:25" x14ac:dyDescent="0.3">
      <c r="N163" s="141" t="s">
        <v>595</v>
      </c>
      <c r="O163" s="38" t="s">
        <v>421</v>
      </c>
      <c r="P163" s="38" t="s">
        <v>421</v>
      </c>
      <c r="Q163" s="38" t="s">
        <v>421</v>
      </c>
      <c r="R163" s="38">
        <v>10</v>
      </c>
      <c r="S163" s="38">
        <v>25</v>
      </c>
      <c r="T163" s="38">
        <v>30</v>
      </c>
      <c r="U163" s="38">
        <v>8</v>
      </c>
      <c r="V163" s="38">
        <v>30</v>
      </c>
      <c r="W163" s="38">
        <v>10</v>
      </c>
      <c r="X163" s="38">
        <v>30</v>
      </c>
      <c r="Y163" s="142">
        <v>20</v>
      </c>
    </row>
    <row r="164" spans="14:25" x14ac:dyDescent="0.3">
      <c r="N164" s="141" t="s">
        <v>596</v>
      </c>
      <c r="O164" s="38" t="s">
        <v>421</v>
      </c>
      <c r="P164" s="38" t="s">
        <v>421</v>
      </c>
      <c r="Q164" s="38" t="s">
        <v>421</v>
      </c>
      <c r="R164" s="38">
        <v>10</v>
      </c>
      <c r="S164" s="38">
        <v>30</v>
      </c>
      <c r="T164" s="38">
        <v>30</v>
      </c>
      <c r="U164" s="38">
        <v>8</v>
      </c>
      <c r="V164" s="38">
        <v>30</v>
      </c>
      <c r="W164" s="38">
        <v>10</v>
      </c>
      <c r="X164" s="38">
        <v>30</v>
      </c>
      <c r="Y164" s="142">
        <v>20</v>
      </c>
    </row>
    <row r="165" spans="14:25" x14ac:dyDescent="0.3">
      <c r="N165" s="141" t="s">
        <v>597</v>
      </c>
      <c r="O165" s="38" t="s">
        <v>421</v>
      </c>
      <c r="P165" s="38" t="s">
        <v>421</v>
      </c>
      <c r="Q165" s="38" t="s">
        <v>421</v>
      </c>
      <c r="R165" s="38" t="s">
        <v>421</v>
      </c>
      <c r="S165" s="38" t="s">
        <v>421</v>
      </c>
      <c r="T165" s="38" t="s">
        <v>421</v>
      </c>
      <c r="U165" s="38">
        <v>8</v>
      </c>
      <c r="V165" s="38">
        <v>30</v>
      </c>
      <c r="W165" s="38">
        <v>10</v>
      </c>
      <c r="X165" s="38">
        <v>35</v>
      </c>
      <c r="Y165" s="142">
        <v>20</v>
      </c>
    </row>
    <row r="166" spans="14:25" x14ac:dyDescent="0.3">
      <c r="N166" s="141" t="s">
        <v>598</v>
      </c>
      <c r="O166" s="38" t="s">
        <v>421</v>
      </c>
      <c r="P166" s="38" t="s">
        <v>421</v>
      </c>
      <c r="Q166" s="38" t="s">
        <v>421</v>
      </c>
      <c r="R166" s="38" t="s">
        <v>421</v>
      </c>
      <c r="S166" s="38" t="s">
        <v>421</v>
      </c>
      <c r="T166" s="38" t="s">
        <v>421</v>
      </c>
      <c r="U166" s="38">
        <v>8</v>
      </c>
      <c r="V166" s="38">
        <v>30</v>
      </c>
      <c r="W166" s="38" t="s">
        <v>421</v>
      </c>
      <c r="X166" s="38" t="s">
        <v>421</v>
      </c>
      <c r="Y166" s="142" t="s">
        <v>421</v>
      </c>
    </row>
    <row r="167" spans="14:25" x14ac:dyDescent="0.3">
      <c r="N167" s="141" t="s">
        <v>599</v>
      </c>
      <c r="O167" s="38">
        <v>30</v>
      </c>
      <c r="P167" s="38">
        <v>10</v>
      </c>
      <c r="Q167" s="38">
        <v>20</v>
      </c>
      <c r="R167" s="38">
        <v>10</v>
      </c>
      <c r="S167" s="38">
        <v>20</v>
      </c>
      <c r="T167" s="38">
        <v>0</v>
      </c>
      <c r="U167" s="38">
        <v>8</v>
      </c>
      <c r="V167" s="38">
        <v>20</v>
      </c>
      <c r="W167" s="38">
        <v>9</v>
      </c>
      <c r="X167" s="38">
        <v>20</v>
      </c>
      <c r="Y167" s="142">
        <v>20</v>
      </c>
    </row>
    <row r="168" spans="14:25" x14ac:dyDescent="0.3">
      <c r="N168" s="141" t="s">
        <v>600</v>
      </c>
      <c r="O168" s="38">
        <v>30</v>
      </c>
      <c r="P168" s="38">
        <v>10</v>
      </c>
      <c r="Q168" s="38">
        <v>25</v>
      </c>
      <c r="R168" s="38">
        <v>10</v>
      </c>
      <c r="S168" s="38">
        <v>25</v>
      </c>
      <c r="T168" s="38">
        <v>0</v>
      </c>
      <c r="U168" s="38">
        <v>8</v>
      </c>
      <c r="V168" s="38">
        <v>20</v>
      </c>
      <c r="W168" s="38">
        <v>9</v>
      </c>
      <c r="X168" s="38">
        <v>20</v>
      </c>
      <c r="Y168" s="142">
        <v>20</v>
      </c>
    </row>
    <row r="169" spans="14:25" x14ac:dyDescent="0.3">
      <c r="N169" s="141" t="s">
        <v>601</v>
      </c>
      <c r="O169" s="38">
        <v>30</v>
      </c>
      <c r="P169" s="38">
        <v>10</v>
      </c>
      <c r="Q169" s="38">
        <v>25</v>
      </c>
      <c r="R169" s="38">
        <v>10</v>
      </c>
      <c r="S169" s="38">
        <v>25</v>
      </c>
      <c r="T169" s="38">
        <v>0</v>
      </c>
      <c r="U169" s="38">
        <v>8</v>
      </c>
      <c r="V169" s="38">
        <v>20</v>
      </c>
      <c r="W169" s="38">
        <v>9</v>
      </c>
      <c r="X169" s="38">
        <v>20</v>
      </c>
      <c r="Y169" s="142">
        <v>20</v>
      </c>
    </row>
    <row r="170" spans="14:25" x14ac:dyDescent="0.3">
      <c r="N170" s="141" t="s">
        <v>602</v>
      </c>
      <c r="O170" s="38">
        <v>30</v>
      </c>
      <c r="P170" s="38">
        <v>10</v>
      </c>
      <c r="Q170" s="38">
        <v>30</v>
      </c>
      <c r="R170" s="38">
        <v>10</v>
      </c>
      <c r="S170" s="38">
        <v>30</v>
      </c>
      <c r="T170" s="38">
        <v>0</v>
      </c>
      <c r="U170" s="38">
        <v>8</v>
      </c>
      <c r="V170" s="38">
        <v>20</v>
      </c>
      <c r="W170" s="38">
        <v>9</v>
      </c>
      <c r="X170" s="38">
        <v>20</v>
      </c>
      <c r="Y170" s="142">
        <v>20</v>
      </c>
    </row>
    <row r="171" spans="14:25" x14ac:dyDescent="0.3">
      <c r="N171" s="141" t="s">
        <v>603</v>
      </c>
      <c r="O171" s="38">
        <v>30</v>
      </c>
      <c r="P171" s="38">
        <v>10</v>
      </c>
      <c r="Q171" s="38">
        <v>30</v>
      </c>
      <c r="R171" s="38">
        <v>10</v>
      </c>
      <c r="S171" s="38">
        <v>15</v>
      </c>
      <c r="T171" s="38">
        <v>20</v>
      </c>
      <c r="U171" s="38">
        <v>8</v>
      </c>
      <c r="V171" s="38">
        <v>20</v>
      </c>
      <c r="W171" s="38">
        <v>9</v>
      </c>
      <c r="X171" s="38">
        <v>25</v>
      </c>
      <c r="Y171" s="142">
        <v>20</v>
      </c>
    </row>
    <row r="172" spans="14:25" x14ac:dyDescent="0.3">
      <c r="N172" s="141" t="s">
        <v>604</v>
      </c>
      <c r="O172" s="38">
        <v>30</v>
      </c>
      <c r="P172" s="38" t="s">
        <v>421</v>
      </c>
      <c r="Q172" s="38" t="s">
        <v>421</v>
      </c>
      <c r="R172" s="38">
        <v>10</v>
      </c>
      <c r="S172" s="38">
        <v>15</v>
      </c>
      <c r="T172" s="38">
        <v>25</v>
      </c>
      <c r="U172" s="38">
        <v>8</v>
      </c>
      <c r="V172" s="38">
        <v>20</v>
      </c>
      <c r="W172" s="38">
        <v>9</v>
      </c>
      <c r="X172" s="38">
        <v>30</v>
      </c>
      <c r="Y172" s="142">
        <v>20</v>
      </c>
    </row>
    <row r="173" spans="14:25" x14ac:dyDescent="0.3">
      <c r="N173" s="141" t="s">
        <v>605</v>
      </c>
      <c r="O173" s="38">
        <v>30</v>
      </c>
      <c r="P173" s="38">
        <v>10</v>
      </c>
      <c r="Q173" s="38">
        <v>25</v>
      </c>
      <c r="R173" s="38">
        <v>10</v>
      </c>
      <c r="S173" s="38">
        <v>25</v>
      </c>
      <c r="T173" s="38">
        <v>0</v>
      </c>
      <c r="U173" s="38">
        <v>8</v>
      </c>
      <c r="V173" s="38">
        <v>20</v>
      </c>
      <c r="W173" s="38">
        <v>10</v>
      </c>
      <c r="X173" s="38">
        <v>20</v>
      </c>
      <c r="Y173" s="142">
        <v>20</v>
      </c>
    </row>
    <row r="174" spans="14:25" x14ac:dyDescent="0.3">
      <c r="N174" s="141" t="s">
        <v>606</v>
      </c>
      <c r="O174" s="38">
        <v>30</v>
      </c>
      <c r="P174" s="38">
        <v>10</v>
      </c>
      <c r="Q174" s="38">
        <v>30</v>
      </c>
      <c r="R174" s="38">
        <v>10</v>
      </c>
      <c r="S174" s="38">
        <v>30</v>
      </c>
      <c r="T174" s="38">
        <v>0</v>
      </c>
      <c r="U174" s="38">
        <v>8</v>
      </c>
      <c r="V174" s="38">
        <v>20</v>
      </c>
      <c r="W174" s="38">
        <v>10</v>
      </c>
      <c r="X174" s="38">
        <v>20</v>
      </c>
      <c r="Y174" s="142">
        <v>20</v>
      </c>
    </row>
    <row r="175" spans="14:25" x14ac:dyDescent="0.3">
      <c r="N175" s="141" t="s">
        <v>607</v>
      </c>
      <c r="O175" s="38">
        <v>30</v>
      </c>
      <c r="P175" s="38">
        <v>10</v>
      </c>
      <c r="Q175" s="38">
        <v>30</v>
      </c>
      <c r="R175" s="38">
        <v>10</v>
      </c>
      <c r="S175" s="38">
        <v>15</v>
      </c>
      <c r="T175" s="38">
        <v>20</v>
      </c>
      <c r="U175" s="38">
        <v>8</v>
      </c>
      <c r="V175" s="38">
        <v>20</v>
      </c>
      <c r="W175" s="38">
        <v>10</v>
      </c>
      <c r="X175" s="38">
        <v>20</v>
      </c>
      <c r="Y175" s="142">
        <v>20</v>
      </c>
    </row>
    <row r="176" spans="14:25" x14ac:dyDescent="0.3">
      <c r="N176" s="141" t="s">
        <v>608</v>
      </c>
      <c r="O176" s="38">
        <v>30</v>
      </c>
      <c r="P176" s="38">
        <v>10</v>
      </c>
      <c r="Q176" s="38">
        <v>30</v>
      </c>
      <c r="R176" s="38">
        <v>10</v>
      </c>
      <c r="S176" s="38">
        <v>15</v>
      </c>
      <c r="T176" s="38">
        <v>25</v>
      </c>
      <c r="U176" s="38">
        <v>8</v>
      </c>
      <c r="V176" s="38">
        <v>20</v>
      </c>
      <c r="W176" s="38">
        <v>10</v>
      </c>
      <c r="X176" s="38">
        <v>25</v>
      </c>
      <c r="Y176" s="142">
        <v>20</v>
      </c>
    </row>
    <row r="177" spans="14:25" x14ac:dyDescent="0.3">
      <c r="N177" s="141" t="s">
        <v>609</v>
      </c>
      <c r="O177" s="38">
        <v>30</v>
      </c>
      <c r="P177" s="38" t="s">
        <v>421</v>
      </c>
      <c r="Q177" s="38" t="s">
        <v>421</v>
      </c>
      <c r="R177" s="38">
        <v>10</v>
      </c>
      <c r="S177" s="38">
        <v>20</v>
      </c>
      <c r="T177" s="38">
        <v>25</v>
      </c>
      <c r="U177" s="38">
        <v>8</v>
      </c>
      <c r="V177" s="38">
        <v>20</v>
      </c>
      <c r="W177" s="38">
        <v>10</v>
      </c>
      <c r="X177" s="38">
        <v>25</v>
      </c>
      <c r="Y177" s="142">
        <v>20</v>
      </c>
    </row>
    <row r="178" spans="14:25" x14ac:dyDescent="0.3">
      <c r="N178" s="141" t="s">
        <v>610</v>
      </c>
      <c r="O178" s="38">
        <v>30</v>
      </c>
      <c r="P178" s="38" t="s">
        <v>421</v>
      </c>
      <c r="Q178" s="38" t="s">
        <v>421</v>
      </c>
      <c r="R178" s="38">
        <v>10</v>
      </c>
      <c r="S178" s="38">
        <v>20</v>
      </c>
      <c r="T178" s="38">
        <v>30</v>
      </c>
      <c r="U178" s="38">
        <v>8</v>
      </c>
      <c r="V178" s="38">
        <v>20</v>
      </c>
      <c r="W178" s="38">
        <v>10</v>
      </c>
      <c r="X178" s="38">
        <v>30</v>
      </c>
      <c r="Y178" s="142">
        <v>20</v>
      </c>
    </row>
    <row r="179" spans="14:25" x14ac:dyDescent="0.3">
      <c r="N179" s="141" t="s">
        <v>611</v>
      </c>
      <c r="O179" s="38">
        <v>30</v>
      </c>
      <c r="P179" s="38">
        <v>10</v>
      </c>
      <c r="Q179" s="38">
        <v>30</v>
      </c>
      <c r="R179" s="38">
        <v>10</v>
      </c>
      <c r="S179" s="38">
        <v>15</v>
      </c>
      <c r="T179" s="38">
        <v>20</v>
      </c>
      <c r="U179" s="38">
        <v>8</v>
      </c>
      <c r="V179" s="38">
        <v>25</v>
      </c>
      <c r="W179" s="38">
        <v>10</v>
      </c>
      <c r="X179" s="38">
        <v>25</v>
      </c>
      <c r="Y179" s="142">
        <v>20</v>
      </c>
    </row>
    <row r="180" spans="14:25" x14ac:dyDescent="0.3">
      <c r="N180" s="141" t="s">
        <v>612</v>
      </c>
      <c r="O180" s="38">
        <v>30</v>
      </c>
      <c r="P180" s="38">
        <v>10</v>
      </c>
      <c r="Q180" s="38">
        <v>30</v>
      </c>
      <c r="R180" s="38">
        <v>10</v>
      </c>
      <c r="S180" s="38">
        <v>15</v>
      </c>
      <c r="T180" s="38">
        <v>20</v>
      </c>
      <c r="U180" s="38">
        <v>8</v>
      </c>
      <c r="V180" s="38">
        <v>25</v>
      </c>
      <c r="W180" s="38">
        <v>10</v>
      </c>
      <c r="X180" s="38">
        <v>25</v>
      </c>
      <c r="Y180" s="142">
        <v>20</v>
      </c>
    </row>
    <row r="181" spans="14:25" x14ac:dyDescent="0.3">
      <c r="N181" s="141" t="s">
        <v>613</v>
      </c>
      <c r="O181" s="38">
        <v>30</v>
      </c>
      <c r="P181" s="38" t="s">
        <v>421</v>
      </c>
      <c r="Q181" s="38" t="s">
        <v>421</v>
      </c>
      <c r="R181" s="38">
        <v>10</v>
      </c>
      <c r="S181" s="38">
        <v>20</v>
      </c>
      <c r="T181" s="38">
        <v>20</v>
      </c>
      <c r="U181" s="38">
        <v>8</v>
      </c>
      <c r="V181" s="38">
        <v>25</v>
      </c>
      <c r="W181" s="38">
        <v>10</v>
      </c>
      <c r="X181" s="38">
        <v>30</v>
      </c>
      <c r="Y181" s="142">
        <v>20</v>
      </c>
    </row>
    <row r="182" spans="14:25" x14ac:dyDescent="0.3">
      <c r="N182" s="141" t="s">
        <v>614</v>
      </c>
      <c r="O182" s="38">
        <v>30</v>
      </c>
      <c r="P182" s="38" t="s">
        <v>421</v>
      </c>
      <c r="Q182" s="38" t="s">
        <v>421</v>
      </c>
      <c r="R182" s="38">
        <v>10</v>
      </c>
      <c r="S182" s="38">
        <v>20</v>
      </c>
      <c r="T182" s="38">
        <v>25</v>
      </c>
      <c r="U182" s="38">
        <v>8</v>
      </c>
      <c r="V182" s="38">
        <v>25</v>
      </c>
      <c r="W182" s="38">
        <v>10</v>
      </c>
      <c r="X182" s="38">
        <v>30</v>
      </c>
      <c r="Y182" s="142">
        <v>20</v>
      </c>
    </row>
    <row r="183" spans="14:25" x14ac:dyDescent="0.3">
      <c r="N183" s="141" t="s">
        <v>615</v>
      </c>
      <c r="O183" s="38">
        <v>30</v>
      </c>
      <c r="P183" s="38" t="s">
        <v>421</v>
      </c>
      <c r="Q183" s="38" t="s">
        <v>421</v>
      </c>
      <c r="R183" s="38">
        <v>10</v>
      </c>
      <c r="S183" s="38">
        <v>25</v>
      </c>
      <c r="T183" s="38">
        <v>30</v>
      </c>
      <c r="U183" s="38">
        <v>8</v>
      </c>
      <c r="V183" s="38">
        <v>25</v>
      </c>
      <c r="W183" s="38">
        <v>10</v>
      </c>
      <c r="X183" s="38">
        <v>35</v>
      </c>
      <c r="Y183" s="142">
        <v>20</v>
      </c>
    </row>
    <row r="184" spans="14:25" x14ac:dyDescent="0.3">
      <c r="N184" s="141" t="s">
        <v>616</v>
      </c>
      <c r="O184" s="38">
        <v>30</v>
      </c>
      <c r="P184" s="38" t="s">
        <v>421</v>
      </c>
      <c r="Q184" s="38" t="s">
        <v>421</v>
      </c>
      <c r="R184" s="38">
        <v>10</v>
      </c>
      <c r="S184" s="38">
        <v>30</v>
      </c>
      <c r="T184" s="38">
        <v>30</v>
      </c>
      <c r="U184" s="38">
        <v>8</v>
      </c>
      <c r="V184" s="38">
        <v>25</v>
      </c>
      <c r="W184" s="38" t="s">
        <v>421</v>
      </c>
      <c r="X184" s="38" t="s">
        <v>421</v>
      </c>
      <c r="Y184" s="142" t="s">
        <v>421</v>
      </c>
    </row>
    <row r="185" spans="14:25" x14ac:dyDescent="0.3">
      <c r="N185" s="141" t="s">
        <v>617</v>
      </c>
      <c r="O185" s="38">
        <v>30</v>
      </c>
      <c r="P185" s="38">
        <v>10</v>
      </c>
      <c r="Q185" s="38">
        <v>20</v>
      </c>
      <c r="R185" s="38">
        <v>10</v>
      </c>
      <c r="S185" s="38">
        <v>20</v>
      </c>
      <c r="T185" s="38">
        <v>0</v>
      </c>
      <c r="U185" s="38">
        <v>8</v>
      </c>
      <c r="V185" s="38">
        <v>15</v>
      </c>
      <c r="W185" s="38" t="s">
        <v>421</v>
      </c>
      <c r="X185" s="38" t="s">
        <v>421</v>
      </c>
      <c r="Y185" s="142" t="s">
        <v>421</v>
      </c>
    </row>
    <row r="186" spans="14:25" x14ac:dyDescent="0.3">
      <c r="N186" s="141" t="s">
        <v>618</v>
      </c>
      <c r="O186" s="38">
        <v>30</v>
      </c>
      <c r="P186" s="38">
        <v>10</v>
      </c>
      <c r="Q186" s="38">
        <v>20</v>
      </c>
      <c r="R186" s="38">
        <v>10</v>
      </c>
      <c r="S186" s="38">
        <v>20</v>
      </c>
      <c r="T186" s="38">
        <v>0</v>
      </c>
      <c r="U186" s="38">
        <v>8</v>
      </c>
      <c r="V186" s="38">
        <v>15</v>
      </c>
      <c r="W186" s="38" t="s">
        <v>421</v>
      </c>
      <c r="X186" s="38" t="s">
        <v>421</v>
      </c>
      <c r="Y186" s="142" t="s">
        <v>421</v>
      </c>
    </row>
    <row r="187" spans="14:25" x14ac:dyDescent="0.3">
      <c r="N187" s="141" t="s">
        <v>619</v>
      </c>
      <c r="O187" s="38">
        <v>30</v>
      </c>
      <c r="P187" s="38">
        <v>10</v>
      </c>
      <c r="Q187" s="38">
        <v>20</v>
      </c>
      <c r="R187" s="38">
        <v>10</v>
      </c>
      <c r="S187" s="38">
        <v>20</v>
      </c>
      <c r="T187" s="38">
        <v>0</v>
      </c>
      <c r="U187" s="38">
        <v>8</v>
      </c>
      <c r="V187" s="38">
        <v>15</v>
      </c>
      <c r="W187" s="38" t="s">
        <v>421</v>
      </c>
      <c r="X187" s="38" t="s">
        <v>421</v>
      </c>
      <c r="Y187" s="142" t="s">
        <v>421</v>
      </c>
    </row>
    <row r="188" spans="14:25" x14ac:dyDescent="0.3">
      <c r="N188" s="141" t="s">
        <v>620</v>
      </c>
      <c r="O188" s="38">
        <v>30</v>
      </c>
      <c r="P188" s="38">
        <v>10</v>
      </c>
      <c r="Q188" s="38">
        <v>25</v>
      </c>
      <c r="R188" s="38">
        <v>10</v>
      </c>
      <c r="S188" s="38">
        <v>25</v>
      </c>
      <c r="T188" s="38">
        <v>0</v>
      </c>
      <c r="U188" s="38">
        <v>8</v>
      </c>
      <c r="V188" s="38">
        <v>15</v>
      </c>
      <c r="W188" s="38" t="s">
        <v>421</v>
      </c>
      <c r="X188" s="38" t="s">
        <v>421</v>
      </c>
      <c r="Y188" s="142" t="s">
        <v>421</v>
      </c>
    </row>
    <row r="189" spans="14:25" x14ac:dyDescent="0.3">
      <c r="N189" s="141" t="s">
        <v>621</v>
      </c>
      <c r="O189" s="38">
        <v>30</v>
      </c>
      <c r="P189" s="38">
        <v>10</v>
      </c>
      <c r="Q189" s="38">
        <v>25</v>
      </c>
      <c r="R189" s="38">
        <v>10</v>
      </c>
      <c r="S189" s="38">
        <v>25</v>
      </c>
      <c r="T189" s="38">
        <v>0</v>
      </c>
      <c r="U189" s="38">
        <v>8</v>
      </c>
      <c r="V189" s="38">
        <v>15</v>
      </c>
      <c r="W189" s="38" t="s">
        <v>421</v>
      </c>
      <c r="X189" s="38" t="s">
        <v>421</v>
      </c>
      <c r="Y189" s="142" t="s">
        <v>421</v>
      </c>
    </row>
    <row r="190" spans="14:25" x14ac:dyDescent="0.3">
      <c r="N190" s="141" t="s">
        <v>622</v>
      </c>
      <c r="O190" s="38">
        <v>30</v>
      </c>
      <c r="P190" s="38">
        <v>10</v>
      </c>
      <c r="Q190" s="38">
        <v>30</v>
      </c>
      <c r="R190" s="38">
        <v>10</v>
      </c>
      <c r="S190" s="38">
        <v>15</v>
      </c>
      <c r="T190" s="38">
        <v>20</v>
      </c>
      <c r="U190" s="38">
        <v>8</v>
      </c>
      <c r="V190" s="38">
        <v>15</v>
      </c>
      <c r="W190" s="38" t="s">
        <v>421</v>
      </c>
      <c r="X190" s="38" t="s">
        <v>421</v>
      </c>
      <c r="Y190" s="142" t="s">
        <v>421</v>
      </c>
    </row>
    <row r="191" spans="14:25" x14ac:dyDescent="0.3">
      <c r="N191" s="141" t="s">
        <v>623</v>
      </c>
      <c r="O191" s="38">
        <v>30</v>
      </c>
      <c r="P191" s="38">
        <v>10</v>
      </c>
      <c r="Q191" s="38">
        <v>20</v>
      </c>
      <c r="R191" s="38">
        <v>10</v>
      </c>
      <c r="S191" s="38">
        <v>20</v>
      </c>
      <c r="T191" s="38">
        <v>0</v>
      </c>
      <c r="U191" s="38">
        <v>8</v>
      </c>
      <c r="V191" s="38">
        <v>20</v>
      </c>
      <c r="W191" s="38" t="s">
        <v>421</v>
      </c>
      <c r="X191" s="38" t="s">
        <v>421</v>
      </c>
      <c r="Y191" s="142" t="s">
        <v>421</v>
      </c>
    </row>
    <row r="192" spans="14:25" x14ac:dyDescent="0.3">
      <c r="N192" s="141" t="s">
        <v>624</v>
      </c>
      <c r="O192" s="38">
        <v>30</v>
      </c>
      <c r="P192" s="38">
        <v>10</v>
      </c>
      <c r="Q192" s="38">
        <v>25</v>
      </c>
      <c r="R192" s="38">
        <v>10</v>
      </c>
      <c r="S192" s="38">
        <v>25</v>
      </c>
      <c r="T192" s="38">
        <v>0</v>
      </c>
      <c r="U192" s="38">
        <v>8</v>
      </c>
      <c r="V192" s="38">
        <v>20</v>
      </c>
      <c r="W192" s="38" t="s">
        <v>421</v>
      </c>
      <c r="X192" s="38" t="s">
        <v>421</v>
      </c>
      <c r="Y192" s="142" t="s">
        <v>421</v>
      </c>
    </row>
    <row r="193" spans="14:25" x14ac:dyDescent="0.3">
      <c r="N193" s="141" t="s">
        <v>625</v>
      </c>
      <c r="O193" s="38">
        <v>30</v>
      </c>
      <c r="P193" s="38">
        <v>10</v>
      </c>
      <c r="Q193" s="38">
        <v>25</v>
      </c>
      <c r="R193" s="38">
        <v>10</v>
      </c>
      <c r="S193" s="38">
        <v>25</v>
      </c>
      <c r="T193" s="38">
        <v>0</v>
      </c>
      <c r="U193" s="38">
        <v>8</v>
      </c>
      <c r="V193" s="38">
        <v>20</v>
      </c>
      <c r="W193" s="38" t="s">
        <v>421</v>
      </c>
      <c r="X193" s="38" t="s">
        <v>421</v>
      </c>
      <c r="Y193" s="142" t="s">
        <v>421</v>
      </c>
    </row>
    <row r="194" spans="14:25" x14ac:dyDescent="0.3">
      <c r="N194" s="141" t="s">
        <v>626</v>
      </c>
      <c r="O194" s="38">
        <v>30</v>
      </c>
      <c r="P194" s="38">
        <v>10</v>
      </c>
      <c r="Q194" s="38">
        <v>30</v>
      </c>
      <c r="R194" s="38">
        <v>10</v>
      </c>
      <c r="S194" s="38">
        <v>15</v>
      </c>
      <c r="T194" s="38">
        <v>15</v>
      </c>
      <c r="U194" s="38">
        <v>8</v>
      </c>
      <c r="V194" s="38">
        <v>20</v>
      </c>
      <c r="W194" s="38" t="s">
        <v>421</v>
      </c>
      <c r="X194" s="38" t="s">
        <v>421</v>
      </c>
      <c r="Y194" s="142" t="s">
        <v>421</v>
      </c>
    </row>
    <row r="195" spans="14:25" x14ac:dyDescent="0.3">
      <c r="N195" s="141" t="s">
        <v>627</v>
      </c>
      <c r="O195" s="38">
        <v>30</v>
      </c>
      <c r="P195" s="38">
        <v>10</v>
      </c>
      <c r="Q195" s="38">
        <v>30</v>
      </c>
      <c r="R195" s="38">
        <v>10</v>
      </c>
      <c r="S195" s="38">
        <v>15</v>
      </c>
      <c r="T195" s="38">
        <v>20</v>
      </c>
      <c r="U195" s="38">
        <v>8</v>
      </c>
      <c r="V195" s="38">
        <v>20</v>
      </c>
      <c r="W195" s="38" t="s">
        <v>421</v>
      </c>
      <c r="X195" s="38" t="s">
        <v>421</v>
      </c>
      <c r="Y195" s="142" t="s">
        <v>421</v>
      </c>
    </row>
    <row r="196" spans="14:25" x14ac:dyDescent="0.3">
      <c r="N196" s="141" t="s">
        <v>628</v>
      </c>
      <c r="O196" s="38">
        <v>30</v>
      </c>
      <c r="P196" s="38" t="s">
        <v>421</v>
      </c>
      <c r="Q196" s="38" t="s">
        <v>421</v>
      </c>
      <c r="R196" s="38">
        <v>10</v>
      </c>
      <c r="S196" s="38">
        <v>20</v>
      </c>
      <c r="T196" s="38">
        <v>25</v>
      </c>
      <c r="U196" s="38">
        <v>8</v>
      </c>
      <c r="V196" s="38">
        <v>20</v>
      </c>
      <c r="W196" s="38">
        <v>10</v>
      </c>
      <c r="X196" s="38">
        <v>35</v>
      </c>
      <c r="Y196" s="142">
        <v>25</v>
      </c>
    </row>
    <row r="197" spans="14:25" x14ac:dyDescent="0.3">
      <c r="N197" s="141" t="s">
        <v>629</v>
      </c>
      <c r="O197" s="38">
        <v>30</v>
      </c>
      <c r="P197" s="38">
        <v>10</v>
      </c>
      <c r="Q197" s="38">
        <v>25</v>
      </c>
      <c r="R197" s="38">
        <v>10</v>
      </c>
      <c r="S197" s="38">
        <v>25</v>
      </c>
      <c r="T197" s="38">
        <v>0</v>
      </c>
      <c r="U197" s="38">
        <v>8</v>
      </c>
      <c r="V197" s="38">
        <v>20</v>
      </c>
      <c r="W197" s="38" t="s">
        <v>421</v>
      </c>
      <c r="X197" s="38" t="s">
        <v>421</v>
      </c>
      <c r="Y197" s="142" t="s">
        <v>421</v>
      </c>
    </row>
    <row r="198" spans="14:25" x14ac:dyDescent="0.3">
      <c r="N198" s="141" t="s">
        <v>630</v>
      </c>
      <c r="O198" s="38">
        <v>30</v>
      </c>
      <c r="P198" s="38">
        <v>10</v>
      </c>
      <c r="Q198" s="38">
        <v>30</v>
      </c>
      <c r="R198" s="38">
        <v>10</v>
      </c>
      <c r="S198" s="38">
        <v>15</v>
      </c>
      <c r="T198" s="38">
        <v>15</v>
      </c>
      <c r="U198" s="38">
        <v>8</v>
      </c>
      <c r="V198" s="38">
        <v>20</v>
      </c>
      <c r="W198" s="38" t="s">
        <v>421</v>
      </c>
      <c r="X198" s="38" t="s">
        <v>421</v>
      </c>
      <c r="Y198" s="142" t="s">
        <v>421</v>
      </c>
    </row>
    <row r="199" spans="14:25" x14ac:dyDescent="0.3">
      <c r="N199" s="141" t="s">
        <v>631</v>
      </c>
      <c r="O199" s="38">
        <v>30</v>
      </c>
      <c r="P199" s="38">
        <v>10</v>
      </c>
      <c r="Q199" s="38">
        <v>30</v>
      </c>
      <c r="R199" s="38">
        <v>10</v>
      </c>
      <c r="S199" s="38">
        <v>15</v>
      </c>
      <c r="T199" s="38">
        <v>20</v>
      </c>
      <c r="U199" s="38">
        <v>8</v>
      </c>
      <c r="V199" s="38">
        <v>20</v>
      </c>
      <c r="W199" s="38" t="s">
        <v>421</v>
      </c>
      <c r="X199" s="38" t="s">
        <v>421</v>
      </c>
      <c r="Y199" s="142" t="s">
        <v>421</v>
      </c>
    </row>
    <row r="200" spans="14:25" x14ac:dyDescent="0.3">
      <c r="N200" s="141" t="s">
        <v>632</v>
      </c>
      <c r="O200" s="38">
        <v>30</v>
      </c>
      <c r="P200" s="38" t="s">
        <v>421</v>
      </c>
      <c r="Q200" s="38" t="s">
        <v>421</v>
      </c>
      <c r="R200" s="38">
        <v>10</v>
      </c>
      <c r="S200" s="38">
        <v>15</v>
      </c>
      <c r="T200" s="38">
        <v>25</v>
      </c>
      <c r="U200" s="38">
        <v>8</v>
      </c>
      <c r="V200" s="38">
        <v>20</v>
      </c>
      <c r="W200" s="38">
        <v>10</v>
      </c>
      <c r="X200" s="38">
        <v>35</v>
      </c>
      <c r="Y200" s="142">
        <v>25</v>
      </c>
    </row>
    <row r="201" spans="14:25" x14ac:dyDescent="0.3">
      <c r="N201" s="141" t="s">
        <v>633</v>
      </c>
      <c r="O201" s="38">
        <v>30</v>
      </c>
      <c r="P201" s="38" t="s">
        <v>421</v>
      </c>
      <c r="Q201" s="38" t="s">
        <v>421</v>
      </c>
      <c r="R201" s="38">
        <v>10</v>
      </c>
      <c r="S201" s="38">
        <v>20</v>
      </c>
      <c r="T201" s="38">
        <v>25</v>
      </c>
      <c r="U201" s="38">
        <v>8</v>
      </c>
      <c r="V201" s="38">
        <v>20</v>
      </c>
      <c r="W201" s="38" t="s">
        <v>421</v>
      </c>
      <c r="X201" s="38" t="s">
        <v>421</v>
      </c>
      <c r="Y201" s="142" t="s">
        <v>421</v>
      </c>
    </row>
    <row r="202" spans="14:25" x14ac:dyDescent="0.3">
      <c r="N202" s="141" t="s">
        <v>634</v>
      </c>
      <c r="O202" s="38">
        <v>30</v>
      </c>
      <c r="P202" s="38" t="s">
        <v>421</v>
      </c>
      <c r="Q202" s="38" t="s">
        <v>421</v>
      </c>
      <c r="R202" s="38">
        <v>10</v>
      </c>
      <c r="S202" s="38">
        <v>25</v>
      </c>
      <c r="T202" s="38">
        <v>30</v>
      </c>
      <c r="U202" s="38">
        <v>8</v>
      </c>
      <c r="V202" s="38">
        <v>20</v>
      </c>
      <c r="W202" s="38" t="s">
        <v>421</v>
      </c>
      <c r="X202" s="38" t="s">
        <v>421</v>
      </c>
      <c r="Y202" s="142" t="s">
        <v>421</v>
      </c>
    </row>
    <row r="203" spans="14:25" x14ac:dyDescent="0.3">
      <c r="N203" s="141" t="s">
        <v>635</v>
      </c>
      <c r="O203" s="38">
        <v>30</v>
      </c>
      <c r="P203" s="38">
        <v>10</v>
      </c>
      <c r="Q203" s="38">
        <v>15</v>
      </c>
      <c r="R203" s="38">
        <v>10</v>
      </c>
      <c r="S203" s="38">
        <v>15</v>
      </c>
      <c r="T203" s="38">
        <v>0</v>
      </c>
      <c r="U203" s="38">
        <v>8</v>
      </c>
      <c r="V203" s="38">
        <v>15</v>
      </c>
      <c r="W203" s="38" t="s">
        <v>421</v>
      </c>
      <c r="X203" s="38" t="s">
        <v>421</v>
      </c>
      <c r="Y203" s="142" t="s">
        <v>421</v>
      </c>
    </row>
    <row r="204" spans="14:25" x14ac:dyDescent="0.3">
      <c r="N204" s="141" t="s">
        <v>636</v>
      </c>
      <c r="O204" s="38">
        <v>30</v>
      </c>
      <c r="P204" s="38">
        <v>10</v>
      </c>
      <c r="Q204" s="38">
        <v>15</v>
      </c>
      <c r="R204" s="38">
        <v>10</v>
      </c>
      <c r="S204" s="38">
        <v>15</v>
      </c>
      <c r="T204" s="38">
        <v>0</v>
      </c>
      <c r="U204" s="38">
        <v>8</v>
      </c>
      <c r="V204" s="38">
        <v>15</v>
      </c>
      <c r="W204" s="38" t="s">
        <v>421</v>
      </c>
      <c r="X204" s="38" t="s">
        <v>421</v>
      </c>
      <c r="Y204" s="142" t="s">
        <v>421</v>
      </c>
    </row>
    <row r="205" spans="14:25" x14ac:dyDescent="0.3">
      <c r="N205" s="141" t="s">
        <v>637</v>
      </c>
      <c r="O205" s="38">
        <v>30</v>
      </c>
      <c r="P205" s="38">
        <v>10</v>
      </c>
      <c r="Q205" s="38">
        <v>20</v>
      </c>
      <c r="R205" s="38">
        <v>10</v>
      </c>
      <c r="S205" s="38">
        <v>20</v>
      </c>
      <c r="T205" s="38">
        <v>0</v>
      </c>
      <c r="U205" s="38">
        <v>8</v>
      </c>
      <c r="V205" s="38">
        <v>15</v>
      </c>
      <c r="W205" s="38" t="s">
        <v>421</v>
      </c>
      <c r="X205" s="38" t="s">
        <v>421</v>
      </c>
      <c r="Y205" s="142" t="s">
        <v>421</v>
      </c>
    </row>
    <row r="206" spans="14:25" x14ac:dyDescent="0.3">
      <c r="N206" s="141" t="s">
        <v>638</v>
      </c>
      <c r="O206" s="38">
        <v>30</v>
      </c>
      <c r="P206" s="38">
        <v>10</v>
      </c>
      <c r="Q206" s="38">
        <v>20</v>
      </c>
      <c r="R206" s="38">
        <v>10</v>
      </c>
      <c r="S206" s="38">
        <v>20</v>
      </c>
      <c r="T206" s="38">
        <v>0</v>
      </c>
      <c r="U206" s="38">
        <v>8</v>
      </c>
      <c r="V206" s="38">
        <v>15</v>
      </c>
      <c r="W206" s="38" t="s">
        <v>421</v>
      </c>
      <c r="X206" s="38" t="s">
        <v>421</v>
      </c>
      <c r="Y206" s="142" t="s">
        <v>421</v>
      </c>
    </row>
    <row r="207" spans="14:25" x14ac:dyDescent="0.3">
      <c r="N207" s="141" t="s">
        <v>639</v>
      </c>
      <c r="O207" s="38">
        <v>30</v>
      </c>
      <c r="P207" s="38">
        <v>10</v>
      </c>
      <c r="Q207" s="38">
        <v>25</v>
      </c>
      <c r="R207" s="38">
        <v>10</v>
      </c>
      <c r="S207" s="38">
        <v>25</v>
      </c>
      <c r="T207" s="38">
        <v>0</v>
      </c>
      <c r="U207" s="38">
        <v>8</v>
      </c>
      <c r="V207" s="38">
        <v>15</v>
      </c>
      <c r="W207" s="38" t="s">
        <v>421</v>
      </c>
      <c r="X207" s="38" t="s">
        <v>421</v>
      </c>
      <c r="Y207" s="142" t="s">
        <v>421</v>
      </c>
    </row>
    <row r="208" spans="14:25" x14ac:dyDescent="0.3">
      <c r="N208" s="141" t="s">
        <v>640</v>
      </c>
      <c r="O208" s="38">
        <v>30</v>
      </c>
      <c r="P208" s="38">
        <v>10</v>
      </c>
      <c r="Q208" s="38">
        <v>25</v>
      </c>
      <c r="R208" s="38">
        <v>10</v>
      </c>
      <c r="S208" s="38">
        <v>25</v>
      </c>
      <c r="T208" s="38">
        <v>0</v>
      </c>
      <c r="U208" s="38">
        <v>8</v>
      </c>
      <c r="V208" s="38">
        <v>15</v>
      </c>
      <c r="W208" s="38" t="s">
        <v>421</v>
      </c>
      <c r="X208" s="38" t="s">
        <v>421</v>
      </c>
      <c r="Y208" s="142" t="s">
        <v>421</v>
      </c>
    </row>
    <row r="209" spans="14:25" x14ac:dyDescent="0.3">
      <c r="N209" s="141" t="s">
        <v>641</v>
      </c>
      <c r="O209" s="38">
        <v>30</v>
      </c>
      <c r="P209" s="38">
        <v>10</v>
      </c>
      <c r="Q209" s="38">
        <v>20</v>
      </c>
      <c r="R209" s="38">
        <v>10</v>
      </c>
      <c r="S209" s="38">
        <v>20</v>
      </c>
      <c r="T209" s="38">
        <v>0</v>
      </c>
      <c r="U209" s="38">
        <v>8</v>
      </c>
      <c r="V209" s="38">
        <v>15</v>
      </c>
      <c r="W209" s="38" t="s">
        <v>421</v>
      </c>
      <c r="X209" s="38" t="s">
        <v>421</v>
      </c>
      <c r="Y209" s="142" t="s">
        <v>421</v>
      </c>
    </row>
    <row r="210" spans="14:25" x14ac:dyDescent="0.3">
      <c r="N210" s="141" t="s">
        <v>642</v>
      </c>
      <c r="O210" s="38">
        <v>30</v>
      </c>
      <c r="P210" s="38">
        <v>10</v>
      </c>
      <c r="Q210" s="38">
        <v>20</v>
      </c>
      <c r="R210" s="38">
        <v>10</v>
      </c>
      <c r="S210" s="38">
        <v>20</v>
      </c>
      <c r="T210" s="38">
        <v>0</v>
      </c>
      <c r="U210" s="38">
        <v>8</v>
      </c>
      <c r="V210" s="38">
        <v>15</v>
      </c>
      <c r="W210" s="38" t="s">
        <v>421</v>
      </c>
      <c r="X210" s="38" t="s">
        <v>421</v>
      </c>
      <c r="Y210" s="142" t="s">
        <v>421</v>
      </c>
    </row>
    <row r="211" spans="14:25" x14ac:dyDescent="0.3">
      <c r="N211" s="141" t="s">
        <v>643</v>
      </c>
      <c r="O211" s="38">
        <v>30</v>
      </c>
      <c r="P211" s="38">
        <v>10</v>
      </c>
      <c r="Q211" s="38">
        <v>25</v>
      </c>
      <c r="R211" s="38">
        <v>10</v>
      </c>
      <c r="S211" s="38">
        <v>25</v>
      </c>
      <c r="T211" s="38">
        <v>0</v>
      </c>
      <c r="U211" s="38">
        <v>8</v>
      </c>
      <c r="V211" s="38">
        <v>15</v>
      </c>
      <c r="W211" s="38" t="s">
        <v>421</v>
      </c>
      <c r="X211" s="38" t="s">
        <v>421</v>
      </c>
      <c r="Y211" s="142" t="s">
        <v>421</v>
      </c>
    </row>
    <row r="212" spans="14:25" x14ac:dyDescent="0.3">
      <c r="N212" s="141" t="s">
        <v>644</v>
      </c>
      <c r="O212" s="38">
        <v>30</v>
      </c>
      <c r="P212" s="38">
        <v>10</v>
      </c>
      <c r="Q212" s="38">
        <v>25</v>
      </c>
      <c r="R212" s="38">
        <v>10</v>
      </c>
      <c r="S212" s="38">
        <v>25</v>
      </c>
      <c r="T212" s="38">
        <v>0</v>
      </c>
      <c r="U212" s="38">
        <v>8</v>
      </c>
      <c r="V212" s="38">
        <v>15</v>
      </c>
      <c r="W212" s="38" t="s">
        <v>421</v>
      </c>
      <c r="X212" s="38" t="s">
        <v>421</v>
      </c>
      <c r="Y212" s="142" t="s">
        <v>421</v>
      </c>
    </row>
    <row r="213" spans="14:25" x14ac:dyDescent="0.3">
      <c r="N213" s="141" t="s">
        <v>645</v>
      </c>
      <c r="O213" s="38">
        <v>30</v>
      </c>
      <c r="P213" s="38">
        <v>10</v>
      </c>
      <c r="Q213" s="38">
        <v>30</v>
      </c>
      <c r="R213" s="38">
        <v>10</v>
      </c>
      <c r="S213" s="38">
        <v>15</v>
      </c>
      <c r="T213" s="38">
        <v>15</v>
      </c>
      <c r="U213" s="38">
        <v>8</v>
      </c>
      <c r="V213" s="38">
        <v>15</v>
      </c>
      <c r="W213" s="38" t="s">
        <v>421</v>
      </c>
      <c r="X213" s="38" t="s">
        <v>421</v>
      </c>
      <c r="Y213" s="142" t="s">
        <v>421</v>
      </c>
    </row>
    <row r="214" spans="14:25" x14ac:dyDescent="0.3">
      <c r="N214" s="141" t="s">
        <v>646</v>
      </c>
      <c r="O214" s="38">
        <v>30</v>
      </c>
      <c r="P214" s="38">
        <v>10</v>
      </c>
      <c r="Q214" s="38">
        <v>30</v>
      </c>
      <c r="R214" s="38">
        <v>10</v>
      </c>
      <c r="S214" s="38">
        <v>15</v>
      </c>
      <c r="T214" s="38">
        <v>20</v>
      </c>
      <c r="U214" s="38">
        <v>8</v>
      </c>
      <c r="V214" s="38">
        <v>15</v>
      </c>
      <c r="W214" s="38" t="s">
        <v>421</v>
      </c>
      <c r="X214" s="38" t="s">
        <v>421</v>
      </c>
      <c r="Y214" s="142" t="s">
        <v>421</v>
      </c>
    </row>
    <row r="215" spans="14:25" x14ac:dyDescent="0.3">
      <c r="N215" s="141" t="s">
        <v>647</v>
      </c>
      <c r="O215" s="38">
        <v>30</v>
      </c>
      <c r="P215" s="38">
        <v>10</v>
      </c>
      <c r="Q215" s="38">
        <v>25</v>
      </c>
      <c r="R215" s="38">
        <v>10</v>
      </c>
      <c r="S215" s="38">
        <v>25</v>
      </c>
      <c r="T215" s="38">
        <v>0</v>
      </c>
      <c r="U215" s="38">
        <v>8</v>
      </c>
      <c r="V215" s="38">
        <v>20</v>
      </c>
      <c r="W215" s="38" t="s">
        <v>421</v>
      </c>
      <c r="X215" s="38" t="s">
        <v>421</v>
      </c>
      <c r="Y215" s="142" t="s">
        <v>421</v>
      </c>
    </row>
    <row r="216" spans="14:25" x14ac:dyDescent="0.3">
      <c r="N216" s="141" t="s">
        <v>648</v>
      </c>
      <c r="O216" s="38">
        <v>30</v>
      </c>
      <c r="P216" s="38">
        <v>10</v>
      </c>
      <c r="Q216" s="38">
        <v>25</v>
      </c>
      <c r="R216" s="38">
        <v>10</v>
      </c>
      <c r="S216" s="38">
        <v>25</v>
      </c>
      <c r="T216" s="38">
        <v>0</v>
      </c>
      <c r="U216" s="38">
        <v>8</v>
      </c>
      <c r="V216" s="38">
        <v>20</v>
      </c>
      <c r="W216" s="38" t="s">
        <v>421</v>
      </c>
      <c r="X216" s="38" t="s">
        <v>421</v>
      </c>
      <c r="Y216" s="142" t="s">
        <v>421</v>
      </c>
    </row>
    <row r="217" spans="14:25" x14ac:dyDescent="0.3">
      <c r="N217" s="141" t="s">
        <v>649</v>
      </c>
      <c r="O217" s="38">
        <v>30</v>
      </c>
      <c r="P217" s="38">
        <v>10</v>
      </c>
      <c r="Q217" s="38">
        <v>30</v>
      </c>
      <c r="R217" s="38">
        <v>10</v>
      </c>
      <c r="S217" s="38">
        <v>15</v>
      </c>
      <c r="T217" s="38">
        <v>15</v>
      </c>
      <c r="U217" s="38">
        <v>8</v>
      </c>
      <c r="V217" s="38">
        <v>20</v>
      </c>
      <c r="W217" s="38" t="s">
        <v>421</v>
      </c>
      <c r="X217" s="38" t="s">
        <v>421</v>
      </c>
      <c r="Y217" s="142" t="s">
        <v>421</v>
      </c>
    </row>
    <row r="218" spans="14:25" x14ac:dyDescent="0.3">
      <c r="N218" s="141" t="s">
        <v>650</v>
      </c>
      <c r="O218" s="38">
        <v>30</v>
      </c>
      <c r="P218" s="38">
        <v>10</v>
      </c>
      <c r="Q218" s="38">
        <v>30</v>
      </c>
      <c r="R218" s="38">
        <v>10</v>
      </c>
      <c r="S218" s="38">
        <v>15</v>
      </c>
      <c r="T218" s="38">
        <v>20</v>
      </c>
      <c r="U218" s="38">
        <v>8</v>
      </c>
      <c r="V218" s="38">
        <v>20</v>
      </c>
      <c r="W218" s="38" t="s">
        <v>421</v>
      </c>
      <c r="X218" s="38" t="s">
        <v>421</v>
      </c>
      <c r="Y218" s="142" t="s">
        <v>421</v>
      </c>
    </row>
    <row r="219" spans="14:25" x14ac:dyDescent="0.3">
      <c r="N219" s="141" t="s">
        <v>651</v>
      </c>
      <c r="O219" s="38">
        <v>30</v>
      </c>
      <c r="P219" s="38" t="s">
        <v>421</v>
      </c>
      <c r="Q219" s="38" t="s">
        <v>421</v>
      </c>
      <c r="R219" s="38">
        <v>10</v>
      </c>
      <c r="S219" s="38">
        <v>20</v>
      </c>
      <c r="T219" s="38">
        <v>25</v>
      </c>
      <c r="U219" s="38">
        <v>8</v>
      </c>
      <c r="V219" s="38">
        <v>20</v>
      </c>
      <c r="W219" s="38" t="s">
        <v>421</v>
      </c>
      <c r="X219" s="38" t="s">
        <v>421</v>
      </c>
      <c r="Y219" s="142" t="s">
        <v>421</v>
      </c>
    </row>
    <row r="220" spans="14:25" x14ac:dyDescent="0.3">
      <c r="N220" s="147" t="s">
        <v>652</v>
      </c>
      <c r="O220" s="148">
        <v>30</v>
      </c>
      <c r="P220" s="38" t="s">
        <v>421</v>
      </c>
      <c r="Q220" s="38" t="s">
        <v>421</v>
      </c>
      <c r="R220" s="148">
        <v>10</v>
      </c>
      <c r="S220" s="148">
        <v>20</v>
      </c>
      <c r="T220" s="148">
        <v>25</v>
      </c>
      <c r="U220" s="148">
        <v>8</v>
      </c>
      <c r="V220" s="148">
        <v>20</v>
      </c>
      <c r="W220" s="38" t="s">
        <v>421</v>
      </c>
      <c r="X220" s="38" t="s">
        <v>421</v>
      </c>
      <c r="Y220" s="142" t="s">
        <v>421</v>
      </c>
    </row>
  </sheetData>
  <autoFilter ref="H2:I142" xr:uid="{F8336A46-AFFD-40B4-83F0-4328A47E1F5C}"/>
  <mergeCells count="45">
    <mergeCell ref="B16:B20"/>
    <mergeCell ref="C17:C18"/>
    <mergeCell ref="C19:C20"/>
    <mergeCell ref="B21:B22"/>
    <mergeCell ref="C21:C22"/>
    <mergeCell ref="B6:B15"/>
    <mergeCell ref="C6:C7"/>
    <mergeCell ref="C8:C10"/>
    <mergeCell ref="C11:C12"/>
    <mergeCell ref="C13:C15"/>
    <mergeCell ref="AA2:AJ2"/>
    <mergeCell ref="AA3:AA4"/>
    <mergeCell ref="AB3:AD3"/>
    <mergeCell ref="AE3:AG3"/>
    <mergeCell ref="AH3:AJ3"/>
    <mergeCell ref="W3:Y3"/>
    <mergeCell ref="N2:Y2"/>
    <mergeCell ref="P3:Q3"/>
    <mergeCell ref="R3:T3"/>
    <mergeCell ref="U3:V3"/>
    <mergeCell ref="B2:D2"/>
    <mergeCell ref="B4:B5"/>
    <mergeCell ref="C4:C5"/>
    <mergeCell ref="K136:K140"/>
    <mergeCell ref="K119:K124"/>
    <mergeCell ref="K125:K129"/>
    <mergeCell ref="K130:K135"/>
    <mergeCell ref="K103:K108"/>
    <mergeCell ref="K110:K114"/>
    <mergeCell ref="K115:K117"/>
    <mergeCell ref="K94:K97"/>
    <mergeCell ref="K98:K102"/>
    <mergeCell ref="K66:K80"/>
    <mergeCell ref="K83:K86"/>
    <mergeCell ref="K87:K88"/>
    <mergeCell ref="K59:K65"/>
    <mergeCell ref="K24:K36"/>
    <mergeCell ref="K37:K42"/>
    <mergeCell ref="K45:K49"/>
    <mergeCell ref="K89:K93"/>
    <mergeCell ref="K4:K12"/>
    <mergeCell ref="K14:K17"/>
    <mergeCell ref="K18:K23"/>
    <mergeCell ref="K50:K53"/>
    <mergeCell ref="K54:K58"/>
  </mergeCells>
  <phoneticPr fontId="22" type="noConversion"/>
  <pageMargins left="0.7" right="0.7" top="0.75" bottom="0.75" header="0.3" footer="0.3"/>
  <drawing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D46C7-4224-499F-A2E1-24C43FC7F7D5}">
  <sheetPr codeName="Hoja7"/>
  <dimension ref="B1:AZ165"/>
  <sheetViews>
    <sheetView showGridLines="0" zoomScaleNormal="100" workbookViewId="0"/>
  </sheetViews>
  <sheetFormatPr baseColWidth="10" defaultColWidth="8.88671875" defaultRowHeight="32.4" customHeight="1" x14ac:dyDescent="0.3"/>
  <cols>
    <col min="1" max="1" width="5.77734375" style="107" customWidth="1"/>
    <col min="2" max="3" width="5.5546875" style="107" customWidth="1"/>
    <col min="4" max="4" width="13.77734375" style="108" customWidth="1"/>
    <col min="5" max="6" width="13.77734375" style="107" customWidth="1"/>
    <col min="7" max="7" width="79.77734375" style="109" customWidth="1"/>
    <col min="8" max="10" width="14.77734375" style="107" customWidth="1"/>
    <col min="11" max="11" width="14.77734375" style="107" hidden="1" customWidth="1"/>
    <col min="12" max="14" width="14.77734375" style="107" customWidth="1"/>
    <col min="15" max="15" width="14.77734375" style="110" customWidth="1"/>
    <col min="16" max="16" width="16.88671875" style="111" bestFit="1" customWidth="1"/>
    <col min="17" max="17" width="21.88671875" style="107" customWidth="1"/>
    <col min="18" max="20" width="21.88671875" style="126" customWidth="1"/>
    <col min="21" max="22" width="18.33203125" style="126" customWidth="1"/>
    <col min="23" max="23" width="29.88671875" style="126" customWidth="1"/>
    <col min="24" max="24" width="25.5546875" style="107" customWidth="1"/>
    <col min="25" max="28" width="18.33203125" style="107" customWidth="1"/>
    <col min="29" max="60" width="14.5546875" style="107" customWidth="1"/>
    <col min="61" max="16384" width="8.88671875" style="107"/>
  </cols>
  <sheetData>
    <row r="1" spans="2:23" ht="21" customHeight="1" x14ac:dyDescent="0.3"/>
    <row r="2" spans="2:23" ht="21" customHeight="1" x14ac:dyDescent="0.3"/>
    <row r="3" spans="2:23" ht="21" customHeight="1" x14ac:dyDescent="0.3"/>
    <row r="4" spans="2:23" ht="21" customHeight="1" x14ac:dyDescent="0.3"/>
    <row r="5" spans="2:23" ht="16.8" customHeight="1" thickBot="1" x14ac:dyDescent="0.45">
      <c r="B5" s="414" t="s">
        <v>14114</v>
      </c>
      <c r="C5" s="414"/>
      <c r="D5" s="414"/>
      <c r="E5" s="414"/>
      <c r="F5" s="414"/>
      <c r="G5" s="414"/>
      <c r="H5" s="339"/>
      <c r="I5" s="339"/>
      <c r="J5" s="339"/>
      <c r="K5" s="339"/>
      <c r="L5" s="339"/>
      <c r="M5" s="339"/>
      <c r="N5" s="339"/>
      <c r="O5" s="340"/>
      <c r="P5" s="341"/>
    </row>
    <row r="6" spans="2:23" ht="11.4" customHeight="1" x14ac:dyDescent="0.3">
      <c r="D6" s="261"/>
      <c r="E6" s="261"/>
      <c r="F6" s="261"/>
      <c r="G6" s="261"/>
      <c r="H6" s="261"/>
      <c r="I6" s="261"/>
      <c r="J6" s="261"/>
      <c r="K6" s="261"/>
      <c r="L6" s="261"/>
      <c r="M6" s="261"/>
      <c r="N6" s="261"/>
    </row>
    <row r="7" spans="2:23" ht="15.6" customHeight="1" x14ac:dyDescent="0.3">
      <c r="D7" s="239"/>
      <c r="E7" s="278" t="s">
        <v>14122</v>
      </c>
      <c r="F7" s="279" t="str">
        <f>'DATOS DISEÑO'!C9</f>
        <v>BOYACÁ</v>
      </c>
    </row>
    <row r="8" spans="2:23" ht="15.6" customHeight="1" x14ac:dyDescent="0.3">
      <c r="D8" s="239"/>
      <c r="E8" s="278" t="s">
        <v>14123</v>
      </c>
      <c r="F8" s="279" t="str">
        <f>'DATOS DISEÑO'!$C$10</f>
        <v>TUNDAMA</v>
      </c>
      <c r="G8" s="108"/>
    </row>
    <row r="9" spans="2:23" ht="14.4" x14ac:dyDescent="0.3">
      <c r="D9" s="280"/>
      <c r="E9" s="280"/>
      <c r="F9" s="281"/>
      <c r="G9" s="108"/>
    </row>
    <row r="10" spans="2:23" s="288" customFormat="1" ht="46.2" customHeight="1" x14ac:dyDescent="0.3">
      <c r="B10" s="416"/>
      <c r="C10" s="416"/>
      <c r="D10" s="282" t="s">
        <v>137</v>
      </c>
      <c r="E10" s="283" t="s">
        <v>138</v>
      </c>
      <c r="F10" s="284" t="s">
        <v>139</v>
      </c>
      <c r="G10" s="284" t="s">
        <v>140</v>
      </c>
      <c r="H10" s="284" t="s">
        <v>143</v>
      </c>
      <c r="I10" s="284" t="s">
        <v>141</v>
      </c>
      <c r="J10" s="284" t="s">
        <v>432</v>
      </c>
      <c r="K10" s="284" t="s">
        <v>142</v>
      </c>
      <c r="L10" s="285" t="s">
        <v>144</v>
      </c>
      <c r="M10" s="285" t="s">
        <v>433</v>
      </c>
      <c r="N10" s="283" t="s">
        <v>145</v>
      </c>
      <c r="O10" s="286" t="s">
        <v>847</v>
      </c>
      <c r="P10" s="287" t="s">
        <v>846</v>
      </c>
    </row>
    <row r="11" spans="2:23" ht="32.4" customHeight="1" x14ac:dyDescent="0.3">
      <c r="B11" s="417" t="s">
        <v>844</v>
      </c>
      <c r="C11" s="419">
        <v>1</v>
      </c>
      <c r="D11" s="296">
        <v>1</v>
      </c>
      <c r="E11" s="112" t="s">
        <v>109</v>
      </c>
      <c r="F11" s="113" t="s">
        <v>146</v>
      </c>
      <c r="G11" s="114" t="s">
        <v>168</v>
      </c>
      <c r="H11" s="289">
        <f>SUMIFS(Tabla712[[#All],[SUBTOTAL MANO DE OBRA]],Tabla712[[#All],[ALTERNATIVA]],Tabla1[[#This Row],[ALTERNATIVA ]],Tabla712[[#All],[ITEM]],Tabla1[[#This Row],[ÍTEM]])</f>
        <v>697.92156862745105</v>
      </c>
      <c r="I11" s="289">
        <f>SUMIFS(Tabla712[[#All],[SUBTOTAL MATERIAL]],Tabla712[[#All],[ALTERNATIVA]],Tabla1[[#This Row],[ALTERNATIVA ]],Tabla712[[#All],[ITEM]],Tabla1[[#This Row],[ÍTEM]])</f>
        <v>3377.6829577518247</v>
      </c>
      <c r="J11" s="289">
        <f>SUMIFS(Tabla712[[#All],[SUBTOTAL EQUIPO]],Tabla712[[#All],[ALTERNATIVA]],Tabla1[[#This Row],[ALTERNATIVA ]],Tabla712[[#All],[ITEM]],Tabla1[[#This Row],[ÍTEM]])</f>
        <v>16129.5880506703</v>
      </c>
      <c r="K11" s="289">
        <v>0</v>
      </c>
      <c r="L11" s="289">
        <f>Tabla1[[#This Row],[SUBTOTAL MANO DE OBRA]]+Tabla1[[#This Row],[SUBTOTAL MATERIALES]]+Tabla1[[#This Row],[SUBTOTAL EQUIPO]]+Tabla1[[#This Row],[SUBTOTAL TRANSPORTE]]+(5%*Tabla1[[#This Row],[SUBTOTAL MANO DE OBRA]])</f>
        <v>20240.088655480948</v>
      </c>
      <c r="M11" s="289">
        <f>(Tabla1[[#This Row],[COSTO DIRECTO]]*20%)+(Tabla1[[#This Row],[COSTO DIRECTO]]*5%)+(Tabla1[[#This Row],[COSTO DIRECTO]]*5%)</f>
        <v>6072.0265966442839</v>
      </c>
      <c r="N11" s="289">
        <f>Tabla1[[#This Row],[COSTO DIRECTO]]+Tabla1[[#This Row],[COSTOS INDIRECTOS]]</f>
        <v>26312.11525212523</v>
      </c>
      <c r="O11" s="290" t="e">
        <f>'DATOS DISEÑO'!$C$16*'DATOS DISEÑO'!$C$17*'DATOS DISEÑO'!$F$17/100</f>
        <v>#VALUE!</v>
      </c>
      <c r="P11" s="291" t="e">
        <f>Tabla1[[#This Row],[PRECIO UNITARIO TOTAL ($ COP)]]*O11</f>
        <v>#VALUE!</v>
      </c>
      <c r="Q11" s="292"/>
      <c r="R11" s="107"/>
      <c r="S11" s="107"/>
      <c r="T11" s="107"/>
      <c r="U11" s="107"/>
      <c r="V11" s="107"/>
      <c r="W11" s="107"/>
    </row>
    <row r="12" spans="2:23" ht="32.4" customHeight="1" x14ac:dyDescent="0.3">
      <c r="B12" s="417"/>
      <c r="C12" s="420"/>
      <c r="D12" s="293">
        <v>1</v>
      </c>
      <c r="E12" s="112">
        <v>310.10000000000002</v>
      </c>
      <c r="F12" s="113" t="s">
        <v>147</v>
      </c>
      <c r="G12" s="114" t="s">
        <v>167</v>
      </c>
      <c r="H12" s="289">
        <f>SUMIFS(Tabla712[[#All],[SUBTOTAL MANO DE OBRA]],Tabla712[[#All],[ALTERNATIVA]],Tabla1[[#This Row],[ALTERNATIVA ]],Tabla712[[#All],[ITEM]],Tabla1[[#This Row],[ÍTEM]])</f>
        <v>59.862092162798525</v>
      </c>
      <c r="I12" s="289">
        <f>SUMIFS(Tabla712[[#All],[SUBTOTAL MATERIAL]],Tabla712[[#All],[ALTERNATIVA]],Tabla1[[#This Row],[ALTERNATIVA ]],Tabla712[[#All],[ITEM]],Tabla1[[#This Row],[ÍTEM]])</f>
        <v>293.62738381009848</v>
      </c>
      <c r="J12" s="289">
        <f>SUMIFS(Tabla712[[#All],[SUBTOTAL EQUIPO]],Tabla712[[#All],[ALTERNATIVA]],Tabla1[[#This Row],[ALTERNATIVA ]],Tabla712[[#All],[ITEM]],Tabla1[[#This Row],[ÍTEM]])</f>
        <v>1184.9565819229438</v>
      </c>
      <c r="K12" s="289">
        <v>0</v>
      </c>
      <c r="L12" s="289">
        <f>Tabla1[[#This Row],[SUBTOTAL MANO DE OBRA]]+Tabla1[[#This Row],[SUBTOTAL MATERIALES]]+Tabla1[[#This Row],[SUBTOTAL EQUIPO]]+Tabla1[[#This Row],[SUBTOTAL TRANSPORTE]]+(5%*Tabla1[[#This Row],[SUBTOTAL MANO DE OBRA]])</f>
        <v>1541.4391625039807</v>
      </c>
      <c r="M12" s="289">
        <f>(Tabla1[[#This Row],[COSTO DIRECTO]]*20%)+(Tabla1[[#This Row],[COSTO DIRECTO]]*5%)+(Tabla1[[#This Row],[COSTO DIRECTO]]*5%)</f>
        <v>462.43174875119428</v>
      </c>
      <c r="N12" s="289">
        <f>Tabla1[[#This Row],[COSTO DIRECTO]]+Tabla1[[#This Row],[COSTOS INDIRECTOS]]</f>
        <v>2003.8709112551751</v>
      </c>
      <c r="O12" s="290">
        <f>'DATOS DISEÑO'!$C$16*'DATOS DISEÑO'!$C$17</f>
        <v>3000</v>
      </c>
      <c r="P12" s="291">
        <f>Tabla1[[#This Row],[PRECIO UNITARIO TOTAL ($ COP)]]*O12</f>
        <v>6011612.7337655248</v>
      </c>
      <c r="R12" s="107"/>
      <c r="S12" s="107"/>
      <c r="T12" s="107"/>
      <c r="U12" s="107"/>
      <c r="V12" s="107"/>
      <c r="W12" s="107"/>
    </row>
    <row r="13" spans="2:23" ht="32.4" customHeight="1" x14ac:dyDescent="0.3">
      <c r="B13" s="417"/>
      <c r="C13" s="420"/>
      <c r="D13" s="293">
        <v>1</v>
      </c>
      <c r="E13" s="115" t="s">
        <v>115</v>
      </c>
      <c r="F13" s="113" t="s">
        <v>147</v>
      </c>
      <c r="G13" s="114" t="s">
        <v>148</v>
      </c>
      <c r="H13" s="289">
        <f>SUMIFS(Tabla712[[#All],[SUBTOTAL MANO DE OBRA]],Tabla712[[#All],[ALTERNATIVA]],Tabla1[[#This Row],[ALTERNATIVA ]],Tabla712[[#All],[ITEM]],Tabla1[[#This Row],[ÍTEM]])</f>
        <v>207.7045454545455</v>
      </c>
      <c r="I13" s="289">
        <f>SUMIFS(Tabla712[[#All],[SUBTOTAL MATERIAL]],Tabla712[[#All],[ALTERNATIVA]],Tabla1[[#This Row],[ALTERNATIVA ]],Tabla712[[#All],[ITEM]],Tabla1[[#This Row],[ÍTEM]])</f>
        <v>15133.496077296382</v>
      </c>
      <c r="J13" s="289">
        <f>SUMIFS(Tabla712[[#All],[SUBTOTAL EQUIPO]],Tabla712[[#All],[ALTERNATIVA]],Tabla1[[#This Row],[ALTERNATIVA ]],Tabla712[[#All],[ITEM]],Tabla1[[#This Row],[ÍTEM]])</f>
        <v>1995.5976357271834</v>
      </c>
      <c r="K13" s="289">
        <v>0</v>
      </c>
      <c r="L13" s="289">
        <f>Tabla1[[#This Row],[SUBTOTAL MANO DE OBRA]]+Tabla1[[#This Row],[SUBTOTAL MATERIALES]]+Tabla1[[#This Row],[SUBTOTAL EQUIPO]]+Tabla1[[#This Row],[SUBTOTAL TRANSPORTE]]+(5%*Tabla1[[#This Row],[SUBTOTAL MANO DE OBRA]])</f>
        <v>17347.18348575084</v>
      </c>
      <c r="M13" s="289">
        <f>(Tabla1[[#This Row],[COSTO DIRECTO]]*20%)+(Tabla1[[#This Row],[COSTO DIRECTO]]*5%)+(Tabla1[[#This Row],[COSTO DIRECTO]]*5%)</f>
        <v>5204.1550457252524</v>
      </c>
      <c r="N13" s="289">
        <f>Tabla1[[#This Row],[COSTO DIRECTO]]+Tabla1[[#This Row],[COSTOS INDIRECTOS]]</f>
        <v>22551.338531476093</v>
      </c>
      <c r="O13" s="290">
        <f>'DATOS DISEÑO'!$C$16*'DATOS DISEÑO'!$C$17</f>
        <v>3000</v>
      </c>
      <c r="P13" s="291">
        <f>Tabla1[[#This Row],[PRECIO UNITARIO TOTAL ($ COP)]]*O13</f>
        <v>67654015.594428271</v>
      </c>
      <c r="R13" s="107"/>
      <c r="S13" s="107"/>
      <c r="T13" s="107"/>
      <c r="U13" s="107"/>
      <c r="V13" s="107"/>
      <c r="W13" s="107"/>
    </row>
    <row r="14" spans="2:23" s="108" customFormat="1" ht="32.4" customHeight="1" x14ac:dyDescent="0.3">
      <c r="B14" s="417"/>
      <c r="C14" s="420"/>
      <c r="D14" s="293">
        <v>1</v>
      </c>
      <c r="E14" s="130">
        <v>350.9</v>
      </c>
      <c r="F14" s="112" t="s">
        <v>324</v>
      </c>
      <c r="G14" s="131" t="s">
        <v>325</v>
      </c>
      <c r="H14" s="294">
        <f>SUMIFS(Tabla712[[#All],[SUBTOTAL MANO DE OBRA]],Tabla712[[#All],[ALTERNATIVA]],Tabla1[[#This Row],[ALTERNATIVA ]],Tabla712[[#All],[ITEM]],Tabla1[[#This Row],[ÍTEM]])</f>
        <v>0</v>
      </c>
      <c r="I14" s="294">
        <f>SUMIFS(Tabla712[[#All],[SUBTOTAL MATERIAL]],Tabla712[[#All],[ALTERNATIVA]],Tabla1[[#This Row],[ALTERNATIVA ]],Tabla712[[#All],[ITEM]],Tabla1[[#This Row],[ÍTEM]])</f>
        <v>645.73229703858942</v>
      </c>
      <c r="J14" s="294">
        <f>SUMIFS(Tabla712[[#All],[SUBTOTAL EQUIPO]],Tabla712[[#All],[ALTERNATIVA]],Tabla1[[#This Row],[ALTERNATIVA ]],Tabla712[[#All],[ITEM]],Tabla1[[#This Row],[ÍTEM]])</f>
        <v>0</v>
      </c>
      <c r="K14" s="289">
        <v>0</v>
      </c>
      <c r="L14" s="294">
        <f>Tabla1[[#This Row],[SUBTOTAL MANO DE OBRA]]+Tabla1[[#This Row],[SUBTOTAL MATERIALES]]+Tabla1[[#This Row],[SUBTOTAL EQUIPO]]+Tabla1[[#This Row],[SUBTOTAL TRANSPORTE]]+(5%*Tabla1[[#This Row],[SUBTOTAL MANO DE OBRA]])</f>
        <v>645.73229703858942</v>
      </c>
      <c r="M14" s="294">
        <f>(Tabla1[[#This Row],[COSTO DIRECTO]]*20%)+(Tabla1[[#This Row],[COSTO DIRECTO]]*5%)+(Tabla1[[#This Row],[COSTO DIRECTO]]*5%)</f>
        <v>193.71968911157683</v>
      </c>
      <c r="N14" s="294">
        <f>Tabla1[[#This Row],[COSTO DIRECTO]]+Tabla1[[#This Row],[COSTOS INDIRECTOS]]</f>
        <v>839.45198615016625</v>
      </c>
      <c r="O14" s="290" t="e">
        <f>(('DATOS DISEÑO'!$C$41*100)*1988.88888888888/100)*'DATOS DISEÑO'!$C$17*'DATOS DISEÑO'!$C$16*('DATOS DISEÑO'!F17/100)</f>
        <v>#VALUE!</v>
      </c>
      <c r="P14" s="291" t="e">
        <f>Tabla1[[#This Row],[PRECIO UNITARIO TOTAL ($ COP)]]*O14</f>
        <v>#VALUE!</v>
      </c>
    </row>
    <row r="15" spans="2:23" ht="28.8" x14ac:dyDescent="0.3">
      <c r="B15" s="417"/>
      <c r="C15" s="420"/>
      <c r="D15" s="295">
        <v>1</v>
      </c>
      <c r="E15" s="119">
        <v>350.1</v>
      </c>
      <c r="F15" s="113" t="s">
        <v>146</v>
      </c>
      <c r="G15" s="114" t="s">
        <v>149</v>
      </c>
      <c r="H15" s="289">
        <f>SUMIFS(Tabla712[[#All],[SUBTOTAL MANO DE OBRA]],Tabla712[[#All],[ALTERNATIVA]],Tabla1[[#This Row],[ALTERNATIVA ]],Tabla712[[#All],[ITEM]],Tabla1[[#This Row],[ÍTEM]])</f>
        <v>823.93518518518522</v>
      </c>
      <c r="I15" s="289">
        <f>SUMIFS(Tabla712[[#All],[SUBTOTAL MATERIAL]],Tabla712[[#All],[ALTERNATIVA]],Tabla1[[#This Row],[ALTERNATIVA ]],Tabla712[[#All],[ITEM]],Tabla1[[#This Row],[ÍTEM]])</f>
        <v>67361.662629715138</v>
      </c>
      <c r="J15" s="289">
        <f>SUMIFS(Tabla712[[#All],[SUBTOTAL EQUIPO]],Tabla712[[#All],[ALTERNATIVA]],Tabla1[[#This Row],[ALTERNATIVA ]],Tabla712[[#All],[ITEM]],Tabla1[[#This Row],[ÍTEM]])</f>
        <v>10837.802400611035</v>
      </c>
      <c r="K15" s="289">
        <v>0</v>
      </c>
      <c r="L15" s="289">
        <f>Tabla1[[#This Row],[SUBTOTAL MANO DE OBRA]]+Tabla1[[#This Row],[SUBTOTAL MATERIALES]]+Tabla1[[#This Row],[SUBTOTAL EQUIPO]]+Tabla1[[#This Row],[SUBTOTAL TRANSPORTE]]+(5%*Tabla1[[#This Row],[SUBTOTAL MANO DE OBRA]])</f>
        <v>79064.596974770611</v>
      </c>
      <c r="M15" s="289">
        <f>(Tabla1[[#This Row],[COSTO DIRECTO]]*20%)+(Tabla1[[#This Row],[COSTO DIRECTO]]*5%)+(Tabla1[[#This Row],[COSTO DIRECTO]]*5%)</f>
        <v>23719.379092431183</v>
      </c>
      <c r="N15" s="289">
        <f>Tabla1[[#This Row],[COSTO DIRECTO]]+Tabla1[[#This Row],[COSTOS INDIRECTOS]]</f>
        <v>102783.97606720179</v>
      </c>
      <c r="O15" s="290" t="e">
        <f>'DATOS DISEÑO'!$C$16*'DATOS DISEÑO'!$C$17*'DATOS DISEÑO'!$F$17/100</f>
        <v>#VALUE!</v>
      </c>
      <c r="P15" s="291" t="e">
        <f>Tabla1[[#This Row],[PRECIO UNITARIO TOTAL ($ COP)]]*O15</f>
        <v>#VALUE!</v>
      </c>
      <c r="R15" s="107"/>
      <c r="S15" s="107"/>
      <c r="T15" s="107"/>
      <c r="U15" s="107"/>
      <c r="V15" s="107"/>
      <c r="W15" s="107"/>
    </row>
    <row r="16" spans="2:23" ht="32.4" customHeight="1" x14ac:dyDescent="0.3">
      <c r="B16" s="417"/>
      <c r="C16" s="420"/>
      <c r="D16" s="296">
        <v>2</v>
      </c>
      <c r="E16" s="112" t="s">
        <v>109</v>
      </c>
      <c r="F16" s="113" t="s">
        <v>146</v>
      </c>
      <c r="G16" s="114" t="s">
        <v>168</v>
      </c>
      <c r="H16" s="289">
        <f>SUMIFS(Tabla712[[#All],[SUBTOTAL MANO DE OBRA]],Tabla712[[#All],[ALTERNATIVA]],Tabla1[[#This Row],[ALTERNATIVA ]],Tabla712[[#All],[ITEM]],Tabla1[[#This Row],[ÍTEM]])</f>
        <v>697.92156862745105</v>
      </c>
      <c r="I16" s="289">
        <f>SUMIFS(Tabla712[[#All],[SUBTOTAL MATERIAL]],Tabla712[[#All],[ALTERNATIVA]],Tabla1[[#This Row],[ALTERNATIVA ]],Tabla712[[#All],[ITEM]],Tabla1[[#This Row],[ÍTEM]])</f>
        <v>3377.6829577518247</v>
      </c>
      <c r="J16" s="289">
        <f>SUMIFS(Tabla712[[#All],[SUBTOTAL EQUIPO]],Tabla712[[#All],[ALTERNATIVA]],Tabla1[[#This Row],[ALTERNATIVA ]],Tabla712[[#All],[ITEM]],Tabla1[[#This Row],[ÍTEM]])</f>
        <v>16129.5880506703</v>
      </c>
      <c r="K16" s="289">
        <v>0</v>
      </c>
      <c r="L16" s="289">
        <f>Tabla1[[#This Row],[SUBTOTAL MANO DE OBRA]]+Tabla1[[#This Row],[SUBTOTAL MATERIALES]]+Tabla1[[#This Row],[SUBTOTAL EQUIPO]]+Tabla1[[#This Row],[SUBTOTAL TRANSPORTE]]+(5%*Tabla1[[#This Row],[SUBTOTAL MANO DE OBRA]])</f>
        <v>20240.088655480948</v>
      </c>
      <c r="M16" s="289">
        <f>(Tabla1[[#This Row],[COSTO DIRECTO]]*20%)+(Tabla1[[#This Row],[COSTO DIRECTO]]*5%)+(Tabla1[[#This Row],[COSTO DIRECTO]]*5%)</f>
        <v>6072.0265966442839</v>
      </c>
      <c r="N16" s="289">
        <f>Tabla1[[#This Row],[COSTO DIRECTO]]+Tabla1[[#This Row],[COSTOS INDIRECTOS]]</f>
        <v>26312.11525212523</v>
      </c>
      <c r="O16" s="290" t="e">
        <f>'DATOS DISEÑO'!$C$16*'DATOS DISEÑO'!$C$17*'DATOS DISEÑO'!$F$17/100</f>
        <v>#VALUE!</v>
      </c>
      <c r="P16" s="291" t="e">
        <f>Tabla1[[#This Row],[PRECIO UNITARIO TOTAL ($ COP)]]*O16</f>
        <v>#VALUE!</v>
      </c>
      <c r="R16" s="107"/>
      <c r="S16" s="107"/>
      <c r="T16" s="107"/>
      <c r="U16" s="107"/>
      <c r="V16" s="107"/>
      <c r="W16" s="107"/>
    </row>
    <row r="17" spans="2:52" ht="32.4" customHeight="1" x14ac:dyDescent="0.3">
      <c r="B17" s="417"/>
      <c r="C17" s="420"/>
      <c r="D17" s="293">
        <v>2</v>
      </c>
      <c r="E17" s="112">
        <v>310.10000000000002</v>
      </c>
      <c r="F17" s="113" t="s">
        <v>147</v>
      </c>
      <c r="G17" s="114" t="s">
        <v>167</v>
      </c>
      <c r="H17" s="289">
        <f>SUMIFS(Tabla712[[#All],[SUBTOTAL MANO DE OBRA]],Tabla712[[#All],[ALTERNATIVA]],Tabla1[[#This Row],[ALTERNATIVA ]],Tabla712[[#All],[ITEM]],Tabla1[[#This Row],[ÍTEM]])</f>
        <v>59.862092162798525</v>
      </c>
      <c r="I17" s="289">
        <f>SUMIFS(Tabla712[[#All],[SUBTOTAL MATERIAL]],Tabla712[[#All],[ALTERNATIVA]],Tabla1[[#This Row],[ALTERNATIVA ]],Tabla712[[#All],[ITEM]],Tabla1[[#This Row],[ÍTEM]])</f>
        <v>293.62738381009848</v>
      </c>
      <c r="J17" s="289">
        <f>SUMIFS(Tabla712[[#All],[SUBTOTAL EQUIPO]],Tabla712[[#All],[ALTERNATIVA]],Tabla1[[#This Row],[ALTERNATIVA ]],Tabla712[[#All],[ITEM]],Tabla1[[#This Row],[ÍTEM]])</f>
        <v>1184.9565819229438</v>
      </c>
      <c r="K17" s="289">
        <v>0</v>
      </c>
      <c r="L17" s="289">
        <f>Tabla1[[#This Row],[SUBTOTAL MANO DE OBRA]]+Tabla1[[#This Row],[SUBTOTAL MATERIALES]]+Tabla1[[#This Row],[SUBTOTAL EQUIPO]]+Tabla1[[#This Row],[SUBTOTAL TRANSPORTE]]+(5%*Tabla1[[#This Row],[SUBTOTAL MANO DE OBRA]])</f>
        <v>1541.4391625039807</v>
      </c>
      <c r="M17" s="289">
        <f>(Tabla1[[#This Row],[COSTO DIRECTO]]*20%)+(Tabla1[[#This Row],[COSTO DIRECTO]]*5%)+(Tabla1[[#This Row],[COSTO DIRECTO]]*5%)</f>
        <v>462.43174875119428</v>
      </c>
      <c r="N17" s="289">
        <f>Tabla1[[#This Row],[COSTO DIRECTO]]+Tabla1[[#This Row],[COSTOS INDIRECTOS]]</f>
        <v>2003.8709112551751</v>
      </c>
      <c r="O17" s="290">
        <f>'DATOS DISEÑO'!$C$16*'DATOS DISEÑO'!$C$17</f>
        <v>3000</v>
      </c>
      <c r="P17" s="291">
        <f>Tabla1[[#This Row],[PRECIO UNITARIO TOTAL ($ COP)]]*O17</f>
        <v>6011612.7337655248</v>
      </c>
      <c r="R17" s="107"/>
      <c r="S17" s="107"/>
      <c r="T17" s="107"/>
      <c r="U17" s="107"/>
      <c r="V17" s="107"/>
      <c r="W17" s="107"/>
    </row>
    <row r="18" spans="2:52" ht="32.4" customHeight="1" x14ac:dyDescent="0.3">
      <c r="B18" s="417"/>
      <c r="C18" s="420"/>
      <c r="D18" s="293">
        <v>2</v>
      </c>
      <c r="E18" s="115" t="s">
        <v>116</v>
      </c>
      <c r="F18" s="113" t="s">
        <v>147</v>
      </c>
      <c r="G18" s="114" t="s">
        <v>150</v>
      </c>
      <c r="H18" s="289">
        <f>SUMIFS(Tabla712[[#All],[SUBTOTAL MANO DE OBRA]],Tabla712[[#All],[ALTERNATIVA]],Tabla1[[#This Row],[ALTERNATIVA ]],Tabla712[[#All],[ITEM]],Tabla1[[#This Row],[ÍTEM]])</f>
        <v>207.7045454545455</v>
      </c>
      <c r="I18" s="289">
        <f>SUMIFS(Tabla712[[#All],[SUBTOTAL MATERIAL]],Tabla712[[#All],[ALTERNATIVA]],Tabla1[[#This Row],[ALTERNATIVA ]],Tabla712[[#All],[ITEM]],Tabla1[[#This Row],[ÍTEM]])</f>
        <v>11560.564985305133</v>
      </c>
      <c r="J18" s="289">
        <f>SUMIFS(Tabla712[[#All],[SUBTOTAL EQUIPO]],Tabla712[[#All],[ALTERNATIVA]],Tabla1[[#This Row],[ALTERNATIVA ]],Tabla712[[#All],[ITEM]],Tabla1[[#This Row],[ÍTEM]])</f>
        <v>1995.5976357271834</v>
      </c>
      <c r="K18" s="289">
        <v>0</v>
      </c>
      <c r="L18" s="289">
        <f>Tabla1[[#This Row],[SUBTOTAL MANO DE OBRA]]+Tabla1[[#This Row],[SUBTOTAL MATERIALES]]+Tabla1[[#This Row],[SUBTOTAL EQUIPO]]+Tabla1[[#This Row],[SUBTOTAL TRANSPORTE]]+(5%*Tabla1[[#This Row],[SUBTOTAL MANO DE OBRA]])</f>
        <v>13774.252393759589</v>
      </c>
      <c r="M18" s="289">
        <f>(Tabla1[[#This Row],[COSTO DIRECTO]]*20%)+(Tabla1[[#This Row],[COSTO DIRECTO]]*5%)+(Tabla1[[#This Row],[COSTO DIRECTO]]*5%)</f>
        <v>4132.2757181278766</v>
      </c>
      <c r="N18" s="289">
        <f>Tabla1[[#This Row],[COSTO DIRECTO]]+Tabla1[[#This Row],[COSTOS INDIRECTOS]]</f>
        <v>17906.528111887466</v>
      </c>
      <c r="O18" s="290">
        <f>'DATOS DISEÑO'!$C$16*'DATOS DISEÑO'!$C$17</f>
        <v>3000</v>
      </c>
      <c r="P18" s="291">
        <f>Tabla1[[#This Row],[PRECIO UNITARIO TOTAL ($ COP)]]*O18</f>
        <v>53719584.335662402</v>
      </c>
      <c r="R18" s="107"/>
      <c r="S18" s="107"/>
      <c r="T18" s="107"/>
      <c r="U18" s="107"/>
      <c r="V18" s="107"/>
      <c r="W18" s="107"/>
    </row>
    <row r="19" spans="2:52" s="108" customFormat="1" ht="32.4" customHeight="1" x14ac:dyDescent="0.3">
      <c r="B19" s="417"/>
      <c r="C19" s="420"/>
      <c r="D19" s="293">
        <v>2</v>
      </c>
      <c r="E19" s="119">
        <v>350.9</v>
      </c>
      <c r="F19" s="112" t="s">
        <v>324</v>
      </c>
      <c r="G19" s="131" t="s">
        <v>325</v>
      </c>
      <c r="H19" s="294">
        <f>SUMIFS(Tabla712[[#All],[SUBTOTAL MANO DE OBRA]],Tabla712[[#All],[ALTERNATIVA]],Tabla1[[#This Row],[ALTERNATIVA ]],Tabla712[[#All],[ITEM]],Tabla1[[#This Row],[ÍTEM]])</f>
        <v>0</v>
      </c>
      <c r="I19" s="294">
        <f>SUMIFS(Tabla712[[#All],[SUBTOTAL MATERIAL]],Tabla712[[#All],[ALTERNATIVA]],Tabla1[[#This Row],[ALTERNATIVA ]],Tabla712[[#All],[ITEM]],Tabla1[[#This Row],[ÍTEM]])</f>
        <v>645.73229703858942</v>
      </c>
      <c r="J19" s="294">
        <f>SUMIFS(Tabla712[[#All],[SUBTOTAL EQUIPO]],Tabla712[[#All],[ALTERNATIVA]],Tabla1[[#This Row],[ALTERNATIVA ]],Tabla712[[#All],[ITEM]],Tabla1[[#This Row],[ÍTEM]])</f>
        <v>0</v>
      </c>
      <c r="K19" s="289">
        <v>0</v>
      </c>
      <c r="L19" s="294">
        <f>Tabla1[[#This Row],[SUBTOTAL MANO DE OBRA]]+Tabla1[[#This Row],[SUBTOTAL MATERIALES]]+Tabla1[[#This Row],[SUBTOTAL EQUIPO]]+Tabla1[[#This Row],[SUBTOTAL TRANSPORTE]]+(5%*Tabla1[[#This Row],[SUBTOTAL MANO DE OBRA]])</f>
        <v>645.73229703858942</v>
      </c>
      <c r="M19" s="294">
        <f>(Tabla1[[#This Row],[COSTO DIRECTO]]*20%)+(Tabla1[[#This Row],[COSTO DIRECTO]]*5%)+(Tabla1[[#This Row],[COSTO DIRECTO]]*5%)</f>
        <v>193.71968911157683</v>
      </c>
      <c r="N19" s="294">
        <f>Tabla1[[#This Row],[COSTO DIRECTO]]+Tabla1[[#This Row],[COSTOS INDIRECTOS]]</f>
        <v>839.45198615016625</v>
      </c>
      <c r="O19" s="290" t="e">
        <f>(('DATOS DISEÑO'!$C$41*100)*1988.88888888888/100)*'DATOS DISEÑO'!$C$17*'DATOS DISEÑO'!$C$16*('DATOS DISEÑO'!F17/100)</f>
        <v>#VALUE!</v>
      </c>
      <c r="P19" s="291" t="e">
        <f>Tabla1[[#This Row],[PRECIO UNITARIO TOTAL ($ COP)]]*O19</f>
        <v>#VALUE!</v>
      </c>
    </row>
    <row r="20" spans="2:52" ht="28.8" x14ac:dyDescent="0.3">
      <c r="B20" s="417"/>
      <c r="C20" s="420"/>
      <c r="D20" s="295">
        <v>2</v>
      </c>
      <c r="E20" s="119">
        <v>350.1</v>
      </c>
      <c r="F20" s="113" t="s">
        <v>146</v>
      </c>
      <c r="G20" s="114" t="s">
        <v>149</v>
      </c>
      <c r="H20" s="289">
        <f>SUMIFS(Tabla712[[#All],[SUBTOTAL MANO DE OBRA]],Tabla712[[#All],[ALTERNATIVA]],Tabla1[[#This Row],[ALTERNATIVA ]],Tabla712[[#All],[ITEM]],Tabla1[[#This Row],[ÍTEM]])</f>
        <v>823.93518518518522</v>
      </c>
      <c r="I20" s="289">
        <f>SUMIFS(Tabla712[[#All],[SUBTOTAL MATERIAL]],Tabla712[[#All],[ALTERNATIVA]],Tabla1[[#This Row],[ALTERNATIVA ]],Tabla712[[#All],[ITEM]],Tabla1[[#This Row],[ÍTEM]])</f>
        <v>67361.662629715138</v>
      </c>
      <c r="J20" s="289">
        <f>SUMIFS(Tabla712[[#All],[SUBTOTAL EQUIPO]],Tabla712[[#All],[ALTERNATIVA]],Tabla1[[#This Row],[ALTERNATIVA ]],Tabla712[[#All],[ITEM]],Tabla1[[#This Row],[ÍTEM]])</f>
        <v>10837.802400611035</v>
      </c>
      <c r="K20" s="289">
        <v>0</v>
      </c>
      <c r="L20" s="289">
        <f>Tabla1[[#This Row],[SUBTOTAL MANO DE OBRA]]+Tabla1[[#This Row],[SUBTOTAL MATERIALES]]+Tabla1[[#This Row],[SUBTOTAL EQUIPO]]+Tabla1[[#This Row],[SUBTOTAL TRANSPORTE]]+(5%*Tabla1[[#This Row],[SUBTOTAL MANO DE OBRA]])</f>
        <v>79064.596974770611</v>
      </c>
      <c r="M20" s="289">
        <f>(Tabla1[[#This Row],[COSTO DIRECTO]]*20%)+(Tabla1[[#This Row],[COSTO DIRECTO]]*5%)+(Tabla1[[#This Row],[COSTO DIRECTO]]*5%)</f>
        <v>23719.379092431183</v>
      </c>
      <c r="N20" s="289">
        <f>Tabla1[[#This Row],[COSTO DIRECTO]]+Tabla1[[#This Row],[COSTOS INDIRECTOS]]</f>
        <v>102783.97606720179</v>
      </c>
      <c r="O20" s="290" t="e">
        <f>'DATOS DISEÑO'!$C$16*'DATOS DISEÑO'!$C$17*'DATOS DISEÑO'!$F$17/100</f>
        <v>#VALUE!</v>
      </c>
      <c r="P20" s="291" t="e">
        <f>Tabla1[[#This Row],[PRECIO UNITARIO TOTAL ($ COP)]]*O20</f>
        <v>#VALUE!</v>
      </c>
      <c r="R20" s="108"/>
      <c r="S20" s="107"/>
      <c r="T20" s="107"/>
      <c r="U20" s="107"/>
      <c r="V20" s="107"/>
      <c r="W20" s="107"/>
    </row>
    <row r="21" spans="2:52" ht="32.4" customHeight="1" x14ac:dyDescent="0.3">
      <c r="B21" s="417"/>
      <c r="C21" s="420"/>
      <c r="D21" s="296">
        <v>3</v>
      </c>
      <c r="E21" s="112" t="s">
        <v>109</v>
      </c>
      <c r="F21" s="113" t="s">
        <v>146</v>
      </c>
      <c r="G21" s="114" t="s">
        <v>168</v>
      </c>
      <c r="H21" s="289">
        <f>SUMIFS(Tabla712[[#All],[SUBTOTAL MANO DE OBRA]],Tabla712[[#All],[ALTERNATIVA]],Tabla1[[#This Row],[ALTERNATIVA ]],Tabla712[[#All],[ITEM]],Tabla1[[#This Row],[ÍTEM]])</f>
        <v>697.92156862745105</v>
      </c>
      <c r="I21" s="289">
        <f>SUMIFS(Tabla712[[#All],[SUBTOTAL MATERIAL]],Tabla712[[#All],[ALTERNATIVA]],Tabla1[[#This Row],[ALTERNATIVA ]],Tabla712[[#All],[ITEM]],Tabla1[[#This Row],[ÍTEM]])</f>
        <v>3377.6829577518247</v>
      </c>
      <c r="J21" s="289">
        <f>SUMIFS(Tabla712[[#All],[SUBTOTAL EQUIPO]],Tabla712[[#All],[ALTERNATIVA]],Tabla1[[#This Row],[ALTERNATIVA ]],Tabla712[[#All],[ITEM]],Tabla1[[#This Row],[ÍTEM]])</f>
        <v>16129.5880506703</v>
      </c>
      <c r="K21" s="289">
        <v>0</v>
      </c>
      <c r="L21" s="289">
        <f>Tabla1[[#This Row],[SUBTOTAL MANO DE OBRA]]+Tabla1[[#This Row],[SUBTOTAL MATERIALES]]+Tabla1[[#This Row],[SUBTOTAL EQUIPO]]+Tabla1[[#This Row],[SUBTOTAL TRANSPORTE]]+(5%*Tabla1[[#This Row],[SUBTOTAL MANO DE OBRA]])</f>
        <v>20240.088655480948</v>
      </c>
      <c r="M21" s="289">
        <f>(Tabla1[[#This Row],[COSTO DIRECTO]]*20%)+(Tabla1[[#This Row],[COSTO DIRECTO]]*5%)+(Tabla1[[#This Row],[COSTO DIRECTO]]*5%)</f>
        <v>6072.0265966442839</v>
      </c>
      <c r="N21" s="289">
        <f>Tabla1[[#This Row],[COSTO DIRECTO]]+Tabla1[[#This Row],[COSTOS INDIRECTOS]]</f>
        <v>26312.11525212523</v>
      </c>
      <c r="O21" s="290" t="e">
        <f>'DATOS DISEÑO'!$C$16*'DATOS DISEÑO'!$C$17*'DATOS DISEÑO'!$F$17/100</f>
        <v>#VALUE!</v>
      </c>
      <c r="P21" s="291" t="e">
        <f>Tabla1[[#This Row],[PRECIO UNITARIO TOTAL ($ COP)]]*O21</f>
        <v>#VALUE!</v>
      </c>
      <c r="R21" s="108"/>
      <c r="S21" s="107"/>
      <c r="T21" s="107"/>
      <c r="U21" s="107"/>
      <c r="V21" s="107"/>
      <c r="W21" s="107"/>
    </row>
    <row r="22" spans="2:52" ht="32.4" customHeight="1" x14ac:dyDescent="0.3">
      <c r="B22" s="417"/>
      <c r="C22" s="420"/>
      <c r="D22" s="293">
        <v>3</v>
      </c>
      <c r="E22" s="112">
        <v>310.10000000000002</v>
      </c>
      <c r="F22" s="113" t="s">
        <v>147</v>
      </c>
      <c r="G22" s="114" t="s">
        <v>167</v>
      </c>
      <c r="H22" s="289">
        <f>SUMIFS(Tabla712[[#All],[SUBTOTAL MANO DE OBRA]],Tabla712[[#All],[ALTERNATIVA]],Tabla1[[#This Row],[ALTERNATIVA ]],Tabla712[[#All],[ITEM]],Tabla1[[#This Row],[ÍTEM]])</f>
        <v>59.862092162798525</v>
      </c>
      <c r="I22" s="289">
        <f>SUMIFS(Tabla712[[#All],[SUBTOTAL MATERIAL]],Tabla712[[#All],[ALTERNATIVA]],Tabla1[[#This Row],[ALTERNATIVA ]],Tabla712[[#All],[ITEM]],Tabla1[[#This Row],[ÍTEM]])</f>
        <v>293.62738381009848</v>
      </c>
      <c r="J22" s="289">
        <f>SUMIFS(Tabla712[[#All],[SUBTOTAL EQUIPO]],Tabla712[[#All],[ALTERNATIVA]],Tabla1[[#This Row],[ALTERNATIVA ]],Tabla712[[#All],[ITEM]],Tabla1[[#This Row],[ÍTEM]])</f>
        <v>1184.9565819229438</v>
      </c>
      <c r="K22" s="289">
        <v>0</v>
      </c>
      <c r="L22" s="289">
        <f>Tabla1[[#This Row],[SUBTOTAL MANO DE OBRA]]+Tabla1[[#This Row],[SUBTOTAL MATERIALES]]+Tabla1[[#This Row],[SUBTOTAL EQUIPO]]+Tabla1[[#This Row],[SUBTOTAL TRANSPORTE]]+(5%*Tabla1[[#This Row],[SUBTOTAL MANO DE OBRA]])</f>
        <v>1541.4391625039807</v>
      </c>
      <c r="M22" s="289">
        <f>(Tabla1[[#This Row],[COSTO DIRECTO]]*20%)+(Tabla1[[#This Row],[COSTO DIRECTO]]*5%)+(Tabla1[[#This Row],[COSTO DIRECTO]]*5%)</f>
        <v>462.43174875119428</v>
      </c>
      <c r="N22" s="289">
        <f>Tabla1[[#This Row],[COSTO DIRECTO]]+Tabla1[[#This Row],[COSTOS INDIRECTOS]]</f>
        <v>2003.8709112551751</v>
      </c>
      <c r="O22" s="290">
        <f>'DATOS DISEÑO'!$C$16*'DATOS DISEÑO'!$C$17</f>
        <v>3000</v>
      </c>
      <c r="P22" s="291">
        <f>Tabla1[[#This Row],[PRECIO UNITARIO TOTAL ($ COP)]]*O22</f>
        <v>6011612.7337655248</v>
      </c>
      <c r="R22" s="108"/>
      <c r="S22" s="107"/>
      <c r="T22" s="107"/>
    </row>
    <row r="23" spans="2:52" ht="32.4" customHeight="1" x14ac:dyDescent="0.3">
      <c r="B23" s="417"/>
      <c r="C23" s="420"/>
      <c r="D23" s="293">
        <v>3</v>
      </c>
      <c r="E23" s="115" t="s">
        <v>115</v>
      </c>
      <c r="F23" s="113" t="s">
        <v>147</v>
      </c>
      <c r="G23" s="114" t="s">
        <v>148</v>
      </c>
      <c r="H23" s="289">
        <f>SUMIFS(Tabla712[[#All],[SUBTOTAL MANO DE OBRA]],Tabla712[[#All],[ALTERNATIVA]],Tabla1[[#This Row],[ALTERNATIVA ]],Tabla712[[#All],[ITEM]],Tabla1[[#This Row],[ÍTEM]])</f>
        <v>207.7045454545455</v>
      </c>
      <c r="I23" s="289">
        <f>SUMIFS(Tabla712[[#All],[SUBTOTAL MATERIAL]],Tabla712[[#All],[ALTERNATIVA]],Tabla1[[#This Row],[ALTERNATIVA ]],Tabla712[[#All],[ITEM]],Tabla1[[#This Row],[ÍTEM]])</f>
        <v>15133.496077296382</v>
      </c>
      <c r="J23" s="289">
        <f>SUMIFS(Tabla712[[#All],[SUBTOTAL EQUIPO]],Tabla712[[#All],[ALTERNATIVA]],Tabla1[[#This Row],[ALTERNATIVA ]],Tabla712[[#All],[ITEM]],Tabla1[[#This Row],[ÍTEM]])</f>
        <v>1995.5976357271834</v>
      </c>
      <c r="K23" s="289">
        <v>0</v>
      </c>
      <c r="L23" s="289">
        <f>Tabla1[[#This Row],[SUBTOTAL MANO DE OBRA]]+Tabla1[[#This Row],[SUBTOTAL MATERIALES]]+Tabla1[[#This Row],[SUBTOTAL EQUIPO]]+Tabla1[[#This Row],[SUBTOTAL TRANSPORTE]]+(5%*Tabla1[[#This Row],[SUBTOTAL MANO DE OBRA]])</f>
        <v>17347.18348575084</v>
      </c>
      <c r="M23" s="289">
        <f>(Tabla1[[#This Row],[COSTO DIRECTO]]*20%)+(Tabla1[[#This Row],[COSTO DIRECTO]]*5%)+(Tabla1[[#This Row],[COSTO DIRECTO]]*5%)</f>
        <v>5204.1550457252524</v>
      </c>
      <c r="N23" s="289">
        <f>Tabla1[[#This Row],[COSTO DIRECTO]]+Tabla1[[#This Row],[COSTOS INDIRECTOS]]</f>
        <v>22551.338531476093</v>
      </c>
      <c r="O23" s="290">
        <f>'DATOS DISEÑO'!$C$16*'DATOS DISEÑO'!$C$17</f>
        <v>3000</v>
      </c>
      <c r="P23" s="291">
        <f>Tabla1[[#This Row],[PRECIO UNITARIO TOTAL ($ COP)]]*O23</f>
        <v>67654015.594428271</v>
      </c>
      <c r="R23" s="108"/>
      <c r="S23" s="107"/>
      <c r="T23" s="107"/>
      <c r="U23" s="415"/>
      <c r="V23" s="297"/>
      <c r="W23" s="107"/>
      <c r="AA23" s="126"/>
      <c r="AB23" s="126"/>
      <c r="AC23" s="126"/>
      <c r="AD23" s="126"/>
      <c r="AE23" s="126"/>
      <c r="AF23" s="126"/>
      <c r="AG23" s="126"/>
      <c r="AH23" s="126"/>
      <c r="AI23" s="126"/>
      <c r="AJ23" s="126"/>
      <c r="AK23" s="126"/>
      <c r="AL23" s="126"/>
      <c r="AM23" s="126"/>
      <c r="AN23" s="126"/>
      <c r="AO23" s="126"/>
      <c r="AP23" s="126"/>
      <c r="AQ23" s="126"/>
      <c r="AR23" s="126"/>
      <c r="AS23" s="126"/>
      <c r="AT23" s="126"/>
      <c r="AU23" s="126"/>
      <c r="AV23" s="126"/>
      <c r="AW23" s="126"/>
      <c r="AX23" s="126"/>
      <c r="AY23" s="126"/>
      <c r="AZ23" s="126"/>
    </row>
    <row r="24" spans="2:52" s="108" customFormat="1" ht="32.4" customHeight="1" x14ac:dyDescent="0.3">
      <c r="B24" s="417"/>
      <c r="C24" s="420"/>
      <c r="D24" s="293">
        <v>3</v>
      </c>
      <c r="E24" s="119">
        <v>350.9</v>
      </c>
      <c r="F24" s="112" t="s">
        <v>324</v>
      </c>
      <c r="G24" s="131" t="s">
        <v>325</v>
      </c>
      <c r="H24" s="294">
        <f>SUMIFS(Tabla712[[#All],[SUBTOTAL MANO DE OBRA]],Tabla712[[#All],[ALTERNATIVA]],Tabla1[[#This Row],[ALTERNATIVA ]],Tabla712[[#All],[ITEM]],Tabla1[[#This Row],[ÍTEM]])</f>
        <v>0</v>
      </c>
      <c r="I24" s="294">
        <f>SUMIFS(Tabla712[[#All],[SUBTOTAL MATERIAL]],Tabla712[[#All],[ALTERNATIVA]],Tabla1[[#This Row],[ALTERNATIVA ]],Tabla712[[#All],[ITEM]],Tabla1[[#This Row],[ÍTEM]])</f>
        <v>645.73229703858942</v>
      </c>
      <c r="J24" s="294">
        <f>SUMIFS(Tabla712[[#All],[SUBTOTAL EQUIPO]],Tabla712[[#All],[ALTERNATIVA]],Tabla1[[#This Row],[ALTERNATIVA ]],Tabla712[[#All],[ITEM]],Tabla1[[#This Row],[ÍTEM]])</f>
        <v>0</v>
      </c>
      <c r="K24" s="289">
        <v>0</v>
      </c>
      <c r="L24" s="294">
        <f>Tabla1[[#This Row],[SUBTOTAL MANO DE OBRA]]+Tabla1[[#This Row],[SUBTOTAL MATERIALES]]+Tabla1[[#This Row],[SUBTOTAL EQUIPO]]+Tabla1[[#This Row],[SUBTOTAL TRANSPORTE]]+(5%*Tabla1[[#This Row],[SUBTOTAL MANO DE OBRA]])</f>
        <v>645.73229703858942</v>
      </c>
      <c r="M24" s="294">
        <f>(Tabla1[[#This Row],[COSTO DIRECTO]]*20%)+(Tabla1[[#This Row],[COSTO DIRECTO]]*5%)+(Tabla1[[#This Row],[COSTO DIRECTO]]*5%)</f>
        <v>193.71968911157683</v>
      </c>
      <c r="N24" s="294">
        <f>Tabla1[[#This Row],[COSTO DIRECTO]]+Tabla1[[#This Row],[COSTOS INDIRECTOS]]</f>
        <v>839.45198615016625</v>
      </c>
      <c r="O24" s="290" t="e">
        <f>(('DATOS DISEÑO'!$C$41*100)*1988.88888888888/100)*'DATOS DISEÑO'!$C$17*'DATOS DISEÑO'!$C$16*('DATOS DISEÑO'!F17/100)</f>
        <v>#VALUE!</v>
      </c>
      <c r="P24" s="291" t="e">
        <f>Tabla1[[#This Row],[PRECIO UNITARIO TOTAL ($ COP)]]*O24</f>
        <v>#VALUE!</v>
      </c>
      <c r="S24" s="107"/>
      <c r="T24" s="107"/>
      <c r="U24" s="415"/>
      <c r="V24" s="297"/>
      <c r="W24" s="107"/>
      <c r="X24" s="107"/>
      <c r="Y24" s="107"/>
      <c r="Z24" s="107"/>
    </row>
    <row r="25" spans="2:52" ht="28.8" x14ac:dyDescent="0.3">
      <c r="B25" s="417"/>
      <c r="C25" s="420"/>
      <c r="D25" s="295">
        <v>3</v>
      </c>
      <c r="E25" s="119">
        <v>350.2</v>
      </c>
      <c r="F25" s="113" t="s">
        <v>146</v>
      </c>
      <c r="G25" s="114" t="s">
        <v>151</v>
      </c>
      <c r="H25" s="289">
        <f>SUMIFS(Tabla712[[#All],[SUBTOTAL MANO DE OBRA]],Tabla712[[#All],[ALTERNATIVA]],Tabla1[[#This Row],[ALTERNATIVA ]],Tabla712[[#All],[ITEM]],Tabla1[[#This Row],[ÍTEM]])</f>
        <v>823.93518518518522</v>
      </c>
      <c r="I25" s="289">
        <f>SUMIFS(Tabla712[[#All],[SUBTOTAL MATERIAL]],Tabla712[[#All],[ALTERNATIVA]],Tabla1[[#This Row],[ALTERNATIVA ]],Tabla712[[#All],[ITEM]],Tabla1[[#This Row],[ÍTEM]])</f>
        <v>67361.662629715138</v>
      </c>
      <c r="J25" s="289">
        <f>SUMIFS(Tabla712[[#All],[SUBTOTAL EQUIPO]],Tabla712[[#All],[ALTERNATIVA]],Tabla1[[#This Row],[ALTERNATIVA ]],Tabla712[[#All],[ITEM]],Tabla1[[#This Row],[ÍTEM]])</f>
        <v>10519.292596458723</v>
      </c>
      <c r="K25" s="289">
        <v>0</v>
      </c>
      <c r="L25" s="289">
        <f>Tabla1[[#This Row],[SUBTOTAL MANO DE OBRA]]+Tabla1[[#This Row],[SUBTOTAL MATERIALES]]+Tabla1[[#This Row],[SUBTOTAL EQUIPO]]+Tabla1[[#This Row],[SUBTOTAL TRANSPORTE]]+(5%*Tabla1[[#This Row],[SUBTOTAL MANO DE OBRA]])</f>
        <v>78746.087170618295</v>
      </c>
      <c r="M25" s="289">
        <f>(Tabla1[[#This Row],[COSTO DIRECTO]]*20%)+(Tabla1[[#This Row],[COSTO DIRECTO]]*5%)+(Tabla1[[#This Row],[COSTO DIRECTO]]*5%)</f>
        <v>23623.826151185487</v>
      </c>
      <c r="N25" s="289">
        <f>Tabla1[[#This Row],[COSTO DIRECTO]]+Tabla1[[#This Row],[COSTOS INDIRECTOS]]</f>
        <v>102369.91332180379</v>
      </c>
      <c r="O25" s="290" t="e">
        <f>'DATOS DISEÑO'!$C$16*'DATOS DISEÑO'!$C$17*'DATOS DISEÑO'!$F$17/100</f>
        <v>#VALUE!</v>
      </c>
      <c r="P25" s="291" t="e">
        <f>Tabla1[[#This Row],[PRECIO UNITARIO TOTAL ($ COP)]]*O25</f>
        <v>#VALUE!</v>
      </c>
      <c r="R25" s="108"/>
      <c r="S25" s="107"/>
      <c r="T25" s="107"/>
      <c r="U25" s="108"/>
      <c r="V25" s="298"/>
      <c r="W25" s="107"/>
    </row>
    <row r="26" spans="2:52" ht="32.4" customHeight="1" x14ac:dyDescent="0.3">
      <c r="B26" s="417"/>
      <c r="C26" s="420"/>
      <c r="D26" s="296">
        <v>4</v>
      </c>
      <c r="E26" s="112" t="s">
        <v>109</v>
      </c>
      <c r="F26" s="113" t="s">
        <v>146</v>
      </c>
      <c r="G26" s="114" t="s">
        <v>168</v>
      </c>
      <c r="H26" s="289">
        <f>SUMIFS(Tabla712[[#All],[SUBTOTAL MANO DE OBRA]],Tabla712[[#All],[ALTERNATIVA]],Tabla1[[#This Row],[ALTERNATIVA ]],Tabla712[[#All],[ITEM]],Tabla1[[#This Row],[ÍTEM]])</f>
        <v>697.92156862745105</v>
      </c>
      <c r="I26" s="289">
        <f>SUMIFS(Tabla712[[#All],[SUBTOTAL MATERIAL]],Tabla712[[#All],[ALTERNATIVA]],Tabla1[[#This Row],[ALTERNATIVA ]],Tabla712[[#All],[ITEM]],Tabla1[[#This Row],[ÍTEM]])</f>
        <v>3377.6829577518247</v>
      </c>
      <c r="J26" s="289">
        <f>SUMIFS(Tabla712[[#All],[SUBTOTAL EQUIPO]],Tabla712[[#All],[ALTERNATIVA]],Tabla1[[#This Row],[ALTERNATIVA ]],Tabla712[[#All],[ITEM]],Tabla1[[#This Row],[ÍTEM]])</f>
        <v>16129.5880506703</v>
      </c>
      <c r="K26" s="289">
        <v>0</v>
      </c>
      <c r="L26" s="289">
        <f>Tabla1[[#This Row],[SUBTOTAL MANO DE OBRA]]+Tabla1[[#This Row],[SUBTOTAL MATERIALES]]+Tabla1[[#This Row],[SUBTOTAL EQUIPO]]+Tabla1[[#This Row],[SUBTOTAL TRANSPORTE]]+(5%*Tabla1[[#This Row],[SUBTOTAL MANO DE OBRA]])</f>
        <v>20240.088655480948</v>
      </c>
      <c r="M26" s="289">
        <f>(Tabla1[[#This Row],[COSTO DIRECTO]]*20%)+(Tabla1[[#This Row],[COSTO DIRECTO]]*5%)+(Tabla1[[#This Row],[COSTO DIRECTO]]*5%)</f>
        <v>6072.0265966442839</v>
      </c>
      <c r="N26" s="289">
        <f>Tabla1[[#This Row],[COSTO DIRECTO]]+Tabla1[[#This Row],[COSTOS INDIRECTOS]]</f>
        <v>26312.11525212523</v>
      </c>
      <c r="O26" s="290" t="e">
        <f>'DATOS DISEÑO'!$C$16*'DATOS DISEÑO'!$C$17*'DATOS DISEÑO'!$F$17/100</f>
        <v>#VALUE!</v>
      </c>
      <c r="P26" s="291" t="e">
        <f>Tabla1[[#This Row],[PRECIO UNITARIO TOTAL ($ COP)]]*O26</f>
        <v>#VALUE!</v>
      </c>
      <c r="R26" s="108"/>
      <c r="S26" s="107"/>
      <c r="T26" s="108"/>
      <c r="U26" s="108"/>
      <c r="V26" s="298"/>
      <c r="W26" s="107"/>
    </row>
    <row r="27" spans="2:52" ht="32.4" customHeight="1" x14ac:dyDescent="0.3">
      <c r="B27" s="417"/>
      <c r="C27" s="420"/>
      <c r="D27" s="293">
        <v>4</v>
      </c>
      <c r="E27" s="112">
        <v>310.10000000000002</v>
      </c>
      <c r="F27" s="113" t="s">
        <v>147</v>
      </c>
      <c r="G27" s="114" t="s">
        <v>167</v>
      </c>
      <c r="H27" s="289">
        <f>SUMIFS(Tabla712[[#All],[SUBTOTAL MANO DE OBRA]],Tabla712[[#All],[ALTERNATIVA]],Tabla1[[#This Row],[ALTERNATIVA ]],Tabla712[[#All],[ITEM]],Tabla1[[#This Row],[ÍTEM]])</f>
        <v>59.862092162798525</v>
      </c>
      <c r="I27" s="289">
        <f>SUMIFS(Tabla712[[#All],[SUBTOTAL MATERIAL]],Tabla712[[#All],[ALTERNATIVA]],Tabla1[[#This Row],[ALTERNATIVA ]],Tabla712[[#All],[ITEM]],Tabla1[[#This Row],[ÍTEM]])</f>
        <v>293.62738381009848</v>
      </c>
      <c r="J27" s="289">
        <f>SUMIFS(Tabla712[[#All],[SUBTOTAL EQUIPO]],Tabla712[[#All],[ALTERNATIVA]],Tabla1[[#This Row],[ALTERNATIVA ]],Tabla712[[#All],[ITEM]],Tabla1[[#This Row],[ÍTEM]])</f>
        <v>1184.9565819229438</v>
      </c>
      <c r="K27" s="289">
        <v>0</v>
      </c>
      <c r="L27" s="289">
        <f>Tabla1[[#This Row],[SUBTOTAL MANO DE OBRA]]+Tabla1[[#This Row],[SUBTOTAL MATERIALES]]+Tabla1[[#This Row],[SUBTOTAL EQUIPO]]+Tabla1[[#This Row],[SUBTOTAL TRANSPORTE]]+(5%*Tabla1[[#This Row],[SUBTOTAL MANO DE OBRA]])</f>
        <v>1541.4391625039807</v>
      </c>
      <c r="M27" s="289">
        <f>(Tabla1[[#This Row],[COSTO DIRECTO]]*20%)+(Tabla1[[#This Row],[COSTO DIRECTO]]*5%)+(Tabla1[[#This Row],[COSTO DIRECTO]]*5%)</f>
        <v>462.43174875119428</v>
      </c>
      <c r="N27" s="289">
        <f>Tabla1[[#This Row],[COSTO DIRECTO]]+Tabla1[[#This Row],[COSTOS INDIRECTOS]]</f>
        <v>2003.8709112551751</v>
      </c>
      <c r="O27" s="290">
        <f>'DATOS DISEÑO'!$C$16*'DATOS DISEÑO'!$C$17</f>
        <v>3000</v>
      </c>
      <c r="P27" s="291">
        <f>Tabla1[[#This Row],[PRECIO UNITARIO TOTAL ($ COP)]]*O27</f>
        <v>6011612.7337655248</v>
      </c>
      <c r="R27" s="108"/>
      <c r="S27" s="107"/>
      <c r="T27" s="108"/>
      <c r="U27" s="299"/>
      <c r="V27" s="297"/>
      <c r="W27" s="107"/>
    </row>
    <row r="28" spans="2:52" ht="32.4" customHeight="1" x14ac:dyDescent="0.3">
      <c r="B28" s="417"/>
      <c r="C28" s="420"/>
      <c r="D28" s="293">
        <v>4</v>
      </c>
      <c r="E28" s="115" t="s">
        <v>116</v>
      </c>
      <c r="F28" s="113" t="s">
        <v>147</v>
      </c>
      <c r="G28" s="114" t="s">
        <v>150</v>
      </c>
      <c r="H28" s="289">
        <f>SUMIFS(Tabla712[[#All],[SUBTOTAL MANO DE OBRA]],Tabla712[[#All],[ALTERNATIVA]],Tabla1[[#This Row],[ALTERNATIVA ]],Tabla712[[#All],[ITEM]],Tabla1[[#This Row],[ÍTEM]])</f>
        <v>207.7045454545455</v>
      </c>
      <c r="I28" s="289">
        <f>SUMIFS(Tabla712[[#All],[SUBTOTAL MATERIAL]],Tabla712[[#All],[ALTERNATIVA]],Tabla1[[#This Row],[ALTERNATIVA ]],Tabla712[[#All],[ITEM]],Tabla1[[#This Row],[ÍTEM]])</f>
        <v>11560.564985305133</v>
      </c>
      <c r="J28" s="289">
        <f>SUMIFS(Tabla712[[#All],[SUBTOTAL EQUIPO]],Tabla712[[#All],[ALTERNATIVA]],Tabla1[[#This Row],[ALTERNATIVA ]],Tabla712[[#All],[ITEM]],Tabla1[[#This Row],[ÍTEM]])</f>
        <v>1995.5976357271834</v>
      </c>
      <c r="K28" s="289">
        <v>0</v>
      </c>
      <c r="L28" s="289">
        <f>Tabla1[[#This Row],[SUBTOTAL MANO DE OBRA]]+Tabla1[[#This Row],[SUBTOTAL MATERIALES]]+Tabla1[[#This Row],[SUBTOTAL EQUIPO]]+Tabla1[[#This Row],[SUBTOTAL TRANSPORTE]]+(5%*Tabla1[[#This Row],[SUBTOTAL MANO DE OBRA]])</f>
        <v>13774.252393759589</v>
      </c>
      <c r="M28" s="289">
        <f>(Tabla1[[#This Row],[COSTO DIRECTO]]*20%)+(Tabla1[[#This Row],[COSTO DIRECTO]]*5%)+(Tabla1[[#This Row],[COSTO DIRECTO]]*5%)</f>
        <v>4132.2757181278766</v>
      </c>
      <c r="N28" s="289">
        <f>Tabla1[[#This Row],[COSTO DIRECTO]]+Tabla1[[#This Row],[COSTOS INDIRECTOS]]</f>
        <v>17906.528111887466</v>
      </c>
      <c r="O28" s="290">
        <f>'DATOS DISEÑO'!$C$16*'DATOS DISEÑO'!$C$17</f>
        <v>3000</v>
      </c>
      <c r="P28" s="291">
        <f>Tabla1[[#This Row],[PRECIO UNITARIO TOTAL ($ COP)]]*O28</f>
        <v>53719584.335662402</v>
      </c>
      <c r="R28" s="108"/>
      <c r="S28" s="107"/>
      <c r="T28" s="108"/>
      <c r="U28" s="108"/>
      <c r="V28" s="297"/>
      <c r="W28" s="107"/>
    </row>
    <row r="29" spans="2:52" s="108" customFormat="1" ht="32.4" customHeight="1" x14ac:dyDescent="0.3">
      <c r="B29" s="417"/>
      <c r="C29" s="420"/>
      <c r="D29" s="293">
        <v>4</v>
      </c>
      <c r="E29" s="119">
        <v>350.9</v>
      </c>
      <c r="F29" s="112" t="s">
        <v>324</v>
      </c>
      <c r="G29" s="131" t="s">
        <v>325</v>
      </c>
      <c r="H29" s="294">
        <f>SUMIFS(Tabla712[[#All],[SUBTOTAL MANO DE OBRA]],Tabla712[[#All],[ALTERNATIVA]],Tabla1[[#This Row],[ALTERNATIVA ]],Tabla712[[#All],[ITEM]],Tabla1[[#This Row],[ÍTEM]])</f>
        <v>0</v>
      </c>
      <c r="I29" s="294">
        <f>SUMIFS(Tabla712[[#All],[SUBTOTAL MATERIAL]],Tabla712[[#All],[ALTERNATIVA]],Tabla1[[#This Row],[ALTERNATIVA ]],Tabla712[[#All],[ITEM]],Tabla1[[#This Row],[ÍTEM]])</f>
        <v>645.73229703858942</v>
      </c>
      <c r="J29" s="294">
        <f>SUMIFS(Tabla712[[#All],[SUBTOTAL EQUIPO]],Tabla712[[#All],[ALTERNATIVA]],Tabla1[[#This Row],[ALTERNATIVA ]],Tabla712[[#All],[ITEM]],Tabla1[[#This Row],[ÍTEM]])</f>
        <v>0</v>
      </c>
      <c r="K29" s="289">
        <v>0</v>
      </c>
      <c r="L29" s="294">
        <f>Tabla1[[#This Row],[SUBTOTAL MANO DE OBRA]]+Tabla1[[#This Row],[SUBTOTAL MATERIALES]]+Tabla1[[#This Row],[SUBTOTAL EQUIPO]]+Tabla1[[#This Row],[SUBTOTAL TRANSPORTE]]+(5%*Tabla1[[#This Row],[SUBTOTAL MANO DE OBRA]])</f>
        <v>645.73229703858942</v>
      </c>
      <c r="M29" s="294">
        <f>(Tabla1[[#This Row],[COSTO DIRECTO]]*20%)+(Tabla1[[#This Row],[COSTO DIRECTO]]*5%)+(Tabla1[[#This Row],[COSTO DIRECTO]]*5%)</f>
        <v>193.71968911157683</v>
      </c>
      <c r="N29" s="294">
        <f>Tabla1[[#This Row],[COSTO DIRECTO]]+Tabla1[[#This Row],[COSTOS INDIRECTOS]]</f>
        <v>839.45198615016625</v>
      </c>
      <c r="O29" s="290" t="e">
        <f>(('DATOS DISEÑO'!$C$41*100)*1988.88888888888/100)*'DATOS DISEÑO'!$C$17*'DATOS DISEÑO'!$C$16*('DATOS DISEÑO'!F17/100)</f>
        <v>#VALUE!</v>
      </c>
      <c r="P29" s="291" t="e">
        <f>Tabla1[[#This Row],[PRECIO UNITARIO TOTAL ($ COP)]]*O29</f>
        <v>#VALUE!</v>
      </c>
      <c r="S29" s="107"/>
      <c r="V29" s="297"/>
      <c r="W29" s="107"/>
      <c r="X29" s="107"/>
      <c r="Y29" s="107"/>
      <c r="Z29" s="107"/>
    </row>
    <row r="30" spans="2:52" ht="40.799999999999997" customHeight="1" x14ac:dyDescent="0.3">
      <c r="B30" s="417"/>
      <c r="C30" s="421"/>
      <c r="D30" s="295">
        <v>4</v>
      </c>
      <c r="E30" s="119">
        <v>350.2</v>
      </c>
      <c r="F30" s="113" t="s">
        <v>146</v>
      </c>
      <c r="G30" s="114" t="s">
        <v>151</v>
      </c>
      <c r="H30" s="289">
        <f>SUMIFS(Tabla712[[#All],[SUBTOTAL MANO DE OBRA]],Tabla712[[#All],[ALTERNATIVA]],Tabla1[[#This Row],[ALTERNATIVA ]],Tabla712[[#All],[ITEM]],Tabla1[[#This Row],[ÍTEM]])</f>
        <v>823.93518518518522</v>
      </c>
      <c r="I30" s="289">
        <f>SUMIFS(Tabla712[[#All],[SUBTOTAL MATERIAL]],Tabla712[[#All],[ALTERNATIVA]],Tabla1[[#This Row],[ALTERNATIVA ]],Tabla712[[#All],[ITEM]],Tabla1[[#This Row],[ÍTEM]])</f>
        <v>67361.662629715138</v>
      </c>
      <c r="J30" s="289">
        <f>SUMIFS(Tabla712[[#All],[SUBTOTAL EQUIPO]],Tabla712[[#All],[ALTERNATIVA]],Tabla1[[#This Row],[ALTERNATIVA ]],Tabla712[[#All],[ITEM]],Tabla1[[#This Row],[ÍTEM]])</f>
        <v>10519.292596458723</v>
      </c>
      <c r="K30" s="289">
        <v>0</v>
      </c>
      <c r="L30" s="289">
        <f>Tabla1[[#This Row],[SUBTOTAL MANO DE OBRA]]+Tabla1[[#This Row],[SUBTOTAL MATERIALES]]+Tabla1[[#This Row],[SUBTOTAL EQUIPO]]+Tabla1[[#This Row],[SUBTOTAL TRANSPORTE]]+(5%*Tabla1[[#This Row],[SUBTOTAL MANO DE OBRA]])</f>
        <v>78746.087170618295</v>
      </c>
      <c r="M30" s="289">
        <f>(Tabla1[[#This Row],[COSTO DIRECTO]]*20%)+(Tabla1[[#This Row],[COSTO DIRECTO]]*5%)+(Tabla1[[#This Row],[COSTO DIRECTO]]*5%)</f>
        <v>23623.826151185487</v>
      </c>
      <c r="N30" s="289">
        <f>Tabla1[[#This Row],[COSTO DIRECTO]]+Tabla1[[#This Row],[COSTOS INDIRECTOS]]</f>
        <v>102369.91332180379</v>
      </c>
      <c r="O30" s="290" t="e">
        <f>'DATOS DISEÑO'!$C$16*'DATOS DISEÑO'!$C$17*'DATOS DISEÑO'!$F$17/100</f>
        <v>#VALUE!</v>
      </c>
      <c r="P30" s="291" t="e">
        <f>Tabla1[[#This Row],[PRECIO UNITARIO TOTAL ($ COP)]]*O30</f>
        <v>#VALUE!</v>
      </c>
      <c r="R30" s="108"/>
    </row>
    <row r="31" spans="2:52" ht="32.4" customHeight="1" x14ac:dyDescent="0.3">
      <c r="B31" s="417"/>
      <c r="C31" s="419">
        <v>2</v>
      </c>
      <c r="D31" s="296">
        <v>5</v>
      </c>
      <c r="E31" s="112" t="s">
        <v>109</v>
      </c>
      <c r="F31" s="113" t="s">
        <v>146</v>
      </c>
      <c r="G31" s="114" t="s">
        <v>168</v>
      </c>
      <c r="H31" s="289">
        <f>SUMIFS(Tabla712[[#All],[SUBTOTAL MANO DE OBRA]],Tabla712[[#All],[ALTERNATIVA]],Tabla1[[#This Row],[ALTERNATIVA ]],Tabla712[[#All],[ITEM]],Tabla1[[#This Row],[ÍTEM]])</f>
        <v>697.92156862745105</v>
      </c>
      <c r="I31" s="289">
        <f>SUMIFS(Tabla712[[#All],[SUBTOTAL MATERIAL]],Tabla712[[#All],[ALTERNATIVA]],Tabla1[[#This Row],[ALTERNATIVA ]],Tabla712[[#All],[ITEM]],Tabla1[[#This Row],[ÍTEM]])</f>
        <v>3377.6829577518247</v>
      </c>
      <c r="J31" s="289">
        <f>SUMIFS(Tabla712[[#All],[SUBTOTAL EQUIPO]],Tabla712[[#All],[ALTERNATIVA]],Tabla1[[#This Row],[ALTERNATIVA ]],Tabla712[[#All],[ITEM]],Tabla1[[#This Row],[ÍTEM]])</f>
        <v>16129.5880506703</v>
      </c>
      <c r="K31" s="289">
        <v>0</v>
      </c>
      <c r="L31" s="289">
        <f>Tabla1[[#This Row],[SUBTOTAL MANO DE OBRA]]+Tabla1[[#This Row],[SUBTOTAL MATERIALES]]+Tabla1[[#This Row],[SUBTOTAL EQUIPO]]+Tabla1[[#This Row],[SUBTOTAL TRANSPORTE]]+(5%*Tabla1[[#This Row],[SUBTOTAL MANO DE OBRA]])</f>
        <v>20240.088655480948</v>
      </c>
      <c r="M31" s="289">
        <f>(Tabla1[[#This Row],[COSTO DIRECTO]]*20%)+(Tabla1[[#This Row],[COSTO DIRECTO]]*5%)+(Tabla1[[#This Row],[COSTO DIRECTO]]*5%)</f>
        <v>6072.0265966442839</v>
      </c>
      <c r="N31" s="289">
        <f>Tabla1[[#This Row],[COSTO DIRECTO]]+Tabla1[[#This Row],[COSTOS INDIRECTOS]]</f>
        <v>26312.11525212523</v>
      </c>
      <c r="O31" s="290" t="e">
        <f>'DATOS DISEÑO'!$C$16*'DATOS DISEÑO'!$C$17*(('DATOS DISEÑO'!$G$17+'DATOS DISEÑO'!$H$17)/100)</f>
        <v>#VALUE!</v>
      </c>
      <c r="P31" s="291" t="e">
        <f>Tabla1[[#This Row],[PRECIO UNITARIO TOTAL ($ COP)]]*O31</f>
        <v>#VALUE!</v>
      </c>
      <c r="R31" s="108"/>
    </row>
    <row r="32" spans="2:52" ht="32.4" customHeight="1" x14ac:dyDescent="0.3">
      <c r="B32" s="417"/>
      <c r="C32" s="420"/>
      <c r="D32" s="293">
        <v>5</v>
      </c>
      <c r="E32" s="112">
        <v>310.10000000000002</v>
      </c>
      <c r="F32" s="113" t="s">
        <v>147</v>
      </c>
      <c r="G32" s="114" t="s">
        <v>167</v>
      </c>
      <c r="H32" s="289">
        <f>SUMIFS(Tabla712[[#All],[SUBTOTAL MANO DE OBRA]],Tabla712[[#All],[ALTERNATIVA]],Tabla1[[#This Row],[ALTERNATIVA ]],Tabla712[[#All],[ITEM]],Tabla1[[#This Row],[ÍTEM]])</f>
        <v>59.862092162798525</v>
      </c>
      <c r="I32" s="289">
        <f>SUMIFS(Tabla712[[#All],[SUBTOTAL MATERIAL]],Tabla712[[#All],[ALTERNATIVA]],Tabla1[[#This Row],[ALTERNATIVA ]],Tabla712[[#All],[ITEM]],Tabla1[[#This Row],[ÍTEM]])</f>
        <v>293.62738381009848</v>
      </c>
      <c r="J32" s="289">
        <f>SUMIFS(Tabla712[[#All],[SUBTOTAL EQUIPO]],Tabla712[[#All],[ALTERNATIVA]],Tabla1[[#This Row],[ALTERNATIVA ]],Tabla712[[#All],[ITEM]],Tabla1[[#This Row],[ÍTEM]])</f>
        <v>1184.9565819229438</v>
      </c>
      <c r="K32" s="289">
        <v>0</v>
      </c>
      <c r="L32" s="289">
        <f>Tabla1[[#This Row],[SUBTOTAL MANO DE OBRA]]+Tabla1[[#This Row],[SUBTOTAL MATERIALES]]+Tabla1[[#This Row],[SUBTOTAL EQUIPO]]+Tabla1[[#This Row],[SUBTOTAL TRANSPORTE]]+(5%*Tabla1[[#This Row],[SUBTOTAL MANO DE OBRA]])</f>
        <v>1541.4391625039807</v>
      </c>
      <c r="M32" s="289">
        <f>(Tabla1[[#This Row],[COSTO DIRECTO]]*20%)+(Tabla1[[#This Row],[COSTO DIRECTO]]*5%)+(Tabla1[[#This Row],[COSTO DIRECTO]]*5%)</f>
        <v>462.43174875119428</v>
      </c>
      <c r="N32" s="289">
        <f>Tabla1[[#This Row],[COSTO DIRECTO]]+Tabla1[[#This Row],[COSTOS INDIRECTOS]]</f>
        <v>2003.8709112551751</v>
      </c>
      <c r="O32" s="290">
        <f>'DATOS DISEÑO'!$C$16*'DATOS DISEÑO'!$C$17</f>
        <v>3000</v>
      </c>
      <c r="P32" s="291">
        <f>Tabla1[[#This Row],[PRECIO UNITARIO TOTAL ($ COP)]]*O32</f>
        <v>6011612.7337655248</v>
      </c>
      <c r="R32" s="108"/>
    </row>
    <row r="33" spans="2:23" s="108" customFormat="1" ht="32.4" customHeight="1" x14ac:dyDescent="0.3">
      <c r="B33" s="417"/>
      <c r="C33" s="420"/>
      <c r="D33" s="293">
        <v>5</v>
      </c>
      <c r="E33" s="120">
        <v>450.2</v>
      </c>
      <c r="F33" s="112" t="s">
        <v>146</v>
      </c>
      <c r="G33" s="131" t="s">
        <v>152</v>
      </c>
      <c r="H33" s="294">
        <f>SUMIFS(Tabla712[[#All],[SUBTOTAL MANO DE OBRA]],Tabla712[[#All],[ALTERNATIVA]],Tabla1[[#This Row],[ALTERNATIVA ]],Tabla712[[#All],[ITEM]],Tabla1[[#This Row],[ÍTEM]])</f>
        <v>12285.541666666668</v>
      </c>
      <c r="I33" s="294">
        <f>SUMIFS(Tabla712[[#All],[SUBTOTAL MATERIAL]],Tabla712[[#All],[ALTERNATIVA]],Tabla1[[#This Row],[ALTERNATIVA ]],Tabla712[[#All],[ITEM]],Tabla1[[#This Row],[ÍTEM]])</f>
        <v>95486.978954926017</v>
      </c>
      <c r="J33" s="294">
        <f>SUMIFS(Tabla712[[#All],[SUBTOTAL EQUIPO]],Tabla712[[#All],[ALTERNATIVA]],Tabla1[[#This Row],[ALTERNATIVA ]],Tabla712[[#All],[ITEM]],Tabla1[[#This Row],[ÍTEM]])</f>
        <v>201088.0585066526</v>
      </c>
      <c r="K33" s="289">
        <v>0</v>
      </c>
      <c r="L33" s="294">
        <f>Tabla1[[#This Row],[SUBTOTAL MANO DE OBRA]]+Tabla1[[#This Row],[SUBTOTAL MATERIALES]]+Tabla1[[#This Row],[SUBTOTAL EQUIPO]]+Tabla1[[#This Row],[SUBTOTAL TRANSPORTE]]+(5%*Tabla1[[#This Row],[SUBTOTAL MANO DE OBRA]])</f>
        <v>309474.85621157865</v>
      </c>
      <c r="M33" s="294">
        <f>(Tabla1[[#This Row],[COSTO DIRECTO]]*20%)+(Tabla1[[#This Row],[COSTO DIRECTO]]*5%)+(Tabla1[[#This Row],[COSTO DIRECTO]]*5%)</f>
        <v>92842.456863473592</v>
      </c>
      <c r="N33" s="294">
        <f>Tabla1[[#This Row],[COSTO DIRECTO]]+Tabla1[[#This Row],[COSTOS INDIRECTOS]]</f>
        <v>402317.31307505223</v>
      </c>
      <c r="O33" s="290" t="e">
        <f>'DATOS DISEÑO'!$C$16*'DATOS DISEÑO'!$C$17*(('DATOS DISEÑO'!$G$17)/100)</f>
        <v>#VALUE!</v>
      </c>
      <c r="P33" s="291" t="e">
        <f>Tabla1[[#This Row],[PRECIO UNITARIO TOTAL ($ COP)]]*O33</f>
        <v>#VALUE!</v>
      </c>
      <c r="S33" s="127"/>
      <c r="T33" s="127"/>
      <c r="U33" s="127"/>
      <c r="V33" s="127"/>
      <c r="W33" s="127"/>
    </row>
    <row r="34" spans="2:23" s="108" customFormat="1" ht="32.4" customHeight="1" x14ac:dyDescent="0.3">
      <c r="B34" s="417"/>
      <c r="C34" s="420"/>
      <c r="D34" s="295">
        <v>5</v>
      </c>
      <c r="E34" s="121" t="s">
        <v>113</v>
      </c>
      <c r="F34" s="112" t="s">
        <v>146</v>
      </c>
      <c r="G34" s="131" t="s">
        <v>153</v>
      </c>
      <c r="H34" s="294">
        <f>SUMIFS(Tabla712[[#All],[SUBTOTAL MANO DE OBRA]],Tabla712[[#All],[ALTERNATIVA]],Tabla1[[#This Row],[ALTERNATIVA ]],Tabla712[[#All],[ITEM]],Tabla1[[#This Row],[ÍTEM]])</f>
        <v>668.05555555555554</v>
      </c>
      <c r="I34" s="294">
        <f>SUMIFS(Tabla712[[#All],[SUBTOTAL MATERIAL]],Tabla712[[#All],[ALTERNATIVA]],Tabla1[[#This Row],[ALTERNATIVA ]],Tabla712[[#All],[ITEM]],Tabla1[[#This Row],[ÍTEM]])</f>
        <v>89920.336286240446</v>
      </c>
      <c r="J34" s="294">
        <f>SUMIFS(Tabla712[[#All],[SUBTOTAL EQUIPO]],Tabla712[[#All],[ALTERNATIVA]],Tabla1[[#This Row],[ALTERNATIVA ]],Tabla712[[#All],[ITEM]],Tabla1[[#This Row],[ÍTEM]])</f>
        <v>16126.357982805257</v>
      </c>
      <c r="K34" s="289">
        <v>0</v>
      </c>
      <c r="L34" s="294">
        <f>Tabla1[[#This Row],[SUBTOTAL MANO DE OBRA]]+Tabla1[[#This Row],[SUBTOTAL MATERIALES]]+Tabla1[[#This Row],[SUBTOTAL EQUIPO]]+Tabla1[[#This Row],[SUBTOTAL TRANSPORTE]]+(5%*Tabla1[[#This Row],[SUBTOTAL MANO DE OBRA]])</f>
        <v>106748.15260237905</v>
      </c>
      <c r="M34" s="294">
        <f>(Tabla1[[#This Row],[COSTO DIRECTO]]*20%)+(Tabla1[[#This Row],[COSTO DIRECTO]]*5%)+(Tabla1[[#This Row],[COSTO DIRECTO]]*5%)</f>
        <v>32024.445780713715</v>
      </c>
      <c r="N34" s="294">
        <f>Tabla1[[#This Row],[COSTO DIRECTO]]+Tabla1[[#This Row],[COSTOS INDIRECTOS]]</f>
        <v>138772.59838309276</v>
      </c>
      <c r="O34" s="290" t="e">
        <f>'DATOS DISEÑO'!$C$16*'DATOS DISEÑO'!$C$17*(('DATOS DISEÑO'!$H$17)/100)</f>
        <v>#VALUE!</v>
      </c>
      <c r="P34" s="291" t="e">
        <f>Tabla1[[#This Row],[PRECIO UNITARIO TOTAL ($ COP)]]*O34</f>
        <v>#VALUE!</v>
      </c>
      <c r="S34" s="127"/>
      <c r="T34" s="127"/>
      <c r="U34" s="127"/>
      <c r="V34" s="127"/>
      <c r="W34" s="127"/>
    </row>
    <row r="35" spans="2:23" s="108" customFormat="1" ht="32.4" customHeight="1" x14ac:dyDescent="0.3">
      <c r="B35" s="417"/>
      <c r="C35" s="420"/>
      <c r="D35" s="296">
        <v>6</v>
      </c>
      <c r="E35" s="112" t="s">
        <v>109</v>
      </c>
      <c r="F35" s="112" t="s">
        <v>146</v>
      </c>
      <c r="G35" s="131" t="s">
        <v>168</v>
      </c>
      <c r="H35" s="294">
        <f>SUMIFS(Tabla712[[#All],[SUBTOTAL MANO DE OBRA]],Tabla712[[#All],[ALTERNATIVA]],Tabla1[[#This Row],[ALTERNATIVA ]],Tabla712[[#All],[ITEM]],Tabla1[[#This Row],[ÍTEM]])</f>
        <v>697.92156862745105</v>
      </c>
      <c r="I35" s="294">
        <f>SUMIFS(Tabla712[[#All],[SUBTOTAL MATERIAL]],Tabla712[[#All],[ALTERNATIVA]],Tabla1[[#This Row],[ALTERNATIVA ]],Tabla712[[#All],[ITEM]],Tabla1[[#This Row],[ÍTEM]])</f>
        <v>3377.6829577518247</v>
      </c>
      <c r="J35" s="294">
        <f>SUMIFS(Tabla712[[#All],[SUBTOTAL EQUIPO]],Tabla712[[#All],[ALTERNATIVA]],Tabla1[[#This Row],[ALTERNATIVA ]],Tabla712[[#All],[ITEM]],Tabla1[[#This Row],[ÍTEM]])</f>
        <v>16129.5880506703</v>
      </c>
      <c r="K35" s="289">
        <v>0</v>
      </c>
      <c r="L35" s="294">
        <f>Tabla1[[#This Row],[SUBTOTAL MANO DE OBRA]]+Tabla1[[#This Row],[SUBTOTAL MATERIALES]]+Tabla1[[#This Row],[SUBTOTAL EQUIPO]]+Tabla1[[#This Row],[SUBTOTAL TRANSPORTE]]+(5%*Tabla1[[#This Row],[SUBTOTAL MANO DE OBRA]])</f>
        <v>20240.088655480948</v>
      </c>
      <c r="M35" s="294">
        <f>(Tabla1[[#This Row],[COSTO DIRECTO]]*20%)+(Tabla1[[#This Row],[COSTO DIRECTO]]*5%)+(Tabla1[[#This Row],[COSTO DIRECTO]]*5%)</f>
        <v>6072.0265966442839</v>
      </c>
      <c r="N35" s="294">
        <f>Tabla1[[#This Row],[COSTO DIRECTO]]+Tabla1[[#This Row],[COSTOS INDIRECTOS]]</f>
        <v>26312.11525212523</v>
      </c>
      <c r="O35" s="290" t="e">
        <f>'DATOS DISEÑO'!$C$16*'DATOS DISEÑO'!$C$17*(('DATOS DISEÑO'!$G$17+'DATOS DISEÑO'!$H$17)/100)</f>
        <v>#VALUE!</v>
      </c>
      <c r="P35" s="291" t="e">
        <f>Tabla1[[#This Row],[PRECIO UNITARIO TOTAL ($ COP)]]*O35</f>
        <v>#VALUE!</v>
      </c>
      <c r="S35" s="127"/>
      <c r="T35" s="127"/>
      <c r="U35" s="127"/>
      <c r="V35" s="127"/>
      <c r="W35" s="127"/>
    </row>
    <row r="36" spans="2:23" s="108" customFormat="1" ht="32.4" customHeight="1" x14ac:dyDescent="0.3">
      <c r="B36" s="417"/>
      <c r="C36" s="420"/>
      <c r="D36" s="293">
        <v>6</v>
      </c>
      <c r="E36" s="112">
        <v>310.10000000000002</v>
      </c>
      <c r="F36" s="112" t="s">
        <v>147</v>
      </c>
      <c r="G36" s="131" t="s">
        <v>167</v>
      </c>
      <c r="H36" s="294">
        <f>SUMIFS(Tabla712[[#All],[SUBTOTAL MANO DE OBRA]],Tabla712[[#All],[ALTERNATIVA]],Tabla1[[#This Row],[ALTERNATIVA ]],Tabla712[[#All],[ITEM]],Tabla1[[#This Row],[ÍTEM]])</f>
        <v>59.862092162798525</v>
      </c>
      <c r="I36" s="294">
        <f>SUMIFS(Tabla712[[#All],[SUBTOTAL MATERIAL]],Tabla712[[#All],[ALTERNATIVA]],Tabla1[[#This Row],[ALTERNATIVA ]],Tabla712[[#All],[ITEM]],Tabla1[[#This Row],[ÍTEM]])</f>
        <v>293.62738381009848</v>
      </c>
      <c r="J36" s="294">
        <f>SUMIFS(Tabla712[[#All],[SUBTOTAL EQUIPO]],Tabla712[[#All],[ALTERNATIVA]],Tabla1[[#This Row],[ALTERNATIVA ]],Tabla712[[#All],[ITEM]],Tabla1[[#This Row],[ÍTEM]])</f>
        <v>1184.9565819229438</v>
      </c>
      <c r="K36" s="289">
        <v>0</v>
      </c>
      <c r="L36" s="294">
        <f>Tabla1[[#This Row],[SUBTOTAL MANO DE OBRA]]+Tabla1[[#This Row],[SUBTOTAL MATERIALES]]+Tabla1[[#This Row],[SUBTOTAL EQUIPO]]+Tabla1[[#This Row],[SUBTOTAL TRANSPORTE]]+(5%*Tabla1[[#This Row],[SUBTOTAL MANO DE OBRA]])</f>
        <v>1541.4391625039807</v>
      </c>
      <c r="M36" s="294">
        <f>(Tabla1[[#This Row],[COSTO DIRECTO]]*20%)+(Tabla1[[#This Row],[COSTO DIRECTO]]*5%)+(Tabla1[[#This Row],[COSTO DIRECTO]]*5%)</f>
        <v>462.43174875119428</v>
      </c>
      <c r="N36" s="294">
        <f>Tabla1[[#This Row],[COSTO DIRECTO]]+Tabla1[[#This Row],[COSTOS INDIRECTOS]]</f>
        <v>2003.8709112551751</v>
      </c>
      <c r="O36" s="290">
        <f>'DATOS DISEÑO'!$C$16*'DATOS DISEÑO'!$C$17</f>
        <v>3000</v>
      </c>
      <c r="P36" s="291">
        <f>Tabla1[[#This Row],[PRECIO UNITARIO TOTAL ($ COP)]]*O36</f>
        <v>6011612.7337655248</v>
      </c>
      <c r="S36" s="127"/>
      <c r="T36" s="127"/>
      <c r="U36" s="127"/>
      <c r="V36" s="127"/>
      <c r="W36" s="127"/>
    </row>
    <row r="37" spans="2:23" s="108" customFormat="1" ht="32.4" customHeight="1" x14ac:dyDescent="0.3">
      <c r="B37" s="417"/>
      <c r="C37" s="420"/>
      <c r="D37" s="293">
        <v>6</v>
      </c>
      <c r="E37" s="120">
        <v>450.2</v>
      </c>
      <c r="F37" s="112" t="s">
        <v>146</v>
      </c>
      <c r="G37" s="131" t="s">
        <v>152</v>
      </c>
      <c r="H37" s="294">
        <f>SUMIFS(Tabla712[[#All],[SUBTOTAL MANO DE OBRA]],Tabla712[[#All],[ALTERNATIVA]],Tabla1[[#This Row],[ALTERNATIVA ]],Tabla712[[#All],[ITEM]],Tabla1[[#This Row],[ÍTEM]])</f>
        <v>12285.541666666668</v>
      </c>
      <c r="I37" s="294">
        <f>SUMIFS(Tabla712[[#All],[SUBTOTAL MATERIAL]],Tabla712[[#All],[ALTERNATIVA]],Tabla1[[#This Row],[ALTERNATIVA ]],Tabla712[[#All],[ITEM]],Tabla1[[#This Row],[ÍTEM]])</f>
        <v>95486.978954926017</v>
      </c>
      <c r="J37" s="294">
        <f>SUMIFS(Tabla712[[#All],[SUBTOTAL EQUIPO]],Tabla712[[#All],[ALTERNATIVA]],Tabla1[[#This Row],[ALTERNATIVA ]],Tabla712[[#All],[ITEM]],Tabla1[[#This Row],[ÍTEM]])</f>
        <v>201088.0585066526</v>
      </c>
      <c r="K37" s="289">
        <v>0</v>
      </c>
      <c r="L37" s="294">
        <f>Tabla1[[#This Row],[SUBTOTAL MANO DE OBRA]]+Tabla1[[#This Row],[SUBTOTAL MATERIALES]]+Tabla1[[#This Row],[SUBTOTAL EQUIPO]]+Tabla1[[#This Row],[SUBTOTAL TRANSPORTE]]+(5%*Tabla1[[#This Row],[SUBTOTAL MANO DE OBRA]])</f>
        <v>309474.85621157865</v>
      </c>
      <c r="M37" s="294">
        <f>(Tabla1[[#This Row],[COSTO DIRECTO]]*20%)+(Tabla1[[#This Row],[COSTO DIRECTO]]*5%)+(Tabla1[[#This Row],[COSTO DIRECTO]]*5%)</f>
        <v>92842.456863473592</v>
      </c>
      <c r="N37" s="294">
        <f>Tabla1[[#This Row],[COSTO DIRECTO]]+Tabla1[[#This Row],[COSTOS INDIRECTOS]]</f>
        <v>402317.31307505223</v>
      </c>
      <c r="O37" s="290" t="e">
        <f>'DATOS DISEÑO'!$C$16*'DATOS DISEÑO'!$C$17*(('DATOS DISEÑO'!$G$17)/100)</f>
        <v>#VALUE!</v>
      </c>
      <c r="P37" s="291" t="e">
        <f>Tabla1[[#This Row],[PRECIO UNITARIO TOTAL ($ COP)]]*O37</f>
        <v>#VALUE!</v>
      </c>
      <c r="S37" s="127"/>
      <c r="T37" s="127"/>
      <c r="U37" s="127"/>
      <c r="V37" s="127"/>
      <c r="W37" s="127"/>
    </row>
    <row r="38" spans="2:23" s="108" customFormat="1" ht="32.4" customHeight="1" x14ac:dyDescent="0.3">
      <c r="B38" s="417"/>
      <c r="C38" s="421"/>
      <c r="D38" s="295">
        <v>6</v>
      </c>
      <c r="E38" s="121" t="s">
        <v>114</v>
      </c>
      <c r="F38" s="112" t="s">
        <v>146</v>
      </c>
      <c r="G38" s="131" t="s">
        <v>154</v>
      </c>
      <c r="H38" s="294">
        <f>SUMIFS(Tabla712[[#All],[SUBTOTAL MANO DE OBRA]],Tabla712[[#All],[ALTERNATIVA]],Tabla1[[#This Row],[ALTERNATIVA ]],Tabla712[[#All],[ITEM]],Tabla1[[#This Row],[ÍTEM]])</f>
        <v>668.05555555555554</v>
      </c>
      <c r="I38" s="294">
        <f>SUMIFS(Tabla712[[#All],[SUBTOTAL MATERIAL]],Tabla712[[#All],[ALTERNATIVA]],Tabla1[[#This Row],[ALTERNATIVA ]],Tabla712[[#All],[ITEM]],Tabla1[[#This Row],[ÍTEM]])</f>
        <v>89920.336286240446</v>
      </c>
      <c r="J38" s="294">
        <f>SUMIFS(Tabla712[[#All],[SUBTOTAL EQUIPO]],Tabla712[[#All],[ALTERNATIVA]],Tabla1[[#This Row],[ALTERNATIVA ]],Tabla712[[#All],[ITEM]],Tabla1[[#This Row],[ÍTEM]])</f>
        <v>16126.357982805257</v>
      </c>
      <c r="K38" s="289">
        <v>0</v>
      </c>
      <c r="L38" s="294">
        <f>Tabla1[[#This Row],[SUBTOTAL MANO DE OBRA]]+Tabla1[[#This Row],[SUBTOTAL MATERIALES]]+Tabla1[[#This Row],[SUBTOTAL EQUIPO]]+Tabla1[[#This Row],[SUBTOTAL TRANSPORTE]]+(5%*Tabla1[[#This Row],[SUBTOTAL MANO DE OBRA]])</f>
        <v>106748.15260237905</v>
      </c>
      <c r="M38" s="294">
        <f>(Tabla1[[#This Row],[COSTO DIRECTO]]*20%)+(Tabla1[[#This Row],[COSTO DIRECTO]]*5%)+(Tabla1[[#This Row],[COSTO DIRECTO]]*5%)</f>
        <v>32024.445780713715</v>
      </c>
      <c r="N38" s="294">
        <f>Tabla1[[#This Row],[COSTO DIRECTO]]+Tabla1[[#This Row],[COSTOS INDIRECTOS]]</f>
        <v>138772.59838309276</v>
      </c>
      <c r="O38" s="290" t="e">
        <f>'DATOS DISEÑO'!$C$16*'DATOS DISEÑO'!$C$17*(('DATOS DISEÑO'!$H$17)/100)</f>
        <v>#VALUE!</v>
      </c>
      <c r="P38" s="291" t="e">
        <f>Tabla1[[#This Row],[PRECIO UNITARIO TOTAL ($ COP)]]*O38</f>
        <v>#VALUE!</v>
      </c>
      <c r="S38" s="127"/>
      <c r="T38" s="127"/>
      <c r="U38" s="127"/>
      <c r="V38" s="127"/>
      <c r="W38" s="127"/>
    </row>
    <row r="39" spans="2:23" s="108" customFormat="1" ht="32.4" customHeight="1" x14ac:dyDescent="0.3">
      <c r="B39" s="417"/>
      <c r="C39" s="422">
        <v>3</v>
      </c>
      <c r="D39" s="296">
        <v>7</v>
      </c>
      <c r="E39" s="112" t="s">
        <v>109</v>
      </c>
      <c r="F39" s="112" t="s">
        <v>146</v>
      </c>
      <c r="G39" s="131" t="s">
        <v>168</v>
      </c>
      <c r="H39" s="294">
        <f>SUMIFS(Tabla712[[#All],[SUBTOTAL MANO DE OBRA]],Tabla712[[#All],[ALTERNATIVA]],Tabla1[[#This Row],[ALTERNATIVA ]],Tabla712[[#All],[ITEM]],Tabla1[[#This Row],[ÍTEM]])</f>
        <v>697.92156862745105</v>
      </c>
      <c r="I39" s="294">
        <f>SUMIFS(Tabla712[[#All],[SUBTOTAL MATERIAL]],Tabla712[[#All],[ALTERNATIVA]],Tabla1[[#This Row],[ALTERNATIVA ]],Tabla712[[#All],[ITEM]],Tabla1[[#This Row],[ÍTEM]])</f>
        <v>3377.6829577518247</v>
      </c>
      <c r="J39" s="294">
        <f>SUMIFS(Tabla712[[#All],[SUBTOTAL EQUIPO]],Tabla712[[#All],[ALTERNATIVA]],Tabla1[[#This Row],[ALTERNATIVA ]],Tabla712[[#All],[ITEM]],Tabla1[[#This Row],[ÍTEM]])</f>
        <v>16129.5880506703</v>
      </c>
      <c r="K39" s="289">
        <v>0</v>
      </c>
      <c r="L39" s="294">
        <f>Tabla1[[#This Row],[SUBTOTAL MANO DE OBRA]]+Tabla1[[#This Row],[SUBTOTAL MATERIALES]]+Tabla1[[#This Row],[SUBTOTAL EQUIPO]]+Tabla1[[#This Row],[SUBTOTAL TRANSPORTE]]+(5%*Tabla1[[#This Row],[SUBTOTAL MANO DE OBRA]])</f>
        <v>20240.088655480948</v>
      </c>
      <c r="M39" s="294">
        <f>(Tabla1[[#This Row],[COSTO DIRECTO]]*20%)+(Tabla1[[#This Row],[COSTO DIRECTO]]*5%)+(Tabla1[[#This Row],[COSTO DIRECTO]]*5%)</f>
        <v>6072.0265966442839</v>
      </c>
      <c r="N39" s="294">
        <f>Tabla1[[#This Row],[COSTO DIRECTO]]+Tabla1[[#This Row],[COSTOS INDIRECTOS]]</f>
        <v>26312.11525212523</v>
      </c>
      <c r="O39" s="290" t="e">
        <f>'DATOS DISEÑO'!$C$16*'DATOS DISEÑO'!$C$17*(('DATOS DISEÑO'!$I$17+'DATOS DISEÑO'!$J$17+'DATOS DISEÑO'!$K$17)/100)</f>
        <v>#VALUE!</v>
      </c>
      <c r="P39" s="291" t="e">
        <f>Tabla1[[#This Row],[PRECIO UNITARIO TOTAL ($ COP)]]*O39</f>
        <v>#VALUE!</v>
      </c>
      <c r="R39" s="127"/>
      <c r="S39" s="127"/>
      <c r="T39" s="127"/>
      <c r="U39" s="127"/>
      <c r="V39" s="127"/>
      <c r="W39" s="127"/>
    </row>
    <row r="40" spans="2:23" s="108" customFormat="1" ht="32.4" customHeight="1" x14ac:dyDescent="0.3">
      <c r="B40" s="417"/>
      <c r="C40" s="423"/>
      <c r="D40" s="293">
        <v>7</v>
      </c>
      <c r="E40" s="112">
        <v>310.10000000000002</v>
      </c>
      <c r="F40" s="112" t="s">
        <v>147</v>
      </c>
      <c r="G40" s="131" t="s">
        <v>167</v>
      </c>
      <c r="H40" s="294">
        <f>SUMIFS(Tabla712[[#All],[SUBTOTAL MANO DE OBRA]],Tabla712[[#All],[ALTERNATIVA]],Tabla1[[#This Row],[ALTERNATIVA ]],Tabla712[[#All],[ITEM]],Tabla1[[#This Row],[ÍTEM]])</f>
        <v>59.862092162798525</v>
      </c>
      <c r="I40" s="294">
        <f>SUMIFS(Tabla712[[#All],[SUBTOTAL MATERIAL]],Tabla712[[#All],[ALTERNATIVA]],Tabla1[[#This Row],[ALTERNATIVA ]],Tabla712[[#All],[ITEM]],Tabla1[[#This Row],[ÍTEM]])</f>
        <v>293.62738381009848</v>
      </c>
      <c r="J40" s="294">
        <f>SUMIFS(Tabla712[[#All],[SUBTOTAL EQUIPO]],Tabla712[[#All],[ALTERNATIVA]],Tabla1[[#This Row],[ALTERNATIVA ]],Tabla712[[#All],[ITEM]],Tabla1[[#This Row],[ÍTEM]])</f>
        <v>1184.9565819229438</v>
      </c>
      <c r="K40" s="289">
        <v>0</v>
      </c>
      <c r="L40" s="294">
        <f>Tabla1[[#This Row],[SUBTOTAL MANO DE OBRA]]+Tabla1[[#This Row],[SUBTOTAL MATERIALES]]+Tabla1[[#This Row],[SUBTOTAL EQUIPO]]+Tabla1[[#This Row],[SUBTOTAL TRANSPORTE]]+(5%*Tabla1[[#This Row],[SUBTOTAL MANO DE OBRA]])</f>
        <v>1541.4391625039807</v>
      </c>
      <c r="M40" s="294">
        <f>(Tabla1[[#This Row],[COSTO DIRECTO]]*20%)+(Tabla1[[#This Row],[COSTO DIRECTO]]*5%)+(Tabla1[[#This Row],[COSTO DIRECTO]]*5%)</f>
        <v>462.43174875119428</v>
      </c>
      <c r="N40" s="294">
        <f>Tabla1[[#This Row],[COSTO DIRECTO]]+Tabla1[[#This Row],[COSTOS INDIRECTOS]]</f>
        <v>2003.8709112551751</v>
      </c>
      <c r="O40" s="290">
        <f>'DATOS DISEÑO'!$C$16*'DATOS DISEÑO'!$C$17</f>
        <v>3000</v>
      </c>
      <c r="P40" s="291">
        <f>Tabla1[[#This Row],[PRECIO UNITARIO TOTAL ($ COP)]]*O40</f>
        <v>6011612.7337655248</v>
      </c>
      <c r="R40" s="127"/>
      <c r="S40" s="127"/>
      <c r="T40" s="127"/>
      <c r="U40" s="127"/>
      <c r="V40" s="127"/>
      <c r="W40" s="127"/>
    </row>
    <row r="41" spans="2:23" s="108" customFormat="1" ht="32.4" customHeight="1" x14ac:dyDescent="0.3">
      <c r="B41" s="417"/>
      <c r="C41" s="423"/>
      <c r="D41" s="293">
        <v>7</v>
      </c>
      <c r="E41" s="120">
        <v>450.2</v>
      </c>
      <c r="F41" s="112" t="s">
        <v>146</v>
      </c>
      <c r="G41" s="131" t="s">
        <v>152</v>
      </c>
      <c r="H41" s="294">
        <f>SUMIFS(Tabla712[[#All],[SUBTOTAL MANO DE OBRA]],Tabla712[[#All],[ALTERNATIVA]],Tabla1[[#This Row],[ALTERNATIVA ]],Tabla712[[#All],[ITEM]],Tabla1[[#This Row],[ÍTEM]])</f>
        <v>12285.541666666668</v>
      </c>
      <c r="I41" s="294">
        <f>SUMIFS(Tabla712[[#All],[SUBTOTAL MATERIAL]],Tabla712[[#All],[ALTERNATIVA]],Tabla1[[#This Row],[ALTERNATIVA ]],Tabla712[[#All],[ITEM]],Tabla1[[#This Row],[ÍTEM]])</f>
        <v>95486.978954926017</v>
      </c>
      <c r="J41" s="294">
        <f>SUMIFS(Tabla712[[#All],[SUBTOTAL EQUIPO]],Tabla712[[#All],[ALTERNATIVA]],Tabla1[[#This Row],[ALTERNATIVA ]],Tabla712[[#All],[ITEM]],Tabla1[[#This Row],[ÍTEM]])</f>
        <v>201088.0585066526</v>
      </c>
      <c r="K41" s="289">
        <v>0</v>
      </c>
      <c r="L41" s="294">
        <f>Tabla1[[#This Row],[SUBTOTAL MANO DE OBRA]]+Tabla1[[#This Row],[SUBTOTAL MATERIALES]]+Tabla1[[#This Row],[SUBTOTAL EQUIPO]]+Tabla1[[#This Row],[SUBTOTAL TRANSPORTE]]+(5%*Tabla1[[#This Row],[SUBTOTAL MANO DE OBRA]])</f>
        <v>309474.85621157865</v>
      </c>
      <c r="M41" s="294">
        <f>(Tabla1[[#This Row],[COSTO DIRECTO]]*20%)+(Tabla1[[#This Row],[COSTO DIRECTO]]*5%)+(Tabla1[[#This Row],[COSTO DIRECTO]]*5%)</f>
        <v>92842.456863473592</v>
      </c>
      <c r="N41" s="294">
        <f>Tabla1[[#This Row],[COSTO DIRECTO]]+Tabla1[[#This Row],[COSTOS INDIRECTOS]]</f>
        <v>402317.31307505223</v>
      </c>
      <c r="O41" s="290" t="e">
        <f>'DATOS DISEÑO'!$C$16*'DATOS DISEÑO'!$C$17*'DATOS DISEÑO'!$I$17/100</f>
        <v>#VALUE!</v>
      </c>
      <c r="P41" s="291" t="e">
        <f>Tabla1[[#This Row],[PRECIO UNITARIO TOTAL ($ COP)]]*O41</f>
        <v>#VALUE!</v>
      </c>
      <c r="R41" s="127"/>
      <c r="S41" s="127"/>
      <c r="T41" s="127"/>
      <c r="U41" s="127"/>
      <c r="V41" s="127"/>
      <c r="W41" s="127"/>
    </row>
    <row r="42" spans="2:23" s="108" customFormat="1" ht="32.4" customHeight="1" x14ac:dyDescent="0.3">
      <c r="B42" s="417"/>
      <c r="C42" s="423"/>
      <c r="D42" s="293">
        <v>7</v>
      </c>
      <c r="E42" s="121" t="s">
        <v>113</v>
      </c>
      <c r="F42" s="112" t="s">
        <v>146</v>
      </c>
      <c r="G42" s="131" t="s">
        <v>153</v>
      </c>
      <c r="H42" s="294">
        <f>SUMIFS(Tabla712[[#All],[SUBTOTAL MANO DE OBRA]],Tabla712[[#All],[ALTERNATIVA]],Tabla1[[#This Row],[ALTERNATIVA ]],Tabla712[[#All],[ITEM]],Tabla1[[#This Row],[ÍTEM]])</f>
        <v>668.05555555555554</v>
      </c>
      <c r="I42" s="294">
        <f>SUMIFS(Tabla712[[#All],[SUBTOTAL MATERIAL]],Tabla712[[#All],[ALTERNATIVA]],Tabla1[[#This Row],[ALTERNATIVA ]],Tabla712[[#All],[ITEM]],Tabla1[[#This Row],[ÍTEM]])</f>
        <v>89920.336286240446</v>
      </c>
      <c r="J42" s="294">
        <f>SUMIFS(Tabla712[[#All],[SUBTOTAL EQUIPO]],Tabla712[[#All],[ALTERNATIVA]],Tabla1[[#This Row],[ALTERNATIVA ]],Tabla712[[#All],[ITEM]],Tabla1[[#This Row],[ÍTEM]])</f>
        <v>16126.357982805257</v>
      </c>
      <c r="K42" s="289">
        <v>0</v>
      </c>
      <c r="L42" s="294">
        <f>Tabla1[[#This Row],[SUBTOTAL MANO DE OBRA]]+Tabla1[[#This Row],[SUBTOTAL MATERIALES]]+Tabla1[[#This Row],[SUBTOTAL EQUIPO]]+Tabla1[[#This Row],[SUBTOTAL TRANSPORTE]]+(5%*Tabla1[[#This Row],[SUBTOTAL MANO DE OBRA]])</f>
        <v>106748.15260237905</v>
      </c>
      <c r="M42" s="294">
        <f>(Tabla1[[#This Row],[COSTO DIRECTO]]*20%)+(Tabla1[[#This Row],[COSTO DIRECTO]]*5%)+(Tabla1[[#This Row],[COSTO DIRECTO]]*5%)</f>
        <v>32024.445780713715</v>
      </c>
      <c r="N42" s="294">
        <f>Tabla1[[#This Row],[COSTO DIRECTO]]+Tabla1[[#This Row],[COSTOS INDIRECTOS]]</f>
        <v>138772.59838309276</v>
      </c>
      <c r="O42" s="290" t="e">
        <f>'DATOS DISEÑO'!$C$16*'DATOS DISEÑO'!$C$17*'DATOS DISEÑO'!$J$17/100</f>
        <v>#VALUE!</v>
      </c>
      <c r="P42" s="291" t="e">
        <f>Tabla1[[#This Row],[PRECIO UNITARIO TOTAL ($ COP)]]*O42</f>
        <v>#VALUE!</v>
      </c>
      <c r="R42" s="127"/>
      <c r="S42" s="127"/>
      <c r="T42" s="127"/>
      <c r="U42" s="127"/>
      <c r="V42" s="127"/>
      <c r="W42" s="127"/>
    </row>
    <row r="43" spans="2:23" s="108" customFormat="1" ht="32.4" customHeight="1" x14ac:dyDescent="0.3">
      <c r="B43" s="417"/>
      <c r="C43" s="423"/>
      <c r="D43" s="295">
        <v>7</v>
      </c>
      <c r="E43" s="121" t="s">
        <v>111</v>
      </c>
      <c r="F43" s="112" t="s">
        <v>146</v>
      </c>
      <c r="G43" s="131" t="s">
        <v>155</v>
      </c>
      <c r="H43" s="294">
        <f>SUMIFS(Tabla712[[#All],[SUBTOTAL MANO DE OBRA]],Tabla712[[#All],[ALTERNATIVA]],Tabla1[[#This Row],[ALTERNATIVA ]],Tabla712[[#All],[ITEM]],Tabla1[[#This Row],[ÍTEM]])</f>
        <v>501.04166666666669</v>
      </c>
      <c r="I43" s="294">
        <f>SUMIFS(Tabla712[[#All],[SUBTOTAL MATERIAL]],Tabla712[[#All],[ALTERNATIVA]],Tabla1[[#This Row],[ALTERNATIVA ]],Tabla712[[#All],[ITEM]],Tabla1[[#This Row],[ÍTEM]])</f>
        <v>87482.362152769172</v>
      </c>
      <c r="J43" s="294">
        <f>SUMIFS(Tabla712[[#All],[SUBTOTAL EQUIPO]],Tabla712[[#All],[ALTERNATIVA]],Tabla1[[#This Row],[ALTERNATIVA ]],Tabla712[[#All],[ITEM]],Tabla1[[#This Row],[ÍTEM]])</f>
        <v>12094.768487103944</v>
      </c>
      <c r="K43" s="289">
        <v>0</v>
      </c>
      <c r="L43" s="294">
        <f>Tabla1[[#This Row],[SUBTOTAL MANO DE OBRA]]+Tabla1[[#This Row],[SUBTOTAL MATERIALES]]+Tabla1[[#This Row],[SUBTOTAL EQUIPO]]+Tabla1[[#This Row],[SUBTOTAL TRANSPORTE]]+(5%*Tabla1[[#This Row],[SUBTOTAL MANO DE OBRA]])</f>
        <v>100103.22438987311</v>
      </c>
      <c r="M43" s="294">
        <f>(Tabla1[[#This Row],[COSTO DIRECTO]]*20%)+(Tabla1[[#This Row],[COSTO DIRECTO]]*5%)+(Tabla1[[#This Row],[COSTO DIRECTO]]*5%)</f>
        <v>30030.967316961938</v>
      </c>
      <c r="N43" s="294">
        <f>Tabla1[[#This Row],[COSTO DIRECTO]]+Tabla1[[#This Row],[COSTOS INDIRECTOS]]</f>
        <v>130134.19170683504</v>
      </c>
      <c r="O43" s="290" t="e">
        <f>'DATOS DISEÑO'!$C$16*'DATOS DISEÑO'!$C$17*'DATOS DISEÑO'!$K$17/100</f>
        <v>#VALUE!</v>
      </c>
      <c r="P43" s="291" t="e">
        <f>Tabla1[[#This Row],[PRECIO UNITARIO TOTAL ($ COP)]]*O43</f>
        <v>#VALUE!</v>
      </c>
      <c r="R43" s="127"/>
      <c r="S43" s="127"/>
      <c r="T43" s="127"/>
      <c r="U43" s="127"/>
      <c r="V43" s="127"/>
      <c r="W43" s="127"/>
    </row>
    <row r="44" spans="2:23" s="108" customFormat="1" ht="32.4" customHeight="1" x14ac:dyDescent="0.3">
      <c r="B44" s="417"/>
      <c r="C44" s="423"/>
      <c r="D44" s="296">
        <v>8</v>
      </c>
      <c r="E44" s="112" t="s">
        <v>109</v>
      </c>
      <c r="F44" s="112" t="s">
        <v>146</v>
      </c>
      <c r="G44" s="131" t="s">
        <v>168</v>
      </c>
      <c r="H44" s="294">
        <f>SUMIFS(Tabla712[[#All],[SUBTOTAL MANO DE OBRA]],Tabla712[[#All],[ALTERNATIVA]],Tabla1[[#This Row],[ALTERNATIVA ]],Tabla712[[#All],[ITEM]],Tabla1[[#This Row],[ÍTEM]])</f>
        <v>697.92156862745105</v>
      </c>
      <c r="I44" s="294">
        <f>SUMIFS(Tabla712[[#All],[SUBTOTAL MATERIAL]],Tabla712[[#All],[ALTERNATIVA]],Tabla1[[#This Row],[ALTERNATIVA ]],Tabla712[[#All],[ITEM]],Tabla1[[#This Row],[ÍTEM]])</f>
        <v>3377.6829577518247</v>
      </c>
      <c r="J44" s="294">
        <f>SUMIFS(Tabla712[[#All],[SUBTOTAL EQUIPO]],Tabla712[[#All],[ALTERNATIVA]],Tabla1[[#This Row],[ALTERNATIVA ]],Tabla712[[#All],[ITEM]],Tabla1[[#This Row],[ÍTEM]])</f>
        <v>16129.5880506703</v>
      </c>
      <c r="K44" s="289">
        <v>0</v>
      </c>
      <c r="L44" s="294">
        <f>Tabla1[[#This Row],[SUBTOTAL MANO DE OBRA]]+Tabla1[[#This Row],[SUBTOTAL MATERIALES]]+Tabla1[[#This Row],[SUBTOTAL EQUIPO]]+Tabla1[[#This Row],[SUBTOTAL TRANSPORTE]]+(5%*Tabla1[[#This Row],[SUBTOTAL MANO DE OBRA]])</f>
        <v>20240.088655480948</v>
      </c>
      <c r="M44" s="294">
        <f>(Tabla1[[#This Row],[COSTO DIRECTO]]*20%)+(Tabla1[[#This Row],[COSTO DIRECTO]]*5%)+(Tabla1[[#This Row],[COSTO DIRECTO]]*5%)</f>
        <v>6072.0265966442839</v>
      </c>
      <c r="N44" s="294">
        <f>Tabla1[[#This Row],[COSTO DIRECTO]]+Tabla1[[#This Row],[COSTOS INDIRECTOS]]</f>
        <v>26312.11525212523</v>
      </c>
      <c r="O44" s="290" t="e">
        <f>'DATOS DISEÑO'!$C$16*'DATOS DISEÑO'!$C$17*(('DATOS DISEÑO'!$I$17+'DATOS DISEÑO'!$J$17+'DATOS DISEÑO'!$K$17)/100)</f>
        <v>#VALUE!</v>
      </c>
      <c r="P44" s="291" t="e">
        <f>Tabla1[[#This Row],[PRECIO UNITARIO TOTAL ($ COP)]]*O44</f>
        <v>#VALUE!</v>
      </c>
      <c r="R44" s="127"/>
      <c r="S44" s="127"/>
      <c r="T44" s="127"/>
      <c r="U44" s="127"/>
      <c r="V44" s="127"/>
      <c r="W44" s="127"/>
    </row>
    <row r="45" spans="2:23" s="108" customFormat="1" ht="32.4" customHeight="1" x14ac:dyDescent="0.3">
      <c r="B45" s="417"/>
      <c r="C45" s="423"/>
      <c r="D45" s="293">
        <v>8</v>
      </c>
      <c r="E45" s="112">
        <v>310.10000000000002</v>
      </c>
      <c r="F45" s="112" t="s">
        <v>147</v>
      </c>
      <c r="G45" s="131" t="s">
        <v>167</v>
      </c>
      <c r="H45" s="294">
        <f>SUMIFS(Tabla712[[#All],[SUBTOTAL MANO DE OBRA]],Tabla712[[#All],[ALTERNATIVA]],Tabla1[[#This Row],[ALTERNATIVA ]],Tabla712[[#All],[ITEM]],Tabla1[[#This Row],[ÍTEM]])</f>
        <v>59.862092162798525</v>
      </c>
      <c r="I45" s="294">
        <f>SUMIFS(Tabla712[[#All],[SUBTOTAL MATERIAL]],Tabla712[[#All],[ALTERNATIVA]],Tabla1[[#This Row],[ALTERNATIVA ]],Tabla712[[#All],[ITEM]],Tabla1[[#This Row],[ÍTEM]])</f>
        <v>293.62738381009848</v>
      </c>
      <c r="J45" s="294">
        <f>SUMIFS(Tabla712[[#All],[SUBTOTAL EQUIPO]],Tabla712[[#All],[ALTERNATIVA]],Tabla1[[#This Row],[ALTERNATIVA ]],Tabla712[[#All],[ITEM]],Tabla1[[#This Row],[ÍTEM]])</f>
        <v>1184.9565819229438</v>
      </c>
      <c r="K45" s="289">
        <v>0</v>
      </c>
      <c r="L45" s="294">
        <f>Tabla1[[#This Row],[SUBTOTAL MANO DE OBRA]]+Tabla1[[#This Row],[SUBTOTAL MATERIALES]]+Tabla1[[#This Row],[SUBTOTAL EQUIPO]]+Tabla1[[#This Row],[SUBTOTAL TRANSPORTE]]+(5%*Tabla1[[#This Row],[SUBTOTAL MANO DE OBRA]])</f>
        <v>1541.4391625039807</v>
      </c>
      <c r="M45" s="294">
        <f>(Tabla1[[#This Row],[COSTO DIRECTO]]*20%)+(Tabla1[[#This Row],[COSTO DIRECTO]]*5%)+(Tabla1[[#This Row],[COSTO DIRECTO]]*5%)</f>
        <v>462.43174875119428</v>
      </c>
      <c r="N45" s="294">
        <f>Tabla1[[#This Row],[COSTO DIRECTO]]+Tabla1[[#This Row],[COSTOS INDIRECTOS]]</f>
        <v>2003.8709112551751</v>
      </c>
      <c r="O45" s="290">
        <f>'DATOS DISEÑO'!$C$16*'DATOS DISEÑO'!$C$17</f>
        <v>3000</v>
      </c>
      <c r="P45" s="291">
        <f>Tabla1[[#This Row],[PRECIO UNITARIO TOTAL ($ COP)]]*O45</f>
        <v>6011612.7337655248</v>
      </c>
      <c r="R45" s="127"/>
      <c r="S45" s="127"/>
      <c r="T45" s="127"/>
      <c r="U45" s="127"/>
      <c r="V45" s="127"/>
      <c r="W45" s="127"/>
    </row>
    <row r="46" spans="2:23" s="108" customFormat="1" ht="32.4" customHeight="1" x14ac:dyDescent="0.3">
      <c r="B46" s="417"/>
      <c r="C46" s="423"/>
      <c r="D46" s="293">
        <v>8</v>
      </c>
      <c r="E46" s="120">
        <v>450.2</v>
      </c>
      <c r="F46" s="112" t="s">
        <v>146</v>
      </c>
      <c r="G46" s="131" t="s">
        <v>152</v>
      </c>
      <c r="H46" s="294">
        <f>SUMIFS(Tabla712[[#All],[SUBTOTAL MANO DE OBRA]],Tabla712[[#All],[ALTERNATIVA]],Tabla1[[#This Row],[ALTERNATIVA ]],Tabla712[[#All],[ITEM]],Tabla1[[#This Row],[ÍTEM]])</f>
        <v>12285.541666666668</v>
      </c>
      <c r="I46" s="294">
        <f>SUMIFS(Tabla712[[#All],[SUBTOTAL MATERIAL]],Tabla712[[#All],[ALTERNATIVA]],Tabla1[[#This Row],[ALTERNATIVA ]],Tabla712[[#All],[ITEM]],Tabla1[[#This Row],[ÍTEM]])</f>
        <v>95486.978954926017</v>
      </c>
      <c r="J46" s="294">
        <f>SUMIFS(Tabla712[[#All],[SUBTOTAL EQUIPO]],Tabla712[[#All],[ALTERNATIVA]],Tabla1[[#This Row],[ALTERNATIVA ]],Tabla712[[#All],[ITEM]],Tabla1[[#This Row],[ÍTEM]])</f>
        <v>201088.0585066526</v>
      </c>
      <c r="K46" s="289">
        <v>0</v>
      </c>
      <c r="L46" s="294">
        <f>Tabla1[[#This Row],[SUBTOTAL MANO DE OBRA]]+Tabla1[[#This Row],[SUBTOTAL MATERIALES]]+Tabla1[[#This Row],[SUBTOTAL EQUIPO]]+Tabla1[[#This Row],[SUBTOTAL TRANSPORTE]]+(5%*Tabla1[[#This Row],[SUBTOTAL MANO DE OBRA]])</f>
        <v>309474.85621157865</v>
      </c>
      <c r="M46" s="294">
        <f>(Tabla1[[#This Row],[COSTO DIRECTO]]*20%)+(Tabla1[[#This Row],[COSTO DIRECTO]]*5%)+(Tabla1[[#This Row],[COSTO DIRECTO]]*5%)</f>
        <v>92842.456863473592</v>
      </c>
      <c r="N46" s="294">
        <f>Tabla1[[#This Row],[COSTO DIRECTO]]+Tabla1[[#This Row],[COSTOS INDIRECTOS]]</f>
        <v>402317.31307505223</v>
      </c>
      <c r="O46" s="290" t="e">
        <f>'DATOS DISEÑO'!$C$16*'DATOS DISEÑO'!$C$17*'DATOS DISEÑO'!$I$17/100</f>
        <v>#VALUE!</v>
      </c>
      <c r="P46" s="291" t="e">
        <f>Tabla1[[#This Row],[PRECIO UNITARIO TOTAL ($ COP)]]*O46</f>
        <v>#VALUE!</v>
      </c>
      <c r="R46" s="127"/>
      <c r="S46" s="127"/>
      <c r="T46" s="127"/>
      <c r="U46" s="127"/>
      <c r="V46" s="127"/>
      <c r="W46" s="127"/>
    </row>
    <row r="47" spans="2:23" s="108" customFormat="1" ht="32.4" customHeight="1" x14ac:dyDescent="0.3">
      <c r="B47" s="417"/>
      <c r="C47" s="423"/>
      <c r="D47" s="293">
        <v>8</v>
      </c>
      <c r="E47" s="121" t="s">
        <v>113</v>
      </c>
      <c r="F47" s="112" t="s">
        <v>146</v>
      </c>
      <c r="G47" s="131" t="s">
        <v>153</v>
      </c>
      <c r="H47" s="294">
        <f>SUMIFS(Tabla712[[#All],[SUBTOTAL MANO DE OBRA]],Tabla712[[#All],[ALTERNATIVA]],Tabla1[[#This Row],[ALTERNATIVA ]],Tabla712[[#All],[ITEM]],Tabla1[[#This Row],[ÍTEM]])</f>
        <v>668.05555555555554</v>
      </c>
      <c r="I47" s="294">
        <f>SUMIFS(Tabla712[[#All],[SUBTOTAL MATERIAL]],Tabla712[[#All],[ALTERNATIVA]],Tabla1[[#This Row],[ALTERNATIVA ]],Tabla712[[#All],[ITEM]],Tabla1[[#This Row],[ÍTEM]])</f>
        <v>89920.336286240446</v>
      </c>
      <c r="J47" s="294">
        <f>SUMIFS(Tabla712[[#All],[SUBTOTAL EQUIPO]],Tabla712[[#All],[ALTERNATIVA]],Tabla1[[#This Row],[ALTERNATIVA ]],Tabla712[[#All],[ITEM]],Tabla1[[#This Row],[ÍTEM]])</f>
        <v>16126.357982805257</v>
      </c>
      <c r="K47" s="289">
        <v>0</v>
      </c>
      <c r="L47" s="294">
        <f>Tabla1[[#This Row],[SUBTOTAL MANO DE OBRA]]+Tabla1[[#This Row],[SUBTOTAL MATERIALES]]+Tabla1[[#This Row],[SUBTOTAL EQUIPO]]+Tabla1[[#This Row],[SUBTOTAL TRANSPORTE]]+(5%*Tabla1[[#This Row],[SUBTOTAL MANO DE OBRA]])</f>
        <v>106748.15260237905</v>
      </c>
      <c r="M47" s="294">
        <f>(Tabla1[[#This Row],[COSTO DIRECTO]]*20%)+(Tabla1[[#This Row],[COSTO DIRECTO]]*5%)+(Tabla1[[#This Row],[COSTO DIRECTO]]*5%)</f>
        <v>32024.445780713715</v>
      </c>
      <c r="N47" s="294">
        <f>Tabla1[[#This Row],[COSTO DIRECTO]]+Tabla1[[#This Row],[COSTOS INDIRECTOS]]</f>
        <v>138772.59838309276</v>
      </c>
      <c r="O47" s="290" t="e">
        <f>'DATOS DISEÑO'!$C$16*'DATOS DISEÑO'!$C$17*'DATOS DISEÑO'!$J$17/100</f>
        <v>#VALUE!</v>
      </c>
      <c r="P47" s="291" t="e">
        <f>Tabla1[[#This Row],[PRECIO UNITARIO TOTAL ($ COP)]]*O47</f>
        <v>#VALUE!</v>
      </c>
      <c r="R47" s="127"/>
      <c r="S47" s="127"/>
      <c r="T47" s="127"/>
      <c r="U47" s="127"/>
      <c r="V47" s="127"/>
      <c r="W47" s="127"/>
    </row>
    <row r="48" spans="2:23" s="108" customFormat="1" ht="32.4" customHeight="1" x14ac:dyDescent="0.3">
      <c r="B48" s="417"/>
      <c r="C48" s="423"/>
      <c r="D48" s="295">
        <v>8</v>
      </c>
      <c r="E48" s="121" t="s">
        <v>112</v>
      </c>
      <c r="F48" s="112" t="s">
        <v>146</v>
      </c>
      <c r="G48" s="131" t="s">
        <v>156</v>
      </c>
      <c r="H48" s="294">
        <f>SUMIFS(Tabla712[[#All],[SUBTOTAL MANO DE OBRA]],Tabla712[[#All],[ALTERNATIVA]],Tabla1[[#This Row],[ALTERNATIVA ]],Tabla712[[#All],[ITEM]],Tabla1[[#This Row],[ÍTEM]])</f>
        <v>501.04166666666669</v>
      </c>
      <c r="I48" s="294">
        <f>SUMIFS(Tabla712[[#All],[SUBTOTAL MATERIAL]],Tabla712[[#All],[ALTERNATIVA]],Tabla1[[#This Row],[ALTERNATIVA ]],Tabla712[[#All],[ITEM]],Tabla1[[#This Row],[ÍTEM]])</f>
        <v>87482.362152769172</v>
      </c>
      <c r="J48" s="294">
        <f>SUMIFS(Tabla712[[#All],[SUBTOTAL EQUIPO]],Tabla712[[#All],[ALTERNATIVA]],Tabla1[[#This Row],[ALTERNATIVA ]],Tabla712[[#All],[ITEM]],Tabla1[[#This Row],[ÍTEM]])</f>
        <v>12094.768487103944</v>
      </c>
      <c r="K48" s="289">
        <v>0</v>
      </c>
      <c r="L48" s="294">
        <f>Tabla1[[#This Row],[SUBTOTAL MANO DE OBRA]]+Tabla1[[#This Row],[SUBTOTAL MATERIALES]]+Tabla1[[#This Row],[SUBTOTAL EQUIPO]]+Tabla1[[#This Row],[SUBTOTAL TRANSPORTE]]+(5%*Tabla1[[#This Row],[SUBTOTAL MANO DE OBRA]])</f>
        <v>100103.22438987311</v>
      </c>
      <c r="M48" s="294">
        <f>(Tabla1[[#This Row],[COSTO DIRECTO]]*20%)+(Tabla1[[#This Row],[COSTO DIRECTO]]*5%)+(Tabla1[[#This Row],[COSTO DIRECTO]]*5%)</f>
        <v>30030.967316961938</v>
      </c>
      <c r="N48" s="294">
        <f>Tabla1[[#This Row],[COSTO DIRECTO]]+Tabla1[[#This Row],[COSTOS INDIRECTOS]]</f>
        <v>130134.19170683504</v>
      </c>
      <c r="O48" s="290" t="e">
        <f>'DATOS DISEÑO'!$C$16*'DATOS DISEÑO'!$C$17*'DATOS DISEÑO'!$K$17/100</f>
        <v>#VALUE!</v>
      </c>
      <c r="P48" s="291" t="e">
        <f>Tabla1[[#This Row],[PRECIO UNITARIO TOTAL ($ COP)]]*O48</f>
        <v>#VALUE!</v>
      </c>
      <c r="R48" s="127"/>
      <c r="S48" s="127"/>
      <c r="T48" s="127"/>
      <c r="U48" s="127"/>
      <c r="V48" s="127"/>
      <c r="W48" s="127"/>
    </row>
    <row r="49" spans="2:23" s="108" customFormat="1" ht="32.4" customHeight="1" x14ac:dyDescent="0.3">
      <c r="B49" s="417"/>
      <c r="C49" s="423"/>
      <c r="D49" s="296">
        <v>9</v>
      </c>
      <c r="E49" s="112" t="s">
        <v>109</v>
      </c>
      <c r="F49" s="112" t="s">
        <v>146</v>
      </c>
      <c r="G49" s="131" t="s">
        <v>168</v>
      </c>
      <c r="H49" s="294">
        <f>SUMIFS(Tabla712[[#All],[SUBTOTAL MANO DE OBRA]],Tabla712[[#All],[ALTERNATIVA]],Tabla1[[#This Row],[ALTERNATIVA ]],Tabla712[[#All],[ITEM]],Tabla1[[#This Row],[ÍTEM]])</f>
        <v>697.92156862745105</v>
      </c>
      <c r="I49" s="294">
        <f>SUMIFS(Tabla712[[#All],[SUBTOTAL MATERIAL]],Tabla712[[#All],[ALTERNATIVA]],Tabla1[[#This Row],[ALTERNATIVA ]],Tabla712[[#All],[ITEM]],Tabla1[[#This Row],[ÍTEM]])</f>
        <v>3377.6829577518247</v>
      </c>
      <c r="J49" s="294">
        <f>SUMIFS(Tabla712[[#All],[SUBTOTAL EQUIPO]],Tabla712[[#All],[ALTERNATIVA]],Tabla1[[#This Row],[ALTERNATIVA ]],Tabla712[[#All],[ITEM]],Tabla1[[#This Row],[ÍTEM]])</f>
        <v>16129.5880506703</v>
      </c>
      <c r="K49" s="289">
        <v>0</v>
      </c>
      <c r="L49" s="294">
        <f>Tabla1[[#This Row],[SUBTOTAL MANO DE OBRA]]+Tabla1[[#This Row],[SUBTOTAL MATERIALES]]+Tabla1[[#This Row],[SUBTOTAL EQUIPO]]+Tabla1[[#This Row],[SUBTOTAL TRANSPORTE]]+(5%*Tabla1[[#This Row],[SUBTOTAL MANO DE OBRA]])</f>
        <v>20240.088655480948</v>
      </c>
      <c r="M49" s="294">
        <f>(Tabla1[[#This Row],[COSTO DIRECTO]]*20%)+(Tabla1[[#This Row],[COSTO DIRECTO]]*5%)+(Tabla1[[#This Row],[COSTO DIRECTO]]*5%)</f>
        <v>6072.0265966442839</v>
      </c>
      <c r="N49" s="294">
        <f>Tabla1[[#This Row],[COSTO DIRECTO]]+Tabla1[[#This Row],[COSTOS INDIRECTOS]]</f>
        <v>26312.11525212523</v>
      </c>
      <c r="O49" s="290" t="e">
        <f>'DATOS DISEÑO'!$C$16*'DATOS DISEÑO'!$C$17*(('DATOS DISEÑO'!$I$17+'DATOS DISEÑO'!$J$17+'DATOS DISEÑO'!$K$17)/100)</f>
        <v>#VALUE!</v>
      </c>
      <c r="P49" s="291" t="e">
        <f>Tabla1[[#This Row],[PRECIO UNITARIO TOTAL ($ COP)]]*O49</f>
        <v>#VALUE!</v>
      </c>
      <c r="R49" s="127"/>
      <c r="S49" s="127"/>
      <c r="T49" s="127"/>
      <c r="U49" s="127"/>
      <c r="V49" s="127"/>
      <c r="W49" s="127"/>
    </row>
    <row r="50" spans="2:23" s="108" customFormat="1" ht="32.4" customHeight="1" x14ac:dyDescent="0.3">
      <c r="B50" s="417"/>
      <c r="C50" s="423"/>
      <c r="D50" s="293">
        <v>9</v>
      </c>
      <c r="E50" s="112">
        <v>310.10000000000002</v>
      </c>
      <c r="F50" s="112" t="s">
        <v>147</v>
      </c>
      <c r="G50" s="131" t="s">
        <v>167</v>
      </c>
      <c r="H50" s="294">
        <f>SUMIFS(Tabla712[[#All],[SUBTOTAL MANO DE OBRA]],Tabla712[[#All],[ALTERNATIVA]],Tabla1[[#This Row],[ALTERNATIVA ]],Tabla712[[#All],[ITEM]],Tabla1[[#This Row],[ÍTEM]])</f>
        <v>59.862092162798525</v>
      </c>
      <c r="I50" s="294">
        <f>SUMIFS(Tabla712[[#All],[SUBTOTAL MATERIAL]],Tabla712[[#All],[ALTERNATIVA]],Tabla1[[#This Row],[ALTERNATIVA ]],Tabla712[[#All],[ITEM]],Tabla1[[#This Row],[ÍTEM]])</f>
        <v>293.62738381009848</v>
      </c>
      <c r="J50" s="294">
        <f>SUMIFS(Tabla712[[#All],[SUBTOTAL EQUIPO]],Tabla712[[#All],[ALTERNATIVA]],Tabla1[[#This Row],[ALTERNATIVA ]],Tabla712[[#All],[ITEM]],Tabla1[[#This Row],[ÍTEM]])</f>
        <v>1184.9565819229438</v>
      </c>
      <c r="K50" s="289">
        <v>0</v>
      </c>
      <c r="L50" s="294">
        <f>Tabla1[[#This Row],[SUBTOTAL MANO DE OBRA]]+Tabla1[[#This Row],[SUBTOTAL MATERIALES]]+Tabla1[[#This Row],[SUBTOTAL EQUIPO]]+Tabla1[[#This Row],[SUBTOTAL TRANSPORTE]]+(5%*Tabla1[[#This Row],[SUBTOTAL MANO DE OBRA]])</f>
        <v>1541.4391625039807</v>
      </c>
      <c r="M50" s="294">
        <f>(Tabla1[[#This Row],[COSTO DIRECTO]]*20%)+(Tabla1[[#This Row],[COSTO DIRECTO]]*5%)+(Tabla1[[#This Row],[COSTO DIRECTO]]*5%)</f>
        <v>462.43174875119428</v>
      </c>
      <c r="N50" s="294">
        <f>Tabla1[[#This Row],[COSTO DIRECTO]]+Tabla1[[#This Row],[COSTOS INDIRECTOS]]</f>
        <v>2003.8709112551751</v>
      </c>
      <c r="O50" s="290">
        <f>'DATOS DISEÑO'!$C$16*'DATOS DISEÑO'!$C$17</f>
        <v>3000</v>
      </c>
      <c r="P50" s="291">
        <f>Tabla1[[#This Row],[PRECIO UNITARIO TOTAL ($ COP)]]*O50</f>
        <v>6011612.7337655248</v>
      </c>
      <c r="R50" s="127"/>
      <c r="S50" s="127"/>
      <c r="T50" s="127"/>
      <c r="U50" s="127"/>
      <c r="V50" s="127"/>
      <c r="W50" s="127"/>
    </row>
    <row r="51" spans="2:23" s="108" customFormat="1" ht="32.4" customHeight="1" x14ac:dyDescent="0.3">
      <c r="B51" s="417"/>
      <c r="C51" s="423"/>
      <c r="D51" s="293">
        <v>9</v>
      </c>
      <c r="E51" s="120">
        <v>450.2</v>
      </c>
      <c r="F51" s="112" t="s">
        <v>146</v>
      </c>
      <c r="G51" s="131" t="s">
        <v>152</v>
      </c>
      <c r="H51" s="294">
        <f>SUMIFS(Tabla712[[#All],[SUBTOTAL MANO DE OBRA]],Tabla712[[#All],[ALTERNATIVA]],Tabla1[[#This Row],[ALTERNATIVA ]],Tabla712[[#All],[ITEM]],Tabla1[[#This Row],[ÍTEM]])</f>
        <v>12285.541666666668</v>
      </c>
      <c r="I51" s="294">
        <f>SUMIFS(Tabla712[[#All],[SUBTOTAL MATERIAL]],Tabla712[[#All],[ALTERNATIVA]],Tabla1[[#This Row],[ALTERNATIVA ]],Tabla712[[#All],[ITEM]],Tabla1[[#This Row],[ÍTEM]])</f>
        <v>95486.978954926017</v>
      </c>
      <c r="J51" s="294">
        <f>SUMIFS(Tabla712[[#All],[SUBTOTAL EQUIPO]],Tabla712[[#All],[ALTERNATIVA]],Tabla1[[#This Row],[ALTERNATIVA ]],Tabla712[[#All],[ITEM]],Tabla1[[#This Row],[ÍTEM]])</f>
        <v>201088.0585066526</v>
      </c>
      <c r="K51" s="289">
        <v>0</v>
      </c>
      <c r="L51" s="294">
        <f>Tabla1[[#This Row],[SUBTOTAL MANO DE OBRA]]+Tabla1[[#This Row],[SUBTOTAL MATERIALES]]+Tabla1[[#This Row],[SUBTOTAL EQUIPO]]+Tabla1[[#This Row],[SUBTOTAL TRANSPORTE]]+(5%*Tabla1[[#This Row],[SUBTOTAL MANO DE OBRA]])</f>
        <v>309474.85621157865</v>
      </c>
      <c r="M51" s="294">
        <f>(Tabla1[[#This Row],[COSTO DIRECTO]]*20%)+(Tabla1[[#This Row],[COSTO DIRECTO]]*5%)+(Tabla1[[#This Row],[COSTO DIRECTO]]*5%)</f>
        <v>92842.456863473592</v>
      </c>
      <c r="N51" s="294">
        <f>Tabla1[[#This Row],[COSTO DIRECTO]]+Tabla1[[#This Row],[COSTOS INDIRECTOS]]</f>
        <v>402317.31307505223</v>
      </c>
      <c r="O51" s="290" t="e">
        <f>'DATOS DISEÑO'!$C$16*'DATOS DISEÑO'!$C$17*'DATOS DISEÑO'!$I$17/100</f>
        <v>#VALUE!</v>
      </c>
      <c r="P51" s="291" t="e">
        <f>Tabla1[[#This Row],[PRECIO UNITARIO TOTAL ($ COP)]]*O51</f>
        <v>#VALUE!</v>
      </c>
      <c r="R51" s="127"/>
      <c r="S51" s="127"/>
      <c r="T51" s="127"/>
      <c r="U51" s="127"/>
      <c r="V51" s="127"/>
      <c r="W51" s="127"/>
    </row>
    <row r="52" spans="2:23" s="108" customFormat="1" ht="32.4" customHeight="1" x14ac:dyDescent="0.3">
      <c r="B52" s="417"/>
      <c r="C52" s="423"/>
      <c r="D52" s="293">
        <v>9</v>
      </c>
      <c r="E52" s="121" t="s">
        <v>114</v>
      </c>
      <c r="F52" s="112" t="s">
        <v>146</v>
      </c>
      <c r="G52" s="131" t="s">
        <v>154</v>
      </c>
      <c r="H52" s="294">
        <f>SUMIFS(Tabla712[[#All],[SUBTOTAL MANO DE OBRA]],Tabla712[[#All],[ALTERNATIVA]],Tabla1[[#This Row],[ALTERNATIVA ]],Tabla712[[#All],[ITEM]],Tabla1[[#This Row],[ÍTEM]])</f>
        <v>668.05555555555554</v>
      </c>
      <c r="I52" s="294">
        <f>SUMIFS(Tabla712[[#All],[SUBTOTAL MATERIAL]],Tabla712[[#All],[ALTERNATIVA]],Tabla1[[#This Row],[ALTERNATIVA ]],Tabla712[[#All],[ITEM]],Tabla1[[#This Row],[ÍTEM]])</f>
        <v>89920.336286240446</v>
      </c>
      <c r="J52" s="294">
        <f>SUMIFS(Tabla712[[#All],[SUBTOTAL EQUIPO]],Tabla712[[#All],[ALTERNATIVA]],Tabla1[[#This Row],[ALTERNATIVA ]],Tabla712[[#All],[ITEM]],Tabla1[[#This Row],[ÍTEM]])</f>
        <v>16126.357982805257</v>
      </c>
      <c r="K52" s="289">
        <v>0</v>
      </c>
      <c r="L52" s="294">
        <f>Tabla1[[#This Row],[SUBTOTAL MANO DE OBRA]]+Tabla1[[#This Row],[SUBTOTAL MATERIALES]]+Tabla1[[#This Row],[SUBTOTAL EQUIPO]]+Tabla1[[#This Row],[SUBTOTAL TRANSPORTE]]+(5%*Tabla1[[#This Row],[SUBTOTAL MANO DE OBRA]])</f>
        <v>106748.15260237905</v>
      </c>
      <c r="M52" s="294">
        <f>(Tabla1[[#This Row],[COSTO DIRECTO]]*20%)+(Tabla1[[#This Row],[COSTO DIRECTO]]*5%)+(Tabla1[[#This Row],[COSTO DIRECTO]]*5%)</f>
        <v>32024.445780713715</v>
      </c>
      <c r="N52" s="294">
        <f>Tabla1[[#This Row],[COSTO DIRECTO]]+Tabla1[[#This Row],[COSTOS INDIRECTOS]]</f>
        <v>138772.59838309276</v>
      </c>
      <c r="O52" s="290" t="e">
        <f>'DATOS DISEÑO'!$C$16*'DATOS DISEÑO'!$C$17*'DATOS DISEÑO'!$J$17/100</f>
        <v>#VALUE!</v>
      </c>
      <c r="P52" s="291" t="e">
        <f>Tabla1[[#This Row],[PRECIO UNITARIO TOTAL ($ COP)]]*O52</f>
        <v>#VALUE!</v>
      </c>
      <c r="R52" s="127"/>
      <c r="S52" s="127"/>
      <c r="T52" s="127"/>
      <c r="U52" s="127"/>
      <c r="V52" s="127"/>
      <c r="W52" s="127"/>
    </row>
    <row r="53" spans="2:23" s="108" customFormat="1" ht="32.4" customHeight="1" x14ac:dyDescent="0.3">
      <c r="B53" s="417"/>
      <c r="C53" s="423"/>
      <c r="D53" s="295">
        <v>9</v>
      </c>
      <c r="E53" s="121" t="s">
        <v>111</v>
      </c>
      <c r="F53" s="112" t="s">
        <v>146</v>
      </c>
      <c r="G53" s="131" t="s">
        <v>155</v>
      </c>
      <c r="H53" s="294">
        <f>SUMIFS(Tabla712[[#All],[SUBTOTAL MANO DE OBRA]],Tabla712[[#All],[ALTERNATIVA]],Tabla1[[#This Row],[ALTERNATIVA ]],Tabla712[[#All],[ITEM]],Tabla1[[#This Row],[ÍTEM]])</f>
        <v>501.04166666666669</v>
      </c>
      <c r="I53" s="294">
        <f>SUMIFS(Tabla712[[#All],[SUBTOTAL MATERIAL]],Tabla712[[#All],[ALTERNATIVA]],Tabla1[[#This Row],[ALTERNATIVA ]],Tabla712[[#All],[ITEM]],Tabla1[[#This Row],[ÍTEM]])</f>
        <v>87482.362152769172</v>
      </c>
      <c r="J53" s="294">
        <f>SUMIFS(Tabla712[[#All],[SUBTOTAL EQUIPO]],Tabla712[[#All],[ALTERNATIVA]],Tabla1[[#This Row],[ALTERNATIVA ]],Tabla712[[#All],[ITEM]],Tabla1[[#This Row],[ÍTEM]])</f>
        <v>12094.768487103944</v>
      </c>
      <c r="K53" s="289">
        <v>0</v>
      </c>
      <c r="L53" s="294">
        <f>Tabla1[[#This Row],[SUBTOTAL MANO DE OBRA]]+Tabla1[[#This Row],[SUBTOTAL MATERIALES]]+Tabla1[[#This Row],[SUBTOTAL EQUIPO]]+Tabla1[[#This Row],[SUBTOTAL TRANSPORTE]]+(5%*Tabla1[[#This Row],[SUBTOTAL MANO DE OBRA]])</f>
        <v>100103.22438987311</v>
      </c>
      <c r="M53" s="294">
        <f>(Tabla1[[#This Row],[COSTO DIRECTO]]*20%)+(Tabla1[[#This Row],[COSTO DIRECTO]]*5%)+(Tabla1[[#This Row],[COSTO DIRECTO]]*5%)</f>
        <v>30030.967316961938</v>
      </c>
      <c r="N53" s="294">
        <f>Tabla1[[#This Row],[COSTO DIRECTO]]+Tabla1[[#This Row],[COSTOS INDIRECTOS]]</f>
        <v>130134.19170683504</v>
      </c>
      <c r="O53" s="290" t="e">
        <f>'DATOS DISEÑO'!$C$16*'DATOS DISEÑO'!$C$17*'DATOS DISEÑO'!$K$17/100</f>
        <v>#VALUE!</v>
      </c>
      <c r="P53" s="291" t="e">
        <f>Tabla1[[#This Row],[PRECIO UNITARIO TOTAL ($ COP)]]*O53</f>
        <v>#VALUE!</v>
      </c>
      <c r="R53" s="127"/>
      <c r="S53" s="127"/>
      <c r="T53" s="127"/>
      <c r="U53" s="127"/>
      <c r="V53" s="127"/>
      <c r="W53" s="127"/>
    </row>
    <row r="54" spans="2:23" s="108" customFormat="1" ht="32.4" customHeight="1" x14ac:dyDescent="0.3">
      <c r="B54" s="417"/>
      <c r="C54" s="423"/>
      <c r="D54" s="296">
        <v>10</v>
      </c>
      <c r="E54" s="112" t="s">
        <v>109</v>
      </c>
      <c r="F54" s="112" t="s">
        <v>146</v>
      </c>
      <c r="G54" s="131" t="s">
        <v>168</v>
      </c>
      <c r="H54" s="294">
        <f>SUMIFS(Tabla712[[#All],[SUBTOTAL MANO DE OBRA]],Tabla712[[#All],[ALTERNATIVA]],Tabla1[[#This Row],[ALTERNATIVA ]],Tabla712[[#All],[ITEM]],Tabla1[[#This Row],[ÍTEM]])</f>
        <v>697.92156862745105</v>
      </c>
      <c r="I54" s="294">
        <f>SUMIFS(Tabla712[[#All],[SUBTOTAL MATERIAL]],Tabla712[[#All],[ALTERNATIVA]],Tabla1[[#This Row],[ALTERNATIVA ]],Tabla712[[#All],[ITEM]],Tabla1[[#This Row],[ÍTEM]])</f>
        <v>3377.6829577518247</v>
      </c>
      <c r="J54" s="294">
        <f>SUMIFS(Tabla712[[#All],[SUBTOTAL EQUIPO]],Tabla712[[#All],[ALTERNATIVA]],Tabla1[[#This Row],[ALTERNATIVA ]],Tabla712[[#All],[ITEM]],Tabla1[[#This Row],[ÍTEM]])</f>
        <v>16129.5880506703</v>
      </c>
      <c r="K54" s="289">
        <v>0</v>
      </c>
      <c r="L54" s="294">
        <f>Tabla1[[#This Row],[SUBTOTAL MANO DE OBRA]]+Tabla1[[#This Row],[SUBTOTAL MATERIALES]]+Tabla1[[#This Row],[SUBTOTAL EQUIPO]]+Tabla1[[#This Row],[SUBTOTAL TRANSPORTE]]+(5%*Tabla1[[#This Row],[SUBTOTAL MANO DE OBRA]])</f>
        <v>20240.088655480948</v>
      </c>
      <c r="M54" s="294">
        <f>(Tabla1[[#This Row],[COSTO DIRECTO]]*20%)+(Tabla1[[#This Row],[COSTO DIRECTO]]*5%)+(Tabla1[[#This Row],[COSTO DIRECTO]]*5%)</f>
        <v>6072.0265966442839</v>
      </c>
      <c r="N54" s="294">
        <f>Tabla1[[#This Row],[COSTO DIRECTO]]+Tabla1[[#This Row],[COSTOS INDIRECTOS]]</f>
        <v>26312.11525212523</v>
      </c>
      <c r="O54" s="290" t="e">
        <f>'DATOS DISEÑO'!$C$16*'DATOS DISEÑO'!$C$17*(('DATOS DISEÑO'!$I$17+'DATOS DISEÑO'!$J$17+'DATOS DISEÑO'!$K$17)/100)</f>
        <v>#VALUE!</v>
      </c>
      <c r="P54" s="291" t="e">
        <f>Tabla1[[#This Row],[PRECIO UNITARIO TOTAL ($ COP)]]*O54</f>
        <v>#VALUE!</v>
      </c>
      <c r="R54" s="127"/>
      <c r="S54" s="127"/>
      <c r="T54" s="127"/>
      <c r="U54" s="127"/>
      <c r="V54" s="127"/>
      <c r="W54" s="127"/>
    </row>
    <row r="55" spans="2:23" s="108" customFormat="1" ht="32.4" customHeight="1" x14ac:dyDescent="0.3">
      <c r="B55" s="417"/>
      <c r="C55" s="423"/>
      <c r="D55" s="293">
        <v>10</v>
      </c>
      <c r="E55" s="112">
        <v>310.10000000000002</v>
      </c>
      <c r="F55" s="112" t="s">
        <v>147</v>
      </c>
      <c r="G55" s="131" t="s">
        <v>167</v>
      </c>
      <c r="H55" s="294">
        <f>SUMIFS(Tabla712[[#All],[SUBTOTAL MANO DE OBRA]],Tabla712[[#All],[ALTERNATIVA]],Tabla1[[#This Row],[ALTERNATIVA ]],Tabla712[[#All],[ITEM]],Tabla1[[#This Row],[ÍTEM]])</f>
        <v>59.862092162798525</v>
      </c>
      <c r="I55" s="294">
        <f>SUMIFS(Tabla712[[#All],[SUBTOTAL MATERIAL]],Tabla712[[#All],[ALTERNATIVA]],Tabla1[[#This Row],[ALTERNATIVA ]],Tabla712[[#All],[ITEM]],Tabla1[[#This Row],[ÍTEM]])</f>
        <v>293.62738381009848</v>
      </c>
      <c r="J55" s="294">
        <f>SUMIFS(Tabla712[[#All],[SUBTOTAL EQUIPO]],Tabla712[[#All],[ALTERNATIVA]],Tabla1[[#This Row],[ALTERNATIVA ]],Tabla712[[#All],[ITEM]],Tabla1[[#This Row],[ÍTEM]])</f>
        <v>1184.9565819229438</v>
      </c>
      <c r="K55" s="289">
        <v>0</v>
      </c>
      <c r="L55" s="294">
        <f>Tabla1[[#This Row],[SUBTOTAL MANO DE OBRA]]+Tabla1[[#This Row],[SUBTOTAL MATERIALES]]+Tabla1[[#This Row],[SUBTOTAL EQUIPO]]+Tabla1[[#This Row],[SUBTOTAL TRANSPORTE]]+(5%*Tabla1[[#This Row],[SUBTOTAL MANO DE OBRA]])</f>
        <v>1541.4391625039807</v>
      </c>
      <c r="M55" s="294">
        <f>(Tabla1[[#This Row],[COSTO DIRECTO]]*20%)+(Tabla1[[#This Row],[COSTO DIRECTO]]*5%)+(Tabla1[[#This Row],[COSTO DIRECTO]]*5%)</f>
        <v>462.43174875119428</v>
      </c>
      <c r="N55" s="294">
        <f>Tabla1[[#This Row],[COSTO DIRECTO]]+Tabla1[[#This Row],[COSTOS INDIRECTOS]]</f>
        <v>2003.8709112551751</v>
      </c>
      <c r="O55" s="290">
        <f>'DATOS DISEÑO'!$C$16*'DATOS DISEÑO'!$C$17</f>
        <v>3000</v>
      </c>
      <c r="P55" s="291">
        <f>Tabla1[[#This Row],[PRECIO UNITARIO TOTAL ($ COP)]]*O55</f>
        <v>6011612.7337655248</v>
      </c>
      <c r="R55" s="127"/>
      <c r="S55" s="127"/>
      <c r="T55" s="127"/>
      <c r="U55" s="127"/>
      <c r="V55" s="127"/>
      <c r="W55" s="127"/>
    </row>
    <row r="56" spans="2:23" s="108" customFormat="1" ht="32.4" customHeight="1" x14ac:dyDescent="0.3">
      <c r="B56" s="417"/>
      <c r="C56" s="423"/>
      <c r="D56" s="293">
        <v>10</v>
      </c>
      <c r="E56" s="120">
        <v>450.2</v>
      </c>
      <c r="F56" s="112" t="s">
        <v>146</v>
      </c>
      <c r="G56" s="131" t="s">
        <v>152</v>
      </c>
      <c r="H56" s="294">
        <f>SUMIFS(Tabla712[[#All],[SUBTOTAL MANO DE OBRA]],Tabla712[[#All],[ALTERNATIVA]],Tabla1[[#This Row],[ALTERNATIVA ]],Tabla712[[#All],[ITEM]],Tabla1[[#This Row],[ÍTEM]])</f>
        <v>12285.541666666668</v>
      </c>
      <c r="I56" s="294">
        <f>SUMIFS(Tabla712[[#All],[SUBTOTAL MATERIAL]],Tabla712[[#All],[ALTERNATIVA]],Tabla1[[#This Row],[ALTERNATIVA ]],Tabla712[[#All],[ITEM]],Tabla1[[#This Row],[ÍTEM]])</f>
        <v>95486.978954926017</v>
      </c>
      <c r="J56" s="294">
        <f>SUMIFS(Tabla712[[#All],[SUBTOTAL EQUIPO]],Tabla712[[#All],[ALTERNATIVA]],Tabla1[[#This Row],[ALTERNATIVA ]],Tabla712[[#All],[ITEM]],Tabla1[[#This Row],[ÍTEM]])</f>
        <v>201088.0585066526</v>
      </c>
      <c r="K56" s="289">
        <v>0</v>
      </c>
      <c r="L56" s="294">
        <f>Tabla1[[#This Row],[SUBTOTAL MANO DE OBRA]]+Tabla1[[#This Row],[SUBTOTAL MATERIALES]]+Tabla1[[#This Row],[SUBTOTAL EQUIPO]]+Tabla1[[#This Row],[SUBTOTAL TRANSPORTE]]+(5%*Tabla1[[#This Row],[SUBTOTAL MANO DE OBRA]])</f>
        <v>309474.85621157865</v>
      </c>
      <c r="M56" s="294">
        <f>(Tabla1[[#This Row],[COSTO DIRECTO]]*20%)+(Tabla1[[#This Row],[COSTO DIRECTO]]*5%)+(Tabla1[[#This Row],[COSTO DIRECTO]]*5%)</f>
        <v>92842.456863473592</v>
      </c>
      <c r="N56" s="294">
        <f>Tabla1[[#This Row],[COSTO DIRECTO]]+Tabla1[[#This Row],[COSTOS INDIRECTOS]]</f>
        <v>402317.31307505223</v>
      </c>
      <c r="O56" s="290" t="e">
        <f>'DATOS DISEÑO'!$C$16*'DATOS DISEÑO'!$C$17*'DATOS DISEÑO'!$I$17/100</f>
        <v>#VALUE!</v>
      </c>
      <c r="P56" s="291" t="e">
        <f>Tabla1[[#This Row],[PRECIO UNITARIO TOTAL ($ COP)]]*O56</f>
        <v>#VALUE!</v>
      </c>
      <c r="R56" s="127"/>
      <c r="S56" s="127"/>
      <c r="T56" s="127"/>
      <c r="U56" s="127"/>
      <c r="V56" s="127"/>
      <c r="W56" s="127"/>
    </row>
    <row r="57" spans="2:23" s="108" customFormat="1" ht="32.4" customHeight="1" x14ac:dyDescent="0.3">
      <c r="B57" s="417"/>
      <c r="C57" s="423"/>
      <c r="D57" s="293">
        <v>10</v>
      </c>
      <c r="E57" s="121" t="s">
        <v>114</v>
      </c>
      <c r="F57" s="112" t="s">
        <v>146</v>
      </c>
      <c r="G57" s="131" t="s">
        <v>154</v>
      </c>
      <c r="H57" s="294">
        <f>SUMIFS(Tabla712[[#All],[SUBTOTAL MANO DE OBRA]],Tabla712[[#All],[ALTERNATIVA]],Tabla1[[#This Row],[ALTERNATIVA ]],Tabla712[[#All],[ITEM]],Tabla1[[#This Row],[ÍTEM]])</f>
        <v>668.05555555555554</v>
      </c>
      <c r="I57" s="294">
        <f>SUMIFS(Tabla712[[#All],[SUBTOTAL MATERIAL]],Tabla712[[#All],[ALTERNATIVA]],Tabla1[[#This Row],[ALTERNATIVA ]],Tabla712[[#All],[ITEM]],Tabla1[[#This Row],[ÍTEM]])</f>
        <v>89920.336286240446</v>
      </c>
      <c r="J57" s="294">
        <f>SUMIFS(Tabla712[[#All],[SUBTOTAL EQUIPO]],Tabla712[[#All],[ALTERNATIVA]],Tabla1[[#This Row],[ALTERNATIVA ]],Tabla712[[#All],[ITEM]],Tabla1[[#This Row],[ÍTEM]])</f>
        <v>16126.357982805257</v>
      </c>
      <c r="K57" s="289">
        <v>0</v>
      </c>
      <c r="L57" s="294">
        <f>Tabla1[[#This Row],[SUBTOTAL MANO DE OBRA]]+Tabla1[[#This Row],[SUBTOTAL MATERIALES]]+Tabla1[[#This Row],[SUBTOTAL EQUIPO]]+Tabla1[[#This Row],[SUBTOTAL TRANSPORTE]]+(5%*Tabla1[[#This Row],[SUBTOTAL MANO DE OBRA]])</f>
        <v>106748.15260237905</v>
      </c>
      <c r="M57" s="294">
        <f>(Tabla1[[#This Row],[COSTO DIRECTO]]*20%)+(Tabla1[[#This Row],[COSTO DIRECTO]]*5%)+(Tabla1[[#This Row],[COSTO DIRECTO]]*5%)</f>
        <v>32024.445780713715</v>
      </c>
      <c r="N57" s="294">
        <f>Tabla1[[#This Row],[COSTO DIRECTO]]+Tabla1[[#This Row],[COSTOS INDIRECTOS]]</f>
        <v>138772.59838309276</v>
      </c>
      <c r="O57" s="290" t="e">
        <f>'DATOS DISEÑO'!$C$16*'DATOS DISEÑO'!$C$17*'DATOS DISEÑO'!$J$17/100</f>
        <v>#VALUE!</v>
      </c>
      <c r="P57" s="291" t="e">
        <f>Tabla1[[#This Row],[PRECIO UNITARIO TOTAL ($ COP)]]*O57</f>
        <v>#VALUE!</v>
      </c>
      <c r="R57" s="127"/>
      <c r="S57" s="127"/>
      <c r="T57" s="127"/>
      <c r="U57" s="127"/>
      <c r="V57" s="127"/>
      <c r="W57" s="127"/>
    </row>
    <row r="58" spans="2:23" s="108" customFormat="1" ht="32.4" customHeight="1" x14ac:dyDescent="0.3">
      <c r="B58" s="417"/>
      <c r="C58" s="424"/>
      <c r="D58" s="295">
        <v>10</v>
      </c>
      <c r="E58" s="121" t="s">
        <v>112</v>
      </c>
      <c r="F58" s="112" t="s">
        <v>146</v>
      </c>
      <c r="G58" s="131" t="s">
        <v>156</v>
      </c>
      <c r="H58" s="294">
        <f>SUMIFS(Tabla712[[#All],[SUBTOTAL MANO DE OBRA]],Tabla712[[#All],[ALTERNATIVA]],Tabla1[[#This Row],[ALTERNATIVA ]],Tabla712[[#All],[ITEM]],Tabla1[[#This Row],[ÍTEM]])</f>
        <v>501.04166666666669</v>
      </c>
      <c r="I58" s="294">
        <f>SUMIFS(Tabla712[[#All],[SUBTOTAL MATERIAL]],Tabla712[[#All],[ALTERNATIVA]],Tabla1[[#This Row],[ALTERNATIVA ]],Tabla712[[#All],[ITEM]],Tabla1[[#This Row],[ÍTEM]])</f>
        <v>87482.362152769172</v>
      </c>
      <c r="J58" s="294">
        <f>SUMIFS(Tabla712[[#All],[SUBTOTAL EQUIPO]],Tabla712[[#All],[ALTERNATIVA]],Tabla1[[#This Row],[ALTERNATIVA ]],Tabla712[[#All],[ITEM]],Tabla1[[#This Row],[ÍTEM]])</f>
        <v>12094.768487103944</v>
      </c>
      <c r="K58" s="289">
        <v>0</v>
      </c>
      <c r="L58" s="294">
        <f>Tabla1[[#This Row],[SUBTOTAL MANO DE OBRA]]+Tabla1[[#This Row],[SUBTOTAL MATERIALES]]+Tabla1[[#This Row],[SUBTOTAL EQUIPO]]+Tabla1[[#This Row],[SUBTOTAL TRANSPORTE]]+(5%*Tabla1[[#This Row],[SUBTOTAL MANO DE OBRA]])</f>
        <v>100103.22438987311</v>
      </c>
      <c r="M58" s="294">
        <f>(Tabla1[[#This Row],[COSTO DIRECTO]]*20%)+(Tabla1[[#This Row],[COSTO DIRECTO]]*5%)+(Tabla1[[#This Row],[COSTO DIRECTO]]*5%)</f>
        <v>30030.967316961938</v>
      </c>
      <c r="N58" s="294">
        <f>Tabla1[[#This Row],[COSTO DIRECTO]]+Tabla1[[#This Row],[COSTOS INDIRECTOS]]</f>
        <v>130134.19170683504</v>
      </c>
      <c r="O58" s="290" t="e">
        <f>'DATOS DISEÑO'!$C$16*'DATOS DISEÑO'!$C$17*'DATOS DISEÑO'!$K$17/100</f>
        <v>#VALUE!</v>
      </c>
      <c r="P58" s="291" t="e">
        <f>Tabla1[[#This Row],[PRECIO UNITARIO TOTAL ($ COP)]]*O58</f>
        <v>#VALUE!</v>
      </c>
      <c r="R58" s="127"/>
      <c r="S58" s="127"/>
      <c r="T58" s="127"/>
      <c r="U58" s="127"/>
      <c r="V58" s="127"/>
      <c r="W58" s="127"/>
    </row>
    <row r="59" spans="2:23" s="108" customFormat="1" ht="32.4" customHeight="1" x14ac:dyDescent="0.3">
      <c r="B59" s="417"/>
      <c r="C59" s="422">
        <v>4</v>
      </c>
      <c r="D59" s="296">
        <v>11</v>
      </c>
      <c r="E59" s="112" t="s">
        <v>109</v>
      </c>
      <c r="F59" s="112" t="s">
        <v>146</v>
      </c>
      <c r="G59" s="131" t="s">
        <v>168</v>
      </c>
      <c r="H59" s="294">
        <f>SUMIFS(Tabla712[[#All],[SUBTOTAL MANO DE OBRA]],Tabla712[[#All],[ALTERNATIVA]],Tabla1[[#This Row],[ALTERNATIVA ]],Tabla712[[#All],[ITEM]],Tabla1[[#This Row],[ÍTEM]])</f>
        <v>697.92156862745105</v>
      </c>
      <c r="I59" s="294">
        <f>SUMIFS(Tabla712[[#All],[SUBTOTAL MATERIAL]],Tabla712[[#All],[ALTERNATIVA]],Tabla1[[#This Row],[ALTERNATIVA ]],Tabla712[[#All],[ITEM]],Tabla1[[#This Row],[ÍTEM]])</f>
        <v>3377.6829577518247</v>
      </c>
      <c r="J59" s="294">
        <f>SUMIFS(Tabla712[[#All],[SUBTOTAL EQUIPO]],Tabla712[[#All],[ALTERNATIVA]],Tabla1[[#This Row],[ALTERNATIVA ]],Tabla712[[#All],[ITEM]],Tabla1[[#This Row],[ÍTEM]])</f>
        <v>16129.5880506703</v>
      </c>
      <c r="K59" s="289">
        <v>0</v>
      </c>
      <c r="L59" s="294">
        <f>Tabla1[[#This Row],[SUBTOTAL MANO DE OBRA]]+Tabla1[[#This Row],[SUBTOTAL MATERIALES]]+Tabla1[[#This Row],[SUBTOTAL EQUIPO]]+Tabla1[[#This Row],[SUBTOTAL TRANSPORTE]]+(5%*Tabla1[[#This Row],[SUBTOTAL MANO DE OBRA]])</f>
        <v>20240.088655480948</v>
      </c>
      <c r="M59" s="294">
        <f>(Tabla1[[#This Row],[COSTO DIRECTO]]*20%)+(Tabla1[[#This Row],[COSTO DIRECTO]]*5%)+(Tabla1[[#This Row],[COSTO DIRECTO]]*5%)</f>
        <v>6072.0265966442839</v>
      </c>
      <c r="N59" s="294">
        <f>Tabla1[[#This Row],[COSTO DIRECTO]]+Tabla1[[#This Row],[COSTOS INDIRECTOS]]</f>
        <v>26312.11525212523</v>
      </c>
      <c r="O59" s="290">
        <f>'DATOS DISEÑO'!$C$16*'DATOS DISEÑO'!$C$17*(('DATOS DISEÑO'!$L$17+'DATOS DISEÑO'!$M$17)/100)</f>
        <v>1140</v>
      </c>
      <c r="P59" s="291">
        <f>Tabla1[[#This Row],[PRECIO UNITARIO TOTAL ($ COP)]]*O59</f>
        <v>29995811.387422763</v>
      </c>
      <c r="R59" s="127"/>
      <c r="S59" s="127"/>
      <c r="T59" s="127"/>
      <c r="U59" s="127"/>
      <c r="V59" s="127"/>
      <c r="W59" s="127"/>
    </row>
    <row r="60" spans="2:23" s="108" customFormat="1" ht="32.4" customHeight="1" x14ac:dyDescent="0.3">
      <c r="B60" s="417"/>
      <c r="C60" s="423"/>
      <c r="D60" s="293">
        <v>11</v>
      </c>
      <c r="E60" s="112">
        <v>310.10000000000002</v>
      </c>
      <c r="F60" s="112" t="s">
        <v>147</v>
      </c>
      <c r="G60" s="131" t="s">
        <v>167</v>
      </c>
      <c r="H60" s="294">
        <f>SUMIFS(Tabla712[[#All],[SUBTOTAL MANO DE OBRA]],Tabla712[[#All],[ALTERNATIVA]],Tabla1[[#This Row],[ALTERNATIVA ]],Tabla712[[#All],[ITEM]],Tabla1[[#This Row],[ÍTEM]])</f>
        <v>59.862092162798525</v>
      </c>
      <c r="I60" s="294">
        <f>SUMIFS(Tabla712[[#All],[SUBTOTAL MATERIAL]],Tabla712[[#All],[ALTERNATIVA]],Tabla1[[#This Row],[ALTERNATIVA ]],Tabla712[[#All],[ITEM]],Tabla1[[#This Row],[ÍTEM]])</f>
        <v>293.62738381009848</v>
      </c>
      <c r="J60" s="294">
        <f>SUMIFS(Tabla712[[#All],[SUBTOTAL EQUIPO]],Tabla712[[#All],[ALTERNATIVA]],Tabla1[[#This Row],[ALTERNATIVA ]],Tabla712[[#All],[ITEM]],Tabla1[[#This Row],[ÍTEM]])</f>
        <v>1184.9565819229438</v>
      </c>
      <c r="K60" s="289">
        <v>0</v>
      </c>
      <c r="L60" s="294">
        <f>Tabla1[[#This Row],[SUBTOTAL MANO DE OBRA]]+Tabla1[[#This Row],[SUBTOTAL MATERIALES]]+Tabla1[[#This Row],[SUBTOTAL EQUIPO]]+Tabla1[[#This Row],[SUBTOTAL TRANSPORTE]]+(5%*Tabla1[[#This Row],[SUBTOTAL MANO DE OBRA]])</f>
        <v>1541.4391625039807</v>
      </c>
      <c r="M60" s="294">
        <f>(Tabla1[[#This Row],[COSTO DIRECTO]]*20%)+(Tabla1[[#This Row],[COSTO DIRECTO]]*5%)+(Tabla1[[#This Row],[COSTO DIRECTO]]*5%)</f>
        <v>462.43174875119428</v>
      </c>
      <c r="N60" s="294">
        <f>Tabla1[[#This Row],[COSTO DIRECTO]]+Tabla1[[#This Row],[COSTOS INDIRECTOS]]</f>
        <v>2003.8709112551751</v>
      </c>
      <c r="O60" s="290">
        <f>'DATOS DISEÑO'!$C$16*'DATOS DISEÑO'!$C$17</f>
        <v>3000</v>
      </c>
      <c r="P60" s="291">
        <f>Tabla1[[#This Row],[PRECIO UNITARIO TOTAL ($ COP)]]*O60</f>
        <v>6011612.7337655248</v>
      </c>
      <c r="R60" s="127"/>
      <c r="S60" s="127"/>
      <c r="T60" s="127"/>
      <c r="U60" s="127"/>
      <c r="V60" s="127"/>
      <c r="W60" s="127"/>
    </row>
    <row r="61" spans="2:23" s="108" customFormat="1" ht="32.4" customHeight="1" x14ac:dyDescent="0.3">
      <c r="B61" s="417"/>
      <c r="C61" s="423"/>
      <c r="D61" s="293">
        <v>11</v>
      </c>
      <c r="E61" s="120">
        <v>450.2</v>
      </c>
      <c r="F61" s="112" t="s">
        <v>146</v>
      </c>
      <c r="G61" s="131" t="s">
        <v>152</v>
      </c>
      <c r="H61" s="294">
        <f>SUMIFS(Tabla712[[#All],[SUBTOTAL MANO DE OBRA]],Tabla712[[#All],[ALTERNATIVA]],Tabla1[[#This Row],[ALTERNATIVA ]],Tabla712[[#All],[ITEM]],Tabla1[[#This Row],[ÍTEM]])</f>
        <v>12285.541666666668</v>
      </c>
      <c r="I61" s="294">
        <f>SUMIFS(Tabla712[[#All],[SUBTOTAL MATERIAL]],Tabla712[[#All],[ALTERNATIVA]],Tabla1[[#This Row],[ALTERNATIVA ]],Tabla712[[#All],[ITEM]],Tabla1[[#This Row],[ÍTEM]])</f>
        <v>95486.978954926017</v>
      </c>
      <c r="J61" s="294">
        <f>SUMIFS(Tabla712[[#All],[SUBTOTAL EQUIPO]],Tabla712[[#All],[ALTERNATIVA]],Tabla1[[#This Row],[ALTERNATIVA ]],Tabla712[[#All],[ITEM]],Tabla1[[#This Row],[ÍTEM]])</f>
        <v>201088.0585066526</v>
      </c>
      <c r="K61" s="289">
        <v>0</v>
      </c>
      <c r="L61" s="294">
        <f>Tabla1[[#This Row],[SUBTOTAL MANO DE OBRA]]+Tabla1[[#This Row],[SUBTOTAL MATERIALES]]+Tabla1[[#This Row],[SUBTOTAL EQUIPO]]+Tabla1[[#This Row],[SUBTOTAL TRANSPORTE]]+(5%*Tabla1[[#This Row],[SUBTOTAL MANO DE OBRA]])</f>
        <v>309474.85621157865</v>
      </c>
      <c r="M61" s="294">
        <f>(Tabla1[[#This Row],[COSTO DIRECTO]]*20%)+(Tabla1[[#This Row],[COSTO DIRECTO]]*5%)+(Tabla1[[#This Row],[COSTO DIRECTO]]*5%)</f>
        <v>92842.456863473592</v>
      </c>
      <c r="N61" s="294">
        <f>Tabla1[[#This Row],[COSTO DIRECTO]]+Tabla1[[#This Row],[COSTOS INDIRECTOS]]</f>
        <v>402317.31307505223</v>
      </c>
      <c r="O61" s="290">
        <f>'DATOS DISEÑO'!$C$16*'DATOS DISEÑO'!$C$17*'DATOS DISEÑO'!$L$17/100</f>
        <v>240</v>
      </c>
      <c r="P61" s="291">
        <f>Tabla1[[#This Row],[PRECIO UNITARIO TOTAL ($ COP)]]*O61</f>
        <v>96556155.138012528</v>
      </c>
      <c r="R61" s="127"/>
      <c r="S61" s="127"/>
      <c r="T61" s="127"/>
      <c r="U61" s="127"/>
      <c r="V61" s="127"/>
      <c r="W61" s="127"/>
    </row>
    <row r="62" spans="2:23" s="108" customFormat="1" ht="32.4" customHeight="1" x14ac:dyDescent="0.3">
      <c r="B62" s="417"/>
      <c r="C62" s="423"/>
      <c r="D62" s="293">
        <v>11</v>
      </c>
      <c r="E62" s="119">
        <v>350.9</v>
      </c>
      <c r="F62" s="112" t="s">
        <v>324</v>
      </c>
      <c r="G62" s="131" t="s">
        <v>325</v>
      </c>
      <c r="H62" s="294">
        <f>SUMIFS(Tabla712[[#All],[SUBTOTAL MANO DE OBRA]],Tabla712[[#All],[ALTERNATIVA]],Tabla1[[#This Row],[ALTERNATIVA ]],Tabla712[[#All],[ITEM]],Tabla1[[#This Row],[ÍTEM]])</f>
        <v>0</v>
      </c>
      <c r="I62" s="294">
        <f>SUMIFS(Tabla712[[#All],[SUBTOTAL MATERIAL]],Tabla712[[#All],[ALTERNATIVA]],Tabla1[[#This Row],[ALTERNATIVA ]],Tabla712[[#All],[ITEM]],Tabla1[[#This Row],[ÍTEM]])</f>
        <v>645.73229703858942</v>
      </c>
      <c r="J62" s="294">
        <f>SUMIFS(Tabla712[[#All],[SUBTOTAL EQUIPO]],Tabla712[[#All],[ALTERNATIVA]],Tabla1[[#This Row],[ALTERNATIVA ]],Tabla712[[#All],[ITEM]],Tabla1[[#This Row],[ÍTEM]])</f>
        <v>0</v>
      </c>
      <c r="K62" s="289">
        <v>0</v>
      </c>
      <c r="L62" s="294">
        <f>Tabla1[[#This Row],[SUBTOTAL MANO DE OBRA]]+Tabla1[[#This Row],[SUBTOTAL MATERIALES]]+Tabla1[[#This Row],[SUBTOTAL EQUIPO]]+Tabla1[[#This Row],[SUBTOTAL TRANSPORTE]]+(5%*Tabla1[[#This Row],[SUBTOTAL MANO DE OBRA]])</f>
        <v>645.73229703858942</v>
      </c>
      <c r="M62" s="294">
        <f>(Tabla1[[#This Row],[COSTO DIRECTO]]*20%)+(Tabla1[[#This Row],[COSTO DIRECTO]]*5%)+(Tabla1[[#This Row],[COSTO DIRECTO]]*5%)</f>
        <v>193.71968911157683</v>
      </c>
      <c r="N62" s="294">
        <f>Tabla1[[#This Row],[COSTO DIRECTO]]+Tabla1[[#This Row],[COSTOS INDIRECTOS]]</f>
        <v>839.45198615016625</v>
      </c>
      <c r="O62" s="290">
        <f>(('DATOS DISEÑO'!$C$41*100)*1988.88888888888/100)*O63</f>
        <v>80549.999999999636</v>
      </c>
      <c r="P62" s="291">
        <f>Tabla1[[#This Row],[PRECIO UNITARIO TOTAL ($ COP)]]*O62</f>
        <v>67617857.484395593</v>
      </c>
      <c r="R62" s="127"/>
      <c r="S62" s="127"/>
      <c r="T62" s="127"/>
      <c r="U62" s="127"/>
      <c r="V62" s="127"/>
      <c r="W62" s="127"/>
    </row>
    <row r="63" spans="2:23" s="108" customFormat="1" ht="32.4" customHeight="1" x14ac:dyDescent="0.3">
      <c r="B63" s="417"/>
      <c r="C63" s="423"/>
      <c r="D63" s="295">
        <v>11</v>
      </c>
      <c r="E63" s="119">
        <v>350.1</v>
      </c>
      <c r="F63" s="112" t="s">
        <v>146</v>
      </c>
      <c r="G63" s="131" t="s">
        <v>14213</v>
      </c>
      <c r="H63" s="294">
        <f>SUMIFS(Tabla712[[#All],[SUBTOTAL MANO DE OBRA]],Tabla712[[#All],[ALTERNATIVA]],Tabla1[[#This Row],[ALTERNATIVA ]],Tabla712[[#All],[ITEM]],Tabla1[[#This Row],[ÍTEM]])</f>
        <v>823.93518518518522</v>
      </c>
      <c r="I63" s="294">
        <f>SUMIFS(Tabla712[[#All],[SUBTOTAL MATERIAL]],Tabla712[[#All],[ALTERNATIVA]],Tabla1[[#This Row],[ALTERNATIVA ]],Tabla712[[#All],[ITEM]],Tabla1[[#This Row],[ÍTEM]])</f>
        <v>67361.662629715138</v>
      </c>
      <c r="J63" s="294">
        <f>SUMIFS(Tabla712[[#All],[SUBTOTAL EQUIPO]],Tabla712[[#All],[ALTERNATIVA]],Tabla1[[#This Row],[ALTERNATIVA ]],Tabla712[[#All],[ITEM]],Tabla1[[#This Row],[ÍTEM]])</f>
        <v>10837.802400611035</v>
      </c>
      <c r="K63" s="289">
        <v>0</v>
      </c>
      <c r="L63" s="294">
        <f>Tabla1[[#This Row],[SUBTOTAL MANO DE OBRA]]+Tabla1[[#This Row],[SUBTOTAL MATERIALES]]+Tabla1[[#This Row],[SUBTOTAL EQUIPO]]+Tabla1[[#This Row],[SUBTOTAL TRANSPORTE]]+(5%*Tabla1[[#This Row],[SUBTOTAL MANO DE OBRA]])</f>
        <v>79064.596974770611</v>
      </c>
      <c r="M63" s="294">
        <f>(Tabla1[[#This Row],[COSTO DIRECTO]]*20%)+(Tabla1[[#This Row],[COSTO DIRECTO]]*5%)+(Tabla1[[#This Row],[COSTO DIRECTO]]*5%)</f>
        <v>23719.379092431183</v>
      </c>
      <c r="N63" s="294">
        <f>Tabla1[[#This Row],[COSTO DIRECTO]]+Tabla1[[#This Row],[COSTOS INDIRECTOS]]</f>
        <v>102783.97606720179</v>
      </c>
      <c r="O63" s="290">
        <f>'DATOS DISEÑO'!$C$16*'DATOS DISEÑO'!$C$17*('DATOS DISEÑO'!$M$17/100)</f>
        <v>900</v>
      </c>
      <c r="P63" s="291">
        <f>Tabla1[[#This Row],[PRECIO UNITARIO TOTAL ($ COP)]]*O63</f>
        <v>92505578.460481614</v>
      </c>
      <c r="R63" s="127"/>
      <c r="S63" s="127"/>
      <c r="T63" s="127"/>
      <c r="U63" s="127"/>
      <c r="V63" s="127"/>
      <c r="W63" s="127"/>
    </row>
    <row r="64" spans="2:23" s="108" customFormat="1" ht="32.4" customHeight="1" x14ac:dyDescent="0.3">
      <c r="B64" s="417"/>
      <c r="C64" s="423"/>
      <c r="D64" s="296">
        <v>12</v>
      </c>
      <c r="E64" s="112" t="s">
        <v>109</v>
      </c>
      <c r="F64" s="112" t="s">
        <v>146</v>
      </c>
      <c r="G64" s="131" t="s">
        <v>168</v>
      </c>
      <c r="H64" s="294">
        <f>SUMIFS(Tabla712[[#All],[SUBTOTAL MANO DE OBRA]],Tabla712[[#All],[ALTERNATIVA]],Tabla1[[#This Row],[ALTERNATIVA ]],Tabla712[[#All],[ITEM]],Tabla1[[#This Row],[ÍTEM]])</f>
        <v>697.92156862745105</v>
      </c>
      <c r="I64" s="294">
        <f>SUMIFS(Tabla712[[#All],[SUBTOTAL MATERIAL]],Tabla712[[#All],[ALTERNATIVA]],Tabla1[[#This Row],[ALTERNATIVA ]],Tabla712[[#All],[ITEM]],Tabla1[[#This Row],[ÍTEM]])</f>
        <v>3377.6829577518247</v>
      </c>
      <c r="J64" s="294">
        <f>SUMIFS(Tabla712[[#All],[SUBTOTAL EQUIPO]],Tabla712[[#All],[ALTERNATIVA]],Tabla1[[#This Row],[ALTERNATIVA ]],Tabla712[[#All],[ITEM]],Tabla1[[#This Row],[ÍTEM]])</f>
        <v>16129.5880506703</v>
      </c>
      <c r="K64" s="289">
        <v>0</v>
      </c>
      <c r="L64" s="294">
        <f>Tabla1[[#This Row],[SUBTOTAL MANO DE OBRA]]+Tabla1[[#This Row],[SUBTOTAL MATERIALES]]+Tabla1[[#This Row],[SUBTOTAL EQUIPO]]+Tabla1[[#This Row],[SUBTOTAL TRANSPORTE]]+(5%*Tabla1[[#This Row],[SUBTOTAL MANO DE OBRA]])</f>
        <v>20240.088655480948</v>
      </c>
      <c r="M64" s="294">
        <f>(Tabla1[[#This Row],[COSTO DIRECTO]]*20%)+(Tabla1[[#This Row],[COSTO DIRECTO]]*5%)+(Tabla1[[#This Row],[COSTO DIRECTO]]*5%)</f>
        <v>6072.0265966442839</v>
      </c>
      <c r="N64" s="294">
        <f>Tabla1[[#This Row],[COSTO DIRECTO]]+Tabla1[[#This Row],[COSTOS INDIRECTOS]]</f>
        <v>26312.11525212523</v>
      </c>
      <c r="O64" s="290">
        <f>'DATOS DISEÑO'!$C$16*'DATOS DISEÑO'!$C$17*(('DATOS DISEÑO'!$L$17+'DATOS DISEÑO'!$M$17)/100)</f>
        <v>1140</v>
      </c>
      <c r="P64" s="291">
        <f>Tabla1[[#This Row],[PRECIO UNITARIO TOTAL ($ COP)]]*O64</f>
        <v>29995811.387422763</v>
      </c>
      <c r="R64" s="127"/>
      <c r="S64" s="127"/>
      <c r="T64" s="127"/>
      <c r="U64" s="127"/>
      <c r="V64" s="127"/>
      <c r="W64" s="127"/>
    </row>
    <row r="65" spans="2:23" s="108" customFormat="1" ht="32.4" customHeight="1" x14ac:dyDescent="0.3">
      <c r="B65" s="417"/>
      <c r="C65" s="423"/>
      <c r="D65" s="293">
        <v>12</v>
      </c>
      <c r="E65" s="112">
        <v>310.10000000000002</v>
      </c>
      <c r="F65" s="112" t="s">
        <v>147</v>
      </c>
      <c r="G65" s="131" t="s">
        <v>167</v>
      </c>
      <c r="H65" s="294">
        <f>SUMIFS(Tabla712[[#All],[SUBTOTAL MANO DE OBRA]],Tabla712[[#All],[ALTERNATIVA]],Tabla1[[#This Row],[ALTERNATIVA ]],Tabla712[[#All],[ITEM]],Tabla1[[#This Row],[ÍTEM]])</f>
        <v>59.862092162798525</v>
      </c>
      <c r="I65" s="294">
        <f>SUMIFS(Tabla712[[#All],[SUBTOTAL MATERIAL]],Tabla712[[#All],[ALTERNATIVA]],Tabla1[[#This Row],[ALTERNATIVA ]],Tabla712[[#All],[ITEM]],Tabla1[[#This Row],[ÍTEM]])</f>
        <v>293.62738381009848</v>
      </c>
      <c r="J65" s="294">
        <f>SUMIFS(Tabla712[[#All],[SUBTOTAL EQUIPO]],Tabla712[[#All],[ALTERNATIVA]],Tabla1[[#This Row],[ALTERNATIVA ]],Tabla712[[#All],[ITEM]],Tabla1[[#This Row],[ÍTEM]])</f>
        <v>1184.9565819229438</v>
      </c>
      <c r="K65" s="289">
        <v>0</v>
      </c>
      <c r="L65" s="294">
        <f>Tabla1[[#This Row],[SUBTOTAL MANO DE OBRA]]+Tabla1[[#This Row],[SUBTOTAL MATERIALES]]+Tabla1[[#This Row],[SUBTOTAL EQUIPO]]+Tabla1[[#This Row],[SUBTOTAL TRANSPORTE]]+(5%*Tabla1[[#This Row],[SUBTOTAL MANO DE OBRA]])</f>
        <v>1541.4391625039807</v>
      </c>
      <c r="M65" s="294">
        <f>(Tabla1[[#This Row],[COSTO DIRECTO]]*20%)+(Tabla1[[#This Row],[COSTO DIRECTO]]*5%)+(Tabla1[[#This Row],[COSTO DIRECTO]]*5%)</f>
        <v>462.43174875119428</v>
      </c>
      <c r="N65" s="294">
        <f>Tabla1[[#This Row],[COSTO DIRECTO]]+Tabla1[[#This Row],[COSTOS INDIRECTOS]]</f>
        <v>2003.8709112551751</v>
      </c>
      <c r="O65" s="290">
        <f>'DATOS DISEÑO'!$C$16*'DATOS DISEÑO'!$C$17</f>
        <v>3000</v>
      </c>
      <c r="P65" s="291">
        <f>Tabla1[[#This Row],[PRECIO UNITARIO TOTAL ($ COP)]]*O65</f>
        <v>6011612.7337655248</v>
      </c>
      <c r="R65" s="127"/>
      <c r="S65" s="127"/>
      <c r="T65" s="127"/>
      <c r="U65" s="127"/>
      <c r="V65" s="127"/>
      <c r="W65" s="127"/>
    </row>
    <row r="66" spans="2:23" s="108" customFormat="1" ht="32.4" customHeight="1" x14ac:dyDescent="0.3">
      <c r="B66" s="417"/>
      <c r="C66" s="423"/>
      <c r="D66" s="293">
        <v>12</v>
      </c>
      <c r="E66" s="120">
        <v>450.2</v>
      </c>
      <c r="F66" s="112" t="s">
        <v>146</v>
      </c>
      <c r="G66" s="131" t="s">
        <v>152</v>
      </c>
      <c r="H66" s="294">
        <f>SUMIFS(Tabla712[[#All],[SUBTOTAL MANO DE OBRA]],Tabla712[[#All],[ALTERNATIVA]],Tabla1[[#This Row],[ALTERNATIVA ]],Tabla712[[#All],[ITEM]],Tabla1[[#This Row],[ÍTEM]])</f>
        <v>12285.541666666668</v>
      </c>
      <c r="I66" s="294">
        <f>SUMIFS(Tabla712[[#All],[SUBTOTAL MATERIAL]],Tabla712[[#All],[ALTERNATIVA]],Tabla1[[#This Row],[ALTERNATIVA ]],Tabla712[[#All],[ITEM]],Tabla1[[#This Row],[ÍTEM]])</f>
        <v>95486.978954926017</v>
      </c>
      <c r="J66" s="294">
        <f>SUMIFS(Tabla712[[#All],[SUBTOTAL EQUIPO]],Tabla712[[#All],[ALTERNATIVA]],Tabla1[[#This Row],[ALTERNATIVA ]],Tabla712[[#All],[ITEM]],Tabla1[[#This Row],[ÍTEM]])</f>
        <v>201088.0585066526</v>
      </c>
      <c r="K66" s="289">
        <v>0</v>
      </c>
      <c r="L66" s="294">
        <f>Tabla1[[#This Row],[SUBTOTAL MANO DE OBRA]]+Tabla1[[#This Row],[SUBTOTAL MATERIALES]]+Tabla1[[#This Row],[SUBTOTAL EQUIPO]]+Tabla1[[#This Row],[SUBTOTAL TRANSPORTE]]+(5%*Tabla1[[#This Row],[SUBTOTAL MANO DE OBRA]])</f>
        <v>309474.85621157865</v>
      </c>
      <c r="M66" s="294">
        <f>(Tabla1[[#This Row],[COSTO DIRECTO]]*20%)+(Tabla1[[#This Row],[COSTO DIRECTO]]*5%)+(Tabla1[[#This Row],[COSTO DIRECTO]]*5%)</f>
        <v>92842.456863473592</v>
      </c>
      <c r="N66" s="294">
        <f>Tabla1[[#This Row],[COSTO DIRECTO]]+Tabla1[[#This Row],[COSTOS INDIRECTOS]]</f>
        <v>402317.31307505223</v>
      </c>
      <c r="O66" s="290">
        <f>'DATOS DISEÑO'!$C$16*'DATOS DISEÑO'!$C$17*'DATOS DISEÑO'!$L$17/100</f>
        <v>240</v>
      </c>
      <c r="P66" s="291">
        <f>Tabla1[[#This Row],[PRECIO UNITARIO TOTAL ($ COP)]]*O66</f>
        <v>96556155.138012528</v>
      </c>
      <c r="R66" s="127"/>
      <c r="S66" s="127"/>
      <c r="T66" s="127"/>
      <c r="U66" s="127"/>
      <c r="V66" s="127"/>
      <c r="W66" s="127"/>
    </row>
    <row r="67" spans="2:23" s="108" customFormat="1" ht="32.4" customHeight="1" x14ac:dyDescent="0.3">
      <c r="B67" s="417"/>
      <c r="C67" s="423"/>
      <c r="D67" s="293">
        <v>12</v>
      </c>
      <c r="E67" s="119">
        <v>350.9</v>
      </c>
      <c r="F67" s="112" t="s">
        <v>324</v>
      </c>
      <c r="G67" s="131" t="s">
        <v>325</v>
      </c>
      <c r="H67" s="294">
        <f>SUMIFS(Tabla712[[#All],[SUBTOTAL MANO DE OBRA]],Tabla712[[#All],[ALTERNATIVA]],Tabla1[[#This Row],[ALTERNATIVA ]],Tabla712[[#All],[ITEM]],Tabla1[[#This Row],[ÍTEM]])</f>
        <v>0</v>
      </c>
      <c r="I67" s="294">
        <f>SUMIFS(Tabla712[[#All],[SUBTOTAL MATERIAL]],Tabla712[[#All],[ALTERNATIVA]],Tabla1[[#This Row],[ALTERNATIVA ]],Tabla712[[#All],[ITEM]],Tabla1[[#This Row],[ÍTEM]])</f>
        <v>645.73229703858942</v>
      </c>
      <c r="J67" s="294">
        <f>SUMIFS(Tabla712[[#All],[SUBTOTAL EQUIPO]],Tabla712[[#All],[ALTERNATIVA]],Tabla1[[#This Row],[ALTERNATIVA ]],Tabla712[[#All],[ITEM]],Tabla1[[#This Row],[ÍTEM]])</f>
        <v>0</v>
      </c>
      <c r="K67" s="289">
        <v>0</v>
      </c>
      <c r="L67" s="294">
        <f>Tabla1[[#This Row],[SUBTOTAL MANO DE OBRA]]+Tabla1[[#This Row],[SUBTOTAL MATERIALES]]+Tabla1[[#This Row],[SUBTOTAL EQUIPO]]+Tabla1[[#This Row],[SUBTOTAL TRANSPORTE]]+(5%*Tabla1[[#This Row],[SUBTOTAL MANO DE OBRA]])</f>
        <v>645.73229703858942</v>
      </c>
      <c r="M67" s="294">
        <f>(Tabla1[[#This Row],[COSTO DIRECTO]]*20%)+(Tabla1[[#This Row],[COSTO DIRECTO]]*5%)+(Tabla1[[#This Row],[COSTO DIRECTO]]*5%)</f>
        <v>193.71968911157683</v>
      </c>
      <c r="N67" s="294">
        <f>Tabla1[[#This Row],[COSTO DIRECTO]]+Tabla1[[#This Row],[COSTOS INDIRECTOS]]</f>
        <v>839.45198615016625</v>
      </c>
      <c r="O67" s="290">
        <f>(('DATOS DISEÑO'!$C$41*100)*1988.88888888888/100)*O68</f>
        <v>80549.999999999636</v>
      </c>
      <c r="P67" s="291">
        <f>Tabla1[[#This Row],[PRECIO UNITARIO TOTAL ($ COP)]]*O67</f>
        <v>67617857.484395593</v>
      </c>
      <c r="R67" s="127"/>
      <c r="S67" s="127"/>
      <c r="T67" s="127"/>
      <c r="U67" s="127"/>
      <c r="V67" s="127"/>
      <c r="W67" s="127"/>
    </row>
    <row r="68" spans="2:23" s="108" customFormat="1" ht="32.4" customHeight="1" x14ac:dyDescent="0.3">
      <c r="B68" s="417"/>
      <c r="C68" s="424"/>
      <c r="D68" s="295">
        <v>12</v>
      </c>
      <c r="E68" s="115">
        <v>350.2</v>
      </c>
      <c r="F68" s="112" t="s">
        <v>146</v>
      </c>
      <c r="G68" s="131" t="s">
        <v>151</v>
      </c>
      <c r="H68" s="294">
        <f>SUMIFS(Tabla712[[#All],[SUBTOTAL MANO DE OBRA]],Tabla712[[#All],[ALTERNATIVA]],Tabla1[[#This Row],[ALTERNATIVA ]],Tabla712[[#All],[ITEM]],Tabla1[[#This Row],[ÍTEM]])</f>
        <v>823.93518518518522</v>
      </c>
      <c r="I68" s="294">
        <f>SUMIFS(Tabla712[[#All],[SUBTOTAL MATERIAL]],Tabla712[[#All],[ALTERNATIVA]],Tabla1[[#This Row],[ALTERNATIVA ]],Tabla712[[#All],[ITEM]],Tabla1[[#This Row],[ÍTEM]])</f>
        <v>67361.662629715138</v>
      </c>
      <c r="J68" s="294">
        <f>SUMIFS(Tabla712[[#All],[SUBTOTAL EQUIPO]],Tabla712[[#All],[ALTERNATIVA]],Tabla1[[#This Row],[ALTERNATIVA ]],Tabla712[[#All],[ITEM]],Tabla1[[#This Row],[ÍTEM]])</f>
        <v>10519.292596458723</v>
      </c>
      <c r="K68" s="289">
        <v>0</v>
      </c>
      <c r="L68" s="294">
        <f>Tabla1[[#This Row],[SUBTOTAL MANO DE OBRA]]+Tabla1[[#This Row],[SUBTOTAL MATERIALES]]+Tabla1[[#This Row],[SUBTOTAL EQUIPO]]+Tabla1[[#This Row],[SUBTOTAL TRANSPORTE]]+(5%*Tabla1[[#This Row],[SUBTOTAL MANO DE OBRA]])</f>
        <v>78746.087170618295</v>
      </c>
      <c r="M68" s="294">
        <f>(Tabla1[[#This Row],[COSTO DIRECTO]]*20%)+(Tabla1[[#This Row],[COSTO DIRECTO]]*5%)+(Tabla1[[#This Row],[COSTO DIRECTO]]*5%)</f>
        <v>23623.826151185487</v>
      </c>
      <c r="N68" s="294">
        <f>Tabla1[[#This Row],[COSTO DIRECTO]]+Tabla1[[#This Row],[COSTOS INDIRECTOS]]</f>
        <v>102369.91332180379</v>
      </c>
      <c r="O68" s="290">
        <f>'DATOS DISEÑO'!$C$16*'DATOS DISEÑO'!$C$17*('DATOS DISEÑO'!$M$17/100)</f>
        <v>900</v>
      </c>
      <c r="P68" s="291">
        <f>Tabla1[[#This Row],[PRECIO UNITARIO TOTAL ($ COP)]]*O68</f>
        <v>92132921.989623412</v>
      </c>
      <c r="R68" s="127"/>
      <c r="S68" s="127"/>
      <c r="T68" s="127"/>
      <c r="U68" s="127"/>
      <c r="V68" s="127"/>
      <c r="W68" s="127"/>
    </row>
    <row r="69" spans="2:23" s="108" customFormat="1" ht="32.4" customHeight="1" x14ac:dyDescent="0.3">
      <c r="B69" s="417"/>
      <c r="C69" s="419">
        <v>5</v>
      </c>
      <c r="D69" s="296">
        <v>13</v>
      </c>
      <c r="E69" s="112" t="s">
        <v>109</v>
      </c>
      <c r="F69" s="112" t="s">
        <v>146</v>
      </c>
      <c r="G69" s="131" t="s">
        <v>168</v>
      </c>
      <c r="H69" s="294">
        <f>SUMIFS(Tabla712[[#All],[SUBTOTAL MANO DE OBRA]],Tabla712[[#All],[ALTERNATIVA]],Tabla1[[#This Row],[ALTERNATIVA ]],Tabla712[[#All],[ITEM]],Tabla1[[#This Row],[ÍTEM]])</f>
        <v>697.92156862745105</v>
      </c>
      <c r="I69" s="294">
        <f>SUMIFS(Tabla712[[#All],[SUBTOTAL MATERIAL]],Tabla712[[#All],[ALTERNATIVA]],Tabla1[[#This Row],[ALTERNATIVA ]],Tabla712[[#All],[ITEM]],Tabla1[[#This Row],[ÍTEM]])</f>
        <v>3377.6829577518247</v>
      </c>
      <c r="J69" s="294">
        <f>SUMIFS(Tabla712[[#All],[SUBTOTAL EQUIPO]],Tabla712[[#All],[ALTERNATIVA]],Tabla1[[#This Row],[ALTERNATIVA ]],Tabla712[[#All],[ITEM]],Tabla1[[#This Row],[ÍTEM]])</f>
        <v>16129.5880506703</v>
      </c>
      <c r="K69" s="289">
        <v>0</v>
      </c>
      <c r="L69" s="294">
        <f>Tabla1[[#This Row],[SUBTOTAL MANO DE OBRA]]+Tabla1[[#This Row],[SUBTOTAL MATERIALES]]+Tabla1[[#This Row],[SUBTOTAL EQUIPO]]+Tabla1[[#This Row],[SUBTOTAL TRANSPORTE]]+(5%*Tabla1[[#This Row],[SUBTOTAL MANO DE OBRA]])</f>
        <v>20240.088655480948</v>
      </c>
      <c r="M69" s="294">
        <f>(Tabla1[[#This Row],[COSTO DIRECTO]]*20%)+(Tabla1[[#This Row],[COSTO DIRECTO]]*5%)+(Tabla1[[#This Row],[COSTO DIRECTO]]*5%)</f>
        <v>6072.0265966442839</v>
      </c>
      <c r="N69" s="294">
        <f>Tabla1[[#This Row],[COSTO DIRECTO]]+Tabla1[[#This Row],[COSTOS INDIRECTOS]]</f>
        <v>26312.11525212523</v>
      </c>
      <c r="O69" s="290" t="e">
        <f>'DATOS DISEÑO'!$C$16*'DATOS DISEÑO'!$C$17*(('DATOS DISEÑO'!$N$17+'DATOS DISEÑO'!$O$17+'DATOS DISEÑO'!$P$17)/100)</f>
        <v>#VALUE!</v>
      </c>
      <c r="P69" s="291" t="e">
        <f>Tabla1[[#This Row],[PRECIO UNITARIO TOTAL ($ COP)]]*O69</f>
        <v>#VALUE!</v>
      </c>
      <c r="R69" s="127"/>
      <c r="S69" s="127"/>
      <c r="T69" s="127"/>
      <c r="U69" s="127"/>
      <c r="V69" s="127"/>
      <c r="W69" s="127"/>
    </row>
    <row r="70" spans="2:23" s="108" customFormat="1" ht="32.4" customHeight="1" x14ac:dyDescent="0.3">
      <c r="B70" s="417"/>
      <c r="C70" s="420"/>
      <c r="D70" s="293">
        <v>13</v>
      </c>
      <c r="E70" s="112">
        <v>310.10000000000002</v>
      </c>
      <c r="F70" s="112" t="s">
        <v>147</v>
      </c>
      <c r="G70" s="131" t="s">
        <v>167</v>
      </c>
      <c r="H70" s="294">
        <f>SUMIFS(Tabla712[[#All],[SUBTOTAL MANO DE OBRA]],Tabla712[[#All],[ALTERNATIVA]],Tabla1[[#This Row],[ALTERNATIVA ]],Tabla712[[#All],[ITEM]],Tabla1[[#This Row],[ÍTEM]])</f>
        <v>59.862092162798525</v>
      </c>
      <c r="I70" s="294">
        <f>SUMIFS(Tabla712[[#All],[SUBTOTAL MATERIAL]],Tabla712[[#All],[ALTERNATIVA]],Tabla1[[#This Row],[ALTERNATIVA ]],Tabla712[[#All],[ITEM]],Tabla1[[#This Row],[ÍTEM]])</f>
        <v>293.62738381009848</v>
      </c>
      <c r="J70" s="294">
        <f>SUMIFS(Tabla712[[#All],[SUBTOTAL EQUIPO]],Tabla712[[#All],[ALTERNATIVA]],Tabla1[[#This Row],[ALTERNATIVA ]],Tabla712[[#All],[ITEM]],Tabla1[[#This Row],[ÍTEM]])</f>
        <v>1184.9565819229438</v>
      </c>
      <c r="K70" s="289">
        <v>0</v>
      </c>
      <c r="L70" s="294">
        <f>Tabla1[[#This Row],[SUBTOTAL MANO DE OBRA]]+Tabla1[[#This Row],[SUBTOTAL MATERIALES]]+Tabla1[[#This Row],[SUBTOTAL EQUIPO]]+Tabla1[[#This Row],[SUBTOTAL TRANSPORTE]]+(5%*Tabla1[[#This Row],[SUBTOTAL MANO DE OBRA]])</f>
        <v>1541.4391625039807</v>
      </c>
      <c r="M70" s="294">
        <f>(Tabla1[[#This Row],[COSTO DIRECTO]]*20%)+(Tabla1[[#This Row],[COSTO DIRECTO]]*5%)+(Tabla1[[#This Row],[COSTO DIRECTO]]*5%)</f>
        <v>462.43174875119428</v>
      </c>
      <c r="N70" s="294">
        <f>Tabla1[[#This Row],[COSTO DIRECTO]]+Tabla1[[#This Row],[COSTOS INDIRECTOS]]</f>
        <v>2003.8709112551751</v>
      </c>
      <c r="O70" s="290">
        <f>'DATOS DISEÑO'!$C$16*'DATOS DISEÑO'!$C$17</f>
        <v>3000</v>
      </c>
      <c r="P70" s="291">
        <f>Tabla1[[#This Row],[PRECIO UNITARIO TOTAL ($ COP)]]*O70</f>
        <v>6011612.7337655248</v>
      </c>
      <c r="R70" s="127"/>
      <c r="S70" s="127"/>
      <c r="T70" s="127"/>
      <c r="U70" s="127"/>
      <c r="V70" s="127"/>
      <c r="W70" s="127"/>
    </row>
    <row r="71" spans="2:23" s="108" customFormat="1" ht="32.4" customHeight="1" x14ac:dyDescent="0.3">
      <c r="B71" s="417"/>
      <c r="C71" s="420"/>
      <c r="D71" s="293">
        <v>13</v>
      </c>
      <c r="E71" s="120">
        <v>450.2</v>
      </c>
      <c r="F71" s="112" t="s">
        <v>146</v>
      </c>
      <c r="G71" s="131" t="s">
        <v>152</v>
      </c>
      <c r="H71" s="294">
        <f>SUMIFS(Tabla712[[#All],[SUBTOTAL MANO DE OBRA]],Tabla712[[#All],[ALTERNATIVA]],Tabla1[[#This Row],[ALTERNATIVA ]],Tabla712[[#All],[ITEM]],Tabla1[[#This Row],[ÍTEM]])</f>
        <v>12285.541666666668</v>
      </c>
      <c r="I71" s="294">
        <f>SUMIFS(Tabla712[[#All],[SUBTOTAL MATERIAL]],Tabla712[[#All],[ALTERNATIVA]],Tabla1[[#This Row],[ALTERNATIVA ]],Tabla712[[#All],[ITEM]],Tabla1[[#This Row],[ÍTEM]])</f>
        <v>95486.978954926017</v>
      </c>
      <c r="J71" s="294">
        <f>SUMIFS(Tabla712[[#All],[SUBTOTAL EQUIPO]],Tabla712[[#All],[ALTERNATIVA]],Tabla1[[#This Row],[ALTERNATIVA ]],Tabla712[[#All],[ITEM]],Tabla1[[#This Row],[ÍTEM]])</f>
        <v>201088.0585066526</v>
      </c>
      <c r="K71" s="289">
        <v>0</v>
      </c>
      <c r="L71" s="294">
        <f>Tabla1[[#This Row],[SUBTOTAL MANO DE OBRA]]+Tabla1[[#This Row],[SUBTOTAL MATERIALES]]+Tabla1[[#This Row],[SUBTOTAL EQUIPO]]+Tabla1[[#This Row],[SUBTOTAL TRANSPORTE]]+(5%*Tabla1[[#This Row],[SUBTOTAL MANO DE OBRA]])</f>
        <v>309474.85621157865</v>
      </c>
      <c r="M71" s="294">
        <f>(Tabla1[[#This Row],[COSTO DIRECTO]]*20%)+(Tabla1[[#This Row],[COSTO DIRECTO]]*5%)+(Tabla1[[#This Row],[COSTO DIRECTO]]*5%)</f>
        <v>92842.456863473592</v>
      </c>
      <c r="N71" s="294">
        <f>Tabla1[[#This Row],[COSTO DIRECTO]]+Tabla1[[#This Row],[COSTOS INDIRECTOS]]</f>
        <v>402317.31307505223</v>
      </c>
      <c r="O71" s="290" t="e">
        <f>'DATOS DISEÑO'!$C$16*'DATOS DISEÑO'!$C$17*(('DATOS DISEÑO'!$N$17)/100)</f>
        <v>#VALUE!</v>
      </c>
      <c r="P71" s="291" t="e">
        <f>Tabla1[[#This Row],[PRECIO UNITARIO TOTAL ($ COP)]]*O71</f>
        <v>#VALUE!</v>
      </c>
      <c r="R71" s="127"/>
      <c r="S71" s="127"/>
      <c r="T71" s="127"/>
      <c r="U71" s="127"/>
      <c r="V71" s="127"/>
      <c r="W71" s="127"/>
    </row>
    <row r="72" spans="2:23" s="108" customFormat="1" ht="32.4" customHeight="1" x14ac:dyDescent="0.3">
      <c r="B72" s="417"/>
      <c r="C72" s="420"/>
      <c r="D72" s="293">
        <v>13</v>
      </c>
      <c r="E72" s="121" t="s">
        <v>113</v>
      </c>
      <c r="F72" s="112" t="s">
        <v>146</v>
      </c>
      <c r="G72" s="131" t="s">
        <v>153</v>
      </c>
      <c r="H72" s="294">
        <f>SUMIFS(Tabla712[[#All],[SUBTOTAL MANO DE OBRA]],Tabla712[[#All],[ALTERNATIVA]],Tabla1[[#This Row],[ALTERNATIVA ]],Tabla712[[#All],[ITEM]],Tabla1[[#This Row],[ÍTEM]])</f>
        <v>668.05555555555554</v>
      </c>
      <c r="I72" s="294">
        <f>SUMIFS(Tabla712[[#All],[SUBTOTAL MATERIAL]],Tabla712[[#All],[ALTERNATIVA]],Tabla1[[#This Row],[ALTERNATIVA ]],Tabla712[[#All],[ITEM]],Tabla1[[#This Row],[ÍTEM]])</f>
        <v>89920.336286240446</v>
      </c>
      <c r="J72" s="294">
        <f>SUMIFS(Tabla712[[#All],[SUBTOTAL EQUIPO]],Tabla712[[#All],[ALTERNATIVA]],Tabla1[[#This Row],[ALTERNATIVA ]],Tabla712[[#All],[ITEM]],Tabla1[[#This Row],[ÍTEM]])</f>
        <v>16126.357982805257</v>
      </c>
      <c r="K72" s="289">
        <v>0</v>
      </c>
      <c r="L72" s="294">
        <f>Tabla1[[#This Row],[SUBTOTAL MANO DE OBRA]]+Tabla1[[#This Row],[SUBTOTAL MATERIALES]]+Tabla1[[#This Row],[SUBTOTAL EQUIPO]]+Tabla1[[#This Row],[SUBTOTAL TRANSPORTE]]+(5%*Tabla1[[#This Row],[SUBTOTAL MANO DE OBRA]])</f>
        <v>106748.15260237905</v>
      </c>
      <c r="M72" s="294">
        <f>(Tabla1[[#This Row],[COSTO DIRECTO]]*20%)+(Tabla1[[#This Row],[COSTO DIRECTO]]*5%)+(Tabla1[[#This Row],[COSTO DIRECTO]]*5%)</f>
        <v>32024.445780713715</v>
      </c>
      <c r="N72" s="294">
        <f>Tabla1[[#This Row],[COSTO DIRECTO]]+Tabla1[[#This Row],[COSTOS INDIRECTOS]]</f>
        <v>138772.59838309276</v>
      </c>
      <c r="O72" s="290" t="e">
        <f>'DATOS DISEÑO'!$C$16*'DATOS DISEÑO'!$C$17*(('DATOS DISEÑO'!$O$17)/100)</f>
        <v>#VALUE!</v>
      </c>
      <c r="P72" s="291" t="e">
        <f>Tabla1[[#This Row],[PRECIO UNITARIO TOTAL ($ COP)]]*O72</f>
        <v>#VALUE!</v>
      </c>
      <c r="R72" s="127"/>
      <c r="S72" s="127"/>
      <c r="T72" s="127"/>
      <c r="U72" s="127"/>
      <c r="V72" s="127"/>
      <c r="W72" s="127"/>
    </row>
    <row r="73" spans="2:23" s="108" customFormat="1" ht="32.4" customHeight="1" x14ac:dyDescent="0.3">
      <c r="B73" s="417"/>
      <c r="C73" s="420"/>
      <c r="D73" s="295">
        <v>13</v>
      </c>
      <c r="E73" s="122">
        <v>236.1</v>
      </c>
      <c r="F73" s="112" t="s">
        <v>146</v>
      </c>
      <c r="G73" s="131" t="s">
        <v>157</v>
      </c>
      <c r="H73" s="294">
        <f>SUMIFS(Tabla712[[#All],[SUBTOTAL MANO DE OBRA]],Tabla712[[#All],[ALTERNATIVA]],Tabla1[[#This Row],[ALTERNATIVA ]],Tabla712[[#All],[ITEM]],Tabla1[[#This Row],[ÍTEM]])</f>
        <v>1059.3452380952383</v>
      </c>
      <c r="I73" s="294">
        <f>SUMIFS(Tabla712[[#All],[SUBTOTAL MATERIAL]],Tabla712[[#All],[ALTERNATIVA]],Tabla1[[#This Row],[ALTERNATIVA ]],Tabla712[[#All],[ITEM]],Tabla1[[#This Row],[ÍTEM]])</f>
        <v>140446.89486508415</v>
      </c>
      <c r="J73" s="294">
        <f>SUMIFS(Tabla712[[#All],[SUBTOTAL EQUIPO]],Tabla712[[#All],[ALTERNATIVA]],Tabla1[[#This Row],[ALTERNATIVA ]],Tabla712[[#All],[ITEM]],Tabla1[[#This Row],[ÍTEM]])</f>
        <v>13822.592556690221</v>
      </c>
      <c r="K73" s="289">
        <v>0</v>
      </c>
      <c r="L73" s="294">
        <f>Tabla1[[#This Row],[SUBTOTAL MANO DE OBRA]]+Tabla1[[#This Row],[SUBTOTAL MATERIALES]]+Tabla1[[#This Row],[SUBTOTAL EQUIPO]]+Tabla1[[#This Row],[SUBTOTAL TRANSPORTE]]+(5%*Tabla1[[#This Row],[SUBTOTAL MANO DE OBRA]])</f>
        <v>155381.79992177436</v>
      </c>
      <c r="M73" s="294">
        <f>(Tabla1[[#This Row],[COSTO DIRECTO]]*20%)+(Tabla1[[#This Row],[COSTO DIRECTO]]*5%)+(Tabla1[[#This Row],[COSTO DIRECTO]]*5%)</f>
        <v>46614.539976532309</v>
      </c>
      <c r="N73" s="294">
        <f>Tabla1[[#This Row],[COSTO DIRECTO]]+Tabla1[[#This Row],[COSTOS INDIRECTOS]]</f>
        <v>201996.33989830667</v>
      </c>
      <c r="O73" s="290" t="e">
        <f>'DATOS DISEÑO'!$C$16*'DATOS DISEÑO'!$C$17*(('DATOS DISEÑO'!$P$17)/100)</f>
        <v>#VALUE!</v>
      </c>
      <c r="P73" s="291" t="e">
        <f>Tabla1[[#This Row],[PRECIO UNITARIO TOTAL ($ COP)]]*O73</f>
        <v>#VALUE!</v>
      </c>
      <c r="R73" s="127"/>
      <c r="S73" s="127"/>
      <c r="T73" s="127"/>
      <c r="U73" s="127"/>
      <c r="V73" s="127"/>
      <c r="W73" s="127"/>
    </row>
    <row r="74" spans="2:23" s="108" customFormat="1" ht="32.4" customHeight="1" x14ac:dyDescent="0.3">
      <c r="B74" s="417"/>
      <c r="C74" s="420"/>
      <c r="D74" s="296">
        <v>14</v>
      </c>
      <c r="E74" s="112" t="s">
        <v>109</v>
      </c>
      <c r="F74" s="112" t="s">
        <v>146</v>
      </c>
      <c r="G74" s="131" t="s">
        <v>168</v>
      </c>
      <c r="H74" s="294">
        <f>SUMIFS(Tabla712[[#All],[SUBTOTAL MANO DE OBRA]],Tabla712[[#All],[ALTERNATIVA]],Tabla1[[#This Row],[ALTERNATIVA ]],Tabla712[[#All],[ITEM]],Tabla1[[#This Row],[ÍTEM]])</f>
        <v>697.92156862745105</v>
      </c>
      <c r="I74" s="294">
        <f>SUMIFS(Tabla712[[#All],[SUBTOTAL MATERIAL]],Tabla712[[#All],[ALTERNATIVA]],Tabla1[[#This Row],[ALTERNATIVA ]],Tabla712[[#All],[ITEM]],Tabla1[[#This Row],[ÍTEM]])</f>
        <v>3377.6829577518247</v>
      </c>
      <c r="J74" s="294">
        <f>SUMIFS(Tabla712[[#All],[SUBTOTAL EQUIPO]],Tabla712[[#All],[ALTERNATIVA]],Tabla1[[#This Row],[ALTERNATIVA ]],Tabla712[[#All],[ITEM]],Tabla1[[#This Row],[ÍTEM]])</f>
        <v>16129.5880506703</v>
      </c>
      <c r="K74" s="289">
        <v>0</v>
      </c>
      <c r="L74" s="294">
        <f>Tabla1[[#This Row],[SUBTOTAL MANO DE OBRA]]+Tabla1[[#This Row],[SUBTOTAL MATERIALES]]+Tabla1[[#This Row],[SUBTOTAL EQUIPO]]+Tabla1[[#This Row],[SUBTOTAL TRANSPORTE]]+(5%*Tabla1[[#This Row],[SUBTOTAL MANO DE OBRA]])</f>
        <v>20240.088655480948</v>
      </c>
      <c r="M74" s="294">
        <f>(Tabla1[[#This Row],[COSTO DIRECTO]]*20%)+(Tabla1[[#This Row],[COSTO DIRECTO]]*5%)+(Tabla1[[#This Row],[COSTO DIRECTO]]*5%)</f>
        <v>6072.0265966442839</v>
      </c>
      <c r="N74" s="294">
        <f>Tabla1[[#This Row],[COSTO DIRECTO]]+Tabla1[[#This Row],[COSTOS INDIRECTOS]]</f>
        <v>26312.11525212523</v>
      </c>
      <c r="O74" s="290" t="e">
        <f>'DATOS DISEÑO'!$C$16*'DATOS DISEÑO'!$C$17*(('DATOS DISEÑO'!$N$17+'DATOS DISEÑO'!$O$17+'DATOS DISEÑO'!$P$17)/100)</f>
        <v>#VALUE!</v>
      </c>
      <c r="P74" s="291" t="e">
        <f>Tabla1[[#This Row],[PRECIO UNITARIO TOTAL ($ COP)]]*O74</f>
        <v>#VALUE!</v>
      </c>
      <c r="R74" s="127"/>
      <c r="S74" s="127"/>
      <c r="T74" s="127"/>
      <c r="U74" s="127"/>
      <c r="V74" s="127"/>
      <c r="W74" s="127"/>
    </row>
    <row r="75" spans="2:23" s="108" customFormat="1" ht="32.4" customHeight="1" x14ac:dyDescent="0.3">
      <c r="B75" s="417"/>
      <c r="C75" s="420"/>
      <c r="D75" s="293">
        <v>14</v>
      </c>
      <c r="E75" s="112">
        <v>310.10000000000002</v>
      </c>
      <c r="F75" s="112" t="s">
        <v>147</v>
      </c>
      <c r="G75" s="131" t="s">
        <v>167</v>
      </c>
      <c r="H75" s="294">
        <f>SUMIFS(Tabla712[[#All],[SUBTOTAL MANO DE OBRA]],Tabla712[[#All],[ALTERNATIVA]],Tabla1[[#This Row],[ALTERNATIVA ]],Tabla712[[#All],[ITEM]],Tabla1[[#This Row],[ÍTEM]])</f>
        <v>59.862092162798525</v>
      </c>
      <c r="I75" s="294">
        <f>SUMIFS(Tabla712[[#All],[SUBTOTAL MATERIAL]],Tabla712[[#All],[ALTERNATIVA]],Tabla1[[#This Row],[ALTERNATIVA ]],Tabla712[[#All],[ITEM]],Tabla1[[#This Row],[ÍTEM]])</f>
        <v>293.62738381009848</v>
      </c>
      <c r="J75" s="294">
        <f>SUMIFS(Tabla712[[#All],[SUBTOTAL EQUIPO]],Tabla712[[#All],[ALTERNATIVA]],Tabla1[[#This Row],[ALTERNATIVA ]],Tabla712[[#All],[ITEM]],Tabla1[[#This Row],[ÍTEM]])</f>
        <v>1184.9565819229438</v>
      </c>
      <c r="K75" s="289">
        <v>0</v>
      </c>
      <c r="L75" s="294">
        <f>Tabla1[[#This Row],[SUBTOTAL MANO DE OBRA]]+Tabla1[[#This Row],[SUBTOTAL MATERIALES]]+Tabla1[[#This Row],[SUBTOTAL EQUIPO]]+Tabla1[[#This Row],[SUBTOTAL TRANSPORTE]]+(5%*Tabla1[[#This Row],[SUBTOTAL MANO DE OBRA]])</f>
        <v>1541.4391625039807</v>
      </c>
      <c r="M75" s="294">
        <f>(Tabla1[[#This Row],[COSTO DIRECTO]]*20%)+(Tabla1[[#This Row],[COSTO DIRECTO]]*5%)+(Tabla1[[#This Row],[COSTO DIRECTO]]*5%)</f>
        <v>462.43174875119428</v>
      </c>
      <c r="N75" s="294">
        <f>Tabla1[[#This Row],[COSTO DIRECTO]]+Tabla1[[#This Row],[COSTOS INDIRECTOS]]</f>
        <v>2003.8709112551751</v>
      </c>
      <c r="O75" s="290">
        <f>'DATOS DISEÑO'!$C$16*'DATOS DISEÑO'!$C$17</f>
        <v>3000</v>
      </c>
      <c r="P75" s="291">
        <f>Tabla1[[#This Row],[PRECIO UNITARIO TOTAL ($ COP)]]*O75</f>
        <v>6011612.7337655248</v>
      </c>
      <c r="R75" s="127"/>
      <c r="S75" s="127"/>
      <c r="T75" s="127"/>
      <c r="U75" s="127"/>
      <c r="V75" s="127"/>
      <c r="W75" s="127"/>
    </row>
    <row r="76" spans="2:23" s="108" customFormat="1" ht="32.4" customHeight="1" x14ac:dyDescent="0.3">
      <c r="B76" s="417"/>
      <c r="C76" s="420"/>
      <c r="D76" s="293">
        <v>14</v>
      </c>
      <c r="E76" s="120">
        <v>450.2</v>
      </c>
      <c r="F76" s="112" t="s">
        <v>146</v>
      </c>
      <c r="G76" s="131" t="s">
        <v>152</v>
      </c>
      <c r="H76" s="294">
        <f>SUMIFS(Tabla712[[#All],[SUBTOTAL MANO DE OBRA]],Tabla712[[#All],[ALTERNATIVA]],Tabla1[[#This Row],[ALTERNATIVA ]],Tabla712[[#All],[ITEM]],Tabla1[[#This Row],[ÍTEM]])</f>
        <v>12285.541666666668</v>
      </c>
      <c r="I76" s="294">
        <f>SUMIFS(Tabla712[[#All],[SUBTOTAL MATERIAL]],Tabla712[[#All],[ALTERNATIVA]],Tabla1[[#This Row],[ALTERNATIVA ]],Tabla712[[#All],[ITEM]],Tabla1[[#This Row],[ÍTEM]])</f>
        <v>95486.978954926017</v>
      </c>
      <c r="J76" s="294">
        <f>SUMIFS(Tabla712[[#All],[SUBTOTAL EQUIPO]],Tabla712[[#All],[ALTERNATIVA]],Tabla1[[#This Row],[ALTERNATIVA ]],Tabla712[[#All],[ITEM]],Tabla1[[#This Row],[ÍTEM]])</f>
        <v>201088.0585066526</v>
      </c>
      <c r="K76" s="289">
        <v>0</v>
      </c>
      <c r="L76" s="294">
        <f>Tabla1[[#This Row],[SUBTOTAL MANO DE OBRA]]+Tabla1[[#This Row],[SUBTOTAL MATERIALES]]+Tabla1[[#This Row],[SUBTOTAL EQUIPO]]+Tabla1[[#This Row],[SUBTOTAL TRANSPORTE]]+(5%*Tabla1[[#This Row],[SUBTOTAL MANO DE OBRA]])</f>
        <v>309474.85621157865</v>
      </c>
      <c r="M76" s="294">
        <f>(Tabla1[[#This Row],[COSTO DIRECTO]]*20%)+(Tabla1[[#This Row],[COSTO DIRECTO]]*5%)+(Tabla1[[#This Row],[COSTO DIRECTO]]*5%)</f>
        <v>92842.456863473592</v>
      </c>
      <c r="N76" s="294">
        <f>Tabla1[[#This Row],[COSTO DIRECTO]]+Tabla1[[#This Row],[COSTOS INDIRECTOS]]</f>
        <v>402317.31307505223</v>
      </c>
      <c r="O76" s="290" t="e">
        <f>'DATOS DISEÑO'!$C$16*'DATOS DISEÑO'!$C$17*(('DATOS DISEÑO'!$N$17)/100)</f>
        <v>#VALUE!</v>
      </c>
      <c r="P76" s="291" t="e">
        <f>Tabla1[[#This Row],[PRECIO UNITARIO TOTAL ($ COP)]]*O76</f>
        <v>#VALUE!</v>
      </c>
      <c r="R76" s="127"/>
      <c r="S76" s="127"/>
      <c r="T76" s="127"/>
      <c r="U76" s="127"/>
      <c r="V76" s="127"/>
      <c r="W76" s="127"/>
    </row>
    <row r="77" spans="2:23" ht="32.4" customHeight="1" x14ac:dyDescent="0.3">
      <c r="B77" s="417"/>
      <c r="C77" s="420"/>
      <c r="D77" s="293">
        <v>14</v>
      </c>
      <c r="E77" s="121" t="s">
        <v>114</v>
      </c>
      <c r="F77" s="113" t="s">
        <v>146</v>
      </c>
      <c r="G77" s="114" t="s">
        <v>154</v>
      </c>
      <c r="H77" s="289">
        <f>SUMIFS(Tabla712[[#All],[SUBTOTAL MANO DE OBRA]],Tabla712[[#All],[ALTERNATIVA]],Tabla1[[#This Row],[ALTERNATIVA ]],Tabla712[[#All],[ITEM]],Tabla1[[#This Row],[ÍTEM]])</f>
        <v>668.05555555555554</v>
      </c>
      <c r="I77" s="289">
        <f>SUMIFS(Tabla712[[#All],[SUBTOTAL MATERIAL]],Tabla712[[#All],[ALTERNATIVA]],Tabla1[[#This Row],[ALTERNATIVA ]],Tabla712[[#All],[ITEM]],Tabla1[[#This Row],[ÍTEM]])</f>
        <v>89920.336286240446</v>
      </c>
      <c r="J77" s="289">
        <f>SUMIFS(Tabla712[[#All],[SUBTOTAL EQUIPO]],Tabla712[[#All],[ALTERNATIVA]],Tabla1[[#This Row],[ALTERNATIVA ]],Tabla712[[#All],[ITEM]],Tabla1[[#This Row],[ÍTEM]])</f>
        <v>16126.357982805257</v>
      </c>
      <c r="K77" s="289">
        <v>0</v>
      </c>
      <c r="L77" s="289">
        <f>Tabla1[[#This Row],[SUBTOTAL MANO DE OBRA]]+Tabla1[[#This Row],[SUBTOTAL MATERIALES]]+Tabla1[[#This Row],[SUBTOTAL EQUIPO]]+Tabla1[[#This Row],[SUBTOTAL TRANSPORTE]]+(5%*Tabla1[[#This Row],[SUBTOTAL MANO DE OBRA]])</f>
        <v>106748.15260237905</v>
      </c>
      <c r="M77" s="289">
        <f>(Tabla1[[#This Row],[COSTO DIRECTO]]*20%)+(Tabla1[[#This Row],[COSTO DIRECTO]]*5%)+(Tabla1[[#This Row],[COSTO DIRECTO]]*5%)</f>
        <v>32024.445780713715</v>
      </c>
      <c r="N77" s="289">
        <f>Tabla1[[#This Row],[COSTO DIRECTO]]+Tabla1[[#This Row],[COSTOS INDIRECTOS]]</f>
        <v>138772.59838309276</v>
      </c>
      <c r="O77" s="290" t="e">
        <f>'DATOS DISEÑO'!$C$16*'DATOS DISEÑO'!$C$17*(('DATOS DISEÑO'!$O$17)/100)</f>
        <v>#VALUE!</v>
      </c>
      <c r="P77" s="291" t="e">
        <f>Tabla1[[#This Row],[PRECIO UNITARIO TOTAL ($ COP)]]*O77</f>
        <v>#VALUE!</v>
      </c>
    </row>
    <row r="78" spans="2:23" ht="32.4" customHeight="1" x14ac:dyDescent="0.3">
      <c r="B78" s="417"/>
      <c r="C78" s="421"/>
      <c r="D78" s="295">
        <v>14</v>
      </c>
      <c r="E78" s="122">
        <v>236.1</v>
      </c>
      <c r="F78" s="113" t="s">
        <v>146</v>
      </c>
      <c r="G78" s="114" t="s">
        <v>157</v>
      </c>
      <c r="H78" s="289">
        <f>SUMIFS(Tabla712[[#All],[SUBTOTAL MANO DE OBRA]],Tabla712[[#All],[ALTERNATIVA]],Tabla1[[#This Row],[ALTERNATIVA ]],Tabla712[[#All],[ITEM]],Tabla1[[#This Row],[ÍTEM]])</f>
        <v>1059.3452380952383</v>
      </c>
      <c r="I78" s="289">
        <f>SUMIFS(Tabla712[[#All],[SUBTOTAL MATERIAL]],Tabla712[[#All],[ALTERNATIVA]],Tabla1[[#This Row],[ALTERNATIVA ]],Tabla712[[#All],[ITEM]],Tabla1[[#This Row],[ÍTEM]])</f>
        <v>140446.89486508415</v>
      </c>
      <c r="J78" s="289">
        <f>SUMIFS(Tabla712[[#All],[SUBTOTAL EQUIPO]],Tabla712[[#All],[ALTERNATIVA]],Tabla1[[#This Row],[ALTERNATIVA ]],Tabla712[[#All],[ITEM]],Tabla1[[#This Row],[ÍTEM]])</f>
        <v>13822.592556690221</v>
      </c>
      <c r="K78" s="289">
        <v>0</v>
      </c>
      <c r="L78" s="289">
        <f>Tabla1[[#This Row],[SUBTOTAL MANO DE OBRA]]+Tabla1[[#This Row],[SUBTOTAL MATERIALES]]+Tabla1[[#This Row],[SUBTOTAL EQUIPO]]+Tabla1[[#This Row],[SUBTOTAL TRANSPORTE]]+(5%*Tabla1[[#This Row],[SUBTOTAL MANO DE OBRA]])</f>
        <v>155381.79992177436</v>
      </c>
      <c r="M78" s="289">
        <f>(Tabla1[[#This Row],[COSTO DIRECTO]]*20%)+(Tabla1[[#This Row],[COSTO DIRECTO]]*5%)+(Tabla1[[#This Row],[COSTO DIRECTO]]*5%)</f>
        <v>46614.539976532309</v>
      </c>
      <c r="N78" s="289">
        <f>Tabla1[[#This Row],[COSTO DIRECTO]]+Tabla1[[#This Row],[COSTOS INDIRECTOS]]</f>
        <v>201996.33989830667</v>
      </c>
      <c r="O78" s="290" t="e">
        <f>'DATOS DISEÑO'!$C$16*'DATOS DISEÑO'!$C$17*(('DATOS DISEÑO'!$P$17)/100)</f>
        <v>#VALUE!</v>
      </c>
      <c r="P78" s="291" t="e">
        <f>Tabla1[[#This Row],[PRECIO UNITARIO TOTAL ($ COP)]]*O78</f>
        <v>#VALUE!</v>
      </c>
    </row>
    <row r="79" spans="2:23" ht="32.4" customHeight="1" x14ac:dyDescent="0.3">
      <c r="B79" s="429" t="s">
        <v>845</v>
      </c>
      <c r="C79" s="429">
        <v>6</v>
      </c>
      <c r="D79" s="296">
        <v>15</v>
      </c>
      <c r="E79" s="112" t="s">
        <v>109</v>
      </c>
      <c r="F79" s="113" t="s">
        <v>146</v>
      </c>
      <c r="G79" s="114" t="s">
        <v>168</v>
      </c>
      <c r="H79" s="289">
        <f>SUMIFS(Tabla712[[#All],[SUBTOTAL MANO DE OBRA]],Tabla712[[#All],[ALTERNATIVA]],Tabla1[[#This Row],[ALTERNATIVA ]],Tabla712[[#All],[ITEM]],Tabla1[[#This Row],[ÍTEM]])</f>
        <v>697.92156862745105</v>
      </c>
      <c r="I79" s="289">
        <f>SUMIFS(Tabla712[[#All],[SUBTOTAL MATERIAL]],Tabla712[[#All],[ALTERNATIVA]],Tabla1[[#This Row],[ALTERNATIVA ]],Tabla712[[#All],[ITEM]],Tabla1[[#This Row],[ÍTEM]])</f>
        <v>3377.6829577518247</v>
      </c>
      <c r="J79" s="289">
        <f>SUMIFS(Tabla712[[#All],[SUBTOTAL EQUIPO]],Tabla712[[#All],[ALTERNATIVA]],Tabla1[[#This Row],[ALTERNATIVA ]],Tabla712[[#All],[ITEM]],Tabla1[[#This Row],[ÍTEM]])</f>
        <v>16129.5880506703</v>
      </c>
      <c r="K79" s="289">
        <v>0</v>
      </c>
      <c r="L79" s="289">
        <f>Tabla1[[#This Row],[SUBTOTAL MANO DE OBRA]]+Tabla1[[#This Row],[SUBTOTAL MATERIALES]]+Tabla1[[#This Row],[SUBTOTAL EQUIPO]]+Tabla1[[#This Row],[SUBTOTAL TRANSPORTE]]+(5%*Tabla1[[#This Row],[SUBTOTAL MANO DE OBRA]])</f>
        <v>20240.088655480948</v>
      </c>
      <c r="M79" s="289">
        <f>(Tabla1[[#This Row],[COSTO DIRECTO]]*20%)+(Tabla1[[#This Row],[COSTO DIRECTO]]*5%)+(Tabla1[[#This Row],[COSTO DIRECTO]]*5%)</f>
        <v>6072.0265966442839</v>
      </c>
      <c r="N79" s="289">
        <f>Tabla1[[#This Row],[COSTO DIRECTO]]+Tabla1[[#This Row],[COSTOS INDIRECTOS]]</f>
        <v>26312.11525212523</v>
      </c>
      <c r="O79" s="290">
        <f>'DATOS DISEÑO'!$C$16*'DATOS DISEÑO'!$C$17*'DATOS DISEÑO'!$F$12/100</f>
        <v>750</v>
      </c>
      <c r="P79" s="291">
        <f>Tabla1[[#This Row],[PRECIO UNITARIO TOTAL ($ COP)]]*O79</f>
        <v>19734086.439093921</v>
      </c>
    </row>
    <row r="80" spans="2:23" ht="32.4" customHeight="1" x14ac:dyDescent="0.3">
      <c r="B80" s="430"/>
      <c r="C80" s="430"/>
      <c r="D80" s="293">
        <v>15</v>
      </c>
      <c r="E80" s="112">
        <v>310.10000000000002</v>
      </c>
      <c r="F80" s="113" t="s">
        <v>147</v>
      </c>
      <c r="G80" s="114" t="s">
        <v>167</v>
      </c>
      <c r="H80" s="289">
        <f>SUMIFS(Tabla712[[#All],[SUBTOTAL MANO DE OBRA]],Tabla712[[#All],[ALTERNATIVA]],Tabla1[[#This Row],[ALTERNATIVA ]],Tabla712[[#All],[ITEM]],Tabla1[[#This Row],[ÍTEM]])</f>
        <v>59.862092162798525</v>
      </c>
      <c r="I80" s="289">
        <f>SUMIFS(Tabla712[[#All],[SUBTOTAL MATERIAL]],Tabla712[[#All],[ALTERNATIVA]],Tabla1[[#This Row],[ALTERNATIVA ]],Tabla712[[#All],[ITEM]],Tabla1[[#This Row],[ÍTEM]])</f>
        <v>293.62738381009848</v>
      </c>
      <c r="J80" s="289">
        <f>SUMIFS(Tabla712[[#All],[SUBTOTAL EQUIPO]],Tabla712[[#All],[ALTERNATIVA]],Tabla1[[#This Row],[ALTERNATIVA ]],Tabla712[[#All],[ITEM]],Tabla1[[#This Row],[ÍTEM]])</f>
        <v>1184.9565819229438</v>
      </c>
      <c r="K80" s="289">
        <v>0</v>
      </c>
      <c r="L80" s="289">
        <f>Tabla1[[#This Row],[SUBTOTAL MANO DE OBRA]]+Tabla1[[#This Row],[SUBTOTAL MATERIALES]]+Tabla1[[#This Row],[SUBTOTAL EQUIPO]]+Tabla1[[#This Row],[SUBTOTAL TRANSPORTE]]+(5%*Tabla1[[#This Row],[SUBTOTAL MANO DE OBRA]])</f>
        <v>1541.4391625039807</v>
      </c>
      <c r="M80" s="289">
        <f>(Tabla1[[#This Row],[COSTO DIRECTO]]*20%)+(Tabla1[[#This Row],[COSTO DIRECTO]]*5%)+(Tabla1[[#This Row],[COSTO DIRECTO]]*5%)</f>
        <v>462.43174875119428</v>
      </c>
      <c r="N80" s="289">
        <f>Tabla1[[#This Row],[COSTO DIRECTO]]+Tabla1[[#This Row],[COSTOS INDIRECTOS]]</f>
        <v>2003.8709112551751</v>
      </c>
      <c r="O80" s="290">
        <f>'DATOS DISEÑO'!$C$16*'DATOS DISEÑO'!$C$17</f>
        <v>3000</v>
      </c>
      <c r="P80" s="291">
        <f>Tabla1[[#This Row],[PRECIO UNITARIO TOTAL ($ COP)]]*O80</f>
        <v>6011612.7337655248</v>
      </c>
    </row>
    <row r="81" spans="2:16" ht="32.4" customHeight="1" x14ac:dyDescent="0.3">
      <c r="B81" s="430"/>
      <c r="C81" s="430"/>
      <c r="D81" s="295">
        <v>15</v>
      </c>
      <c r="E81" s="123" t="s">
        <v>117</v>
      </c>
      <c r="F81" s="113" t="s">
        <v>146</v>
      </c>
      <c r="G81" s="114" t="s">
        <v>158</v>
      </c>
      <c r="H81" s="289">
        <f>SUMIFS(Tabla712[[#All],[SUBTOTAL MANO DE OBRA]],Tabla712[[#All],[ALTERNATIVA]],Tabla1[[#This Row],[ALTERNATIVA ]],Tabla712[[#All],[ITEM]],Tabla1[[#This Row],[ÍTEM]])</f>
        <v>17436.25</v>
      </c>
      <c r="I81" s="289">
        <f>SUMIFS(Tabla712[[#All],[SUBTOTAL MATERIAL]],Tabla712[[#All],[ALTERNATIVA]],Tabla1[[#This Row],[ALTERNATIVA ]],Tabla712[[#All],[ITEM]],Tabla1[[#This Row],[ÍTEM]])</f>
        <v>806853.77495635604</v>
      </c>
      <c r="J81" s="289">
        <f>SUMIFS(Tabla712[[#All],[SUBTOTAL EQUIPO]],Tabla712[[#All],[ALTERNATIVA]],Tabla1[[#This Row],[ALTERNATIVA ]],Tabla712[[#All],[ITEM]],Tabla1[[#This Row],[ÍTEM]])</f>
        <v>20591.125186155099</v>
      </c>
      <c r="K81" s="289">
        <v>0</v>
      </c>
      <c r="L81" s="289">
        <f>Tabla1[[#This Row],[SUBTOTAL MANO DE OBRA]]+Tabla1[[#This Row],[SUBTOTAL MATERIALES]]+Tabla1[[#This Row],[SUBTOTAL EQUIPO]]+Tabla1[[#This Row],[SUBTOTAL TRANSPORTE]]+(5%*Tabla1[[#This Row],[SUBTOTAL MANO DE OBRA]])</f>
        <v>845752.96264251112</v>
      </c>
      <c r="M81" s="289">
        <f>(Tabla1[[#This Row],[COSTO DIRECTO]]*20%)+(Tabla1[[#This Row],[COSTO DIRECTO]]*5%)+(Tabla1[[#This Row],[COSTO DIRECTO]]*5%)</f>
        <v>253725.88879275334</v>
      </c>
      <c r="N81" s="289">
        <f>Tabla1[[#This Row],[COSTO DIRECTO]]+Tabla1[[#This Row],[COSTOS INDIRECTOS]]</f>
        <v>1099478.8514352646</v>
      </c>
      <c r="O81" s="290">
        <f>'DATOS DISEÑO'!$C$16*'DATOS DISEÑO'!$C$17*'DATOS DISEÑO'!$F$12/100</f>
        <v>750</v>
      </c>
      <c r="P81" s="291">
        <f>Tabla1[[#This Row],[PRECIO UNITARIO TOTAL ($ COP)]]*O81</f>
        <v>824609138.57644844</v>
      </c>
    </row>
    <row r="82" spans="2:16" ht="32.4" customHeight="1" x14ac:dyDescent="0.3">
      <c r="B82" s="430"/>
      <c r="C82" s="430"/>
      <c r="D82" s="296">
        <v>16</v>
      </c>
      <c r="E82" s="112" t="s">
        <v>109</v>
      </c>
      <c r="F82" s="113" t="s">
        <v>146</v>
      </c>
      <c r="G82" s="114" t="s">
        <v>168</v>
      </c>
      <c r="H82" s="289">
        <f>SUMIFS(Tabla712[[#All],[SUBTOTAL MANO DE OBRA]],Tabla712[[#All],[ALTERNATIVA]],Tabla1[[#This Row],[ALTERNATIVA ]],Tabla712[[#All],[ITEM]],Tabla1[[#This Row],[ÍTEM]])</f>
        <v>697.92156862745105</v>
      </c>
      <c r="I82" s="289">
        <f>SUMIFS(Tabla712[[#All],[SUBTOTAL MATERIAL]],Tabla712[[#All],[ALTERNATIVA]],Tabla1[[#This Row],[ALTERNATIVA ]],Tabla712[[#All],[ITEM]],Tabla1[[#This Row],[ÍTEM]])</f>
        <v>3377.6829577518247</v>
      </c>
      <c r="J82" s="289">
        <f>SUMIFS(Tabla712[[#All],[SUBTOTAL EQUIPO]],Tabla712[[#All],[ALTERNATIVA]],Tabla1[[#This Row],[ALTERNATIVA ]],Tabla712[[#All],[ITEM]],Tabla1[[#This Row],[ÍTEM]])</f>
        <v>16129.5880506703</v>
      </c>
      <c r="K82" s="289">
        <v>0</v>
      </c>
      <c r="L82" s="289">
        <f>Tabla1[[#This Row],[SUBTOTAL MANO DE OBRA]]+Tabla1[[#This Row],[SUBTOTAL MATERIALES]]+Tabla1[[#This Row],[SUBTOTAL EQUIPO]]+Tabla1[[#This Row],[SUBTOTAL TRANSPORTE]]+(5%*Tabla1[[#This Row],[SUBTOTAL MANO DE OBRA]])</f>
        <v>20240.088655480948</v>
      </c>
      <c r="M82" s="289">
        <f>(Tabla1[[#This Row],[COSTO DIRECTO]]*20%)+(Tabla1[[#This Row],[COSTO DIRECTO]]*5%)+(Tabla1[[#This Row],[COSTO DIRECTO]]*5%)</f>
        <v>6072.0265966442839</v>
      </c>
      <c r="N82" s="289">
        <f>Tabla1[[#This Row],[COSTO DIRECTO]]+Tabla1[[#This Row],[COSTOS INDIRECTOS]]</f>
        <v>26312.11525212523</v>
      </c>
      <c r="O82" s="290">
        <f>'DATOS DISEÑO'!$C$16*'DATOS DISEÑO'!$C$17*'DATOS DISEÑO'!$F$12/100</f>
        <v>750</v>
      </c>
      <c r="P82" s="291">
        <f>Tabla1[[#This Row],[PRECIO UNITARIO TOTAL ($ COP)]]*O82</f>
        <v>19734086.439093921</v>
      </c>
    </row>
    <row r="83" spans="2:16" ht="32.4" customHeight="1" x14ac:dyDescent="0.3">
      <c r="B83" s="430"/>
      <c r="C83" s="430"/>
      <c r="D83" s="293">
        <v>16</v>
      </c>
      <c r="E83" s="112">
        <v>310.10000000000002</v>
      </c>
      <c r="F83" s="113" t="s">
        <v>147</v>
      </c>
      <c r="G83" s="114" t="s">
        <v>167</v>
      </c>
      <c r="H83" s="289">
        <f>SUMIFS(Tabla712[[#All],[SUBTOTAL MANO DE OBRA]],Tabla712[[#All],[ALTERNATIVA]],Tabla1[[#This Row],[ALTERNATIVA ]],Tabla712[[#All],[ITEM]],Tabla1[[#This Row],[ÍTEM]])</f>
        <v>59.862092162798525</v>
      </c>
      <c r="I83" s="289">
        <f>SUMIFS(Tabla712[[#All],[SUBTOTAL MATERIAL]],Tabla712[[#All],[ALTERNATIVA]],Tabla1[[#This Row],[ALTERNATIVA ]],Tabla712[[#All],[ITEM]],Tabla1[[#This Row],[ÍTEM]])</f>
        <v>293.62738381009848</v>
      </c>
      <c r="J83" s="289">
        <f>SUMIFS(Tabla712[[#All],[SUBTOTAL EQUIPO]],Tabla712[[#All],[ALTERNATIVA]],Tabla1[[#This Row],[ALTERNATIVA ]],Tabla712[[#All],[ITEM]],Tabla1[[#This Row],[ÍTEM]])</f>
        <v>1184.9565819229438</v>
      </c>
      <c r="K83" s="289">
        <v>0</v>
      </c>
      <c r="L83" s="289">
        <f>Tabla1[[#This Row],[SUBTOTAL MANO DE OBRA]]+Tabla1[[#This Row],[SUBTOTAL MATERIALES]]+Tabla1[[#This Row],[SUBTOTAL EQUIPO]]+Tabla1[[#This Row],[SUBTOTAL TRANSPORTE]]+(5%*Tabla1[[#This Row],[SUBTOTAL MANO DE OBRA]])</f>
        <v>1541.4391625039807</v>
      </c>
      <c r="M83" s="289">
        <f>(Tabla1[[#This Row],[COSTO DIRECTO]]*20%)+(Tabla1[[#This Row],[COSTO DIRECTO]]*5%)+(Tabla1[[#This Row],[COSTO DIRECTO]]*5%)</f>
        <v>462.43174875119428</v>
      </c>
      <c r="N83" s="289">
        <f>Tabla1[[#This Row],[COSTO DIRECTO]]+Tabla1[[#This Row],[COSTOS INDIRECTOS]]</f>
        <v>2003.8709112551751</v>
      </c>
      <c r="O83" s="290">
        <f>'DATOS DISEÑO'!$C$16*'DATOS DISEÑO'!$C$17</f>
        <v>3000</v>
      </c>
      <c r="P83" s="291">
        <f>Tabla1[[#This Row],[PRECIO UNITARIO TOTAL ($ COP)]]*O83</f>
        <v>6011612.7337655248</v>
      </c>
    </row>
    <row r="84" spans="2:16" ht="32.4" customHeight="1" x14ac:dyDescent="0.3">
      <c r="B84" s="430"/>
      <c r="C84" s="430"/>
      <c r="D84" s="295">
        <v>16</v>
      </c>
      <c r="E84" s="123" t="s">
        <v>118</v>
      </c>
      <c r="F84" s="113" t="s">
        <v>146</v>
      </c>
      <c r="G84" s="114" t="s">
        <v>159</v>
      </c>
      <c r="H84" s="289">
        <f>SUMIFS(Tabla712[[#All],[SUBTOTAL MANO DE OBRA]],Tabla712[[#All],[ALTERNATIVA]],Tabla1[[#This Row],[ALTERNATIVA ]],Tabla712[[#All],[ITEM]],Tabla1[[#This Row],[ÍTEM]])</f>
        <v>17436.25</v>
      </c>
      <c r="I84" s="289">
        <f>SUMIFS(Tabla712[[#All],[SUBTOTAL MATERIAL]],Tabla712[[#All],[ALTERNATIVA]],Tabla1[[#This Row],[ALTERNATIVA ]],Tabla712[[#All],[ITEM]],Tabla1[[#This Row],[ÍTEM]])</f>
        <v>765989.17495635618</v>
      </c>
      <c r="J84" s="289">
        <f>SUMIFS(Tabla712[[#All],[SUBTOTAL EQUIPO]],Tabla712[[#All],[ALTERNATIVA]],Tabla1[[#This Row],[ALTERNATIVA ]],Tabla712[[#All],[ITEM]],Tabla1[[#This Row],[ÍTEM]])</f>
        <v>20591.125186155099</v>
      </c>
      <c r="K84" s="289">
        <v>0</v>
      </c>
      <c r="L84" s="289">
        <f>Tabla1[[#This Row],[SUBTOTAL MANO DE OBRA]]+Tabla1[[#This Row],[SUBTOTAL MATERIALES]]+Tabla1[[#This Row],[SUBTOTAL EQUIPO]]+Tabla1[[#This Row],[SUBTOTAL TRANSPORTE]]+(5%*Tabla1[[#This Row],[SUBTOTAL MANO DE OBRA]])</f>
        <v>804888.36264251126</v>
      </c>
      <c r="M84" s="289">
        <f>(Tabla1[[#This Row],[COSTO DIRECTO]]*20%)+(Tabla1[[#This Row],[COSTO DIRECTO]]*5%)+(Tabla1[[#This Row],[COSTO DIRECTO]]*5%)</f>
        <v>241466.50879275342</v>
      </c>
      <c r="N84" s="289">
        <f>Tabla1[[#This Row],[COSTO DIRECTO]]+Tabla1[[#This Row],[COSTOS INDIRECTOS]]</f>
        <v>1046354.8714352647</v>
      </c>
      <c r="O84" s="290">
        <f>'DATOS DISEÑO'!$C$16*'DATOS DISEÑO'!$C$17*'DATOS DISEÑO'!$F$12/100</f>
        <v>750</v>
      </c>
      <c r="P84" s="291">
        <f>Tabla1[[#This Row],[PRECIO UNITARIO TOTAL ($ COP)]]*O84</f>
        <v>784766153.57644856</v>
      </c>
    </row>
    <row r="85" spans="2:16" ht="32.4" customHeight="1" x14ac:dyDescent="0.3">
      <c r="B85" s="430"/>
      <c r="C85" s="431">
        <v>7</v>
      </c>
      <c r="D85" s="296">
        <v>17</v>
      </c>
      <c r="E85" s="112" t="s">
        <v>109</v>
      </c>
      <c r="F85" s="113" t="s">
        <v>146</v>
      </c>
      <c r="G85" s="114" t="s">
        <v>168</v>
      </c>
      <c r="H85" s="289">
        <f>SUMIFS(Tabla712[[#All],[SUBTOTAL MANO DE OBRA]],Tabla712[[#All],[ALTERNATIVA]],Tabla1[[#This Row],[ALTERNATIVA ]],Tabla712[[#All],[ITEM]],Tabla1[[#This Row],[ÍTEM]])</f>
        <v>697.92156862745105</v>
      </c>
      <c r="I85" s="289">
        <f>SUMIFS(Tabla712[[#All],[SUBTOTAL MATERIAL]],Tabla712[[#All],[ALTERNATIVA]],Tabla1[[#This Row],[ALTERNATIVA ]],Tabla712[[#All],[ITEM]],Tabla1[[#This Row],[ÍTEM]])</f>
        <v>3377.6829577518247</v>
      </c>
      <c r="J85" s="289">
        <f>SUMIFS(Tabla712[[#All],[SUBTOTAL EQUIPO]],Tabla712[[#All],[ALTERNATIVA]],Tabla1[[#This Row],[ALTERNATIVA ]],Tabla712[[#All],[ITEM]],Tabla1[[#This Row],[ÍTEM]])</f>
        <v>16129.5880506703</v>
      </c>
      <c r="K85" s="289">
        <v>0</v>
      </c>
      <c r="L85" s="289">
        <f>Tabla1[[#This Row],[SUBTOTAL MANO DE OBRA]]+Tabla1[[#This Row],[SUBTOTAL MATERIALES]]+Tabla1[[#This Row],[SUBTOTAL EQUIPO]]+Tabla1[[#This Row],[SUBTOTAL TRANSPORTE]]+(5%*Tabla1[[#This Row],[SUBTOTAL MANO DE OBRA]])</f>
        <v>20240.088655480948</v>
      </c>
      <c r="M85" s="289">
        <f>(Tabla1[[#This Row],[COSTO DIRECTO]]*20%)+(Tabla1[[#This Row],[COSTO DIRECTO]]*5%)+(Tabla1[[#This Row],[COSTO DIRECTO]]*5%)</f>
        <v>6072.0265966442839</v>
      </c>
      <c r="N85" s="289">
        <f>Tabla1[[#This Row],[COSTO DIRECTO]]+Tabla1[[#This Row],[COSTOS INDIRECTOS]]</f>
        <v>26312.11525212523</v>
      </c>
      <c r="O85" s="290">
        <f>'DATOS DISEÑO'!$C$16*'DATOS DISEÑO'!$C$17*(('DATOS DISEÑO'!$I$12+'DATOS DISEÑO'!$J$12)/100)</f>
        <v>1170</v>
      </c>
      <c r="P85" s="291">
        <f>Tabla1[[#This Row],[PRECIO UNITARIO TOTAL ($ COP)]]*O85</f>
        <v>30785174.844986517</v>
      </c>
    </row>
    <row r="86" spans="2:16" ht="32.4" customHeight="1" x14ac:dyDescent="0.3">
      <c r="B86" s="430"/>
      <c r="C86" s="431"/>
      <c r="D86" s="293">
        <v>17</v>
      </c>
      <c r="E86" s="112">
        <v>310.10000000000002</v>
      </c>
      <c r="F86" s="113" t="s">
        <v>147</v>
      </c>
      <c r="G86" s="114" t="s">
        <v>167</v>
      </c>
      <c r="H86" s="289">
        <f>SUMIFS(Tabla712[[#All],[SUBTOTAL MANO DE OBRA]],Tabla712[[#All],[ALTERNATIVA]],Tabla1[[#This Row],[ALTERNATIVA ]],Tabla712[[#All],[ITEM]],Tabla1[[#This Row],[ÍTEM]])</f>
        <v>59.862092162798525</v>
      </c>
      <c r="I86" s="289">
        <f>SUMIFS(Tabla712[[#All],[SUBTOTAL MATERIAL]],Tabla712[[#All],[ALTERNATIVA]],Tabla1[[#This Row],[ALTERNATIVA ]],Tabla712[[#All],[ITEM]],Tabla1[[#This Row],[ÍTEM]])</f>
        <v>293.62738381009848</v>
      </c>
      <c r="J86" s="289">
        <f>SUMIFS(Tabla712[[#All],[SUBTOTAL EQUIPO]],Tabla712[[#All],[ALTERNATIVA]],Tabla1[[#This Row],[ALTERNATIVA ]],Tabla712[[#All],[ITEM]],Tabla1[[#This Row],[ÍTEM]])</f>
        <v>1184.9565819229438</v>
      </c>
      <c r="K86" s="289">
        <v>0</v>
      </c>
      <c r="L86" s="289">
        <f>Tabla1[[#This Row],[SUBTOTAL MANO DE OBRA]]+Tabla1[[#This Row],[SUBTOTAL MATERIALES]]+Tabla1[[#This Row],[SUBTOTAL EQUIPO]]+Tabla1[[#This Row],[SUBTOTAL TRANSPORTE]]+(5%*Tabla1[[#This Row],[SUBTOTAL MANO DE OBRA]])</f>
        <v>1541.4391625039807</v>
      </c>
      <c r="M86" s="289">
        <f>(Tabla1[[#This Row],[COSTO DIRECTO]]*20%)+(Tabla1[[#This Row],[COSTO DIRECTO]]*5%)+(Tabla1[[#This Row],[COSTO DIRECTO]]*5%)</f>
        <v>462.43174875119428</v>
      </c>
      <c r="N86" s="289">
        <f>Tabla1[[#This Row],[COSTO DIRECTO]]+Tabla1[[#This Row],[COSTOS INDIRECTOS]]</f>
        <v>2003.8709112551751</v>
      </c>
      <c r="O86" s="290">
        <f>'DATOS DISEÑO'!$C$16*'DATOS DISEÑO'!$C$17</f>
        <v>3000</v>
      </c>
      <c r="P86" s="291">
        <f>Tabla1[[#This Row],[PRECIO UNITARIO TOTAL ($ COP)]]*O86</f>
        <v>6011612.7337655248</v>
      </c>
    </row>
    <row r="87" spans="2:16" ht="32.4" customHeight="1" x14ac:dyDescent="0.3">
      <c r="B87" s="430"/>
      <c r="C87" s="431"/>
      <c r="D87" s="293">
        <v>17</v>
      </c>
      <c r="E87" s="123" t="s">
        <v>117</v>
      </c>
      <c r="F87" s="113" t="s">
        <v>146</v>
      </c>
      <c r="G87" s="114" t="s">
        <v>158</v>
      </c>
      <c r="H87" s="289">
        <f>SUMIFS(Tabla712[[#All],[SUBTOTAL MANO DE OBRA]],Tabla712[[#All],[ALTERNATIVA]],Tabla1[[#This Row],[ALTERNATIVA ]],Tabla712[[#All],[ITEM]],Tabla1[[#This Row],[ÍTEM]])</f>
        <v>17436.25</v>
      </c>
      <c r="I87" s="289">
        <f>SUMIFS(Tabla712[[#All],[SUBTOTAL MATERIAL]],Tabla712[[#All],[ALTERNATIVA]],Tabla1[[#This Row],[ALTERNATIVA ]],Tabla712[[#All],[ITEM]],Tabla1[[#This Row],[ÍTEM]])</f>
        <v>806853.77495635604</v>
      </c>
      <c r="J87" s="289">
        <f>SUMIFS(Tabla712[[#All],[SUBTOTAL EQUIPO]],Tabla712[[#All],[ALTERNATIVA]],Tabla1[[#This Row],[ALTERNATIVA ]],Tabla712[[#All],[ITEM]],Tabla1[[#This Row],[ÍTEM]])</f>
        <v>20591.125186155099</v>
      </c>
      <c r="K87" s="289">
        <v>0</v>
      </c>
      <c r="L87" s="289">
        <f>Tabla1[[#This Row],[SUBTOTAL MANO DE OBRA]]+Tabla1[[#This Row],[SUBTOTAL MATERIALES]]+Tabla1[[#This Row],[SUBTOTAL EQUIPO]]+Tabla1[[#This Row],[SUBTOTAL TRANSPORTE]]+(5%*Tabla1[[#This Row],[SUBTOTAL MANO DE OBRA]])</f>
        <v>845752.96264251112</v>
      </c>
      <c r="M87" s="289">
        <f>(Tabla1[[#This Row],[COSTO DIRECTO]]*20%)+(Tabla1[[#This Row],[COSTO DIRECTO]]*5%)+(Tabla1[[#This Row],[COSTO DIRECTO]]*5%)</f>
        <v>253725.88879275334</v>
      </c>
      <c r="N87" s="289">
        <f>Tabla1[[#This Row],[COSTO DIRECTO]]+Tabla1[[#This Row],[COSTOS INDIRECTOS]]</f>
        <v>1099478.8514352646</v>
      </c>
      <c r="O87" s="290">
        <f>'DATOS DISEÑO'!$C$16*'DATOS DISEÑO'!$C$17*(('DATOS DISEÑO'!$I$12)/100)</f>
        <v>720</v>
      </c>
      <c r="P87" s="291">
        <f>Tabla1[[#This Row],[PRECIO UNITARIO TOTAL ($ COP)]]*O87</f>
        <v>791624773.03339052</v>
      </c>
    </row>
    <row r="88" spans="2:16" ht="32.4" customHeight="1" x14ac:dyDescent="0.3">
      <c r="B88" s="430"/>
      <c r="C88" s="431"/>
      <c r="D88" s="295">
        <v>17</v>
      </c>
      <c r="E88" s="121" t="s">
        <v>111</v>
      </c>
      <c r="F88" s="113" t="s">
        <v>146</v>
      </c>
      <c r="G88" s="114" t="s">
        <v>155</v>
      </c>
      <c r="H88" s="289">
        <f>SUMIFS(Tabla712[[#All],[SUBTOTAL MANO DE OBRA]],Tabla712[[#All],[ALTERNATIVA]],Tabla1[[#This Row],[ALTERNATIVA ]],Tabla712[[#All],[ITEM]],Tabla1[[#This Row],[ÍTEM]])</f>
        <v>501.04166666666669</v>
      </c>
      <c r="I88" s="289">
        <f>SUMIFS(Tabla712[[#All],[SUBTOTAL MATERIAL]],Tabla712[[#All],[ALTERNATIVA]],Tabla1[[#This Row],[ALTERNATIVA ]],Tabla712[[#All],[ITEM]],Tabla1[[#This Row],[ÍTEM]])</f>
        <v>87482.362152769172</v>
      </c>
      <c r="J88" s="289">
        <f>SUMIFS(Tabla712[[#All],[SUBTOTAL EQUIPO]],Tabla712[[#All],[ALTERNATIVA]],Tabla1[[#This Row],[ALTERNATIVA ]],Tabla712[[#All],[ITEM]],Tabla1[[#This Row],[ÍTEM]])</f>
        <v>12094.768487103944</v>
      </c>
      <c r="K88" s="289">
        <v>0</v>
      </c>
      <c r="L88" s="289">
        <f>Tabla1[[#This Row],[SUBTOTAL MANO DE OBRA]]+Tabla1[[#This Row],[SUBTOTAL MATERIALES]]+Tabla1[[#This Row],[SUBTOTAL EQUIPO]]+Tabla1[[#This Row],[SUBTOTAL TRANSPORTE]]+(5%*Tabla1[[#This Row],[SUBTOTAL MANO DE OBRA]])</f>
        <v>100103.22438987311</v>
      </c>
      <c r="M88" s="289">
        <f>(Tabla1[[#This Row],[COSTO DIRECTO]]*20%)+(Tabla1[[#This Row],[COSTO DIRECTO]]*5%)+(Tabla1[[#This Row],[COSTO DIRECTO]]*5%)</f>
        <v>30030.967316961938</v>
      </c>
      <c r="N88" s="289">
        <f>Tabla1[[#This Row],[COSTO DIRECTO]]+Tabla1[[#This Row],[COSTOS INDIRECTOS]]</f>
        <v>130134.19170683504</v>
      </c>
      <c r="O88" s="290">
        <f>'DATOS DISEÑO'!$C$16*'DATOS DISEÑO'!$C$17*(('DATOS DISEÑO'!$J$12)/100)</f>
        <v>450</v>
      </c>
      <c r="P88" s="291">
        <f>Tabla1[[#This Row],[PRECIO UNITARIO TOTAL ($ COP)]]*O88</f>
        <v>58560386.268075772</v>
      </c>
    </row>
    <row r="89" spans="2:16" ht="32.4" customHeight="1" x14ac:dyDescent="0.3">
      <c r="B89" s="430"/>
      <c r="C89" s="431"/>
      <c r="D89" s="296">
        <v>18</v>
      </c>
      <c r="E89" s="112" t="s">
        <v>109</v>
      </c>
      <c r="F89" s="113" t="s">
        <v>146</v>
      </c>
      <c r="G89" s="114" t="s">
        <v>168</v>
      </c>
      <c r="H89" s="289">
        <f>SUMIFS(Tabla712[[#All],[SUBTOTAL MANO DE OBRA]],Tabla712[[#All],[ALTERNATIVA]],Tabla1[[#This Row],[ALTERNATIVA ]],Tabla712[[#All],[ITEM]],Tabla1[[#This Row],[ÍTEM]])</f>
        <v>697.92156862745105</v>
      </c>
      <c r="I89" s="289">
        <f>SUMIFS(Tabla712[[#All],[SUBTOTAL MATERIAL]],Tabla712[[#All],[ALTERNATIVA]],Tabla1[[#This Row],[ALTERNATIVA ]],Tabla712[[#All],[ITEM]],Tabla1[[#This Row],[ÍTEM]])</f>
        <v>3377.6829577518247</v>
      </c>
      <c r="J89" s="289">
        <f>SUMIFS(Tabla712[[#All],[SUBTOTAL EQUIPO]],Tabla712[[#All],[ALTERNATIVA]],Tabla1[[#This Row],[ALTERNATIVA ]],Tabla712[[#All],[ITEM]],Tabla1[[#This Row],[ÍTEM]])</f>
        <v>16129.5880506703</v>
      </c>
      <c r="K89" s="289">
        <v>0</v>
      </c>
      <c r="L89" s="289">
        <f>Tabla1[[#This Row],[SUBTOTAL MANO DE OBRA]]+Tabla1[[#This Row],[SUBTOTAL MATERIALES]]+Tabla1[[#This Row],[SUBTOTAL EQUIPO]]+Tabla1[[#This Row],[SUBTOTAL TRANSPORTE]]+(5%*Tabla1[[#This Row],[SUBTOTAL MANO DE OBRA]])</f>
        <v>20240.088655480948</v>
      </c>
      <c r="M89" s="289">
        <f>(Tabla1[[#This Row],[COSTO DIRECTO]]*20%)+(Tabla1[[#This Row],[COSTO DIRECTO]]*5%)+(Tabla1[[#This Row],[COSTO DIRECTO]]*5%)</f>
        <v>6072.0265966442839</v>
      </c>
      <c r="N89" s="289">
        <f>Tabla1[[#This Row],[COSTO DIRECTO]]+Tabla1[[#This Row],[COSTOS INDIRECTOS]]</f>
        <v>26312.11525212523</v>
      </c>
      <c r="O89" s="290">
        <f>'DATOS DISEÑO'!$C$16*'DATOS DISEÑO'!$C$17*(('DATOS DISEÑO'!$I$12+'DATOS DISEÑO'!$J$12)/100)</f>
        <v>1170</v>
      </c>
      <c r="P89" s="291">
        <f>Tabla1[[#This Row],[PRECIO UNITARIO TOTAL ($ COP)]]*O89</f>
        <v>30785174.844986517</v>
      </c>
    </row>
    <row r="90" spans="2:16" ht="32.4" customHeight="1" x14ac:dyDescent="0.3">
      <c r="B90" s="430"/>
      <c r="C90" s="431"/>
      <c r="D90" s="293">
        <v>18</v>
      </c>
      <c r="E90" s="112">
        <v>310.10000000000002</v>
      </c>
      <c r="F90" s="113" t="s">
        <v>147</v>
      </c>
      <c r="G90" s="114" t="s">
        <v>167</v>
      </c>
      <c r="H90" s="289">
        <f>SUMIFS(Tabla712[[#All],[SUBTOTAL MANO DE OBRA]],Tabla712[[#All],[ALTERNATIVA]],Tabla1[[#This Row],[ALTERNATIVA ]],Tabla712[[#All],[ITEM]],Tabla1[[#This Row],[ÍTEM]])</f>
        <v>59.862092162798525</v>
      </c>
      <c r="I90" s="289">
        <f>SUMIFS(Tabla712[[#All],[SUBTOTAL MATERIAL]],Tabla712[[#All],[ALTERNATIVA]],Tabla1[[#This Row],[ALTERNATIVA ]],Tabla712[[#All],[ITEM]],Tabla1[[#This Row],[ÍTEM]])</f>
        <v>293.62738381009848</v>
      </c>
      <c r="J90" s="289">
        <f>SUMIFS(Tabla712[[#All],[SUBTOTAL EQUIPO]],Tabla712[[#All],[ALTERNATIVA]],Tabla1[[#This Row],[ALTERNATIVA ]],Tabla712[[#All],[ITEM]],Tabla1[[#This Row],[ÍTEM]])</f>
        <v>1184.9565819229438</v>
      </c>
      <c r="K90" s="289">
        <v>0</v>
      </c>
      <c r="L90" s="289">
        <f>Tabla1[[#This Row],[SUBTOTAL MANO DE OBRA]]+Tabla1[[#This Row],[SUBTOTAL MATERIALES]]+Tabla1[[#This Row],[SUBTOTAL EQUIPO]]+Tabla1[[#This Row],[SUBTOTAL TRANSPORTE]]+(5%*Tabla1[[#This Row],[SUBTOTAL MANO DE OBRA]])</f>
        <v>1541.4391625039807</v>
      </c>
      <c r="M90" s="289">
        <f>(Tabla1[[#This Row],[COSTO DIRECTO]]*20%)+(Tabla1[[#This Row],[COSTO DIRECTO]]*5%)+(Tabla1[[#This Row],[COSTO DIRECTO]]*5%)</f>
        <v>462.43174875119428</v>
      </c>
      <c r="N90" s="289">
        <f>Tabla1[[#This Row],[COSTO DIRECTO]]+Tabla1[[#This Row],[COSTOS INDIRECTOS]]</f>
        <v>2003.8709112551751</v>
      </c>
      <c r="O90" s="290">
        <f>'DATOS DISEÑO'!$C$16*'DATOS DISEÑO'!$C$17</f>
        <v>3000</v>
      </c>
      <c r="P90" s="291">
        <f>Tabla1[[#This Row],[PRECIO UNITARIO TOTAL ($ COP)]]*O90</f>
        <v>6011612.7337655248</v>
      </c>
    </row>
    <row r="91" spans="2:16" ht="32.4" customHeight="1" x14ac:dyDescent="0.3">
      <c r="B91" s="430"/>
      <c r="C91" s="431"/>
      <c r="D91" s="293">
        <v>18</v>
      </c>
      <c r="E91" s="123" t="s">
        <v>118</v>
      </c>
      <c r="F91" s="113" t="s">
        <v>146</v>
      </c>
      <c r="G91" s="114" t="s">
        <v>159</v>
      </c>
      <c r="H91" s="289">
        <f>SUMIFS(Tabla712[[#All],[SUBTOTAL MANO DE OBRA]],Tabla712[[#All],[ALTERNATIVA]],Tabla1[[#This Row],[ALTERNATIVA ]],Tabla712[[#All],[ITEM]],Tabla1[[#This Row],[ÍTEM]])</f>
        <v>17436.25</v>
      </c>
      <c r="I91" s="289">
        <f>SUMIFS(Tabla712[[#All],[SUBTOTAL MATERIAL]],Tabla712[[#All],[ALTERNATIVA]],Tabla1[[#This Row],[ALTERNATIVA ]],Tabla712[[#All],[ITEM]],Tabla1[[#This Row],[ÍTEM]])</f>
        <v>765989.17495635618</v>
      </c>
      <c r="J91" s="289">
        <f>SUMIFS(Tabla712[[#All],[SUBTOTAL EQUIPO]],Tabla712[[#All],[ALTERNATIVA]],Tabla1[[#This Row],[ALTERNATIVA ]],Tabla712[[#All],[ITEM]],Tabla1[[#This Row],[ÍTEM]])</f>
        <v>20591.125186155099</v>
      </c>
      <c r="K91" s="289">
        <v>0</v>
      </c>
      <c r="L91" s="289">
        <f>Tabla1[[#This Row],[SUBTOTAL MANO DE OBRA]]+Tabla1[[#This Row],[SUBTOTAL MATERIALES]]+Tabla1[[#This Row],[SUBTOTAL EQUIPO]]+Tabla1[[#This Row],[SUBTOTAL TRANSPORTE]]+(5%*Tabla1[[#This Row],[SUBTOTAL MANO DE OBRA]])</f>
        <v>804888.36264251126</v>
      </c>
      <c r="M91" s="289">
        <f>(Tabla1[[#This Row],[COSTO DIRECTO]]*20%)+(Tabla1[[#This Row],[COSTO DIRECTO]]*5%)+(Tabla1[[#This Row],[COSTO DIRECTO]]*5%)</f>
        <v>241466.50879275342</v>
      </c>
      <c r="N91" s="289">
        <f>Tabla1[[#This Row],[COSTO DIRECTO]]+Tabla1[[#This Row],[COSTOS INDIRECTOS]]</f>
        <v>1046354.8714352647</v>
      </c>
      <c r="O91" s="290">
        <f>'DATOS DISEÑO'!$C$16*'DATOS DISEÑO'!$C$17*(('DATOS DISEÑO'!$I$12)/100)</f>
        <v>720</v>
      </c>
      <c r="P91" s="291">
        <f>Tabla1[[#This Row],[PRECIO UNITARIO TOTAL ($ COP)]]*O91</f>
        <v>753375507.43339062</v>
      </c>
    </row>
    <row r="92" spans="2:16" ht="32.4" customHeight="1" x14ac:dyDescent="0.3">
      <c r="B92" s="430"/>
      <c r="C92" s="431"/>
      <c r="D92" s="295">
        <v>18</v>
      </c>
      <c r="E92" s="121" t="s">
        <v>111</v>
      </c>
      <c r="F92" s="113" t="s">
        <v>146</v>
      </c>
      <c r="G92" s="114" t="s">
        <v>155</v>
      </c>
      <c r="H92" s="289">
        <f>SUMIFS(Tabla712[[#All],[SUBTOTAL MANO DE OBRA]],Tabla712[[#All],[ALTERNATIVA]],Tabla1[[#This Row],[ALTERNATIVA ]],Tabla712[[#All],[ITEM]],Tabla1[[#This Row],[ÍTEM]])</f>
        <v>501.04166666666669</v>
      </c>
      <c r="I92" s="289">
        <f>SUMIFS(Tabla712[[#All],[SUBTOTAL MATERIAL]],Tabla712[[#All],[ALTERNATIVA]],Tabla1[[#This Row],[ALTERNATIVA ]],Tabla712[[#All],[ITEM]],Tabla1[[#This Row],[ÍTEM]])</f>
        <v>87482.362152769172</v>
      </c>
      <c r="J92" s="289">
        <f>SUMIFS(Tabla712[[#All],[SUBTOTAL EQUIPO]],Tabla712[[#All],[ALTERNATIVA]],Tabla1[[#This Row],[ALTERNATIVA ]],Tabla712[[#All],[ITEM]],Tabla1[[#This Row],[ÍTEM]])</f>
        <v>12094.768487103944</v>
      </c>
      <c r="K92" s="289">
        <v>0</v>
      </c>
      <c r="L92" s="289">
        <f>Tabla1[[#This Row],[SUBTOTAL MANO DE OBRA]]+Tabla1[[#This Row],[SUBTOTAL MATERIALES]]+Tabla1[[#This Row],[SUBTOTAL EQUIPO]]+Tabla1[[#This Row],[SUBTOTAL TRANSPORTE]]+(5%*Tabla1[[#This Row],[SUBTOTAL MANO DE OBRA]])</f>
        <v>100103.22438987311</v>
      </c>
      <c r="M92" s="289">
        <f>(Tabla1[[#This Row],[COSTO DIRECTO]]*20%)+(Tabla1[[#This Row],[COSTO DIRECTO]]*5%)+(Tabla1[[#This Row],[COSTO DIRECTO]]*5%)</f>
        <v>30030.967316961938</v>
      </c>
      <c r="N92" s="289">
        <f>Tabla1[[#This Row],[COSTO DIRECTO]]+Tabla1[[#This Row],[COSTOS INDIRECTOS]]</f>
        <v>130134.19170683504</v>
      </c>
      <c r="O92" s="290">
        <f>'DATOS DISEÑO'!$C$16*'DATOS DISEÑO'!$C$17*(('DATOS DISEÑO'!$J$12)/100)</f>
        <v>450</v>
      </c>
      <c r="P92" s="291">
        <f>Tabla1[[#This Row],[PRECIO UNITARIO TOTAL ($ COP)]]*O92</f>
        <v>58560386.268075772</v>
      </c>
    </row>
    <row r="93" spans="2:16" ht="32.4" customHeight="1" x14ac:dyDescent="0.3">
      <c r="B93" s="430"/>
      <c r="C93" s="431"/>
      <c r="D93" s="296">
        <v>19</v>
      </c>
      <c r="E93" s="112" t="s">
        <v>109</v>
      </c>
      <c r="F93" s="113" t="s">
        <v>146</v>
      </c>
      <c r="G93" s="114" t="s">
        <v>168</v>
      </c>
      <c r="H93" s="289">
        <f>SUMIFS(Tabla712[[#All],[SUBTOTAL MANO DE OBRA]],Tabla712[[#All],[ALTERNATIVA]],Tabla1[[#This Row],[ALTERNATIVA ]],Tabla712[[#All],[ITEM]],Tabla1[[#This Row],[ÍTEM]])</f>
        <v>697.92156862745105</v>
      </c>
      <c r="I93" s="289">
        <f>SUMIFS(Tabla712[[#All],[SUBTOTAL MATERIAL]],Tabla712[[#All],[ALTERNATIVA]],Tabla1[[#This Row],[ALTERNATIVA ]],Tabla712[[#All],[ITEM]],Tabla1[[#This Row],[ÍTEM]])</f>
        <v>3377.6829577518247</v>
      </c>
      <c r="J93" s="289">
        <f>SUMIFS(Tabla712[[#All],[SUBTOTAL EQUIPO]],Tabla712[[#All],[ALTERNATIVA]],Tabla1[[#This Row],[ALTERNATIVA ]],Tabla712[[#All],[ITEM]],Tabla1[[#This Row],[ÍTEM]])</f>
        <v>16129.5880506703</v>
      </c>
      <c r="K93" s="289">
        <v>0</v>
      </c>
      <c r="L93" s="289">
        <f>Tabla1[[#This Row],[SUBTOTAL MANO DE OBRA]]+Tabla1[[#This Row],[SUBTOTAL MATERIALES]]+Tabla1[[#This Row],[SUBTOTAL EQUIPO]]+Tabla1[[#This Row],[SUBTOTAL TRANSPORTE]]+(5%*Tabla1[[#This Row],[SUBTOTAL MANO DE OBRA]])</f>
        <v>20240.088655480948</v>
      </c>
      <c r="M93" s="289">
        <f>(Tabla1[[#This Row],[COSTO DIRECTO]]*20%)+(Tabla1[[#This Row],[COSTO DIRECTO]]*5%)+(Tabla1[[#This Row],[COSTO DIRECTO]]*5%)</f>
        <v>6072.0265966442839</v>
      </c>
      <c r="N93" s="289">
        <f>Tabla1[[#This Row],[COSTO DIRECTO]]+Tabla1[[#This Row],[COSTOS INDIRECTOS]]</f>
        <v>26312.11525212523</v>
      </c>
      <c r="O93" s="290">
        <f>'DATOS DISEÑO'!$C$16*'DATOS DISEÑO'!$C$17*(('DATOS DISEÑO'!$I$12+'DATOS DISEÑO'!$J$12)/100)</f>
        <v>1170</v>
      </c>
      <c r="P93" s="291">
        <f>Tabla1[[#This Row],[PRECIO UNITARIO TOTAL ($ COP)]]*O93</f>
        <v>30785174.844986517</v>
      </c>
    </row>
    <row r="94" spans="2:16" ht="32.4" customHeight="1" x14ac:dyDescent="0.3">
      <c r="B94" s="430"/>
      <c r="C94" s="431"/>
      <c r="D94" s="293">
        <v>19</v>
      </c>
      <c r="E94" s="112">
        <v>310.10000000000002</v>
      </c>
      <c r="F94" s="113" t="s">
        <v>147</v>
      </c>
      <c r="G94" s="114" t="s">
        <v>167</v>
      </c>
      <c r="H94" s="289">
        <f>SUMIFS(Tabla712[[#All],[SUBTOTAL MANO DE OBRA]],Tabla712[[#All],[ALTERNATIVA]],Tabla1[[#This Row],[ALTERNATIVA ]],Tabla712[[#All],[ITEM]],Tabla1[[#This Row],[ÍTEM]])</f>
        <v>59.862092162798525</v>
      </c>
      <c r="I94" s="289">
        <f>SUMIFS(Tabla712[[#All],[SUBTOTAL MATERIAL]],Tabla712[[#All],[ALTERNATIVA]],Tabla1[[#This Row],[ALTERNATIVA ]],Tabla712[[#All],[ITEM]],Tabla1[[#This Row],[ÍTEM]])</f>
        <v>293.62738381009848</v>
      </c>
      <c r="J94" s="289">
        <f>SUMIFS(Tabla712[[#All],[SUBTOTAL EQUIPO]],Tabla712[[#All],[ALTERNATIVA]],Tabla1[[#This Row],[ALTERNATIVA ]],Tabla712[[#All],[ITEM]],Tabla1[[#This Row],[ÍTEM]])</f>
        <v>1184.9565819229438</v>
      </c>
      <c r="K94" s="289">
        <v>0</v>
      </c>
      <c r="L94" s="289">
        <f>Tabla1[[#This Row],[SUBTOTAL MANO DE OBRA]]+Tabla1[[#This Row],[SUBTOTAL MATERIALES]]+Tabla1[[#This Row],[SUBTOTAL EQUIPO]]+Tabla1[[#This Row],[SUBTOTAL TRANSPORTE]]+(5%*Tabla1[[#This Row],[SUBTOTAL MANO DE OBRA]])</f>
        <v>1541.4391625039807</v>
      </c>
      <c r="M94" s="289">
        <f>(Tabla1[[#This Row],[COSTO DIRECTO]]*20%)+(Tabla1[[#This Row],[COSTO DIRECTO]]*5%)+(Tabla1[[#This Row],[COSTO DIRECTO]]*5%)</f>
        <v>462.43174875119428</v>
      </c>
      <c r="N94" s="289">
        <f>Tabla1[[#This Row],[COSTO DIRECTO]]+Tabla1[[#This Row],[COSTOS INDIRECTOS]]</f>
        <v>2003.8709112551751</v>
      </c>
      <c r="O94" s="290">
        <f>'DATOS DISEÑO'!$C$16*'DATOS DISEÑO'!$C$17</f>
        <v>3000</v>
      </c>
      <c r="P94" s="291">
        <f>Tabla1[[#This Row],[PRECIO UNITARIO TOTAL ($ COP)]]*O94</f>
        <v>6011612.7337655248</v>
      </c>
    </row>
    <row r="95" spans="2:16" ht="32.4" customHeight="1" x14ac:dyDescent="0.3">
      <c r="B95" s="430"/>
      <c r="C95" s="431"/>
      <c r="D95" s="293">
        <v>19</v>
      </c>
      <c r="E95" s="123" t="s">
        <v>117</v>
      </c>
      <c r="F95" s="113" t="s">
        <v>146</v>
      </c>
      <c r="G95" s="114" t="s">
        <v>158</v>
      </c>
      <c r="H95" s="289">
        <f>SUMIFS(Tabla712[[#All],[SUBTOTAL MANO DE OBRA]],Tabla712[[#All],[ALTERNATIVA]],Tabla1[[#This Row],[ALTERNATIVA ]],Tabla712[[#All],[ITEM]],Tabla1[[#This Row],[ÍTEM]])</f>
        <v>17436.25</v>
      </c>
      <c r="I95" s="289">
        <f>SUMIFS(Tabla712[[#All],[SUBTOTAL MATERIAL]],Tabla712[[#All],[ALTERNATIVA]],Tabla1[[#This Row],[ALTERNATIVA ]],Tabla712[[#All],[ITEM]],Tabla1[[#This Row],[ÍTEM]])</f>
        <v>806853.77495635604</v>
      </c>
      <c r="J95" s="289">
        <f>SUMIFS(Tabla712[[#All],[SUBTOTAL EQUIPO]],Tabla712[[#All],[ALTERNATIVA]],Tabla1[[#This Row],[ALTERNATIVA ]],Tabla712[[#All],[ITEM]],Tabla1[[#This Row],[ÍTEM]])</f>
        <v>20591.125186155099</v>
      </c>
      <c r="K95" s="289">
        <v>0</v>
      </c>
      <c r="L95" s="289">
        <f>Tabla1[[#This Row],[SUBTOTAL MANO DE OBRA]]+Tabla1[[#This Row],[SUBTOTAL MATERIALES]]+Tabla1[[#This Row],[SUBTOTAL EQUIPO]]+Tabla1[[#This Row],[SUBTOTAL TRANSPORTE]]+(5%*Tabla1[[#This Row],[SUBTOTAL MANO DE OBRA]])</f>
        <v>845752.96264251112</v>
      </c>
      <c r="M95" s="289">
        <f>(Tabla1[[#This Row],[COSTO DIRECTO]]*20%)+(Tabla1[[#This Row],[COSTO DIRECTO]]*5%)+(Tabla1[[#This Row],[COSTO DIRECTO]]*5%)</f>
        <v>253725.88879275334</v>
      </c>
      <c r="N95" s="289">
        <f>Tabla1[[#This Row],[COSTO DIRECTO]]+Tabla1[[#This Row],[COSTOS INDIRECTOS]]</f>
        <v>1099478.8514352646</v>
      </c>
      <c r="O95" s="290">
        <f>'DATOS DISEÑO'!$C$16*'DATOS DISEÑO'!$C$17*(('DATOS DISEÑO'!$I$12)/100)</f>
        <v>720</v>
      </c>
      <c r="P95" s="291">
        <f>Tabla1[[#This Row],[PRECIO UNITARIO TOTAL ($ COP)]]*O95</f>
        <v>791624773.03339052</v>
      </c>
    </row>
    <row r="96" spans="2:16" ht="32.4" customHeight="1" x14ac:dyDescent="0.3">
      <c r="B96" s="430"/>
      <c r="C96" s="431"/>
      <c r="D96" s="295">
        <v>19</v>
      </c>
      <c r="E96" s="121" t="s">
        <v>112</v>
      </c>
      <c r="F96" s="113" t="s">
        <v>146</v>
      </c>
      <c r="G96" s="114" t="s">
        <v>156</v>
      </c>
      <c r="H96" s="289">
        <f>SUMIFS(Tabla712[[#All],[SUBTOTAL MANO DE OBRA]],Tabla712[[#All],[ALTERNATIVA]],Tabla1[[#This Row],[ALTERNATIVA ]],Tabla712[[#All],[ITEM]],Tabla1[[#This Row],[ÍTEM]])</f>
        <v>501.04166666666669</v>
      </c>
      <c r="I96" s="289">
        <f>SUMIFS(Tabla712[[#All],[SUBTOTAL MATERIAL]],Tabla712[[#All],[ALTERNATIVA]],Tabla1[[#This Row],[ALTERNATIVA ]],Tabla712[[#All],[ITEM]],Tabla1[[#This Row],[ÍTEM]])</f>
        <v>87482.362152769172</v>
      </c>
      <c r="J96" s="289">
        <f>SUMIFS(Tabla712[[#All],[SUBTOTAL EQUIPO]],Tabla712[[#All],[ALTERNATIVA]],Tabla1[[#This Row],[ALTERNATIVA ]],Tabla712[[#All],[ITEM]],Tabla1[[#This Row],[ÍTEM]])</f>
        <v>12094.768487103944</v>
      </c>
      <c r="K96" s="289">
        <v>0</v>
      </c>
      <c r="L96" s="289">
        <f>Tabla1[[#This Row],[SUBTOTAL MANO DE OBRA]]+Tabla1[[#This Row],[SUBTOTAL MATERIALES]]+Tabla1[[#This Row],[SUBTOTAL EQUIPO]]+Tabla1[[#This Row],[SUBTOTAL TRANSPORTE]]+(5%*Tabla1[[#This Row],[SUBTOTAL MANO DE OBRA]])</f>
        <v>100103.22438987311</v>
      </c>
      <c r="M96" s="289">
        <f>(Tabla1[[#This Row],[COSTO DIRECTO]]*20%)+(Tabla1[[#This Row],[COSTO DIRECTO]]*5%)+(Tabla1[[#This Row],[COSTO DIRECTO]]*5%)</f>
        <v>30030.967316961938</v>
      </c>
      <c r="N96" s="289">
        <f>Tabla1[[#This Row],[COSTO DIRECTO]]+Tabla1[[#This Row],[COSTOS INDIRECTOS]]</f>
        <v>130134.19170683504</v>
      </c>
      <c r="O96" s="290">
        <f>'DATOS DISEÑO'!$C$16*'DATOS DISEÑO'!$C$17*(('DATOS DISEÑO'!$J$12)/100)</f>
        <v>450</v>
      </c>
      <c r="P96" s="291">
        <f>Tabla1[[#This Row],[PRECIO UNITARIO TOTAL ($ COP)]]*O96</f>
        <v>58560386.268075772</v>
      </c>
    </row>
    <row r="97" spans="2:23" ht="32.4" customHeight="1" x14ac:dyDescent="0.3">
      <c r="B97" s="430"/>
      <c r="C97" s="431"/>
      <c r="D97" s="296">
        <v>20</v>
      </c>
      <c r="E97" s="112" t="s">
        <v>109</v>
      </c>
      <c r="F97" s="113" t="s">
        <v>146</v>
      </c>
      <c r="G97" s="114" t="s">
        <v>168</v>
      </c>
      <c r="H97" s="289">
        <f>SUMIFS(Tabla712[[#All],[SUBTOTAL MANO DE OBRA]],Tabla712[[#All],[ALTERNATIVA]],Tabla1[[#This Row],[ALTERNATIVA ]],Tabla712[[#All],[ITEM]],Tabla1[[#This Row],[ÍTEM]])</f>
        <v>697.92156862745105</v>
      </c>
      <c r="I97" s="289">
        <f>SUMIFS(Tabla712[[#All],[SUBTOTAL MATERIAL]],Tabla712[[#All],[ALTERNATIVA]],Tabla1[[#This Row],[ALTERNATIVA ]],Tabla712[[#All],[ITEM]],Tabla1[[#This Row],[ÍTEM]])</f>
        <v>3377.6829577518247</v>
      </c>
      <c r="J97" s="289">
        <f>SUMIFS(Tabla712[[#All],[SUBTOTAL EQUIPO]],Tabla712[[#All],[ALTERNATIVA]],Tabla1[[#This Row],[ALTERNATIVA ]],Tabla712[[#All],[ITEM]],Tabla1[[#This Row],[ÍTEM]])</f>
        <v>16129.5880506703</v>
      </c>
      <c r="K97" s="289">
        <v>0</v>
      </c>
      <c r="L97" s="289">
        <f>Tabla1[[#This Row],[SUBTOTAL MANO DE OBRA]]+Tabla1[[#This Row],[SUBTOTAL MATERIALES]]+Tabla1[[#This Row],[SUBTOTAL EQUIPO]]+Tabla1[[#This Row],[SUBTOTAL TRANSPORTE]]+(5%*Tabla1[[#This Row],[SUBTOTAL MANO DE OBRA]])</f>
        <v>20240.088655480948</v>
      </c>
      <c r="M97" s="289">
        <f>(Tabla1[[#This Row],[COSTO DIRECTO]]*20%)+(Tabla1[[#This Row],[COSTO DIRECTO]]*5%)+(Tabla1[[#This Row],[COSTO DIRECTO]]*5%)</f>
        <v>6072.0265966442839</v>
      </c>
      <c r="N97" s="289">
        <f>Tabla1[[#This Row],[COSTO DIRECTO]]+Tabla1[[#This Row],[COSTOS INDIRECTOS]]</f>
        <v>26312.11525212523</v>
      </c>
      <c r="O97" s="290">
        <f>'DATOS DISEÑO'!$C$16*'DATOS DISEÑO'!$C$17*(('DATOS DISEÑO'!$I$12+'DATOS DISEÑO'!$J$12)/100)</f>
        <v>1170</v>
      </c>
      <c r="P97" s="291">
        <f>Tabla1[[#This Row],[PRECIO UNITARIO TOTAL ($ COP)]]*O97</f>
        <v>30785174.844986517</v>
      </c>
    </row>
    <row r="98" spans="2:23" ht="32.4" customHeight="1" x14ac:dyDescent="0.3">
      <c r="B98" s="430"/>
      <c r="C98" s="431"/>
      <c r="D98" s="293">
        <v>20</v>
      </c>
      <c r="E98" s="112">
        <v>310.10000000000002</v>
      </c>
      <c r="F98" s="113" t="s">
        <v>147</v>
      </c>
      <c r="G98" s="114" t="s">
        <v>167</v>
      </c>
      <c r="H98" s="289">
        <f>SUMIFS(Tabla712[[#All],[SUBTOTAL MANO DE OBRA]],Tabla712[[#All],[ALTERNATIVA]],Tabla1[[#This Row],[ALTERNATIVA ]],Tabla712[[#All],[ITEM]],Tabla1[[#This Row],[ÍTEM]])</f>
        <v>59.862092162798525</v>
      </c>
      <c r="I98" s="289">
        <f>SUMIFS(Tabla712[[#All],[SUBTOTAL MATERIAL]],Tabla712[[#All],[ALTERNATIVA]],Tabla1[[#This Row],[ALTERNATIVA ]],Tabla712[[#All],[ITEM]],Tabla1[[#This Row],[ÍTEM]])</f>
        <v>293.62738381009848</v>
      </c>
      <c r="J98" s="289">
        <f>SUMIFS(Tabla712[[#All],[SUBTOTAL EQUIPO]],Tabla712[[#All],[ALTERNATIVA]],Tabla1[[#This Row],[ALTERNATIVA ]],Tabla712[[#All],[ITEM]],Tabla1[[#This Row],[ÍTEM]])</f>
        <v>1184.9565819229438</v>
      </c>
      <c r="K98" s="289">
        <v>0</v>
      </c>
      <c r="L98" s="289">
        <f>Tabla1[[#This Row],[SUBTOTAL MANO DE OBRA]]+Tabla1[[#This Row],[SUBTOTAL MATERIALES]]+Tabla1[[#This Row],[SUBTOTAL EQUIPO]]+Tabla1[[#This Row],[SUBTOTAL TRANSPORTE]]+(5%*Tabla1[[#This Row],[SUBTOTAL MANO DE OBRA]])</f>
        <v>1541.4391625039807</v>
      </c>
      <c r="M98" s="289">
        <f>(Tabla1[[#This Row],[COSTO DIRECTO]]*20%)+(Tabla1[[#This Row],[COSTO DIRECTO]]*5%)+(Tabla1[[#This Row],[COSTO DIRECTO]]*5%)</f>
        <v>462.43174875119428</v>
      </c>
      <c r="N98" s="289">
        <f>Tabla1[[#This Row],[COSTO DIRECTO]]+Tabla1[[#This Row],[COSTOS INDIRECTOS]]</f>
        <v>2003.8709112551751</v>
      </c>
      <c r="O98" s="290">
        <f>'DATOS DISEÑO'!$C$16*'DATOS DISEÑO'!$C$17</f>
        <v>3000</v>
      </c>
      <c r="P98" s="291">
        <f>Tabla1[[#This Row],[PRECIO UNITARIO TOTAL ($ COP)]]*O98</f>
        <v>6011612.7337655248</v>
      </c>
    </row>
    <row r="99" spans="2:23" ht="32.4" customHeight="1" x14ac:dyDescent="0.3">
      <c r="B99" s="430"/>
      <c r="C99" s="431"/>
      <c r="D99" s="293">
        <v>20</v>
      </c>
      <c r="E99" s="123" t="s">
        <v>118</v>
      </c>
      <c r="F99" s="113" t="s">
        <v>146</v>
      </c>
      <c r="G99" s="114" t="s">
        <v>159</v>
      </c>
      <c r="H99" s="289">
        <f>SUMIFS(Tabla712[[#All],[SUBTOTAL MANO DE OBRA]],Tabla712[[#All],[ALTERNATIVA]],Tabla1[[#This Row],[ALTERNATIVA ]],Tabla712[[#All],[ITEM]],Tabla1[[#This Row],[ÍTEM]])</f>
        <v>17436.25</v>
      </c>
      <c r="I99" s="289">
        <f>SUMIFS(Tabla712[[#All],[SUBTOTAL MATERIAL]],Tabla712[[#All],[ALTERNATIVA]],Tabla1[[#This Row],[ALTERNATIVA ]],Tabla712[[#All],[ITEM]],Tabla1[[#This Row],[ÍTEM]])</f>
        <v>765989.17495635618</v>
      </c>
      <c r="J99" s="289">
        <f>SUMIFS(Tabla712[[#All],[SUBTOTAL EQUIPO]],Tabla712[[#All],[ALTERNATIVA]],Tabla1[[#This Row],[ALTERNATIVA ]],Tabla712[[#All],[ITEM]],Tabla1[[#This Row],[ÍTEM]])</f>
        <v>20591.125186155099</v>
      </c>
      <c r="K99" s="289">
        <v>0</v>
      </c>
      <c r="L99" s="289">
        <f>Tabla1[[#This Row],[SUBTOTAL MANO DE OBRA]]+Tabla1[[#This Row],[SUBTOTAL MATERIALES]]+Tabla1[[#This Row],[SUBTOTAL EQUIPO]]+Tabla1[[#This Row],[SUBTOTAL TRANSPORTE]]+(5%*Tabla1[[#This Row],[SUBTOTAL MANO DE OBRA]])</f>
        <v>804888.36264251126</v>
      </c>
      <c r="M99" s="289">
        <f>(Tabla1[[#This Row],[COSTO DIRECTO]]*20%)+(Tabla1[[#This Row],[COSTO DIRECTO]]*5%)+(Tabla1[[#This Row],[COSTO DIRECTO]]*5%)</f>
        <v>241466.50879275342</v>
      </c>
      <c r="N99" s="289">
        <f>Tabla1[[#This Row],[COSTO DIRECTO]]+Tabla1[[#This Row],[COSTOS INDIRECTOS]]</f>
        <v>1046354.8714352647</v>
      </c>
      <c r="O99" s="290">
        <f>'DATOS DISEÑO'!$C$16*'DATOS DISEÑO'!$C$17*(('DATOS DISEÑO'!$I$12)/100)</f>
        <v>720</v>
      </c>
      <c r="P99" s="291">
        <f>Tabla1[[#This Row],[PRECIO UNITARIO TOTAL ($ COP)]]*O99</f>
        <v>753375507.43339062</v>
      </c>
    </row>
    <row r="100" spans="2:23" ht="32.4" customHeight="1" x14ac:dyDescent="0.3">
      <c r="B100" s="430"/>
      <c r="C100" s="431"/>
      <c r="D100" s="295">
        <v>20</v>
      </c>
      <c r="E100" s="121" t="s">
        <v>112</v>
      </c>
      <c r="F100" s="113" t="s">
        <v>146</v>
      </c>
      <c r="G100" s="114" t="s">
        <v>156</v>
      </c>
      <c r="H100" s="289">
        <f>SUMIFS(Tabla712[[#All],[SUBTOTAL MANO DE OBRA]],Tabla712[[#All],[ALTERNATIVA]],Tabla1[[#This Row],[ALTERNATIVA ]],Tabla712[[#All],[ITEM]],Tabla1[[#This Row],[ÍTEM]])</f>
        <v>501.04166666666669</v>
      </c>
      <c r="I100" s="289">
        <f>SUMIFS(Tabla712[[#All],[SUBTOTAL MATERIAL]],Tabla712[[#All],[ALTERNATIVA]],Tabla1[[#This Row],[ALTERNATIVA ]],Tabla712[[#All],[ITEM]],Tabla1[[#This Row],[ÍTEM]])</f>
        <v>87482.362152769172</v>
      </c>
      <c r="J100" s="289">
        <f>SUMIFS(Tabla712[[#All],[SUBTOTAL EQUIPO]],Tabla712[[#All],[ALTERNATIVA]],Tabla1[[#This Row],[ALTERNATIVA ]],Tabla712[[#All],[ITEM]],Tabla1[[#This Row],[ÍTEM]])</f>
        <v>12094.768487103944</v>
      </c>
      <c r="K100" s="289">
        <v>0</v>
      </c>
      <c r="L100" s="289">
        <f>Tabla1[[#This Row],[SUBTOTAL MANO DE OBRA]]+Tabla1[[#This Row],[SUBTOTAL MATERIALES]]+Tabla1[[#This Row],[SUBTOTAL EQUIPO]]+Tabla1[[#This Row],[SUBTOTAL TRANSPORTE]]+(5%*Tabla1[[#This Row],[SUBTOTAL MANO DE OBRA]])</f>
        <v>100103.22438987311</v>
      </c>
      <c r="M100" s="289">
        <f>(Tabla1[[#This Row],[COSTO DIRECTO]]*20%)+(Tabla1[[#This Row],[COSTO DIRECTO]]*5%)+(Tabla1[[#This Row],[COSTO DIRECTO]]*5%)</f>
        <v>30030.967316961938</v>
      </c>
      <c r="N100" s="289">
        <f>Tabla1[[#This Row],[COSTO DIRECTO]]+Tabla1[[#This Row],[COSTOS INDIRECTOS]]</f>
        <v>130134.19170683504</v>
      </c>
      <c r="O100" s="290">
        <f>'DATOS DISEÑO'!$C$16*'DATOS DISEÑO'!$C$17*(('DATOS DISEÑO'!$J$12)/100)</f>
        <v>450</v>
      </c>
      <c r="P100" s="291">
        <f>Tabla1[[#This Row],[PRECIO UNITARIO TOTAL ($ COP)]]*O100</f>
        <v>58560386.268075772</v>
      </c>
    </row>
    <row r="101" spans="2:23" ht="32.4" customHeight="1" x14ac:dyDescent="0.3">
      <c r="B101" s="430"/>
      <c r="C101" s="429">
        <v>8</v>
      </c>
      <c r="D101" s="296">
        <v>21</v>
      </c>
      <c r="E101" s="112" t="s">
        <v>109</v>
      </c>
      <c r="F101" s="113" t="s">
        <v>146</v>
      </c>
      <c r="G101" s="114" t="s">
        <v>168</v>
      </c>
      <c r="H101" s="289">
        <f>SUMIFS(Tabla712[[#All],[SUBTOTAL MANO DE OBRA]],Tabla712[[#All],[ALTERNATIVA]],Tabla1[[#This Row],[ALTERNATIVA ]],Tabla712[[#All],[ITEM]],Tabla1[[#This Row],[ÍTEM]])</f>
        <v>697.92156862745105</v>
      </c>
      <c r="I101" s="289">
        <f>SUMIFS(Tabla712[[#All],[SUBTOTAL MATERIAL]],Tabla712[[#All],[ALTERNATIVA]],Tabla1[[#This Row],[ALTERNATIVA ]],Tabla712[[#All],[ITEM]],Tabla1[[#This Row],[ÍTEM]])</f>
        <v>3377.6829577518247</v>
      </c>
      <c r="J101" s="289">
        <f>SUMIFS(Tabla712[[#All],[SUBTOTAL EQUIPO]],Tabla712[[#All],[ALTERNATIVA]],Tabla1[[#This Row],[ALTERNATIVA ]],Tabla712[[#All],[ITEM]],Tabla1[[#This Row],[ÍTEM]])</f>
        <v>16129.5880506703</v>
      </c>
      <c r="K101" s="289">
        <v>0</v>
      </c>
      <c r="L101" s="289">
        <f>Tabla1[[#This Row],[SUBTOTAL MANO DE OBRA]]+Tabla1[[#This Row],[SUBTOTAL MATERIALES]]+Tabla1[[#This Row],[SUBTOTAL EQUIPO]]+Tabla1[[#This Row],[SUBTOTAL TRANSPORTE]]+(5%*Tabla1[[#This Row],[SUBTOTAL MANO DE OBRA]])</f>
        <v>20240.088655480948</v>
      </c>
      <c r="M101" s="289">
        <f>(Tabla1[[#This Row],[COSTO DIRECTO]]*20%)+(Tabla1[[#This Row],[COSTO DIRECTO]]*5%)+(Tabla1[[#This Row],[COSTO DIRECTO]]*5%)</f>
        <v>6072.0265966442839</v>
      </c>
      <c r="N101" s="289">
        <f>Tabla1[[#This Row],[COSTO DIRECTO]]+Tabla1[[#This Row],[COSTOS INDIRECTOS]]</f>
        <v>26312.11525212523</v>
      </c>
      <c r="O101" s="290">
        <f>'DATOS DISEÑO'!$C$16*'DATOS DISEÑO'!$C$17*(('DATOS DISEÑO'!$M$12+'DATOS DISEÑO'!$N$12)/100)</f>
        <v>1080</v>
      </c>
      <c r="P101" s="291">
        <f>Tabla1[[#This Row],[PRECIO UNITARIO TOTAL ($ COP)]]*O101</f>
        <v>28417084.472295247</v>
      </c>
    </row>
    <row r="102" spans="2:23" ht="32.4" customHeight="1" x14ac:dyDescent="0.3">
      <c r="B102" s="430"/>
      <c r="C102" s="430"/>
      <c r="D102" s="293">
        <v>21</v>
      </c>
      <c r="E102" s="112">
        <v>310.10000000000002</v>
      </c>
      <c r="F102" s="113" t="s">
        <v>147</v>
      </c>
      <c r="G102" s="114" t="s">
        <v>167</v>
      </c>
      <c r="H102" s="289">
        <f>SUMIFS(Tabla712[[#All],[SUBTOTAL MANO DE OBRA]],Tabla712[[#All],[ALTERNATIVA]],Tabla1[[#This Row],[ALTERNATIVA ]],Tabla712[[#All],[ITEM]],Tabla1[[#This Row],[ÍTEM]])</f>
        <v>59.862092162798525</v>
      </c>
      <c r="I102" s="289">
        <f>SUMIFS(Tabla712[[#All],[SUBTOTAL MATERIAL]],Tabla712[[#All],[ALTERNATIVA]],Tabla1[[#This Row],[ALTERNATIVA ]],Tabla712[[#All],[ITEM]],Tabla1[[#This Row],[ÍTEM]])</f>
        <v>293.62738381009848</v>
      </c>
      <c r="J102" s="289">
        <f>SUMIFS(Tabla712[[#All],[SUBTOTAL EQUIPO]],Tabla712[[#All],[ALTERNATIVA]],Tabla1[[#This Row],[ALTERNATIVA ]],Tabla712[[#All],[ITEM]],Tabla1[[#This Row],[ÍTEM]])</f>
        <v>1184.9565819229438</v>
      </c>
      <c r="K102" s="289">
        <v>0</v>
      </c>
      <c r="L102" s="289">
        <f>Tabla1[[#This Row],[SUBTOTAL MANO DE OBRA]]+Tabla1[[#This Row],[SUBTOTAL MATERIALES]]+Tabla1[[#This Row],[SUBTOTAL EQUIPO]]+Tabla1[[#This Row],[SUBTOTAL TRANSPORTE]]+(5%*Tabla1[[#This Row],[SUBTOTAL MANO DE OBRA]])</f>
        <v>1541.4391625039807</v>
      </c>
      <c r="M102" s="289">
        <f>(Tabla1[[#This Row],[COSTO DIRECTO]]*20%)+(Tabla1[[#This Row],[COSTO DIRECTO]]*5%)+(Tabla1[[#This Row],[COSTO DIRECTO]]*5%)</f>
        <v>462.43174875119428</v>
      </c>
      <c r="N102" s="289">
        <f>Tabla1[[#This Row],[COSTO DIRECTO]]+Tabla1[[#This Row],[COSTOS INDIRECTOS]]</f>
        <v>2003.8709112551751</v>
      </c>
      <c r="O102" s="290">
        <f>'DATOS DISEÑO'!$C$16*'DATOS DISEÑO'!$C$17</f>
        <v>3000</v>
      </c>
      <c r="P102" s="291">
        <f>Tabla1[[#This Row],[PRECIO UNITARIO TOTAL ($ COP)]]*O102</f>
        <v>6011612.7337655248</v>
      </c>
    </row>
    <row r="103" spans="2:23" ht="32.4" customHeight="1" x14ac:dyDescent="0.3">
      <c r="B103" s="430"/>
      <c r="C103" s="430"/>
      <c r="D103" s="293">
        <v>21</v>
      </c>
      <c r="E103" s="123" t="s">
        <v>117</v>
      </c>
      <c r="F103" s="113" t="s">
        <v>146</v>
      </c>
      <c r="G103" s="114" t="s">
        <v>158</v>
      </c>
      <c r="H103" s="289">
        <f>SUMIFS(Tabla712[[#All],[SUBTOTAL MANO DE OBRA]],Tabla712[[#All],[ALTERNATIVA]],Tabla1[[#This Row],[ALTERNATIVA ]],Tabla712[[#All],[ITEM]],Tabla1[[#This Row],[ÍTEM]])</f>
        <v>17436.25</v>
      </c>
      <c r="I103" s="289">
        <f>SUMIFS(Tabla712[[#All],[SUBTOTAL MATERIAL]],Tabla712[[#All],[ALTERNATIVA]],Tabla1[[#This Row],[ALTERNATIVA ]],Tabla712[[#All],[ITEM]],Tabla1[[#This Row],[ÍTEM]])</f>
        <v>806853.77495635604</v>
      </c>
      <c r="J103" s="289">
        <f>SUMIFS(Tabla712[[#All],[SUBTOTAL EQUIPO]],Tabla712[[#All],[ALTERNATIVA]],Tabla1[[#This Row],[ALTERNATIVA ]],Tabla712[[#All],[ITEM]],Tabla1[[#This Row],[ÍTEM]])</f>
        <v>20591.125186155099</v>
      </c>
      <c r="K103" s="289">
        <v>0</v>
      </c>
      <c r="L103" s="289">
        <f>Tabla1[[#This Row],[SUBTOTAL MANO DE OBRA]]+Tabla1[[#This Row],[SUBTOTAL MATERIALES]]+Tabla1[[#This Row],[SUBTOTAL EQUIPO]]+Tabla1[[#This Row],[SUBTOTAL TRANSPORTE]]+(5%*Tabla1[[#This Row],[SUBTOTAL MANO DE OBRA]])</f>
        <v>845752.96264251112</v>
      </c>
      <c r="M103" s="289">
        <f>(Tabla1[[#This Row],[COSTO DIRECTO]]*20%)+(Tabla1[[#This Row],[COSTO DIRECTO]]*5%)+(Tabla1[[#This Row],[COSTO DIRECTO]]*5%)</f>
        <v>253725.88879275334</v>
      </c>
      <c r="N103" s="289">
        <f>Tabla1[[#This Row],[COSTO DIRECTO]]+Tabla1[[#This Row],[COSTOS INDIRECTOS]]</f>
        <v>1099478.8514352646</v>
      </c>
      <c r="O103" s="290">
        <f>'DATOS DISEÑO'!$C$16*'DATOS DISEÑO'!$C$17*'DATOS DISEÑO'!$M$12/100</f>
        <v>630</v>
      </c>
      <c r="P103" s="291">
        <f>Tabla1[[#This Row],[PRECIO UNITARIO TOTAL ($ COP)]]*O103</f>
        <v>692671676.40421665</v>
      </c>
    </row>
    <row r="104" spans="2:23" ht="32.4" customHeight="1" x14ac:dyDescent="0.3">
      <c r="B104" s="430"/>
      <c r="C104" s="430"/>
      <c r="D104" s="295">
        <v>21</v>
      </c>
      <c r="E104" s="122">
        <v>236.1</v>
      </c>
      <c r="F104" s="113" t="s">
        <v>146</v>
      </c>
      <c r="G104" s="114" t="s">
        <v>157</v>
      </c>
      <c r="H104" s="289">
        <f>SUMIFS(Tabla712[[#All],[SUBTOTAL MANO DE OBRA]],Tabla712[[#All],[ALTERNATIVA]],Tabla1[[#This Row],[ALTERNATIVA ]],Tabla712[[#All],[ITEM]],Tabla1[[#This Row],[ÍTEM]])</f>
        <v>1059.3452380952383</v>
      </c>
      <c r="I104" s="289">
        <f>SUMIFS(Tabla712[[#All],[SUBTOTAL MATERIAL]],Tabla712[[#All],[ALTERNATIVA]],Tabla1[[#This Row],[ALTERNATIVA ]],Tabla712[[#All],[ITEM]],Tabla1[[#This Row],[ÍTEM]])</f>
        <v>140446.89486508415</v>
      </c>
      <c r="J104" s="289">
        <f>SUMIFS(Tabla712[[#All],[SUBTOTAL EQUIPO]],Tabla712[[#All],[ALTERNATIVA]],Tabla1[[#This Row],[ALTERNATIVA ]],Tabla712[[#All],[ITEM]],Tabla1[[#This Row],[ÍTEM]])</f>
        <v>13822.592556690221</v>
      </c>
      <c r="K104" s="289">
        <v>0</v>
      </c>
      <c r="L104" s="289">
        <f>Tabla1[[#This Row],[SUBTOTAL MANO DE OBRA]]+Tabla1[[#This Row],[SUBTOTAL MATERIALES]]+Tabla1[[#This Row],[SUBTOTAL EQUIPO]]+Tabla1[[#This Row],[SUBTOTAL TRANSPORTE]]+(5%*Tabla1[[#This Row],[SUBTOTAL MANO DE OBRA]])</f>
        <v>155381.79992177436</v>
      </c>
      <c r="M104" s="289">
        <f>(Tabla1[[#This Row],[COSTO DIRECTO]]*20%)+(Tabla1[[#This Row],[COSTO DIRECTO]]*5%)+(Tabla1[[#This Row],[COSTO DIRECTO]]*5%)</f>
        <v>46614.539976532309</v>
      </c>
      <c r="N104" s="289">
        <f>Tabla1[[#This Row],[COSTO DIRECTO]]+Tabla1[[#This Row],[COSTOS INDIRECTOS]]</f>
        <v>201996.33989830667</v>
      </c>
      <c r="O104" s="290">
        <f>'DATOS DISEÑO'!$C$16*'DATOS DISEÑO'!$C$17*'DATOS DISEÑO'!$N$12/100</f>
        <v>450</v>
      </c>
      <c r="P104" s="291">
        <f>Tabla1[[#This Row],[PRECIO UNITARIO TOTAL ($ COP)]]*O104</f>
        <v>90898352.954237998</v>
      </c>
    </row>
    <row r="105" spans="2:23" ht="32.4" customHeight="1" x14ac:dyDescent="0.3">
      <c r="B105" s="430"/>
      <c r="C105" s="430"/>
      <c r="D105" s="296">
        <v>22</v>
      </c>
      <c r="E105" s="112" t="s">
        <v>109</v>
      </c>
      <c r="F105" s="113" t="s">
        <v>146</v>
      </c>
      <c r="G105" s="114" t="s">
        <v>168</v>
      </c>
      <c r="H105" s="289">
        <f>SUMIFS(Tabla712[[#All],[SUBTOTAL MANO DE OBRA]],Tabla712[[#All],[ALTERNATIVA]],Tabla1[[#This Row],[ALTERNATIVA ]],Tabla712[[#All],[ITEM]],Tabla1[[#This Row],[ÍTEM]])</f>
        <v>697.92156862745105</v>
      </c>
      <c r="I105" s="289">
        <f>SUMIFS(Tabla712[[#All],[SUBTOTAL MATERIAL]],Tabla712[[#All],[ALTERNATIVA]],Tabla1[[#This Row],[ALTERNATIVA ]],Tabla712[[#All],[ITEM]],Tabla1[[#This Row],[ÍTEM]])</f>
        <v>3377.6829577518247</v>
      </c>
      <c r="J105" s="289">
        <f>SUMIFS(Tabla712[[#All],[SUBTOTAL EQUIPO]],Tabla712[[#All],[ALTERNATIVA]],Tabla1[[#This Row],[ALTERNATIVA ]],Tabla712[[#All],[ITEM]],Tabla1[[#This Row],[ÍTEM]])</f>
        <v>16129.5880506703</v>
      </c>
      <c r="K105" s="289">
        <v>0</v>
      </c>
      <c r="L105" s="289">
        <f>Tabla1[[#This Row],[SUBTOTAL MANO DE OBRA]]+Tabla1[[#This Row],[SUBTOTAL MATERIALES]]+Tabla1[[#This Row],[SUBTOTAL EQUIPO]]+Tabla1[[#This Row],[SUBTOTAL TRANSPORTE]]+(5%*Tabla1[[#This Row],[SUBTOTAL MANO DE OBRA]])</f>
        <v>20240.088655480948</v>
      </c>
      <c r="M105" s="289">
        <f>(Tabla1[[#This Row],[COSTO DIRECTO]]*20%)+(Tabla1[[#This Row],[COSTO DIRECTO]]*5%)+(Tabla1[[#This Row],[COSTO DIRECTO]]*5%)</f>
        <v>6072.0265966442839</v>
      </c>
      <c r="N105" s="289">
        <f>Tabla1[[#This Row],[COSTO DIRECTO]]+Tabla1[[#This Row],[COSTOS INDIRECTOS]]</f>
        <v>26312.11525212523</v>
      </c>
      <c r="O105" s="290">
        <f>'DATOS DISEÑO'!$C$16*'DATOS DISEÑO'!$C$17*(('DATOS DISEÑO'!$M$12+'DATOS DISEÑO'!$N$12)/100)</f>
        <v>1080</v>
      </c>
      <c r="P105" s="291">
        <f>Tabla1[[#This Row],[PRECIO UNITARIO TOTAL ($ COP)]]*O105</f>
        <v>28417084.472295247</v>
      </c>
    </row>
    <row r="106" spans="2:23" ht="32.4" customHeight="1" x14ac:dyDescent="0.3">
      <c r="B106" s="430"/>
      <c r="C106" s="430"/>
      <c r="D106" s="293">
        <v>22</v>
      </c>
      <c r="E106" s="112">
        <v>310.10000000000002</v>
      </c>
      <c r="F106" s="113" t="s">
        <v>147</v>
      </c>
      <c r="G106" s="114" t="s">
        <v>167</v>
      </c>
      <c r="H106" s="289">
        <f>SUMIFS(Tabla712[[#All],[SUBTOTAL MANO DE OBRA]],Tabla712[[#All],[ALTERNATIVA]],Tabla1[[#This Row],[ALTERNATIVA ]],Tabla712[[#All],[ITEM]],Tabla1[[#This Row],[ÍTEM]])</f>
        <v>59.862092162798525</v>
      </c>
      <c r="I106" s="289">
        <f>SUMIFS(Tabla712[[#All],[SUBTOTAL MATERIAL]],Tabla712[[#All],[ALTERNATIVA]],Tabla1[[#This Row],[ALTERNATIVA ]],Tabla712[[#All],[ITEM]],Tabla1[[#This Row],[ÍTEM]])</f>
        <v>293.62738381009848</v>
      </c>
      <c r="J106" s="289">
        <f>SUMIFS(Tabla712[[#All],[SUBTOTAL EQUIPO]],Tabla712[[#All],[ALTERNATIVA]],Tabla1[[#This Row],[ALTERNATIVA ]],Tabla712[[#All],[ITEM]],Tabla1[[#This Row],[ÍTEM]])</f>
        <v>1184.9565819229438</v>
      </c>
      <c r="K106" s="289">
        <v>0</v>
      </c>
      <c r="L106" s="289">
        <f>Tabla1[[#This Row],[SUBTOTAL MANO DE OBRA]]+Tabla1[[#This Row],[SUBTOTAL MATERIALES]]+Tabla1[[#This Row],[SUBTOTAL EQUIPO]]+Tabla1[[#This Row],[SUBTOTAL TRANSPORTE]]+(5%*Tabla1[[#This Row],[SUBTOTAL MANO DE OBRA]])</f>
        <v>1541.4391625039807</v>
      </c>
      <c r="M106" s="289">
        <f>(Tabla1[[#This Row],[COSTO DIRECTO]]*20%)+(Tabla1[[#This Row],[COSTO DIRECTO]]*5%)+(Tabla1[[#This Row],[COSTO DIRECTO]]*5%)</f>
        <v>462.43174875119428</v>
      </c>
      <c r="N106" s="289">
        <f>Tabla1[[#This Row],[COSTO DIRECTO]]+Tabla1[[#This Row],[COSTOS INDIRECTOS]]</f>
        <v>2003.8709112551751</v>
      </c>
      <c r="O106" s="290">
        <f>'DATOS DISEÑO'!$C$16*'DATOS DISEÑO'!$C$17</f>
        <v>3000</v>
      </c>
      <c r="P106" s="291">
        <f>Tabla1[[#This Row],[PRECIO UNITARIO TOTAL ($ COP)]]*O106</f>
        <v>6011612.7337655248</v>
      </c>
    </row>
    <row r="107" spans="2:23" ht="32.4" customHeight="1" x14ac:dyDescent="0.3">
      <c r="B107" s="430"/>
      <c r="C107" s="430"/>
      <c r="D107" s="293">
        <v>22</v>
      </c>
      <c r="E107" s="121" t="s">
        <v>118</v>
      </c>
      <c r="F107" s="113" t="s">
        <v>146</v>
      </c>
      <c r="G107" s="114" t="s">
        <v>159</v>
      </c>
      <c r="H107" s="289">
        <f>SUMIFS(Tabla712[[#All],[SUBTOTAL MANO DE OBRA]],Tabla712[[#All],[ALTERNATIVA]],Tabla1[[#This Row],[ALTERNATIVA ]],Tabla712[[#All],[ITEM]],Tabla1[[#This Row],[ÍTEM]])</f>
        <v>17436.25</v>
      </c>
      <c r="I107" s="289">
        <f>SUMIFS(Tabla712[[#All],[SUBTOTAL MATERIAL]],Tabla712[[#All],[ALTERNATIVA]],Tabla1[[#This Row],[ALTERNATIVA ]],Tabla712[[#All],[ITEM]],Tabla1[[#This Row],[ÍTEM]])</f>
        <v>765989.17495635618</v>
      </c>
      <c r="J107" s="289">
        <f>SUMIFS(Tabla712[[#All],[SUBTOTAL EQUIPO]],Tabla712[[#All],[ALTERNATIVA]],Tabla1[[#This Row],[ALTERNATIVA ]],Tabla712[[#All],[ITEM]],Tabla1[[#This Row],[ÍTEM]])</f>
        <v>20591.125186155099</v>
      </c>
      <c r="K107" s="289">
        <v>0</v>
      </c>
      <c r="L107" s="289">
        <f>Tabla1[[#This Row],[SUBTOTAL MANO DE OBRA]]+Tabla1[[#This Row],[SUBTOTAL MATERIALES]]+Tabla1[[#This Row],[SUBTOTAL EQUIPO]]+Tabla1[[#This Row],[SUBTOTAL TRANSPORTE]]+(5%*Tabla1[[#This Row],[SUBTOTAL MANO DE OBRA]])</f>
        <v>804888.36264251126</v>
      </c>
      <c r="M107" s="289">
        <f>(Tabla1[[#This Row],[COSTO DIRECTO]]*20%)+(Tabla1[[#This Row],[COSTO DIRECTO]]*5%)+(Tabla1[[#This Row],[COSTO DIRECTO]]*5%)</f>
        <v>241466.50879275342</v>
      </c>
      <c r="N107" s="289">
        <f>Tabla1[[#This Row],[COSTO DIRECTO]]+Tabla1[[#This Row],[COSTOS INDIRECTOS]]</f>
        <v>1046354.8714352647</v>
      </c>
      <c r="O107" s="290">
        <f>'DATOS DISEÑO'!$C$16*'DATOS DISEÑO'!$C$17*'DATOS DISEÑO'!$M$12/100</f>
        <v>630</v>
      </c>
      <c r="P107" s="291">
        <f>Tabla1[[#This Row],[PRECIO UNITARIO TOTAL ($ COP)]]*O107</f>
        <v>659203569.00421679</v>
      </c>
    </row>
    <row r="108" spans="2:23" ht="32.4" customHeight="1" x14ac:dyDescent="0.3">
      <c r="B108" s="432"/>
      <c r="C108" s="432"/>
      <c r="D108" s="295">
        <v>22</v>
      </c>
      <c r="E108" s="122">
        <v>236.1</v>
      </c>
      <c r="F108" s="113" t="s">
        <v>146</v>
      </c>
      <c r="G108" s="114" t="s">
        <v>157</v>
      </c>
      <c r="H108" s="289">
        <f>SUMIFS(Tabla712[[#All],[SUBTOTAL MANO DE OBRA]],Tabla712[[#All],[ALTERNATIVA]],Tabla1[[#This Row],[ALTERNATIVA ]],Tabla712[[#All],[ITEM]],Tabla1[[#This Row],[ÍTEM]])</f>
        <v>1059.3452380952383</v>
      </c>
      <c r="I108" s="289">
        <f>SUMIFS(Tabla712[[#All],[SUBTOTAL MATERIAL]],Tabla712[[#All],[ALTERNATIVA]],Tabla1[[#This Row],[ALTERNATIVA ]],Tabla712[[#All],[ITEM]],Tabla1[[#This Row],[ÍTEM]])</f>
        <v>140446.89486508415</v>
      </c>
      <c r="J108" s="289">
        <f>SUMIFS(Tabla712[[#All],[SUBTOTAL EQUIPO]],Tabla712[[#All],[ALTERNATIVA]],Tabla1[[#This Row],[ALTERNATIVA ]],Tabla712[[#All],[ITEM]],Tabla1[[#This Row],[ÍTEM]])</f>
        <v>13822.592556690221</v>
      </c>
      <c r="K108" s="289">
        <v>0</v>
      </c>
      <c r="L108" s="289">
        <f>Tabla1[[#This Row],[SUBTOTAL MANO DE OBRA]]+Tabla1[[#This Row],[SUBTOTAL MATERIALES]]+Tabla1[[#This Row],[SUBTOTAL EQUIPO]]+Tabla1[[#This Row],[SUBTOTAL TRANSPORTE]]+(5%*Tabla1[[#This Row],[SUBTOTAL MANO DE OBRA]])</f>
        <v>155381.79992177436</v>
      </c>
      <c r="M108" s="289">
        <f>(Tabla1[[#This Row],[COSTO DIRECTO]]*20%)+(Tabla1[[#This Row],[COSTO DIRECTO]]*5%)+(Tabla1[[#This Row],[COSTO DIRECTO]]*5%)</f>
        <v>46614.539976532309</v>
      </c>
      <c r="N108" s="289">
        <f>Tabla1[[#This Row],[COSTO DIRECTO]]+Tabla1[[#This Row],[COSTOS INDIRECTOS]]</f>
        <v>201996.33989830667</v>
      </c>
      <c r="O108" s="290">
        <f>'DATOS DISEÑO'!$C$16*'DATOS DISEÑO'!$C$17*'DATOS DISEÑO'!$N$12/100</f>
        <v>450</v>
      </c>
      <c r="P108" s="291">
        <f>Tabla1[[#This Row],[PRECIO UNITARIO TOTAL ($ COP)]]*O108</f>
        <v>90898352.954237998</v>
      </c>
    </row>
    <row r="109" spans="2:23" ht="32.4" customHeight="1" x14ac:dyDescent="0.3">
      <c r="B109" s="418" t="s">
        <v>135</v>
      </c>
      <c r="C109" s="425">
        <v>9</v>
      </c>
      <c r="D109" s="296">
        <v>23</v>
      </c>
      <c r="E109" s="121" t="s">
        <v>109</v>
      </c>
      <c r="F109" s="113" t="s">
        <v>146</v>
      </c>
      <c r="G109" s="114" t="s">
        <v>168</v>
      </c>
      <c r="H109" s="289">
        <f>SUMIFS(Tabla712[[#All],[SUBTOTAL MANO DE OBRA]],Tabla712[[#All],[ALTERNATIVA]],Tabla1[[#This Row],[ALTERNATIVA ]],Tabla712[[#All],[ITEM]],Tabla1[[#This Row],[ÍTEM]])</f>
        <v>697.92156862745105</v>
      </c>
      <c r="I109" s="289">
        <f>SUMIFS(Tabla712[[#All],[SUBTOTAL MATERIAL]],Tabla712[[#All],[ALTERNATIVA]],Tabla1[[#This Row],[ALTERNATIVA ]],Tabla712[[#All],[ITEM]],Tabla1[[#This Row],[ÍTEM]])</f>
        <v>3377.6829577518247</v>
      </c>
      <c r="J109" s="289">
        <f>SUMIFS(Tabla712[[#All],[SUBTOTAL EQUIPO]],Tabla712[[#All],[ALTERNATIVA]],Tabla1[[#This Row],[ALTERNATIVA ]],Tabla712[[#All],[ITEM]],Tabla1[[#This Row],[ÍTEM]])</f>
        <v>16129.5880506703</v>
      </c>
      <c r="K109" s="289">
        <v>0</v>
      </c>
      <c r="L109" s="289">
        <f>Tabla1[[#This Row],[SUBTOTAL MANO DE OBRA]]+Tabla1[[#This Row],[SUBTOTAL MATERIALES]]+Tabla1[[#This Row],[SUBTOTAL EQUIPO]]+Tabla1[[#This Row],[SUBTOTAL TRANSPORTE]]+(5%*Tabla1[[#This Row],[SUBTOTAL MANO DE OBRA]])</f>
        <v>20240.088655480948</v>
      </c>
      <c r="M109" s="289">
        <f>(Tabla1[[#This Row],[COSTO DIRECTO]]*20%)+(Tabla1[[#This Row],[COSTO DIRECTO]]*5%)+(Tabla1[[#This Row],[COSTO DIRECTO]]*5%)</f>
        <v>6072.0265966442839</v>
      </c>
      <c r="N109" s="289">
        <f>Tabla1[[#This Row],[COSTO DIRECTO]]+Tabla1[[#This Row],[COSTOS INDIRECTOS]]</f>
        <v>26312.11525212523</v>
      </c>
      <c r="O109" s="300">
        <v>162.80250000000001</v>
      </c>
      <c r="P109" s="291">
        <f>Tabla1[[#This Row],[PRECIO UNITARIO TOTAL ($ COP)]]*O109</f>
        <v>4283678.1433341177</v>
      </c>
    </row>
    <row r="110" spans="2:23" ht="32.4" customHeight="1" x14ac:dyDescent="0.3">
      <c r="B110" s="418"/>
      <c r="C110" s="426"/>
      <c r="D110" s="293">
        <v>23</v>
      </c>
      <c r="E110" s="112">
        <v>310.10000000000002</v>
      </c>
      <c r="F110" s="112" t="s">
        <v>147</v>
      </c>
      <c r="G110" s="131" t="s">
        <v>167</v>
      </c>
      <c r="H110" s="294">
        <f>SUMIFS(Tabla712[[#All],[SUBTOTAL MANO DE OBRA]],Tabla712[[#All],[ALTERNATIVA]],Tabla1[[#This Row],[ALTERNATIVA ]],Tabla712[[#All],[ITEM]],Tabla1[[#This Row],[ÍTEM]])</f>
        <v>59.862092162798525</v>
      </c>
      <c r="I110" s="294">
        <f>SUMIFS(Tabla712[[#All],[SUBTOTAL MATERIAL]],Tabla712[[#All],[ALTERNATIVA]],Tabla1[[#This Row],[ALTERNATIVA ]],Tabla712[[#All],[ITEM]],Tabla1[[#This Row],[ÍTEM]])</f>
        <v>293.62738381009848</v>
      </c>
      <c r="J110" s="294">
        <f>SUMIFS(Tabla712[[#All],[SUBTOTAL EQUIPO]],Tabla712[[#All],[ALTERNATIVA]],Tabla1[[#This Row],[ALTERNATIVA ]],Tabla712[[#All],[ITEM]],Tabla1[[#This Row],[ÍTEM]])</f>
        <v>1184.9565819229438</v>
      </c>
      <c r="K110" s="289">
        <v>0</v>
      </c>
      <c r="L110" s="294">
        <f>Tabla1[[#This Row],[SUBTOTAL MANO DE OBRA]]+Tabla1[[#This Row],[SUBTOTAL MATERIALES]]+Tabla1[[#This Row],[SUBTOTAL EQUIPO]]+Tabla1[[#This Row],[SUBTOTAL TRANSPORTE]]+(5%*Tabla1[[#This Row],[SUBTOTAL MANO DE OBRA]])</f>
        <v>1541.4391625039807</v>
      </c>
      <c r="M110" s="294">
        <f>(Tabla1[[#This Row],[COSTO DIRECTO]]*20%)+(Tabla1[[#This Row],[COSTO DIRECTO]]*5%)+(Tabla1[[#This Row],[COSTO DIRECTO]]*5%)</f>
        <v>462.43174875119428</v>
      </c>
      <c r="N110" s="294">
        <f>Tabla1[[#This Row],[COSTO DIRECTO]]+Tabla1[[#This Row],[COSTOS INDIRECTOS]]</f>
        <v>2003.8709112551751</v>
      </c>
      <c r="O110" s="301">
        <v>2700</v>
      </c>
      <c r="P110" s="291">
        <f>Tabla1[[#This Row],[PRECIO UNITARIO TOTAL ($ COP)]]*O110</f>
        <v>5410451.4603889724</v>
      </c>
    </row>
    <row r="111" spans="2:23" ht="32.4" customHeight="1" x14ac:dyDescent="0.3">
      <c r="B111" s="418"/>
      <c r="C111" s="426"/>
      <c r="D111" s="293">
        <v>23</v>
      </c>
      <c r="E111" s="121" t="s">
        <v>110</v>
      </c>
      <c r="F111" s="112" t="s">
        <v>146</v>
      </c>
      <c r="G111" s="131" t="s">
        <v>861</v>
      </c>
      <c r="H111" s="294">
        <f>SUMIFS(Tabla712[[#All],[SUBTOTAL MANO DE OBRA]],Tabla712[[#All],[ALTERNATIVA]],Tabla1[[#This Row],[ALTERNATIVA ]],Tabla712[[#All],[ITEM]],Tabla1[[#This Row],[ÍTEM]])</f>
        <v>501.04166666666669</v>
      </c>
      <c r="I111" s="294">
        <f>SUMIFS(Tabla712[[#All],[SUBTOTAL MATERIAL]],Tabla712[[#All],[ALTERNATIVA]],Tabla1[[#This Row],[ALTERNATIVA ]],Tabla712[[#All],[ITEM]],Tabla1[[#This Row],[ÍTEM]])</f>
        <v>87482.362152769172</v>
      </c>
      <c r="J111" s="294">
        <f>SUMIFS(Tabla712[[#All],[SUBTOTAL EQUIPO]],Tabla712[[#All],[ALTERNATIVA]],Tabla1[[#This Row],[ALTERNATIVA ]],Tabla712[[#All],[ITEM]],Tabla1[[#This Row],[ÍTEM]])</f>
        <v>12094.768487103944</v>
      </c>
      <c r="K111" s="289">
        <v>0</v>
      </c>
      <c r="L111" s="294">
        <f>Tabla1[[#This Row],[SUBTOTAL MANO DE OBRA]]+Tabla1[[#This Row],[SUBTOTAL MATERIALES]]+Tabla1[[#This Row],[SUBTOTAL EQUIPO]]+Tabla1[[#This Row],[SUBTOTAL TRANSPORTE]]+(5%*Tabla1[[#This Row],[SUBTOTAL MANO DE OBRA]])</f>
        <v>100103.22438987311</v>
      </c>
      <c r="M111" s="294">
        <f>(Tabla1[[#This Row],[COSTO DIRECTO]]*20%)+(Tabla1[[#This Row],[COSTO DIRECTO]]*5%)+(Tabla1[[#This Row],[COSTO DIRECTO]]*5%)</f>
        <v>30030.967316961938</v>
      </c>
      <c r="N111" s="294">
        <f>Tabla1[[#This Row],[COSTO DIRECTO]]+Tabla1[[#This Row],[COSTOS INDIRECTOS]]</f>
        <v>130134.19170683504</v>
      </c>
      <c r="O111" s="302">
        <v>405</v>
      </c>
      <c r="P111" s="291">
        <f>Tabla1[[#This Row],[PRECIO UNITARIO TOTAL ($ COP)]]*O111</f>
        <v>52704347.641268194</v>
      </c>
    </row>
    <row r="112" spans="2:23" s="124" customFormat="1" ht="32.4" customHeight="1" x14ac:dyDescent="0.3">
      <c r="B112" s="418"/>
      <c r="C112" s="427"/>
      <c r="D112" s="303">
        <v>23</v>
      </c>
      <c r="E112" s="112">
        <v>640.20000000000005</v>
      </c>
      <c r="F112" s="112" t="s">
        <v>160</v>
      </c>
      <c r="G112" s="131" t="s">
        <v>161</v>
      </c>
      <c r="H112" s="294">
        <f>SUMIFS(Tabla712[[#All],[SUBTOTAL MANO DE OBRA]],Tabla712[[#All],[ALTERNATIVA]],Tabla1[[#This Row],[ALTERNATIVA ]],Tabla712[[#All],[ITEM]],Tabla1[[#This Row],[ÍTEM]])</f>
        <v>1082.25</v>
      </c>
      <c r="I112" s="294">
        <f>SUMIFS(Tabla712[[#All],[SUBTOTAL MATERIAL]],Tabla712[[#All],[ALTERNATIVA]],Tabla1[[#This Row],[ALTERNATIVA ]],Tabla712[[#All],[ITEM]],Tabla1[[#This Row],[ÍTEM]])</f>
        <v>6049.1309537311326</v>
      </c>
      <c r="J112" s="294">
        <f>SUMIFS(Tabla712[[#All],[SUBTOTAL EQUIPO]],Tabla712[[#All],[ALTERNATIVA]],Tabla1[[#This Row],[ALTERNATIVA ]],Tabla712[[#All],[ITEM]],Tabla1[[#This Row],[ÍTEM]])</f>
        <v>105.61540278762105</v>
      </c>
      <c r="K112" s="289">
        <v>0</v>
      </c>
      <c r="L112" s="294">
        <f>Tabla1[[#This Row],[SUBTOTAL MANO DE OBRA]]+Tabla1[[#This Row],[SUBTOTAL MATERIALES]]+Tabla1[[#This Row],[SUBTOTAL EQUIPO]]+Tabla1[[#This Row],[SUBTOTAL TRANSPORTE]]+(5%*Tabla1[[#This Row],[SUBTOTAL MANO DE OBRA]])</f>
        <v>7291.1088565187538</v>
      </c>
      <c r="M112" s="294">
        <f>(Tabla1[[#This Row],[COSTO DIRECTO]]*20%)+(Tabla1[[#This Row],[COSTO DIRECTO]]*5%)+(Tabla1[[#This Row],[COSTO DIRECTO]]*5%)</f>
        <v>2187.3326569556261</v>
      </c>
      <c r="N112" s="294">
        <f>Tabla1[[#This Row],[COSTO DIRECTO]]+Tabla1[[#This Row],[COSTOS INDIRECTOS]]</f>
        <v>9478.4415134743795</v>
      </c>
      <c r="O112" s="301">
        <v>13189.6572</v>
      </c>
      <c r="P112" s="291">
        <f>Tabla1[[#This Row],[PRECIO UNITARIO TOTAL ($ COP)]]*O112</f>
        <v>125017394.35297625</v>
      </c>
      <c r="R112" s="128"/>
      <c r="S112" s="128"/>
      <c r="T112" s="128"/>
      <c r="U112" s="128"/>
      <c r="V112" s="128"/>
      <c r="W112" s="128"/>
    </row>
    <row r="113" spans="2:23" s="124" customFormat="1" ht="32.4" customHeight="1" x14ac:dyDescent="0.3">
      <c r="B113" s="418"/>
      <c r="C113" s="427"/>
      <c r="D113" s="293">
        <v>23</v>
      </c>
      <c r="E113" s="121" t="s">
        <v>119</v>
      </c>
      <c r="F113" s="112" t="s">
        <v>146</v>
      </c>
      <c r="G113" s="131" t="s">
        <v>162</v>
      </c>
      <c r="H113" s="294">
        <f>SUMIFS(Tabla712[[#All],[SUBTOTAL MANO DE OBRA]],Tabla712[[#All],[ALTERNATIVA]],Tabla1[[#This Row],[ALTERNATIVA ]],Tabla712[[#All],[ITEM]],Tabla1[[#This Row],[ÍTEM]])</f>
        <v>97202.083333333343</v>
      </c>
      <c r="I113" s="294">
        <f>SUMIFS(Tabla712[[#All],[SUBTOTAL MATERIAL]],Tabla712[[#All],[ALTERNATIVA]],Tabla1[[#This Row],[ALTERNATIVA ]],Tabla712[[#All],[ITEM]],Tabla1[[#This Row],[ÍTEM]])</f>
        <v>550530.5715001768</v>
      </c>
      <c r="J113" s="294">
        <f>SUMIFS(Tabla712[[#All],[SUBTOTAL EQUIPO]],Tabla712[[#All],[ALTERNATIVA]],Tabla1[[#This Row],[ALTERNATIVA ]],Tabla712[[#All],[ITEM]],Tabla1[[#This Row],[ÍTEM]])</f>
        <v>33804.702394135362</v>
      </c>
      <c r="K113" s="289">
        <v>0</v>
      </c>
      <c r="L113" s="294">
        <f>Tabla1[[#This Row],[SUBTOTAL MANO DE OBRA]]+Tabla1[[#This Row],[SUBTOTAL MATERIALES]]+Tabla1[[#This Row],[SUBTOTAL EQUIPO]]+Tabla1[[#This Row],[SUBTOTAL TRANSPORTE]]+(5%*Tabla1[[#This Row],[SUBTOTAL MANO DE OBRA]])</f>
        <v>686397.46139431221</v>
      </c>
      <c r="M113" s="294">
        <f>(Tabla1[[#This Row],[COSTO DIRECTO]]*20%)+(Tabla1[[#This Row],[COSTO DIRECTO]]*5%)+(Tabla1[[#This Row],[COSTO DIRECTO]]*5%)</f>
        <v>205919.23841829371</v>
      </c>
      <c r="N113" s="294">
        <f>Tabla1[[#This Row],[COSTO DIRECTO]]+Tabla1[[#This Row],[COSTOS INDIRECTOS]]</f>
        <v>892316.69981260598</v>
      </c>
      <c r="O113" s="304">
        <v>165.97</v>
      </c>
      <c r="P113" s="291">
        <f>Tabla1[[#This Row],[PRECIO UNITARIO TOTAL ($ COP)]]*O113</f>
        <v>148097802.66789821</v>
      </c>
      <c r="R113" s="128"/>
      <c r="S113" s="128"/>
      <c r="T113" s="128"/>
      <c r="U113" s="128"/>
      <c r="V113" s="128"/>
      <c r="W113" s="128"/>
    </row>
    <row r="114" spans="2:23" s="124" customFormat="1" ht="32.4" customHeight="1" x14ac:dyDescent="0.3">
      <c r="B114" s="418"/>
      <c r="C114" s="427"/>
      <c r="D114" s="303">
        <v>23</v>
      </c>
      <c r="E114" s="112" t="s">
        <v>120</v>
      </c>
      <c r="F114" s="112" t="s">
        <v>146</v>
      </c>
      <c r="G114" s="131" t="s">
        <v>163</v>
      </c>
      <c r="H114" s="294">
        <f>SUMIFS(Tabla712[[#All],[SUBTOTAL MANO DE OBRA]],Tabla712[[#All],[ALTERNATIVA]],Tabla1[[#This Row],[ALTERNATIVA ]],Tabla712[[#All],[ITEM]],Tabla1[[#This Row],[ÍTEM]])</f>
        <v>77761.666666666672</v>
      </c>
      <c r="I114" s="294">
        <f>SUMIFS(Tabla712[[#All],[SUBTOTAL MATERIAL]],Tabla712[[#All],[ALTERNATIVA]],Tabla1[[#This Row],[ALTERNATIVA ]],Tabla712[[#All],[ITEM]],Tabla1[[#This Row],[ÍTEM]])</f>
        <v>234433.30710720952</v>
      </c>
      <c r="J114" s="294">
        <f>SUMIFS(Tabla712[[#All],[SUBTOTAL EQUIPO]],Tabla712[[#All],[ALTERNATIVA]],Tabla1[[#This Row],[ALTERNATIVA ]],Tabla712[[#All],[ITEM]],Tabla1[[#This Row],[ÍTEM]])</f>
        <v>17403.742082299788</v>
      </c>
      <c r="K114" s="289">
        <v>0</v>
      </c>
      <c r="L114" s="294">
        <f>Tabla1[[#This Row],[SUBTOTAL MANO DE OBRA]]+Tabla1[[#This Row],[SUBTOTAL MATERIALES]]+Tabla1[[#This Row],[SUBTOTAL EQUIPO]]+Tabla1[[#This Row],[SUBTOTAL TRANSPORTE]]+(5%*Tabla1[[#This Row],[SUBTOTAL MANO DE OBRA]])</f>
        <v>333486.7991895093</v>
      </c>
      <c r="M114" s="294">
        <f>(Tabla1[[#This Row],[COSTO DIRECTO]]*20%)+(Tabla1[[#This Row],[COSTO DIRECTO]]*5%)+(Tabla1[[#This Row],[COSTO DIRECTO]]*5%)</f>
        <v>100046.03975685281</v>
      </c>
      <c r="N114" s="294">
        <f>Tabla1[[#This Row],[COSTO DIRECTO]]+Tabla1[[#This Row],[COSTOS INDIRECTOS]]</f>
        <v>433532.83894636214</v>
      </c>
      <c r="O114" s="301">
        <v>126.47</v>
      </c>
      <c r="P114" s="291">
        <f>Tabla1[[#This Row],[PRECIO UNITARIO TOTAL ($ COP)]]*O114</f>
        <v>54828898.141546421</v>
      </c>
      <c r="R114" s="128"/>
      <c r="S114" s="128"/>
      <c r="T114" s="128"/>
      <c r="U114" s="128"/>
      <c r="V114" s="128"/>
      <c r="W114" s="128"/>
    </row>
    <row r="115" spans="2:23" s="124" customFormat="1" ht="32.4" customHeight="1" x14ac:dyDescent="0.3">
      <c r="B115" s="418"/>
      <c r="C115" s="426"/>
      <c r="D115" s="293">
        <v>23</v>
      </c>
      <c r="E115" s="112">
        <v>671.3</v>
      </c>
      <c r="F115" s="112" t="s">
        <v>146</v>
      </c>
      <c r="G115" s="131" t="s">
        <v>164</v>
      </c>
      <c r="H115" s="294">
        <f>SUMIFS(Tabla712[[#All],[SUBTOTAL MANO DE OBRA]],Tabla712[[#All],[ALTERNATIVA]],Tabla1[[#This Row],[ALTERNATIVA ]],Tabla712[[#All],[ITEM]],Tabla1[[#This Row],[ÍTEM]])</f>
        <v>45695</v>
      </c>
      <c r="I115" s="294">
        <f>SUMIFS(Tabla712[[#All],[SUBTOTAL MATERIAL]],Tabla712[[#All],[ALTERNATIVA]],Tabla1[[#This Row],[ALTERNATIVA ]],Tabla712[[#All],[ITEM]],Tabla1[[#This Row],[ÍTEM]])</f>
        <v>607228.70962179359</v>
      </c>
      <c r="J115" s="294">
        <f>SUMIFS(Tabla712[[#All],[SUBTOTAL EQUIPO]],Tabla712[[#All],[ALTERNATIVA]],Tabla1[[#This Row],[ALTERNATIVA ]],Tabla712[[#All],[ITEM]],Tabla1[[#This Row],[ÍTEM]])</f>
        <v>27534.352409638548</v>
      </c>
      <c r="K115" s="289">
        <v>0</v>
      </c>
      <c r="L115" s="294">
        <f>Tabla1[[#This Row],[SUBTOTAL MANO DE OBRA]]+Tabla1[[#This Row],[SUBTOTAL MATERIALES]]+Tabla1[[#This Row],[SUBTOTAL EQUIPO]]+Tabla1[[#This Row],[SUBTOTAL TRANSPORTE]]+(5%*Tabla1[[#This Row],[SUBTOTAL MANO DE OBRA]])</f>
        <v>682742.81203143217</v>
      </c>
      <c r="M115" s="294">
        <f>(Tabla1[[#This Row],[COSTO DIRECTO]]*20%)+(Tabla1[[#This Row],[COSTO DIRECTO]]*5%)+(Tabla1[[#This Row],[COSTO DIRECTO]]*5%)</f>
        <v>204822.84360942969</v>
      </c>
      <c r="N115" s="294">
        <f>Tabla1[[#This Row],[COSTO DIRECTO]]+Tabla1[[#This Row],[COSTOS INDIRECTOS]]</f>
        <v>887565.65564086183</v>
      </c>
      <c r="O115" s="301">
        <v>77.290000000000006</v>
      </c>
      <c r="P115" s="291">
        <f>Tabla1[[#This Row],[PRECIO UNITARIO TOTAL ($ COP)]]*O115</f>
        <v>68599949.52448222</v>
      </c>
      <c r="R115" s="128"/>
      <c r="S115" s="128"/>
      <c r="T115" s="128"/>
      <c r="U115" s="128"/>
      <c r="V115" s="128"/>
      <c r="W115" s="128"/>
    </row>
    <row r="116" spans="2:23" s="124" customFormat="1" ht="32.4" customHeight="1" x14ac:dyDescent="0.3">
      <c r="B116" s="418"/>
      <c r="C116" s="428"/>
      <c r="D116" s="293">
        <v>23</v>
      </c>
      <c r="E116" s="125">
        <v>672.3</v>
      </c>
      <c r="F116" s="132" t="s">
        <v>165</v>
      </c>
      <c r="G116" s="133" t="s">
        <v>166</v>
      </c>
      <c r="H116" s="305">
        <f>SUMIFS(Tabla712[[#All],[SUBTOTAL MANO DE OBRA]],Tabla712[[#All],[ALTERNATIVA]],Tabla1[[#This Row],[ALTERNATIVA ]],Tabla712[[#All],[ITEM]],Tabla1[[#This Row],[ÍTEM]])</f>
        <v>4569.5</v>
      </c>
      <c r="I116" s="305">
        <f>SUMIFS(Tabla712[[#All],[SUBTOTAL MATERIAL]],Tabla712[[#All],[ALTERNATIVA]],Tabla1[[#This Row],[ALTERNATIVA ]],Tabla712[[#All],[ITEM]],Tabla1[[#This Row],[ÍTEM]])</f>
        <v>425189.6838942414</v>
      </c>
      <c r="J116" s="305">
        <f>SUMIFS(Tabla712[[#All],[SUBTOTAL EQUIPO]],Tabla712[[#All],[ALTERNATIVA]],Tabla1[[#This Row],[ALTERNATIVA ]],Tabla712[[#All],[ITEM]],Tabla1[[#This Row],[ÍTEM]])</f>
        <v>156.33858965272853</v>
      </c>
      <c r="K116" s="289">
        <v>0</v>
      </c>
      <c r="L116" s="305">
        <f>Tabla1[[#This Row],[SUBTOTAL MANO DE OBRA]]+Tabla1[[#This Row],[SUBTOTAL MATERIALES]]+Tabla1[[#This Row],[SUBTOTAL EQUIPO]]+Tabla1[[#This Row],[SUBTOTAL TRANSPORTE]]+(5%*Tabla1[[#This Row],[SUBTOTAL MANO DE OBRA]])</f>
        <v>430143.99748389411</v>
      </c>
      <c r="M116" s="305">
        <f>(Tabla1[[#This Row],[COSTO DIRECTO]]*20%)+(Tabla1[[#This Row],[COSTO DIRECTO]]*5%)+(Tabla1[[#This Row],[COSTO DIRECTO]]*5%)</f>
        <v>129043.19924516823</v>
      </c>
      <c r="N116" s="305">
        <f>Tabla1[[#This Row],[COSTO DIRECTO]]+Tabla1[[#This Row],[COSTOS INDIRECTOS]]</f>
        <v>559187.19672906236</v>
      </c>
      <c r="O116" s="301">
        <v>43.58</v>
      </c>
      <c r="P116" s="306">
        <f>Tabla1[[#This Row],[PRECIO UNITARIO TOTAL ($ COP)]]*O116</f>
        <v>24369378.033452537</v>
      </c>
      <c r="R116" s="128"/>
      <c r="S116" s="128"/>
      <c r="T116" s="128"/>
      <c r="U116" s="128"/>
      <c r="V116" s="128"/>
      <c r="W116" s="128"/>
    </row>
    <row r="118" spans="2:23" ht="32.4" customHeight="1" x14ac:dyDescent="0.3">
      <c r="O118" s="109"/>
    </row>
    <row r="119" spans="2:23" ht="32.4" customHeight="1" x14ac:dyDescent="0.3">
      <c r="O119" s="109"/>
    </row>
    <row r="120" spans="2:23" ht="32.4" customHeight="1" x14ac:dyDescent="0.3">
      <c r="O120" s="109"/>
    </row>
    <row r="121" spans="2:23" ht="32.4" customHeight="1" x14ac:dyDescent="0.3">
      <c r="O121" s="109"/>
    </row>
    <row r="122" spans="2:23" ht="32.4" customHeight="1" x14ac:dyDescent="0.3">
      <c r="O122" s="109"/>
    </row>
    <row r="123" spans="2:23" ht="32.4" customHeight="1" x14ac:dyDescent="0.3">
      <c r="O123" s="109"/>
    </row>
    <row r="124" spans="2:23" ht="32.4" customHeight="1" x14ac:dyDescent="0.3">
      <c r="O124" s="109"/>
    </row>
    <row r="125" spans="2:23" ht="32.4" customHeight="1" x14ac:dyDescent="0.3">
      <c r="O125" s="109"/>
    </row>
    <row r="126" spans="2:23" ht="32.4" customHeight="1" x14ac:dyDescent="0.3">
      <c r="O126" s="109"/>
    </row>
    <row r="127" spans="2:23" ht="32.4" customHeight="1" x14ac:dyDescent="0.3">
      <c r="O127" s="109"/>
    </row>
    <row r="128" spans="2:23" ht="32.4" customHeight="1" x14ac:dyDescent="0.3">
      <c r="O128" s="109"/>
    </row>
    <row r="129" spans="15:15" ht="32.4" customHeight="1" x14ac:dyDescent="0.3">
      <c r="O129" s="109"/>
    </row>
    <row r="130" spans="15:15" ht="32.4" customHeight="1" x14ac:dyDescent="0.3">
      <c r="O130" s="109"/>
    </row>
    <row r="131" spans="15:15" ht="32.4" customHeight="1" x14ac:dyDescent="0.3">
      <c r="O131" s="109"/>
    </row>
    <row r="132" spans="15:15" ht="32.4" customHeight="1" x14ac:dyDescent="0.3">
      <c r="O132" s="109"/>
    </row>
    <row r="133" spans="15:15" ht="32.4" customHeight="1" x14ac:dyDescent="0.3">
      <c r="O133" s="109"/>
    </row>
    <row r="134" spans="15:15" ht="32.4" customHeight="1" x14ac:dyDescent="0.3">
      <c r="O134" s="109"/>
    </row>
    <row r="135" spans="15:15" ht="32.4" customHeight="1" x14ac:dyDescent="0.3">
      <c r="O135" s="109"/>
    </row>
    <row r="136" spans="15:15" ht="32.4" customHeight="1" x14ac:dyDescent="0.3">
      <c r="O136" s="109"/>
    </row>
    <row r="137" spans="15:15" ht="32.4" customHeight="1" x14ac:dyDescent="0.3">
      <c r="O137" s="109"/>
    </row>
    <row r="138" spans="15:15" ht="32.4" customHeight="1" x14ac:dyDescent="0.3">
      <c r="O138" s="109"/>
    </row>
    <row r="139" spans="15:15" ht="32.4" customHeight="1" x14ac:dyDescent="0.3">
      <c r="O139" s="109"/>
    </row>
    <row r="140" spans="15:15" ht="32.4" customHeight="1" x14ac:dyDescent="0.3">
      <c r="O140" s="109"/>
    </row>
    <row r="141" spans="15:15" ht="32.4" customHeight="1" x14ac:dyDescent="0.3">
      <c r="O141" s="109"/>
    </row>
    <row r="142" spans="15:15" ht="32.4" customHeight="1" x14ac:dyDescent="0.3">
      <c r="O142" s="109"/>
    </row>
    <row r="143" spans="15:15" ht="32.4" customHeight="1" x14ac:dyDescent="0.3">
      <c r="O143" s="109"/>
    </row>
    <row r="144" spans="15:15" ht="32.4" customHeight="1" x14ac:dyDescent="0.3">
      <c r="O144" s="109"/>
    </row>
    <row r="145" spans="15:15" ht="32.4" customHeight="1" x14ac:dyDescent="0.3">
      <c r="O145" s="109"/>
    </row>
    <row r="146" spans="15:15" ht="32.4" customHeight="1" x14ac:dyDescent="0.3">
      <c r="O146" s="109"/>
    </row>
    <row r="147" spans="15:15" ht="32.4" customHeight="1" x14ac:dyDescent="0.3">
      <c r="O147" s="109"/>
    </row>
    <row r="148" spans="15:15" ht="32.4" customHeight="1" x14ac:dyDescent="0.3">
      <c r="O148" s="109"/>
    </row>
    <row r="149" spans="15:15" ht="32.4" customHeight="1" x14ac:dyDescent="0.3">
      <c r="O149" s="109"/>
    </row>
    <row r="150" spans="15:15" ht="32.4" customHeight="1" x14ac:dyDescent="0.3">
      <c r="O150" s="109"/>
    </row>
    <row r="151" spans="15:15" ht="32.4" customHeight="1" x14ac:dyDescent="0.3">
      <c r="O151" s="109"/>
    </row>
    <row r="152" spans="15:15" ht="32.4" customHeight="1" x14ac:dyDescent="0.3">
      <c r="O152" s="109"/>
    </row>
    <row r="153" spans="15:15" ht="32.4" customHeight="1" x14ac:dyDescent="0.3">
      <c r="O153" s="109"/>
    </row>
    <row r="154" spans="15:15" ht="32.4" customHeight="1" x14ac:dyDescent="0.3">
      <c r="O154" s="109"/>
    </row>
    <row r="155" spans="15:15" ht="32.4" customHeight="1" x14ac:dyDescent="0.3">
      <c r="O155" s="109"/>
    </row>
    <row r="156" spans="15:15" ht="32.4" customHeight="1" x14ac:dyDescent="0.3">
      <c r="O156" s="109"/>
    </row>
    <row r="157" spans="15:15" ht="32.4" customHeight="1" x14ac:dyDescent="0.3">
      <c r="O157" s="109"/>
    </row>
    <row r="158" spans="15:15" ht="32.4" customHeight="1" x14ac:dyDescent="0.3">
      <c r="O158" s="109"/>
    </row>
    <row r="159" spans="15:15" ht="32.4" customHeight="1" x14ac:dyDescent="0.3">
      <c r="O159" s="109"/>
    </row>
    <row r="160" spans="15:15" ht="32.4" customHeight="1" x14ac:dyDescent="0.3">
      <c r="O160" s="109"/>
    </row>
    <row r="161" spans="15:15" ht="32.4" customHeight="1" x14ac:dyDescent="0.3">
      <c r="O161" s="109"/>
    </row>
    <row r="162" spans="15:15" ht="32.4" customHeight="1" x14ac:dyDescent="0.3">
      <c r="O162" s="109"/>
    </row>
    <row r="163" spans="15:15" ht="32.4" customHeight="1" x14ac:dyDescent="0.3">
      <c r="O163" s="109"/>
    </row>
    <row r="164" spans="15:15" ht="32.4" customHeight="1" x14ac:dyDescent="0.3">
      <c r="O164" s="109"/>
    </row>
    <row r="165" spans="15:15" ht="32.4" customHeight="1" x14ac:dyDescent="0.3">
      <c r="O165" s="109"/>
    </row>
  </sheetData>
  <sheetProtection algorithmName="SHA-512" hashValue="9Pi5lAST5a9Rl3LEEiwArcOQ666JKNAs+QJUJ3/CZXiDnjfmHjXXpMhc50lB6kkWkKw8Zr6DZjuXJD/3EJyb9A==" saltValue="PVOEy2P2T4TerluCJsAqgQ==" spinCount="100000" sheet="1" objects="1" scenarios="1"/>
  <mergeCells count="15">
    <mergeCell ref="B5:G5"/>
    <mergeCell ref="U23:U24"/>
    <mergeCell ref="B10:C10"/>
    <mergeCell ref="B11:B78"/>
    <mergeCell ref="B109:B116"/>
    <mergeCell ref="C11:C30"/>
    <mergeCell ref="C31:C38"/>
    <mergeCell ref="C39:C58"/>
    <mergeCell ref="C59:C68"/>
    <mergeCell ref="C69:C78"/>
    <mergeCell ref="C109:C116"/>
    <mergeCell ref="C79:C84"/>
    <mergeCell ref="C85:C100"/>
    <mergeCell ref="C101:C108"/>
    <mergeCell ref="B79:B108"/>
  </mergeCells>
  <phoneticPr fontId="22" type="noConversion"/>
  <conditionalFormatting sqref="D10">
    <cfRule type="colorScale" priority="8">
      <colorScale>
        <cfvo type="min"/>
        <cfvo type="max"/>
        <color rgb="FFFCFCFF"/>
        <color rgb="FF63BE7B"/>
      </colorScale>
    </cfRule>
  </conditionalFormatting>
  <hyperlinks>
    <hyperlink ref="E113" location="'630.1.4.1'!A1" display="630.1.4.1" xr:uid="{8B46DA59-2173-456C-BBD7-1ABEBD6AF4B0}"/>
  </hyperlinks>
  <pageMargins left="0.7" right="0.7" top="0.75" bottom="0.75" header="0.3" footer="0.3"/>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ED8EA-C0DC-4CE4-85DC-E4128A45426B}">
  <dimension ref="B1:I39"/>
  <sheetViews>
    <sheetView showGridLines="0" workbookViewId="0"/>
  </sheetViews>
  <sheetFormatPr baseColWidth="10" defaultRowHeight="14.4" x14ac:dyDescent="0.3"/>
  <cols>
    <col min="1" max="1" width="5.77734375" style="105" customWidth="1"/>
    <col min="2" max="2" width="23.21875" style="219" customWidth="1"/>
    <col min="3" max="3" width="18.21875" style="219" customWidth="1"/>
    <col min="4" max="5" width="29.21875" style="219" customWidth="1"/>
    <col min="6" max="6" width="23.33203125" style="219" customWidth="1"/>
    <col min="7" max="7" width="21.109375" style="105" customWidth="1"/>
    <col min="8" max="8" width="23.21875" style="105" customWidth="1"/>
    <col min="9" max="9" width="20.6640625" style="105" customWidth="1"/>
    <col min="10" max="28" width="19.77734375" style="105" customWidth="1"/>
    <col min="29" max="16384" width="11.5546875" style="105"/>
  </cols>
  <sheetData>
    <row r="1" spans="2:9" ht="21" customHeight="1" x14ac:dyDescent="0.3"/>
    <row r="2" spans="2:9" ht="21" customHeight="1" x14ac:dyDescent="0.3"/>
    <row r="3" spans="2:9" ht="21" customHeight="1" x14ac:dyDescent="0.3"/>
    <row r="4" spans="2:9" ht="21" customHeight="1" x14ac:dyDescent="0.3"/>
    <row r="5" spans="2:9" ht="22.2" customHeight="1" thickBot="1" x14ac:dyDescent="0.45">
      <c r="B5" s="307" t="s">
        <v>14186</v>
      </c>
      <c r="C5" s="337"/>
      <c r="D5" s="337"/>
      <c r="E5" s="337"/>
      <c r="F5" s="337"/>
      <c r="G5" s="338"/>
      <c r="H5" s="338"/>
      <c r="I5" s="338"/>
    </row>
    <row r="6" spans="2:9" ht="14.4" customHeight="1" x14ac:dyDescent="0.3"/>
    <row r="7" spans="2:9" x14ac:dyDescent="0.3">
      <c r="B7" s="434" t="s">
        <v>14184</v>
      </c>
      <c r="C7" s="434"/>
      <c r="D7" s="434"/>
      <c r="E7" s="434"/>
      <c r="F7" s="434"/>
      <c r="G7" s="434"/>
      <c r="H7" s="434"/>
      <c r="I7" s="434"/>
    </row>
    <row r="9" spans="2:9" ht="25.8" customHeight="1" x14ac:dyDescent="0.3">
      <c r="B9" s="234" t="s">
        <v>14074</v>
      </c>
      <c r="C9" s="234" t="s">
        <v>863</v>
      </c>
      <c r="D9" s="234" t="s">
        <v>864</v>
      </c>
      <c r="E9" s="234" t="s">
        <v>169</v>
      </c>
      <c r="F9" s="234" t="s">
        <v>868</v>
      </c>
      <c r="G9" s="195" t="s">
        <v>874</v>
      </c>
      <c r="H9" s="195" t="s">
        <v>14072</v>
      </c>
      <c r="I9" s="235" t="s">
        <v>14146</v>
      </c>
    </row>
    <row r="10" spans="2:9" x14ac:dyDescent="0.3">
      <c r="B10" s="221">
        <f>SMALL(Tabla14[DISTANCIA (Km)],1)</f>
        <v>9.0242211482419368</v>
      </c>
      <c r="C10" s="355">
        <f>VLOOKUP(Tabla6[[#This Row],[DISTANCIA (km)]],Tabla14[#All],2,FALSE)</f>
        <v>7.0129999999999999</v>
      </c>
      <c r="D10" s="355">
        <f>VLOOKUP(Tabla6[[#This Row],[DISTANCIA (km)]],Tabla14[#All],3,FALSE)</f>
        <v>-72.995000000000005</v>
      </c>
      <c r="E10" s="222" t="str">
        <f>VLOOKUP(Tabla6[[#This Row],[DISTANCIA (km)]],Tabla14[#All],8,FALSE)</f>
        <v>SANTANDER</v>
      </c>
      <c r="F10" s="222" t="str">
        <f>VLOOKUP(Tabla6[[#This Row],[DISTANCIA (km)]],Tabla14[#All],7,FALSE)</f>
        <v>PIEDECUESTA</v>
      </c>
      <c r="G10" s="188" t="str">
        <f>VLOOKUP(Tabla6[[#This Row],[DISTANCIA (km)]],Tabla14[#All],13,FALSE)</f>
        <v>ARENAS, MINERALES DE ORO Y SUS CONCENTRADOS, MINERALES DE PLATA Y SUS CONCENTRADOS, MINERALES DE PLATINO (INCLUYE PLATINO, PALADIO, RUTENIO, RODIO, OSMIO) Y SUS CONCENTRADOS</v>
      </c>
      <c r="H10" s="189" cm="1">
        <f t="array" ref="H10">INDEX(Tabla10[[#All],[Departamento]:[Precio ($ COP)]],MATCH(Departamento1&amp;$B$27&amp;'DATOS DISEÑO'!$C$10,Tabla10[[#All],[Departamento]]&amp;Tabla10[[#All],[Código]]&amp;Tabla10[[#All],[Provincia]],0),7)</f>
        <v>2698.0548713157227</v>
      </c>
      <c r="I10" s="189">
        <f>Tabla6[[#This Row],[DISTANCIA (km)]]*Tabla6[[#This Row],[TARIFA ($/km)]]*1.03385769230769</f>
        <v>25172.205633557231</v>
      </c>
    </row>
    <row r="11" spans="2:9" x14ac:dyDescent="0.3">
      <c r="B11" s="221">
        <f>SMALL(Tabla14[DISTANCIA (Km)],2)</f>
        <v>9.8796854265525909</v>
      </c>
      <c r="C11" s="356">
        <f>VLOOKUP(Tabla6[[#This Row],[DISTANCIA (km)]],Tabla14[#All],2,FALSE)</f>
        <v>7.1825000000000001</v>
      </c>
      <c r="D11" s="356">
        <f>VLOOKUP(Tabla6[[#This Row],[DISTANCIA (km)]],Tabla14[#All],3,FALSE)</f>
        <v>-72.991</v>
      </c>
      <c r="E11" s="222" t="str">
        <f>VLOOKUP(Tabla6[[#This Row],[DISTANCIA (km)]],Tabla14[#All],8,FALSE)</f>
        <v>SANTANDER</v>
      </c>
      <c r="F11" s="222" t="str">
        <f>VLOOKUP(Tabla6[[#This Row],[DISTANCIA (km)]],Tabla14[#All],7,FALSE)</f>
        <v>TONA</v>
      </c>
      <c r="G11" s="188" t="str">
        <f>VLOOKUP(Tabla6[[#This Row],[DISTANCIA (km)]],Tabla14[#All],13,FALSE)</f>
        <v>GRAVAS (DE RIO)</v>
      </c>
      <c r="H11" s="189" cm="1">
        <f t="array" ref="H11">INDEX(Tabla10[[#All],[Departamento]:[Precio ($ COP)]],MATCH(Departamento1&amp;$B$27&amp;'DATOS DISEÑO'!$C$10,Tabla10[[#All],[Departamento]]&amp;Tabla10[[#All],[Código]]&amp;Tabla10[[#All],[Provincia]],0),7)</f>
        <v>2698.0548713157227</v>
      </c>
      <c r="I11" s="189">
        <f>Tabla6[[#This Row],[DISTANCIA (km)]]*Tabla6[[#This Row],[TARIFA ($/km)]]*1.03385769230769</f>
        <v>27558.44178314379</v>
      </c>
    </row>
    <row r="12" spans="2:9" x14ac:dyDescent="0.3">
      <c r="B12" s="221">
        <f>SMALL(Tabla14[DISTANCIA (Km)],3)</f>
        <v>11.318615373843555</v>
      </c>
      <c r="C12" s="356">
        <f>VLOOKUP(Tabla6[[#This Row],[DISTANCIA (km)]],Tabla14[#All],2,FALSE)</f>
        <v>7.0102900000000004</v>
      </c>
      <c r="D12" s="356">
        <f>VLOOKUP(Tabla6[[#This Row],[DISTANCIA (km)]],Tabla14[#All],3,FALSE)</f>
        <v>-73.057680000000005</v>
      </c>
      <c r="E12" s="222" t="str">
        <f>VLOOKUP(Tabla6[[#This Row],[DISTANCIA (km)]],Tabla14[#All],8,FALSE)</f>
        <v>SANTANDER</v>
      </c>
      <c r="F12" s="222" t="str">
        <f>VLOOKUP(Tabla6[[#This Row],[DISTANCIA (km)]],Tabla14[#All],7,FALSE)</f>
        <v>PIEDECUESTA</v>
      </c>
      <c r="G12" s="188" t="str">
        <f>VLOOKUP(Tabla6[[#This Row],[DISTANCIA (km)]],Tabla14[#All],13,FALSE)</f>
        <v>ARENAS, GRAVAS</v>
      </c>
      <c r="H12" s="189" cm="1">
        <f t="array" ref="H12">INDEX(Tabla10[[#All],[Departamento]:[Precio ($ COP)]],MATCH(Departamento1&amp;$B$27&amp;'DATOS DISEÑO'!$C$10,Tabla10[[#All],[Departamento]]&amp;Tabla10[[#All],[Código]]&amp;Tabla10[[#All],[Provincia]],0),7)</f>
        <v>2698.0548713157227</v>
      </c>
      <c r="I12" s="189">
        <f>Tabla6[[#This Row],[DISTANCIA (km)]]*Tabla6[[#This Row],[TARIFA ($/km)]]*1.03385769230769</f>
        <v>31572.199860487475</v>
      </c>
    </row>
    <row r="13" spans="2:9" x14ac:dyDescent="0.3">
      <c r="B13" s="221">
        <f>SMALL(Tabla14[DISTANCIA (Km)],4)</f>
        <v>11.49641382014455</v>
      </c>
      <c r="C13" s="356">
        <f>VLOOKUP(Tabla6[[#This Row],[DISTANCIA (km)]],Tabla14[#All],2,FALSE)</f>
        <v>7.1602499999999996</v>
      </c>
      <c r="D13" s="356">
        <f>VLOOKUP(Tabla6[[#This Row],[DISTANCIA (km)]],Tabla14[#All],3,FALSE)</f>
        <v>-73.079409999999996</v>
      </c>
      <c r="E13" s="222" t="str">
        <f>VLOOKUP(Tabla6[[#This Row],[DISTANCIA (km)]],Tabla14[#All],8,FALSE)</f>
        <v>SANTANDER</v>
      </c>
      <c r="F13" s="222" t="str">
        <f>VLOOKUP(Tabla6[[#This Row],[DISTANCIA (km)]],Tabla14[#All],7,FALSE)</f>
        <v>BUCARAMANGA</v>
      </c>
      <c r="G13" s="188" t="str">
        <f>VLOOKUP(Tabla6[[#This Row],[DISTANCIA (km)]],Tabla14[#All],13,FALSE)</f>
        <v>ARENAS ARCILLOSAS, ARENAS FELDESPÁTICAS, ARENAS INDUSTRIALES, ARENAS SILICEAS, GRAVAS, RECEBO</v>
      </c>
      <c r="H13" s="189" cm="1">
        <f t="array" ref="H13">INDEX(Tabla10[[#All],[Departamento]:[Precio ($ COP)]],MATCH(Departamento1&amp;$B$27&amp;'DATOS DISEÑO'!$C$10,Tabla10[[#All],[Departamento]]&amp;Tabla10[[#All],[Código]]&amp;Tabla10[[#All],[Provincia]],0),7)</f>
        <v>2698.0548713157227</v>
      </c>
      <c r="I13" s="189">
        <f>Tabla6[[#This Row],[DISTANCIA (km)]]*Tabla6[[#This Row],[TARIFA ($/km)]]*1.03385769230769</f>
        <v>32068.151697005527</v>
      </c>
    </row>
    <row r="14" spans="2:9" x14ac:dyDescent="0.3">
      <c r="B14" s="221">
        <f>SMALL(Tabla14[DISTANCIA (Km)],5)</f>
        <v>12.438088571420627</v>
      </c>
      <c r="C14" s="357">
        <f>VLOOKUP(Tabla6[[#This Row],[DISTANCIA (km)]],Tabla14[#All],2,FALSE)</f>
        <v>6.9901099999999996</v>
      </c>
      <c r="D14" s="357">
        <f>VLOOKUP(Tabla6[[#This Row],[DISTANCIA (km)]],Tabla14[#All],3,FALSE)</f>
        <v>-73.041060000000002</v>
      </c>
      <c r="E14" s="223" t="str">
        <f>VLOOKUP(Tabla6[[#This Row],[DISTANCIA (km)]],Tabla14[#All],8,FALSE)</f>
        <v>SANTANDER</v>
      </c>
      <c r="F14" s="223" t="str">
        <f>VLOOKUP(Tabla6[[#This Row],[DISTANCIA (km)]],Tabla14[#All],7,FALSE)</f>
        <v>PIEDECUESTA</v>
      </c>
      <c r="G14" s="190" t="str">
        <f>VLOOKUP(Tabla6[[#This Row],[DISTANCIA (km)]],Tabla14[#All],13,FALSE)</f>
        <v>ARENAS, ARENISCAS, ASFALTO NATURAL, BASALTO, DIABASA, GRAVAS, RECEBO, ROCA O PIEDRA CALIZA, ROCAS DE ORIGEN VOLCÁNICO, PUZOLANA, BASALTO</v>
      </c>
      <c r="H14" s="189" cm="1">
        <f t="array" ref="H14">INDEX(Tabla10[[#All],[Departamento]:[Precio ($ COP)]],MATCH(Departamento1&amp;$B$27&amp;'DATOS DISEÑO'!$C$10,Tabla10[[#All],[Departamento]]&amp;Tabla10[[#All],[Código]]&amp;Tabla10[[#All],[Provincia]],0),7)</f>
        <v>2698.0548713157227</v>
      </c>
      <c r="I14" s="189">
        <f>Tabla6[[#This Row],[DISTANCIA (km)]]*Tabla6[[#This Row],[TARIFA ($/km)]]*1.03385769230769</f>
        <v>34694.863752224635</v>
      </c>
    </row>
    <row r="15" spans="2:9" x14ac:dyDescent="0.3">
      <c r="B15" s="224"/>
      <c r="C15" s="225"/>
      <c r="D15" s="225"/>
      <c r="E15" s="226"/>
      <c r="F15" s="226"/>
      <c r="G15" s="191"/>
      <c r="H15" s="192"/>
      <c r="I15" s="192"/>
    </row>
    <row r="16" spans="2:9" x14ac:dyDescent="0.3">
      <c r="B16" s="434" t="s">
        <v>14185</v>
      </c>
      <c r="C16" s="434"/>
      <c r="D16" s="434"/>
      <c r="E16" s="434"/>
      <c r="F16" s="434"/>
      <c r="G16" s="434"/>
      <c r="H16" s="434"/>
      <c r="I16" s="434"/>
    </row>
    <row r="17" spans="2:9" ht="12" customHeight="1" x14ac:dyDescent="0.3"/>
    <row r="18" spans="2:9" s="152" customFormat="1" ht="30" customHeight="1" x14ac:dyDescent="0.3">
      <c r="B18" s="231" t="s">
        <v>14076</v>
      </c>
      <c r="C18" s="231" t="s">
        <v>122</v>
      </c>
      <c r="D18" s="437" t="s">
        <v>14079</v>
      </c>
      <c r="E18" s="437"/>
      <c r="F18" s="232" t="s">
        <v>425</v>
      </c>
      <c r="G18" s="232" t="s">
        <v>14077</v>
      </c>
      <c r="H18" s="209" t="s">
        <v>14078</v>
      </c>
      <c r="I18" s="209" t="s">
        <v>14153</v>
      </c>
    </row>
    <row r="19" spans="2:9" s="152" customFormat="1" ht="25.8" customHeight="1" x14ac:dyDescent="0.3">
      <c r="B19" s="435" t="s">
        <v>844</v>
      </c>
      <c r="C19" s="130">
        <v>1</v>
      </c>
      <c r="D19" s="433" t="s">
        <v>14152</v>
      </c>
      <c r="E19" s="433"/>
      <c r="F19" s="233" t="e">
        <f>'PRESPUESTOS MEJORAMIENTOS'!O15</f>
        <v>#VALUE!</v>
      </c>
      <c r="G19" s="228" t="e">
        <f>F19/'DATOS DISEÑO'!$C$44</f>
        <v>#VALUE!</v>
      </c>
      <c r="H19" s="229">
        <f>MAX(Tabla6[[TARIFA ESTIMADO POR VIAJE ]])</f>
        <v>34694.863752224635</v>
      </c>
      <c r="I19" s="229" t="e">
        <f>G19*H19</f>
        <v>#VALUE!</v>
      </c>
    </row>
    <row r="20" spans="2:9" s="152" customFormat="1" ht="25.8" customHeight="1" x14ac:dyDescent="0.3">
      <c r="B20" s="436"/>
      <c r="C20" s="130">
        <v>2</v>
      </c>
      <c r="D20" s="433" t="s">
        <v>14147</v>
      </c>
      <c r="E20" s="433"/>
      <c r="F20" s="233" t="e">
        <f>'PRESPUESTOS MEJORAMIENTOS'!O34</f>
        <v>#VALUE!</v>
      </c>
      <c r="G20" s="228" t="e">
        <f>F20/'DATOS DISEÑO'!$C$44</f>
        <v>#VALUE!</v>
      </c>
      <c r="H20" s="229">
        <f>MAX(Tabla6[[TARIFA ESTIMADO POR VIAJE ]])</f>
        <v>34694.863752224635</v>
      </c>
      <c r="I20" s="229" t="e">
        <f t="shared" ref="I20:I25" si="0">G20*H20</f>
        <v>#VALUE!</v>
      </c>
    </row>
    <row r="21" spans="2:9" s="152" customFormat="1" ht="25.8" customHeight="1" x14ac:dyDescent="0.3">
      <c r="B21" s="436"/>
      <c r="C21" s="130">
        <v>3</v>
      </c>
      <c r="D21" s="433" t="s">
        <v>14148</v>
      </c>
      <c r="E21" s="433"/>
      <c r="F21" s="233" t="e">
        <f>'PRESPUESTOS MEJORAMIENTOS'!O42+'PRESPUESTOS MEJORAMIENTOS'!O43</f>
        <v>#VALUE!</v>
      </c>
      <c r="G21" s="228" t="e">
        <f>F21/'DATOS DISEÑO'!$C$44</f>
        <v>#VALUE!</v>
      </c>
      <c r="H21" s="229">
        <f>MAX(Tabla6[[TARIFA ESTIMADO POR VIAJE ]])</f>
        <v>34694.863752224635</v>
      </c>
      <c r="I21" s="229" t="e">
        <f t="shared" si="0"/>
        <v>#VALUE!</v>
      </c>
    </row>
    <row r="22" spans="2:9" s="152" customFormat="1" ht="25.8" customHeight="1" x14ac:dyDescent="0.3">
      <c r="B22" s="436"/>
      <c r="C22" s="130">
        <v>4</v>
      </c>
      <c r="D22" s="433" t="s">
        <v>14149</v>
      </c>
      <c r="E22" s="433"/>
      <c r="F22" s="233">
        <f>'PRESPUESTOS MEJORAMIENTOS'!O63</f>
        <v>900</v>
      </c>
      <c r="G22" s="228">
        <f>F22/'DATOS DISEÑO'!$C$44</f>
        <v>128.57142857142858</v>
      </c>
      <c r="H22" s="229">
        <f>MAX(Tabla6[[TARIFA ESTIMADO POR VIAJE ]])</f>
        <v>34694.863752224635</v>
      </c>
      <c r="I22" s="229">
        <f t="shared" si="0"/>
        <v>4460768.1967145968</v>
      </c>
    </row>
    <row r="23" spans="2:9" s="152" customFormat="1" ht="25.8" customHeight="1" x14ac:dyDescent="0.3">
      <c r="B23" s="436"/>
      <c r="C23" s="130">
        <v>5</v>
      </c>
      <c r="D23" s="433" t="s">
        <v>14150</v>
      </c>
      <c r="E23" s="433"/>
      <c r="F23" s="233" t="e">
        <f>'PRESPUESTOS MEJORAMIENTOS'!O72</f>
        <v>#VALUE!</v>
      </c>
      <c r="G23" s="228" t="e">
        <f>F23/'DATOS DISEÑO'!$C$44</f>
        <v>#VALUE!</v>
      </c>
      <c r="H23" s="229">
        <f>MAX(Tabla6[[TARIFA ESTIMADO POR VIAJE ]])</f>
        <v>34694.863752224635</v>
      </c>
      <c r="I23" s="229" t="e">
        <f t="shared" si="0"/>
        <v>#VALUE!</v>
      </c>
    </row>
    <row r="24" spans="2:9" s="152" customFormat="1" ht="25.8" customHeight="1" x14ac:dyDescent="0.3">
      <c r="B24" s="227" t="s">
        <v>856</v>
      </c>
      <c r="C24" s="130">
        <v>7</v>
      </c>
      <c r="D24" s="433" t="s">
        <v>14151</v>
      </c>
      <c r="E24" s="433"/>
      <c r="F24" s="233">
        <f>'PRESPUESTOS MEJORAMIENTOS'!O88</f>
        <v>450</v>
      </c>
      <c r="G24" s="228">
        <f>F24/'DATOS DISEÑO'!$C$44</f>
        <v>64.285714285714292</v>
      </c>
      <c r="H24" s="229">
        <f>MAX(Tabla6[[TARIFA ESTIMADO POR VIAJE ]])</f>
        <v>34694.863752224635</v>
      </c>
      <c r="I24" s="229">
        <f t="shared" si="0"/>
        <v>2230384.0983572984</v>
      </c>
    </row>
    <row r="25" spans="2:9" s="152" customFormat="1" ht="25.8" customHeight="1" x14ac:dyDescent="0.3">
      <c r="B25" s="230" t="s">
        <v>135</v>
      </c>
      <c r="C25" s="130">
        <v>23</v>
      </c>
      <c r="D25" s="433" t="s">
        <v>14142</v>
      </c>
      <c r="E25" s="433"/>
      <c r="F25" s="233">
        <f>'PRESPUESTOS MEJORAMIENTOS'!O111</f>
        <v>405</v>
      </c>
      <c r="G25" s="228">
        <f>F25/'DATOS DISEÑO'!$C$44</f>
        <v>57.857142857142854</v>
      </c>
      <c r="H25" s="229">
        <f>MAX(Tabla6[[TARIFA ESTIMADO POR VIAJE ]])</f>
        <v>34694.863752224635</v>
      </c>
      <c r="I25" s="229">
        <f t="shared" si="0"/>
        <v>2007345.6885215682</v>
      </c>
    </row>
    <row r="27" spans="2:9" x14ac:dyDescent="0.3">
      <c r="B27" s="253" t="s">
        <v>11</v>
      </c>
    </row>
    <row r="35" spans="4:5" x14ac:dyDescent="0.3">
      <c r="D35" s="354">
        <v>7.0129999999999999</v>
      </c>
      <c r="E35" s="354">
        <v>-72.995000000000005</v>
      </c>
    </row>
    <row r="36" spans="4:5" x14ac:dyDescent="0.3">
      <c r="D36" s="354">
        <v>7.1825000000000001</v>
      </c>
      <c r="E36" s="354">
        <v>-72.991</v>
      </c>
    </row>
    <row r="37" spans="4:5" x14ac:dyDescent="0.3">
      <c r="D37" s="354">
        <v>7.0102900000000004</v>
      </c>
      <c r="E37" s="354">
        <v>-73.057680000000005</v>
      </c>
    </row>
    <row r="38" spans="4:5" x14ac:dyDescent="0.3">
      <c r="D38" s="354">
        <v>7.1602499999999996</v>
      </c>
      <c r="E38" s="354">
        <v>-73.079409999999996</v>
      </c>
    </row>
    <row r="39" spans="4:5" x14ac:dyDescent="0.3">
      <c r="D39" s="354">
        <v>6.9901099999999996</v>
      </c>
      <c r="E39" s="354">
        <v>-73.041060000000002</v>
      </c>
    </row>
  </sheetData>
  <sheetProtection algorithmName="SHA-512" hashValue="nCkh5dsU6RhDkDhd8ULEY+POdiuvZLMUaFtOEAPGz5WJWtzLH6NgsJUsjXXEOLOE/vr7iDMlt9BQvhUwQ+n99Q==" saltValue="xRdvjLjXnUPvcPbxb2hKZQ==" spinCount="100000" sheet="1" objects="1" scenarios="1"/>
  <mergeCells count="11">
    <mergeCell ref="D24:E24"/>
    <mergeCell ref="D25:E25"/>
    <mergeCell ref="B16:I16"/>
    <mergeCell ref="B19:B23"/>
    <mergeCell ref="B7:I7"/>
    <mergeCell ref="D18:E18"/>
    <mergeCell ref="D19:E19"/>
    <mergeCell ref="D20:E20"/>
    <mergeCell ref="D21:E21"/>
    <mergeCell ref="D22:E22"/>
    <mergeCell ref="D23:E23"/>
  </mergeCells>
  <pageMargins left="0.7" right="0.7" top="0.75" bottom="0.75" header="0.3" footer="0.3"/>
  <pageSetup orientation="portrait" horizontalDpi="1200" verticalDpi="1200"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3ABC5-3EFE-4CCE-8488-620FE7FA8FEB}">
  <dimension ref="A1:U285"/>
  <sheetViews>
    <sheetView showGridLines="0" zoomScaleNormal="100" workbookViewId="0"/>
  </sheetViews>
  <sheetFormatPr baseColWidth="10" defaultRowHeight="14.4" x14ac:dyDescent="0.3"/>
  <cols>
    <col min="1" max="1" width="5.77734375" style="105" customWidth="1"/>
    <col min="2" max="2" width="22.88671875" style="105" customWidth="1"/>
    <col min="3" max="3" width="22.44140625" style="155" customWidth="1"/>
    <col min="4" max="12" width="22.77734375" style="106" customWidth="1"/>
    <col min="13" max="13" width="23.88671875" style="105" bestFit="1" customWidth="1"/>
    <col min="14" max="16384" width="11.5546875" style="105"/>
  </cols>
  <sheetData>
    <row r="1" spans="2:12" ht="21" customHeight="1" x14ac:dyDescent="0.3"/>
    <row r="2" spans="2:12" ht="21" customHeight="1" x14ac:dyDescent="0.3"/>
    <row r="3" spans="2:12" ht="21" customHeight="1" x14ac:dyDescent="0.3"/>
    <row r="4" spans="2:12" ht="21" customHeight="1" x14ac:dyDescent="0.4">
      <c r="B4" s="342"/>
      <c r="C4" s="342"/>
      <c r="D4" s="342"/>
      <c r="E4" s="342"/>
      <c r="F4" s="342"/>
      <c r="G4" s="342"/>
      <c r="H4" s="342"/>
      <c r="I4" s="342"/>
      <c r="J4" s="342"/>
      <c r="K4" s="342"/>
      <c r="L4" s="342"/>
    </row>
    <row r="5" spans="2:12" ht="21.6" thickBot="1" x14ac:dyDescent="0.45">
      <c r="B5" s="414" t="s">
        <v>14095</v>
      </c>
      <c r="C5" s="414"/>
      <c r="D5" s="414"/>
      <c r="E5" s="414"/>
      <c r="F5" s="414"/>
      <c r="G5" s="414"/>
      <c r="H5" s="414"/>
      <c r="I5" s="414"/>
      <c r="J5" s="414"/>
      <c r="K5" s="414"/>
      <c r="L5" s="414"/>
    </row>
    <row r="6" spans="2:12" x14ac:dyDescent="0.3">
      <c r="B6" s="261"/>
      <c r="C6" s="261"/>
      <c r="D6" s="261"/>
      <c r="E6" s="261"/>
      <c r="F6" s="261"/>
      <c r="G6" s="261"/>
      <c r="H6" s="261"/>
      <c r="I6" s="261"/>
      <c r="J6" s="261"/>
      <c r="K6" s="261"/>
      <c r="L6" s="261"/>
    </row>
    <row r="7" spans="2:12" x14ac:dyDescent="0.3">
      <c r="B7" s="155" t="s">
        <v>14166</v>
      </c>
      <c r="C7" s="261"/>
      <c r="D7" s="261"/>
      <c r="E7" s="261"/>
      <c r="F7" s="261"/>
      <c r="G7" s="261"/>
      <c r="H7" s="261"/>
      <c r="I7" s="261"/>
      <c r="J7" s="261"/>
      <c r="K7" s="261"/>
      <c r="L7" s="261"/>
    </row>
    <row r="8" spans="2:12" x14ac:dyDescent="0.3">
      <c r="B8" s="155"/>
      <c r="C8" s="261"/>
      <c r="D8" s="261"/>
      <c r="E8" s="261"/>
      <c r="F8" s="261"/>
      <c r="G8" s="261"/>
      <c r="H8" s="261"/>
      <c r="I8" s="261"/>
      <c r="J8" s="261"/>
      <c r="K8" s="261"/>
      <c r="L8" s="261"/>
    </row>
    <row r="9" spans="2:12" ht="14.4" customHeight="1" x14ac:dyDescent="0.3">
      <c r="C9" s="262" t="s">
        <v>14161</v>
      </c>
      <c r="D9" s="155" t="s">
        <v>14164</v>
      </c>
      <c r="E9" s="451" t="s">
        <v>14179</v>
      </c>
      <c r="F9" s="451"/>
      <c r="G9" s="451"/>
      <c r="H9" s="451"/>
      <c r="I9" s="451"/>
      <c r="J9" s="261"/>
      <c r="K9" s="261"/>
      <c r="L9" s="261"/>
    </row>
    <row r="10" spans="2:12" ht="14.4" customHeight="1" x14ac:dyDescent="0.3">
      <c r="C10" s="263" t="s">
        <v>14160</v>
      </c>
      <c r="D10" s="155" t="s">
        <v>14165</v>
      </c>
      <c r="E10" s="451"/>
      <c r="F10" s="451"/>
      <c r="G10" s="451"/>
      <c r="H10" s="451"/>
      <c r="I10" s="451"/>
      <c r="J10" s="261"/>
      <c r="K10" s="261"/>
      <c r="L10" s="261"/>
    </row>
    <row r="11" spans="2:12" ht="14.4" customHeight="1" x14ac:dyDescent="0.3">
      <c r="C11" s="264" t="s">
        <v>14119</v>
      </c>
      <c r="D11" s="155" t="s">
        <v>176</v>
      </c>
      <c r="E11" s="451"/>
      <c r="F11" s="451"/>
      <c r="G11" s="451"/>
      <c r="H11" s="451"/>
      <c r="I11" s="451"/>
      <c r="J11" s="261"/>
      <c r="K11" s="261"/>
      <c r="L11" s="261"/>
    </row>
    <row r="12" spans="2:12" ht="14.4" customHeight="1" x14ac:dyDescent="0.3">
      <c r="C12" s="264" t="s">
        <v>14121</v>
      </c>
      <c r="D12" s="155" t="s">
        <v>182</v>
      </c>
      <c r="E12" s="451"/>
      <c r="F12" s="451"/>
      <c r="G12" s="451"/>
      <c r="H12" s="451"/>
      <c r="I12" s="451"/>
      <c r="J12" s="261"/>
      <c r="K12" s="261"/>
      <c r="L12" s="261"/>
    </row>
    <row r="13" spans="2:12" ht="14.4" customHeight="1" x14ac:dyDescent="0.3">
      <c r="B13" s="155"/>
      <c r="C13" s="264" t="s">
        <v>14124</v>
      </c>
      <c r="D13" s="155" t="s">
        <v>191</v>
      </c>
      <c r="E13" s="451"/>
      <c r="F13" s="451"/>
      <c r="G13" s="451"/>
      <c r="H13" s="451"/>
      <c r="I13" s="451"/>
      <c r="J13" s="261"/>
      <c r="K13" s="261"/>
      <c r="L13" s="261"/>
    </row>
    <row r="14" spans="2:12" ht="14.4" customHeight="1" x14ac:dyDescent="0.3">
      <c r="B14" s="155"/>
      <c r="C14" s="264" t="s">
        <v>14129</v>
      </c>
      <c r="D14" s="155" t="s">
        <v>194</v>
      </c>
      <c r="E14" s="451"/>
      <c r="F14" s="451"/>
      <c r="G14" s="451"/>
      <c r="H14" s="451"/>
      <c r="I14" s="451"/>
      <c r="J14" s="261"/>
      <c r="K14" s="261"/>
      <c r="L14" s="261"/>
    </row>
    <row r="15" spans="2:12" ht="14.4" customHeight="1" x14ac:dyDescent="0.3">
      <c r="B15" s="261"/>
      <c r="C15" s="264" t="s">
        <v>14130</v>
      </c>
      <c r="D15" s="155" t="s">
        <v>320</v>
      </c>
      <c r="E15" s="451"/>
      <c r="F15" s="451"/>
      <c r="G15" s="451"/>
      <c r="H15" s="451"/>
      <c r="I15" s="451"/>
      <c r="J15" s="261"/>
      <c r="K15" s="261"/>
      <c r="L15" s="261"/>
    </row>
    <row r="16" spans="2:12" ht="14.4" customHeight="1" x14ac:dyDescent="0.3">
      <c r="B16" s="261"/>
      <c r="C16" s="264" t="s">
        <v>14163</v>
      </c>
      <c r="D16" s="155" t="s">
        <v>316</v>
      </c>
      <c r="E16" s="451"/>
      <c r="F16" s="451"/>
      <c r="G16" s="451"/>
      <c r="H16" s="451"/>
      <c r="I16" s="451"/>
      <c r="J16" s="261"/>
      <c r="K16" s="261"/>
      <c r="L16" s="261"/>
    </row>
    <row r="17" spans="2:12" ht="14.4" customHeight="1" x14ac:dyDescent="0.3">
      <c r="B17" s="450" t="s">
        <v>14127</v>
      </c>
      <c r="C17" s="450"/>
      <c r="D17" s="265">
        <v>4.4999999999999998E-2</v>
      </c>
      <c r="E17" s="451"/>
      <c r="F17" s="451"/>
      <c r="G17" s="451"/>
      <c r="H17" s="451"/>
      <c r="I17" s="451"/>
      <c r="J17" s="261"/>
      <c r="K17" s="261"/>
      <c r="L17" s="261"/>
    </row>
    <row r="18" spans="2:12" x14ac:dyDescent="0.3">
      <c r="B18" s="106"/>
      <c r="C18" s="162"/>
    </row>
    <row r="19" spans="2:12" s="159" customFormat="1" x14ac:dyDescent="0.3">
      <c r="D19" s="446" t="s">
        <v>14080</v>
      </c>
      <c r="E19" s="447"/>
      <c r="F19" s="447"/>
      <c r="G19" s="447"/>
      <c r="H19" s="448"/>
      <c r="I19" s="449" t="s">
        <v>856</v>
      </c>
      <c r="J19" s="449"/>
      <c r="K19" s="449"/>
      <c r="L19" s="266" t="s">
        <v>135</v>
      </c>
    </row>
    <row r="20" spans="2:12" s="159" customFormat="1" ht="43.2" x14ac:dyDescent="0.3">
      <c r="B20" s="195" t="s">
        <v>869</v>
      </c>
      <c r="C20" s="195" t="s">
        <v>419</v>
      </c>
      <c r="D20" s="197" t="s">
        <v>14081</v>
      </c>
      <c r="E20" s="197" t="s">
        <v>14082</v>
      </c>
      <c r="F20" s="197" t="s">
        <v>14083</v>
      </c>
      <c r="G20" s="197" t="s">
        <v>14084</v>
      </c>
      <c r="H20" s="197" t="s">
        <v>14085</v>
      </c>
      <c r="I20" s="198" t="s">
        <v>14086</v>
      </c>
      <c r="J20" s="198" t="s">
        <v>14087</v>
      </c>
      <c r="K20" s="198" t="s">
        <v>14088</v>
      </c>
      <c r="L20" s="199" t="s">
        <v>14094</v>
      </c>
    </row>
    <row r="21" spans="2:12" x14ac:dyDescent="0.3">
      <c r="B21" s="267" t="s">
        <v>702</v>
      </c>
      <c r="C21" s="163" t="s">
        <v>703</v>
      </c>
      <c r="D21" s="164">
        <v>428001320.35914648</v>
      </c>
      <c r="E21" s="164">
        <v>396090473.79993373</v>
      </c>
      <c r="F21" s="164">
        <v>396090473.79993373</v>
      </c>
      <c r="G21" s="164">
        <v>351401208.43730175</v>
      </c>
      <c r="H21" s="164">
        <v>553281765.99487066</v>
      </c>
      <c r="I21" s="164">
        <v>808524879.07026267</v>
      </c>
      <c r="J21" s="164">
        <v>903272597.33589888</v>
      </c>
      <c r="K21" s="164">
        <v>867881198.83875132</v>
      </c>
      <c r="L21" s="164">
        <v>592659901.79690814</v>
      </c>
    </row>
    <row r="22" spans="2:12" x14ac:dyDescent="0.3">
      <c r="B22" s="268" t="s">
        <v>704</v>
      </c>
      <c r="C22" s="165" t="s">
        <v>705</v>
      </c>
      <c r="D22" s="166">
        <v>358840016.69355583</v>
      </c>
      <c r="E22" s="166">
        <v>484259412.64671469</v>
      </c>
      <c r="F22" s="166">
        <v>484259412.64671469</v>
      </c>
      <c r="G22" s="166">
        <v>294187740.30927241</v>
      </c>
      <c r="H22" s="166">
        <v>613823150.11311591</v>
      </c>
      <c r="I22" s="166">
        <v>796742186.8468771</v>
      </c>
      <c r="J22" s="166">
        <v>926542948.95496452</v>
      </c>
      <c r="K22" s="166">
        <v>850334028.14247215</v>
      </c>
      <c r="L22" s="166">
        <v>500120220.75743055</v>
      </c>
    </row>
    <row r="23" spans="2:12" x14ac:dyDescent="0.3">
      <c r="B23" s="269" t="s">
        <v>704</v>
      </c>
      <c r="C23" s="165" t="s">
        <v>706</v>
      </c>
      <c r="D23" s="167">
        <v>352433809.77165377</v>
      </c>
      <c r="E23" s="167">
        <v>361571195.2963106</v>
      </c>
      <c r="F23" s="167">
        <v>361571195.2963106</v>
      </c>
      <c r="G23" s="167">
        <v>283114083.63101834</v>
      </c>
      <c r="H23" s="167">
        <v>453189230.57120115</v>
      </c>
      <c r="I23" s="167">
        <v>794660246.67699039</v>
      </c>
      <c r="J23" s="167">
        <v>884092383.64874196</v>
      </c>
      <c r="K23" s="167">
        <v>806437616.08450723</v>
      </c>
      <c r="L23" s="167">
        <v>442361179.3699469</v>
      </c>
    </row>
    <row r="24" spans="2:12" x14ac:dyDescent="0.3">
      <c r="B24" s="269" t="s">
        <v>704</v>
      </c>
      <c r="C24" s="165" t="s">
        <v>707</v>
      </c>
      <c r="D24" s="167">
        <v>359294481.49638492</v>
      </c>
      <c r="E24" s="167">
        <v>341775191.99247831</v>
      </c>
      <c r="F24" s="167">
        <v>341775191.99247831</v>
      </c>
      <c r="G24" s="167">
        <v>285261712.10846514</v>
      </c>
      <c r="H24" s="167">
        <v>440312639.46793723</v>
      </c>
      <c r="I24" s="167">
        <v>797176112.18607783</v>
      </c>
      <c r="J24" s="167">
        <v>889579805.33532536</v>
      </c>
      <c r="K24" s="167">
        <v>811941106.96373129</v>
      </c>
      <c r="L24" s="167">
        <v>444251088.55032301</v>
      </c>
    </row>
    <row r="25" spans="2:12" x14ac:dyDescent="0.3">
      <c r="B25" s="269" t="s">
        <v>704</v>
      </c>
      <c r="C25" s="165" t="s">
        <v>708</v>
      </c>
      <c r="D25" s="167">
        <v>349155469.64163172</v>
      </c>
      <c r="E25" s="167">
        <v>353421407.50611913</v>
      </c>
      <c r="F25" s="167">
        <v>353421407.50611913</v>
      </c>
      <c r="G25" s="167">
        <v>280517835.67603111</v>
      </c>
      <c r="H25" s="167">
        <v>443991274.41074443</v>
      </c>
      <c r="I25" s="167">
        <v>791438732.82089615</v>
      </c>
      <c r="J25" s="167">
        <v>867790843.84626377</v>
      </c>
      <c r="K25" s="167">
        <v>801684311.38355982</v>
      </c>
      <c r="L25" s="167">
        <v>468437445.25086862</v>
      </c>
    </row>
    <row r="26" spans="2:12" x14ac:dyDescent="0.3">
      <c r="B26" s="269" t="s">
        <v>704</v>
      </c>
      <c r="C26" s="165" t="s">
        <v>709</v>
      </c>
      <c r="D26" s="167">
        <v>340981864.5794729</v>
      </c>
      <c r="E26" s="167">
        <v>337735728.4530037</v>
      </c>
      <c r="F26" s="167">
        <v>337735728.4530037</v>
      </c>
      <c r="G26" s="167">
        <v>277944697.77594876</v>
      </c>
      <c r="H26" s="167">
        <v>430701877.63248599</v>
      </c>
      <c r="I26" s="167">
        <v>791595136.34096587</v>
      </c>
      <c r="J26" s="167">
        <v>878570073.86209536</v>
      </c>
      <c r="K26" s="167">
        <v>801207225.56223214</v>
      </c>
      <c r="L26" s="167">
        <v>440299556.12764037</v>
      </c>
    </row>
    <row r="27" spans="2:12" x14ac:dyDescent="0.3">
      <c r="B27" s="269" t="s">
        <v>704</v>
      </c>
      <c r="C27" s="165" t="s">
        <v>710</v>
      </c>
      <c r="D27" s="167">
        <v>359018982.99712217</v>
      </c>
      <c r="E27" s="167">
        <v>364372235.17288536</v>
      </c>
      <c r="F27" s="167">
        <v>364372235.17288536</v>
      </c>
      <c r="G27" s="167">
        <v>284751709.33892393</v>
      </c>
      <c r="H27" s="167">
        <v>511010717.29530323</v>
      </c>
      <c r="I27" s="167">
        <v>794800537.73018062</v>
      </c>
      <c r="J27" s="167">
        <v>886184619.94789135</v>
      </c>
      <c r="K27" s="167">
        <v>848565903.76298952</v>
      </c>
      <c r="L27" s="167">
        <v>443272843.67701799</v>
      </c>
    </row>
    <row r="28" spans="2:12" x14ac:dyDescent="0.3">
      <c r="B28" s="269" t="s">
        <v>704</v>
      </c>
      <c r="C28" s="165" t="s">
        <v>711</v>
      </c>
      <c r="D28" s="167">
        <v>348453971.3362059</v>
      </c>
      <c r="E28" s="167">
        <v>318331014.73524153</v>
      </c>
      <c r="F28" s="167">
        <v>318331014.73524153</v>
      </c>
      <c r="G28" s="167">
        <v>283026403.76651794</v>
      </c>
      <c r="H28" s="167">
        <v>414768663.05140817</v>
      </c>
      <c r="I28" s="167">
        <v>791715498.12426257</v>
      </c>
      <c r="J28" s="167">
        <v>878822833.60701847</v>
      </c>
      <c r="K28" s="167">
        <v>801478039.57464981</v>
      </c>
      <c r="L28" s="167">
        <v>434651400.24780196</v>
      </c>
    </row>
    <row r="29" spans="2:12" x14ac:dyDescent="0.3">
      <c r="B29" s="269" t="s">
        <v>704</v>
      </c>
      <c r="C29" s="165" t="s">
        <v>712</v>
      </c>
      <c r="D29" s="167">
        <v>379982714.73896134</v>
      </c>
      <c r="E29" s="167">
        <v>410511751.86559975</v>
      </c>
      <c r="F29" s="167">
        <v>410511751.86559975</v>
      </c>
      <c r="G29" s="167">
        <v>320719293.74562883</v>
      </c>
      <c r="H29" s="167">
        <v>562543399.62378764</v>
      </c>
      <c r="I29" s="167">
        <v>804855266.5093931</v>
      </c>
      <c r="J29" s="167">
        <v>896157176.80282855</v>
      </c>
      <c r="K29" s="167">
        <v>862956790.59407473</v>
      </c>
      <c r="L29" s="167">
        <v>460051993.85216987</v>
      </c>
    </row>
    <row r="30" spans="2:12" x14ac:dyDescent="0.3">
      <c r="B30" s="270" t="s">
        <v>704</v>
      </c>
      <c r="C30" s="165" t="s">
        <v>713</v>
      </c>
      <c r="D30" s="168">
        <v>336134980.09386635</v>
      </c>
      <c r="E30" s="168">
        <v>370002722.18231452</v>
      </c>
      <c r="F30" s="168">
        <v>370002722.18231452</v>
      </c>
      <c r="G30" s="168">
        <v>268109807.15046048</v>
      </c>
      <c r="H30" s="168">
        <v>506273045.36471915</v>
      </c>
      <c r="I30" s="168">
        <v>812037931.3137126</v>
      </c>
      <c r="J30" s="168">
        <v>907713891.31987906</v>
      </c>
      <c r="K30" s="168">
        <v>857172967.85003674</v>
      </c>
      <c r="L30" s="168">
        <v>441685914.9206363</v>
      </c>
    </row>
    <row r="31" spans="2:12" x14ac:dyDescent="0.3">
      <c r="B31" s="267" t="s">
        <v>714</v>
      </c>
      <c r="C31" s="163" t="s">
        <v>715</v>
      </c>
      <c r="D31" s="164">
        <v>353086831.25505722</v>
      </c>
      <c r="E31" s="164">
        <v>359017778.82920867</v>
      </c>
      <c r="F31" s="164">
        <v>359017778.82920867</v>
      </c>
      <c r="G31" s="164">
        <v>304279738.83942485</v>
      </c>
      <c r="H31" s="164">
        <v>519765246.14330691</v>
      </c>
      <c r="I31" s="164">
        <v>814260490.49357152</v>
      </c>
      <c r="J31" s="164">
        <v>882084799.42474771</v>
      </c>
      <c r="K31" s="164">
        <v>870112667.05958486</v>
      </c>
      <c r="L31" s="164">
        <v>442869748.039702</v>
      </c>
    </row>
    <row r="32" spans="2:12" x14ac:dyDescent="0.3">
      <c r="B32" s="271" t="s">
        <v>716</v>
      </c>
      <c r="C32" s="165" t="s">
        <v>708</v>
      </c>
      <c r="D32" s="166">
        <v>276041464.645706</v>
      </c>
      <c r="E32" s="166">
        <v>276652766.73575902</v>
      </c>
      <c r="F32" s="166">
        <v>276652766.73575902</v>
      </c>
      <c r="G32" s="166">
        <v>219224764.28617632</v>
      </c>
      <c r="H32" s="166">
        <v>427708448.70971239</v>
      </c>
      <c r="I32" s="166">
        <v>799150310.78487504</v>
      </c>
      <c r="J32" s="166">
        <v>854286646.45241392</v>
      </c>
      <c r="K32" s="166">
        <v>846952803.60533464</v>
      </c>
      <c r="L32" s="166">
        <v>500440249.70546532</v>
      </c>
    </row>
    <row r="33" spans="2:12" x14ac:dyDescent="0.3">
      <c r="B33" s="272" t="s">
        <v>716</v>
      </c>
      <c r="C33" s="165" t="s">
        <v>717</v>
      </c>
      <c r="D33" s="167">
        <v>328669225.74733078</v>
      </c>
      <c r="E33" s="167">
        <v>324239081.14059258</v>
      </c>
      <c r="F33" s="167">
        <v>324239081.14059258</v>
      </c>
      <c r="G33" s="167">
        <v>264709484.5850668</v>
      </c>
      <c r="H33" s="167">
        <v>470979648.2513237</v>
      </c>
      <c r="I33" s="167">
        <v>804796239.28009427</v>
      </c>
      <c r="J33" s="167">
        <v>891391277.31951284</v>
      </c>
      <c r="K33" s="167">
        <v>852395460.91730034</v>
      </c>
      <c r="L33" s="167">
        <v>511455638.13311476</v>
      </c>
    </row>
    <row r="34" spans="2:12" x14ac:dyDescent="0.3">
      <c r="B34" s="272" t="s">
        <v>716</v>
      </c>
      <c r="C34" s="165" t="s">
        <v>718</v>
      </c>
      <c r="D34" s="167">
        <v>283753880.37396663</v>
      </c>
      <c r="E34" s="167">
        <v>298288142.23949176</v>
      </c>
      <c r="F34" s="167">
        <v>298288142.23949176</v>
      </c>
      <c r="G34" s="167">
        <v>234209359.42966133</v>
      </c>
      <c r="H34" s="167">
        <v>450828222.12947619</v>
      </c>
      <c r="I34" s="167">
        <v>805811743.81475914</v>
      </c>
      <c r="J34" s="167">
        <v>862432477.39832914</v>
      </c>
      <c r="K34" s="167">
        <v>854428085.38313854</v>
      </c>
      <c r="L34" s="167">
        <v>504133592.548675</v>
      </c>
    </row>
    <row r="35" spans="2:12" x14ac:dyDescent="0.3">
      <c r="B35" s="273" t="s">
        <v>716</v>
      </c>
      <c r="C35" s="165" t="s">
        <v>719</v>
      </c>
      <c r="D35" s="168">
        <v>283753880.37396663</v>
      </c>
      <c r="E35" s="168">
        <v>298288142.23949176</v>
      </c>
      <c r="F35" s="168">
        <v>298288142.23949176</v>
      </c>
      <c r="G35" s="168">
        <v>234209359.42966133</v>
      </c>
      <c r="H35" s="168">
        <v>450828222.12947619</v>
      </c>
      <c r="I35" s="168">
        <v>805811743.81475914</v>
      </c>
      <c r="J35" s="168">
        <v>862432477.39832914</v>
      </c>
      <c r="K35" s="168">
        <v>854428085.38313854</v>
      </c>
      <c r="L35" s="168">
        <v>495662537.71867186</v>
      </c>
    </row>
    <row r="36" spans="2:12" x14ac:dyDescent="0.3">
      <c r="B36" s="271" t="s">
        <v>720</v>
      </c>
      <c r="C36" s="165" t="s">
        <v>721</v>
      </c>
      <c r="D36" s="166">
        <v>329882214.99981374</v>
      </c>
      <c r="E36" s="166">
        <v>341878557.56541067</v>
      </c>
      <c r="F36" s="166">
        <v>341878557.56541067</v>
      </c>
      <c r="G36" s="166">
        <v>263521026.85261869</v>
      </c>
      <c r="H36" s="166">
        <v>487240296.3676706</v>
      </c>
      <c r="I36" s="166">
        <v>788826600.53873575</v>
      </c>
      <c r="J36" s="166">
        <v>875804549.2108506</v>
      </c>
      <c r="K36" s="166">
        <v>839612034.17660546</v>
      </c>
      <c r="L36" s="166">
        <v>462833800.23587424</v>
      </c>
    </row>
    <row r="37" spans="2:12" x14ac:dyDescent="0.3">
      <c r="B37" s="272" t="s">
        <v>720</v>
      </c>
      <c r="C37" s="165" t="s">
        <v>722</v>
      </c>
      <c r="D37" s="167">
        <v>330070701.52934229</v>
      </c>
      <c r="E37" s="167">
        <v>324239081.14059258</v>
      </c>
      <c r="F37" s="167">
        <v>324239081.14059258</v>
      </c>
      <c r="G37" s="167">
        <v>265643801.77307445</v>
      </c>
      <c r="H37" s="167">
        <v>479294448.2513237</v>
      </c>
      <c r="I37" s="167">
        <v>793652299.2404989</v>
      </c>
      <c r="J37" s="167">
        <v>880247337.27991748</v>
      </c>
      <c r="K37" s="167">
        <v>848660667.19766247</v>
      </c>
      <c r="L37" s="167">
        <v>446290518.48262471</v>
      </c>
    </row>
    <row r="38" spans="2:12" x14ac:dyDescent="0.3">
      <c r="B38" s="272" t="s">
        <v>720</v>
      </c>
      <c r="C38" s="165" t="s">
        <v>723</v>
      </c>
      <c r="D38" s="167">
        <v>328436853.41424561</v>
      </c>
      <c r="E38" s="167">
        <v>345699601.40255654</v>
      </c>
      <c r="F38" s="167">
        <v>345699601.40255654</v>
      </c>
      <c r="G38" s="167">
        <v>264419791.57860106</v>
      </c>
      <c r="H38" s="167">
        <v>492386810.58059108</v>
      </c>
      <c r="I38" s="167">
        <v>793264588.19375992</v>
      </c>
      <c r="J38" s="167">
        <v>879616063.39671504</v>
      </c>
      <c r="K38" s="167">
        <v>844751409.92825532</v>
      </c>
      <c r="L38" s="167">
        <v>447028367.57464743</v>
      </c>
    </row>
    <row r="39" spans="2:12" ht="28.8" x14ac:dyDescent="0.3">
      <c r="B39" s="272" t="s">
        <v>720</v>
      </c>
      <c r="C39" s="165" t="s">
        <v>724</v>
      </c>
      <c r="D39" s="167">
        <v>351941298.17505312</v>
      </c>
      <c r="E39" s="167">
        <v>411026708.00924695</v>
      </c>
      <c r="F39" s="167">
        <v>411026708.00924695</v>
      </c>
      <c r="G39" s="167">
        <v>303516990.79813832</v>
      </c>
      <c r="H39" s="167">
        <v>566944992.34567809</v>
      </c>
      <c r="I39" s="167">
        <v>810933489.50302958</v>
      </c>
      <c r="J39" s="167">
        <v>906188412.2943387</v>
      </c>
      <c r="K39" s="167">
        <v>870314660.31627774</v>
      </c>
      <c r="L39" s="167">
        <v>456650846.78965998</v>
      </c>
    </row>
    <row r="40" spans="2:12" x14ac:dyDescent="0.3">
      <c r="B40" s="272" t="s">
        <v>720</v>
      </c>
      <c r="C40" s="165" t="s">
        <v>725</v>
      </c>
      <c r="D40" s="167">
        <v>361079691.29384959</v>
      </c>
      <c r="E40" s="167">
        <v>416182116.4429248</v>
      </c>
      <c r="F40" s="167">
        <v>416182116.4429248</v>
      </c>
      <c r="G40" s="167">
        <v>310968022.60946077</v>
      </c>
      <c r="H40" s="167">
        <v>575495608.15136647</v>
      </c>
      <c r="I40" s="167">
        <v>813539863.92521024</v>
      </c>
      <c r="J40" s="167">
        <v>911720544.75475955</v>
      </c>
      <c r="K40" s="167">
        <v>875585696.8217721</v>
      </c>
      <c r="L40" s="167">
        <v>473940788.95453238</v>
      </c>
    </row>
    <row r="41" spans="2:12" x14ac:dyDescent="0.3">
      <c r="B41" s="273" t="s">
        <v>720</v>
      </c>
      <c r="C41" s="165" t="s">
        <v>726</v>
      </c>
      <c r="D41" s="168">
        <v>298240866.1452843</v>
      </c>
      <c r="E41" s="168">
        <v>325334233.69922084</v>
      </c>
      <c r="F41" s="168">
        <v>325334233.69922084</v>
      </c>
      <c r="G41" s="168">
        <v>244350645.86981761</v>
      </c>
      <c r="H41" s="168">
        <v>475561250.34138513</v>
      </c>
      <c r="I41" s="168">
        <v>793338403.15838885</v>
      </c>
      <c r="J41" s="168">
        <v>871849914.9788717</v>
      </c>
      <c r="K41" s="168">
        <v>844917493.59867036</v>
      </c>
      <c r="L41" s="168">
        <v>448669694.43076539</v>
      </c>
    </row>
    <row r="42" spans="2:12" x14ac:dyDescent="0.3">
      <c r="B42" s="271" t="s">
        <v>727</v>
      </c>
      <c r="C42" s="165" t="s">
        <v>728</v>
      </c>
      <c r="D42" s="166">
        <v>322423270.8146075</v>
      </c>
      <c r="E42" s="166">
        <v>389651326.28079188</v>
      </c>
      <c r="F42" s="166">
        <v>389651326.28079188</v>
      </c>
      <c r="G42" s="166">
        <v>263162662.48634577</v>
      </c>
      <c r="H42" s="166">
        <v>530974721.44855022</v>
      </c>
      <c r="I42" s="166">
        <v>788379285.30901492</v>
      </c>
      <c r="J42" s="166">
        <v>865896586.81508815</v>
      </c>
      <c r="K42" s="166">
        <v>840318765.35930026</v>
      </c>
      <c r="L42" s="166">
        <v>503897160.06558055</v>
      </c>
    </row>
    <row r="43" spans="2:12" x14ac:dyDescent="0.3">
      <c r="B43" s="272" t="s">
        <v>727</v>
      </c>
      <c r="C43" s="165" t="s">
        <v>729</v>
      </c>
      <c r="D43" s="167">
        <v>340728434.11085856</v>
      </c>
      <c r="E43" s="167">
        <v>367143878.06652158</v>
      </c>
      <c r="F43" s="167">
        <v>367143878.06652158</v>
      </c>
      <c r="G43" s="167">
        <v>280222330.49585897</v>
      </c>
      <c r="H43" s="167">
        <v>470178339.88735723</v>
      </c>
      <c r="I43" s="167">
        <v>798444810.87649262</v>
      </c>
      <c r="J43" s="167">
        <v>894069410.43729568</v>
      </c>
      <c r="K43" s="167">
        <v>817743805.43165636</v>
      </c>
      <c r="L43" s="167">
        <v>480182828.78741688</v>
      </c>
    </row>
    <row r="44" spans="2:12" x14ac:dyDescent="0.3">
      <c r="B44" s="272" t="s">
        <v>727</v>
      </c>
      <c r="C44" s="165" t="s">
        <v>730</v>
      </c>
      <c r="D44" s="167">
        <v>347364526.11496043</v>
      </c>
      <c r="E44" s="167">
        <v>455048589.79849261</v>
      </c>
      <c r="F44" s="167">
        <v>455048589.79849261</v>
      </c>
      <c r="G44" s="167">
        <v>301818907.33876133</v>
      </c>
      <c r="H44" s="167">
        <v>615880053.80449843</v>
      </c>
      <c r="I44" s="167">
        <v>816929836.03319228</v>
      </c>
      <c r="J44" s="167">
        <v>911963646.17018878</v>
      </c>
      <c r="K44" s="167">
        <v>885616319.42778981</v>
      </c>
      <c r="L44" s="167">
        <v>498616813.45983851</v>
      </c>
    </row>
    <row r="45" spans="2:12" x14ac:dyDescent="0.3">
      <c r="B45" s="272" t="s">
        <v>727</v>
      </c>
      <c r="C45" s="165" t="s">
        <v>731</v>
      </c>
      <c r="D45" s="167">
        <v>324395636.55169052</v>
      </c>
      <c r="E45" s="167">
        <v>400225247.64851373</v>
      </c>
      <c r="F45" s="167">
        <v>400225247.64851373</v>
      </c>
      <c r="G45" s="167">
        <v>269379409.99333119</v>
      </c>
      <c r="H45" s="167">
        <v>544352020.76770401</v>
      </c>
      <c r="I45" s="167">
        <v>794456966.90896428</v>
      </c>
      <c r="J45" s="167">
        <v>873104093.12254798</v>
      </c>
      <c r="K45" s="167">
        <v>848224601.79163039</v>
      </c>
      <c r="L45" s="167">
        <v>512668010.24451804</v>
      </c>
    </row>
    <row r="46" spans="2:12" x14ac:dyDescent="0.3">
      <c r="B46" s="272" t="s">
        <v>727</v>
      </c>
      <c r="C46" s="165" t="s">
        <v>732</v>
      </c>
      <c r="D46" s="167">
        <v>324395636.55169052</v>
      </c>
      <c r="E46" s="167">
        <v>400225247.64851373</v>
      </c>
      <c r="F46" s="167">
        <v>400225247.64851373</v>
      </c>
      <c r="G46" s="167">
        <v>269379409.99333119</v>
      </c>
      <c r="H46" s="167">
        <v>544352020.76770401</v>
      </c>
      <c r="I46" s="167">
        <v>800892769.44670832</v>
      </c>
      <c r="J46" s="167">
        <v>879539895.66029203</v>
      </c>
      <c r="K46" s="167">
        <v>853982951.43066466</v>
      </c>
      <c r="L46" s="167">
        <v>506026486.91940004</v>
      </c>
    </row>
    <row r="47" spans="2:12" x14ac:dyDescent="0.3">
      <c r="B47" s="272" t="s">
        <v>727</v>
      </c>
      <c r="C47" s="165" t="s">
        <v>733</v>
      </c>
      <c r="D47" s="167">
        <v>325434987.90398914</v>
      </c>
      <c r="E47" s="167">
        <v>413449538.65807885</v>
      </c>
      <c r="F47" s="167">
        <v>413449538.65807885</v>
      </c>
      <c r="G47" s="167">
        <v>278051782.67762733</v>
      </c>
      <c r="H47" s="167">
        <v>559629286.0795933</v>
      </c>
      <c r="I47" s="167">
        <v>796495302.94816506</v>
      </c>
      <c r="J47" s="167">
        <v>877236376.57815492</v>
      </c>
      <c r="K47" s="167">
        <v>852014773.45603991</v>
      </c>
      <c r="L47" s="167">
        <v>493675315.69087225</v>
      </c>
    </row>
    <row r="48" spans="2:12" x14ac:dyDescent="0.3">
      <c r="B48" s="272" t="s">
        <v>727</v>
      </c>
      <c r="C48" s="165" t="s">
        <v>734</v>
      </c>
      <c r="D48" s="167">
        <v>319235162.04545313</v>
      </c>
      <c r="E48" s="167">
        <v>356603360.51561058</v>
      </c>
      <c r="F48" s="167">
        <v>356603360.51561058</v>
      </c>
      <c r="G48" s="167">
        <v>263221791.82988381</v>
      </c>
      <c r="H48" s="167">
        <v>457262583.71412325</v>
      </c>
      <c r="I48" s="167">
        <v>804982194.54065859</v>
      </c>
      <c r="J48" s="167">
        <v>897680284.71790731</v>
      </c>
      <c r="K48" s="167">
        <v>821156681.96709681</v>
      </c>
      <c r="L48" s="167">
        <v>477980050.82059872</v>
      </c>
    </row>
    <row r="49" spans="2:12" x14ac:dyDescent="0.3">
      <c r="B49" s="272" t="s">
        <v>727</v>
      </c>
      <c r="C49" s="165" t="s">
        <v>735</v>
      </c>
      <c r="D49" s="167">
        <v>302527955.94729644</v>
      </c>
      <c r="E49" s="167">
        <v>379130377.77449012</v>
      </c>
      <c r="F49" s="167">
        <v>379130377.77449012</v>
      </c>
      <c r="G49" s="167">
        <v>259846312.95946395</v>
      </c>
      <c r="H49" s="167">
        <v>521656998.37274432</v>
      </c>
      <c r="I49" s="167">
        <v>813053603.46863079</v>
      </c>
      <c r="J49" s="167">
        <v>897579572.58163071</v>
      </c>
      <c r="K49" s="167">
        <v>860657253.19868743</v>
      </c>
      <c r="L49" s="167">
        <v>489739364.49929959</v>
      </c>
    </row>
    <row r="50" spans="2:12" x14ac:dyDescent="0.3">
      <c r="B50" s="272" t="s">
        <v>727</v>
      </c>
      <c r="C50" s="165" t="s">
        <v>736</v>
      </c>
      <c r="D50" s="167">
        <v>333080796.83392859</v>
      </c>
      <c r="E50" s="167">
        <v>345699601.40255654</v>
      </c>
      <c r="F50" s="167">
        <v>345699601.40255654</v>
      </c>
      <c r="G50" s="167">
        <v>267515753.85838974</v>
      </c>
      <c r="H50" s="167">
        <v>492386810.58059108</v>
      </c>
      <c r="I50" s="167">
        <v>793264588.19375992</v>
      </c>
      <c r="J50" s="167">
        <v>879616063.39671504</v>
      </c>
      <c r="K50" s="167">
        <v>844751409.92825532</v>
      </c>
      <c r="L50" s="167">
        <v>465589011.06454653</v>
      </c>
    </row>
    <row r="51" spans="2:12" x14ac:dyDescent="0.3">
      <c r="B51" s="272" t="s">
        <v>727</v>
      </c>
      <c r="C51" s="165" t="s">
        <v>737</v>
      </c>
      <c r="D51" s="167">
        <v>320283995.60419905</v>
      </c>
      <c r="E51" s="167">
        <v>418193348.08717215</v>
      </c>
      <c r="F51" s="167">
        <v>418193348.08717215</v>
      </c>
      <c r="G51" s="167">
        <v>280294888.15727496</v>
      </c>
      <c r="H51" s="167">
        <v>514458124.31069952</v>
      </c>
      <c r="I51" s="167">
        <v>789128243.49243653</v>
      </c>
      <c r="J51" s="167">
        <v>866974511.67190409</v>
      </c>
      <c r="K51" s="167">
        <v>807301307.12861991</v>
      </c>
      <c r="L51" s="167">
        <v>488543379.7226333</v>
      </c>
    </row>
    <row r="52" spans="2:12" x14ac:dyDescent="0.3">
      <c r="B52" s="272" t="s">
        <v>727</v>
      </c>
      <c r="C52" s="165" t="s">
        <v>738</v>
      </c>
      <c r="D52" s="167">
        <v>341091051.39161974</v>
      </c>
      <c r="E52" s="167">
        <v>420250072.65192521</v>
      </c>
      <c r="F52" s="167">
        <v>420250072.65192521</v>
      </c>
      <c r="G52" s="167">
        <v>291821442.06478602</v>
      </c>
      <c r="H52" s="167">
        <v>537935892.40347016</v>
      </c>
      <c r="I52" s="167">
        <v>809155660.47047651</v>
      </c>
      <c r="J52" s="167">
        <v>917864889.21138644</v>
      </c>
      <c r="K52" s="167">
        <v>842352329.61570108</v>
      </c>
      <c r="L52" s="167">
        <v>489997740.39979011</v>
      </c>
    </row>
    <row r="53" spans="2:12" x14ac:dyDescent="0.3">
      <c r="B53" s="272" t="s">
        <v>727</v>
      </c>
      <c r="C53" s="165" t="s">
        <v>739</v>
      </c>
      <c r="D53" s="167">
        <v>316111744.35146749</v>
      </c>
      <c r="E53" s="167">
        <v>368129688.55469942</v>
      </c>
      <c r="F53" s="167">
        <v>368129688.55469942</v>
      </c>
      <c r="G53" s="167">
        <v>267088508.22326219</v>
      </c>
      <c r="H53" s="167">
        <v>514018764.41316885</v>
      </c>
      <c r="I53" s="167">
        <v>802661333.68925107</v>
      </c>
      <c r="J53" s="167">
        <v>894182423.26024294</v>
      </c>
      <c r="K53" s="167">
        <v>852553754.9906373</v>
      </c>
      <c r="L53" s="167">
        <v>483311899.96534693</v>
      </c>
    </row>
    <row r="54" spans="2:12" x14ac:dyDescent="0.3">
      <c r="B54" s="273" t="s">
        <v>727</v>
      </c>
      <c r="C54" s="165" t="s">
        <v>740</v>
      </c>
      <c r="D54" s="168">
        <v>306466260.24247491</v>
      </c>
      <c r="E54" s="168">
        <v>364840526.84836888</v>
      </c>
      <c r="F54" s="168">
        <v>364840526.84836888</v>
      </c>
      <c r="G54" s="168">
        <v>257857341.33208948</v>
      </c>
      <c r="H54" s="168">
        <v>513541345.30201334</v>
      </c>
      <c r="I54" s="168">
        <v>816517075.2261045</v>
      </c>
      <c r="J54" s="168">
        <v>904829219.19457638</v>
      </c>
      <c r="K54" s="168">
        <v>867434172.72188139</v>
      </c>
      <c r="L54" s="168">
        <v>474118104.4667207</v>
      </c>
    </row>
    <row r="55" spans="2:12" x14ac:dyDescent="0.3">
      <c r="B55" s="274" t="s">
        <v>741</v>
      </c>
      <c r="C55" s="163" t="s">
        <v>742</v>
      </c>
      <c r="D55" s="166">
        <v>347755885.13442564</v>
      </c>
      <c r="E55" s="166">
        <v>368706097.73315763</v>
      </c>
      <c r="F55" s="166">
        <v>368706097.73315763</v>
      </c>
      <c r="G55" s="166">
        <v>283395399.34608275</v>
      </c>
      <c r="H55" s="166">
        <v>521415220.83373255</v>
      </c>
      <c r="I55" s="166">
        <v>798279717.75962019</v>
      </c>
      <c r="J55" s="166">
        <v>888518768.28956997</v>
      </c>
      <c r="K55" s="166">
        <v>855334487.25560606</v>
      </c>
      <c r="L55" s="166">
        <v>504128518.33385789</v>
      </c>
    </row>
    <row r="56" spans="2:12" x14ac:dyDescent="0.3">
      <c r="B56" s="272" t="s">
        <v>741</v>
      </c>
      <c r="C56" s="163" t="s">
        <v>743</v>
      </c>
      <c r="D56" s="167">
        <v>335402768.54377007</v>
      </c>
      <c r="E56" s="167">
        <v>345699601.40255654</v>
      </c>
      <c r="F56" s="167">
        <v>345699601.40255654</v>
      </c>
      <c r="G56" s="167">
        <v>269063734.99828404</v>
      </c>
      <c r="H56" s="167">
        <v>492386810.58059108</v>
      </c>
      <c r="I56" s="167">
        <v>793777988.12528503</v>
      </c>
      <c r="J56" s="167">
        <v>880129463.32824016</v>
      </c>
      <c r="K56" s="167">
        <v>845210767.76172519</v>
      </c>
      <c r="L56" s="167">
        <v>470802349.74015951</v>
      </c>
    </row>
    <row r="57" spans="2:12" x14ac:dyDescent="0.3">
      <c r="B57" s="272" t="s">
        <v>741</v>
      </c>
      <c r="C57" s="163" t="s">
        <v>744</v>
      </c>
      <c r="D57" s="167">
        <v>344583042.97304618</v>
      </c>
      <c r="E57" s="167">
        <v>376110340.20040917</v>
      </c>
      <c r="F57" s="167">
        <v>376110340.20040917</v>
      </c>
      <c r="G57" s="167">
        <v>279626309.39236909</v>
      </c>
      <c r="H57" s="167">
        <v>523530229.44149327</v>
      </c>
      <c r="I57" s="167">
        <v>799234573.77281058</v>
      </c>
      <c r="J57" s="167">
        <v>888432299.10345101</v>
      </c>
      <c r="K57" s="167">
        <v>853469484.26806235</v>
      </c>
      <c r="L57" s="167">
        <v>491409133.9135018</v>
      </c>
    </row>
    <row r="58" spans="2:12" x14ac:dyDescent="0.3">
      <c r="B58" s="272" t="s">
        <v>741</v>
      </c>
      <c r="C58" s="163" t="s">
        <v>728</v>
      </c>
      <c r="D58" s="167">
        <v>359092853.8353641</v>
      </c>
      <c r="E58" s="167">
        <v>346585986.44059461</v>
      </c>
      <c r="F58" s="167">
        <v>346585986.44059461</v>
      </c>
      <c r="G58" s="167">
        <v>289763894.48738891</v>
      </c>
      <c r="H58" s="167">
        <v>511340008.59166539</v>
      </c>
      <c r="I58" s="167">
        <v>794756092.44792283</v>
      </c>
      <c r="J58" s="167">
        <v>878539480.87323415</v>
      </c>
      <c r="K58" s="167">
        <v>858786633.92245972</v>
      </c>
      <c r="L58" s="167">
        <v>475993925.15365225</v>
      </c>
    </row>
    <row r="59" spans="2:12" x14ac:dyDescent="0.3">
      <c r="B59" s="272" t="s">
        <v>741</v>
      </c>
      <c r="C59" s="163" t="s">
        <v>734</v>
      </c>
      <c r="D59" s="167">
        <v>363542484.98965228</v>
      </c>
      <c r="E59" s="167">
        <v>359754705.45727831</v>
      </c>
      <c r="F59" s="167">
        <v>359754705.45727831</v>
      </c>
      <c r="G59" s="167">
        <v>293265224.18810207</v>
      </c>
      <c r="H59" s="167">
        <v>513074414.77266312</v>
      </c>
      <c r="I59" s="167">
        <v>797487884.24936342</v>
      </c>
      <c r="J59" s="167">
        <v>890339123.78293717</v>
      </c>
      <c r="K59" s="167">
        <v>854112387.92505801</v>
      </c>
      <c r="L59" s="167">
        <v>486280651.39678216</v>
      </c>
    </row>
    <row r="60" spans="2:12" x14ac:dyDescent="0.3">
      <c r="B60" s="273" t="s">
        <v>741</v>
      </c>
      <c r="C60" s="163" t="s">
        <v>745</v>
      </c>
      <c r="D60" s="168">
        <v>327132128.91478014</v>
      </c>
      <c r="E60" s="168">
        <v>355758339.90427965</v>
      </c>
      <c r="F60" s="168">
        <v>355758339.90427965</v>
      </c>
      <c r="G60" s="168">
        <v>257186398.68604833</v>
      </c>
      <c r="H60" s="168">
        <v>497522493.53524351</v>
      </c>
      <c r="I60" s="168">
        <v>790213057.62386906</v>
      </c>
      <c r="J60" s="168">
        <v>888452891.85167825</v>
      </c>
      <c r="K60" s="168">
        <v>840941977.56769478</v>
      </c>
      <c r="L60" s="168">
        <v>455676415.18976718</v>
      </c>
    </row>
    <row r="61" spans="2:12" x14ac:dyDescent="0.3">
      <c r="B61" s="267" t="s">
        <v>746</v>
      </c>
      <c r="C61" s="163" t="s">
        <v>747</v>
      </c>
      <c r="D61" s="164">
        <v>370946874.41380143</v>
      </c>
      <c r="E61" s="164">
        <v>389623513.28246987</v>
      </c>
      <c r="F61" s="164">
        <v>389623513.28246987</v>
      </c>
      <c r="G61" s="164">
        <v>308010135.16389728</v>
      </c>
      <c r="H61" s="164">
        <v>541607027.88019085</v>
      </c>
      <c r="I61" s="164">
        <v>807346960.85237598</v>
      </c>
      <c r="J61" s="164">
        <v>898744065.2464422</v>
      </c>
      <c r="K61" s="164">
        <v>863065388.34973776</v>
      </c>
      <c r="L61" s="164">
        <v>485138445.85618138</v>
      </c>
    </row>
    <row r="62" spans="2:12" x14ac:dyDescent="0.3">
      <c r="B62" s="267" t="s">
        <v>748</v>
      </c>
      <c r="C62" s="163" t="s">
        <v>749</v>
      </c>
      <c r="D62" s="164">
        <v>321108192.33003902</v>
      </c>
      <c r="E62" s="164">
        <v>341188337.17164361</v>
      </c>
      <c r="F62" s="164">
        <v>341188337.17164361</v>
      </c>
      <c r="G62" s="164">
        <v>273634540.97846854</v>
      </c>
      <c r="H62" s="164">
        <v>500641284.93105078</v>
      </c>
      <c r="I62" s="164">
        <v>823953744.81262207</v>
      </c>
      <c r="J62" s="164">
        <v>895308874.33861434</v>
      </c>
      <c r="K62" s="164">
        <v>877456319.34574759</v>
      </c>
      <c r="L62" s="164">
        <v>445152300.94419616</v>
      </c>
    </row>
    <row r="63" spans="2:12" x14ac:dyDescent="0.3">
      <c r="B63" s="271" t="s">
        <v>750</v>
      </c>
      <c r="C63" s="165" t="s">
        <v>728</v>
      </c>
      <c r="D63" s="166">
        <v>343891628.93756521</v>
      </c>
      <c r="E63" s="166">
        <v>368429927.77033961</v>
      </c>
      <c r="F63" s="166">
        <v>368429927.77033961</v>
      </c>
      <c r="G63" s="166">
        <v>283278321.21174508</v>
      </c>
      <c r="H63" s="166">
        <v>513942166.74136364</v>
      </c>
      <c r="I63" s="166">
        <v>794667709.18772578</v>
      </c>
      <c r="J63" s="166">
        <v>887914905.8840723</v>
      </c>
      <c r="K63" s="166">
        <v>846173833.27441359</v>
      </c>
      <c r="L63" s="166">
        <v>441238403.68090898</v>
      </c>
    </row>
    <row r="64" spans="2:12" x14ac:dyDescent="0.3">
      <c r="B64" s="272" t="s">
        <v>750</v>
      </c>
      <c r="C64" s="165" t="s">
        <v>734</v>
      </c>
      <c r="D64" s="167">
        <v>323930996.37543452</v>
      </c>
      <c r="E64" s="167">
        <v>346397837.75542188</v>
      </c>
      <c r="F64" s="167">
        <v>346397837.75542188</v>
      </c>
      <c r="G64" s="167">
        <v>260632714.7461682</v>
      </c>
      <c r="H64" s="167">
        <v>492242557.78613913</v>
      </c>
      <c r="I64" s="167">
        <v>799759711.56711113</v>
      </c>
      <c r="J64" s="167">
        <v>891613731.04631698</v>
      </c>
      <c r="K64" s="167">
        <v>850125262.15772796</v>
      </c>
      <c r="L64" s="167">
        <v>393629968.9976567</v>
      </c>
    </row>
    <row r="65" spans="2:12" x14ac:dyDescent="0.3">
      <c r="B65" s="272" t="s">
        <v>750</v>
      </c>
      <c r="C65" s="165" t="s">
        <v>735</v>
      </c>
      <c r="D65" s="167">
        <v>347115940.0468061</v>
      </c>
      <c r="E65" s="167">
        <v>355948953.05002546</v>
      </c>
      <c r="F65" s="167">
        <v>355948953.05002546</v>
      </c>
      <c r="G65" s="167">
        <v>282285697.74346578</v>
      </c>
      <c r="H65" s="167">
        <v>503398193.14654118</v>
      </c>
      <c r="I65" s="167">
        <v>795133430.95541704</v>
      </c>
      <c r="J65" s="167">
        <v>882175410.25287819</v>
      </c>
      <c r="K65" s="167">
        <v>847337664.23251402</v>
      </c>
      <c r="L65" s="167">
        <v>432953647.6462853</v>
      </c>
    </row>
    <row r="66" spans="2:12" x14ac:dyDescent="0.3">
      <c r="B66" s="272" t="s">
        <v>750</v>
      </c>
      <c r="C66" s="165" t="s">
        <v>745</v>
      </c>
      <c r="D66" s="167">
        <v>377117707.47362006</v>
      </c>
      <c r="E66" s="167">
        <v>372696550.42863035</v>
      </c>
      <c r="F66" s="167">
        <v>372696550.42863035</v>
      </c>
      <c r="G66" s="167">
        <v>296464208.13587976</v>
      </c>
      <c r="H66" s="167">
        <v>515639920.50859904</v>
      </c>
      <c r="I66" s="167">
        <v>792628779.14913607</v>
      </c>
      <c r="J66" s="167">
        <v>894387542.35284197</v>
      </c>
      <c r="K66" s="167">
        <v>844476813.30609989</v>
      </c>
      <c r="L66" s="167">
        <v>435018840.00954479</v>
      </c>
    </row>
    <row r="67" spans="2:12" x14ac:dyDescent="0.3">
      <c r="B67" s="273" t="s">
        <v>750</v>
      </c>
      <c r="C67" s="165" t="s">
        <v>751</v>
      </c>
      <c r="D67" s="168">
        <v>326847894.14918524</v>
      </c>
      <c r="E67" s="168">
        <v>332194921.92040277</v>
      </c>
      <c r="F67" s="168">
        <v>332194921.92040277</v>
      </c>
      <c r="G67" s="168">
        <v>265434764.22158557</v>
      </c>
      <c r="H67" s="168">
        <v>487141559.17676067</v>
      </c>
      <c r="I67" s="168">
        <v>806876713.71404505</v>
      </c>
      <c r="J67" s="168">
        <v>883753032.04501832</v>
      </c>
      <c r="K67" s="168">
        <v>860658812.73208451</v>
      </c>
      <c r="L67" s="168">
        <v>413114909.3734774</v>
      </c>
    </row>
    <row r="68" spans="2:12" x14ac:dyDescent="0.3">
      <c r="B68" s="271" t="s">
        <v>752</v>
      </c>
      <c r="C68" s="165" t="s">
        <v>753</v>
      </c>
      <c r="D68" s="166">
        <v>362447175.02586317</v>
      </c>
      <c r="E68" s="166">
        <v>342357103.2020247</v>
      </c>
      <c r="F68" s="166">
        <v>342357103.2020247</v>
      </c>
      <c r="G68" s="166">
        <v>283667099.430457</v>
      </c>
      <c r="H68" s="166">
        <v>495981078.52724266</v>
      </c>
      <c r="I68" s="166">
        <v>795927957.44579744</v>
      </c>
      <c r="J68" s="166">
        <v>873991777.54811203</v>
      </c>
      <c r="K68" s="166">
        <v>852761537.96624672</v>
      </c>
      <c r="L68" s="166">
        <v>451728729.10548806</v>
      </c>
    </row>
    <row r="69" spans="2:12" x14ac:dyDescent="0.3">
      <c r="B69" s="272" t="s">
        <v>752</v>
      </c>
      <c r="C69" s="165" t="s">
        <v>754</v>
      </c>
      <c r="D69" s="167">
        <v>362448053.57261914</v>
      </c>
      <c r="E69" s="167">
        <v>344053496.49245811</v>
      </c>
      <c r="F69" s="167">
        <v>344053496.49245811</v>
      </c>
      <c r="G69" s="167">
        <v>286469838.29184365</v>
      </c>
      <c r="H69" s="167">
        <v>498173278.17521119</v>
      </c>
      <c r="I69" s="167">
        <v>796021851.41764951</v>
      </c>
      <c r="J69" s="167">
        <v>876910934.90548027</v>
      </c>
      <c r="K69" s="167">
        <v>852845548.36211431</v>
      </c>
      <c r="L69" s="167">
        <v>456444623.89637417</v>
      </c>
    </row>
    <row r="70" spans="2:12" x14ac:dyDescent="0.3">
      <c r="B70" s="272" t="s">
        <v>752</v>
      </c>
      <c r="C70" s="165" t="s">
        <v>734</v>
      </c>
      <c r="D70" s="167">
        <v>362174740.92519021</v>
      </c>
      <c r="E70" s="167">
        <v>341496879.98125088</v>
      </c>
      <c r="F70" s="167">
        <v>341496879.98125088</v>
      </c>
      <c r="G70" s="167">
        <v>283430228.46935189</v>
      </c>
      <c r="H70" s="167">
        <v>495066833.37567687</v>
      </c>
      <c r="I70" s="167">
        <v>795997383.91814911</v>
      </c>
      <c r="J70" s="167">
        <v>874395424.92766857</v>
      </c>
      <c r="K70" s="167">
        <v>852687000.06516266</v>
      </c>
      <c r="L70" s="167">
        <v>452390195.02480614</v>
      </c>
    </row>
    <row r="71" spans="2:12" x14ac:dyDescent="0.3">
      <c r="B71" s="273" t="s">
        <v>752</v>
      </c>
      <c r="C71" s="165" t="s">
        <v>751</v>
      </c>
      <c r="D71" s="168">
        <v>333930026.11321867</v>
      </c>
      <c r="E71" s="168">
        <v>331518058.2187463</v>
      </c>
      <c r="F71" s="168">
        <v>331518058.2187463</v>
      </c>
      <c r="G71" s="168">
        <v>265555606.3349342</v>
      </c>
      <c r="H71" s="168">
        <v>411022172.16815162</v>
      </c>
      <c r="I71" s="168">
        <v>789603915.60437763</v>
      </c>
      <c r="J71" s="168">
        <v>863289396.10892463</v>
      </c>
      <c r="K71" s="168">
        <v>789860039.41514325</v>
      </c>
      <c r="L71" s="168">
        <v>430756112.05426604</v>
      </c>
    </row>
    <row r="72" spans="2:12" x14ac:dyDescent="0.3">
      <c r="B72" s="271" t="s">
        <v>755</v>
      </c>
      <c r="C72" s="165" t="s">
        <v>756</v>
      </c>
      <c r="D72" s="166">
        <v>341572801.6459285</v>
      </c>
      <c r="E72" s="166">
        <v>339505192.518902</v>
      </c>
      <c r="F72" s="166">
        <v>339505192.518902</v>
      </c>
      <c r="G72" s="166">
        <v>277702860.40403795</v>
      </c>
      <c r="H72" s="166">
        <v>485501346.01277995</v>
      </c>
      <c r="I72" s="166">
        <v>801249441.40298259</v>
      </c>
      <c r="J72" s="166">
        <v>878315966.92790127</v>
      </c>
      <c r="K72" s="166">
        <v>849509684.84685111</v>
      </c>
      <c r="L72" s="166">
        <v>471277405.00249207</v>
      </c>
    </row>
    <row r="73" spans="2:12" x14ac:dyDescent="0.3">
      <c r="B73" s="272" t="s">
        <v>755</v>
      </c>
      <c r="C73" s="165" t="s">
        <v>757</v>
      </c>
      <c r="D73" s="167">
        <v>345625422.97693014</v>
      </c>
      <c r="E73" s="167">
        <v>411026708.00924695</v>
      </c>
      <c r="F73" s="167">
        <v>411026708.00924695</v>
      </c>
      <c r="G73" s="167">
        <v>299306407.33272296</v>
      </c>
      <c r="H73" s="167">
        <v>566944992.34567809</v>
      </c>
      <c r="I73" s="167">
        <v>828423571.76494563</v>
      </c>
      <c r="J73" s="167">
        <v>932513103.46229982</v>
      </c>
      <c r="K73" s="167">
        <v>885963681.28746581</v>
      </c>
      <c r="L73" s="167">
        <v>534891122.24831158</v>
      </c>
    </row>
    <row r="74" spans="2:12" x14ac:dyDescent="0.3">
      <c r="B74" s="272" t="s">
        <v>755</v>
      </c>
      <c r="C74" s="165" t="s">
        <v>758</v>
      </c>
      <c r="D74" s="167">
        <v>369853651.36525911</v>
      </c>
      <c r="E74" s="167">
        <v>411026708.00924695</v>
      </c>
      <c r="F74" s="167">
        <v>411026708.00924695</v>
      </c>
      <c r="G74" s="167">
        <v>315458559.591609</v>
      </c>
      <c r="H74" s="167">
        <v>566944992.34567809</v>
      </c>
      <c r="I74" s="167">
        <v>822046752.55788493</v>
      </c>
      <c r="J74" s="167">
        <v>917301675.34919405</v>
      </c>
      <c r="K74" s="167">
        <v>880258106.20746422</v>
      </c>
      <c r="L74" s="167">
        <v>488218298.95952296</v>
      </c>
    </row>
    <row r="75" spans="2:12" x14ac:dyDescent="0.3">
      <c r="B75" s="272" t="s">
        <v>755</v>
      </c>
      <c r="C75" s="165" t="s">
        <v>759</v>
      </c>
      <c r="D75" s="167">
        <v>369853651.36525911</v>
      </c>
      <c r="E75" s="167">
        <v>411026708.00924695</v>
      </c>
      <c r="F75" s="167">
        <v>411026708.00924695</v>
      </c>
      <c r="G75" s="167">
        <v>315458559.591609</v>
      </c>
      <c r="H75" s="167">
        <v>566944992.34567809</v>
      </c>
      <c r="I75" s="167">
        <v>822046752.55788493</v>
      </c>
      <c r="J75" s="167">
        <v>917301675.34919405</v>
      </c>
      <c r="K75" s="167">
        <v>880258106.20746422</v>
      </c>
      <c r="L75" s="167">
        <v>488218298.95952296</v>
      </c>
    </row>
    <row r="76" spans="2:12" x14ac:dyDescent="0.3">
      <c r="B76" s="273" t="s">
        <v>755</v>
      </c>
      <c r="C76" s="165" t="s">
        <v>760</v>
      </c>
      <c r="D76" s="168">
        <v>346070068.98305178</v>
      </c>
      <c r="E76" s="168">
        <v>313781242.56815898</v>
      </c>
      <c r="F76" s="168">
        <v>313781242.56815898</v>
      </c>
      <c r="G76" s="168">
        <v>277684925.87931097</v>
      </c>
      <c r="H76" s="168">
        <v>465958843.30797333</v>
      </c>
      <c r="I76" s="168">
        <v>803944351.99282312</v>
      </c>
      <c r="J76" s="168">
        <v>871702151.30774236</v>
      </c>
      <c r="K76" s="168">
        <v>853919266.56512201</v>
      </c>
      <c r="L76" s="168">
        <v>471131725.98771036</v>
      </c>
    </row>
    <row r="77" spans="2:12" x14ac:dyDescent="0.3">
      <c r="B77" s="271" t="s">
        <v>761</v>
      </c>
      <c r="C77" s="165" t="s">
        <v>762</v>
      </c>
      <c r="D77" s="166">
        <v>302428272.28273165</v>
      </c>
      <c r="E77" s="166">
        <v>356003126.60469496</v>
      </c>
      <c r="F77" s="166">
        <v>356003126.60469496</v>
      </c>
      <c r="G77" s="166">
        <v>246792224.57067358</v>
      </c>
      <c r="H77" s="166">
        <v>501381389.27405798</v>
      </c>
      <c r="I77" s="166">
        <v>811323566.67433786</v>
      </c>
      <c r="J77" s="166">
        <v>894576611.65429652</v>
      </c>
      <c r="K77" s="166">
        <v>861186813.38662112</v>
      </c>
      <c r="L77" s="166">
        <v>454469761.8247478</v>
      </c>
    </row>
    <row r="78" spans="2:12" x14ac:dyDescent="0.3">
      <c r="B78" s="272" t="s">
        <v>761</v>
      </c>
      <c r="C78" s="165" t="s">
        <v>763</v>
      </c>
      <c r="D78" s="167">
        <v>305141414.44014537</v>
      </c>
      <c r="E78" s="167">
        <v>384397419.08203125</v>
      </c>
      <c r="F78" s="167">
        <v>384397419.08203125</v>
      </c>
      <c r="G78" s="167">
        <v>252280931.14356834</v>
      </c>
      <c r="H78" s="167">
        <v>523953942.63451076</v>
      </c>
      <c r="I78" s="167">
        <v>810269309.00432193</v>
      </c>
      <c r="J78" s="167">
        <v>916128716.46081221</v>
      </c>
      <c r="K78" s="167">
        <v>858548976.60206604</v>
      </c>
      <c r="L78" s="167">
        <v>433456940.5828445</v>
      </c>
    </row>
    <row r="79" spans="2:12" x14ac:dyDescent="0.3">
      <c r="B79" s="272" t="s">
        <v>761</v>
      </c>
      <c r="C79" s="165" t="s">
        <v>728</v>
      </c>
      <c r="D79" s="167">
        <v>307446046.99628043</v>
      </c>
      <c r="E79" s="167">
        <v>377740523.55673909</v>
      </c>
      <c r="F79" s="167">
        <v>377740523.55673909</v>
      </c>
      <c r="G79" s="167">
        <v>258055046.41378695</v>
      </c>
      <c r="H79" s="167">
        <v>530037092.31822038</v>
      </c>
      <c r="I79" s="167">
        <v>819770514.58662271</v>
      </c>
      <c r="J79" s="167">
        <v>905955902.70627928</v>
      </c>
      <c r="K79" s="167">
        <v>874881637.50665319</v>
      </c>
      <c r="L79" s="167">
        <v>452078878.24900514</v>
      </c>
    </row>
    <row r="80" spans="2:12" x14ac:dyDescent="0.3">
      <c r="B80" s="272" t="s">
        <v>761</v>
      </c>
      <c r="C80" s="165" t="s">
        <v>764</v>
      </c>
      <c r="D80" s="167">
        <v>324142286.83277881</v>
      </c>
      <c r="E80" s="167">
        <v>375268622.79649156</v>
      </c>
      <c r="F80" s="167">
        <v>375268622.79649156</v>
      </c>
      <c r="G80" s="167">
        <v>270680818.85109603</v>
      </c>
      <c r="H80" s="167">
        <v>530225985.25699335</v>
      </c>
      <c r="I80" s="167">
        <v>805261988.60848439</v>
      </c>
      <c r="J80" s="167">
        <v>904052461.70311356</v>
      </c>
      <c r="K80" s="167">
        <v>863871915.31703019</v>
      </c>
      <c r="L80" s="167">
        <v>464134008.32082218</v>
      </c>
    </row>
    <row r="81" spans="2:12" x14ac:dyDescent="0.3">
      <c r="B81" s="272" t="s">
        <v>761</v>
      </c>
      <c r="C81" s="165" t="s">
        <v>765</v>
      </c>
      <c r="D81" s="167">
        <v>323239155.75174558</v>
      </c>
      <c r="E81" s="167">
        <v>495641042.76649165</v>
      </c>
      <c r="F81" s="167">
        <v>495641042.76649165</v>
      </c>
      <c r="G81" s="167">
        <v>273002371.87296909</v>
      </c>
      <c r="H81" s="167">
        <v>626894387.53044653</v>
      </c>
      <c r="I81" s="167">
        <v>832904064.78700006</v>
      </c>
      <c r="J81" s="167">
        <v>964292750.22187507</v>
      </c>
      <c r="K81" s="167">
        <v>884455715.32536817</v>
      </c>
      <c r="L81" s="167">
        <v>498573390.98148614</v>
      </c>
    </row>
    <row r="82" spans="2:12" x14ac:dyDescent="0.3">
      <c r="B82" s="272" t="s">
        <v>761</v>
      </c>
      <c r="C82" s="165" t="s">
        <v>766</v>
      </c>
      <c r="D82" s="167">
        <v>321060429.3859235</v>
      </c>
      <c r="E82" s="167">
        <v>497238040.4820087</v>
      </c>
      <c r="F82" s="167">
        <v>497238040.4820087</v>
      </c>
      <c r="G82" s="167">
        <v>271843064.35872817</v>
      </c>
      <c r="H82" s="167">
        <v>628909974.45671988</v>
      </c>
      <c r="I82" s="167">
        <v>804839826.16926622</v>
      </c>
      <c r="J82" s="167">
        <v>936616322.19645953</v>
      </c>
      <c r="K82" s="167">
        <v>859806394.83288693</v>
      </c>
      <c r="L82" s="167">
        <v>504014385.49743551</v>
      </c>
    </row>
    <row r="83" spans="2:12" x14ac:dyDescent="0.3">
      <c r="B83" s="273" t="s">
        <v>761</v>
      </c>
      <c r="C83" s="165" t="s">
        <v>767</v>
      </c>
      <c r="D83" s="168">
        <v>318293526.21902084</v>
      </c>
      <c r="E83" s="168">
        <v>377420072.50547171</v>
      </c>
      <c r="F83" s="168">
        <v>377420072.50547171</v>
      </c>
      <c r="G83" s="168">
        <v>266417731.80451977</v>
      </c>
      <c r="H83" s="168">
        <v>529199780.7468493</v>
      </c>
      <c r="I83" s="168">
        <v>821539405.47437239</v>
      </c>
      <c r="J83" s="168">
        <v>901103073.71116221</v>
      </c>
      <c r="K83" s="168">
        <v>875807423.42683101</v>
      </c>
      <c r="L83" s="168">
        <v>446895076.94687033</v>
      </c>
    </row>
    <row r="84" spans="2:12" x14ac:dyDescent="0.3">
      <c r="B84" s="271" t="s">
        <v>768</v>
      </c>
      <c r="C84" s="165" t="s">
        <v>769</v>
      </c>
      <c r="D84" s="166">
        <v>363366519.8791573</v>
      </c>
      <c r="E84" s="166">
        <v>348243775.86018038</v>
      </c>
      <c r="F84" s="166">
        <v>348243775.86018038</v>
      </c>
      <c r="G84" s="166">
        <v>288013462.75099039</v>
      </c>
      <c r="H84" s="166">
        <v>449038264.55434912</v>
      </c>
      <c r="I84" s="166">
        <v>787759801.14467013</v>
      </c>
      <c r="J84" s="166">
        <v>852983591.05189443</v>
      </c>
      <c r="K84" s="166">
        <v>805561256.08813012</v>
      </c>
      <c r="L84" s="166">
        <v>443433120.36858559</v>
      </c>
    </row>
    <row r="85" spans="2:12" x14ac:dyDescent="0.3">
      <c r="B85" s="272" t="s">
        <v>768</v>
      </c>
      <c r="C85" s="165" t="s">
        <v>770</v>
      </c>
      <c r="D85" s="167">
        <v>333744217.32245469</v>
      </c>
      <c r="E85" s="167">
        <v>345699601.40255654</v>
      </c>
      <c r="F85" s="167">
        <v>345699601.40255654</v>
      </c>
      <c r="G85" s="167">
        <v>267958034.18407381</v>
      </c>
      <c r="H85" s="167">
        <v>492386810.58059108</v>
      </c>
      <c r="I85" s="167">
        <v>791303424.12525606</v>
      </c>
      <c r="J85" s="167">
        <v>877654899.32821119</v>
      </c>
      <c r="K85" s="167">
        <v>842996684.18275189</v>
      </c>
      <c r="L85" s="167">
        <v>444131605.19276989</v>
      </c>
    </row>
    <row r="86" spans="2:12" x14ac:dyDescent="0.3">
      <c r="B86" s="272" t="s">
        <v>768</v>
      </c>
      <c r="C86" s="165" t="s">
        <v>771</v>
      </c>
      <c r="D86" s="167">
        <v>365459268.31894231</v>
      </c>
      <c r="E86" s="167">
        <v>406318868.54703844</v>
      </c>
      <c r="F86" s="167">
        <v>406318868.54703844</v>
      </c>
      <c r="G86" s="167">
        <v>291551797.53118759</v>
      </c>
      <c r="H86" s="167">
        <v>548870571.66529274</v>
      </c>
      <c r="I86" s="167">
        <v>793880152.36138439</v>
      </c>
      <c r="J86" s="167">
        <v>905711284.05759585</v>
      </c>
      <c r="K86" s="167">
        <v>849157402.36392462</v>
      </c>
      <c r="L86" s="167">
        <v>476892879.76499373</v>
      </c>
    </row>
    <row r="87" spans="2:12" x14ac:dyDescent="0.3">
      <c r="B87" s="272" t="s">
        <v>768</v>
      </c>
      <c r="C87" s="165" t="s">
        <v>772</v>
      </c>
      <c r="D87" s="167">
        <v>363192723.72902435</v>
      </c>
      <c r="E87" s="167">
        <v>406771674.06178784</v>
      </c>
      <c r="F87" s="167">
        <v>406771674.06178784</v>
      </c>
      <c r="G87" s="167">
        <v>290818104.71994627</v>
      </c>
      <c r="H87" s="167">
        <v>549323377.18004215</v>
      </c>
      <c r="I87" s="167">
        <v>790433014.89343333</v>
      </c>
      <c r="J87" s="167">
        <v>902264146.58964479</v>
      </c>
      <c r="K87" s="167">
        <v>846019297.49751508</v>
      </c>
      <c r="L87" s="167">
        <v>478120345.11055195</v>
      </c>
    </row>
    <row r="88" spans="2:12" x14ac:dyDescent="0.3">
      <c r="B88" s="272" t="s">
        <v>768</v>
      </c>
      <c r="C88" s="165" t="s">
        <v>773</v>
      </c>
      <c r="D88" s="167">
        <v>363531896.0780108</v>
      </c>
      <c r="E88" s="167">
        <v>395374676.92938697</v>
      </c>
      <c r="F88" s="167">
        <v>395374676.92938697</v>
      </c>
      <c r="G88" s="167">
        <v>287773748.88261896</v>
      </c>
      <c r="H88" s="167">
        <v>535338895.15440333</v>
      </c>
      <c r="I88" s="167">
        <v>792201050.15201879</v>
      </c>
      <c r="J88" s="167">
        <v>901610059.81162417</v>
      </c>
      <c r="K88" s="167">
        <v>844803664.98175478</v>
      </c>
      <c r="L88" s="167">
        <v>468924593.30265164</v>
      </c>
    </row>
    <row r="89" spans="2:12" x14ac:dyDescent="0.3">
      <c r="B89" s="272" t="s">
        <v>768</v>
      </c>
      <c r="C89" s="165" t="s">
        <v>774</v>
      </c>
      <c r="D89" s="167">
        <v>333744217.32245469</v>
      </c>
      <c r="E89" s="167">
        <v>345699601.40255654</v>
      </c>
      <c r="F89" s="167">
        <v>345699601.40255654</v>
      </c>
      <c r="G89" s="167">
        <v>267958034.18407381</v>
      </c>
      <c r="H89" s="167">
        <v>492386810.58059108</v>
      </c>
      <c r="I89" s="167">
        <v>791303424.12525606</v>
      </c>
      <c r="J89" s="167">
        <v>877654899.32821119</v>
      </c>
      <c r="K89" s="167">
        <v>842996684.18275189</v>
      </c>
      <c r="L89" s="167">
        <v>442420149.27405888</v>
      </c>
    </row>
    <row r="90" spans="2:12" x14ac:dyDescent="0.3">
      <c r="B90" s="272" t="s">
        <v>768</v>
      </c>
      <c r="C90" s="165" t="s">
        <v>775</v>
      </c>
      <c r="D90" s="167">
        <v>333744217.32245469</v>
      </c>
      <c r="E90" s="167">
        <v>345699601.40255654</v>
      </c>
      <c r="F90" s="167">
        <v>345699601.40255654</v>
      </c>
      <c r="G90" s="167">
        <v>267958034.18407381</v>
      </c>
      <c r="H90" s="167">
        <v>492386810.58059108</v>
      </c>
      <c r="I90" s="167">
        <v>791303424.12525606</v>
      </c>
      <c r="J90" s="167">
        <v>877654899.32821119</v>
      </c>
      <c r="K90" s="167">
        <v>842996684.18275189</v>
      </c>
      <c r="L90" s="167">
        <v>444131605.19276989</v>
      </c>
    </row>
    <row r="91" spans="2:12" x14ac:dyDescent="0.3">
      <c r="B91" s="272" t="s">
        <v>768</v>
      </c>
      <c r="C91" s="165" t="s">
        <v>745</v>
      </c>
      <c r="D91" s="167">
        <v>363531896.0780108</v>
      </c>
      <c r="E91" s="167">
        <v>337933891.25129145</v>
      </c>
      <c r="F91" s="167">
        <v>337933891.25129145</v>
      </c>
      <c r="G91" s="167">
        <v>287773748.88261896</v>
      </c>
      <c r="H91" s="167">
        <v>487471573.75599039</v>
      </c>
      <c r="I91" s="167">
        <v>792201050.15201879</v>
      </c>
      <c r="J91" s="167">
        <v>872153246.64337015</v>
      </c>
      <c r="K91" s="167">
        <v>844803664.98175478</v>
      </c>
      <c r="L91" s="167">
        <v>446819959.03668785</v>
      </c>
    </row>
    <row r="92" spans="2:12" x14ac:dyDescent="0.3">
      <c r="B92" s="272" t="s">
        <v>768</v>
      </c>
      <c r="C92" s="165" t="s">
        <v>776</v>
      </c>
      <c r="D92" s="167">
        <v>357052737.05601478</v>
      </c>
      <c r="E92" s="167">
        <v>396907377.27198541</v>
      </c>
      <c r="F92" s="167">
        <v>396907377.27198541</v>
      </c>
      <c r="G92" s="167">
        <v>283441444.85025406</v>
      </c>
      <c r="H92" s="167">
        <v>537560176.13610065</v>
      </c>
      <c r="I92" s="167">
        <v>793319928.19476104</v>
      </c>
      <c r="J92" s="167">
        <v>903408491.77139044</v>
      </c>
      <c r="K92" s="167">
        <v>846542902.74540508</v>
      </c>
      <c r="L92" s="167">
        <v>471256600.29587144</v>
      </c>
    </row>
    <row r="93" spans="2:12" x14ac:dyDescent="0.3">
      <c r="B93" s="272" t="s">
        <v>768</v>
      </c>
      <c r="C93" s="165" t="s">
        <v>777</v>
      </c>
      <c r="D93" s="167">
        <v>363531896.0780108</v>
      </c>
      <c r="E93" s="167">
        <v>395374676.92938697</v>
      </c>
      <c r="F93" s="167">
        <v>395374676.92938697</v>
      </c>
      <c r="G93" s="167">
        <v>287773748.88261896</v>
      </c>
      <c r="H93" s="167">
        <v>541536463.15440333</v>
      </c>
      <c r="I93" s="167">
        <v>792201050.15201879</v>
      </c>
      <c r="J93" s="167">
        <v>901610059.81162417</v>
      </c>
      <c r="K93" s="167">
        <v>849451840.9817549</v>
      </c>
      <c r="L93" s="167">
        <v>469335109.0331623</v>
      </c>
    </row>
    <row r="94" spans="2:12" x14ac:dyDescent="0.3">
      <c r="B94" s="272" t="s">
        <v>768</v>
      </c>
      <c r="C94" s="165" t="s">
        <v>778</v>
      </c>
      <c r="D94" s="167">
        <v>363531896.0780108</v>
      </c>
      <c r="E94" s="167">
        <v>395374676.92938697</v>
      </c>
      <c r="F94" s="167">
        <v>395374676.92938697</v>
      </c>
      <c r="G94" s="167">
        <v>287773748.88261896</v>
      </c>
      <c r="H94" s="167">
        <v>488314015.44535464</v>
      </c>
      <c r="I94" s="167">
        <v>754432773.75434887</v>
      </c>
      <c r="J94" s="167">
        <v>863841783.41395426</v>
      </c>
      <c r="K94" s="167">
        <v>775742336.84415841</v>
      </c>
      <c r="L94" s="167">
        <v>475276278.12548161</v>
      </c>
    </row>
    <row r="95" spans="2:12" x14ac:dyDescent="0.3">
      <c r="B95" s="272" t="s">
        <v>768</v>
      </c>
      <c r="C95" s="165" t="s">
        <v>779</v>
      </c>
      <c r="D95" s="167">
        <v>363531896.0780108</v>
      </c>
      <c r="E95" s="167">
        <v>395374676.92938697</v>
      </c>
      <c r="F95" s="167">
        <v>395374676.92938697</v>
      </c>
      <c r="G95" s="167">
        <v>287773748.88261896</v>
      </c>
      <c r="H95" s="167">
        <v>535338895.15440333</v>
      </c>
      <c r="I95" s="167">
        <v>792201050.15201879</v>
      </c>
      <c r="J95" s="167">
        <v>901610059.81162417</v>
      </c>
      <c r="K95" s="167">
        <v>844803664.98175478</v>
      </c>
      <c r="L95" s="167">
        <v>467213137.3839407</v>
      </c>
    </row>
    <row r="96" spans="2:12" x14ac:dyDescent="0.3">
      <c r="B96" s="272" t="s">
        <v>768</v>
      </c>
      <c r="C96" s="165" t="s">
        <v>780</v>
      </c>
      <c r="D96" s="167">
        <v>333744217.32245469</v>
      </c>
      <c r="E96" s="167">
        <v>345699601.40255654</v>
      </c>
      <c r="F96" s="167">
        <v>345699601.40255654</v>
      </c>
      <c r="G96" s="167">
        <v>267958034.18407381</v>
      </c>
      <c r="H96" s="167">
        <v>492386810.58059108</v>
      </c>
      <c r="I96" s="167">
        <v>791303424.12525606</v>
      </c>
      <c r="J96" s="167">
        <v>877654899.32821119</v>
      </c>
      <c r="K96" s="167">
        <v>842996684.18275189</v>
      </c>
      <c r="L96" s="167">
        <v>442420149.27405888</v>
      </c>
    </row>
    <row r="97" spans="2:12" x14ac:dyDescent="0.3">
      <c r="B97" s="272" t="s">
        <v>768</v>
      </c>
      <c r="C97" s="165" t="s">
        <v>781</v>
      </c>
      <c r="D97" s="167">
        <v>333744217.32245469</v>
      </c>
      <c r="E97" s="167">
        <v>345699601.40255654</v>
      </c>
      <c r="F97" s="167">
        <v>345699601.40255654</v>
      </c>
      <c r="G97" s="167">
        <v>267958034.18407381</v>
      </c>
      <c r="H97" s="167">
        <v>492386810.58059108</v>
      </c>
      <c r="I97" s="167">
        <v>791303424.12525606</v>
      </c>
      <c r="J97" s="167">
        <v>877654899.32821119</v>
      </c>
      <c r="K97" s="167">
        <v>842996684.18275189</v>
      </c>
      <c r="L97" s="167">
        <v>444131605.19276989</v>
      </c>
    </row>
    <row r="98" spans="2:12" x14ac:dyDescent="0.3">
      <c r="B98" s="273" t="s">
        <v>768</v>
      </c>
      <c r="C98" s="165" t="s">
        <v>782</v>
      </c>
      <c r="D98" s="168">
        <v>333744217.32245469</v>
      </c>
      <c r="E98" s="168">
        <v>345699601.40255654</v>
      </c>
      <c r="F98" s="168">
        <v>345699601.40255654</v>
      </c>
      <c r="G98" s="168">
        <v>267958034.18407381</v>
      </c>
      <c r="H98" s="168">
        <v>492386810.58059108</v>
      </c>
      <c r="I98" s="168">
        <v>791303424.12525606</v>
      </c>
      <c r="J98" s="168">
        <v>877654899.32821119</v>
      </c>
      <c r="K98" s="168">
        <v>842996684.18275189</v>
      </c>
      <c r="L98" s="168">
        <v>442420149.27405888</v>
      </c>
    </row>
    <row r="99" spans="2:12" x14ac:dyDescent="0.3">
      <c r="B99" s="275" t="s">
        <v>783</v>
      </c>
      <c r="C99" s="163" t="s">
        <v>783</v>
      </c>
      <c r="D99" s="164">
        <v>362887736.23573458</v>
      </c>
      <c r="E99" s="164">
        <v>411026708.00924695</v>
      </c>
      <c r="F99" s="164">
        <v>411026708.00924695</v>
      </c>
      <c r="G99" s="164">
        <v>310814616.1719259</v>
      </c>
      <c r="H99" s="164">
        <v>566944992.34567809</v>
      </c>
      <c r="I99" s="164">
        <v>810933489.50302958</v>
      </c>
      <c r="J99" s="164">
        <v>906188412.2943387</v>
      </c>
      <c r="K99" s="164">
        <v>870314660.31627774</v>
      </c>
      <c r="L99" s="164">
        <v>458357422.7998023</v>
      </c>
    </row>
    <row r="100" spans="2:12" x14ac:dyDescent="0.3">
      <c r="B100" s="267" t="s">
        <v>784</v>
      </c>
      <c r="C100" s="169" t="s">
        <v>784</v>
      </c>
      <c r="D100" s="168">
        <v>374735595.43133742</v>
      </c>
      <c r="E100" s="168">
        <v>371283414.97136372</v>
      </c>
      <c r="F100" s="168">
        <v>371283414.97136372</v>
      </c>
      <c r="G100" s="168">
        <v>314480703.41709203</v>
      </c>
      <c r="H100" s="168">
        <v>528728846.14250588</v>
      </c>
      <c r="I100" s="168">
        <v>808706064.88229811</v>
      </c>
      <c r="J100" s="168">
        <v>895029436.67954838</v>
      </c>
      <c r="K100" s="168">
        <v>865216295.08853412</v>
      </c>
      <c r="L100" s="168">
        <v>462209106.13279754</v>
      </c>
    </row>
    <row r="101" spans="2:12" x14ac:dyDescent="0.3">
      <c r="B101" s="271" t="s">
        <v>785</v>
      </c>
      <c r="C101" s="163" t="s">
        <v>728</v>
      </c>
      <c r="D101" s="166">
        <v>359229211.84114587</v>
      </c>
      <c r="E101" s="166">
        <v>389566221.56231862</v>
      </c>
      <c r="F101" s="166">
        <v>389566221.56231862</v>
      </c>
      <c r="G101" s="166">
        <v>304603958.25360954</v>
      </c>
      <c r="H101" s="166">
        <v>533385084.56877607</v>
      </c>
      <c r="I101" s="166">
        <v>791549457.68165374</v>
      </c>
      <c r="J101" s="166">
        <v>886561991.3844955</v>
      </c>
      <c r="K101" s="166">
        <v>842931754.44026434</v>
      </c>
      <c r="L101" s="166">
        <v>498210611.59895253</v>
      </c>
    </row>
    <row r="102" spans="2:12" x14ac:dyDescent="0.3">
      <c r="B102" s="272" t="s">
        <v>785</v>
      </c>
      <c r="C102" s="163" t="s">
        <v>734</v>
      </c>
      <c r="D102" s="167">
        <v>362241953.44913459</v>
      </c>
      <c r="E102" s="167">
        <v>389566221.56231862</v>
      </c>
      <c r="F102" s="167">
        <v>389566221.56231862</v>
      </c>
      <c r="G102" s="167">
        <v>306809189.54404432</v>
      </c>
      <c r="H102" s="167">
        <v>531154284.56877607</v>
      </c>
      <c r="I102" s="167">
        <v>794614384.49058294</v>
      </c>
      <c r="J102" s="167">
        <v>889626918.19342482</v>
      </c>
      <c r="K102" s="167">
        <v>844000957.37456965</v>
      </c>
      <c r="L102" s="167">
        <v>498577153.83890474</v>
      </c>
    </row>
    <row r="103" spans="2:12" x14ac:dyDescent="0.3">
      <c r="B103" s="272" t="s">
        <v>785</v>
      </c>
      <c r="C103" s="163" t="s">
        <v>735</v>
      </c>
      <c r="D103" s="167">
        <v>408872739.39262545</v>
      </c>
      <c r="E103" s="167">
        <v>392795837.80911028</v>
      </c>
      <c r="F103" s="167">
        <v>392795837.80911028</v>
      </c>
      <c r="G103" s="167">
        <v>338787008.7341671</v>
      </c>
      <c r="H103" s="167">
        <v>484406254.42180634</v>
      </c>
      <c r="I103" s="167">
        <v>788235369.28277481</v>
      </c>
      <c r="J103" s="167">
        <v>883983048.83305931</v>
      </c>
      <c r="K103" s="167">
        <v>800924244.46998811</v>
      </c>
      <c r="L103" s="167">
        <v>522624620.62703615</v>
      </c>
    </row>
    <row r="104" spans="2:12" x14ac:dyDescent="0.3">
      <c r="B104" s="273" t="s">
        <v>785</v>
      </c>
      <c r="C104" s="163" t="s">
        <v>751</v>
      </c>
      <c r="D104" s="168">
        <v>339034746.03335214</v>
      </c>
      <c r="E104" s="168">
        <v>436806335.55190623</v>
      </c>
      <c r="F104" s="168">
        <v>436806335.55190623</v>
      </c>
      <c r="G104" s="168">
        <v>290614077.04704797</v>
      </c>
      <c r="H104" s="168">
        <v>572548698.36005044</v>
      </c>
      <c r="I104" s="168">
        <v>791326801.11390865</v>
      </c>
      <c r="J104" s="168">
        <v>913922527.57838845</v>
      </c>
      <c r="K104" s="168">
        <v>842689946.17288101</v>
      </c>
      <c r="L104" s="168">
        <v>509302476.7787109</v>
      </c>
    </row>
    <row r="105" spans="2:12" x14ac:dyDescent="0.3">
      <c r="B105" s="271" t="s">
        <v>786</v>
      </c>
      <c r="C105" s="165" t="s">
        <v>787</v>
      </c>
      <c r="D105" s="170">
        <v>356556341.35102379</v>
      </c>
      <c r="E105" s="166">
        <v>416894915.49795544</v>
      </c>
      <c r="F105" s="166">
        <v>416894915.49795544</v>
      </c>
      <c r="G105" s="166">
        <v>307806125.81256819</v>
      </c>
      <c r="H105" s="166">
        <v>574704605.55388784</v>
      </c>
      <c r="I105" s="166">
        <v>813570739.14386928</v>
      </c>
      <c r="J105" s="166">
        <v>903061878.86730814</v>
      </c>
      <c r="K105" s="166">
        <v>874646114.33812857</v>
      </c>
      <c r="L105" s="166">
        <v>462649538.74199855</v>
      </c>
    </row>
    <row r="106" spans="2:12" x14ac:dyDescent="0.3">
      <c r="B106" s="273" t="s">
        <v>786</v>
      </c>
      <c r="C106" s="163" t="s">
        <v>717</v>
      </c>
      <c r="D106" s="168">
        <v>361445467.43865174</v>
      </c>
      <c r="E106" s="168">
        <v>350745644.42498261</v>
      </c>
      <c r="F106" s="168">
        <v>350745644.42498261</v>
      </c>
      <c r="G106" s="168">
        <v>291187599.28568906</v>
      </c>
      <c r="H106" s="168">
        <v>501719426.13647968</v>
      </c>
      <c r="I106" s="168">
        <v>797304531.71976209</v>
      </c>
      <c r="J106" s="168">
        <v>872929746.47742772</v>
      </c>
      <c r="K106" s="168">
        <v>851182463.58516955</v>
      </c>
      <c r="L106" s="168">
        <v>473123807.09464228</v>
      </c>
    </row>
    <row r="107" spans="2:12" x14ac:dyDescent="0.3">
      <c r="B107" s="271" t="s">
        <v>788</v>
      </c>
      <c r="C107" s="163" t="s">
        <v>789</v>
      </c>
      <c r="D107" s="166">
        <v>296114059.84471273</v>
      </c>
      <c r="E107" s="166">
        <v>353623274.73131603</v>
      </c>
      <c r="F107" s="166">
        <v>353623274.73131603</v>
      </c>
      <c r="G107" s="166">
        <v>250864852.78267619</v>
      </c>
      <c r="H107" s="166">
        <v>446395791.76400065</v>
      </c>
      <c r="I107" s="166">
        <v>797126230.83170319</v>
      </c>
      <c r="J107" s="166">
        <v>876443710.56579006</v>
      </c>
      <c r="K107" s="166">
        <v>807445330.56387019</v>
      </c>
      <c r="L107" s="166">
        <v>480128600.40787202</v>
      </c>
    </row>
    <row r="108" spans="2:12" x14ac:dyDescent="0.3">
      <c r="B108" s="272" t="s">
        <v>788</v>
      </c>
      <c r="C108" s="163" t="s">
        <v>708</v>
      </c>
      <c r="D108" s="167">
        <v>287083335.39509451</v>
      </c>
      <c r="E108" s="167">
        <v>380587368.03845376</v>
      </c>
      <c r="F108" s="167">
        <v>380587368.03845376</v>
      </c>
      <c r="G108" s="167">
        <v>244296374.53319842</v>
      </c>
      <c r="H108" s="167">
        <v>527387888.09350467</v>
      </c>
      <c r="I108" s="167">
        <v>796468636.49202442</v>
      </c>
      <c r="J108" s="167">
        <v>889978442.41473854</v>
      </c>
      <c r="K108" s="167">
        <v>850829948.85720134</v>
      </c>
      <c r="L108" s="167">
        <v>454070205.36650062</v>
      </c>
    </row>
    <row r="109" spans="2:12" x14ac:dyDescent="0.3">
      <c r="B109" s="272" t="s">
        <v>788</v>
      </c>
      <c r="C109" s="163" t="s">
        <v>790</v>
      </c>
      <c r="D109" s="167">
        <v>280441056.46263087</v>
      </c>
      <c r="E109" s="167">
        <v>333395494.89563453</v>
      </c>
      <c r="F109" s="167">
        <v>333395494.89563453</v>
      </c>
      <c r="G109" s="167">
        <v>221142723.85191691</v>
      </c>
      <c r="H109" s="167">
        <v>418080272.69100142</v>
      </c>
      <c r="I109" s="167">
        <v>787735769.0712316</v>
      </c>
      <c r="J109" s="167">
        <v>853748066.07926333</v>
      </c>
      <c r="K109" s="167">
        <v>794218338.10406065</v>
      </c>
      <c r="L109" s="167">
        <v>451939103.27445543</v>
      </c>
    </row>
    <row r="110" spans="2:12" x14ac:dyDescent="0.3">
      <c r="B110" s="272" t="s">
        <v>788</v>
      </c>
      <c r="C110" s="163" t="s">
        <v>791</v>
      </c>
      <c r="D110" s="167">
        <v>334877710.77515936</v>
      </c>
      <c r="E110" s="167">
        <v>383239665.20849156</v>
      </c>
      <c r="F110" s="167">
        <v>383239665.20849156</v>
      </c>
      <c r="G110" s="167">
        <v>276707286.73630726</v>
      </c>
      <c r="H110" s="167">
        <v>538804257.9051249</v>
      </c>
      <c r="I110" s="167">
        <v>797205859.51384032</v>
      </c>
      <c r="J110" s="167">
        <v>891439019.21020114</v>
      </c>
      <c r="K110" s="167">
        <v>858312682.83707511</v>
      </c>
      <c r="L110" s="167">
        <v>462332692.82980126</v>
      </c>
    </row>
    <row r="111" spans="2:12" x14ac:dyDescent="0.3">
      <c r="B111" s="273" t="s">
        <v>788</v>
      </c>
      <c r="C111" s="163" t="s">
        <v>751</v>
      </c>
      <c r="D111" s="168">
        <v>340066629.94843543</v>
      </c>
      <c r="E111" s="168">
        <v>383239665.20849156</v>
      </c>
      <c r="F111" s="168">
        <v>383239665.20849156</v>
      </c>
      <c r="G111" s="168">
        <v>280160219.10194993</v>
      </c>
      <c r="H111" s="168">
        <v>468732384.04509974</v>
      </c>
      <c r="I111" s="168">
        <v>803948394.99435663</v>
      </c>
      <c r="J111" s="168">
        <v>898181554.69071746</v>
      </c>
      <c r="K111" s="168">
        <v>811791572.34567606</v>
      </c>
      <c r="L111" s="168">
        <v>469212641.4187808</v>
      </c>
    </row>
    <row r="112" spans="2:12" x14ac:dyDescent="0.3">
      <c r="B112" s="271" t="s">
        <v>792</v>
      </c>
      <c r="C112" s="165" t="s">
        <v>793</v>
      </c>
      <c r="D112" s="166">
        <v>304260124.37964332</v>
      </c>
      <c r="E112" s="166">
        <v>361542760.35263538</v>
      </c>
      <c r="F112" s="166">
        <v>361542760.35263538</v>
      </c>
      <c r="G112" s="166">
        <v>266661224.82746208</v>
      </c>
      <c r="H112" s="166">
        <v>520360602.62317812</v>
      </c>
      <c r="I112" s="166">
        <v>790894391.74333453</v>
      </c>
      <c r="J112" s="166">
        <v>876983610.59933829</v>
      </c>
      <c r="K112" s="166">
        <v>850468404.60759294</v>
      </c>
      <c r="L112" s="166">
        <v>443064266.89725482</v>
      </c>
    </row>
    <row r="113" spans="2:12" x14ac:dyDescent="0.3">
      <c r="B113" s="272" t="s">
        <v>792</v>
      </c>
      <c r="C113" s="165" t="s">
        <v>794</v>
      </c>
      <c r="D113" s="167">
        <v>291035018.93049848</v>
      </c>
      <c r="E113" s="167">
        <v>349976230.67726672</v>
      </c>
      <c r="F113" s="167">
        <v>349976230.67726672</v>
      </c>
      <c r="G113" s="167">
        <v>250231531.82160869</v>
      </c>
      <c r="H113" s="167">
        <v>497893669.19767022</v>
      </c>
      <c r="I113" s="167">
        <v>789737943.58322024</v>
      </c>
      <c r="J113" s="167">
        <v>868085333.88206077</v>
      </c>
      <c r="K113" s="167">
        <v>841221220.81792176</v>
      </c>
      <c r="L113" s="167">
        <v>436670960.25994575</v>
      </c>
    </row>
    <row r="114" spans="2:12" x14ac:dyDescent="0.3">
      <c r="B114" s="272" t="s">
        <v>792</v>
      </c>
      <c r="C114" s="165" t="s">
        <v>795</v>
      </c>
      <c r="D114" s="167">
        <v>337354858.70963174</v>
      </c>
      <c r="E114" s="167">
        <v>342864958.80207866</v>
      </c>
      <c r="F114" s="167">
        <v>342864958.80207866</v>
      </c>
      <c r="G114" s="167">
        <v>272261768.87494755</v>
      </c>
      <c r="H114" s="167">
        <v>488638522.84442198</v>
      </c>
      <c r="I114" s="167">
        <v>792561784.2432282</v>
      </c>
      <c r="J114" s="167">
        <v>878140175.10059845</v>
      </c>
      <c r="K114" s="167">
        <v>843170101.03955889</v>
      </c>
      <c r="L114" s="167">
        <v>444257913.82550645</v>
      </c>
    </row>
    <row r="115" spans="2:12" x14ac:dyDescent="0.3">
      <c r="B115" s="273" t="s">
        <v>792</v>
      </c>
      <c r="C115" s="165" t="s">
        <v>796</v>
      </c>
      <c r="D115" s="168">
        <v>337354858.70963174</v>
      </c>
      <c r="E115" s="168">
        <v>342864958.80207866</v>
      </c>
      <c r="F115" s="168">
        <v>342864958.80207866</v>
      </c>
      <c r="G115" s="168">
        <v>272261768.87494755</v>
      </c>
      <c r="H115" s="168">
        <v>488638522.84442198</v>
      </c>
      <c r="I115" s="168">
        <v>792561784.2432282</v>
      </c>
      <c r="J115" s="168">
        <v>878140175.10059845</v>
      </c>
      <c r="K115" s="168">
        <v>843170101.03955889</v>
      </c>
      <c r="L115" s="168">
        <v>444257913.82550645</v>
      </c>
    </row>
    <row r="116" spans="2:12" x14ac:dyDescent="0.3">
      <c r="B116" s="271" t="s">
        <v>797</v>
      </c>
      <c r="C116" s="165" t="s">
        <v>728</v>
      </c>
      <c r="D116" s="166">
        <v>331226397.3769536</v>
      </c>
      <c r="E116" s="166">
        <v>357976379.86633694</v>
      </c>
      <c r="F116" s="166">
        <v>357976379.86633694</v>
      </c>
      <c r="G116" s="166">
        <v>264767332.59042197</v>
      </c>
      <c r="H116" s="166">
        <v>503325233.72198033</v>
      </c>
      <c r="I116" s="166">
        <v>806330320.99652934</v>
      </c>
      <c r="J116" s="166">
        <v>887198197.82046878</v>
      </c>
      <c r="K116" s="166">
        <v>856724188.24579906</v>
      </c>
      <c r="L116" s="166">
        <v>461621904.34332722</v>
      </c>
    </row>
    <row r="117" spans="2:12" x14ac:dyDescent="0.3">
      <c r="B117" s="272" t="s">
        <v>797</v>
      </c>
      <c r="C117" s="165" t="s">
        <v>798</v>
      </c>
      <c r="D117" s="167">
        <v>370144783.57585692</v>
      </c>
      <c r="E117" s="167">
        <v>354517540.30840057</v>
      </c>
      <c r="F117" s="167">
        <v>354517540.30840057</v>
      </c>
      <c r="G117" s="167">
        <v>279683174.58189398</v>
      </c>
      <c r="H117" s="167">
        <v>500601123.43499875</v>
      </c>
      <c r="I117" s="167">
        <v>799895100.64694345</v>
      </c>
      <c r="J117" s="167">
        <v>875671155.87154126</v>
      </c>
      <c r="K117" s="167">
        <v>851535372.91978407</v>
      </c>
      <c r="L117" s="167">
        <v>455839973.16254151</v>
      </c>
    </row>
    <row r="118" spans="2:12" x14ac:dyDescent="0.3">
      <c r="B118" s="272" t="s">
        <v>797</v>
      </c>
      <c r="C118" s="165" t="s">
        <v>799</v>
      </c>
      <c r="D118" s="167">
        <v>363685097.21083009</v>
      </c>
      <c r="E118" s="167">
        <v>463684601.09668279</v>
      </c>
      <c r="F118" s="167">
        <v>463684601.09668279</v>
      </c>
      <c r="G118" s="167">
        <v>277333464.30765003</v>
      </c>
      <c r="H118" s="167">
        <v>594273578.78559899</v>
      </c>
      <c r="I118" s="167">
        <v>800080906.63029182</v>
      </c>
      <c r="J118" s="167">
        <v>879650595.18733573</v>
      </c>
      <c r="K118" s="167">
        <v>853266995.28909218</v>
      </c>
      <c r="L118" s="167">
        <v>460729476.12760341</v>
      </c>
    </row>
    <row r="119" spans="2:12" x14ac:dyDescent="0.3">
      <c r="B119" s="272" t="s">
        <v>797</v>
      </c>
      <c r="C119" s="165" t="s">
        <v>734</v>
      </c>
      <c r="D119" s="167">
        <v>336097753.44225889</v>
      </c>
      <c r="E119" s="167">
        <v>350306285.12009251</v>
      </c>
      <c r="F119" s="167">
        <v>350306285.12009251</v>
      </c>
      <c r="G119" s="167">
        <v>263489980.35504875</v>
      </c>
      <c r="H119" s="167">
        <v>495655138.9757359</v>
      </c>
      <c r="I119" s="167">
        <v>796600948.83234894</v>
      </c>
      <c r="J119" s="167">
        <v>877468825.65628839</v>
      </c>
      <c r="K119" s="167">
        <v>848018960.51995361</v>
      </c>
      <c r="L119" s="167">
        <v>421508686.69582582</v>
      </c>
    </row>
    <row r="120" spans="2:12" x14ac:dyDescent="0.3">
      <c r="B120" s="273" t="s">
        <v>797</v>
      </c>
      <c r="C120" s="165" t="s">
        <v>751</v>
      </c>
      <c r="D120" s="168">
        <v>334989912.1332407</v>
      </c>
      <c r="E120" s="168">
        <v>357090358.13244355</v>
      </c>
      <c r="F120" s="168">
        <v>357090358.13244355</v>
      </c>
      <c r="G120" s="168">
        <v>264858401.83959925</v>
      </c>
      <c r="H120" s="168">
        <v>504645167.48335361</v>
      </c>
      <c r="I120" s="168">
        <v>803649847.30813789</v>
      </c>
      <c r="J120" s="168">
        <v>880808208.71667504</v>
      </c>
      <c r="K120" s="168">
        <v>856514963.53323364</v>
      </c>
      <c r="L120" s="168">
        <v>419714763.2036829</v>
      </c>
    </row>
    <row r="121" spans="2:12" x14ac:dyDescent="0.3">
      <c r="B121" s="268" t="s">
        <v>800</v>
      </c>
      <c r="C121" s="165" t="s">
        <v>728</v>
      </c>
      <c r="D121" s="166">
        <v>349419416.11188936</v>
      </c>
      <c r="E121" s="166">
        <v>378923229.29162252</v>
      </c>
      <c r="F121" s="166">
        <v>378923229.29162252</v>
      </c>
      <c r="G121" s="166">
        <v>298914750.53689945</v>
      </c>
      <c r="H121" s="166">
        <v>536324149.77540547</v>
      </c>
      <c r="I121" s="166">
        <v>803829523.90070558</v>
      </c>
      <c r="J121" s="166">
        <v>888683586.61921513</v>
      </c>
      <c r="K121" s="166">
        <v>861730210.2740351</v>
      </c>
      <c r="L121" s="166">
        <v>429155914.59691989</v>
      </c>
    </row>
    <row r="122" spans="2:12" x14ac:dyDescent="0.3">
      <c r="B122" s="269" t="s">
        <v>800</v>
      </c>
      <c r="C122" s="165" t="s">
        <v>734</v>
      </c>
      <c r="D122" s="167">
        <v>353581296.57800615</v>
      </c>
      <c r="E122" s="167">
        <v>355318916.16420609</v>
      </c>
      <c r="F122" s="167">
        <v>355318916.16420609</v>
      </c>
      <c r="G122" s="167">
        <v>302158950.93980253</v>
      </c>
      <c r="H122" s="167">
        <v>519681034.70029628</v>
      </c>
      <c r="I122" s="167">
        <v>812553625.08481002</v>
      </c>
      <c r="J122" s="167">
        <v>885917405.6212678</v>
      </c>
      <c r="K122" s="167">
        <v>871703160.5452894</v>
      </c>
      <c r="L122" s="167">
        <v>434341639.96727777</v>
      </c>
    </row>
    <row r="123" spans="2:12" x14ac:dyDescent="0.3">
      <c r="B123" s="269" t="s">
        <v>800</v>
      </c>
      <c r="C123" s="165" t="s">
        <v>735</v>
      </c>
      <c r="D123" s="167">
        <v>363046470.51380873</v>
      </c>
      <c r="E123" s="167">
        <v>409028641.23095214</v>
      </c>
      <c r="F123" s="167">
        <v>409028641.23095214</v>
      </c>
      <c r="G123" s="167">
        <v>310564105.09116191</v>
      </c>
      <c r="H123" s="167">
        <v>492494134.00993621</v>
      </c>
      <c r="I123" s="167">
        <v>809477508.57648242</v>
      </c>
      <c r="J123" s="167">
        <v>888246813.09374118</v>
      </c>
      <c r="K123" s="167">
        <v>814496824.76052427</v>
      </c>
      <c r="L123" s="167">
        <v>439769392.9905988</v>
      </c>
    </row>
    <row r="124" spans="2:12" x14ac:dyDescent="0.3">
      <c r="B124" s="269" t="s">
        <v>800</v>
      </c>
      <c r="C124" s="165" t="s">
        <v>710</v>
      </c>
      <c r="D124" s="167">
        <v>339436278.41402626</v>
      </c>
      <c r="E124" s="167">
        <v>297587771.00800687</v>
      </c>
      <c r="F124" s="167">
        <v>297587771.00800687</v>
      </c>
      <c r="G124" s="167">
        <v>275153943.37828249</v>
      </c>
      <c r="H124" s="167">
        <v>455743467.16410434</v>
      </c>
      <c r="I124" s="167">
        <v>805741448.76140022</v>
      </c>
      <c r="J124" s="167">
        <v>873219910.41116714</v>
      </c>
      <c r="K124" s="167">
        <v>858870087.98513401</v>
      </c>
      <c r="L124" s="167">
        <v>413427631.39929396</v>
      </c>
    </row>
    <row r="125" spans="2:12" x14ac:dyDescent="0.3">
      <c r="B125" s="269" t="s">
        <v>800</v>
      </c>
      <c r="C125" s="165" t="s">
        <v>801</v>
      </c>
      <c r="D125" s="167">
        <v>281431801.7195316</v>
      </c>
      <c r="E125" s="167">
        <v>297874470.50727814</v>
      </c>
      <c r="F125" s="167">
        <v>297874470.50727814</v>
      </c>
      <c r="G125" s="167">
        <v>237548672.33611074</v>
      </c>
      <c r="H125" s="167">
        <v>403121945.9537248</v>
      </c>
      <c r="I125" s="167">
        <v>811731396.66950834</v>
      </c>
      <c r="J125" s="167">
        <v>877692297.00079787</v>
      </c>
      <c r="K125" s="167">
        <v>824154744.73066771</v>
      </c>
      <c r="L125" s="167">
        <v>428669533.19893759</v>
      </c>
    </row>
    <row r="126" spans="2:12" x14ac:dyDescent="0.3">
      <c r="B126" s="270" t="s">
        <v>800</v>
      </c>
      <c r="C126" s="165" t="s">
        <v>802</v>
      </c>
      <c r="D126" s="168">
        <v>283004077.04502797</v>
      </c>
      <c r="E126" s="168">
        <v>289298339.12589878</v>
      </c>
      <c r="F126" s="168">
        <v>289298339.12589878</v>
      </c>
      <c r="G126" s="168">
        <v>230881415.9286193</v>
      </c>
      <c r="H126" s="168">
        <v>376539079.13336617</v>
      </c>
      <c r="I126" s="168">
        <v>805103480.18201876</v>
      </c>
      <c r="J126" s="168">
        <v>869258453.2772119</v>
      </c>
      <c r="K126" s="168">
        <v>805325409.16775322</v>
      </c>
      <c r="L126" s="168">
        <v>417919482.59762442</v>
      </c>
    </row>
    <row r="127" spans="2:12" x14ac:dyDescent="0.3">
      <c r="B127" s="267" t="s">
        <v>803</v>
      </c>
      <c r="C127" s="163" t="s">
        <v>804</v>
      </c>
      <c r="D127" s="164">
        <v>377881036.67822278</v>
      </c>
      <c r="E127" s="164">
        <v>442333915.1956296</v>
      </c>
      <c r="F127" s="164">
        <v>442333915.1956296</v>
      </c>
      <c r="G127" s="164">
        <v>319439828.88875282</v>
      </c>
      <c r="H127" s="164">
        <v>595383718.10705769</v>
      </c>
      <c r="I127" s="164">
        <v>817589224.47339213</v>
      </c>
      <c r="J127" s="164">
        <v>909441916.76233304</v>
      </c>
      <c r="K127" s="164">
        <v>878105356.77708387</v>
      </c>
      <c r="L127" s="164">
        <v>464511169.18834937</v>
      </c>
    </row>
    <row r="128" spans="2:12" x14ac:dyDescent="0.3">
      <c r="B128" s="271" t="s">
        <v>805</v>
      </c>
      <c r="C128" s="165" t="s">
        <v>794</v>
      </c>
      <c r="D128" s="166">
        <v>353445013.52799416</v>
      </c>
      <c r="E128" s="166">
        <v>383247894.58627105</v>
      </c>
      <c r="F128" s="166">
        <v>383247894.58627105</v>
      </c>
      <c r="G128" s="166">
        <v>291882850.46491224</v>
      </c>
      <c r="H128" s="166">
        <v>534794904.47319162</v>
      </c>
      <c r="I128" s="166">
        <v>815965707.94090188</v>
      </c>
      <c r="J128" s="166">
        <v>911621073.74375629</v>
      </c>
      <c r="K128" s="166">
        <v>871570454.51767313</v>
      </c>
      <c r="L128" s="166">
        <v>473336725.73397386</v>
      </c>
    </row>
    <row r="129" spans="2:12" x14ac:dyDescent="0.3">
      <c r="B129" s="272" t="s">
        <v>805</v>
      </c>
      <c r="C129" s="165" t="s">
        <v>806</v>
      </c>
      <c r="D129" s="167">
        <v>349254554.64645708</v>
      </c>
      <c r="E129" s="167">
        <v>345699601.40255654</v>
      </c>
      <c r="F129" s="167">
        <v>345699601.40255654</v>
      </c>
      <c r="G129" s="167">
        <v>278298259.06674206</v>
      </c>
      <c r="H129" s="167">
        <v>492386810.58059108</v>
      </c>
      <c r="I129" s="167">
        <v>793264588.19375992</v>
      </c>
      <c r="J129" s="167">
        <v>879616063.39671504</v>
      </c>
      <c r="K129" s="167">
        <v>844751409.92825532</v>
      </c>
      <c r="L129" s="167">
        <v>465050926.21524125</v>
      </c>
    </row>
    <row r="130" spans="2:12" x14ac:dyDescent="0.3">
      <c r="B130" s="272" t="s">
        <v>805</v>
      </c>
      <c r="C130" s="165" t="s">
        <v>807</v>
      </c>
      <c r="D130" s="167">
        <v>339071347.58723927</v>
      </c>
      <c r="E130" s="167">
        <v>382413479.52447462</v>
      </c>
      <c r="F130" s="167">
        <v>382413479.52447462</v>
      </c>
      <c r="G130" s="167">
        <v>283070951.79566848</v>
      </c>
      <c r="H130" s="167">
        <v>532514693.40405393</v>
      </c>
      <c r="I130" s="167">
        <v>806826549.27519548</v>
      </c>
      <c r="J130" s="167">
        <v>901080926.9972229</v>
      </c>
      <c r="K130" s="167">
        <v>861886083.35362101</v>
      </c>
      <c r="L130" s="167">
        <v>461923990.01400709</v>
      </c>
    </row>
    <row r="131" spans="2:12" x14ac:dyDescent="0.3">
      <c r="B131" s="272" t="s">
        <v>805</v>
      </c>
      <c r="C131" s="165" t="s">
        <v>734</v>
      </c>
      <c r="D131" s="167">
        <v>343737109.13157392</v>
      </c>
      <c r="E131" s="167">
        <v>382413479.52447462</v>
      </c>
      <c r="F131" s="167">
        <v>382413479.52447462</v>
      </c>
      <c r="G131" s="167">
        <v>286181459.49189162</v>
      </c>
      <c r="H131" s="167">
        <v>532514693.40405393</v>
      </c>
      <c r="I131" s="167">
        <v>814671986.11872315</v>
      </c>
      <c r="J131" s="167">
        <v>908926363.84075058</v>
      </c>
      <c r="K131" s="167">
        <v>868905684.73993528</v>
      </c>
      <c r="L131" s="167">
        <v>475877684.32979321</v>
      </c>
    </row>
    <row r="132" spans="2:12" x14ac:dyDescent="0.3">
      <c r="B132" s="273" t="s">
        <v>805</v>
      </c>
      <c r="C132" s="165" t="s">
        <v>808</v>
      </c>
      <c r="D132" s="168">
        <v>391024151.55141604</v>
      </c>
      <c r="E132" s="168">
        <v>383247894.58627105</v>
      </c>
      <c r="F132" s="168">
        <v>383247894.58627105</v>
      </c>
      <c r="G132" s="168">
        <v>316626573.52624565</v>
      </c>
      <c r="H132" s="168">
        <v>534794904.47319162</v>
      </c>
      <c r="I132" s="168">
        <v>815965707.94090188</v>
      </c>
      <c r="J132" s="168">
        <v>911621073.74375629</v>
      </c>
      <c r="K132" s="168">
        <v>871570454.51767313</v>
      </c>
      <c r="L132" s="168">
        <v>468448244.22954702</v>
      </c>
    </row>
    <row r="133" spans="2:12" x14ac:dyDescent="0.3">
      <c r="B133" s="271" t="s">
        <v>809</v>
      </c>
      <c r="C133" s="171" t="s">
        <v>810</v>
      </c>
      <c r="D133" s="166">
        <v>365229452.19168466</v>
      </c>
      <c r="E133" s="166">
        <v>363455224.03165799</v>
      </c>
      <c r="F133" s="166">
        <v>363455224.03165799</v>
      </c>
      <c r="G133" s="166">
        <v>294402514.8487308</v>
      </c>
      <c r="H133" s="166">
        <v>513399461.70026433</v>
      </c>
      <c r="I133" s="166">
        <v>799487334.34346545</v>
      </c>
      <c r="J133" s="166">
        <v>889551890.83975482</v>
      </c>
      <c r="K133" s="166">
        <v>854179971.27767837</v>
      </c>
      <c r="L133" s="166">
        <v>426895466.42016572</v>
      </c>
    </row>
    <row r="134" spans="2:12" x14ac:dyDescent="0.3">
      <c r="B134" s="272" t="s">
        <v>809</v>
      </c>
      <c r="C134" s="171" t="s">
        <v>811</v>
      </c>
      <c r="D134" s="167">
        <v>364891098.96396112</v>
      </c>
      <c r="E134" s="167">
        <v>362012732.46694827</v>
      </c>
      <c r="F134" s="167">
        <v>362012732.46694827</v>
      </c>
      <c r="G134" s="167">
        <v>292450479.99815798</v>
      </c>
      <c r="H134" s="167">
        <v>510570689.68752873</v>
      </c>
      <c r="I134" s="167">
        <v>799026753.97750592</v>
      </c>
      <c r="J134" s="167">
        <v>892138189.17931509</v>
      </c>
      <c r="K134" s="167">
        <v>852641699.1032505</v>
      </c>
      <c r="L134" s="167">
        <v>425832182.79101264</v>
      </c>
    </row>
    <row r="135" spans="2:12" x14ac:dyDescent="0.3">
      <c r="B135" s="273" t="s">
        <v>809</v>
      </c>
      <c r="C135" s="171" t="s">
        <v>812</v>
      </c>
      <c r="D135" s="168">
        <v>385323609.16385746</v>
      </c>
      <c r="E135" s="168">
        <v>364388292.0190379</v>
      </c>
      <c r="F135" s="168">
        <v>364388292.0190379</v>
      </c>
      <c r="G135" s="168">
        <v>305777318.97431791</v>
      </c>
      <c r="H135" s="168">
        <v>513837084.07165205</v>
      </c>
      <c r="I135" s="168">
        <v>800155144.76474857</v>
      </c>
      <c r="J135" s="168">
        <v>891948153.81097221</v>
      </c>
      <c r="K135" s="168">
        <v>854542146.74492216</v>
      </c>
      <c r="L135" s="168">
        <v>431566655.44662619</v>
      </c>
    </row>
    <row r="136" spans="2:12" s="152" customFormat="1" x14ac:dyDescent="0.3">
      <c r="B136" s="165" t="s">
        <v>813</v>
      </c>
      <c r="C136" s="172" t="s">
        <v>814</v>
      </c>
      <c r="D136" s="173">
        <v>1529778575.4582248</v>
      </c>
      <c r="E136" s="173">
        <v>1523663255.3202138</v>
      </c>
      <c r="F136" s="173">
        <v>1523663255.3202138</v>
      </c>
      <c r="G136" s="173">
        <v>969110835.79949939</v>
      </c>
      <c r="H136" s="173">
        <v>1510815572.9360147</v>
      </c>
      <c r="I136" s="173">
        <v>1968071574.1222565</v>
      </c>
      <c r="J136" s="173">
        <v>2342918754.0541897</v>
      </c>
      <c r="K136" s="173">
        <v>1914773470.8581984</v>
      </c>
      <c r="L136" s="173">
        <v>1236857959.1481433</v>
      </c>
    </row>
    <row r="137" spans="2:12" x14ac:dyDescent="0.3">
      <c r="B137" s="271" t="s">
        <v>815</v>
      </c>
      <c r="C137" s="165" t="s">
        <v>816</v>
      </c>
      <c r="D137" s="166">
        <v>334274190.83058918</v>
      </c>
      <c r="E137" s="166">
        <v>357400680.10490668</v>
      </c>
      <c r="F137" s="166">
        <v>357400680.10490668</v>
      </c>
      <c r="G137" s="166">
        <v>268284235.11669892</v>
      </c>
      <c r="H137" s="166">
        <v>446180506.67619735</v>
      </c>
      <c r="I137" s="166">
        <v>794567629.4426918</v>
      </c>
      <c r="J137" s="166">
        <v>886280228.36397564</v>
      </c>
      <c r="K137" s="166">
        <v>803949386.82319343</v>
      </c>
      <c r="L137" s="166">
        <v>433899435.34303713</v>
      </c>
    </row>
    <row r="138" spans="2:12" x14ac:dyDescent="0.3">
      <c r="B138" s="272" t="s">
        <v>815</v>
      </c>
      <c r="C138" s="165" t="s">
        <v>817</v>
      </c>
      <c r="D138" s="167">
        <v>314875750.24695534</v>
      </c>
      <c r="E138" s="167">
        <v>364252922.19228387</v>
      </c>
      <c r="F138" s="167">
        <v>364252922.19228387</v>
      </c>
      <c r="G138" s="167">
        <v>263265252.17004526</v>
      </c>
      <c r="H138" s="167">
        <v>512955368.7874521</v>
      </c>
      <c r="I138" s="167">
        <v>797644616.96511519</v>
      </c>
      <c r="J138" s="167">
        <v>891372125.33579409</v>
      </c>
      <c r="K138" s="167">
        <v>850832899.46883547</v>
      </c>
      <c r="L138" s="167">
        <v>472525083.45009714</v>
      </c>
    </row>
    <row r="139" spans="2:12" x14ac:dyDescent="0.3">
      <c r="B139" s="272" t="s">
        <v>815</v>
      </c>
      <c r="C139" s="165" t="s">
        <v>818</v>
      </c>
      <c r="D139" s="167">
        <v>332271479.91171914</v>
      </c>
      <c r="E139" s="167">
        <v>352069906.17344761</v>
      </c>
      <c r="F139" s="167">
        <v>352069906.17344761</v>
      </c>
      <c r="G139" s="167">
        <v>266698992.14869437</v>
      </c>
      <c r="H139" s="167">
        <v>439024204.12403011</v>
      </c>
      <c r="I139" s="167">
        <v>794473545.75244462</v>
      </c>
      <c r="J139" s="167">
        <v>884451416.06336963</v>
      </c>
      <c r="K139" s="167">
        <v>801880204.00943971</v>
      </c>
      <c r="L139" s="167">
        <v>432778806.91118103</v>
      </c>
    </row>
    <row r="140" spans="2:12" x14ac:dyDescent="0.3">
      <c r="B140" s="272" t="s">
        <v>815</v>
      </c>
      <c r="C140" s="165" t="s">
        <v>819</v>
      </c>
      <c r="D140" s="167">
        <v>399263897.86377442</v>
      </c>
      <c r="E140" s="167">
        <v>363255946.56649643</v>
      </c>
      <c r="F140" s="167">
        <v>363255946.56649643</v>
      </c>
      <c r="G140" s="167">
        <v>311854303.88157511</v>
      </c>
      <c r="H140" s="167">
        <v>508873377.59482908</v>
      </c>
      <c r="I140" s="167">
        <v>794014296.78109634</v>
      </c>
      <c r="J140" s="167">
        <v>893338770.18041646</v>
      </c>
      <c r="K140" s="167">
        <v>846783062.66119707</v>
      </c>
      <c r="L140" s="167">
        <v>486088890.21036321</v>
      </c>
    </row>
    <row r="141" spans="2:12" x14ac:dyDescent="0.3">
      <c r="B141" s="272" t="s">
        <v>815</v>
      </c>
      <c r="C141" s="165" t="s">
        <v>820</v>
      </c>
      <c r="D141" s="167">
        <v>372279165.50784624</v>
      </c>
      <c r="E141" s="167">
        <v>357388735.43932515</v>
      </c>
      <c r="F141" s="167">
        <v>357388735.43932515</v>
      </c>
      <c r="G141" s="167">
        <v>294423759.89983976</v>
      </c>
      <c r="H141" s="167">
        <v>445852474.01771474</v>
      </c>
      <c r="I141" s="167">
        <v>790958255.73546004</v>
      </c>
      <c r="J141" s="167">
        <v>888201215.66971612</v>
      </c>
      <c r="K141" s="167">
        <v>800394567.5300827</v>
      </c>
      <c r="L141" s="167">
        <v>445960093.97424948</v>
      </c>
    </row>
    <row r="142" spans="2:12" x14ac:dyDescent="0.3">
      <c r="B142" s="273" t="s">
        <v>815</v>
      </c>
      <c r="C142" s="165" t="s">
        <v>821</v>
      </c>
      <c r="D142" s="168">
        <v>342243312.97681677</v>
      </c>
      <c r="E142" s="168">
        <v>356382579.47370231</v>
      </c>
      <c r="F142" s="168">
        <v>356382579.47370231</v>
      </c>
      <c r="G142" s="168">
        <v>274460414.0078758</v>
      </c>
      <c r="H142" s="168">
        <v>444402250.3342787</v>
      </c>
      <c r="I142" s="168">
        <v>789004686.51999104</v>
      </c>
      <c r="J142" s="168">
        <v>877830463.08383417</v>
      </c>
      <c r="K142" s="168">
        <v>798484375.93156302</v>
      </c>
      <c r="L142" s="168">
        <v>512620760.59238064</v>
      </c>
    </row>
    <row r="143" spans="2:12" x14ac:dyDescent="0.3">
      <c r="B143" s="271" t="s">
        <v>822</v>
      </c>
      <c r="C143" s="165" t="s">
        <v>823</v>
      </c>
      <c r="D143" s="166">
        <v>301602102.84265572</v>
      </c>
      <c r="E143" s="166">
        <v>337186318.08933771</v>
      </c>
      <c r="F143" s="166">
        <v>337186318.08933771</v>
      </c>
      <c r="G143" s="166">
        <v>248204486.3763634</v>
      </c>
      <c r="H143" s="166">
        <v>486269028.75450474</v>
      </c>
      <c r="I143" s="166">
        <v>792924470.9156183</v>
      </c>
      <c r="J143" s="166">
        <v>885818919.1228447</v>
      </c>
      <c r="K143" s="166">
        <v>844777293.12651134</v>
      </c>
      <c r="L143" s="166">
        <v>428637360.19552976</v>
      </c>
    </row>
    <row r="144" spans="2:12" x14ac:dyDescent="0.3">
      <c r="B144" s="272" t="s">
        <v>822</v>
      </c>
      <c r="C144" s="165" t="s">
        <v>824</v>
      </c>
      <c r="D144" s="167">
        <v>307386720.12341201</v>
      </c>
      <c r="E144" s="167">
        <v>353748460.59149474</v>
      </c>
      <c r="F144" s="167">
        <v>353748460.59149474</v>
      </c>
      <c r="G144" s="167">
        <v>252518605.60747999</v>
      </c>
      <c r="H144" s="167">
        <v>505043193.72628641</v>
      </c>
      <c r="I144" s="167">
        <v>798631601.04357946</v>
      </c>
      <c r="J144" s="167">
        <v>888130128.70956922</v>
      </c>
      <c r="K144" s="167">
        <v>853611141.06556201</v>
      </c>
      <c r="L144" s="167">
        <v>436582264.74883628</v>
      </c>
    </row>
    <row r="145" spans="2:12" x14ac:dyDescent="0.3">
      <c r="B145" s="272" t="s">
        <v>822</v>
      </c>
      <c r="C145" s="165" t="s">
        <v>825</v>
      </c>
      <c r="D145" s="167">
        <v>309833197.26328534</v>
      </c>
      <c r="E145" s="167">
        <v>340659898.01258916</v>
      </c>
      <c r="F145" s="167">
        <v>340659898.01258916</v>
      </c>
      <c r="G145" s="167">
        <v>254651572.82203454</v>
      </c>
      <c r="H145" s="167">
        <v>495399827.73716128</v>
      </c>
      <c r="I145" s="167">
        <v>797137792.4668833</v>
      </c>
      <c r="J145" s="167">
        <v>879987626.63511872</v>
      </c>
      <c r="K145" s="167">
        <v>853086492.79273605</v>
      </c>
      <c r="L145" s="167">
        <v>416930215.49907219</v>
      </c>
    </row>
    <row r="146" spans="2:12" x14ac:dyDescent="0.3">
      <c r="B146" s="272" t="s">
        <v>822</v>
      </c>
      <c r="C146" s="165" t="s">
        <v>826</v>
      </c>
      <c r="D146" s="167">
        <v>305380906.54801208</v>
      </c>
      <c r="E146" s="167">
        <v>338060705.02140075</v>
      </c>
      <c r="F146" s="167">
        <v>338060705.02140075</v>
      </c>
      <c r="G146" s="167">
        <v>244878204.92627966</v>
      </c>
      <c r="H146" s="167">
        <v>484774859.91593832</v>
      </c>
      <c r="I146" s="167">
        <v>792438309.2182622</v>
      </c>
      <c r="J146" s="167">
        <v>868826625.83734846</v>
      </c>
      <c r="K146" s="167">
        <v>843232937.51042736</v>
      </c>
      <c r="L146" s="167">
        <v>419002591.70650786</v>
      </c>
    </row>
    <row r="147" spans="2:12" x14ac:dyDescent="0.3">
      <c r="B147" s="273" t="s">
        <v>822</v>
      </c>
      <c r="C147" s="165" t="s">
        <v>827</v>
      </c>
      <c r="D147" s="168">
        <v>303914761.31593359</v>
      </c>
      <c r="E147" s="168">
        <v>359887638.89449537</v>
      </c>
      <c r="F147" s="168">
        <v>359887638.89449537</v>
      </c>
      <c r="G147" s="168">
        <v>249403306.95373768</v>
      </c>
      <c r="H147" s="168">
        <v>506044916.15058041</v>
      </c>
      <c r="I147" s="168">
        <v>793467355.4693625</v>
      </c>
      <c r="J147" s="168">
        <v>881604581.79940033</v>
      </c>
      <c r="K147" s="168">
        <v>845995956.41424298</v>
      </c>
      <c r="L147" s="168">
        <v>436223246.50740302</v>
      </c>
    </row>
    <row r="148" spans="2:12" x14ac:dyDescent="0.3">
      <c r="B148" s="271" t="s">
        <v>828</v>
      </c>
      <c r="C148" s="165" t="s">
        <v>734</v>
      </c>
      <c r="D148" s="166">
        <v>326850416.33886456</v>
      </c>
      <c r="E148" s="166">
        <v>277855412.61383587</v>
      </c>
      <c r="F148" s="166">
        <v>277855412.61383587</v>
      </c>
      <c r="G148" s="166">
        <v>262914433.91230807</v>
      </c>
      <c r="H148" s="166">
        <v>433101429.12529838</v>
      </c>
      <c r="I148" s="166">
        <v>721367197.73693395</v>
      </c>
      <c r="J148" s="166">
        <v>779397602.11108172</v>
      </c>
      <c r="K148" s="166">
        <v>778600689.39958692</v>
      </c>
      <c r="L148" s="166">
        <v>411475190.04870695</v>
      </c>
    </row>
    <row r="149" spans="2:12" x14ac:dyDescent="0.3">
      <c r="B149" s="272" t="s">
        <v>828</v>
      </c>
      <c r="C149" s="165" t="s">
        <v>745</v>
      </c>
      <c r="D149" s="167">
        <v>314505721.59073532</v>
      </c>
      <c r="E149" s="167">
        <v>289562224.64349961</v>
      </c>
      <c r="F149" s="167">
        <v>289562224.64349961</v>
      </c>
      <c r="G149" s="167">
        <v>256377906.09204546</v>
      </c>
      <c r="H149" s="167">
        <v>445538988.06562734</v>
      </c>
      <c r="I149" s="167">
        <v>725332747.48455691</v>
      </c>
      <c r="J149" s="167">
        <v>784939681.71863198</v>
      </c>
      <c r="K149" s="167">
        <v>783925484.726053</v>
      </c>
      <c r="L149" s="167">
        <v>416439529.24152112</v>
      </c>
    </row>
    <row r="150" spans="2:12" x14ac:dyDescent="0.3">
      <c r="B150" s="272" t="s">
        <v>828</v>
      </c>
      <c r="C150" s="165" t="s">
        <v>751</v>
      </c>
      <c r="D150" s="167">
        <v>311582552.82750845</v>
      </c>
      <c r="E150" s="167">
        <v>282012833.9700036</v>
      </c>
      <c r="F150" s="167">
        <v>282012833.9700036</v>
      </c>
      <c r="G150" s="167">
        <v>255003914.74658248</v>
      </c>
      <c r="H150" s="167">
        <v>437865339.83802569</v>
      </c>
      <c r="I150" s="167">
        <v>721484333.90355182</v>
      </c>
      <c r="J150" s="167">
        <v>789094511.4322207</v>
      </c>
      <c r="K150" s="167">
        <v>779379730.79525149</v>
      </c>
      <c r="L150" s="167">
        <v>415565382.82480007</v>
      </c>
    </row>
    <row r="151" spans="2:12" x14ac:dyDescent="0.3">
      <c r="B151" s="272" t="s">
        <v>828</v>
      </c>
      <c r="C151" s="165" t="s">
        <v>829</v>
      </c>
      <c r="D151" s="167">
        <v>311855865.47493744</v>
      </c>
      <c r="E151" s="167">
        <v>287922062.72373718</v>
      </c>
      <c r="F151" s="167">
        <v>287922062.72373718</v>
      </c>
      <c r="G151" s="167">
        <v>255240785.70768759</v>
      </c>
      <c r="H151" s="167">
        <v>447088142.94456393</v>
      </c>
      <c r="I151" s="167">
        <v>685066776.13281465</v>
      </c>
      <c r="J151" s="167">
        <v>743790913.85088825</v>
      </c>
      <c r="K151" s="167">
        <v>750008046.49012005</v>
      </c>
      <c r="L151" s="167">
        <v>419613603.59145522</v>
      </c>
    </row>
    <row r="152" spans="2:12" x14ac:dyDescent="0.3">
      <c r="B152" s="272" t="s">
        <v>828</v>
      </c>
      <c r="C152" s="165" t="s">
        <v>830</v>
      </c>
      <c r="D152" s="167">
        <v>311497169.53361189</v>
      </c>
      <c r="E152" s="167">
        <v>281290254.12186641</v>
      </c>
      <c r="F152" s="167">
        <v>281290254.12186641</v>
      </c>
      <c r="G152" s="167">
        <v>254729993.55048093</v>
      </c>
      <c r="H152" s="167">
        <v>437006456.15262711</v>
      </c>
      <c r="I152" s="167">
        <v>723141117.97823858</v>
      </c>
      <c r="J152" s="167">
        <v>799646472.4637053</v>
      </c>
      <c r="K152" s="167">
        <v>780712071.73835588</v>
      </c>
      <c r="L152" s="167">
        <v>416073124.75458449</v>
      </c>
    </row>
    <row r="153" spans="2:12" x14ac:dyDescent="0.3">
      <c r="B153" s="273" t="s">
        <v>828</v>
      </c>
      <c r="C153" s="165" t="s">
        <v>831</v>
      </c>
      <c r="D153" s="168">
        <v>330289730.10722327</v>
      </c>
      <c r="E153" s="168">
        <v>282511715.16066885</v>
      </c>
      <c r="F153" s="168">
        <v>282511715.16066885</v>
      </c>
      <c r="G153" s="168">
        <v>265443417.50888485</v>
      </c>
      <c r="H153" s="168">
        <v>438866167.04829824</v>
      </c>
      <c r="I153" s="168">
        <v>724918767.67537475</v>
      </c>
      <c r="J153" s="168">
        <v>783996841.44017851</v>
      </c>
      <c r="K153" s="168">
        <v>782984523.36320758</v>
      </c>
      <c r="L153" s="168">
        <v>408756178.69247377</v>
      </c>
    </row>
    <row r="154" spans="2:12" x14ac:dyDescent="0.3">
      <c r="B154" s="271" t="s">
        <v>832</v>
      </c>
      <c r="C154" s="165" t="s">
        <v>728</v>
      </c>
      <c r="D154" s="166">
        <v>367730455.68763077</v>
      </c>
      <c r="E154" s="166">
        <v>355863478.61070347</v>
      </c>
      <c r="F154" s="166">
        <v>355863478.61070347</v>
      </c>
      <c r="G154" s="166">
        <v>294833712.8400889</v>
      </c>
      <c r="H154" s="166">
        <v>500937312.99654675</v>
      </c>
      <c r="I154" s="166">
        <v>793322243.95606363</v>
      </c>
      <c r="J154" s="166">
        <v>888257171.82866538</v>
      </c>
      <c r="K154" s="166">
        <v>844036138.99047768</v>
      </c>
      <c r="L154" s="166">
        <v>413302793.43262506</v>
      </c>
    </row>
    <row r="155" spans="2:12" x14ac:dyDescent="0.3">
      <c r="B155" s="272" t="s">
        <v>832</v>
      </c>
      <c r="C155" s="165" t="s">
        <v>734</v>
      </c>
      <c r="D155" s="167">
        <v>358691570.20230192</v>
      </c>
      <c r="E155" s="167">
        <v>373471232.43936926</v>
      </c>
      <c r="F155" s="167">
        <v>373471232.43936926</v>
      </c>
      <c r="G155" s="167">
        <v>294171131.72985667</v>
      </c>
      <c r="H155" s="167">
        <v>521027511.08740407</v>
      </c>
      <c r="I155" s="167">
        <v>799590592.03822875</v>
      </c>
      <c r="J155" s="167">
        <v>888098487.62319922</v>
      </c>
      <c r="K155" s="167">
        <v>852880796.12209654</v>
      </c>
      <c r="L155" s="167">
        <v>410879621.75761521</v>
      </c>
    </row>
    <row r="156" spans="2:12" x14ac:dyDescent="0.3">
      <c r="B156" s="272" t="s">
        <v>832</v>
      </c>
      <c r="C156" s="165" t="s">
        <v>833</v>
      </c>
      <c r="D156" s="167">
        <v>370722833.04779756</v>
      </c>
      <c r="E156" s="167">
        <v>370361189.26918811</v>
      </c>
      <c r="F156" s="167">
        <v>370361189.26918811</v>
      </c>
      <c r="G156" s="167">
        <v>299535154.70171928</v>
      </c>
      <c r="H156" s="167">
        <v>519797190.28870308</v>
      </c>
      <c r="I156" s="167">
        <v>805808118.71128082</v>
      </c>
      <c r="J156" s="167">
        <v>904944696.74647951</v>
      </c>
      <c r="K156" s="167">
        <v>859789951.3198967</v>
      </c>
      <c r="L156" s="167">
        <v>421333327.76658285</v>
      </c>
    </row>
    <row r="157" spans="2:12" x14ac:dyDescent="0.3">
      <c r="B157" s="272" t="s">
        <v>832</v>
      </c>
      <c r="C157" s="165" t="s">
        <v>745</v>
      </c>
      <c r="D157" s="167">
        <v>335332042.35563248</v>
      </c>
      <c r="E157" s="167">
        <v>382413479.52447462</v>
      </c>
      <c r="F157" s="167">
        <v>382413479.52447462</v>
      </c>
      <c r="G157" s="167">
        <v>280578081.64126396</v>
      </c>
      <c r="H157" s="167">
        <v>532514693.40405393</v>
      </c>
      <c r="I157" s="167">
        <v>815883469.73290598</v>
      </c>
      <c r="J157" s="167">
        <v>910137847.4549334</v>
      </c>
      <c r="K157" s="167">
        <v>869989643.76315153</v>
      </c>
      <c r="L157" s="167">
        <v>438765066.78126585</v>
      </c>
    </row>
    <row r="158" spans="2:12" x14ac:dyDescent="0.3">
      <c r="B158" s="273" t="s">
        <v>832</v>
      </c>
      <c r="C158" s="165" t="s">
        <v>751</v>
      </c>
      <c r="D158" s="168">
        <v>375957144.80364561</v>
      </c>
      <c r="E158" s="168">
        <v>346785698.05674946</v>
      </c>
      <c r="F158" s="168">
        <v>346785698.05674946</v>
      </c>
      <c r="G158" s="168">
        <v>302384716.22021914</v>
      </c>
      <c r="H158" s="168">
        <v>500022099.76486349</v>
      </c>
      <c r="I158" s="168">
        <v>785232864.11993206</v>
      </c>
      <c r="J158" s="168">
        <v>868649475.90951145</v>
      </c>
      <c r="K158" s="168">
        <v>841432649.60539269</v>
      </c>
      <c r="L158" s="168">
        <v>388515008.47044891</v>
      </c>
    </row>
    <row r="159" spans="2:12" x14ac:dyDescent="0.3">
      <c r="B159" s="267" t="s">
        <v>834</v>
      </c>
      <c r="C159" s="163" t="s">
        <v>834</v>
      </c>
      <c r="D159" s="164">
        <v>400702704.08172482</v>
      </c>
      <c r="E159" s="164">
        <v>411026708.00924695</v>
      </c>
      <c r="F159" s="164">
        <v>411026708.00924695</v>
      </c>
      <c r="G159" s="164">
        <v>336024594.73591948</v>
      </c>
      <c r="H159" s="164">
        <v>566944992.34567809</v>
      </c>
      <c r="I159" s="164">
        <v>810933489.50302958</v>
      </c>
      <c r="J159" s="164">
        <v>906188412.2943387</v>
      </c>
      <c r="K159" s="164">
        <v>870314660.31627774</v>
      </c>
      <c r="L159" s="164">
        <v>490552454.09795868</v>
      </c>
    </row>
    <row r="160" spans="2:12" x14ac:dyDescent="0.3">
      <c r="B160" s="271" t="s">
        <v>835</v>
      </c>
      <c r="C160" s="174" t="s">
        <v>836</v>
      </c>
      <c r="D160" s="166">
        <v>366536548.92262834</v>
      </c>
      <c r="E160" s="166">
        <v>411026708.00924695</v>
      </c>
      <c r="F160" s="166">
        <v>411026708.00924695</v>
      </c>
      <c r="G160" s="166">
        <v>313247157.96318847</v>
      </c>
      <c r="H160" s="166">
        <v>566944992.34567809</v>
      </c>
      <c r="I160" s="166">
        <v>810933489.50302958</v>
      </c>
      <c r="J160" s="166">
        <v>906188412.2943387</v>
      </c>
      <c r="K160" s="166">
        <v>870314660.31627774</v>
      </c>
      <c r="L160" s="166">
        <v>469035120.75881249</v>
      </c>
    </row>
    <row r="162" spans="2:13" x14ac:dyDescent="0.3">
      <c r="D162" s="155"/>
    </row>
    <row r="163" spans="2:13" x14ac:dyDescent="0.3">
      <c r="B163" s="438" t="s">
        <v>14096</v>
      </c>
      <c r="C163" s="438"/>
      <c r="D163" s="438"/>
      <c r="E163" s="438"/>
      <c r="F163" s="438"/>
      <c r="G163" s="438"/>
      <c r="H163" s="438"/>
      <c r="I163" s="438"/>
      <c r="J163" s="438"/>
      <c r="K163" s="438"/>
      <c r="L163" s="438"/>
    </row>
    <row r="164" spans="2:13" ht="15" thickBot="1" x14ac:dyDescent="0.35">
      <c r="B164" s="439"/>
      <c r="C164" s="439"/>
      <c r="D164" s="439"/>
      <c r="E164" s="439"/>
      <c r="F164" s="439"/>
      <c r="G164" s="439"/>
      <c r="H164" s="439"/>
      <c r="I164" s="439"/>
      <c r="J164" s="439"/>
      <c r="K164" s="439"/>
      <c r="L164" s="439"/>
    </row>
    <row r="166" spans="2:13" x14ac:dyDescent="0.3">
      <c r="C166" s="440" t="s">
        <v>14080</v>
      </c>
      <c r="D166" s="441"/>
      <c r="E166" s="441"/>
      <c r="F166" s="441"/>
      <c r="G166" s="442"/>
      <c r="H166" s="443" t="s">
        <v>856</v>
      </c>
      <c r="I166" s="444"/>
      <c r="J166" s="445"/>
      <c r="K166" s="266" t="s">
        <v>135</v>
      </c>
    </row>
    <row r="167" spans="2:13" ht="43.2" x14ac:dyDescent="0.3">
      <c r="B167" s="196" t="s">
        <v>869</v>
      </c>
      <c r="C167" s="197" t="s">
        <v>14097</v>
      </c>
      <c r="D167" s="197" t="s">
        <v>14082</v>
      </c>
      <c r="E167" s="197" t="s">
        <v>14083</v>
      </c>
      <c r="F167" s="197" t="s">
        <v>14084</v>
      </c>
      <c r="G167" s="197" t="s">
        <v>14085</v>
      </c>
      <c r="H167" s="198" t="s">
        <v>14086</v>
      </c>
      <c r="I167" s="198" t="s">
        <v>14087</v>
      </c>
      <c r="J167" s="198" t="s">
        <v>14088</v>
      </c>
      <c r="K167" s="200" t="s">
        <v>14094</v>
      </c>
      <c r="L167" s="195" t="s">
        <v>14098</v>
      </c>
      <c r="M167" s="195" t="s">
        <v>14101</v>
      </c>
    </row>
    <row r="168" spans="2:13" x14ac:dyDescent="0.3">
      <c r="B168" s="175" t="s">
        <v>716</v>
      </c>
      <c r="C168" s="176">
        <f>AVERAGE('ANALISIS GENERAL DE COSTOS'!D32:D35)</f>
        <v>293054612.78524256</v>
      </c>
      <c r="D168" s="176">
        <f>AVERAGE('ANALISIS GENERAL DE COSTOS'!E32:E35)</f>
        <v>299367033.08883375</v>
      </c>
      <c r="E168" s="176">
        <f>AVERAGE('ANALISIS GENERAL DE COSTOS'!F32:F35)</f>
        <v>299367033.08883375</v>
      </c>
      <c r="F168" s="176">
        <f>AVERAGE('ANALISIS GENERAL DE COSTOS'!G32:G35)</f>
        <v>238088241.93264145</v>
      </c>
      <c r="G168" s="176">
        <f>AVERAGE('ANALISIS GENERAL DE COSTOS'!H32:H35)</f>
        <v>450086135.30499709</v>
      </c>
      <c r="H168" s="176">
        <f>AVERAGE('ANALISIS GENERAL DE COSTOS'!I32:I35)</f>
        <v>803892509.42362189</v>
      </c>
      <c r="I168" s="176">
        <f>AVERAGE('ANALISIS GENERAL DE COSTOS'!J32:J35)</f>
        <v>867635719.64214635</v>
      </c>
      <c r="J168" s="176">
        <f>AVERAGE('ANALISIS GENERAL DE COSTOS'!K32:K35)</f>
        <v>852051108.82222807</v>
      </c>
      <c r="K168" s="177">
        <f>AVERAGE('ANALISIS GENERAL DE COSTOS'!L32:L35)</f>
        <v>502923004.52648175</v>
      </c>
      <c r="L168" s="178">
        <f>AVERAGE(Tabla19[[#This Row],[1. Con subbase y  subrasante estabilizada con CAL]:[5. Con subrasante estabilizada con CAL y subbase granular ]])</f>
        <v>315992611.24010974</v>
      </c>
      <c r="M168" s="178">
        <f>AVERAGE(Tabla19[[#This Row],[6. Sobre subrasante]:[8. Con subbase granular ]])</f>
        <v>841193112.62933207</v>
      </c>
    </row>
    <row r="169" spans="2:13" x14ac:dyDescent="0.3">
      <c r="B169" s="175" t="s">
        <v>828</v>
      </c>
      <c r="C169" s="176">
        <f>AVERAGE('ANALISIS GENERAL DE COSTOS'!D148:D153)</f>
        <v>317763575.97881347</v>
      </c>
      <c r="D169" s="176">
        <f>AVERAGE('ANALISIS GENERAL DE COSTOS'!E148:E153)</f>
        <v>283525750.53893524</v>
      </c>
      <c r="E169" s="176">
        <f>AVERAGE('ANALISIS GENERAL DE COSTOS'!F148:F153)</f>
        <v>283525750.53893524</v>
      </c>
      <c r="F169" s="176">
        <f>AVERAGE('ANALISIS GENERAL DE COSTOS'!G148:G153)</f>
        <v>258285075.25299823</v>
      </c>
      <c r="G169" s="176">
        <f>AVERAGE('ANALISIS GENERAL DE COSTOS'!H148:H153)</f>
        <v>439911087.19574016</v>
      </c>
      <c r="H169" s="176">
        <f>AVERAGE('ANALISIS GENERAL DE COSTOS'!I148:I153)</f>
        <v>716885156.81857836</v>
      </c>
      <c r="I169" s="176">
        <f>AVERAGE('ANALISIS GENERAL DE COSTOS'!J148:J153)</f>
        <v>780144337.16945112</v>
      </c>
      <c r="J169" s="176">
        <f>AVERAGE('ANALISIS GENERAL DE COSTOS'!K148:K153)</f>
        <v>775935091.08542919</v>
      </c>
      <c r="K169" s="177">
        <f>AVERAGE('ANALISIS GENERAL DE COSTOS'!L148:L153)</f>
        <v>414653834.85892361</v>
      </c>
      <c r="L169" s="176">
        <f>AVERAGE(Tabla19[[#This Row],[1. Con subbase y  subrasante estabilizada con CAL]:[5. Con subrasante estabilizada con CAL y subbase granular ]])</f>
        <v>316602247.90108454</v>
      </c>
      <c r="M169" s="176">
        <f>AVERAGE(Tabla19[[#This Row],[6. Sobre subrasante]:[8. Con subbase granular ]])</f>
        <v>757654861.69115293</v>
      </c>
    </row>
    <row r="170" spans="2:13" x14ac:dyDescent="0.3">
      <c r="B170" s="175" t="s">
        <v>822</v>
      </c>
      <c r="C170" s="176">
        <f>AVERAGE('ANALISIS GENERAL DE COSTOS'!D143:D147)</f>
        <v>305623537.61865979</v>
      </c>
      <c r="D170" s="176">
        <f>AVERAGE('ANALISIS GENERAL DE COSTOS'!E143:E147)</f>
        <v>345908604.12186354</v>
      </c>
      <c r="E170" s="176">
        <f>AVERAGE('ANALISIS GENERAL DE COSTOS'!F143:F147)</f>
        <v>345908604.12186354</v>
      </c>
      <c r="F170" s="176">
        <f>AVERAGE('ANALISIS GENERAL DE COSTOS'!G143:G147)</f>
        <v>249931235.33717903</v>
      </c>
      <c r="G170" s="176">
        <f>AVERAGE('ANALISIS GENERAL DE COSTOS'!H143:H147)</f>
        <v>495506365.25689423</v>
      </c>
      <c r="H170" s="176">
        <f>AVERAGE('ANALISIS GENERAL DE COSTOS'!I143:I147)</f>
        <v>794919905.82274115</v>
      </c>
      <c r="I170" s="176">
        <f>AVERAGE('ANALISIS GENERAL DE COSTOS'!J143:J147)</f>
        <v>880873576.42085624</v>
      </c>
      <c r="J170" s="176">
        <f>AVERAGE('ANALISIS GENERAL DE COSTOS'!K143:K147)</f>
        <v>848140764.18189597</v>
      </c>
      <c r="K170" s="177">
        <f>AVERAGE('ANALISIS GENERAL DE COSTOS'!L143:L147)</f>
        <v>427475135.73146981</v>
      </c>
      <c r="L170" s="176">
        <f>AVERAGE(Tabla19[[#This Row],[1. Con subbase y  subrasante estabilizada con CAL]:[5. Con subrasante estabilizada con CAL y subbase granular ]])</f>
        <v>348575669.29129201</v>
      </c>
      <c r="M170" s="176">
        <f>AVERAGE(Tabla19[[#This Row],[6. Sobre subrasante]:[8. Con subbase granular ]])</f>
        <v>841311415.47516441</v>
      </c>
    </row>
    <row r="171" spans="2:13" x14ac:dyDescent="0.3">
      <c r="B171" s="175" t="s">
        <v>800</v>
      </c>
      <c r="C171" s="176">
        <f>AVERAGE('ANALISIS GENERAL DE COSTOS'!D121:D126)</f>
        <v>328319890.06371504</v>
      </c>
      <c r="D171" s="176">
        <f>AVERAGE('ANALISIS GENERAL DE COSTOS'!E121:E126)</f>
        <v>338005227.88799411</v>
      </c>
      <c r="E171" s="176">
        <f>AVERAGE('ANALISIS GENERAL DE COSTOS'!F121:F126)</f>
        <v>338005227.88799411</v>
      </c>
      <c r="F171" s="176">
        <f>AVERAGE('ANALISIS GENERAL DE COSTOS'!G121:G126)</f>
        <v>275870306.36847943</v>
      </c>
      <c r="G171" s="176">
        <f>AVERAGE('ANALISIS GENERAL DE COSTOS'!H121:H126)</f>
        <v>463983968.45613891</v>
      </c>
      <c r="H171" s="176">
        <f>AVERAGE('ANALISIS GENERAL DE COSTOS'!I121:I126)</f>
        <v>808072830.52915418</v>
      </c>
      <c r="I171" s="176">
        <f>AVERAGE('ANALISIS GENERAL DE COSTOS'!J121:J126)</f>
        <v>880503077.67056692</v>
      </c>
      <c r="J171" s="176">
        <f>AVERAGE('ANALISIS GENERAL DE COSTOS'!K121:K126)</f>
        <v>839380072.91056728</v>
      </c>
      <c r="K171" s="177">
        <f>AVERAGE('ANALISIS GENERAL DE COSTOS'!L121:L126)</f>
        <v>427213932.45844203</v>
      </c>
      <c r="L171" s="176">
        <f>AVERAGE(Tabla19[[#This Row],[1. Con subbase y  subrasante estabilizada con CAL]:[5. Con subrasante estabilizada con CAL y subbase granular ]])</f>
        <v>348836924.13286436</v>
      </c>
      <c r="M171" s="176">
        <f>AVERAGE(Tabla19[[#This Row],[6. Sobre subrasante]:[8. Con subbase granular ]])</f>
        <v>842651993.70342958</v>
      </c>
    </row>
    <row r="172" spans="2:13" x14ac:dyDescent="0.3">
      <c r="B172" s="175" t="s">
        <v>788</v>
      </c>
      <c r="C172" s="176">
        <f>AVERAGE('ANALISIS GENERAL DE COSTOS'!D107:D111)</f>
        <v>307716558.4852066</v>
      </c>
      <c r="D172" s="176">
        <f>AVERAGE('ANALISIS GENERAL DE COSTOS'!E107:E111)</f>
        <v>366817093.61647749</v>
      </c>
      <c r="E172" s="176">
        <f>AVERAGE('ANALISIS GENERAL DE COSTOS'!F107:F111)</f>
        <v>366817093.61647749</v>
      </c>
      <c r="F172" s="176">
        <f>AVERAGE('ANALISIS GENERAL DE COSTOS'!G107:G111)</f>
        <v>254634291.40120974</v>
      </c>
      <c r="G172" s="176">
        <f>AVERAGE('ANALISIS GENERAL DE COSTOS'!H107:H111)</f>
        <v>479880118.8997463</v>
      </c>
      <c r="H172" s="176">
        <f>AVERAGE('ANALISIS GENERAL DE COSTOS'!I107:I111)</f>
        <v>796496978.18063128</v>
      </c>
      <c r="I172" s="176">
        <f>AVERAGE('ANALISIS GENERAL DE COSTOS'!J107:J111)</f>
        <v>881958158.59214211</v>
      </c>
      <c r="J172" s="176">
        <f>AVERAGE('ANALISIS GENERAL DE COSTOS'!K107:K111)</f>
        <v>824519574.54157662</v>
      </c>
      <c r="K172" s="177">
        <f>AVERAGE('ANALISIS GENERAL DE COSTOS'!L107:L111)</f>
        <v>463536648.659482</v>
      </c>
      <c r="L172" s="176">
        <f>AVERAGE(Tabla19[[#This Row],[1. Con subbase y  subrasante estabilizada con CAL]:[5. Con subrasante estabilizada con CAL y subbase granular ]])</f>
        <v>355173031.20382357</v>
      </c>
      <c r="M172" s="176">
        <f>AVERAGE(Tabla19[[#This Row],[6. Sobre subrasante]:[8. Con subbase granular ]])</f>
        <v>834324903.77145004</v>
      </c>
    </row>
    <row r="173" spans="2:13" x14ac:dyDescent="0.3">
      <c r="B173" s="175" t="s">
        <v>748</v>
      </c>
      <c r="C173" s="176">
        <f>'ANALISIS GENERAL DE COSTOS'!$D$62</f>
        <v>321108192.33003902</v>
      </c>
      <c r="D173" s="176">
        <f>'ANALISIS GENERAL DE COSTOS'!$E$62</f>
        <v>341188337.17164361</v>
      </c>
      <c r="E173" s="176">
        <f>'ANALISIS GENERAL DE COSTOS'!$F$62</f>
        <v>341188337.17164361</v>
      </c>
      <c r="F173" s="176">
        <f>'ANALISIS GENERAL DE COSTOS'!$G$62</f>
        <v>273634540.97846854</v>
      </c>
      <c r="G173" s="176">
        <f>'ANALISIS GENERAL DE COSTOS'!$H$62</f>
        <v>500641284.93105078</v>
      </c>
      <c r="H173" s="176">
        <f>'ANALISIS GENERAL DE COSTOS'!$I$62</f>
        <v>823953744.81262207</v>
      </c>
      <c r="I173" s="176">
        <f>'ANALISIS GENERAL DE COSTOS'!$J$62</f>
        <v>895308874.33861434</v>
      </c>
      <c r="J173" s="176">
        <f>'ANALISIS GENERAL DE COSTOS'!$K$62</f>
        <v>877456319.34574759</v>
      </c>
      <c r="K173" s="177">
        <f>'ANALISIS GENERAL DE COSTOS'!$L$62</f>
        <v>445152300.94419616</v>
      </c>
      <c r="L173" s="176">
        <f>AVERAGE(Tabla19[[#This Row],[1. Con subbase y  subrasante estabilizada con CAL]:[5. Con subrasante estabilizada con CAL y subbase granular ]])</f>
        <v>355552138.51656914</v>
      </c>
      <c r="M173" s="176">
        <f>AVERAGE(Tabla19[[#This Row],[6. Sobre subrasante]:[8. Con subbase granular ]])</f>
        <v>865572979.49899471</v>
      </c>
    </row>
    <row r="174" spans="2:13" x14ac:dyDescent="0.3">
      <c r="B174" s="175" t="s">
        <v>792</v>
      </c>
      <c r="C174" s="176">
        <f>AVERAGE('ANALISIS GENERAL DE COSTOS'!D112:D115)</f>
        <v>317501215.18235129</v>
      </c>
      <c r="D174" s="176">
        <f>AVERAGE('ANALISIS GENERAL DE COSTOS'!E112:E115)</f>
        <v>349312227.15851486</v>
      </c>
      <c r="E174" s="176">
        <f>AVERAGE('ANALISIS GENERAL DE COSTOS'!F112:F115)</f>
        <v>349312227.15851486</v>
      </c>
      <c r="F174" s="176">
        <f>AVERAGE('ANALISIS GENERAL DE COSTOS'!G112:G115)</f>
        <v>265354073.59974146</v>
      </c>
      <c r="G174" s="176">
        <f>AVERAGE('ANALISIS GENERAL DE COSTOS'!H112:H115)</f>
        <v>498882829.37742305</v>
      </c>
      <c r="H174" s="176">
        <f>AVERAGE('ANALISIS GENERAL DE COSTOS'!I112:I115)</f>
        <v>791438975.95325279</v>
      </c>
      <c r="I174" s="176">
        <f>AVERAGE('ANALISIS GENERAL DE COSTOS'!J112:J115)</f>
        <v>875337323.67064893</v>
      </c>
      <c r="J174" s="176">
        <f>AVERAGE('ANALISIS GENERAL DE COSTOS'!K112:K115)</f>
        <v>844507456.87615812</v>
      </c>
      <c r="K174" s="177">
        <f>AVERAGE('ANALISIS GENERAL DE COSTOS'!L112:L115)</f>
        <v>442062763.70205337</v>
      </c>
      <c r="L174" s="176">
        <f>AVERAGE(Tabla19[[#This Row],[1. Con subbase y  subrasante estabilizada con CAL]:[5. Con subrasante estabilizada con CAL y subbase granular ]])</f>
        <v>356072514.49530911</v>
      </c>
      <c r="M174" s="176">
        <f>AVERAGE(Tabla19[[#This Row],[6. Sobre subrasante]:[8. Con subbase granular ]])</f>
        <v>837094585.50002003</v>
      </c>
    </row>
    <row r="175" spans="2:13" x14ac:dyDescent="0.3">
      <c r="B175" s="175" t="s">
        <v>752</v>
      </c>
      <c r="C175" s="176">
        <f>AVERAGE('ANALISIS GENERAL DE COSTOS'!D68:D71)</f>
        <v>355249998.90922284</v>
      </c>
      <c r="D175" s="176">
        <f>AVERAGE('ANALISIS GENERAL DE COSTOS'!E68:E71)</f>
        <v>339856384.47362</v>
      </c>
      <c r="E175" s="176">
        <f>AVERAGE('ANALISIS GENERAL DE COSTOS'!F68:F71)</f>
        <v>339856384.47362</v>
      </c>
      <c r="F175" s="176">
        <f>AVERAGE('ANALISIS GENERAL DE COSTOS'!G68:G71)</f>
        <v>279780693.13164669</v>
      </c>
      <c r="G175" s="176">
        <f>AVERAGE('ANALISIS GENERAL DE COSTOS'!H68:H71)</f>
        <v>475060840.56157058</v>
      </c>
      <c r="H175" s="176">
        <f>AVERAGE('ANALISIS GENERAL DE COSTOS'!I68:I71)</f>
        <v>794387777.09649348</v>
      </c>
      <c r="I175" s="176">
        <f>AVERAGE('ANALISIS GENERAL DE COSTOS'!J68:J71)</f>
        <v>872146883.37254643</v>
      </c>
      <c r="J175" s="176">
        <f>AVERAGE('ANALISIS GENERAL DE COSTOS'!K68:K71)</f>
        <v>837038531.4521668</v>
      </c>
      <c r="K175" s="177">
        <f>AVERAGE('ANALISIS GENERAL DE COSTOS'!L68:L71)</f>
        <v>447829915.02023363</v>
      </c>
      <c r="L175" s="176">
        <f>AVERAGE(Tabla19[[#This Row],[1. Con subbase y  subrasante estabilizada con CAL]:[5. Con subrasante estabilizada con CAL y subbase granular ]])</f>
        <v>357960860.30993599</v>
      </c>
      <c r="M175" s="176">
        <f>AVERAGE(Tabla19[[#This Row],[6. Sobre subrasante]:[8. Con subbase granular ]])</f>
        <v>834524397.30706882</v>
      </c>
    </row>
    <row r="176" spans="2:13" x14ac:dyDescent="0.3">
      <c r="B176" s="175" t="s">
        <v>815</v>
      </c>
      <c r="C176" s="176">
        <f>AVERAGE('ANALISIS GENERAL DE COSTOS'!D137:D142)</f>
        <v>349201299.55628347</v>
      </c>
      <c r="D176" s="176">
        <f>AVERAGE('ANALISIS GENERAL DE COSTOS'!E137:E142)</f>
        <v>358458461.6583603</v>
      </c>
      <c r="E176" s="176">
        <f>AVERAGE('ANALISIS GENERAL DE COSTOS'!F137:F142)</f>
        <v>358458461.6583603</v>
      </c>
      <c r="F176" s="176">
        <f>AVERAGE('ANALISIS GENERAL DE COSTOS'!G137:G142)</f>
        <v>279831159.5374549</v>
      </c>
      <c r="G176" s="176">
        <f>AVERAGE('ANALISIS GENERAL DE COSTOS'!H137:H142)</f>
        <v>466214696.92241699</v>
      </c>
      <c r="H176" s="176">
        <f>AVERAGE('ANALISIS GENERAL DE COSTOS'!I137:I142)</f>
        <v>793443838.53279984</v>
      </c>
      <c r="I176" s="176">
        <f>AVERAGE('ANALISIS GENERAL DE COSTOS'!J137:J142)</f>
        <v>886912369.78285086</v>
      </c>
      <c r="J176" s="176">
        <f>AVERAGE('ANALISIS GENERAL DE COSTOS'!K137:K142)</f>
        <v>817054082.73738527</v>
      </c>
      <c r="K176" s="177">
        <f>AVERAGE('ANALISIS GENERAL DE COSTOS'!L137:L142)</f>
        <v>463978845.08021808</v>
      </c>
      <c r="L176" s="176">
        <f>AVERAGE(Tabla19[[#This Row],[1. Con subbase y  subrasante estabilizada con CAL]:[5. Con subrasante estabilizada con CAL y subbase granular ]])</f>
        <v>362432815.86657512</v>
      </c>
      <c r="M176" s="176">
        <f>AVERAGE(Tabla19[[#This Row],[6. Sobre subrasante]:[8. Con subbase granular ]])</f>
        <v>832470097.01767862</v>
      </c>
    </row>
    <row r="177" spans="1:13" x14ac:dyDescent="0.3">
      <c r="B177" s="175" t="s">
        <v>750</v>
      </c>
      <c r="C177" s="176">
        <f>AVERAGE('ANALISIS GENERAL DE COSTOS'!D63:D67)</f>
        <v>343780833.39652222</v>
      </c>
      <c r="D177" s="176">
        <f>AVERAGE('ANALISIS GENERAL DE COSTOS'!E63:E67)</f>
        <v>355133638.18496406</v>
      </c>
      <c r="E177" s="176">
        <f>AVERAGE('ANALISIS GENERAL DE COSTOS'!F63:F67)</f>
        <v>355133638.18496406</v>
      </c>
      <c r="F177" s="176">
        <f>AVERAGE('ANALISIS GENERAL DE COSTOS'!G63:G67)</f>
        <v>277619141.21176887</v>
      </c>
      <c r="G177" s="176">
        <f>AVERAGE('ANALISIS GENERAL DE COSTOS'!H63:H67)</f>
        <v>502472879.47188073</v>
      </c>
      <c r="H177" s="176">
        <f>AVERAGE('ANALISIS GENERAL DE COSTOS'!I63:I67)</f>
        <v>797813268.91468704</v>
      </c>
      <c r="I177" s="176">
        <f>AVERAGE('ANALISIS GENERAL DE COSTOS'!J63:J67)</f>
        <v>887968924.31622565</v>
      </c>
      <c r="J177" s="176">
        <f>AVERAGE('ANALISIS GENERAL DE COSTOS'!K63:K67)</f>
        <v>849754477.14056802</v>
      </c>
      <c r="K177" s="177">
        <f>AVERAGE('ANALISIS GENERAL DE COSTOS'!L63:L67)</f>
        <v>423191153.94157469</v>
      </c>
      <c r="L177" s="176">
        <f>AVERAGE(Tabla19[[#This Row],[1. Con subbase y  subrasante estabilizada con CAL]:[5. Con subrasante estabilizada con CAL y subbase granular ]])</f>
        <v>366828026.09001994</v>
      </c>
      <c r="M177" s="176">
        <f>AVERAGE(Tabla19[[#This Row],[6. Sobre subrasante]:[8. Con subbase granular ]])</f>
        <v>845178890.12382698</v>
      </c>
    </row>
    <row r="178" spans="1:13" x14ac:dyDescent="0.3">
      <c r="B178" s="175" t="s">
        <v>720</v>
      </c>
      <c r="C178" s="176">
        <f>AVERAGE('ANALISIS GENERAL DE COSTOS'!D36:D41)</f>
        <v>333275270.92626476</v>
      </c>
      <c r="D178" s="176">
        <f>AVERAGE('ANALISIS GENERAL DE COSTOS'!E36:E41)</f>
        <v>360726716.37665868</v>
      </c>
      <c r="E178" s="176">
        <f>AVERAGE('ANALISIS GENERAL DE COSTOS'!F36:F41)</f>
        <v>360726716.37665868</v>
      </c>
      <c r="F178" s="176">
        <f>AVERAGE('ANALISIS GENERAL DE COSTOS'!G36:G41)</f>
        <v>275403379.91361851</v>
      </c>
      <c r="G178" s="176">
        <f>AVERAGE('ANALISIS GENERAL DE COSTOS'!H36:H41)</f>
        <v>512820567.67300254</v>
      </c>
      <c r="H178" s="176">
        <f>AVERAGE('ANALISIS GENERAL DE COSTOS'!I36:I41)</f>
        <v>798925874.09327066</v>
      </c>
      <c r="I178" s="176">
        <f>AVERAGE('ANALISIS GENERAL DE COSTOS'!J36:J41)</f>
        <v>887571136.98590887</v>
      </c>
      <c r="J178" s="176">
        <f>AVERAGE('ANALISIS GENERAL DE COSTOS'!K36:K41)</f>
        <v>853973660.33987391</v>
      </c>
      <c r="K178" s="177">
        <f>AVERAGE('ANALISIS GENERAL DE COSTOS'!L36:L41)</f>
        <v>455902336.07801741</v>
      </c>
      <c r="L178" s="176">
        <f>AVERAGE(Tabla19[[#This Row],[1. Con subbase y  subrasante estabilizada con CAL]:[5. Con subrasante estabilizada con CAL y subbase granular ]])</f>
        <v>368590530.25324064</v>
      </c>
      <c r="M178" s="176">
        <f>AVERAGE(Tabla19[[#This Row],[6. Sobre subrasante]:[8. Con subbase granular ]])</f>
        <v>846823557.13968456</v>
      </c>
    </row>
    <row r="179" spans="1:13" x14ac:dyDescent="0.3">
      <c r="A179" s="179"/>
      <c r="B179" s="175" t="s">
        <v>741</v>
      </c>
      <c r="C179" s="176">
        <f>AVERAGE('ANALISIS GENERAL DE COSTOS'!D55:D60)</f>
        <v>346251527.3985064</v>
      </c>
      <c r="D179" s="176">
        <f>AVERAGE('ANALISIS GENERAL DE COSTOS'!E55:E60)</f>
        <v>358769178.52304602</v>
      </c>
      <c r="E179" s="176">
        <f>AVERAGE('ANALISIS GENERAL DE COSTOS'!F55:F60)</f>
        <v>358769178.52304602</v>
      </c>
      <c r="F179" s="176">
        <f>AVERAGE('ANALISIS GENERAL DE COSTOS'!G55:G60)</f>
        <v>278716826.84971249</v>
      </c>
      <c r="G179" s="176">
        <f>AVERAGE('ANALISIS GENERAL DE COSTOS'!H55:H60)</f>
        <v>509878196.29256481</v>
      </c>
      <c r="H179" s="176">
        <f>AVERAGE('ANALISIS GENERAL DE COSTOS'!I55:I60)</f>
        <v>795624885.66314518</v>
      </c>
      <c r="I179" s="176">
        <f>AVERAGE('ANALISIS GENERAL DE COSTOS'!J55:J60)</f>
        <v>885735337.87151849</v>
      </c>
      <c r="J179" s="176">
        <f>AVERAGE('ANALISIS GENERAL DE COSTOS'!K55:K60)</f>
        <v>851309289.78343439</v>
      </c>
      <c r="K179" s="177">
        <f>AVERAGE('ANALISIS GENERAL DE COSTOS'!L55:L60)</f>
        <v>480715165.62128681</v>
      </c>
      <c r="L179" s="176">
        <f>AVERAGE(Tabla19[[#This Row],[1. Con subbase y  subrasante estabilizada con CAL]:[5. Con subrasante estabilizada con CAL y subbase granular ]])</f>
        <v>370476981.51737517</v>
      </c>
      <c r="M179" s="176">
        <f>AVERAGE(Tabla19[[#This Row],[6. Sobre subrasante]:[8. Con subbase granular ]])</f>
        <v>844223171.10603273</v>
      </c>
    </row>
    <row r="180" spans="1:13" x14ac:dyDescent="0.3">
      <c r="B180" s="175" t="s">
        <v>704</v>
      </c>
      <c r="C180" s="176">
        <f>AVERAGE('ANALISIS GENERAL DE COSTOS'!D22:D30)</f>
        <v>353810699.03876168</v>
      </c>
      <c r="D180" s="176">
        <f>AVERAGE('ANALISIS GENERAL DE COSTOS'!E22:E30)</f>
        <v>371331184.42785192</v>
      </c>
      <c r="E180" s="176">
        <f>AVERAGE('ANALISIS GENERAL DE COSTOS'!F22:F30)</f>
        <v>371331184.42785192</v>
      </c>
      <c r="F180" s="176">
        <f>AVERAGE('ANALISIS GENERAL DE COSTOS'!G22:G30)</f>
        <v>286403698.16691852</v>
      </c>
      <c r="G180" s="176">
        <f>AVERAGE('ANALISIS GENERAL DE COSTOS'!H22:H30)</f>
        <v>486290444.17007816</v>
      </c>
      <c r="H180" s="176">
        <f>AVERAGE('ANALISIS GENERAL DE COSTOS'!I22:I30)</f>
        <v>797224627.61659515</v>
      </c>
      <c r="I180" s="176">
        <f>AVERAGE('ANALISIS GENERAL DE COSTOS'!J22:J30)</f>
        <v>890606064.14722311</v>
      </c>
      <c r="J180" s="176">
        <f>AVERAGE('ANALISIS GENERAL DE COSTOS'!K22:K30)</f>
        <v>826864221.10202813</v>
      </c>
      <c r="K180" s="177">
        <f>AVERAGE('ANALISIS GENERAL DE COSTOS'!L22:L30)</f>
        <v>452792404.75042617</v>
      </c>
      <c r="L180" s="176">
        <f>AVERAGE(Tabla19[[#This Row],[1. Con subbase y  subrasante estabilizada con CAL]:[5. Con subrasante estabilizada con CAL y subbase granular ]])</f>
        <v>373833442.04629242</v>
      </c>
      <c r="M180" s="176">
        <f>AVERAGE(Tabla19[[#This Row],[6. Sobre subrasante]:[8. Con subbase granular ]])</f>
        <v>838231637.62194884</v>
      </c>
    </row>
    <row r="181" spans="1:13" x14ac:dyDescent="0.3">
      <c r="B181" s="175" t="s">
        <v>768</v>
      </c>
      <c r="C181" s="176">
        <f>AVERAGE('ANALISIS GENERAL DE COSTOS'!D84:D98)</f>
        <v>351279735.55386132</v>
      </c>
      <c r="D181" s="176">
        <f>AVERAGE('ANALISIS GENERAL DE COSTOS'!E84:E98)</f>
        <v>370124793.54167801</v>
      </c>
      <c r="E181" s="176">
        <f>AVERAGE('ANALISIS GENERAL DE COSTOS'!F84:F98)</f>
        <v>370124793.54167801</v>
      </c>
      <c r="F181" s="176">
        <f>AVERAGE('ANALISIS GENERAL DE COSTOS'!G84:G98)</f>
        <v>280029450.62466109</v>
      </c>
      <c r="G181" s="176">
        <f>AVERAGE('ANALISIS GENERAL DE COSTOS'!H84:H98)</f>
        <v>508474206.37892586</v>
      </c>
      <c r="H181" s="176">
        <f>AVERAGE('ANALISIS GENERAL DE COSTOS'!I84:I98)</f>
        <v>789096694.38054717</v>
      </c>
      <c r="I181" s="176">
        <f>AVERAGE('ANALISIS GENERAL DE COSTOS'!J84:J98)</f>
        <v>884741474.5954659</v>
      </c>
      <c r="J181" s="176">
        <f>AVERAGE('ANALISIS GENERAL DE COSTOS'!K84:K98)</f>
        <v>837657742.43751109</v>
      </c>
      <c r="K181" s="177">
        <f>AVERAGE('ANALISIS GENERAL DE COSTOS'!L84:L98)</f>
        <v>457128485.72149426</v>
      </c>
      <c r="L181" s="176">
        <f>AVERAGE(Tabla19[[#This Row],[1. Con subbase y  subrasante estabilizada con CAL]:[5. Con subrasante estabilizada con CAL y subbase granular ]])</f>
        <v>376006595.92816085</v>
      </c>
      <c r="M181" s="176">
        <f>AVERAGE(Tabla19[[#This Row],[6. Sobre subrasante]:[8. Con subbase granular ]])</f>
        <v>837165303.80450809</v>
      </c>
    </row>
    <row r="182" spans="1:13" x14ac:dyDescent="0.3">
      <c r="B182" s="175" t="s">
        <v>797</v>
      </c>
      <c r="C182" s="176">
        <f>AVERAGE('ANALISIS GENERAL DE COSTOS'!D116:D120)</f>
        <v>347228788.74782807</v>
      </c>
      <c r="D182" s="176">
        <f>AVERAGE('ANALISIS GENERAL DE COSTOS'!E116:E120)</f>
        <v>376715032.90479124</v>
      </c>
      <c r="E182" s="176">
        <f>AVERAGE('ANALISIS GENERAL DE COSTOS'!F116:F120)</f>
        <v>376715032.90479124</v>
      </c>
      <c r="F182" s="176">
        <f>AVERAGE('ANALISIS GENERAL DE COSTOS'!G116:G120)</f>
        <v>270026470.73492277</v>
      </c>
      <c r="G182" s="176">
        <f>AVERAGE('ANALISIS GENERAL DE COSTOS'!H116:H120)</f>
        <v>519700048.48033351</v>
      </c>
      <c r="H182" s="176">
        <f>AVERAGE('ANALISIS GENERAL DE COSTOS'!I116:I120)</f>
        <v>801311424.88285029</v>
      </c>
      <c r="I182" s="176">
        <f>AVERAGE('ANALISIS GENERAL DE COSTOS'!J116:J120)</f>
        <v>880159396.65046179</v>
      </c>
      <c r="J182" s="176">
        <f>AVERAGE('ANALISIS GENERAL DE COSTOS'!K116:K120)</f>
        <v>853212096.10157251</v>
      </c>
      <c r="K182" s="177">
        <f>AVERAGE('ANALISIS GENERAL DE COSTOS'!L116:L120)</f>
        <v>443882960.7065962</v>
      </c>
      <c r="L182" s="176">
        <f>AVERAGE(Tabla19[[#This Row],[1. Con subbase y  subrasante estabilizada con CAL]:[5. Con subrasante estabilizada con CAL y subbase granular ]])</f>
        <v>378077074.75453341</v>
      </c>
      <c r="M182" s="176">
        <f>AVERAGE(Tabla19[[#This Row],[6. Sobre subrasante]:[8. Con subbase granular ]])</f>
        <v>844894305.87829494</v>
      </c>
    </row>
    <row r="183" spans="1:13" x14ac:dyDescent="0.3">
      <c r="B183" s="175" t="s">
        <v>714</v>
      </c>
      <c r="C183" s="176">
        <f>'ANALISIS GENERAL DE COSTOS'!$D$31</f>
        <v>353086831.25505722</v>
      </c>
      <c r="D183" s="176">
        <f>'ANALISIS GENERAL DE COSTOS'!$E$31</f>
        <v>359017778.82920867</v>
      </c>
      <c r="E183" s="176">
        <f>'ANALISIS GENERAL DE COSTOS'!$F$31</f>
        <v>359017778.82920867</v>
      </c>
      <c r="F183" s="176">
        <f>'ANALISIS GENERAL DE COSTOS'!$G$31</f>
        <v>304279738.83942485</v>
      </c>
      <c r="G183" s="176">
        <f>'ANALISIS GENERAL DE COSTOS'!$H$31</f>
        <v>519765246.14330691</v>
      </c>
      <c r="H183" s="176">
        <f>'ANALISIS GENERAL DE COSTOS'!$I$31</f>
        <v>814260490.49357152</v>
      </c>
      <c r="I183" s="176">
        <f>'ANALISIS GENERAL DE COSTOS'!$J$31</f>
        <v>882084799.42474771</v>
      </c>
      <c r="J183" s="176">
        <f>'ANALISIS GENERAL DE COSTOS'!$K$31</f>
        <v>870112667.05958486</v>
      </c>
      <c r="K183" s="177">
        <f>'ANALISIS GENERAL DE COSTOS'!$L$31</f>
        <v>442869748.039702</v>
      </c>
      <c r="L183" s="176">
        <f>AVERAGE(Tabla19[[#This Row],[1. Con subbase y  subrasante estabilizada con CAL]:[5. Con subrasante estabilizada con CAL y subbase granular ]])</f>
        <v>379033474.77924126</v>
      </c>
      <c r="M183" s="176">
        <f>AVERAGE(Tabla19[[#This Row],[6. Sobre subrasante]:[8. Con subbase granular ]])</f>
        <v>855485985.6593014</v>
      </c>
    </row>
    <row r="184" spans="1:13" x14ac:dyDescent="0.3">
      <c r="B184" s="175" t="s">
        <v>832</v>
      </c>
      <c r="C184" s="176">
        <f>AVERAGE('ANALISIS GENERAL DE COSTOS'!$D$154:$D$158)</f>
        <v>361686809.21940172</v>
      </c>
      <c r="D184" s="176">
        <f>AVERAGE('ANALISIS GENERAL DE COSTOS'!$E$154:E158)</f>
        <v>365779015.58009702</v>
      </c>
      <c r="E184" s="176">
        <f>AVERAGE('ANALISIS GENERAL DE COSTOS'!F154:F158)</f>
        <v>365779015.58009702</v>
      </c>
      <c r="F184" s="176">
        <f>AVERAGE('ANALISIS GENERAL DE COSTOS'!G154:G158)</f>
        <v>294300559.4266296</v>
      </c>
      <c r="G184" s="176">
        <f>AVERAGE('ANALISIS GENERAL DE COSTOS'!H154:H158)</f>
        <v>514859761.50831431</v>
      </c>
      <c r="H184" s="176">
        <f>AVERAGE('ANALISIS GENERAL DE COSTOS'!I154:I158)</f>
        <v>799967457.7116822</v>
      </c>
      <c r="I184" s="176">
        <f>AVERAGE('ANALISIS GENERAL DE COSTOS'!J154:J158)</f>
        <v>892017535.91255784</v>
      </c>
      <c r="J184" s="176">
        <f>AVERAGE('ANALISIS GENERAL DE COSTOS'!K154:K158)</f>
        <v>853625835.96020293</v>
      </c>
      <c r="K184" s="177">
        <f>AVERAGE('ANALISIS GENERAL DE COSTOS'!L154:L158)</f>
        <v>414559163.6417076</v>
      </c>
      <c r="L184" s="176">
        <f>AVERAGE(Tabla19[[#This Row],[1. Con subbase y  subrasante estabilizada con CAL]:[5. Con subrasante estabilizada con CAL y subbase granular ]])</f>
        <v>380481032.26290792</v>
      </c>
      <c r="M184" s="176">
        <f>AVERAGE(Tabla19[[#This Row],[6. Sobre subrasante]:[8. Con subbase granular ]])</f>
        <v>848536943.19481432</v>
      </c>
    </row>
    <row r="185" spans="1:13" x14ac:dyDescent="0.3">
      <c r="B185" s="175" t="s">
        <v>727</v>
      </c>
      <c r="C185" s="176">
        <f>AVERAGE('ANALISIS GENERAL DE COSTOS'!D42:D54)</f>
        <v>324887650.65109509</v>
      </c>
      <c r="D185" s="176">
        <f>AVERAGE('ANALISIS GENERAL DE COSTOS'!E42:E54)</f>
        <v>390660831.07197958</v>
      </c>
      <c r="E185" s="176">
        <f>AVERAGE('ANALISIS GENERAL DE COSTOS'!F42:F54)</f>
        <v>390660831.07197958</v>
      </c>
      <c r="F185" s="176">
        <f>AVERAGE('ANALISIS GENERAL DE COSTOS'!G42:G54)</f>
        <v>273050810.87772352</v>
      </c>
      <c r="G185" s="176">
        <f>AVERAGE('ANALISIS GENERAL DE COSTOS'!H42:H54)</f>
        <v>524355920.14247829</v>
      </c>
      <c r="H185" s="176">
        <f>AVERAGE('ANALISIS GENERAL DE COSTOS'!I42:I54)</f>
        <v>801873974.66183496</v>
      </c>
      <c r="I185" s="176">
        <f>AVERAGE('ANALISIS GENERAL DE COSTOS'!J42:J54)</f>
        <v>889272074.83214831</v>
      </c>
      <c r="J185" s="176">
        <f>AVERAGE('ANALISIS GENERAL DE COSTOS'!K42:K54)</f>
        <v>845700625.11138153</v>
      </c>
      <c r="K185" s="177">
        <f>AVERAGE('ANALISIS GENERAL DE COSTOS'!L42:L54)</f>
        <v>489565089.70050472</v>
      </c>
      <c r="L185" s="176">
        <f>AVERAGE(Tabla19[[#This Row],[1. Con subbase y  subrasante estabilizada con CAL]:[5. Con subrasante estabilizada con CAL y subbase granular ]])</f>
        <v>380723208.76305115</v>
      </c>
      <c r="M185" s="176">
        <f>AVERAGE(Tabla19[[#This Row],[6. Sobre subrasante]:[8. Con subbase granular ]])</f>
        <v>845615558.20178831</v>
      </c>
    </row>
    <row r="186" spans="1:13" x14ac:dyDescent="0.3">
      <c r="B186" s="175" t="s">
        <v>809</v>
      </c>
      <c r="C186" s="176">
        <f>AVERAGE('ANALISIS GENERAL DE COSTOS'!D133:D135)</f>
        <v>371814720.1065011</v>
      </c>
      <c r="D186" s="176">
        <f>AVERAGE('ANALISIS GENERAL DE COSTOS'!E133:E135)</f>
        <v>363285416.17254806</v>
      </c>
      <c r="E186" s="176">
        <f>AVERAGE('ANALISIS GENERAL DE COSTOS'!F133:F135)</f>
        <v>363285416.17254806</v>
      </c>
      <c r="F186" s="176">
        <f>AVERAGE('ANALISIS GENERAL DE COSTOS'!G133:G135)</f>
        <v>297543437.94040221</v>
      </c>
      <c r="G186" s="176">
        <f>AVERAGE('ANALISIS GENERAL DE COSTOS'!H133:H135)</f>
        <v>512602411.81981498</v>
      </c>
      <c r="H186" s="176">
        <f>AVERAGE('ANALISIS GENERAL DE COSTOS'!I133:I135)</f>
        <v>799556411.02857339</v>
      </c>
      <c r="I186" s="176">
        <f>AVERAGE('ANALISIS GENERAL DE COSTOS'!J133:J135)</f>
        <v>891212744.61001396</v>
      </c>
      <c r="J186" s="176">
        <f>AVERAGE('ANALISIS GENERAL DE COSTOS'!K133:K135)</f>
        <v>853787939.04195035</v>
      </c>
      <c r="K186" s="177">
        <f>AVERAGE('ANALISIS GENERAL DE COSTOS'!L133:L135)</f>
        <v>428098101.55260152</v>
      </c>
      <c r="L186" s="176">
        <f>AVERAGE(Tabla19[[#This Row],[1. Con subbase y  subrasante estabilizada con CAL]:[5. Con subrasante estabilizada con CAL y subbase granular ]])</f>
        <v>381706280.4423629</v>
      </c>
      <c r="M186" s="176">
        <f>AVERAGE(Tabla19[[#This Row],[6. Sobre subrasante]:[8. Con subbase granular ]])</f>
        <v>848185698.22684586</v>
      </c>
    </row>
    <row r="187" spans="1:13" x14ac:dyDescent="0.3">
      <c r="B187" s="175" t="s">
        <v>805</v>
      </c>
      <c r="C187" s="176">
        <f>AVERAGE('ANALISIS GENERAL DE COSTOS'!D128:D132)</f>
        <v>355306435.28893602</v>
      </c>
      <c r="D187" s="176">
        <f>AVERAGE('ANALISIS GENERAL DE COSTOS'!E128:E132)</f>
        <v>375404469.92480958</v>
      </c>
      <c r="E187" s="176">
        <f>AVERAGE('ANALISIS GENERAL DE COSTOS'!F128:F132)</f>
        <v>375404469.92480958</v>
      </c>
      <c r="F187" s="176">
        <f>AVERAGE('ANALISIS GENERAL DE COSTOS'!G128:G132)</f>
        <v>291212018.86909199</v>
      </c>
      <c r="G187" s="176">
        <f>AVERAGE('ANALISIS GENERAL DE COSTOS'!H128:H132)</f>
        <v>525401201.26701641</v>
      </c>
      <c r="H187" s="176">
        <f>AVERAGE('ANALISIS GENERAL DE COSTOS'!I128:I132)</f>
        <v>809338907.89389646</v>
      </c>
      <c r="I187" s="176">
        <f>AVERAGE('ANALISIS GENERAL DE COSTOS'!J128:J132)</f>
        <v>902573100.34444022</v>
      </c>
      <c r="J187" s="176">
        <f>AVERAGE('ANALISIS GENERAL DE COSTOS'!K128:K132)</f>
        <v>863736817.41143167</v>
      </c>
      <c r="K187" s="176">
        <f>AVERAGE('ANALISIS GENERAL DE COSTOS'!L128:L132)</f>
        <v>468927514.10451251</v>
      </c>
      <c r="L187" s="176">
        <f>AVERAGE(Tabla19[[#This Row],[1. Con subbase y  subrasante estabilizada con CAL]:[5. Con subrasante estabilizada con CAL y subbase granular ]])</f>
        <v>384545719.05493271</v>
      </c>
      <c r="M187" s="176">
        <f>AVERAGE(Tabla19[[#This Row],[6. Sobre subrasante]:[8. Con subbase granular ]])</f>
        <v>858549608.54992282</v>
      </c>
    </row>
    <row r="188" spans="1:13" x14ac:dyDescent="0.3">
      <c r="B188" s="175" t="s">
        <v>761</v>
      </c>
      <c r="C188" s="176">
        <f>AVERAGE('ANALISIS GENERAL DE COSTOS'!D77:D84)</f>
        <v>320639706.47347295</v>
      </c>
      <c r="D188" s="176">
        <f>AVERAGE('ANALISIS GENERAL DE COSTOS'!E77:E84)</f>
        <v>401494077.95676368</v>
      </c>
      <c r="E188" s="176">
        <f>AVERAGE('ANALISIS GENERAL DE COSTOS'!F77:F84)</f>
        <v>401494077.95676368</v>
      </c>
      <c r="F188" s="176">
        <f>AVERAGE('ANALISIS GENERAL DE COSTOS'!G77:G84)</f>
        <v>265885706.47079152</v>
      </c>
      <c r="G188" s="176">
        <f>AVERAGE('ANALISIS GENERAL DE COSTOS'!H77:H84)</f>
        <v>539955102.0965184</v>
      </c>
      <c r="H188" s="176">
        <f>AVERAGE('ANALISIS GENERAL DE COSTOS'!I77:I84)</f>
        <v>811708559.55613446</v>
      </c>
      <c r="I188" s="176">
        <f>AVERAGE('ANALISIS GENERAL DE COSTOS'!J77:J84)</f>
        <v>909463678.71323669</v>
      </c>
      <c r="J188" s="176">
        <f>AVERAGE('ANALISIS GENERAL DE COSTOS'!K77:K84)</f>
        <v>860515016.56069827</v>
      </c>
      <c r="K188" s="177">
        <f>AVERAGE('ANALISIS GENERAL DE COSTOS'!L77:L84)</f>
        <v>462131945.34647465</v>
      </c>
      <c r="L188" s="176">
        <f>AVERAGE(Tabla19[[#This Row],[1. Con subbase y  subrasante estabilizada con CAL]:[5. Con subrasante estabilizada con CAL y subbase granular ]])</f>
        <v>385893734.19086206</v>
      </c>
      <c r="M188" s="176">
        <f>AVERAGE(Tabla19[[#This Row],[6. Sobre subrasante]:[8. Con subbase granular ]])</f>
        <v>860562418.27668989</v>
      </c>
    </row>
    <row r="189" spans="1:13" x14ac:dyDescent="0.3">
      <c r="B189" s="175" t="s">
        <v>755</v>
      </c>
      <c r="C189" s="176">
        <f>AVERAGE('ANALISIS GENERAL DE COSTOS'!D72:D76)</f>
        <v>354595119.2672857</v>
      </c>
      <c r="D189" s="176">
        <f>AVERAGE('ANALISIS GENERAL DE COSTOS'!E72:E76)</f>
        <v>377273311.82296038</v>
      </c>
      <c r="E189" s="176">
        <f>AVERAGE('ANALISIS GENERAL DE COSTOS'!F72:F76)</f>
        <v>377273311.82296038</v>
      </c>
      <c r="F189" s="176">
        <f>AVERAGE('ANALISIS GENERAL DE COSTOS'!G72:G76)</f>
        <v>297122262.55985796</v>
      </c>
      <c r="G189" s="176">
        <f>AVERAGE('ANALISIS GENERAL DE COSTOS'!H72:H76)</f>
        <v>530459033.27155751</v>
      </c>
      <c r="H189" s="176">
        <f>AVERAGE('ANALISIS GENERAL DE COSTOS'!I72:I76)</f>
        <v>815542174.05530429</v>
      </c>
      <c r="I189" s="176">
        <f>AVERAGE('ANALISIS GENERAL DE COSTOS'!J72:J76)</f>
        <v>903426914.47926641</v>
      </c>
      <c r="J189" s="176">
        <f>AVERAGE('ANALISIS GENERAL DE COSTOS'!K72:K76)</f>
        <v>869981769.02287352</v>
      </c>
      <c r="K189" s="177">
        <f>AVERAGE('ANALISIS GENERAL DE COSTOS'!L72:L76)</f>
        <v>490747370.23151195</v>
      </c>
      <c r="L189" s="176">
        <f>AVERAGE(Tabla19[[#This Row],[1. Con subbase y  subrasante estabilizada con CAL]:[5. Con subrasante estabilizada con CAL y subbase granular ]])</f>
        <v>387344607.74892437</v>
      </c>
      <c r="M189" s="176">
        <f>AVERAGE(Tabla19[[#This Row],[6. Sobre subrasante]:[8. Con subbase granular ]])</f>
        <v>862983619.18581474</v>
      </c>
    </row>
    <row r="190" spans="1:13" x14ac:dyDescent="0.3">
      <c r="B190" s="175" t="s">
        <v>784</v>
      </c>
      <c r="C190" s="176">
        <f>'ANALISIS GENERAL DE COSTOS'!$D$100</f>
        <v>374735595.43133742</v>
      </c>
      <c r="D190" s="176">
        <f>'ANALISIS GENERAL DE COSTOS'!$E$100</f>
        <v>371283414.97136372</v>
      </c>
      <c r="E190" s="176">
        <f>'ANALISIS GENERAL DE COSTOS'!$F$100</f>
        <v>371283414.97136372</v>
      </c>
      <c r="F190" s="176">
        <f>'ANALISIS GENERAL DE COSTOS'!$G$100</f>
        <v>314480703.41709203</v>
      </c>
      <c r="G190" s="176">
        <f>'ANALISIS GENERAL DE COSTOS'!$H$100</f>
        <v>528728846.14250588</v>
      </c>
      <c r="H190" s="176">
        <f>'ANALISIS GENERAL DE COSTOS'!$I$100</f>
        <v>808706064.88229811</v>
      </c>
      <c r="I190" s="176">
        <f>'ANALISIS GENERAL DE COSTOS'!$J$100</f>
        <v>895029436.67954838</v>
      </c>
      <c r="J190" s="176">
        <f>'ANALISIS GENERAL DE COSTOS'!$K$100</f>
        <v>865216295.08853412</v>
      </c>
      <c r="K190" s="177">
        <f>'ANALISIS GENERAL DE COSTOS'!$L$100</f>
        <v>462209106.13279754</v>
      </c>
      <c r="L190" s="176">
        <f>AVERAGE(Tabla19[[#This Row],[1. Con subbase y  subrasante estabilizada con CAL]:[5. Con subrasante estabilizada con CAL y subbase granular ]])</f>
        <v>392102394.9867326</v>
      </c>
      <c r="M190" s="176">
        <f>AVERAGE(Tabla19[[#This Row],[6. Sobre subrasante]:[8. Con subbase granular ]])</f>
        <v>856317265.55012691</v>
      </c>
    </row>
    <row r="191" spans="1:13" x14ac:dyDescent="0.3">
      <c r="B191" s="175" t="s">
        <v>786</v>
      </c>
      <c r="C191" s="176">
        <f>AVERAGE('ANALISIS GENERAL DE COSTOS'!D105:D106)</f>
        <v>359000904.39483774</v>
      </c>
      <c r="D191" s="176">
        <f>AVERAGE('ANALISIS GENERAL DE COSTOS'!E105:E106)</f>
        <v>383820279.96146905</v>
      </c>
      <c r="E191" s="176">
        <f>AVERAGE('ANALISIS GENERAL DE COSTOS'!F105:F106)</f>
        <v>383820279.96146905</v>
      </c>
      <c r="F191" s="176">
        <f>AVERAGE('ANALISIS GENERAL DE COSTOS'!G105:G106)</f>
        <v>299496862.54912865</v>
      </c>
      <c r="G191" s="176">
        <f>AVERAGE('ANALISIS GENERAL DE COSTOS'!H105:H106)</f>
        <v>538212015.84518373</v>
      </c>
      <c r="H191" s="176">
        <f>AVERAGE('ANALISIS GENERAL DE COSTOS'!I105:I106)</f>
        <v>805437635.43181562</v>
      </c>
      <c r="I191" s="176">
        <f>AVERAGE('ANALISIS GENERAL DE COSTOS'!J105:J106)</f>
        <v>887995812.67236793</v>
      </c>
      <c r="J191" s="176">
        <f>AVERAGE('ANALISIS GENERAL DE COSTOS'!K105:K106)</f>
        <v>862914288.96164906</v>
      </c>
      <c r="K191" s="177">
        <f>AVERAGE('ANALISIS GENERAL DE COSTOS'!L105:L106)</f>
        <v>467886672.91832042</v>
      </c>
      <c r="L191" s="176">
        <f>AVERAGE(Tabla19[[#This Row],[1. Con subbase y  subrasante estabilizada con CAL]:[5. Con subrasante estabilizada con CAL y subbase granular ]])</f>
        <v>392870068.54241765</v>
      </c>
      <c r="M191" s="176">
        <f>AVERAGE(Tabla19[[#This Row],[6. Sobre subrasante]:[8. Con subbase granular ]])</f>
        <v>852115912.35527754</v>
      </c>
    </row>
    <row r="192" spans="1:13" x14ac:dyDescent="0.3">
      <c r="B192" s="175" t="s">
        <v>746</v>
      </c>
      <c r="C192" s="176">
        <f>'ANALISIS GENERAL DE COSTOS'!$D$61</f>
        <v>370946874.41380143</v>
      </c>
      <c r="D192" s="176">
        <f>'ANALISIS GENERAL DE COSTOS'!$E$61</f>
        <v>389623513.28246987</v>
      </c>
      <c r="E192" s="176">
        <f>'ANALISIS GENERAL DE COSTOS'!$F$61</f>
        <v>389623513.28246987</v>
      </c>
      <c r="F192" s="176">
        <f>'ANALISIS GENERAL DE COSTOS'!$G$61</f>
        <v>308010135.16389728</v>
      </c>
      <c r="G192" s="176">
        <f>'ANALISIS GENERAL DE COSTOS'!$H$61</f>
        <v>541607027.88019085</v>
      </c>
      <c r="H192" s="176">
        <f>'ANALISIS GENERAL DE COSTOS'!$I$61</f>
        <v>807346960.85237598</v>
      </c>
      <c r="I192" s="176">
        <f>'ANALISIS GENERAL DE COSTOS'!$J$61</f>
        <v>898744065.2464422</v>
      </c>
      <c r="J192" s="176">
        <f>'ANALISIS GENERAL DE COSTOS'!$K$61</f>
        <v>863065388.34973776</v>
      </c>
      <c r="K192" s="177">
        <f>'ANALISIS GENERAL DE COSTOS'!$L$61</f>
        <v>485138445.85618138</v>
      </c>
      <c r="L192" s="176">
        <f>AVERAGE(Tabla19[[#This Row],[1. Con subbase y  subrasante estabilizada con CAL]:[5. Con subrasante estabilizada con CAL y subbase granular ]])</f>
        <v>399962212.80456585</v>
      </c>
      <c r="M192" s="176">
        <f>AVERAGE(Tabla19[[#This Row],[6. Sobre subrasante]:[8. Con subbase granular ]])</f>
        <v>856385471.48285198</v>
      </c>
    </row>
    <row r="193" spans="2:21" x14ac:dyDescent="0.3">
      <c r="B193" s="175" t="s">
        <v>785</v>
      </c>
      <c r="C193" s="176">
        <f>AVERAGE('ANALISIS GENERAL DE COSTOS'!D101:D104)</f>
        <v>367344662.67906451</v>
      </c>
      <c r="D193" s="176">
        <f>AVERAGE('ANALISIS GENERAL DE COSTOS'!E101:E104)</f>
        <v>402183654.12141347</v>
      </c>
      <c r="E193" s="176">
        <f>AVERAGE('ANALISIS GENERAL DE COSTOS'!F101:F104)</f>
        <v>402183654.12141347</v>
      </c>
      <c r="F193" s="176">
        <f>AVERAGE('ANALISIS GENERAL DE COSTOS'!G101:G104)</f>
        <v>310203558.39471722</v>
      </c>
      <c r="G193" s="176">
        <f>AVERAGE('ANALISIS GENERAL DE COSTOS'!H101:H104)</f>
        <v>530373580.47985226</v>
      </c>
      <c r="H193" s="176">
        <f>AVERAGE('ANALISIS GENERAL DE COSTOS'!I101:I104)</f>
        <v>791431503.14223003</v>
      </c>
      <c r="I193" s="176">
        <f>AVERAGE('ANALISIS GENERAL DE COSTOS'!J101:J104)</f>
        <v>893523621.49734211</v>
      </c>
      <c r="J193" s="176">
        <f>AVERAGE('ANALISIS GENERAL DE COSTOS'!K101:K104)</f>
        <v>832636725.6144259</v>
      </c>
      <c r="K193" s="176">
        <f>AVERAGE('ANALISIS GENERAL DE COSTOS'!L101:L104)</f>
        <v>507178715.71090108</v>
      </c>
      <c r="L193" s="176">
        <f>AVERAGE(Tabla19[[#This Row],[1. Con subbase y  subrasante estabilizada con CAL]:[5. Con subrasante estabilizada con CAL y subbase granular ]])</f>
        <v>402457821.95929217</v>
      </c>
      <c r="M193" s="176">
        <f>AVERAGE(Tabla19[[#This Row],[6. Sobre subrasante]:[8. Con subbase granular ]])</f>
        <v>839197283.41799927</v>
      </c>
      <c r="N193" s="106"/>
      <c r="O193" s="106"/>
      <c r="P193" s="106"/>
      <c r="Q193" s="106"/>
      <c r="R193" s="106"/>
      <c r="S193" s="106"/>
      <c r="T193" s="106"/>
      <c r="U193" s="106"/>
    </row>
    <row r="194" spans="2:21" x14ac:dyDescent="0.3">
      <c r="B194" s="175" t="s">
        <v>783</v>
      </c>
      <c r="C194" s="176">
        <f>'ANALISIS GENERAL DE COSTOS'!$D$99</f>
        <v>362887736.23573458</v>
      </c>
      <c r="D194" s="176">
        <f>'ANALISIS GENERAL DE COSTOS'!$E$99</f>
        <v>411026708.00924695</v>
      </c>
      <c r="E194" s="176">
        <f>'ANALISIS GENERAL DE COSTOS'!$F$99</f>
        <v>411026708.00924695</v>
      </c>
      <c r="F194" s="176">
        <f>'ANALISIS GENERAL DE COSTOS'!$G$99</f>
        <v>310814616.1719259</v>
      </c>
      <c r="G194" s="176">
        <f>'ANALISIS GENERAL DE COSTOS'!$H$99</f>
        <v>566944992.34567809</v>
      </c>
      <c r="H194" s="176">
        <f>'ANALISIS GENERAL DE COSTOS'!$I$99</f>
        <v>810933489.50302958</v>
      </c>
      <c r="I194" s="176">
        <f>'ANALISIS GENERAL DE COSTOS'!$J$99</f>
        <v>906188412.2943387</v>
      </c>
      <c r="J194" s="176">
        <f>'ANALISIS GENERAL DE COSTOS'!$K$99</f>
        <v>870314660.31627774</v>
      </c>
      <c r="K194" s="177">
        <f>'ANALISIS GENERAL DE COSTOS'!$L$99</f>
        <v>458357422.7998023</v>
      </c>
      <c r="L194" s="176">
        <f>AVERAGE(Tabla19[[#This Row],[1. Con subbase y  subrasante estabilizada con CAL]:[5. Con subrasante estabilizada con CAL y subbase granular ]])</f>
        <v>412540152.15436655</v>
      </c>
      <c r="M194" s="176">
        <f>AVERAGE(Tabla19[[#This Row],[6. Sobre subrasante]:[8. Con subbase granular ]])</f>
        <v>862478854.03788197</v>
      </c>
    </row>
    <row r="195" spans="2:21" x14ac:dyDescent="0.3">
      <c r="B195" s="175" t="s">
        <v>835</v>
      </c>
      <c r="C195" s="176">
        <f>'ANALISIS GENERAL DE COSTOS'!$D$160</f>
        <v>366536548.92262834</v>
      </c>
      <c r="D195" s="176">
        <f>'ANALISIS GENERAL DE COSTOS'!$E$160</f>
        <v>411026708.00924695</v>
      </c>
      <c r="E195" s="176">
        <f>'ANALISIS GENERAL DE COSTOS'!$F$160</f>
        <v>411026708.00924695</v>
      </c>
      <c r="F195" s="176">
        <f>'ANALISIS GENERAL DE COSTOS'!$G$160</f>
        <v>313247157.96318847</v>
      </c>
      <c r="G195" s="176">
        <f>'ANALISIS GENERAL DE COSTOS'!$H$160</f>
        <v>566944992.34567809</v>
      </c>
      <c r="H195" s="176">
        <f>'ANALISIS GENERAL DE COSTOS'!$I$160</f>
        <v>810933489.50302958</v>
      </c>
      <c r="I195" s="176">
        <f>'ANALISIS GENERAL DE COSTOS'!$J$160</f>
        <v>906188412.2943387</v>
      </c>
      <c r="J195" s="176">
        <f>'ANALISIS GENERAL DE COSTOS'!$K$160</f>
        <v>870314660.31627774</v>
      </c>
      <c r="K195" s="177">
        <f>'ANALISIS GENERAL DE COSTOS'!$L$160</f>
        <v>469035120.75881249</v>
      </c>
      <c r="L195" s="176">
        <f>AVERAGE(Tabla19[[#This Row],[1. Con subbase y  subrasante estabilizada con CAL]:[5. Con subrasante estabilizada con CAL y subbase granular ]])</f>
        <v>413756423.04999769</v>
      </c>
      <c r="M195" s="176">
        <f>AVERAGE(Tabla19[[#This Row],[6. Sobre subrasante]:[8. Con subbase granular ]])</f>
        <v>862478854.03788197</v>
      </c>
    </row>
    <row r="196" spans="2:21" x14ac:dyDescent="0.3">
      <c r="B196" s="175" t="s">
        <v>702</v>
      </c>
      <c r="C196" s="176">
        <f>'ANALISIS GENERAL DE COSTOS'!$D$21</f>
        <v>428001320.35914648</v>
      </c>
      <c r="D196" s="176">
        <f>'ANALISIS GENERAL DE COSTOS'!$E$21</f>
        <v>396090473.79993373</v>
      </c>
      <c r="E196" s="176">
        <f>'ANALISIS GENERAL DE COSTOS'!$F$21</f>
        <v>396090473.79993373</v>
      </c>
      <c r="F196" s="176">
        <f>'ANALISIS GENERAL DE COSTOS'!$G$21</f>
        <v>351401208.43730175</v>
      </c>
      <c r="G196" s="176">
        <f>'ANALISIS GENERAL DE COSTOS'!$H$21</f>
        <v>553281765.99487066</v>
      </c>
      <c r="H196" s="176">
        <f>'ANALISIS GENERAL DE COSTOS'!$I$21</f>
        <v>808524879.07026267</v>
      </c>
      <c r="I196" s="176">
        <f>'ANALISIS GENERAL DE COSTOS'!$J$21</f>
        <v>903272597.33589888</v>
      </c>
      <c r="J196" s="176">
        <f>'ANALISIS GENERAL DE COSTOS'!$K$21</f>
        <v>867881198.83875132</v>
      </c>
      <c r="K196" s="177">
        <f>'ANALISIS GENERAL DE COSTOS'!$L$21</f>
        <v>592659901.79690814</v>
      </c>
      <c r="L196" s="176">
        <f>AVERAGE(Tabla19[[#This Row],[1. Con subbase y  subrasante estabilizada con CAL]:[5. Con subrasante estabilizada con CAL y subbase granular ]])</f>
        <v>424973048.47823727</v>
      </c>
      <c r="M196" s="176">
        <f>AVERAGE(Tabla19[[#This Row],[6. Sobre subrasante]:[8. Con subbase granular ]])</f>
        <v>859892891.74830437</v>
      </c>
    </row>
    <row r="197" spans="2:21" x14ac:dyDescent="0.3">
      <c r="B197" s="175" t="s">
        <v>834</v>
      </c>
      <c r="C197" s="176">
        <f>'ANALISIS GENERAL DE COSTOS'!$D$159</f>
        <v>400702704.08172482</v>
      </c>
      <c r="D197" s="176">
        <f>'ANALISIS GENERAL DE COSTOS'!$E$159</f>
        <v>411026708.00924695</v>
      </c>
      <c r="E197" s="176">
        <f>'ANALISIS GENERAL DE COSTOS'!$F$159</f>
        <v>411026708.00924695</v>
      </c>
      <c r="F197" s="176">
        <f>'ANALISIS GENERAL DE COSTOS'!$G$159</f>
        <v>336024594.73591948</v>
      </c>
      <c r="G197" s="176">
        <f>'ANALISIS GENERAL DE COSTOS'!$H$159</f>
        <v>566944992.34567809</v>
      </c>
      <c r="H197" s="176">
        <f>'ANALISIS GENERAL DE COSTOS'!$I$159</f>
        <v>810933489.50302958</v>
      </c>
      <c r="I197" s="176">
        <f>'ANALISIS GENERAL DE COSTOS'!$J$159</f>
        <v>906188412.2943387</v>
      </c>
      <c r="J197" s="176">
        <f>'ANALISIS GENERAL DE COSTOS'!$K$159</f>
        <v>870314660.31627774</v>
      </c>
      <c r="K197" s="177">
        <f>'ANALISIS GENERAL DE COSTOS'!$L$159</f>
        <v>490552454.09795868</v>
      </c>
      <c r="L197" s="176">
        <f>AVERAGE(Tabla19[[#This Row],[1. Con subbase y  subrasante estabilizada con CAL]:[5. Con subrasante estabilizada con CAL y subbase granular ]])</f>
        <v>425145141.43636328</v>
      </c>
      <c r="M197" s="176">
        <f>AVERAGE(Tabla19[[#This Row],[6. Sobre subrasante]:[8. Con subbase granular ]])</f>
        <v>862478854.03788197</v>
      </c>
    </row>
    <row r="198" spans="2:21" x14ac:dyDescent="0.3">
      <c r="B198" s="175" t="s">
        <v>803</v>
      </c>
      <c r="C198" s="176">
        <f>'ANALISIS GENERAL DE COSTOS'!$D$127</f>
        <v>377881036.67822278</v>
      </c>
      <c r="D198" s="176">
        <f>'ANALISIS GENERAL DE COSTOS'!$E$127</f>
        <v>442333915.1956296</v>
      </c>
      <c r="E198" s="176">
        <f>'ANALISIS GENERAL DE COSTOS'!$F$127</f>
        <v>442333915.1956296</v>
      </c>
      <c r="F198" s="176">
        <f>'ANALISIS GENERAL DE COSTOS'!$G$127</f>
        <v>319439828.88875282</v>
      </c>
      <c r="G198" s="176">
        <f>'ANALISIS GENERAL DE COSTOS'!$H$127</f>
        <v>595383718.10705769</v>
      </c>
      <c r="H198" s="176">
        <f>'ANALISIS GENERAL DE COSTOS'!$I$127</f>
        <v>817589224.47339213</v>
      </c>
      <c r="I198" s="176">
        <f>'ANALISIS GENERAL DE COSTOS'!$J$127</f>
        <v>909441916.76233304</v>
      </c>
      <c r="J198" s="176">
        <f>'ANALISIS GENERAL DE COSTOS'!$K$127</f>
        <v>878105356.77708387</v>
      </c>
      <c r="K198" s="177">
        <f>'ANALISIS GENERAL DE COSTOS'!$L$127</f>
        <v>464511169.18834937</v>
      </c>
      <c r="L198" s="176">
        <f>AVERAGE(Tabla19[[#This Row],[1. Con subbase y  subrasante estabilizada con CAL]:[5. Con subrasante estabilizada con CAL y subbase granular ]])</f>
        <v>435474482.8130585</v>
      </c>
      <c r="M198" s="176">
        <f>AVERAGE(Tabla19[[#This Row],[6. Sobre subrasante]:[8. Con subbase granular ]])</f>
        <v>868378832.67093623</v>
      </c>
    </row>
    <row r="199" spans="2:21" ht="15" thickBot="1" x14ac:dyDescent="0.35">
      <c r="B199" s="180" t="s">
        <v>813</v>
      </c>
      <c r="C199" s="181">
        <f>$D$136</f>
        <v>1529778575.4582248</v>
      </c>
      <c r="D199" s="181">
        <f>$E$136</f>
        <v>1523663255.3202138</v>
      </c>
      <c r="E199" s="181">
        <f>$F$136</f>
        <v>1523663255.3202138</v>
      </c>
      <c r="F199" s="181">
        <f>$G$136</f>
        <v>969110835.79949939</v>
      </c>
      <c r="G199" s="181">
        <f>$H$136</f>
        <v>1510815572.9360147</v>
      </c>
      <c r="H199" s="181">
        <f>$I$136</f>
        <v>1968071574.1222565</v>
      </c>
      <c r="I199" s="181">
        <f>$J$136</f>
        <v>2342918754.0541897</v>
      </c>
      <c r="J199" s="181">
        <f>$K$136</f>
        <v>1914773470.8581984</v>
      </c>
      <c r="K199" s="182">
        <f>$L$136</f>
        <v>1236857959.1481433</v>
      </c>
      <c r="L199" s="181">
        <f>AVERAGE(Tabla19[[#This Row],[1. Con subbase y  subrasante estabilizada con CAL]:[5. Con subrasante estabilizada con CAL y subbase granular ]])</f>
        <v>1411406298.9668331</v>
      </c>
      <c r="M199" s="183">
        <f>AVERAGE(Tabla19[[#This Row],[6. Sobre subrasante]:[8. Con subbase granular ]])</f>
        <v>2075254599.6782148</v>
      </c>
    </row>
    <row r="200" spans="2:21" ht="15" thickBot="1" x14ac:dyDescent="0.35">
      <c r="B200" s="184"/>
      <c r="C200" s="185"/>
      <c r="D200" s="186"/>
      <c r="E200" s="186"/>
      <c r="F200" s="186"/>
      <c r="G200" s="186"/>
      <c r="H200" s="186"/>
      <c r="I200" s="186"/>
      <c r="J200" s="186"/>
      <c r="K200" s="186"/>
      <c r="L200" s="187"/>
    </row>
    <row r="201" spans="2:21" x14ac:dyDescent="0.3">
      <c r="B201" s="276" t="s">
        <v>14100</v>
      </c>
      <c r="C201" s="277">
        <f>AVERAGE(Tabla19[1. Con subbase y  subrasante estabilizada con CAL])</f>
        <v>385968717.71524215</v>
      </c>
      <c r="D201" s="277">
        <f>AVERAGE(Tabla19[2. Con base granular])</f>
        <v>405944787.36605734</v>
      </c>
      <c r="E201" s="277">
        <f>AVERAGE(Tabla19[3. Con subbase y base granular])</f>
        <v>405944787.36605734</v>
      </c>
      <c r="F201" s="277">
        <f>AVERAGE(Tabla19[4. Con subrasante estabilizada con Cemento])</f>
        <v>309351019.42333645</v>
      </c>
      <c r="G201" s="277">
        <f>AVERAGE(Tabla19[5. Con subrasante estabilizada con CAL y subbase granular ])</f>
        <v>546138745.31388998</v>
      </c>
      <c r="H201" s="277">
        <f>AVERAGE(Tabla19[6. Sobre subrasante])</f>
        <v>837363899.33142829</v>
      </c>
      <c r="I201" s="277">
        <f>AVERAGE(Tabla19[7. Con subbase granular ])</f>
        <v>933035779.52106786</v>
      </c>
      <c r="J201" s="277">
        <f>AVERAGE(Tabla19[8. Con subbase granular ])</f>
        <v>884432870.76448381</v>
      </c>
      <c r="K201" s="277">
        <f>AVERAGE(Tabla19[9. Placa huella de 500m de longitud])</f>
        <v>486866399.65081525</v>
      </c>
      <c r="L201" s="105"/>
    </row>
    <row r="275" spans="1:12" s="152" customFormat="1" x14ac:dyDescent="0.3">
      <c r="B275" s="105"/>
      <c r="C275" s="155"/>
      <c r="D275" s="106"/>
      <c r="E275" s="106"/>
      <c r="F275" s="106"/>
      <c r="G275" s="106"/>
      <c r="H275" s="106"/>
      <c r="I275" s="106"/>
      <c r="J275" s="106"/>
      <c r="K275" s="106"/>
      <c r="L275" s="106"/>
    </row>
    <row r="276" spans="1:12" x14ac:dyDescent="0.3">
      <c r="B276" s="438" t="s">
        <v>14099</v>
      </c>
      <c r="C276" s="438"/>
      <c r="D276" s="438"/>
      <c r="E276" s="438"/>
      <c r="F276" s="438"/>
      <c r="G276" s="438"/>
      <c r="H276" s="438"/>
      <c r="I276" s="438"/>
      <c r="J276" s="438"/>
      <c r="K276" s="438"/>
      <c r="L276" s="438"/>
    </row>
    <row r="277" spans="1:12" ht="15" thickBot="1" x14ac:dyDescent="0.35">
      <c r="B277" s="439"/>
      <c r="C277" s="439"/>
      <c r="D277" s="439"/>
      <c r="E277" s="439"/>
      <c r="F277" s="439"/>
      <c r="G277" s="439"/>
      <c r="H277" s="439"/>
      <c r="I277" s="439"/>
      <c r="J277" s="439"/>
      <c r="K277" s="439"/>
      <c r="L277" s="439"/>
    </row>
    <row r="278" spans="1:12" s="149" customFormat="1" ht="20.399999999999999" customHeight="1" x14ac:dyDescent="0.3">
      <c r="A278" s="151">
        <v>1</v>
      </c>
      <c r="B278" s="149" t="s">
        <v>14102</v>
      </c>
      <c r="I278" s="150"/>
    </row>
    <row r="279" spans="1:12" s="149" customFormat="1" ht="20.399999999999999" customHeight="1" x14ac:dyDescent="0.3">
      <c r="A279" s="151">
        <v>2</v>
      </c>
      <c r="B279" s="149" t="s">
        <v>14103</v>
      </c>
    </row>
    <row r="280" spans="1:12" s="149" customFormat="1" ht="20.399999999999999" customHeight="1" x14ac:dyDescent="0.3">
      <c r="A280" s="151">
        <v>3</v>
      </c>
      <c r="B280" s="149" t="s">
        <v>14107</v>
      </c>
    </row>
    <row r="281" spans="1:12" s="149" customFormat="1" ht="20.399999999999999" customHeight="1" x14ac:dyDescent="0.3">
      <c r="A281" s="151">
        <v>4</v>
      </c>
      <c r="B281" s="149" t="s">
        <v>14105</v>
      </c>
    </row>
    <row r="282" spans="1:12" s="149" customFormat="1" ht="20.399999999999999" customHeight="1" x14ac:dyDescent="0.3">
      <c r="A282" s="151">
        <v>5</v>
      </c>
      <c r="B282" s="149" t="s">
        <v>14104</v>
      </c>
    </row>
    <row r="283" spans="1:12" ht="20.399999999999999" customHeight="1" x14ac:dyDescent="0.3">
      <c r="A283" s="151">
        <v>6</v>
      </c>
      <c r="B283" s="149" t="s">
        <v>14106</v>
      </c>
    </row>
    <row r="284" spans="1:12" ht="20.399999999999999" customHeight="1" x14ac:dyDescent="0.3">
      <c r="A284" s="151">
        <v>7</v>
      </c>
      <c r="B284" s="149" t="s">
        <v>14108</v>
      </c>
    </row>
    <row r="285" spans="1:12" x14ac:dyDescent="0.3">
      <c r="A285" s="151"/>
      <c r="B285" s="151"/>
      <c r="C285" s="151"/>
      <c r="D285" s="151"/>
      <c r="E285" s="151"/>
      <c r="F285" s="151"/>
      <c r="G285" s="151"/>
      <c r="H285" s="151"/>
    </row>
  </sheetData>
  <mergeCells count="9">
    <mergeCell ref="B5:L5"/>
    <mergeCell ref="B163:L164"/>
    <mergeCell ref="C166:G166"/>
    <mergeCell ref="H166:J166"/>
    <mergeCell ref="B276:L277"/>
    <mergeCell ref="D19:H19"/>
    <mergeCell ref="I19:K19"/>
    <mergeCell ref="B17:C17"/>
    <mergeCell ref="E9:I17"/>
  </mergeCells>
  <pageMargins left="0.7" right="0.7" top="0.75" bottom="0.75" header="0.3" footer="0.3"/>
  <drawing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73397-55FD-4D32-ABE9-6720AFD6F6E4}">
  <dimension ref="B1:G206"/>
  <sheetViews>
    <sheetView showGridLines="0" zoomScaleNormal="100" workbookViewId="0"/>
  </sheetViews>
  <sheetFormatPr baseColWidth="10" defaultRowHeight="14.4" x14ac:dyDescent="0.3"/>
  <cols>
    <col min="1" max="1" width="5.77734375" style="105" customWidth="1"/>
    <col min="2" max="2" width="16.77734375" style="105" customWidth="1"/>
    <col min="3" max="3" width="15.6640625" style="105" customWidth="1"/>
    <col min="4" max="4" width="19.5546875" style="105" customWidth="1"/>
    <col min="5" max="5" width="120.109375" style="105" customWidth="1"/>
    <col min="6" max="6" width="23.77734375" style="105" customWidth="1"/>
    <col min="7" max="7" width="11.88671875" style="105" customWidth="1"/>
    <col min="8" max="16384" width="11.5546875" style="105"/>
  </cols>
  <sheetData>
    <row r="1" spans="2:7" ht="21" customHeight="1" x14ac:dyDescent="0.3"/>
    <row r="2" spans="2:7" ht="21" customHeight="1" x14ac:dyDescent="0.3"/>
    <row r="3" spans="2:7" ht="21" customHeight="1" x14ac:dyDescent="0.3"/>
    <row r="4" spans="2:7" ht="21" customHeight="1" x14ac:dyDescent="0.3"/>
    <row r="5" spans="2:7" ht="18.600000000000001" thickBot="1" x14ac:dyDescent="0.35">
      <c r="B5" s="156" t="s">
        <v>14112</v>
      </c>
      <c r="C5" s="157"/>
      <c r="D5" s="157"/>
      <c r="E5" s="157"/>
      <c r="F5" s="157"/>
      <c r="G5" s="157"/>
    </row>
    <row r="6" spans="2:7" s="236" customFormat="1" ht="15.6" customHeight="1" x14ac:dyDescent="0.3">
      <c r="B6" s="452" t="s">
        <v>14167</v>
      </c>
      <c r="C6" s="452"/>
      <c r="D6" s="452"/>
      <c r="E6" s="452"/>
      <c r="F6" s="256"/>
    </row>
    <row r="7" spans="2:7" s="236" customFormat="1" x14ac:dyDescent="0.3">
      <c r="B7" s="452"/>
      <c r="C7" s="452"/>
      <c r="D7" s="452"/>
      <c r="E7" s="452"/>
      <c r="F7" s="256"/>
    </row>
    <row r="8" spans="2:7" s="236" customFormat="1" x14ac:dyDescent="0.3">
      <c r="B8" s="105" t="s">
        <v>14168</v>
      </c>
    </row>
    <row r="9" spans="2:7" s="236" customFormat="1" x14ac:dyDescent="0.3"/>
    <row r="10" spans="2:7" s="236" customFormat="1" x14ac:dyDescent="0.3">
      <c r="C10" s="202" t="s">
        <v>14171</v>
      </c>
      <c r="D10" s="254" t="str">
        <f>Departamento1</f>
        <v>BOYACÁ</v>
      </c>
      <c r="E10" s="105"/>
    </row>
    <row r="11" spans="2:7" s="236" customFormat="1" x14ac:dyDescent="0.3">
      <c r="C11" s="202" t="s">
        <v>14162</v>
      </c>
      <c r="D11" s="254" t="str">
        <f>'DATOS DISEÑO'!C10</f>
        <v>TUNDAMA</v>
      </c>
      <c r="E11" s="105"/>
    </row>
    <row r="12" spans="2:7" s="236" customFormat="1" ht="15.6" customHeight="1" x14ac:dyDescent="0.3">
      <c r="C12" s="202" t="s">
        <v>14172</v>
      </c>
      <c r="D12" s="257">
        <f>LAT</f>
        <v>7.0940401</v>
      </c>
      <c r="E12" s="105"/>
    </row>
    <row r="13" spans="2:7" s="236" customFormat="1" ht="15.6" customHeight="1" x14ac:dyDescent="0.3">
      <c r="C13" s="202" t="s">
        <v>14173</v>
      </c>
      <c r="D13" s="257">
        <f>LONG</f>
        <v>-72.999383300000005</v>
      </c>
      <c r="E13" s="105"/>
    </row>
    <row r="14" spans="2:7" s="236" customFormat="1" ht="15.6" customHeight="1" x14ac:dyDescent="0.3">
      <c r="C14" s="250" t="s">
        <v>14161</v>
      </c>
      <c r="D14" s="258">
        <f>'DATOS DISEÑO'!C16</f>
        <v>600</v>
      </c>
      <c r="E14" s="105"/>
    </row>
    <row r="15" spans="2:7" s="236" customFormat="1" ht="15.6" customHeight="1" x14ac:dyDescent="0.3">
      <c r="C15" s="251" t="s">
        <v>14160</v>
      </c>
      <c r="D15" s="258">
        <f>'DATOS DISEÑO'!C17</f>
        <v>5</v>
      </c>
      <c r="E15" s="105"/>
    </row>
    <row r="16" spans="2:7" s="236" customFormat="1" ht="15.6" customHeight="1" x14ac:dyDescent="0.3">
      <c r="C16" s="202" t="s">
        <v>14119</v>
      </c>
      <c r="D16" s="254" t="str">
        <f>'DATOS DISEÑO'!C20</f>
        <v>300000&lt;N≤500000</v>
      </c>
      <c r="E16" s="105"/>
    </row>
    <row r="17" spans="2:7" s="236" customFormat="1" ht="15.6" customHeight="1" x14ac:dyDescent="0.3">
      <c r="C17" s="202" t="s">
        <v>14121</v>
      </c>
      <c r="D17" s="254" t="str">
        <f>'DATOS DISEÑO'!C24</f>
        <v>3≤CBR&lt;5</v>
      </c>
      <c r="E17" s="105"/>
    </row>
    <row r="18" spans="2:7" s="236" customFormat="1" ht="15.6" customHeight="1" x14ac:dyDescent="0.3">
      <c r="C18" s="202" t="s">
        <v>14124</v>
      </c>
      <c r="D18" s="254" t="str">
        <f>'DATOS DISEÑO'!C28</f>
        <v>13&lt;T≤20</v>
      </c>
      <c r="E18" s="105"/>
    </row>
    <row r="19" spans="2:7" s="236" customFormat="1" ht="15.6" customHeight="1" x14ac:dyDescent="0.3">
      <c r="C19" s="202" t="s">
        <v>14129</v>
      </c>
      <c r="D19" s="254" t="str">
        <f>'DATOS DISEÑO'!C32</f>
        <v>NO</v>
      </c>
      <c r="E19" s="105"/>
    </row>
    <row r="20" spans="2:7" s="236" customFormat="1" ht="15.6" customHeight="1" x14ac:dyDescent="0.3">
      <c r="C20" s="202" t="s">
        <v>14130</v>
      </c>
      <c r="D20" s="254" t="str">
        <f>'DATOS DISEÑO'!C33</f>
        <v>4000≤P&lt;6000</v>
      </c>
      <c r="E20" s="105"/>
    </row>
    <row r="21" spans="2:7" s="236" customFormat="1" ht="15.6" customHeight="1" x14ac:dyDescent="0.3">
      <c r="C21" s="202" t="s">
        <v>14163</v>
      </c>
      <c r="D21" s="254" t="str">
        <f>'DATOS DISEÑO'!C37</f>
        <v>Sin dovelas y sin confinamiento</v>
      </c>
      <c r="E21" s="105"/>
    </row>
    <row r="22" spans="2:7" s="236" customFormat="1" ht="15.6" customHeight="1" x14ac:dyDescent="0.3">
      <c r="C22" s="202" t="s">
        <v>14127</v>
      </c>
      <c r="D22" s="255">
        <f>'DATOS DISEÑO'!C41</f>
        <v>4.4999999999999998E-2</v>
      </c>
      <c r="E22" s="105"/>
      <c r="F22" s="252"/>
    </row>
    <row r="23" spans="2:7" s="236" customFormat="1" ht="15.6" customHeight="1" x14ac:dyDescent="0.3">
      <c r="C23" s="202"/>
      <c r="D23" s="255"/>
      <c r="E23" s="106"/>
      <c r="F23" s="252"/>
    </row>
    <row r="24" spans="2:7" s="236" customFormat="1" ht="15.6" customHeight="1" x14ac:dyDescent="0.3"/>
    <row r="25" spans="2:7" ht="15" customHeight="1" thickBot="1" x14ac:dyDescent="0.35">
      <c r="B25" s="158" t="s">
        <v>14169</v>
      </c>
      <c r="C25" s="157"/>
      <c r="D25" s="157"/>
      <c r="E25" s="157"/>
      <c r="F25" s="157"/>
      <c r="G25" s="157"/>
    </row>
    <row r="26" spans="2:7" ht="15" customHeight="1" x14ac:dyDescent="0.3"/>
    <row r="27" spans="2:7" ht="15" customHeight="1" x14ac:dyDescent="0.3">
      <c r="B27" s="159" t="s">
        <v>417</v>
      </c>
      <c r="C27" s="159" t="s">
        <v>139</v>
      </c>
      <c r="D27" s="159" t="s">
        <v>847</v>
      </c>
      <c r="E27" s="159" t="s">
        <v>322</v>
      </c>
      <c r="F27" s="160" t="s">
        <v>14111</v>
      </c>
      <c r="G27" s="160" t="s">
        <v>14110</v>
      </c>
    </row>
    <row r="28" spans="2:7" ht="15" customHeight="1" x14ac:dyDescent="0.3">
      <c r="B28" s="152" t="str">
        <f>'PRESPUESTOS MEJORAMIENTOS'!E59</f>
        <v>210.1.1</v>
      </c>
      <c r="C28" s="152" t="str">
        <f>'PRESPUESTOS MEJORAMIENTOS'!F59</f>
        <v>m3</v>
      </c>
      <c r="D28" s="241">
        <f>'PRESPUESTOS MEJORAMIENTOS'!O59</f>
        <v>1140</v>
      </c>
      <c r="E28" s="352" t="s">
        <v>14214</v>
      </c>
      <c r="F28" s="153">
        <f>'PRESPUESTOS MEJORAMIENTOS'!P59</f>
        <v>29995811.387422763</v>
      </c>
      <c r="G28" s="154">
        <f t="shared" ref="G28:G33" si="0">(F28/$F$34)</f>
        <v>0.10094576861428055</v>
      </c>
    </row>
    <row r="29" spans="2:7" ht="15" customHeight="1" x14ac:dyDescent="0.3">
      <c r="B29" s="152">
        <f>'PRESPUESTOS MEJORAMIENTOS'!E60</f>
        <v>310.10000000000002</v>
      </c>
      <c r="C29" s="152" t="str">
        <f>'PRESPUESTOS MEJORAMIENTOS'!F60</f>
        <v>m2</v>
      </c>
      <c r="D29" s="241">
        <f>'PRESPUESTOS MEJORAMIENTOS'!O60</f>
        <v>3000</v>
      </c>
      <c r="E29" s="352" t="s">
        <v>14215</v>
      </c>
      <c r="F29" s="153">
        <f>'PRESPUESTOS MEJORAMIENTOS'!P60</f>
        <v>6011612.7337655248</v>
      </c>
      <c r="G29" s="154">
        <f t="shared" si="0"/>
        <v>2.0231053602230875E-2</v>
      </c>
    </row>
    <row r="30" spans="2:7" ht="15" customHeight="1" x14ac:dyDescent="0.3">
      <c r="B30" s="152">
        <f>'PRESPUESTOS MEJORAMIENTOS'!E61</f>
        <v>450.2</v>
      </c>
      <c r="C30" s="152" t="str">
        <f>'PRESPUESTOS MEJORAMIENTOS'!F61</f>
        <v>m3</v>
      </c>
      <c r="D30" s="241">
        <f>'PRESPUESTOS MEJORAMIENTOS'!O61</f>
        <v>240</v>
      </c>
      <c r="E30" s="352" t="s">
        <v>14216</v>
      </c>
      <c r="F30" s="153">
        <f>'PRESPUESTOS MEJORAMIENTOS'!P61</f>
        <v>96556155.138012528</v>
      </c>
      <c r="G30" s="154">
        <f t="shared" si="0"/>
        <v>0.32494321186901703</v>
      </c>
    </row>
    <row r="31" spans="2:7" ht="15" customHeight="1" x14ac:dyDescent="0.3">
      <c r="B31" s="152">
        <f>'PRESPUESTOS MEJORAMIENTOS'!E62</f>
        <v>350.9</v>
      </c>
      <c r="C31" s="152" t="str">
        <f>'PRESPUESTOS MEJORAMIENTOS'!F62</f>
        <v>Kg</v>
      </c>
      <c r="D31" s="241">
        <f>'PRESPUESTOS MEJORAMIENTOS'!O62</f>
        <v>80549.999999999636</v>
      </c>
      <c r="E31" s="352" t="s">
        <v>14217</v>
      </c>
      <c r="F31" s="153">
        <f>'PRESPUESTOS MEJORAMIENTOS'!P62</f>
        <v>67617857.484395593</v>
      </c>
      <c r="G31" s="154">
        <f t="shared" si="0"/>
        <v>0.22755632470322926</v>
      </c>
    </row>
    <row r="32" spans="2:7" ht="15" customHeight="1" x14ac:dyDescent="0.3">
      <c r="B32" s="152">
        <f>'PRESPUESTOS MEJORAMIENTOS'!E63</f>
        <v>350.1</v>
      </c>
      <c r="C32" s="152" t="str">
        <f>'PRESPUESTOS MEJORAMIENTOS'!F63</f>
        <v>m3</v>
      </c>
      <c r="D32" s="241">
        <f>'PRESPUESTOS MEJORAMIENTOS'!O63</f>
        <v>900</v>
      </c>
      <c r="E32" s="352" t="s">
        <v>14218</v>
      </c>
      <c r="F32" s="153">
        <f>'PRESPUESTOS MEJORAMIENTOS'!P63</f>
        <v>92505578.460481614</v>
      </c>
      <c r="G32" s="154">
        <f t="shared" si="0"/>
        <v>0.31131168942865778</v>
      </c>
    </row>
    <row r="33" spans="2:7" ht="15" customHeight="1" x14ac:dyDescent="0.3">
      <c r="B33" s="152" t="s">
        <v>14113</v>
      </c>
      <c r="C33" s="152" t="s">
        <v>14113</v>
      </c>
      <c r="D33" s="152" t="s">
        <v>14113</v>
      </c>
      <c r="E33" s="352" t="s">
        <v>14219</v>
      </c>
      <c r="F33" s="153">
        <f>'COSTOS DE TRANSPORTE'!I22</f>
        <v>4460768.1967145968</v>
      </c>
      <c r="G33" s="242">
        <f t="shared" si="0"/>
        <v>1.5011951782584619E-2</v>
      </c>
    </row>
    <row r="34" spans="2:7" s="160" customFormat="1" ht="15" customHeight="1" x14ac:dyDescent="0.3">
      <c r="B34" s="453" t="s">
        <v>14109</v>
      </c>
      <c r="C34" s="453"/>
      <c r="D34" s="453"/>
      <c r="E34" s="453"/>
      <c r="F34" s="351">
        <f>SUM(F28:F33)</f>
        <v>297147783.4007926</v>
      </c>
      <c r="G34" s="161">
        <f>SUM(G28:G33)</f>
        <v>1.0000000000000002</v>
      </c>
    </row>
    <row r="35" spans="2:7" ht="15" customHeight="1" x14ac:dyDescent="0.3"/>
    <row r="36" spans="2:7" ht="15" customHeight="1" x14ac:dyDescent="0.3"/>
    <row r="37" spans="2:7" ht="15" customHeight="1" x14ac:dyDescent="0.3">
      <c r="G37" s="153"/>
    </row>
    <row r="38" spans="2:7" ht="15" customHeight="1" x14ac:dyDescent="0.3"/>
    <row r="39" spans="2:7" ht="15" customHeight="1" x14ac:dyDescent="0.3"/>
    <row r="40" spans="2:7" ht="15" customHeight="1" x14ac:dyDescent="0.3"/>
    <row r="41" spans="2:7" ht="15" customHeight="1" x14ac:dyDescent="0.3"/>
    <row r="42" spans="2:7" ht="15" customHeight="1" x14ac:dyDescent="0.3"/>
    <row r="43" spans="2:7" ht="15" customHeight="1" x14ac:dyDescent="0.3"/>
    <row r="44" spans="2:7" ht="15" customHeight="1" x14ac:dyDescent="0.3"/>
    <row r="45" spans="2:7" ht="15" customHeight="1" x14ac:dyDescent="0.3"/>
    <row r="46" spans="2:7" ht="15" customHeight="1" x14ac:dyDescent="0.3"/>
    <row r="47" spans="2:7" ht="15" customHeight="1" x14ac:dyDescent="0.3"/>
    <row r="48" spans="2:7" ht="15" customHeight="1" x14ac:dyDescent="0.3"/>
    <row r="49" spans="2:7" ht="15" customHeight="1" x14ac:dyDescent="0.3"/>
    <row r="50" spans="2:7" ht="15" customHeight="1" x14ac:dyDescent="0.3"/>
    <row r="51" spans="2:7" ht="15" customHeight="1" x14ac:dyDescent="0.3"/>
    <row r="52" spans="2:7" ht="15" customHeight="1" x14ac:dyDescent="0.3"/>
    <row r="53" spans="2:7" ht="15" customHeight="1" x14ac:dyDescent="0.3"/>
    <row r="54" spans="2:7" ht="15" customHeight="1" x14ac:dyDescent="0.3"/>
    <row r="55" spans="2:7" ht="15" customHeight="1" x14ac:dyDescent="0.3"/>
    <row r="56" spans="2:7" ht="15" customHeight="1" x14ac:dyDescent="0.3"/>
    <row r="61" spans="2:7" ht="16.2" hidden="1" thickBot="1" x14ac:dyDescent="0.35">
      <c r="B61" s="158" t="s">
        <v>14170</v>
      </c>
      <c r="C61" s="157"/>
      <c r="D61" s="157"/>
      <c r="E61" s="157"/>
      <c r="F61" s="157"/>
      <c r="G61" s="157"/>
    </row>
    <row r="62" spans="2:7" hidden="1" x14ac:dyDescent="0.3"/>
    <row r="63" spans="2:7" hidden="1" x14ac:dyDescent="0.3">
      <c r="B63" s="159" t="s">
        <v>417</v>
      </c>
      <c r="C63" s="159" t="s">
        <v>139</v>
      </c>
      <c r="D63" s="159" t="s">
        <v>847</v>
      </c>
      <c r="E63" s="159" t="s">
        <v>322</v>
      </c>
      <c r="F63" s="160" t="s">
        <v>14111</v>
      </c>
      <c r="G63" s="160" t="s">
        <v>14110</v>
      </c>
    </row>
    <row r="64" spans="2:7" hidden="1" x14ac:dyDescent="0.3">
      <c r="B64" s="237" t="str">
        <f>'PRESPUESTOS MEJORAMIENTOS'!E109</f>
        <v>210.1.1</v>
      </c>
      <c r="C64" s="152" t="str">
        <f>'PRESPUESTOS MEJORAMIENTOS'!F109</f>
        <v>m3</v>
      </c>
      <c r="D64" s="241">
        <f>'PRESPUESTOS MEJORAMIENTOS'!O109</f>
        <v>162.80250000000001</v>
      </c>
      <c r="E64" s="149" t="str">
        <f>'PRESPUESTOS MEJORAMIENTOS'!G109</f>
        <v>EXCAVACIÓN SIN CLASIFICAR DE LA EXPLANACIÓN Y CANALES</v>
      </c>
      <c r="F64" s="153">
        <f>'PRESPUESTOS MEJORAMIENTOS'!P109</f>
        <v>4283678.1433341177</v>
      </c>
      <c r="G64" s="154">
        <f>(F64/$F$73)</f>
        <v>8.8265161163405687E-3</v>
      </c>
    </row>
    <row r="65" spans="2:7" hidden="1" x14ac:dyDescent="0.3">
      <c r="B65" s="237">
        <f>'PRESPUESTOS MEJORAMIENTOS'!E110</f>
        <v>310.10000000000002</v>
      </c>
      <c r="C65" s="152" t="str">
        <f>'PRESPUESTOS MEJORAMIENTOS'!F110</f>
        <v>m2</v>
      </c>
      <c r="D65" s="241">
        <f>'PRESPUESTOS MEJORAMIENTOS'!O110</f>
        <v>2700</v>
      </c>
      <c r="E65" s="149" t="str">
        <f>'PRESPUESTOS MEJORAMIENTOS'!G110</f>
        <v>CONFORMACIÓN DE LA CALZADA EXISTENTE</v>
      </c>
      <c r="F65" s="153">
        <f>'PRESPUESTOS MEJORAMIENTOS'!P110</f>
        <v>5410451.4603889724</v>
      </c>
      <c r="G65" s="154">
        <f t="shared" ref="G65:G71" si="1">(F65/$F$73)</f>
        <v>1.114823182645373E-2</v>
      </c>
    </row>
    <row r="66" spans="2:7" hidden="1" x14ac:dyDescent="0.3">
      <c r="B66" s="237" t="str">
        <f>'PRESPUESTOS MEJORAMIENTOS'!E111</f>
        <v>320.1.2</v>
      </c>
      <c r="C66" s="152" t="str">
        <f>'PRESPUESTOS MEJORAMIENTOS'!F111</f>
        <v>m3</v>
      </c>
      <c r="D66" s="241">
        <f>'PRESPUESTOS MEJORAMIENTOS'!O111</f>
        <v>405</v>
      </c>
      <c r="E66" s="149" t="str">
        <f>'PRESPUESTOS MEJORAMIENTOS'!G111</f>
        <v>SUB-BASE GRANULAR CLASE C 
(Analizada para tipo de gradacion SBG-38 clase C)</v>
      </c>
      <c r="F66" s="153">
        <f>'PRESPUESTOS MEJORAMIENTOS'!P111</f>
        <v>52704347.641268194</v>
      </c>
      <c r="G66" s="154">
        <f t="shared" si="1"/>
        <v>0.10859727511992617</v>
      </c>
    </row>
    <row r="67" spans="2:7" hidden="1" x14ac:dyDescent="0.3">
      <c r="B67" s="237">
        <f>'PRESPUESTOS MEJORAMIENTOS'!E112</f>
        <v>640.20000000000005</v>
      </c>
      <c r="C67" s="152" t="str">
        <f>'PRESPUESTOS MEJORAMIENTOS'!F112</f>
        <v>kg</v>
      </c>
      <c r="D67" s="241">
        <f>'PRESPUESTOS MEJORAMIENTOS'!O112</f>
        <v>13189.6572</v>
      </c>
      <c r="E67" s="149" t="str">
        <f>'PRESPUESTOS MEJORAMIENTOS'!G112</f>
        <v>MALLA DE REFUERZO fy = 420 MPa
(Analizado para malla de refuerzo Fy = 420 Mpa)</v>
      </c>
      <c r="F67" s="153">
        <f>'PRESPUESTOS MEJORAMIENTOS'!P112</f>
        <v>125017394.35297625</v>
      </c>
      <c r="G67" s="154">
        <f t="shared" si="1"/>
        <v>0.25759826232429928</v>
      </c>
    </row>
    <row r="68" spans="2:7" hidden="1" x14ac:dyDescent="0.3">
      <c r="B68" s="237" t="str">
        <f>'PRESPUESTOS MEJORAMIENTOS'!E113</f>
        <v>630.1.4.1</v>
      </c>
      <c r="C68" s="152" t="str">
        <f>'PRESPUESTOS MEJORAMIENTOS'!F113</f>
        <v>m3</v>
      </c>
      <c r="D68" s="241">
        <f>'PRESPUESTOS MEJORAMIENTOS'!O113</f>
        <v>165.97</v>
      </c>
      <c r="E68" s="149" t="str">
        <f>'PRESPUESTOS MEJORAMIENTOS'!G113</f>
        <v>CONCRETO 21Mpa para: Area de transicion Vigas Riostras, Berna Cuneta y Rieles o Huellas
(Analizado para concreto reforzado resistencia 21 Mpa, mezcla in situ)</v>
      </c>
      <c r="F68" s="153">
        <f>'PRESPUESTOS MEJORAMIENTOS'!P113</f>
        <v>148097802.66789821</v>
      </c>
      <c r="G68" s="154">
        <f t="shared" si="1"/>
        <v>0.3051554291204065</v>
      </c>
    </row>
    <row r="69" spans="2:7" hidden="1" x14ac:dyDescent="0.3">
      <c r="B69" s="237" t="str">
        <f>'PRESPUESTOS MEJORAMIENTOS'!E114</f>
        <v>630.1.7</v>
      </c>
      <c r="C69" s="152" t="str">
        <f>'PRESPUESTOS MEJORAMIENTOS'!F114</f>
        <v>m3</v>
      </c>
      <c r="D69" s="241">
        <f>'PRESPUESTOS MEJORAMIENTOS'!O114</f>
        <v>126.47</v>
      </c>
      <c r="E69" s="149" t="str">
        <f>'PRESPUESTOS MEJORAMIENTOS'!G114</f>
        <v>CONCRETO CICLOPEO 17 Mpa
 (Analizado para concreto ciclopeo con resistencia 17 Mpa)</v>
      </c>
      <c r="F69" s="153">
        <f>'PRESPUESTOS MEJORAMIENTOS'!P114</f>
        <v>54828898.141546421</v>
      </c>
      <c r="G69" s="154">
        <f t="shared" si="1"/>
        <v>0.11297491008763867</v>
      </c>
    </row>
    <row r="70" spans="2:7" hidden="1" x14ac:dyDescent="0.3">
      <c r="B70" s="237">
        <f>'PRESPUESTOS MEJORAMIENTOS'!E115</f>
        <v>671.3</v>
      </c>
      <c r="C70" s="152" t="str">
        <f>'PRESPUESTOS MEJORAMIENTOS'!F115</f>
        <v>m3</v>
      </c>
      <c r="D70" s="241">
        <f>'PRESPUESTOS MEJORAMIENTOS'!O115</f>
        <v>77.290000000000006</v>
      </c>
      <c r="E70" s="149" t="str">
        <f>'PRESPUESTOS MEJORAMIENTOS'!G115</f>
        <v>CUNETA DE CONCRETO VACIADA IN SITU; INCLUYE LA CONFORMACIÓN DE LA SUPERFICIE DE APOYO</v>
      </c>
      <c r="F70" s="153">
        <f>'PRESPUESTOS MEJORAMIENTOS'!P115</f>
        <v>68599949.52448222</v>
      </c>
      <c r="G70" s="154">
        <f t="shared" si="1"/>
        <v>0.14135015278872323</v>
      </c>
    </row>
    <row r="71" spans="2:7" hidden="1" x14ac:dyDescent="0.3">
      <c r="B71" s="237">
        <f>'PRESPUESTOS MEJORAMIENTOS'!E116</f>
        <v>672.3</v>
      </c>
      <c r="C71" s="152" t="str">
        <f>'PRESPUESTOS MEJORAMIENTOS'!F116</f>
        <v>m</v>
      </c>
      <c r="D71" s="241">
        <f>'PRESPUESTOS MEJORAMIENTOS'!O116</f>
        <v>43.58</v>
      </c>
      <c r="E71" s="149" t="str">
        <f>'PRESPUESTOS MEJORAMIENTOS'!G116</f>
        <v xml:space="preserve"> BORDILLO EN CONCRETO VACIADO IN SITU; INCLUYE LA PREPARACION DE LA SUPERFICIE DE APOYO</v>
      </c>
      <c r="F71" s="153">
        <f>'PRESPUESTOS MEJORAMIENTOS'!P116</f>
        <v>24369378.033452537</v>
      </c>
      <c r="G71" s="154">
        <f t="shared" si="1"/>
        <v>5.021308808930456E-2</v>
      </c>
    </row>
    <row r="72" spans="2:7" hidden="1" x14ac:dyDescent="0.3">
      <c r="B72" s="106" t="s">
        <v>14113</v>
      </c>
      <c r="C72" s="106" t="s">
        <v>14113</v>
      </c>
      <c r="D72" s="106" t="s">
        <v>14113</v>
      </c>
      <c r="E72" s="149" t="s">
        <v>14157</v>
      </c>
      <c r="F72" s="238">
        <f>'COSTOS DE TRANSPORTE'!I25</f>
        <v>2007345.6885215682</v>
      </c>
      <c r="G72" s="154">
        <f>(F72/$F$73)</f>
        <v>4.1361345269072943E-3</v>
      </c>
    </row>
    <row r="73" spans="2:7" hidden="1" x14ac:dyDescent="0.3">
      <c r="E73" s="239" t="s">
        <v>14109</v>
      </c>
      <c r="F73" s="240">
        <f>SUM(F64:F72)</f>
        <v>485319245.6538685</v>
      </c>
    </row>
    <row r="74" spans="2:7" hidden="1" x14ac:dyDescent="0.3"/>
    <row r="75" spans="2:7" hidden="1" x14ac:dyDescent="0.3"/>
    <row r="76" spans="2:7" hidden="1" x14ac:dyDescent="0.3"/>
    <row r="77" spans="2:7" hidden="1" x14ac:dyDescent="0.3"/>
    <row r="78" spans="2:7" hidden="1" x14ac:dyDescent="0.3"/>
    <row r="79" spans="2:7" hidden="1" x14ac:dyDescent="0.3"/>
    <row r="80" spans="2:7" hidden="1" x14ac:dyDescent="0.3"/>
    <row r="81" hidden="1" x14ac:dyDescent="0.3"/>
    <row r="82" hidden="1" x14ac:dyDescent="0.3"/>
    <row r="83" hidden="1" x14ac:dyDescent="0.3"/>
    <row r="84" hidden="1" x14ac:dyDescent="0.3"/>
    <row r="85" hidden="1" x14ac:dyDescent="0.3"/>
    <row r="86" hidden="1" x14ac:dyDescent="0.3"/>
    <row r="87" hidden="1" x14ac:dyDescent="0.3"/>
    <row r="88" hidden="1" x14ac:dyDescent="0.3"/>
    <row r="89" hidden="1" x14ac:dyDescent="0.3"/>
    <row r="90" hidden="1" x14ac:dyDescent="0.3"/>
    <row r="91" hidden="1" x14ac:dyDescent="0.3"/>
    <row r="92" hidden="1" x14ac:dyDescent="0.3"/>
    <row r="93" hidden="1" x14ac:dyDescent="0.3"/>
    <row r="94" hidden="1" x14ac:dyDescent="0.3"/>
    <row r="95" hidden="1" x14ac:dyDescent="0.3"/>
    <row r="96" hidden="1" x14ac:dyDescent="0.3"/>
    <row r="97" hidden="1" x14ac:dyDescent="0.3"/>
    <row r="98" hidden="1" x14ac:dyDescent="0.3"/>
    <row r="99" hidden="1" x14ac:dyDescent="0.3"/>
    <row r="100" hidden="1" x14ac:dyDescent="0.3"/>
    <row r="101" hidden="1" x14ac:dyDescent="0.3"/>
    <row r="102" hidden="1" x14ac:dyDescent="0.3"/>
    <row r="103" hidden="1" x14ac:dyDescent="0.3"/>
    <row r="104" hidden="1" x14ac:dyDescent="0.3"/>
    <row r="105" hidden="1" x14ac:dyDescent="0.3"/>
    <row r="106" hidden="1" x14ac:dyDescent="0.3"/>
    <row r="107" hidden="1" x14ac:dyDescent="0.3"/>
    <row r="108" hidden="1" x14ac:dyDescent="0.3"/>
    <row r="109" hidden="1" x14ac:dyDescent="0.3"/>
    <row r="110" hidden="1" x14ac:dyDescent="0.3"/>
    <row r="111" hidden="1" x14ac:dyDescent="0.3"/>
    <row r="112"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row r="157" hidden="1" x14ac:dyDescent="0.3"/>
    <row r="158" hidden="1" x14ac:dyDescent="0.3"/>
    <row r="159" hidden="1" x14ac:dyDescent="0.3"/>
    <row r="160" hidden="1" x14ac:dyDescent="0.3"/>
    <row r="161" hidden="1" x14ac:dyDescent="0.3"/>
    <row r="162" hidden="1" x14ac:dyDescent="0.3"/>
    <row r="163" hidden="1" x14ac:dyDescent="0.3"/>
    <row r="164" hidden="1" x14ac:dyDescent="0.3"/>
    <row r="165" hidden="1" x14ac:dyDescent="0.3"/>
    <row r="166" hidden="1" x14ac:dyDescent="0.3"/>
    <row r="167" hidden="1" x14ac:dyDescent="0.3"/>
    <row r="168" hidden="1" x14ac:dyDescent="0.3"/>
    <row r="169" hidden="1" x14ac:dyDescent="0.3"/>
    <row r="170" hidden="1" x14ac:dyDescent="0.3"/>
    <row r="171" hidden="1" x14ac:dyDescent="0.3"/>
    <row r="172" hidden="1" x14ac:dyDescent="0.3"/>
    <row r="173" hidden="1" x14ac:dyDescent="0.3"/>
    <row r="174" hidden="1" x14ac:dyDescent="0.3"/>
    <row r="175" hidden="1" x14ac:dyDescent="0.3"/>
    <row r="176" hidden="1" x14ac:dyDescent="0.3"/>
    <row r="177" hidden="1" x14ac:dyDescent="0.3"/>
    <row r="178" hidden="1" x14ac:dyDescent="0.3"/>
    <row r="179" hidden="1" x14ac:dyDescent="0.3"/>
    <row r="180" hidden="1" x14ac:dyDescent="0.3"/>
    <row r="181" hidden="1" x14ac:dyDescent="0.3"/>
    <row r="182" hidden="1" x14ac:dyDescent="0.3"/>
    <row r="183" hidden="1" x14ac:dyDescent="0.3"/>
    <row r="184" hidden="1" x14ac:dyDescent="0.3"/>
    <row r="185" hidden="1" x14ac:dyDescent="0.3"/>
    <row r="186" hidden="1" x14ac:dyDescent="0.3"/>
    <row r="187" hidden="1" x14ac:dyDescent="0.3"/>
    <row r="188" hidden="1" x14ac:dyDescent="0.3"/>
    <row r="189" hidden="1" x14ac:dyDescent="0.3"/>
    <row r="190" hidden="1" x14ac:dyDescent="0.3"/>
    <row r="191" hidden="1" x14ac:dyDescent="0.3"/>
    <row r="192" hidden="1" x14ac:dyDescent="0.3"/>
    <row r="193" hidden="1" x14ac:dyDescent="0.3"/>
    <row r="194" hidden="1" x14ac:dyDescent="0.3"/>
    <row r="195" hidden="1" x14ac:dyDescent="0.3"/>
    <row r="196" hidden="1" x14ac:dyDescent="0.3"/>
    <row r="197" hidden="1" x14ac:dyDescent="0.3"/>
    <row r="198" hidden="1" x14ac:dyDescent="0.3"/>
    <row r="199" hidden="1" x14ac:dyDescent="0.3"/>
    <row r="200" hidden="1" x14ac:dyDescent="0.3"/>
    <row r="201" hidden="1" x14ac:dyDescent="0.3"/>
    <row r="202" hidden="1" x14ac:dyDescent="0.3"/>
    <row r="203" hidden="1" x14ac:dyDescent="0.3"/>
    <row r="204" hidden="1" x14ac:dyDescent="0.3"/>
    <row r="205" hidden="1" x14ac:dyDescent="0.3"/>
    <row r="206" hidden="1" x14ac:dyDescent="0.3"/>
  </sheetData>
  <sheetProtection algorithmName="SHA-512" hashValue="aVcTmhjdtsCkZsLii4ZYKuoLripe0vnHzcErq+C7VepESAS+dAc6Ip/o44rAkvgRXB/G3uN4in4+IYviAx40QA==" saltValue="Sc+vosXg1wT6aYq/Bo7AGA==" spinCount="100000" sheet="1" objects="1" scenarios="1"/>
  <mergeCells count="2">
    <mergeCell ref="B6:E7"/>
    <mergeCell ref="B34:E34"/>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25B3F-6C77-4992-B8FF-79B8BDCCAE7B}">
  <sheetPr codeName="Hoja10">
    <tabColor rgb="FFFFCCFF"/>
  </sheetPr>
  <dimension ref="A1:K983"/>
  <sheetViews>
    <sheetView workbookViewId="0">
      <selection activeCell="G11" sqref="G11"/>
    </sheetView>
  </sheetViews>
  <sheetFormatPr baseColWidth="10" defaultColWidth="0" defaultRowHeight="14.4" x14ac:dyDescent="0.3"/>
  <cols>
    <col min="1" max="1" width="4.44140625" customWidth="1"/>
    <col min="2" max="2" width="28.6640625" bestFit="1" customWidth="1"/>
    <col min="3" max="3" width="22" bestFit="1" customWidth="1"/>
    <col min="4" max="4" width="6.44140625" bestFit="1" customWidth="1"/>
    <col min="5" max="5" width="11.88671875" bestFit="1" customWidth="1"/>
    <col min="6" max="6" width="12" bestFit="1" customWidth="1"/>
    <col min="7" max="7" width="59.109375" bestFit="1" customWidth="1"/>
    <col min="8" max="8" width="18.77734375" bestFit="1" customWidth="1"/>
    <col min="9" max="9" width="8.6640625" style="4" customWidth="1"/>
    <col min="10" max="11" width="0" hidden="1" customWidth="1"/>
    <col min="12" max="16384" width="11.5546875" hidden="1"/>
  </cols>
  <sheetData>
    <row r="1" spans="2:9" x14ac:dyDescent="0.3">
      <c r="H1" s="4"/>
      <c r="I1"/>
    </row>
    <row r="2" spans="2:9" ht="18" x14ac:dyDescent="0.3">
      <c r="B2" s="454" t="s">
        <v>405</v>
      </c>
      <c r="C2" s="455"/>
      <c r="D2" s="455"/>
      <c r="E2" s="455"/>
      <c r="F2" s="455"/>
      <c r="G2" s="455"/>
      <c r="H2" s="456"/>
      <c r="I2"/>
    </row>
    <row r="3" spans="2:9" ht="15.6" x14ac:dyDescent="0.3">
      <c r="B3" s="58" t="s">
        <v>98</v>
      </c>
      <c r="C3" s="59" t="s">
        <v>97</v>
      </c>
      <c r="D3" s="59" t="s">
        <v>92</v>
      </c>
      <c r="E3" s="45" t="s">
        <v>93</v>
      </c>
      <c r="F3" s="45" t="s">
        <v>81</v>
      </c>
      <c r="G3" s="45" t="s">
        <v>94</v>
      </c>
      <c r="H3" s="60" t="s">
        <v>95</v>
      </c>
      <c r="I3"/>
    </row>
    <row r="4" spans="2:9" x14ac:dyDescent="0.3">
      <c r="B4" s="23" t="s">
        <v>170</v>
      </c>
      <c r="C4" s="16" t="s">
        <v>277</v>
      </c>
      <c r="D4" s="15">
        <v>1</v>
      </c>
      <c r="E4" s="15" t="s">
        <v>7</v>
      </c>
      <c r="F4" s="15" t="s">
        <v>406</v>
      </c>
      <c r="G4" s="15" t="s">
        <v>407</v>
      </c>
      <c r="H4" s="56">
        <v>0.81936463884979494</v>
      </c>
      <c r="I4"/>
    </row>
    <row r="5" spans="2:9" x14ac:dyDescent="0.3">
      <c r="B5" s="23" t="s">
        <v>170</v>
      </c>
      <c r="C5" s="16" t="s">
        <v>277</v>
      </c>
      <c r="D5" s="15">
        <v>4</v>
      </c>
      <c r="E5" s="15" t="s">
        <v>11</v>
      </c>
      <c r="F5" s="15" t="s">
        <v>408</v>
      </c>
      <c r="G5" s="15" t="s">
        <v>409</v>
      </c>
      <c r="H5" s="56">
        <v>1204.2441691234776</v>
      </c>
      <c r="I5"/>
    </row>
    <row r="6" spans="2:9" x14ac:dyDescent="0.3">
      <c r="B6" s="23" t="s">
        <v>170</v>
      </c>
      <c r="C6" s="16" t="s">
        <v>277</v>
      </c>
      <c r="D6" s="15">
        <v>10</v>
      </c>
      <c r="E6" s="15" t="s">
        <v>15</v>
      </c>
      <c r="F6" s="15" t="s">
        <v>408</v>
      </c>
      <c r="G6" s="15" t="s">
        <v>410</v>
      </c>
      <c r="H6" s="56">
        <v>1493.2662313851886</v>
      </c>
      <c r="I6"/>
    </row>
    <row r="7" spans="2:9" x14ac:dyDescent="0.3">
      <c r="B7" s="23" t="s">
        <v>170</v>
      </c>
      <c r="C7" s="16" t="s">
        <v>277</v>
      </c>
      <c r="D7" s="15">
        <v>17</v>
      </c>
      <c r="E7" s="15" t="s">
        <v>19</v>
      </c>
      <c r="F7" s="15" t="s">
        <v>408</v>
      </c>
      <c r="G7" s="15" t="s">
        <v>411</v>
      </c>
      <c r="H7" s="56">
        <v>1204.2441691234776</v>
      </c>
      <c r="I7"/>
    </row>
    <row r="8" spans="2:9" x14ac:dyDescent="0.3">
      <c r="B8" s="23" t="s">
        <v>170</v>
      </c>
      <c r="C8" s="16" t="s">
        <v>277</v>
      </c>
      <c r="D8" s="15">
        <v>20</v>
      </c>
      <c r="E8" s="15" t="s">
        <v>23</v>
      </c>
      <c r="F8" s="15" t="s">
        <v>408</v>
      </c>
      <c r="G8" s="15" t="s">
        <v>412</v>
      </c>
      <c r="H8" s="56">
        <v>1204.2441691234776</v>
      </c>
      <c r="I8"/>
    </row>
    <row r="9" spans="2:9" x14ac:dyDescent="0.3">
      <c r="B9" s="23" t="s">
        <v>170</v>
      </c>
      <c r="C9" s="16" t="s">
        <v>277</v>
      </c>
      <c r="D9" s="15">
        <v>22</v>
      </c>
      <c r="E9" s="15" t="s">
        <v>27</v>
      </c>
      <c r="F9" s="15" t="s">
        <v>408</v>
      </c>
      <c r="G9" s="15" t="s">
        <v>413</v>
      </c>
      <c r="H9" s="56">
        <v>1204.2441691234776</v>
      </c>
      <c r="I9"/>
    </row>
    <row r="10" spans="2:9" x14ac:dyDescent="0.3">
      <c r="B10" s="23" t="s">
        <v>170</v>
      </c>
      <c r="C10" s="16" t="s">
        <v>277</v>
      </c>
      <c r="D10" s="15">
        <v>31</v>
      </c>
      <c r="E10" s="15" t="s">
        <v>31</v>
      </c>
      <c r="F10" s="15" t="s">
        <v>408</v>
      </c>
      <c r="G10" s="15" t="s">
        <v>414</v>
      </c>
      <c r="H10" s="56">
        <v>1204.2441691234776</v>
      </c>
      <c r="I10"/>
    </row>
    <row r="11" spans="2:9" x14ac:dyDescent="0.3">
      <c r="B11" s="23" t="s">
        <v>170</v>
      </c>
      <c r="C11" s="16" t="s">
        <v>838</v>
      </c>
      <c r="D11" s="15">
        <v>1</v>
      </c>
      <c r="E11" s="15" t="s">
        <v>7</v>
      </c>
      <c r="F11" s="15" t="s">
        <v>406</v>
      </c>
      <c r="G11" s="15" t="s">
        <v>407</v>
      </c>
      <c r="H11" s="56">
        <v>0.81936463884979494</v>
      </c>
      <c r="I11"/>
    </row>
    <row r="12" spans="2:9" x14ac:dyDescent="0.3">
      <c r="B12" s="23" t="s">
        <v>170</v>
      </c>
      <c r="C12" s="16" t="s">
        <v>838</v>
      </c>
      <c r="D12" s="15">
        <v>4</v>
      </c>
      <c r="E12" s="15" t="s">
        <v>11</v>
      </c>
      <c r="F12" s="15" t="s">
        <v>408</v>
      </c>
      <c r="G12" s="15" t="s">
        <v>409</v>
      </c>
      <c r="H12" s="56">
        <v>2698.0548713157227</v>
      </c>
      <c r="I12"/>
    </row>
    <row r="13" spans="2:9" x14ac:dyDescent="0.3">
      <c r="B13" s="23" t="s">
        <v>170</v>
      </c>
      <c r="C13" s="16" t="s">
        <v>838</v>
      </c>
      <c r="D13" s="15">
        <v>10</v>
      </c>
      <c r="E13" s="15" t="s">
        <v>15</v>
      </c>
      <c r="F13" s="15" t="s">
        <v>408</v>
      </c>
      <c r="G13" s="15" t="s">
        <v>410</v>
      </c>
      <c r="H13" s="56">
        <v>1493.2662313851886</v>
      </c>
      <c r="I13"/>
    </row>
    <row r="14" spans="2:9" x14ac:dyDescent="0.3">
      <c r="B14" s="23" t="s">
        <v>170</v>
      </c>
      <c r="C14" s="16" t="s">
        <v>838</v>
      </c>
      <c r="D14" s="15">
        <v>17</v>
      </c>
      <c r="E14" s="15" t="s">
        <v>19</v>
      </c>
      <c r="F14" s="15" t="s">
        <v>408</v>
      </c>
      <c r="G14" s="15" t="s">
        <v>411</v>
      </c>
      <c r="H14" s="56">
        <v>2698.0548713157227</v>
      </c>
      <c r="I14"/>
    </row>
    <row r="15" spans="2:9" x14ac:dyDescent="0.3">
      <c r="B15" s="23" t="s">
        <v>170</v>
      </c>
      <c r="C15" s="16" t="s">
        <v>838</v>
      </c>
      <c r="D15" s="15">
        <v>20</v>
      </c>
      <c r="E15" s="15" t="s">
        <v>23</v>
      </c>
      <c r="F15" s="15" t="s">
        <v>408</v>
      </c>
      <c r="G15" s="15" t="s">
        <v>412</v>
      </c>
      <c r="H15" s="56">
        <v>2698.0548713157227</v>
      </c>
      <c r="I15"/>
    </row>
    <row r="16" spans="2:9" x14ac:dyDescent="0.3">
      <c r="B16" s="23" t="s">
        <v>170</v>
      </c>
      <c r="C16" s="16" t="s">
        <v>838</v>
      </c>
      <c r="D16" s="15">
        <v>22</v>
      </c>
      <c r="E16" s="15" t="s">
        <v>27</v>
      </c>
      <c r="F16" s="15" t="s">
        <v>408</v>
      </c>
      <c r="G16" s="15" t="s">
        <v>413</v>
      </c>
      <c r="H16" s="56">
        <v>1435.4159443356627</v>
      </c>
      <c r="I16"/>
    </row>
    <row r="17" spans="2:9" x14ac:dyDescent="0.3">
      <c r="B17" s="23" t="s">
        <v>170</v>
      </c>
      <c r="C17" s="16" t="s">
        <v>838</v>
      </c>
      <c r="D17" s="15">
        <v>31</v>
      </c>
      <c r="E17" s="15" t="s">
        <v>31</v>
      </c>
      <c r="F17" s="15" t="s">
        <v>408</v>
      </c>
      <c r="G17" s="15" t="s">
        <v>414</v>
      </c>
      <c r="H17" s="56">
        <v>2698.0548713157227</v>
      </c>
      <c r="I17"/>
    </row>
    <row r="18" spans="2:9" x14ac:dyDescent="0.3">
      <c r="B18" s="23" t="s">
        <v>170</v>
      </c>
      <c r="C18" s="16" t="s">
        <v>839</v>
      </c>
      <c r="D18" s="15">
        <v>1</v>
      </c>
      <c r="E18" s="15" t="s">
        <v>7</v>
      </c>
      <c r="F18" s="15" t="s">
        <v>406</v>
      </c>
      <c r="G18" s="15" t="s">
        <v>407</v>
      </c>
      <c r="H18" s="56">
        <v>0.81936463884979494</v>
      </c>
      <c r="I18"/>
    </row>
    <row r="19" spans="2:9" x14ac:dyDescent="0.3">
      <c r="B19" s="23" t="s">
        <v>170</v>
      </c>
      <c r="C19" s="16" t="s">
        <v>839</v>
      </c>
      <c r="D19" s="15">
        <v>4</v>
      </c>
      <c r="E19" s="15" t="s">
        <v>11</v>
      </c>
      <c r="F19" s="15" t="s">
        <v>408</v>
      </c>
      <c r="G19" s="15" t="s">
        <v>409</v>
      </c>
      <c r="H19" s="56">
        <v>1204.2441691234776</v>
      </c>
      <c r="I19"/>
    </row>
    <row r="20" spans="2:9" x14ac:dyDescent="0.3">
      <c r="B20" s="23" t="s">
        <v>170</v>
      </c>
      <c r="C20" s="16" t="s">
        <v>839</v>
      </c>
      <c r="D20" s="15">
        <v>10</v>
      </c>
      <c r="E20" s="15" t="s">
        <v>15</v>
      </c>
      <c r="F20" s="15" t="s">
        <v>408</v>
      </c>
      <c r="G20" s="15" t="s">
        <v>410</v>
      </c>
      <c r="H20" s="56">
        <v>1493.2662313851886</v>
      </c>
      <c r="I20"/>
    </row>
    <row r="21" spans="2:9" x14ac:dyDescent="0.3">
      <c r="B21" s="23" t="s">
        <v>170</v>
      </c>
      <c r="C21" s="16" t="s">
        <v>839</v>
      </c>
      <c r="D21" s="15">
        <v>17</v>
      </c>
      <c r="E21" s="15" t="s">
        <v>19</v>
      </c>
      <c r="F21" s="15" t="s">
        <v>408</v>
      </c>
      <c r="G21" s="15" t="s">
        <v>411</v>
      </c>
      <c r="H21" s="56">
        <v>1204.2441691234776</v>
      </c>
      <c r="I21"/>
    </row>
    <row r="22" spans="2:9" x14ac:dyDescent="0.3">
      <c r="B22" s="23" t="s">
        <v>170</v>
      </c>
      <c r="C22" s="16" t="s">
        <v>839</v>
      </c>
      <c r="D22" s="15">
        <v>20</v>
      </c>
      <c r="E22" s="15" t="s">
        <v>23</v>
      </c>
      <c r="F22" s="15" t="s">
        <v>408</v>
      </c>
      <c r="G22" s="15" t="s">
        <v>412</v>
      </c>
      <c r="H22" s="56">
        <v>1204.2441691234776</v>
      </c>
      <c r="I22"/>
    </row>
    <row r="23" spans="2:9" x14ac:dyDescent="0.3">
      <c r="B23" s="23" t="s">
        <v>170</v>
      </c>
      <c r="C23" s="16" t="s">
        <v>839</v>
      </c>
      <c r="D23" s="15">
        <v>22</v>
      </c>
      <c r="E23" s="15" t="s">
        <v>27</v>
      </c>
      <c r="F23" s="15" t="s">
        <v>408</v>
      </c>
      <c r="G23" s="15" t="s">
        <v>413</v>
      </c>
      <c r="H23" s="56">
        <v>1204.2441691234776</v>
      </c>
      <c r="I23"/>
    </row>
    <row r="24" spans="2:9" x14ac:dyDescent="0.3">
      <c r="B24" s="23" t="s">
        <v>170</v>
      </c>
      <c r="C24" s="16" t="s">
        <v>839</v>
      </c>
      <c r="D24" s="15">
        <v>31</v>
      </c>
      <c r="E24" s="15" t="s">
        <v>31</v>
      </c>
      <c r="F24" s="15" t="s">
        <v>408</v>
      </c>
      <c r="G24" s="15" t="s">
        <v>414</v>
      </c>
      <c r="H24" s="56">
        <v>1204.2441691234776</v>
      </c>
      <c r="I24"/>
    </row>
    <row r="25" spans="2:9" x14ac:dyDescent="0.3">
      <c r="B25" s="23" t="s">
        <v>170</v>
      </c>
      <c r="C25" s="16" t="s">
        <v>278</v>
      </c>
      <c r="D25" s="15">
        <v>1</v>
      </c>
      <c r="E25" s="15" t="s">
        <v>7</v>
      </c>
      <c r="F25" s="15" t="s">
        <v>406</v>
      </c>
      <c r="G25" s="15" t="s">
        <v>407</v>
      </c>
      <c r="H25" s="56">
        <v>0.81936463884979494</v>
      </c>
      <c r="I25"/>
    </row>
    <row r="26" spans="2:9" x14ac:dyDescent="0.3">
      <c r="B26" s="23" t="s">
        <v>170</v>
      </c>
      <c r="C26" s="16" t="s">
        <v>278</v>
      </c>
      <c r="D26" s="15">
        <v>4</v>
      </c>
      <c r="E26" s="15" t="s">
        <v>11</v>
      </c>
      <c r="F26" s="15" t="s">
        <v>408</v>
      </c>
      <c r="G26" s="15" t="s">
        <v>409</v>
      </c>
      <c r="H26" s="56">
        <v>1204.2441691234776</v>
      </c>
      <c r="I26"/>
    </row>
    <row r="27" spans="2:9" x14ac:dyDescent="0.3">
      <c r="B27" s="23" t="s">
        <v>170</v>
      </c>
      <c r="C27" s="16" t="s">
        <v>278</v>
      </c>
      <c r="D27" s="15">
        <v>10</v>
      </c>
      <c r="E27" s="15" t="s">
        <v>15</v>
      </c>
      <c r="F27" s="15" t="s">
        <v>408</v>
      </c>
      <c r="G27" s="15" t="s">
        <v>410</v>
      </c>
      <c r="H27" s="56">
        <v>1493.2662313851886</v>
      </c>
      <c r="I27"/>
    </row>
    <row r="28" spans="2:9" x14ac:dyDescent="0.3">
      <c r="B28" s="23" t="s">
        <v>170</v>
      </c>
      <c r="C28" s="16" t="s">
        <v>278</v>
      </c>
      <c r="D28" s="15">
        <v>17</v>
      </c>
      <c r="E28" s="15" t="s">
        <v>19</v>
      </c>
      <c r="F28" s="15" t="s">
        <v>408</v>
      </c>
      <c r="G28" s="15" t="s">
        <v>411</v>
      </c>
      <c r="H28" s="56">
        <v>1204.2441691234776</v>
      </c>
      <c r="I28"/>
    </row>
    <row r="29" spans="2:9" x14ac:dyDescent="0.3">
      <c r="B29" s="23" t="s">
        <v>170</v>
      </c>
      <c r="C29" s="16" t="s">
        <v>278</v>
      </c>
      <c r="D29" s="15">
        <v>20</v>
      </c>
      <c r="E29" s="15" t="s">
        <v>23</v>
      </c>
      <c r="F29" s="15" t="s">
        <v>408</v>
      </c>
      <c r="G29" s="15" t="s">
        <v>412</v>
      </c>
      <c r="H29" s="56">
        <v>1204.2441691234776</v>
      </c>
      <c r="I29"/>
    </row>
    <row r="30" spans="2:9" x14ac:dyDescent="0.3">
      <c r="B30" s="23" t="s">
        <v>170</v>
      </c>
      <c r="C30" s="16" t="s">
        <v>278</v>
      </c>
      <c r="D30" s="15">
        <v>22</v>
      </c>
      <c r="E30" s="15" t="s">
        <v>27</v>
      </c>
      <c r="F30" s="15" t="s">
        <v>408</v>
      </c>
      <c r="G30" s="15" t="s">
        <v>413</v>
      </c>
      <c r="H30" s="56">
        <v>1204.2441691234776</v>
      </c>
      <c r="I30"/>
    </row>
    <row r="31" spans="2:9" x14ac:dyDescent="0.3">
      <c r="B31" s="23" t="s">
        <v>170</v>
      </c>
      <c r="C31" s="16" t="s">
        <v>278</v>
      </c>
      <c r="D31" s="15">
        <v>31</v>
      </c>
      <c r="E31" s="15" t="s">
        <v>31</v>
      </c>
      <c r="F31" s="15" t="s">
        <v>408</v>
      </c>
      <c r="G31" s="15" t="s">
        <v>414</v>
      </c>
      <c r="H31" s="56">
        <v>1204.2441691234776</v>
      </c>
      <c r="I31"/>
    </row>
    <row r="32" spans="2:9" x14ac:dyDescent="0.3">
      <c r="B32" s="23" t="s">
        <v>170</v>
      </c>
      <c r="C32" s="16" t="s">
        <v>279</v>
      </c>
      <c r="D32" s="15">
        <v>1</v>
      </c>
      <c r="E32" s="15" t="s">
        <v>7</v>
      </c>
      <c r="F32" s="15" t="s">
        <v>406</v>
      </c>
      <c r="G32" s="15" t="s">
        <v>407</v>
      </c>
      <c r="H32" s="56">
        <v>0.81936463884979494</v>
      </c>
      <c r="I32"/>
    </row>
    <row r="33" spans="2:9" x14ac:dyDescent="0.3">
      <c r="B33" s="23" t="s">
        <v>170</v>
      </c>
      <c r="C33" s="16" t="s">
        <v>279</v>
      </c>
      <c r="D33" s="15">
        <v>4</v>
      </c>
      <c r="E33" s="15" t="s">
        <v>11</v>
      </c>
      <c r="F33" s="15" t="s">
        <v>408</v>
      </c>
      <c r="G33" s="15" t="s">
        <v>409</v>
      </c>
      <c r="H33" s="56">
        <v>1204.2441691234776</v>
      </c>
      <c r="I33"/>
    </row>
    <row r="34" spans="2:9" x14ac:dyDescent="0.3">
      <c r="B34" s="23" t="s">
        <v>170</v>
      </c>
      <c r="C34" s="16" t="s">
        <v>279</v>
      </c>
      <c r="D34" s="15">
        <v>10</v>
      </c>
      <c r="E34" s="15" t="s">
        <v>15</v>
      </c>
      <c r="F34" s="15" t="s">
        <v>408</v>
      </c>
      <c r="G34" s="15" t="s">
        <v>410</v>
      </c>
      <c r="H34" s="56">
        <v>1493.2662313851886</v>
      </c>
      <c r="I34"/>
    </row>
    <row r="35" spans="2:9" x14ac:dyDescent="0.3">
      <c r="B35" s="23" t="s">
        <v>170</v>
      </c>
      <c r="C35" s="16" t="s">
        <v>279</v>
      </c>
      <c r="D35" s="15">
        <v>17</v>
      </c>
      <c r="E35" s="15" t="s">
        <v>19</v>
      </c>
      <c r="F35" s="15" t="s">
        <v>408</v>
      </c>
      <c r="G35" s="15" t="s">
        <v>411</v>
      </c>
      <c r="H35" s="56">
        <v>1204.2441691234776</v>
      </c>
      <c r="I35"/>
    </row>
    <row r="36" spans="2:9" x14ac:dyDescent="0.3">
      <c r="B36" s="23" t="s">
        <v>170</v>
      </c>
      <c r="C36" s="16" t="s">
        <v>279</v>
      </c>
      <c r="D36" s="15">
        <v>20</v>
      </c>
      <c r="E36" s="15" t="s">
        <v>23</v>
      </c>
      <c r="F36" s="15" t="s">
        <v>408</v>
      </c>
      <c r="G36" s="15" t="s">
        <v>412</v>
      </c>
      <c r="H36" s="56">
        <v>1204.2441691234776</v>
      </c>
      <c r="I36"/>
    </row>
    <row r="37" spans="2:9" x14ac:dyDescent="0.3">
      <c r="B37" s="23" t="s">
        <v>170</v>
      </c>
      <c r="C37" s="16" t="s">
        <v>279</v>
      </c>
      <c r="D37" s="15">
        <v>22</v>
      </c>
      <c r="E37" s="15" t="s">
        <v>27</v>
      </c>
      <c r="F37" s="15" t="s">
        <v>408</v>
      </c>
      <c r="G37" s="15" t="s">
        <v>413</v>
      </c>
      <c r="H37" s="56">
        <v>1204.2441691234776</v>
      </c>
      <c r="I37"/>
    </row>
    <row r="38" spans="2:9" x14ac:dyDescent="0.3">
      <c r="B38" s="23" t="s">
        <v>170</v>
      </c>
      <c r="C38" s="16" t="s">
        <v>279</v>
      </c>
      <c r="D38" s="15">
        <v>31</v>
      </c>
      <c r="E38" s="15" t="s">
        <v>31</v>
      </c>
      <c r="F38" s="15" t="s">
        <v>408</v>
      </c>
      <c r="G38" s="15" t="s">
        <v>414</v>
      </c>
      <c r="H38" s="56">
        <v>1204.2441691234776</v>
      </c>
      <c r="I38"/>
    </row>
    <row r="39" spans="2:9" x14ac:dyDescent="0.3">
      <c r="B39" s="23" t="s">
        <v>170</v>
      </c>
      <c r="C39" s="16" t="s">
        <v>837</v>
      </c>
      <c r="D39" s="15">
        <v>1</v>
      </c>
      <c r="E39" s="15" t="s">
        <v>7</v>
      </c>
      <c r="F39" s="15" t="s">
        <v>406</v>
      </c>
      <c r="G39" s="15" t="s">
        <v>407</v>
      </c>
      <c r="H39" s="56">
        <v>0.81936463884979494</v>
      </c>
      <c r="I39"/>
    </row>
    <row r="40" spans="2:9" x14ac:dyDescent="0.3">
      <c r="B40" s="23" t="s">
        <v>170</v>
      </c>
      <c r="C40" s="16" t="s">
        <v>837</v>
      </c>
      <c r="D40" s="15">
        <v>4</v>
      </c>
      <c r="E40" s="15" t="s">
        <v>11</v>
      </c>
      <c r="F40" s="15" t="s">
        <v>408</v>
      </c>
      <c r="G40" s="15" t="s">
        <v>409</v>
      </c>
      <c r="H40" s="56">
        <v>1204.2441691234776</v>
      </c>
      <c r="I40"/>
    </row>
    <row r="41" spans="2:9" x14ac:dyDescent="0.3">
      <c r="B41" s="23" t="s">
        <v>170</v>
      </c>
      <c r="C41" s="16" t="s">
        <v>837</v>
      </c>
      <c r="D41" s="15">
        <v>10</v>
      </c>
      <c r="E41" s="15" t="s">
        <v>15</v>
      </c>
      <c r="F41" s="15" t="s">
        <v>408</v>
      </c>
      <c r="G41" s="15" t="s">
        <v>410</v>
      </c>
      <c r="H41" s="56">
        <v>1493.2662313851886</v>
      </c>
      <c r="I41"/>
    </row>
    <row r="42" spans="2:9" x14ac:dyDescent="0.3">
      <c r="B42" s="23" t="s">
        <v>170</v>
      </c>
      <c r="C42" s="16" t="s">
        <v>837</v>
      </c>
      <c r="D42" s="15">
        <v>17</v>
      </c>
      <c r="E42" s="15" t="s">
        <v>19</v>
      </c>
      <c r="F42" s="15" t="s">
        <v>408</v>
      </c>
      <c r="G42" s="15" t="s">
        <v>411</v>
      </c>
      <c r="H42" s="56">
        <v>1204.2441691234776</v>
      </c>
      <c r="I42"/>
    </row>
    <row r="43" spans="2:9" x14ac:dyDescent="0.3">
      <c r="B43" s="23" t="s">
        <v>170</v>
      </c>
      <c r="C43" s="16" t="s">
        <v>837</v>
      </c>
      <c r="D43" s="15">
        <v>20</v>
      </c>
      <c r="E43" s="15" t="s">
        <v>23</v>
      </c>
      <c r="F43" s="15" t="s">
        <v>408</v>
      </c>
      <c r="G43" s="15" t="s">
        <v>412</v>
      </c>
      <c r="H43" s="56">
        <v>1204.2441691234776</v>
      </c>
      <c r="I43"/>
    </row>
    <row r="44" spans="2:9" x14ac:dyDescent="0.3">
      <c r="B44" s="23" t="s">
        <v>170</v>
      </c>
      <c r="C44" s="16" t="s">
        <v>837</v>
      </c>
      <c r="D44" s="15">
        <v>22</v>
      </c>
      <c r="E44" s="15" t="s">
        <v>27</v>
      </c>
      <c r="F44" s="15" t="s">
        <v>408</v>
      </c>
      <c r="G44" s="15" t="s">
        <v>413</v>
      </c>
      <c r="H44" s="56">
        <v>1204.2441691234776</v>
      </c>
      <c r="I44"/>
    </row>
    <row r="45" spans="2:9" x14ac:dyDescent="0.3">
      <c r="B45" s="23" t="s">
        <v>170</v>
      </c>
      <c r="C45" s="16" t="s">
        <v>837</v>
      </c>
      <c r="D45" s="15">
        <v>31</v>
      </c>
      <c r="E45" s="15" t="s">
        <v>31</v>
      </c>
      <c r="F45" s="19" t="s">
        <v>408</v>
      </c>
      <c r="G45" s="19" t="s">
        <v>414</v>
      </c>
      <c r="H45" s="57">
        <v>1204.2441691234776</v>
      </c>
      <c r="I45"/>
    </row>
    <row r="46" spans="2:9" x14ac:dyDescent="0.3">
      <c r="B46" s="23" t="s">
        <v>288</v>
      </c>
      <c r="C46" s="16" t="s">
        <v>198</v>
      </c>
      <c r="D46" s="15">
        <v>1</v>
      </c>
      <c r="E46" s="15" t="s">
        <v>7</v>
      </c>
      <c r="F46" s="15" t="s">
        <v>406</v>
      </c>
      <c r="G46" s="15" t="s">
        <v>407</v>
      </c>
      <c r="H46" s="56">
        <v>0.81936463884979494</v>
      </c>
    </row>
    <row r="47" spans="2:9" x14ac:dyDescent="0.3">
      <c r="B47" s="23" t="s">
        <v>288</v>
      </c>
      <c r="C47" s="16" t="s">
        <v>198</v>
      </c>
      <c r="D47" s="15">
        <v>4</v>
      </c>
      <c r="E47" s="15" t="s">
        <v>11</v>
      </c>
      <c r="F47" s="15" t="s">
        <v>408</v>
      </c>
      <c r="G47" s="15" t="s">
        <v>409</v>
      </c>
      <c r="H47" s="56">
        <v>1301.9231374726107</v>
      </c>
    </row>
    <row r="48" spans="2:9" x14ac:dyDescent="0.3">
      <c r="B48" s="16" t="s">
        <v>288</v>
      </c>
      <c r="C48" s="16" t="s">
        <v>198</v>
      </c>
      <c r="D48" s="15">
        <v>10</v>
      </c>
      <c r="E48" s="15" t="s">
        <v>15</v>
      </c>
      <c r="F48" s="15" t="s">
        <v>408</v>
      </c>
      <c r="G48" s="15" t="s">
        <v>410</v>
      </c>
      <c r="H48" s="56">
        <v>1603.4466778197686</v>
      </c>
    </row>
    <row r="49" spans="2:8" x14ac:dyDescent="0.3">
      <c r="B49" s="16" t="s">
        <v>288</v>
      </c>
      <c r="C49" s="16" t="s">
        <v>198</v>
      </c>
      <c r="D49" s="15">
        <v>17</v>
      </c>
      <c r="E49" s="15" t="s">
        <v>19</v>
      </c>
      <c r="F49" s="15" t="s">
        <v>408</v>
      </c>
      <c r="G49" s="15" t="s">
        <v>411</v>
      </c>
      <c r="H49" s="56">
        <v>1301.9231374726107</v>
      </c>
    </row>
    <row r="50" spans="2:8" x14ac:dyDescent="0.3">
      <c r="B50" s="16" t="s">
        <v>288</v>
      </c>
      <c r="C50" s="16" t="s">
        <v>198</v>
      </c>
      <c r="D50" s="15">
        <v>20</v>
      </c>
      <c r="E50" s="15" t="s">
        <v>23</v>
      </c>
      <c r="F50" s="15" t="s">
        <v>408</v>
      </c>
      <c r="G50" s="15" t="s">
        <v>412</v>
      </c>
      <c r="H50" s="56">
        <v>1301.9231374726107</v>
      </c>
    </row>
    <row r="51" spans="2:8" x14ac:dyDescent="0.3">
      <c r="B51" s="16" t="s">
        <v>288</v>
      </c>
      <c r="C51" s="16" t="s">
        <v>198</v>
      </c>
      <c r="D51" s="15">
        <v>22</v>
      </c>
      <c r="E51" s="15" t="s">
        <v>27</v>
      </c>
      <c r="F51" s="15" t="s">
        <v>408</v>
      </c>
      <c r="G51" s="15" t="s">
        <v>413</v>
      </c>
      <c r="H51" s="56">
        <v>1301.9231374726107</v>
      </c>
    </row>
    <row r="52" spans="2:8" x14ac:dyDescent="0.3">
      <c r="B52" s="16" t="s">
        <v>288</v>
      </c>
      <c r="C52" s="16" t="s">
        <v>198</v>
      </c>
      <c r="D52" s="19">
        <v>31</v>
      </c>
      <c r="E52" s="19" t="s">
        <v>31</v>
      </c>
      <c r="F52" s="19" t="s">
        <v>408</v>
      </c>
      <c r="G52" s="19" t="s">
        <v>414</v>
      </c>
      <c r="H52" s="57">
        <v>1301.9231374726107</v>
      </c>
    </row>
    <row r="53" spans="2:8" x14ac:dyDescent="0.3">
      <c r="B53" s="16" t="s">
        <v>288</v>
      </c>
      <c r="C53" s="16" t="s">
        <v>199</v>
      </c>
      <c r="D53" s="15">
        <v>1</v>
      </c>
      <c r="E53" s="15" t="s">
        <v>7</v>
      </c>
      <c r="F53" s="15" t="s">
        <v>406</v>
      </c>
      <c r="G53" s="15" t="s">
        <v>407</v>
      </c>
      <c r="H53" s="56">
        <v>0.81936463884979494</v>
      </c>
    </row>
    <row r="54" spans="2:8" x14ac:dyDescent="0.3">
      <c r="B54" s="16" t="s">
        <v>288</v>
      </c>
      <c r="C54" s="16" t="s">
        <v>199</v>
      </c>
      <c r="D54" s="15">
        <v>4</v>
      </c>
      <c r="E54" s="15" t="s">
        <v>11</v>
      </c>
      <c r="F54" s="15" t="s">
        <v>408</v>
      </c>
      <c r="G54" s="15" t="s">
        <v>409</v>
      </c>
      <c r="H54" s="56">
        <v>1301.9231374726107</v>
      </c>
    </row>
    <row r="55" spans="2:8" x14ac:dyDescent="0.3">
      <c r="B55" s="16" t="s">
        <v>288</v>
      </c>
      <c r="C55" s="16" t="s">
        <v>199</v>
      </c>
      <c r="D55" s="15">
        <v>10</v>
      </c>
      <c r="E55" s="15" t="s">
        <v>15</v>
      </c>
      <c r="F55" s="15" t="s">
        <v>408</v>
      </c>
      <c r="G55" s="15" t="s">
        <v>410</v>
      </c>
      <c r="H55" s="56">
        <v>1603.4466778197686</v>
      </c>
    </row>
    <row r="56" spans="2:8" x14ac:dyDescent="0.3">
      <c r="B56" s="16" t="s">
        <v>288</v>
      </c>
      <c r="C56" s="16" t="s">
        <v>199</v>
      </c>
      <c r="D56" s="15">
        <v>17</v>
      </c>
      <c r="E56" s="15" t="s">
        <v>19</v>
      </c>
      <c r="F56" s="15" t="s">
        <v>408</v>
      </c>
      <c r="G56" s="15" t="s">
        <v>411</v>
      </c>
      <c r="H56" s="56">
        <v>1301.9231374726107</v>
      </c>
    </row>
    <row r="57" spans="2:8" x14ac:dyDescent="0.3">
      <c r="B57" s="16" t="s">
        <v>288</v>
      </c>
      <c r="C57" s="16" t="s">
        <v>199</v>
      </c>
      <c r="D57" s="15">
        <v>20</v>
      </c>
      <c r="E57" s="15" t="s">
        <v>23</v>
      </c>
      <c r="F57" s="15" t="s">
        <v>408</v>
      </c>
      <c r="G57" s="15" t="s">
        <v>412</v>
      </c>
      <c r="H57" s="56">
        <v>1301.9231374726107</v>
      </c>
    </row>
    <row r="58" spans="2:8" x14ac:dyDescent="0.3">
      <c r="B58" s="16" t="s">
        <v>288</v>
      </c>
      <c r="C58" s="16" t="s">
        <v>199</v>
      </c>
      <c r="D58" s="15">
        <v>22</v>
      </c>
      <c r="E58" s="15" t="s">
        <v>27</v>
      </c>
      <c r="F58" s="15" t="s">
        <v>408</v>
      </c>
      <c r="G58" s="15" t="s">
        <v>413</v>
      </c>
      <c r="H58" s="56">
        <v>1301.9231374726107</v>
      </c>
    </row>
    <row r="59" spans="2:8" x14ac:dyDescent="0.3">
      <c r="B59" s="16" t="s">
        <v>288</v>
      </c>
      <c r="C59" s="16" t="s">
        <v>199</v>
      </c>
      <c r="D59" s="19">
        <v>31</v>
      </c>
      <c r="E59" s="19" t="s">
        <v>31</v>
      </c>
      <c r="F59" s="19" t="s">
        <v>408</v>
      </c>
      <c r="G59" s="19" t="s">
        <v>414</v>
      </c>
      <c r="H59" s="57">
        <v>1301.9231374726107</v>
      </c>
    </row>
    <row r="60" spans="2:8" x14ac:dyDescent="0.3">
      <c r="B60" s="16" t="s">
        <v>288</v>
      </c>
      <c r="C60" s="16" t="s">
        <v>200</v>
      </c>
      <c r="D60" s="15">
        <v>1</v>
      </c>
      <c r="E60" s="15" t="s">
        <v>7</v>
      </c>
      <c r="F60" s="15" t="s">
        <v>406</v>
      </c>
      <c r="G60" s="15" t="s">
        <v>407</v>
      </c>
      <c r="H60" s="56">
        <v>0.81936463884979494</v>
      </c>
    </row>
    <row r="61" spans="2:8" x14ac:dyDescent="0.3">
      <c r="B61" s="16" t="s">
        <v>288</v>
      </c>
      <c r="C61" s="16" t="s">
        <v>200</v>
      </c>
      <c r="D61" s="15">
        <v>4</v>
      </c>
      <c r="E61" s="15" t="s">
        <v>11</v>
      </c>
      <c r="F61" s="15" t="s">
        <v>408</v>
      </c>
      <c r="G61" s="15" t="s">
        <v>409</v>
      </c>
      <c r="H61" s="56">
        <v>1301.9231374726107</v>
      </c>
    </row>
    <row r="62" spans="2:8" x14ac:dyDescent="0.3">
      <c r="B62" s="16" t="s">
        <v>288</v>
      </c>
      <c r="C62" s="16" t="s">
        <v>200</v>
      </c>
      <c r="D62" s="15">
        <v>10</v>
      </c>
      <c r="E62" s="15" t="s">
        <v>15</v>
      </c>
      <c r="F62" s="15" t="s">
        <v>408</v>
      </c>
      <c r="G62" s="15" t="s">
        <v>410</v>
      </c>
      <c r="H62" s="56">
        <v>1603.4466778197686</v>
      </c>
    </row>
    <row r="63" spans="2:8" x14ac:dyDescent="0.3">
      <c r="B63" s="16" t="s">
        <v>288</v>
      </c>
      <c r="C63" s="16" t="s">
        <v>200</v>
      </c>
      <c r="D63" s="15">
        <v>17</v>
      </c>
      <c r="E63" s="15" t="s">
        <v>19</v>
      </c>
      <c r="F63" s="15" t="s">
        <v>408</v>
      </c>
      <c r="G63" s="15" t="s">
        <v>411</v>
      </c>
      <c r="H63" s="56">
        <v>1301.9231374726107</v>
      </c>
    </row>
    <row r="64" spans="2:8" x14ac:dyDescent="0.3">
      <c r="B64" s="16" t="s">
        <v>288</v>
      </c>
      <c r="C64" s="16" t="s">
        <v>200</v>
      </c>
      <c r="D64" s="15">
        <v>20</v>
      </c>
      <c r="E64" s="15" t="s">
        <v>23</v>
      </c>
      <c r="F64" s="15" t="s">
        <v>408</v>
      </c>
      <c r="G64" s="15" t="s">
        <v>412</v>
      </c>
      <c r="H64" s="56">
        <v>1301.9231374726107</v>
      </c>
    </row>
    <row r="65" spans="2:8" x14ac:dyDescent="0.3">
      <c r="B65" s="16" t="s">
        <v>288</v>
      </c>
      <c r="C65" s="16" t="s">
        <v>200</v>
      </c>
      <c r="D65" s="15">
        <v>22</v>
      </c>
      <c r="E65" s="15" t="s">
        <v>27</v>
      </c>
      <c r="F65" s="15" t="s">
        <v>408</v>
      </c>
      <c r="G65" s="15" t="s">
        <v>413</v>
      </c>
      <c r="H65" s="56">
        <v>1301.9231374726107</v>
      </c>
    </row>
    <row r="66" spans="2:8" x14ac:dyDescent="0.3">
      <c r="B66" s="16" t="s">
        <v>288</v>
      </c>
      <c r="C66" s="16" t="s">
        <v>200</v>
      </c>
      <c r="D66" s="19">
        <v>31</v>
      </c>
      <c r="E66" s="19" t="s">
        <v>31</v>
      </c>
      <c r="F66" s="19" t="s">
        <v>408</v>
      </c>
      <c r="G66" s="19" t="s">
        <v>414</v>
      </c>
      <c r="H66" s="57">
        <v>1301.9231374726107</v>
      </c>
    </row>
    <row r="67" spans="2:8" x14ac:dyDescent="0.3">
      <c r="B67" s="16" t="s">
        <v>288</v>
      </c>
      <c r="C67" s="16" t="s">
        <v>201</v>
      </c>
      <c r="D67" s="15">
        <v>1</v>
      </c>
      <c r="E67" s="15" t="s">
        <v>7</v>
      </c>
      <c r="F67" s="15" t="s">
        <v>406</v>
      </c>
      <c r="G67" s="15" t="s">
        <v>407</v>
      </c>
      <c r="H67" s="56">
        <v>0.81936463884979494</v>
      </c>
    </row>
    <row r="68" spans="2:8" x14ac:dyDescent="0.3">
      <c r="B68" s="16" t="s">
        <v>288</v>
      </c>
      <c r="C68" s="16" t="s">
        <v>201</v>
      </c>
      <c r="D68" s="15">
        <v>4</v>
      </c>
      <c r="E68" s="15" t="s">
        <v>11</v>
      </c>
      <c r="F68" s="15" t="s">
        <v>408</v>
      </c>
      <c r="G68" s="15" t="s">
        <v>409</v>
      </c>
      <c r="H68" s="56">
        <v>1301.9231374726107</v>
      </c>
    </row>
    <row r="69" spans="2:8" x14ac:dyDescent="0.3">
      <c r="B69" s="16" t="s">
        <v>288</v>
      </c>
      <c r="C69" s="16" t="s">
        <v>201</v>
      </c>
      <c r="D69" s="15">
        <v>10</v>
      </c>
      <c r="E69" s="15" t="s">
        <v>15</v>
      </c>
      <c r="F69" s="15" t="s">
        <v>408</v>
      </c>
      <c r="G69" s="15" t="s">
        <v>410</v>
      </c>
      <c r="H69" s="56">
        <v>1603.4466778197686</v>
      </c>
    </row>
    <row r="70" spans="2:8" x14ac:dyDescent="0.3">
      <c r="B70" s="16" t="s">
        <v>288</v>
      </c>
      <c r="C70" s="16" t="s">
        <v>201</v>
      </c>
      <c r="D70" s="15">
        <v>17</v>
      </c>
      <c r="E70" s="15" t="s">
        <v>19</v>
      </c>
      <c r="F70" s="15" t="s">
        <v>408</v>
      </c>
      <c r="G70" s="15" t="s">
        <v>411</v>
      </c>
      <c r="H70" s="56">
        <v>1301.9231374726107</v>
      </c>
    </row>
    <row r="71" spans="2:8" x14ac:dyDescent="0.3">
      <c r="B71" s="16" t="s">
        <v>288</v>
      </c>
      <c r="C71" s="16" t="s">
        <v>201</v>
      </c>
      <c r="D71" s="15">
        <v>20</v>
      </c>
      <c r="E71" s="15" t="s">
        <v>23</v>
      </c>
      <c r="F71" s="15" t="s">
        <v>408</v>
      </c>
      <c r="G71" s="15" t="s">
        <v>412</v>
      </c>
      <c r="H71" s="56">
        <v>1301.9231374726107</v>
      </c>
    </row>
    <row r="72" spans="2:8" x14ac:dyDescent="0.3">
      <c r="B72" s="16" t="s">
        <v>288</v>
      </c>
      <c r="C72" s="16" t="s">
        <v>201</v>
      </c>
      <c r="D72" s="15">
        <v>22</v>
      </c>
      <c r="E72" s="15" t="s">
        <v>27</v>
      </c>
      <c r="F72" s="15" t="s">
        <v>408</v>
      </c>
      <c r="G72" s="15" t="s">
        <v>413</v>
      </c>
      <c r="H72" s="56">
        <v>1301.9231374726107</v>
      </c>
    </row>
    <row r="73" spans="2:8" x14ac:dyDescent="0.3">
      <c r="B73" s="16" t="s">
        <v>288</v>
      </c>
      <c r="C73" s="16" t="s">
        <v>201</v>
      </c>
      <c r="D73" s="19">
        <v>31</v>
      </c>
      <c r="E73" s="19" t="s">
        <v>31</v>
      </c>
      <c r="F73" s="19" t="s">
        <v>408</v>
      </c>
      <c r="G73" s="19" t="s">
        <v>414</v>
      </c>
      <c r="H73" s="57">
        <v>1301.9231374726107</v>
      </c>
    </row>
    <row r="74" spans="2:8" x14ac:dyDescent="0.3">
      <c r="B74" s="16" t="s">
        <v>288</v>
      </c>
      <c r="C74" s="16" t="s">
        <v>202</v>
      </c>
      <c r="D74" s="15">
        <v>1</v>
      </c>
      <c r="E74" s="15" t="s">
        <v>7</v>
      </c>
      <c r="F74" s="15" t="s">
        <v>406</v>
      </c>
      <c r="G74" s="15" t="s">
        <v>407</v>
      </c>
      <c r="H74" s="56">
        <v>0.81936463884979494</v>
      </c>
    </row>
    <row r="75" spans="2:8" x14ac:dyDescent="0.3">
      <c r="B75" s="16" t="s">
        <v>288</v>
      </c>
      <c r="C75" s="16" t="s">
        <v>202</v>
      </c>
      <c r="D75" s="15">
        <v>4</v>
      </c>
      <c r="E75" s="15" t="s">
        <v>11</v>
      </c>
      <c r="F75" s="15" t="s">
        <v>408</v>
      </c>
      <c r="G75" s="15" t="s">
        <v>409</v>
      </c>
      <c r="H75" s="56">
        <v>1301.9231374726107</v>
      </c>
    </row>
    <row r="76" spans="2:8" x14ac:dyDescent="0.3">
      <c r="B76" s="16" t="s">
        <v>288</v>
      </c>
      <c r="C76" s="16" t="s">
        <v>202</v>
      </c>
      <c r="D76" s="15">
        <v>10</v>
      </c>
      <c r="E76" s="15" t="s">
        <v>15</v>
      </c>
      <c r="F76" s="15" t="s">
        <v>408</v>
      </c>
      <c r="G76" s="15" t="s">
        <v>410</v>
      </c>
      <c r="H76" s="56">
        <v>1603.4466778197686</v>
      </c>
    </row>
    <row r="77" spans="2:8" x14ac:dyDescent="0.3">
      <c r="B77" s="16" t="s">
        <v>288</v>
      </c>
      <c r="C77" s="16" t="s">
        <v>202</v>
      </c>
      <c r="D77" s="15">
        <v>17</v>
      </c>
      <c r="E77" s="15" t="s">
        <v>19</v>
      </c>
      <c r="F77" s="15" t="s">
        <v>408</v>
      </c>
      <c r="G77" s="15" t="s">
        <v>411</v>
      </c>
      <c r="H77" s="56">
        <v>1301.9231374726107</v>
      </c>
    </row>
    <row r="78" spans="2:8" x14ac:dyDescent="0.3">
      <c r="B78" s="16" t="s">
        <v>288</v>
      </c>
      <c r="C78" s="16" t="s">
        <v>202</v>
      </c>
      <c r="D78" s="15">
        <v>20</v>
      </c>
      <c r="E78" s="15" t="s">
        <v>23</v>
      </c>
      <c r="F78" s="15" t="s">
        <v>408</v>
      </c>
      <c r="G78" s="15" t="s">
        <v>412</v>
      </c>
      <c r="H78" s="56">
        <v>1301.9231374726107</v>
      </c>
    </row>
    <row r="79" spans="2:8" x14ac:dyDescent="0.3">
      <c r="B79" s="16" t="s">
        <v>288</v>
      </c>
      <c r="C79" s="16" t="s">
        <v>202</v>
      </c>
      <c r="D79" s="15">
        <v>22</v>
      </c>
      <c r="E79" s="15" t="s">
        <v>27</v>
      </c>
      <c r="F79" s="15" t="s">
        <v>408</v>
      </c>
      <c r="G79" s="15" t="s">
        <v>413</v>
      </c>
      <c r="H79" s="56">
        <v>1301.9231374726107</v>
      </c>
    </row>
    <row r="80" spans="2:8" x14ac:dyDescent="0.3">
      <c r="B80" s="16" t="s">
        <v>288</v>
      </c>
      <c r="C80" s="16" t="s">
        <v>202</v>
      </c>
      <c r="D80" s="19">
        <v>31</v>
      </c>
      <c r="E80" s="19" t="s">
        <v>31</v>
      </c>
      <c r="F80" s="19" t="s">
        <v>408</v>
      </c>
      <c r="G80" s="19" t="s">
        <v>414</v>
      </c>
      <c r="H80" s="57">
        <v>1301.9231374726107</v>
      </c>
    </row>
    <row r="81" spans="2:8" x14ac:dyDescent="0.3">
      <c r="B81" s="16" t="s">
        <v>288</v>
      </c>
      <c r="C81" s="38" t="s">
        <v>203</v>
      </c>
      <c r="D81" s="15">
        <v>1</v>
      </c>
      <c r="E81" s="15" t="s">
        <v>7</v>
      </c>
      <c r="F81" s="15" t="s">
        <v>406</v>
      </c>
      <c r="G81" s="15" t="s">
        <v>407</v>
      </c>
      <c r="H81" s="56">
        <v>0.81936463884979494</v>
      </c>
    </row>
    <row r="82" spans="2:8" x14ac:dyDescent="0.3">
      <c r="B82" s="16" t="s">
        <v>288</v>
      </c>
      <c r="C82" s="38" t="s">
        <v>203</v>
      </c>
      <c r="D82" s="15">
        <v>4</v>
      </c>
      <c r="E82" s="15" t="s">
        <v>11</v>
      </c>
      <c r="F82" s="15" t="s">
        <v>408</v>
      </c>
      <c r="G82" s="15" t="s">
        <v>409</v>
      </c>
      <c r="H82" s="56">
        <v>1301.9231374726107</v>
      </c>
    </row>
    <row r="83" spans="2:8" x14ac:dyDescent="0.3">
      <c r="B83" s="16" t="s">
        <v>288</v>
      </c>
      <c r="C83" s="38" t="s">
        <v>203</v>
      </c>
      <c r="D83" s="15">
        <v>10</v>
      </c>
      <c r="E83" s="15" t="s">
        <v>15</v>
      </c>
      <c r="F83" s="15" t="s">
        <v>408</v>
      </c>
      <c r="G83" s="15" t="s">
        <v>410</v>
      </c>
      <c r="H83" s="56">
        <v>1603.4466778197686</v>
      </c>
    </row>
    <row r="84" spans="2:8" x14ac:dyDescent="0.3">
      <c r="B84" s="16" t="s">
        <v>288</v>
      </c>
      <c r="C84" s="38" t="s">
        <v>203</v>
      </c>
      <c r="D84" s="15">
        <v>17</v>
      </c>
      <c r="E84" s="15" t="s">
        <v>19</v>
      </c>
      <c r="F84" s="15" t="s">
        <v>408</v>
      </c>
      <c r="G84" s="15" t="s">
        <v>411</v>
      </c>
      <c r="H84" s="56">
        <v>1301.9231374726107</v>
      </c>
    </row>
    <row r="85" spans="2:8" x14ac:dyDescent="0.3">
      <c r="B85" s="16" t="s">
        <v>288</v>
      </c>
      <c r="C85" s="38" t="s">
        <v>203</v>
      </c>
      <c r="D85" s="15">
        <v>20</v>
      </c>
      <c r="E85" s="15" t="s">
        <v>23</v>
      </c>
      <c r="F85" s="15" t="s">
        <v>408</v>
      </c>
      <c r="G85" s="15" t="s">
        <v>412</v>
      </c>
      <c r="H85" s="56">
        <v>1301.9231374726107</v>
      </c>
    </row>
    <row r="86" spans="2:8" x14ac:dyDescent="0.3">
      <c r="B86" s="16" t="s">
        <v>288</v>
      </c>
      <c r="C86" s="38" t="s">
        <v>203</v>
      </c>
      <c r="D86" s="15">
        <v>22</v>
      </c>
      <c r="E86" s="15" t="s">
        <v>27</v>
      </c>
      <c r="F86" s="15" t="s">
        <v>408</v>
      </c>
      <c r="G86" s="15" t="s">
        <v>413</v>
      </c>
      <c r="H86" s="56">
        <v>1301.9231374726107</v>
      </c>
    </row>
    <row r="87" spans="2:8" x14ac:dyDescent="0.3">
      <c r="B87" s="16" t="s">
        <v>288</v>
      </c>
      <c r="C87" s="38" t="s">
        <v>203</v>
      </c>
      <c r="D87" s="19">
        <v>31</v>
      </c>
      <c r="E87" s="19" t="s">
        <v>31</v>
      </c>
      <c r="F87" s="19" t="s">
        <v>408</v>
      </c>
      <c r="G87" s="19" t="s">
        <v>414</v>
      </c>
      <c r="H87" s="57">
        <v>1301.9231374726107</v>
      </c>
    </row>
    <row r="88" spans="2:8" x14ac:dyDescent="0.3">
      <c r="B88" s="16" t="s">
        <v>288</v>
      </c>
      <c r="C88" s="16" t="s">
        <v>204</v>
      </c>
      <c r="D88" s="15">
        <v>1</v>
      </c>
      <c r="E88" s="15" t="s">
        <v>7</v>
      </c>
      <c r="F88" s="15" t="s">
        <v>406</v>
      </c>
      <c r="G88" s="15" t="s">
        <v>407</v>
      </c>
      <c r="H88" s="56">
        <v>0.81936463884979494</v>
      </c>
    </row>
    <row r="89" spans="2:8" x14ac:dyDescent="0.3">
      <c r="B89" s="16" t="s">
        <v>288</v>
      </c>
      <c r="C89" s="16" t="s">
        <v>204</v>
      </c>
      <c r="D89" s="15">
        <v>4</v>
      </c>
      <c r="E89" s="15" t="s">
        <v>11</v>
      </c>
      <c r="F89" s="15" t="s">
        <v>408</v>
      </c>
      <c r="G89" s="15" t="s">
        <v>409</v>
      </c>
      <c r="H89" s="56">
        <v>1301.9231374726107</v>
      </c>
    </row>
    <row r="90" spans="2:8" x14ac:dyDescent="0.3">
      <c r="B90" s="16" t="s">
        <v>288</v>
      </c>
      <c r="C90" s="16" t="s">
        <v>204</v>
      </c>
      <c r="D90" s="15">
        <v>10</v>
      </c>
      <c r="E90" s="15" t="s">
        <v>15</v>
      </c>
      <c r="F90" s="15" t="s">
        <v>408</v>
      </c>
      <c r="G90" s="15" t="s">
        <v>410</v>
      </c>
      <c r="H90" s="56">
        <v>1603.4466778197686</v>
      </c>
    </row>
    <row r="91" spans="2:8" x14ac:dyDescent="0.3">
      <c r="B91" s="16" t="s">
        <v>288</v>
      </c>
      <c r="C91" s="16" t="s">
        <v>204</v>
      </c>
      <c r="D91" s="15">
        <v>17</v>
      </c>
      <c r="E91" s="15" t="s">
        <v>19</v>
      </c>
      <c r="F91" s="15" t="s">
        <v>408</v>
      </c>
      <c r="G91" s="15" t="s">
        <v>411</v>
      </c>
      <c r="H91" s="56">
        <v>1301.9231374726107</v>
      </c>
    </row>
    <row r="92" spans="2:8" x14ac:dyDescent="0.3">
      <c r="B92" s="16" t="s">
        <v>288</v>
      </c>
      <c r="C92" s="16" t="s">
        <v>204</v>
      </c>
      <c r="D92" s="15">
        <v>20</v>
      </c>
      <c r="E92" s="15" t="s">
        <v>23</v>
      </c>
      <c r="F92" s="15" t="s">
        <v>408</v>
      </c>
      <c r="G92" s="15" t="s">
        <v>412</v>
      </c>
      <c r="H92" s="56">
        <v>1301.9231374726107</v>
      </c>
    </row>
    <row r="93" spans="2:8" x14ac:dyDescent="0.3">
      <c r="B93" s="16" t="s">
        <v>288</v>
      </c>
      <c r="C93" s="16" t="s">
        <v>204</v>
      </c>
      <c r="D93" s="15">
        <v>22</v>
      </c>
      <c r="E93" s="15" t="s">
        <v>27</v>
      </c>
      <c r="F93" s="15" t="s">
        <v>408</v>
      </c>
      <c r="G93" s="15" t="s">
        <v>413</v>
      </c>
      <c r="H93" s="56">
        <v>1301.9231374726107</v>
      </c>
    </row>
    <row r="94" spans="2:8" x14ac:dyDescent="0.3">
      <c r="B94" s="16" t="s">
        <v>288</v>
      </c>
      <c r="C94" s="16" t="s">
        <v>204</v>
      </c>
      <c r="D94" s="19">
        <v>31</v>
      </c>
      <c r="E94" s="19" t="s">
        <v>31</v>
      </c>
      <c r="F94" s="19" t="s">
        <v>408</v>
      </c>
      <c r="G94" s="19" t="s">
        <v>414</v>
      </c>
      <c r="H94" s="57">
        <v>1301.9231374726107</v>
      </c>
    </row>
    <row r="95" spans="2:8" x14ac:dyDescent="0.3">
      <c r="B95" s="16" t="s">
        <v>288</v>
      </c>
      <c r="C95" s="16" t="s">
        <v>205</v>
      </c>
      <c r="D95" s="15">
        <v>1</v>
      </c>
      <c r="E95" s="15" t="s">
        <v>7</v>
      </c>
      <c r="F95" s="15" t="s">
        <v>406</v>
      </c>
      <c r="G95" s="15" t="s">
        <v>407</v>
      </c>
      <c r="H95" s="56">
        <v>0.95085679945638335</v>
      </c>
    </row>
    <row r="96" spans="2:8" x14ac:dyDescent="0.3">
      <c r="B96" s="16" t="s">
        <v>288</v>
      </c>
      <c r="C96" s="16" t="s">
        <v>205</v>
      </c>
      <c r="D96" s="15">
        <v>4</v>
      </c>
      <c r="E96" s="15" t="s">
        <v>11</v>
      </c>
      <c r="F96" s="15" t="s">
        <v>408</v>
      </c>
      <c r="G96" s="15" t="s">
        <v>409</v>
      </c>
      <c r="H96" s="56">
        <v>1481.8547523995585</v>
      </c>
    </row>
    <row r="97" spans="2:8" x14ac:dyDescent="0.3">
      <c r="B97" s="16" t="s">
        <v>288</v>
      </c>
      <c r="C97" s="16" t="s">
        <v>205</v>
      </c>
      <c r="D97" s="15">
        <v>10</v>
      </c>
      <c r="E97" s="15" t="s">
        <v>15</v>
      </c>
      <c r="F97" s="15" t="s">
        <v>408</v>
      </c>
      <c r="G97" s="15" t="s">
        <v>410</v>
      </c>
      <c r="H97" s="56">
        <v>1852.3184404994477</v>
      </c>
    </row>
    <row r="98" spans="2:8" x14ac:dyDescent="0.3">
      <c r="B98" s="16" t="s">
        <v>288</v>
      </c>
      <c r="C98" s="16" t="s">
        <v>205</v>
      </c>
      <c r="D98" s="15">
        <v>17</v>
      </c>
      <c r="E98" s="15" t="s">
        <v>19</v>
      </c>
      <c r="F98" s="15" t="s">
        <v>408</v>
      </c>
      <c r="G98" s="15" t="s">
        <v>411</v>
      </c>
      <c r="H98" s="56">
        <v>1481.8547523995585</v>
      </c>
    </row>
    <row r="99" spans="2:8" x14ac:dyDescent="0.3">
      <c r="B99" s="16" t="s">
        <v>288</v>
      </c>
      <c r="C99" s="16" t="s">
        <v>205</v>
      </c>
      <c r="D99" s="15">
        <v>20</v>
      </c>
      <c r="E99" s="15" t="s">
        <v>23</v>
      </c>
      <c r="F99" s="15" t="s">
        <v>408</v>
      </c>
      <c r="G99" s="15" t="s">
        <v>412</v>
      </c>
      <c r="H99" s="56">
        <v>1481.8547523995585</v>
      </c>
    </row>
    <row r="100" spans="2:8" x14ac:dyDescent="0.3">
      <c r="B100" s="16" t="s">
        <v>288</v>
      </c>
      <c r="C100" s="16" t="s">
        <v>205</v>
      </c>
      <c r="D100" s="15">
        <v>22</v>
      </c>
      <c r="E100" s="15" t="s">
        <v>27</v>
      </c>
      <c r="F100" s="15" t="s">
        <v>408</v>
      </c>
      <c r="G100" s="15" t="s">
        <v>413</v>
      </c>
      <c r="H100" s="56">
        <v>1481.8547523995585</v>
      </c>
    </row>
    <row r="101" spans="2:8" x14ac:dyDescent="0.3">
      <c r="B101" s="16" t="s">
        <v>288</v>
      </c>
      <c r="C101" s="16" t="s">
        <v>205</v>
      </c>
      <c r="D101" s="19">
        <v>31</v>
      </c>
      <c r="E101" s="19" t="s">
        <v>31</v>
      </c>
      <c r="F101" s="19" t="s">
        <v>408</v>
      </c>
      <c r="G101" s="19" t="s">
        <v>414</v>
      </c>
      <c r="H101" s="57">
        <v>1481.8547523995585</v>
      </c>
    </row>
    <row r="102" spans="2:8" x14ac:dyDescent="0.3">
      <c r="B102" s="16" t="s">
        <v>288</v>
      </c>
      <c r="C102" s="16" t="s">
        <v>206</v>
      </c>
      <c r="D102" s="15">
        <v>1</v>
      </c>
      <c r="E102" s="15" t="s">
        <v>7</v>
      </c>
      <c r="F102" s="15" t="s">
        <v>406</v>
      </c>
      <c r="G102" s="15" t="s">
        <v>407</v>
      </c>
      <c r="H102" s="56">
        <v>0.81936463884979494</v>
      </c>
    </row>
    <row r="103" spans="2:8" x14ac:dyDescent="0.3">
      <c r="B103" s="16" t="s">
        <v>288</v>
      </c>
      <c r="C103" s="16" t="s">
        <v>206</v>
      </c>
      <c r="D103" s="15">
        <v>4</v>
      </c>
      <c r="E103" s="15" t="s">
        <v>11</v>
      </c>
      <c r="F103" s="15" t="s">
        <v>408</v>
      </c>
      <c r="G103" s="15" t="s">
        <v>409</v>
      </c>
      <c r="H103" s="56">
        <v>1301.9231374726107</v>
      </c>
    </row>
    <row r="104" spans="2:8" x14ac:dyDescent="0.3">
      <c r="B104" s="16" t="s">
        <v>288</v>
      </c>
      <c r="C104" s="16" t="s">
        <v>206</v>
      </c>
      <c r="D104" s="15">
        <v>10</v>
      </c>
      <c r="E104" s="15" t="s">
        <v>15</v>
      </c>
      <c r="F104" s="15" t="s">
        <v>408</v>
      </c>
      <c r="G104" s="15" t="s">
        <v>410</v>
      </c>
      <c r="H104" s="56">
        <v>1603.4466778197686</v>
      </c>
    </row>
    <row r="105" spans="2:8" x14ac:dyDescent="0.3">
      <c r="B105" s="16" t="s">
        <v>288</v>
      </c>
      <c r="C105" s="16" t="s">
        <v>206</v>
      </c>
      <c r="D105" s="15">
        <v>17</v>
      </c>
      <c r="E105" s="15" t="s">
        <v>19</v>
      </c>
      <c r="F105" s="15" t="s">
        <v>408</v>
      </c>
      <c r="G105" s="15" t="s">
        <v>411</v>
      </c>
      <c r="H105" s="56">
        <v>1301.9231374726107</v>
      </c>
    </row>
    <row r="106" spans="2:8" x14ac:dyDescent="0.3">
      <c r="B106" s="16" t="s">
        <v>288</v>
      </c>
      <c r="C106" s="16" t="s">
        <v>206</v>
      </c>
      <c r="D106" s="15">
        <v>20</v>
      </c>
      <c r="E106" s="15" t="s">
        <v>23</v>
      </c>
      <c r="F106" s="15" t="s">
        <v>408</v>
      </c>
      <c r="G106" s="15" t="s">
        <v>412</v>
      </c>
      <c r="H106" s="56">
        <v>1301.9231374726107</v>
      </c>
    </row>
    <row r="107" spans="2:8" x14ac:dyDescent="0.3">
      <c r="B107" s="16" t="s">
        <v>288</v>
      </c>
      <c r="C107" s="16" t="s">
        <v>206</v>
      </c>
      <c r="D107" s="15">
        <v>22</v>
      </c>
      <c r="E107" s="15" t="s">
        <v>27</v>
      </c>
      <c r="F107" s="15" t="s">
        <v>408</v>
      </c>
      <c r="G107" s="15" t="s">
        <v>413</v>
      </c>
      <c r="H107" s="56">
        <v>1301.9231374726107</v>
      </c>
    </row>
    <row r="108" spans="2:8" x14ac:dyDescent="0.3">
      <c r="B108" s="16" t="s">
        <v>288</v>
      </c>
      <c r="C108" s="16" t="s">
        <v>206</v>
      </c>
      <c r="D108" s="19">
        <v>31</v>
      </c>
      <c r="E108" s="19" t="s">
        <v>31</v>
      </c>
      <c r="F108" s="19" t="s">
        <v>408</v>
      </c>
      <c r="G108" s="19" t="s">
        <v>414</v>
      </c>
      <c r="H108" s="57">
        <v>1301.9231374726107</v>
      </c>
    </row>
    <row r="109" spans="2:8" x14ac:dyDescent="0.3">
      <c r="B109" s="16" t="s">
        <v>289</v>
      </c>
      <c r="C109" s="16" t="s">
        <v>209</v>
      </c>
      <c r="D109" s="15">
        <v>1</v>
      </c>
      <c r="E109" s="15" t="s">
        <v>7</v>
      </c>
      <c r="F109" s="15" t="s">
        <v>406</v>
      </c>
      <c r="G109" s="15" t="s">
        <v>407</v>
      </c>
      <c r="H109" s="56">
        <v>0.81936463884979494</v>
      </c>
    </row>
    <row r="110" spans="2:8" x14ac:dyDescent="0.3">
      <c r="B110" s="16" t="s">
        <v>289</v>
      </c>
      <c r="C110" s="16" t="s">
        <v>209</v>
      </c>
      <c r="D110" s="15">
        <v>4</v>
      </c>
      <c r="E110" s="15" t="s">
        <v>11</v>
      </c>
      <c r="F110" s="15" t="s">
        <v>408</v>
      </c>
      <c r="G110" s="15" t="s">
        <v>409</v>
      </c>
      <c r="H110" s="56">
        <v>1790.5744924827998</v>
      </c>
    </row>
    <row r="111" spans="2:8" x14ac:dyDescent="0.3">
      <c r="B111" s="16" t="s">
        <v>289</v>
      </c>
      <c r="C111" s="16" t="s">
        <v>209</v>
      </c>
      <c r="D111" s="15">
        <v>10</v>
      </c>
      <c r="E111" s="15" t="s">
        <v>15</v>
      </c>
      <c r="F111" s="15" t="s">
        <v>408</v>
      </c>
      <c r="G111" s="15" t="s">
        <v>410</v>
      </c>
      <c r="H111" s="56">
        <v>1532.4453489126199</v>
      </c>
    </row>
    <row r="112" spans="2:8" x14ac:dyDescent="0.3">
      <c r="B112" s="16" t="s">
        <v>289</v>
      </c>
      <c r="C112" s="16" t="s">
        <v>209</v>
      </c>
      <c r="D112" s="15">
        <v>17</v>
      </c>
      <c r="E112" s="15" t="s">
        <v>19</v>
      </c>
      <c r="F112" s="15" t="s">
        <v>408</v>
      </c>
      <c r="G112" s="15" t="s">
        <v>411</v>
      </c>
      <c r="H112" s="56">
        <v>1790.5744924827998</v>
      </c>
    </row>
    <row r="113" spans="2:8" x14ac:dyDescent="0.3">
      <c r="B113" s="16" t="s">
        <v>289</v>
      </c>
      <c r="C113" s="16" t="s">
        <v>209</v>
      </c>
      <c r="D113" s="15">
        <v>20</v>
      </c>
      <c r="E113" s="15" t="s">
        <v>23</v>
      </c>
      <c r="F113" s="15" t="s">
        <v>408</v>
      </c>
      <c r="G113" s="15" t="s">
        <v>412</v>
      </c>
      <c r="H113" s="56">
        <v>1790.5744924827998</v>
      </c>
    </row>
    <row r="114" spans="2:8" x14ac:dyDescent="0.3">
      <c r="B114" s="16" t="s">
        <v>289</v>
      </c>
      <c r="C114" s="16" t="s">
        <v>209</v>
      </c>
      <c r="D114" s="15">
        <v>22</v>
      </c>
      <c r="E114" s="15" t="s">
        <v>27</v>
      </c>
      <c r="F114" s="15" t="s">
        <v>408</v>
      </c>
      <c r="G114" s="15" t="s">
        <v>413</v>
      </c>
      <c r="H114" s="56">
        <v>1790.5744924827998</v>
      </c>
    </row>
    <row r="115" spans="2:8" x14ac:dyDescent="0.3">
      <c r="B115" s="16" t="s">
        <v>289</v>
      </c>
      <c r="C115" s="16" t="s">
        <v>209</v>
      </c>
      <c r="D115" s="19">
        <v>31</v>
      </c>
      <c r="E115" s="19" t="s">
        <v>31</v>
      </c>
      <c r="F115" s="19" t="s">
        <v>408</v>
      </c>
      <c r="G115" s="19" t="s">
        <v>414</v>
      </c>
      <c r="H115" s="57">
        <v>1776.1675712789154</v>
      </c>
    </row>
    <row r="116" spans="2:8" x14ac:dyDescent="0.3">
      <c r="B116" s="16" t="s">
        <v>289</v>
      </c>
      <c r="C116" s="16" t="s">
        <v>201</v>
      </c>
      <c r="D116" s="15">
        <v>1</v>
      </c>
      <c r="E116" s="15" t="s">
        <v>7</v>
      </c>
      <c r="F116" s="15" t="s">
        <v>406</v>
      </c>
      <c r="G116" s="15" t="s">
        <v>407</v>
      </c>
      <c r="H116" s="56">
        <v>0.81936463884979494</v>
      </c>
    </row>
    <row r="117" spans="2:8" x14ac:dyDescent="0.3">
      <c r="B117" s="16" t="s">
        <v>289</v>
      </c>
      <c r="C117" s="16" t="s">
        <v>201</v>
      </c>
      <c r="D117" s="15">
        <v>4</v>
      </c>
      <c r="E117" s="15" t="s">
        <v>11</v>
      </c>
      <c r="F117" s="15" t="s">
        <v>408</v>
      </c>
      <c r="G117" s="15" t="s">
        <v>409</v>
      </c>
      <c r="H117" s="56">
        <v>1508.7782392769034</v>
      </c>
    </row>
    <row r="118" spans="2:8" x14ac:dyDescent="0.3">
      <c r="B118" s="16" t="s">
        <v>289</v>
      </c>
      <c r="C118" s="16" t="s">
        <v>201</v>
      </c>
      <c r="D118" s="15">
        <v>10</v>
      </c>
      <c r="E118" s="15" t="s">
        <v>15</v>
      </c>
      <c r="F118" s="15" t="s">
        <v>408</v>
      </c>
      <c r="G118" s="15" t="s">
        <v>410</v>
      </c>
      <c r="H118" s="56">
        <v>1532.4453489126199</v>
      </c>
    </row>
    <row r="119" spans="2:8" x14ac:dyDescent="0.3">
      <c r="B119" s="16" t="s">
        <v>289</v>
      </c>
      <c r="C119" s="16" t="s">
        <v>201</v>
      </c>
      <c r="D119" s="15">
        <v>17</v>
      </c>
      <c r="E119" s="15" t="s">
        <v>19</v>
      </c>
      <c r="F119" s="15" t="s">
        <v>408</v>
      </c>
      <c r="G119" s="15" t="s">
        <v>411</v>
      </c>
      <c r="H119" s="56">
        <v>1541.7430513234895</v>
      </c>
    </row>
    <row r="120" spans="2:8" x14ac:dyDescent="0.3">
      <c r="B120" s="16" t="s">
        <v>289</v>
      </c>
      <c r="C120" s="16" t="s">
        <v>201</v>
      </c>
      <c r="D120" s="15">
        <v>20</v>
      </c>
      <c r="E120" s="15" t="s">
        <v>23</v>
      </c>
      <c r="F120" s="15" t="s">
        <v>408</v>
      </c>
      <c r="G120" s="15" t="s">
        <v>412</v>
      </c>
      <c r="H120" s="56">
        <v>1541.7430513234895</v>
      </c>
    </row>
    <row r="121" spans="2:8" x14ac:dyDescent="0.3">
      <c r="B121" s="16" t="s">
        <v>289</v>
      </c>
      <c r="C121" s="16" t="s">
        <v>201</v>
      </c>
      <c r="D121" s="15">
        <v>22</v>
      </c>
      <c r="E121" s="15" t="s">
        <v>27</v>
      </c>
      <c r="F121" s="15" t="s">
        <v>408</v>
      </c>
      <c r="G121" s="15" t="s">
        <v>413</v>
      </c>
      <c r="H121" s="56">
        <v>1541.7430513234895</v>
      </c>
    </row>
    <row r="122" spans="2:8" x14ac:dyDescent="0.3">
      <c r="B122" s="16" t="s">
        <v>289</v>
      </c>
      <c r="C122" s="16" t="s">
        <v>201</v>
      </c>
      <c r="D122" s="19">
        <v>31</v>
      </c>
      <c r="E122" s="19" t="s">
        <v>31</v>
      </c>
      <c r="F122" s="19" t="s">
        <v>408</v>
      </c>
      <c r="G122" s="19" t="s">
        <v>414</v>
      </c>
      <c r="H122" s="57">
        <v>1563.0084727210547</v>
      </c>
    </row>
    <row r="123" spans="2:8" x14ac:dyDescent="0.3">
      <c r="B123" s="16" t="s">
        <v>289</v>
      </c>
      <c r="C123" s="16" t="s">
        <v>210</v>
      </c>
      <c r="D123" s="15">
        <v>1</v>
      </c>
      <c r="E123" s="15" t="s">
        <v>7</v>
      </c>
      <c r="F123" s="15" t="s">
        <v>406</v>
      </c>
      <c r="G123" s="15" t="s">
        <v>407</v>
      </c>
      <c r="H123" s="56">
        <v>0.81936463884979494</v>
      </c>
    </row>
    <row r="124" spans="2:8" x14ac:dyDescent="0.3">
      <c r="B124" s="16" t="s">
        <v>289</v>
      </c>
      <c r="C124" s="16" t="s">
        <v>210</v>
      </c>
      <c r="D124" s="15">
        <v>4</v>
      </c>
      <c r="E124" s="15" t="s">
        <v>11</v>
      </c>
      <c r="F124" s="15" t="s">
        <v>408</v>
      </c>
      <c r="G124" s="15" t="s">
        <v>409</v>
      </c>
      <c r="H124" s="56">
        <v>1765.8769132761404</v>
      </c>
    </row>
    <row r="125" spans="2:8" x14ac:dyDescent="0.3">
      <c r="B125" s="16" t="s">
        <v>289</v>
      </c>
      <c r="C125" s="16" t="s">
        <v>210</v>
      </c>
      <c r="D125" s="15">
        <v>10</v>
      </c>
      <c r="E125" s="15" t="s">
        <v>15</v>
      </c>
      <c r="F125" s="15" t="s">
        <v>408</v>
      </c>
      <c r="G125" s="15" t="s">
        <v>410</v>
      </c>
      <c r="H125" s="56">
        <v>1532.4453489126199</v>
      </c>
    </row>
    <row r="126" spans="2:8" x14ac:dyDescent="0.3">
      <c r="B126" s="16" t="s">
        <v>289</v>
      </c>
      <c r="C126" s="16" t="s">
        <v>210</v>
      </c>
      <c r="D126" s="15">
        <v>17</v>
      </c>
      <c r="E126" s="15" t="s">
        <v>19</v>
      </c>
      <c r="F126" s="15" t="s">
        <v>408</v>
      </c>
      <c r="G126" s="15" t="s">
        <v>411</v>
      </c>
      <c r="H126" s="56">
        <v>1765.8769132761404</v>
      </c>
    </row>
    <row r="127" spans="2:8" x14ac:dyDescent="0.3">
      <c r="B127" s="16" t="s">
        <v>289</v>
      </c>
      <c r="C127" s="16" t="s">
        <v>210</v>
      </c>
      <c r="D127" s="15">
        <v>20</v>
      </c>
      <c r="E127" s="15" t="s">
        <v>23</v>
      </c>
      <c r="F127" s="15" t="s">
        <v>408</v>
      </c>
      <c r="G127" s="15" t="s">
        <v>412</v>
      </c>
      <c r="H127" s="56">
        <v>1765.8769132761404</v>
      </c>
    </row>
    <row r="128" spans="2:8" x14ac:dyDescent="0.3">
      <c r="B128" s="16" t="s">
        <v>289</v>
      </c>
      <c r="C128" s="16" t="s">
        <v>210</v>
      </c>
      <c r="D128" s="15">
        <v>22</v>
      </c>
      <c r="E128" s="15" t="s">
        <v>27</v>
      </c>
      <c r="F128" s="15" t="s">
        <v>408</v>
      </c>
      <c r="G128" s="15" t="s">
        <v>413</v>
      </c>
      <c r="H128" s="56">
        <v>1765.8769132761404</v>
      </c>
    </row>
    <row r="129" spans="2:8" x14ac:dyDescent="0.3">
      <c r="B129" s="16" t="s">
        <v>289</v>
      </c>
      <c r="C129" s="16" t="s">
        <v>210</v>
      </c>
      <c r="D129" s="19">
        <v>31</v>
      </c>
      <c r="E129" s="19" t="s">
        <v>31</v>
      </c>
      <c r="F129" s="19" t="s">
        <v>408</v>
      </c>
      <c r="G129" s="19" t="s">
        <v>414</v>
      </c>
      <c r="H129" s="57">
        <v>1697.9585704578276</v>
      </c>
    </row>
    <row r="130" spans="2:8" x14ac:dyDescent="0.3">
      <c r="B130" s="16" t="s">
        <v>289</v>
      </c>
      <c r="C130" s="16" t="s">
        <v>208</v>
      </c>
      <c r="D130" s="15">
        <v>1</v>
      </c>
      <c r="E130" s="15" t="s">
        <v>7</v>
      </c>
      <c r="F130" s="15" t="s">
        <v>406</v>
      </c>
      <c r="G130" s="15" t="s">
        <v>407</v>
      </c>
      <c r="H130" s="56">
        <v>0.81936463884979494</v>
      </c>
    </row>
    <row r="131" spans="2:8" x14ac:dyDescent="0.3">
      <c r="B131" s="16" t="s">
        <v>289</v>
      </c>
      <c r="C131" s="16" t="s">
        <v>208</v>
      </c>
      <c r="D131" s="15">
        <v>4</v>
      </c>
      <c r="E131" s="15" t="s">
        <v>11</v>
      </c>
      <c r="F131" s="15" t="s">
        <v>408</v>
      </c>
      <c r="G131" s="15" t="s">
        <v>409</v>
      </c>
      <c r="H131" s="56">
        <v>1765.8769132761404</v>
      </c>
    </row>
    <row r="132" spans="2:8" x14ac:dyDescent="0.3">
      <c r="B132" s="16" t="s">
        <v>289</v>
      </c>
      <c r="C132" s="16" t="s">
        <v>208</v>
      </c>
      <c r="D132" s="15">
        <v>10</v>
      </c>
      <c r="E132" s="15" t="s">
        <v>15</v>
      </c>
      <c r="F132" s="15" t="s">
        <v>408</v>
      </c>
      <c r="G132" s="15" t="s">
        <v>410</v>
      </c>
      <c r="H132" s="56">
        <v>1532.4453489126199</v>
      </c>
    </row>
    <row r="133" spans="2:8" x14ac:dyDescent="0.3">
      <c r="B133" s="16" t="s">
        <v>289</v>
      </c>
      <c r="C133" s="16" t="s">
        <v>208</v>
      </c>
      <c r="D133" s="15">
        <v>17</v>
      </c>
      <c r="E133" s="15" t="s">
        <v>19</v>
      </c>
      <c r="F133" s="15" t="s">
        <v>408</v>
      </c>
      <c r="G133" s="15" t="s">
        <v>411</v>
      </c>
      <c r="H133" s="56">
        <v>1765.8769132761404</v>
      </c>
    </row>
    <row r="134" spans="2:8" x14ac:dyDescent="0.3">
      <c r="B134" s="16" t="s">
        <v>289</v>
      </c>
      <c r="C134" s="16" t="s">
        <v>208</v>
      </c>
      <c r="D134" s="15">
        <v>20</v>
      </c>
      <c r="E134" s="15" t="s">
        <v>23</v>
      </c>
      <c r="F134" s="15" t="s">
        <v>408</v>
      </c>
      <c r="G134" s="15" t="s">
        <v>412</v>
      </c>
      <c r="H134" s="56">
        <v>1765.8769132761404</v>
      </c>
    </row>
    <row r="135" spans="2:8" x14ac:dyDescent="0.3">
      <c r="B135" s="16" t="s">
        <v>289</v>
      </c>
      <c r="C135" s="16" t="s">
        <v>208</v>
      </c>
      <c r="D135" s="15">
        <v>22</v>
      </c>
      <c r="E135" s="15" t="s">
        <v>27</v>
      </c>
      <c r="F135" s="15" t="s">
        <v>408</v>
      </c>
      <c r="G135" s="15" t="s">
        <v>413</v>
      </c>
      <c r="H135" s="56">
        <v>1765.8769132761404</v>
      </c>
    </row>
    <row r="136" spans="2:8" x14ac:dyDescent="0.3">
      <c r="B136" s="16" t="s">
        <v>289</v>
      </c>
      <c r="C136" s="16" t="s">
        <v>208</v>
      </c>
      <c r="D136" s="19">
        <v>31</v>
      </c>
      <c r="E136" s="19" t="s">
        <v>31</v>
      </c>
      <c r="F136" s="19" t="s">
        <v>408</v>
      </c>
      <c r="G136" s="19" t="s">
        <v>414</v>
      </c>
      <c r="H136" s="57">
        <v>1697.9585704578276</v>
      </c>
    </row>
    <row r="137" spans="2:8" x14ac:dyDescent="0.3">
      <c r="B137" s="16" t="s">
        <v>290</v>
      </c>
      <c r="C137" s="16" t="s">
        <v>211</v>
      </c>
      <c r="D137" s="15">
        <v>1</v>
      </c>
      <c r="E137" s="15" t="s">
        <v>7</v>
      </c>
      <c r="F137" s="15" t="s">
        <v>406</v>
      </c>
      <c r="G137" s="15" t="s">
        <v>407</v>
      </c>
      <c r="H137" s="56">
        <v>0.81936463884979494</v>
      </c>
    </row>
    <row r="138" spans="2:8" x14ac:dyDescent="0.3">
      <c r="B138" s="16" t="s">
        <v>290</v>
      </c>
      <c r="C138" s="16" t="s">
        <v>211</v>
      </c>
      <c r="D138" s="15">
        <v>4</v>
      </c>
      <c r="E138" s="15" t="s">
        <v>11</v>
      </c>
      <c r="F138" s="15" t="s">
        <v>408</v>
      </c>
      <c r="G138" s="15" t="s">
        <v>409</v>
      </c>
      <c r="H138" s="56">
        <v>1582.512953367876</v>
      </c>
    </row>
    <row r="139" spans="2:8" x14ac:dyDescent="0.3">
      <c r="B139" s="16" t="s">
        <v>290</v>
      </c>
      <c r="C139" s="16" t="s">
        <v>211</v>
      </c>
      <c r="D139" s="15">
        <v>10</v>
      </c>
      <c r="E139" s="15" t="s">
        <v>15</v>
      </c>
      <c r="F139" s="15" t="s">
        <v>408</v>
      </c>
      <c r="G139" s="15" t="s">
        <v>410</v>
      </c>
      <c r="H139" s="56">
        <v>1641.3140532369141</v>
      </c>
    </row>
    <row r="140" spans="2:8" x14ac:dyDescent="0.3">
      <c r="B140" s="16" t="s">
        <v>290</v>
      </c>
      <c r="C140" s="16" t="s">
        <v>211</v>
      </c>
      <c r="D140" s="15">
        <v>17</v>
      </c>
      <c r="E140" s="15" t="s">
        <v>19</v>
      </c>
      <c r="F140" s="15" t="s">
        <v>408</v>
      </c>
      <c r="G140" s="15" t="s">
        <v>411</v>
      </c>
      <c r="H140" s="56">
        <v>1115.541917947847</v>
      </c>
    </row>
    <row r="141" spans="2:8" x14ac:dyDescent="0.3">
      <c r="B141" s="16" t="s">
        <v>290</v>
      </c>
      <c r="C141" s="16" t="s">
        <v>211</v>
      </c>
      <c r="D141" s="15">
        <v>20</v>
      </c>
      <c r="E141" s="15" t="s">
        <v>23</v>
      </c>
      <c r="F141" s="15" t="s">
        <v>408</v>
      </c>
      <c r="G141" s="15" t="s">
        <v>412</v>
      </c>
      <c r="H141" s="56">
        <v>1115.541917947847</v>
      </c>
    </row>
    <row r="142" spans="2:8" x14ac:dyDescent="0.3">
      <c r="B142" s="16" t="s">
        <v>290</v>
      </c>
      <c r="C142" s="16" t="s">
        <v>211</v>
      </c>
      <c r="D142" s="15">
        <v>22</v>
      </c>
      <c r="E142" s="15" t="s">
        <v>27</v>
      </c>
      <c r="F142" s="15" t="s">
        <v>408</v>
      </c>
      <c r="G142" s="15" t="s">
        <v>413</v>
      </c>
      <c r="H142" s="56">
        <v>1193.370423851185</v>
      </c>
    </row>
    <row r="143" spans="2:8" x14ac:dyDescent="0.3">
      <c r="B143" s="16" t="s">
        <v>290</v>
      </c>
      <c r="C143" s="16" t="s">
        <v>211</v>
      </c>
      <c r="D143" s="19">
        <v>31</v>
      </c>
      <c r="E143" s="19" t="s">
        <v>31</v>
      </c>
      <c r="F143" s="19" t="s">
        <v>408</v>
      </c>
      <c r="G143" s="19" t="s">
        <v>414</v>
      </c>
      <c r="H143" s="57">
        <v>1479.1943522322586</v>
      </c>
    </row>
    <row r="144" spans="2:8" x14ac:dyDescent="0.3">
      <c r="B144" s="16" t="s">
        <v>290</v>
      </c>
      <c r="C144" s="16" t="s">
        <v>212</v>
      </c>
      <c r="D144" s="15">
        <v>1</v>
      </c>
      <c r="E144" s="15" t="s">
        <v>7</v>
      </c>
      <c r="F144" s="15" t="s">
        <v>406</v>
      </c>
      <c r="G144" s="15" t="s">
        <v>407</v>
      </c>
      <c r="H144" s="56">
        <v>0.81936463884979494</v>
      </c>
    </row>
    <row r="145" spans="2:8" x14ac:dyDescent="0.3">
      <c r="B145" s="16" t="s">
        <v>290</v>
      </c>
      <c r="C145" s="16" t="s">
        <v>212</v>
      </c>
      <c r="D145" s="15">
        <v>4</v>
      </c>
      <c r="E145" s="15" t="s">
        <v>11</v>
      </c>
      <c r="F145" s="15" t="s">
        <v>408</v>
      </c>
      <c r="G145" s="15" t="s">
        <v>409</v>
      </c>
      <c r="H145" s="56">
        <v>1782.3419660805798</v>
      </c>
    </row>
    <row r="146" spans="2:8" x14ac:dyDescent="0.3">
      <c r="B146" s="16" t="s">
        <v>290</v>
      </c>
      <c r="C146" s="16" t="s">
        <v>212</v>
      </c>
      <c r="D146" s="15">
        <v>10</v>
      </c>
      <c r="E146" s="15" t="s">
        <v>15</v>
      </c>
      <c r="F146" s="15" t="s">
        <v>408</v>
      </c>
      <c r="G146" s="15" t="s">
        <v>410</v>
      </c>
      <c r="H146" s="56">
        <v>1641.3140532369141</v>
      </c>
    </row>
    <row r="147" spans="2:8" x14ac:dyDescent="0.3">
      <c r="B147" s="16" t="s">
        <v>290</v>
      </c>
      <c r="C147" s="16" t="s">
        <v>212</v>
      </c>
      <c r="D147" s="15">
        <v>17</v>
      </c>
      <c r="E147" s="15" t="s">
        <v>19</v>
      </c>
      <c r="F147" s="15" t="s">
        <v>408</v>
      </c>
      <c r="G147" s="15" t="s">
        <v>411</v>
      </c>
      <c r="H147" s="56">
        <v>1782.3419660805798</v>
      </c>
    </row>
    <row r="148" spans="2:8" x14ac:dyDescent="0.3">
      <c r="B148" s="16" t="s">
        <v>290</v>
      </c>
      <c r="C148" s="16" t="s">
        <v>212</v>
      </c>
      <c r="D148" s="15">
        <v>20</v>
      </c>
      <c r="E148" s="15" t="s">
        <v>23</v>
      </c>
      <c r="F148" s="15" t="s">
        <v>408</v>
      </c>
      <c r="G148" s="15" t="s">
        <v>412</v>
      </c>
      <c r="H148" s="56">
        <v>1782.3419660805798</v>
      </c>
    </row>
    <row r="149" spans="2:8" x14ac:dyDescent="0.3">
      <c r="B149" s="16" t="s">
        <v>290</v>
      </c>
      <c r="C149" s="16" t="s">
        <v>212</v>
      </c>
      <c r="D149" s="15">
        <v>22</v>
      </c>
      <c r="E149" s="15" t="s">
        <v>27</v>
      </c>
      <c r="F149" s="15" t="s">
        <v>408</v>
      </c>
      <c r="G149" s="15" t="s">
        <v>413</v>
      </c>
      <c r="H149" s="56">
        <v>1782.3419660805798</v>
      </c>
    </row>
    <row r="150" spans="2:8" x14ac:dyDescent="0.3">
      <c r="B150" s="16" t="s">
        <v>290</v>
      </c>
      <c r="C150" s="16" t="s">
        <v>212</v>
      </c>
      <c r="D150" s="19">
        <v>31</v>
      </c>
      <c r="E150" s="19" t="s">
        <v>31</v>
      </c>
      <c r="F150" s="19" t="s">
        <v>408</v>
      </c>
      <c r="G150" s="19" t="s">
        <v>414</v>
      </c>
      <c r="H150" s="57">
        <v>1756.6153210736431</v>
      </c>
    </row>
    <row r="151" spans="2:8" x14ac:dyDescent="0.3">
      <c r="B151" s="16" t="s">
        <v>290</v>
      </c>
      <c r="C151" s="16" t="s">
        <v>213</v>
      </c>
      <c r="D151" s="15">
        <v>1</v>
      </c>
      <c r="E151" s="15" t="s">
        <v>7</v>
      </c>
      <c r="F151" s="15" t="s">
        <v>406</v>
      </c>
      <c r="G151" s="15" t="s">
        <v>407</v>
      </c>
      <c r="H151" s="56">
        <v>0.81936463884979494</v>
      </c>
    </row>
    <row r="152" spans="2:8" x14ac:dyDescent="0.3">
      <c r="B152" s="16" t="s">
        <v>290</v>
      </c>
      <c r="C152" s="16" t="s">
        <v>213</v>
      </c>
      <c r="D152" s="15">
        <v>4</v>
      </c>
      <c r="E152" s="15" t="s">
        <v>11</v>
      </c>
      <c r="F152" s="15" t="s">
        <v>408</v>
      </c>
      <c r="G152" s="15" t="s">
        <v>409</v>
      </c>
      <c r="H152" s="56">
        <v>1017.6857143357938</v>
      </c>
    </row>
    <row r="153" spans="2:8" x14ac:dyDescent="0.3">
      <c r="B153" s="16" t="s">
        <v>290</v>
      </c>
      <c r="C153" s="16" t="s">
        <v>213</v>
      </c>
      <c r="D153" s="15">
        <v>10</v>
      </c>
      <c r="E153" s="15" t="s">
        <v>15</v>
      </c>
      <c r="F153" s="15" t="s">
        <v>408</v>
      </c>
      <c r="G153" s="15" t="s">
        <v>410</v>
      </c>
      <c r="H153" s="56">
        <v>1641.3140532369141</v>
      </c>
    </row>
    <row r="154" spans="2:8" x14ac:dyDescent="0.3">
      <c r="B154" s="16" t="s">
        <v>290</v>
      </c>
      <c r="C154" s="16" t="s">
        <v>213</v>
      </c>
      <c r="D154" s="15">
        <v>17</v>
      </c>
      <c r="E154" s="15" t="s">
        <v>19</v>
      </c>
      <c r="F154" s="15" t="s">
        <v>408</v>
      </c>
      <c r="G154" s="15" t="s">
        <v>411</v>
      </c>
      <c r="H154" s="56">
        <v>923.01727579292924</v>
      </c>
    </row>
    <row r="155" spans="2:8" x14ac:dyDescent="0.3">
      <c r="B155" s="16" t="s">
        <v>290</v>
      </c>
      <c r="C155" s="16" t="s">
        <v>213</v>
      </c>
      <c r="D155" s="15">
        <v>20</v>
      </c>
      <c r="E155" s="15" t="s">
        <v>23</v>
      </c>
      <c r="F155" s="15" t="s">
        <v>408</v>
      </c>
      <c r="G155" s="15" t="s">
        <v>412</v>
      </c>
      <c r="H155" s="56">
        <v>852.01594688578098</v>
      </c>
    </row>
    <row r="156" spans="2:8" x14ac:dyDescent="0.3">
      <c r="B156" s="16" t="s">
        <v>290</v>
      </c>
      <c r="C156" s="16" t="s">
        <v>213</v>
      </c>
      <c r="D156" s="15">
        <v>22</v>
      </c>
      <c r="E156" s="15" t="s">
        <v>27</v>
      </c>
      <c r="F156" s="15" t="s">
        <v>408</v>
      </c>
      <c r="G156" s="15" t="s">
        <v>413</v>
      </c>
      <c r="H156" s="56">
        <v>1443.6936877786841</v>
      </c>
    </row>
    <row r="157" spans="2:8" x14ac:dyDescent="0.3">
      <c r="B157" s="16" t="s">
        <v>290</v>
      </c>
      <c r="C157" s="16" t="s">
        <v>213</v>
      </c>
      <c r="D157" s="19">
        <v>31</v>
      </c>
      <c r="E157" s="19" t="s">
        <v>31</v>
      </c>
      <c r="F157" s="19" t="s">
        <v>408</v>
      </c>
      <c r="G157" s="19" t="s">
        <v>414</v>
      </c>
      <c r="H157" s="57">
        <v>1479.1943522322586</v>
      </c>
    </row>
    <row r="158" spans="2:8" x14ac:dyDescent="0.3">
      <c r="B158" s="16" t="s">
        <v>290</v>
      </c>
      <c r="C158" s="16" t="s">
        <v>214</v>
      </c>
      <c r="D158" s="15">
        <v>1</v>
      </c>
      <c r="E158" s="15" t="s">
        <v>7</v>
      </c>
      <c r="F158" s="15" t="s">
        <v>406</v>
      </c>
      <c r="G158" s="15" t="s">
        <v>407</v>
      </c>
      <c r="H158" s="56">
        <v>0.81936463884979494</v>
      </c>
    </row>
    <row r="159" spans="2:8" x14ac:dyDescent="0.3">
      <c r="B159" s="16" t="s">
        <v>290</v>
      </c>
      <c r="C159" s="16" t="s">
        <v>214</v>
      </c>
      <c r="D159" s="15">
        <v>4</v>
      </c>
      <c r="E159" s="15" t="s">
        <v>11</v>
      </c>
      <c r="F159" s="15" t="s">
        <v>408</v>
      </c>
      <c r="G159" s="15" t="s">
        <v>409</v>
      </c>
      <c r="H159" s="56">
        <v>1245.2560944534102</v>
      </c>
    </row>
    <row r="160" spans="2:8" x14ac:dyDescent="0.3">
      <c r="B160" s="16" t="s">
        <v>290</v>
      </c>
      <c r="C160" s="16" t="s">
        <v>214</v>
      </c>
      <c r="D160" s="15">
        <v>10</v>
      </c>
      <c r="E160" s="15" t="s">
        <v>15</v>
      </c>
      <c r="F160" s="15" t="s">
        <v>408</v>
      </c>
      <c r="G160" s="15" t="s">
        <v>410</v>
      </c>
      <c r="H160" s="56">
        <v>1641.3140532369141</v>
      </c>
    </row>
    <row r="161" spans="2:8" x14ac:dyDescent="0.3">
      <c r="B161" s="16" t="s">
        <v>290</v>
      </c>
      <c r="C161" s="16" t="s">
        <v>214</v>
      </c>
      <c r="D161" s="15">
        <v>17</v>
      </c>
      <c r="E161" s="15" t="s">
        <v>19</v>
      </c>
      <c r="F161" s="15" t="s">
        <v>408</v>
      </c>
      <c r="G161" s="15" t="s">
        <v>411</v>
      </c>
      <c r="H161" s="56">
        <v>1037.7134120445089</v>
      </c>
    </row>
    <row r="162" spans="2:8" x14ac:dyDescent="0.3">
      <c r="B162" s="16" t="s">
        <v>290</v>
      </c>
      <c r="C162" s="16" t="s">
        <v>214</v>
      </c>
      <c r="D162" s="15">
        <v>20</v>
      </c>
      <c r="E162" s="15" t="s">
        <v>23</v>
      </c>
      <c r="F162" s="15" t="s">
        <v>408</v>
      </c>
      <c r="G162" s="15" t="s">
        <v>412</v>
      </c>
      <c r="H162" s="56">
        <v>1037.7134120445089</v>
      </c>
    </row>
    <row r="163" spans="2:8" x14ac:dyDescent="0.3">
      <c r="B163" s="16" t="s">
        <v>290</v>
      </c>
      <c r="C163" s="16" t="s">
        <v>214</v>
      </c>
      <c r="D163" s="15">
        <v>22</v>
      </c>
      <c r="E163" s="15" t="s">
        <v>27</v>
      </c>
      <c r="F163" s="15" t="s">
        <v>408</v>
      </c>
      <c r="G163" s="15" t="s">
        <v>413</v>
      </c>
      <c r="H163" s="56">
        <v>1141.4847532489594</v>
      </c>
    </row>
    <row r="164" spans="2:8" x14ac:dyDescent="0.3">
      <c r="B164" s="16" t="s">
        <v>290</v>
      </c>
      <c r="C164" s="16" t="s">
        <v>214</v>
      </c>
      <c r="D164" s="19">
        <v>31</v>
      </c>
      <c r="E164" s="19" t="s">
        <v>31</v>
      </c>
      <c r="F164" s="19" t="s">
        <v>408</v>
      </c>
      <c r="G164" s="19" t="s">
        <v>414</v>
      </c>
      <c r="H164" s="57">
        <v>1479.1943522322586</v>
      </c>
    </row>
    <row r="165" spans="2:8" x14ac:dyDescent="0.3">
      <c r="B165" s="16" t="s">
        <v>290</v>
      </c>
      <c r="C165" s="16" t="s">
        <v>215</v>
      </c>
      <c r="D165" s="15">
        <v>1</v>
      </c>
      <c r="E165" s="15" t="s">
        <v>7</v>
      </c>
      <c r="F165" s="15" t="s">
        <v>406</v>
      </c>
      <c r="G165" s="15" t="s">
        <v>407</v>
      </c>
      <c r="H165" s="56">
        <v>0.81936463884979494</v>
      </c>
    </row>
    <row r="166" spans="2:8" x14ac:dyDescent="0.3">
      <c r="B166" s="16" t="s">
        <v>290</v>
      </c>
      <c r="C166" s="16" t="s">
        <v>215</v>
      </c>
      <c r="D166" s="15">
        <v>4</v>
      </c>
      <c r="E166" s="15" t="s">
        <v>11</v>
      </c>
      <c r="F166" s="15" t="s">
        <v>408</v>
      </c>
      <c r="G166" s="15" t="s">
        <v>409</v>
      </c>
      <c r="H166" s="56">
        <v>1017.6857143357938</v>
      </c>
    </row>
    <row r="167" spans="2:8" x14ac:dyDescent="0.3">
      <c r="B167" s="16" t="s">
        <v>290</v>
      </c>
      <c r="C167" s="16" t="s">
        <v>215</v>
      </c>
      <c r="D167" s="15">
        <v>10</v>
      </c>
      <c r="E167" s="15" t="s">
        <v>15</v>
      </c>
      <c r="F167" s="15" t="s">
        <v>408</v>
      </c>
      <c r="G167" s="15" t="s">
        <v>410</v>
      </c>
      <c r="H167" s="56">
        <v>1641.3140532369141</v>
      </c>
    </row>
    <row r="168" spans="2:8" x14ac:dyDescent="0.3">
      <c r="B168" s="16" t="s">
        <v>290</v>
      </c>
      <c r="C168" s="16" t="s">
        <v>215</v>
      </c>
      <c r="D168" s="15">
        <v>17</v>
      </c>
      <c r="E168" s="15" t="s">
        <v>19</v>
      </c>
      <c r="F168" s="15" t="s">
        <v>408</v>
      </c>
      <c r="G168" s="15" t="s">
        <v>411</v>
      </c>
      <c r="H168" s="56">
        <v>923.01727579292924</v>
      </c>
    </row>
    <row r="169" spans="2:8" x14ac:dyDescent="0.3">
      <c r="B169" s="16" t="s">
        <v>290</v>
      </c>
      <c r="C169" s="16" t="s">
        <v>215</v>
      </c>
      <c r="D169" s="15">
        <v>20</v>
      </c>
      <c r="E169" s="15" t="s">
        <v>23</v>
      </c>
      <c r="F169" s="15" t="s">
        <v>408</v>
      </c>
      <c r="G169" s="15" t="s">
        <v>412</v>
      </c>
      <c r="H169" s="56">
        <v>852.01594688578098</v>
      </c>
    </row>
    <row r="170" spans="2:8" x14ac:dyDescent="0.3">
      <c r="B170" s="16" t="s">
        <v>290</v>
      </c>
      <c r="C170" s="16" t="s">
        <v>215</v>
      </c>
      <c r="D170" s="15">
        <v>22</v>
      </c>
      <c r="E170" s="15" t="s">
        <v>27</v>
      </c>
      <c r="F170" s="15" t="s">
        <v>408</v>
      </c>
      <c r="G170" s="15" t="s">
        <v>413</v>
      </c>
      <c r="H170" s="56">
        <v>1443.6936877786841</v>
      </c>
    </row>
    <row r="171" spans="2:8" x14ac:dyDescent="0.3">
      <c r="B171" s="16" t="s">
        <v>290</v>
      </c>
      <c r="C171" s="16" t="s">
        <v>215</v>
      </c>
      <c r="D171" s="19">
        <v>31</v>
      </c>
      <c r="E171" s="19" t="s">
        <v>31</v>
      </c>
      <c r="F171" s="19" t="s">
        <v>408</v>
      </c>
      <c r="G171" s="19" t="s">
        <v>414</v>
      </c>
      <c r="H171" s="57">
        <v>1479.1943522322586</v>
      </c>
    </row>
    <row r="172" spans="2:8" x14ac:dyDescent="0.3">
      <c r="B172" s="16" t="s">
        <v>290</v>
      </c>
      <c r="C172" s="16" t="s">
        <v>216</v>
      </c>
      <c r="D172" s="15">
        <v>1</v>
      </c>
      <c r="E172" s="15" t="s">
        <v>7</v>
      </c>
      <c r="F172" s="15" t="s">
        <v>406</v>
      </c>
      <c r="G172" s="15" t="s">
        <v>407</v>
      </c>
      <c r="H172" s="56">
        <v>0.81936463884979494</v>
      </c>
    </row>
    <row r="173" spans="2:8" x14ac:dyDescent="0.3">
      <c r="B173" s="16" t="s">
        <v>290</v>
      </c>
      <c r="C173" s="16" t="s">
        <v>216</v>
      </c>
      <c r="D173" s="15">
        <v>4</v>
      </c>
      <c r="E173" s="15" t="s">
        <v>11</v>
      </c>
      <c r="F173" s="15" t="s">
        <v>408</v>
      </c>
      <c r="G173" s="15" t="s">
        <v>409</v>
      </c>
      <c r="H173" s="56">
        <v>1782.3419660805798</v>
      </c>
    </row>
    <row r="174" spans="2:8" x14ac:dyDescent="0.3">
      <c r="B174" s="16" t="s">
        <v>290</v>
      </c>
      <c r="C174" s="16" t="s">
        <v>216</v>
      </c>
      <c r="D174" s="15">
        <v>10</v>
      </c>
      <c r="E174" s="15" t="s">
        <v>15</v>
      </c>
      <c r="F174" s="15" t="s">
        <v>408</v>
      </c>
      <c r="G174" s="15" t="s">
        <v>410</v>
      </c>
      <c r="H174" s="56">
        <v>1641.3140532369141</v>
      </c>
    </row>
    <row r="175" spans="2:8" x14ac:dyDescent="0.3">
      <c r="B175" s="16" t="s">
        <v>290</v>
      </c>
      <c r="C175" s="16" t="s">
        <v>216</v>
      </c>
      <c r="D175" s="15">
        <v>17</v>
      </c>
      <c r="E175" s="15" t="s">
        <v>19</v>
      </c>
      <c r="F175" s="15" t="s">
        <v>408</v>
      </c>
      <c r="G175" s="15" t="s">
        <v>411</v>
      </c>
      <c r="H175" s="56">
        <v>1782.3419660805798</v>
      </c>
    </row>
    <row r="176" spans="2:8" x14ac:dyDescent="0.3">
      <c r="B176" s="16" t="s">
        <v>290</v>
      </c>
      <c r="C176" s="16" t="s">
        <v>216</v>
      </c>
      <c r="D176" s="15">
        <v>20</v>
      </c>
      <c r="E176" s="15" t="s">
        <v>23</v>
      </c>
      <c r="F176" s="15" t="s">
        <v>408</v>
      </c>
      <c r="G176" s="15" t="s">
        <v>412</v>
      </c>
      <c r="H176" s="56">
        <v>1782.3419660805798</v>
      </c>
    </row>
    <row r="177" spans="2:8" x14ac:dyDescent="0.3">
      <c r="B177" s="16" t="s">
        <v>290</v>
      </c>
      <c r="C177" s="16" t="s">
        <v>216</v>
      </c>
      <c r="D177" s="15">
        <v>22</v>
      </c>
      <c r="E177" s="15" t="s">
        <v>27</v>
      </c>
      <c r="F177" s="15" t="s">
        <v>408</v>
      </c>
      <c r="G177" s="15" t="s">
        <v>413</v>
      </c>
      <c r="H177" s="56">
        <v>1782.3419660805798</v>
      </c>
    </row>
    <row r="178" spans="2:8" x14ac:dyDescent="0.3">
      <c r="B178" s="16" t="s">
        <v>290</v>
      </c>
      <c r="C178" s="16" t="s">
        <v>216</v>
      </c>
      <c r="D178" s="19">
        <v>31</v>
      </c>
      <c r="E178" s="19" t="s">
        <v>31</v>
      </c>
      <c r="F178" s="19" t="s">
        <v>408</v>
      </c>
      <c r="G178" s="19" t="s">
        <v>414</v>
      </c>
      <c r="H178" s="57">
        <v>1756.6153210736431</v>
      </c>
    </row>
    <row r="179" spans="2:8" x14ac:dyDescent="0.3">
      <c r="B179" s="16" t="s">
        <v>291</v>
      </c>
      <c r="C179" s="16" t="s">
        <v>217</v>
      </c>
      <c r="D179" s="15">
        <v>1</v>
      </c>
      <c r="E179" s="15" t="s">
        <v>7</v>
      </c>
      <c r="F179" s="15" t="s">
        <v>406</v>
      </c>
      <c r="G179" s="15" t="s">
        <v>407</v>
      </c>
      <c r="H179" s="56">
        <v>0.81936463884979494</v>
      </c>
    </row>
    <row r="180" spans="2:8" x14ac:dyDescent="0.3">
      <c r="B180" s="16" t="s">
        <v>291</v>
      </c>
      <c r="C180" s="16" t="s">
        <v>217</v>
      </c>
      <c r="D180" s="15">
        <v>4</v>
      </c>
      <c r="E180" s="15" t="s">
        <v>11</v>
      </c>
      <c r="F180" s="15" t="s">
        <v>408</v>
      </c>
      <c r="G180" s="15" t="s">
        <v>409</v>
      </c>
      <c r="H180" s="56">
        <v>1205.4429312226175</v>
      </c>
    </row>
    <row r="181" spans="2:8" x14ac:dyDescent="0.3">
      <c r="B181" s="16" t="s">
        <v>291</v>
      </c>
      <c r="C181" s="16" t="s">
        <v>217</v>
      </c>
      <c r="D181" s="15">
        <v>10</v>
      </c>
      <c r="E181" s="15" t="s">
        <v>15</v>
      </c>
      <c r="F181" s="15" t="s">
        <v>408</v>
      </c>
      <c r="G181" s="15" t="s">
        <v>410</v>
      </c>
      <c r="H181" s="56">
        <v>1709.9486711804905</v>
      </c>
    </row>
    <row r="182" spans="2:8" x14ac:dyDescent="0.3">
      <c r="B182" s="16" t="s">
        <v>291</v>
      </c>
      <c r="C182" s="16" t="s">
        <v>217</v>
      </c>
      <c r="D182" s="15">
        <v>17</v>
      </c>
      <c r="E182" s="15" t="s">
        <v>19</v>
      </c>
      <c r="F182" s="15" t="s">
        <v>408</v>
      </c>
      <c r="G182" s="15" t="s">
        <v>411</v>
      </c>
      <c r="H182" s="56">
        <v>1488.579497829576</v>
      </c>
    </row>
    <row r="183" spans="2:8" x14ac:dyDescent="0.3">
      <c r="B183" s="16" t="s">
        <v>291</v>
      </c>
      <c r="C183" s="16" t="s">
        <v>217</v>
      </c>
      <c r="D183" s="15">
        <v>20</v>
      </c>
      <c r="E183" s="15" t="s">
        <v>23</v>
      </c>
      <c r="F183" s="15" t="s">
        <v>408</v>
      </c>
      <c r="G183" s="15" t="s">
        <v>412</v>
      </c>
      <c r="H183" s="56">
        <v>1488.579497829576</v>
      </c>
    </row>
    <row r="184" spans="2:8" x14ac:dyDescent="0.3">
      <c r="B184" s="16" t="s">
        <v>291</v>
      </c>
      <c r="C184" s="16" t="s">
        <v>217</v>
      </c>
      <c r="D184" s="15">
        <v>22</v>
      </c>
      <c r="E184" s="15" t="s">
        <v>27</v>
      </c>
      <c r="F184" s="15" t="s">
        <v>408</v>
      </c>
      <c r="G184" s="15" t="s">
        <v>413</v>
      </c>
      <c r="H184" s="56">
        <v>1488.579497829576</v>
      </c>
    </row>
    <row r="185" spans="2:8" x14ac:dyDescent="0.3">
      <c r="B185" s="16" t="s">
        <v>291</v>
      </c>
      <c r="C185" s="16" t="s">
        <v>217</v>
      </c>
      <c r="D185" s="19">
        <v>31</v>
      </c>
      <c r="E185" s="19" t="s">
        <v>31</v>
      </c>
      <c r="F185" s="19" t="s">
        <v>408</v>
      </c>
      <c r="G185" s="19" t="s">
        <v>414</v>
      </c>
      <c r="H185" s="57">
        <v>1090.4558748691741</v>
      </c>
    </row>
    <row r="186" spans="2:8" x14ac:dyDescent="0.3">
      <c r="B186" s="16" t="s">
        <v>291</v>
      </c>
      <c r="C186" s="16" t="s">
        <v>218</v>
      </c>
      <c r="D186" s="15">
        <v>1</v>
      </c>
      <c r="E186" s="15" t="s">
        <v>7</v>
      </c>
      <c r="F186" s="15" t="s">
        <v>406</v>
      </c>
      <c r="G186" s="15" t="s">
        <v>407</v>
      </c>
      <c r="H186" s="56">
        <v>0.81936463884979494</v>
      </c>
    </row>
    <row r="187" spans="2:8" x14ac:dyDescent="0.3">
      <c r="B187" s="16" t="s">
        <v>291</v>
      </c>
      <c r="C187" s="16" t="s">
        <v>218</v>
      </c>
      <c r="D187" s="15">
        <v>4</v>
      </c>
      <c r="E187" s="15" t="s">
        <v>11</v>
      </c>
      <c r="F187" s="15" t="s">
        <v>408</v>
      </c>
      <c r="G187" s="15" t="s">
        <v>409</v>
      </c>
      <c r="H187" s="56">
        <v>2698.0548713157227</v>
      </c>
    </row>
    <row r="188" spans="2:8" x14ac:dyDescent="0.3">
      <c r="B188" s="16" t="s">
        <v>291</v>
      </c>
      <c r="C188" s="16" t="s">
        <v>218</v>
      </c>
      <c r="D188" s="15">
        <v>10</v>
      </c>
      <c r="E188" s="15" t="s">
        <v>15</v>
      </c>
      <c r="F188" s="15" t="s">
        <v>408</v>
      </c>
      <c r="G188" s="15" t="s">
        <v>410</v>
      </c>
      <c r="H188" s="56">
        <v>3735.7682833602307</v>
      </c>
    </row>
    <row r="189" spans="2:8" x14ac:dyDescent="0.3">
      <c r="B189" s="16" t="s">
        <v>291</v>
      </c>
      <c r="C189" s="16" t="s">
        <v>218</v>
      </c>
      <c r="D189" s="15">
        <v>17</v>
      </c>
      <c r="E189" s="15" t="s">
        <v>19</v>
      </c>
      <c r="F189" s="15" t="s">
        <v>408</v>
      </c>
      <c r="G189" s="15" t="s">
        <v>411</v>
      </c>
      <c r="H189" s="56">
        <v>2698.0548713157227</v>
      </c>
    </row>
    <row r="190" spans="2:8" x14ac:dyDescent="0.3">
      <c r="B190" s="16" t="s">
        <v>291</v>
      </c>
      <c r="C190" s="16" t="s">
        <v>218</v>
      </c>
      <c r="D190" s="15">
        <v>20</v>
      </c>
      <c r="E190" s="15" t="s">
        <v>23</v>
      </c>
      <c r="F190" s="15" t="s">
        <v>408</v>
      </c>
      <c r="G190" s="15" t="s">
        <v>412</v>
      </c>
      <c r="H190" s="56">
        <v>2698.0548713157227</v>
      </c>
    </row>
    <row r="191" spans="2:8" x14ac:dyDescent="0.3">
      <c r="B191" s="16" t="s">
        <v>291</v>
      </c>
      <c r="C191" s="16" t="s">
        <v>218</v>
      </c>
      <c r="D191" s="15">
        <v>22</v>
      </c>
      <c r="E191" s="15" t="s">
        <v>27</v>
      </c>
      <c r="F191" s="15" t="s">
        <v>408</v>
      </c>
      <c r="G191" s="15" t="s">
        <v>413</v>
      </c>
      <c r="H191" s="56">
        <v>2698.0548713157227</v>
      </c>
    </row>
    <row r="192" spans="2:8" x14ac:dyDescent="0.3">
      <c r="B192" s="16" t="s">
        <v>291</v>
      </c>
      <c r="C192" s="16" t="s">
        <v>218</v>
      </c>
      <c r="D192" s="19">
        <v>31</v>
      </c>
      <c r="E192" s="19" t="s">
        <v>31</v>
      </c>
      <c r="F192" s="19" t="s">
        <v>408</v>
      </c>
      <c r="G192" s="19" t="s">
        <v>414</v>
      </c>
      <c r="H192" s="57">
        <v>2698.0548713157227</v>
      </c>
    </row>
    <row r="193" spans="2:8" x14ac:dyDescent="0.3">
      <c r="B193" s="16" t="s">
        <v>291</v>
      </c>
      <c r="C193" s="16" t="s">
        <v>219</v>
      </c>
      <c r="D193" s="15">
        <v>1</v>
      </c>
      <c r="E193" s="15" t="s">
        <v>7</v>
      </c>
      <c r="F193" s="15" t="s">
        <v>406</v>
      </c>
      <c r="G193" s="15" t="s">
        <v>407</v>
      </c>
      <c r="H193" s="56">
        <v>0.81936463884979494</v>
      </c>
    </row>
    <row r="194" spans="2:8" x14ac:dyDescent="0.3">
      <c r="B194" s="16" t="s">
        <v>291</v>
      </c>
      <c r="C194" s="16" t="s">
        <v>219</v>
      </c>
      <c r="D194" s="15">
        <v>4</v>
      </c>
      <c r="E194" s="15" t="s">
        <v>11</v>
      </c>
      <c r="F194" s="15" t="s">
        <v>408</v>
      </c>
      <c r="G194" s="15" t="s">
        <v>409</v>
      </c>
      <c r="H194" s="56">
        <v>1063.2710698782687</v>
      </c>
    </row>
    <row r="195" spans="2:8" x14ac:dyDescent="0.3">
      <c r="B195" s="16" t="s">
        <v>291</v>
      </c>
      <c r="C195" s="16" t="s">
        <v>219</v>
      </c>
      <c r="D195" s="15">
        <v>10</v>
      </c>
      <c r="E195" s="15" t="s">
        <v>15</v>
      </c>
      <c r="F195" s="15" t="s">
        <v>408</v>
      </c>
      <c r="G195" s="15" t="s">
        <v>410</v>
      </c>
      <c r="H195" s="56">
        <v>1063.2710698782687</v>
      </c>
    </row>
    <row r="196" spans="2:8" x14ac:dyDescent="0.3">
      <c r="B196" s="16" t="s">
        <v>291</v>
      </c>
      <c r="C196" s="16" t="s">
        <v>219</v>
      </c>
      <c r="D196" s="15">
        <v>17</v>
      </c>
      <c r="E196" s="15" t="s">
        <v>19</v>
      </c>
      <c r="F196" s="15" t="s">
        <v>408</v>
      </c>
      <c r="G196" s="15" t="s">
        <v>411</v>
      </c>
      <c r="H196" s="56">
        <v>1063.2710698782687</v>
      </c>
    </row>
    <row r="197" spans="2:8" x14ac:dyDescent="0.3">
      <c r="B197" s="16" t="s">
        <v>291</v>
      </c>
      <c r="C197" s="16" t="s">
        <v>219</v>
      </c>
      <c r="D197" s="15">
        <v>20</v>
      </c>
      <c r="E197" s="15" t="s">
        <v>23</v>
      </c>
      <c r="F197" s="15" t="s">
        <v>408</v>
      </c>
      <c r="G197" s="15" t="s">
        <v>412</v>
      </c>
      <c r="H197" s="56">
        <v>1063.2710698782687</v>
      </c>
    </row>
    <row r="198" spans="2:8" x14ac:dyDescent="0.3">
      <c r="B198" s="16" t="s">
        <v>291</v>
      </c>
      <c r="C198" s="16" t="s">
        <v>219</v>
      </c>
      <c r="D198" s="15">
        <v>22</v>
      </c>
      <c r="E198" s="15" t="s">
        <v>27</v>
      </c>
      <c r="F198" s="15" t="s">
        <v>408</v>
      </c>
      <c r="G198" s="15" t="s">
        <v>413</v>
      </c>
      <c r="H198" s="56">
        <v>1063.2710698782687</v>
      </c>
    </row>
    <row r="199" spans="2:8" x14ac:dyDescent="0.3">
      <c r="B199" s="16" t="s">
        <v>291</v>
      </c>
      <c r="C199" s="16" t="s">
        <v>219</v>
      </c>
      <c r="D199" s="19">
        <v>31</v>
      </c>
      <c r="E199" s="19" t="s">
        <v>31</v>
      </c>
      <c r="F199" s="19" t="s">
        <v>408</v>
      </c>
      <c r="G199" s="19" t="s">
        <v>414</v>
      </c>
      <c r="H199" s="57">
        <v>1063.2710698782687</v>
      </c>
    </row>
    <row r="200" spans="2:8" x14ac:dyDescent="0.3">
      <c r="B200" s="16" t="s">
        <v>291</v>
      </c>
      <c r="C200" s="16" t="s">
        <v>220</v>
      </c>
      <c r="D200" s="15">
        <v>1</v>
      </c>
      <c r="E200" s="15" t="s">
        <v>7</v>
      </c>
      <c r="F200" s="15" t="s">
        <v>406</v>
      </c>
      <c r="G200" s="15" t="s">
        <v>407</v>
      </c>
      <c r="H200" s="56">
        <v>1.0632710698782686</v>
      </c>
    </row>
    <row r="201" spans="2:8" x14ac:dyDescent="0.3">
      <c r="B201" s="16" t="s">
        <v>291</v>
      </c>
      <c r="C201" s="16" t="s">
        <v>220</v>
      </c>
      <c r="D201" s="15">
        <v>4</v>
      </c>
      <c r="E201" s="15" t="s">
        <v>11</v>
      </c>
      <c r="F201" s="15" t="s">
        <v>408</v>
      </c>
      <c r="G201" s="15" t="s">
        <v>409</v>
      </c>
      <c r="H201" s="56">
        <v>1556.5701180667631</v>
      </c>
    </row>
    <row r="202" spans="2:8" x14ac:dyDescent="0.3">
      <c r="B202" s="16" t="s">
        <v>291</v>
      </c>
      <c r="C202" s="16" t="s">
        <v>220</v>
      </c>
      <c r="D202" s="15">
        <v>10</v>
      </c>
      <c r="E202" s="15" t="s">
        <v>15</v>
      </c>
      <c r="F202" s="15" t="s">
        <v>408</v>
      </c>
      <c r="G202" s="15" t="s">
        <v>410</v>
      </c>
      <c r="H202" s="56">
        <v>1648.0701583113164</v>
      </c>
    </row>
    <row r="203" spans="2:8" x14ac:dyDescent="0.3">
      <c r="B203" s="16" t="s">
        <v>291</v>
      </c>
      <c r="C203" s="16" t="s">
        <v>220</v>
      </c>
      <c r="D203" s="15">
        <v>17</v>
      </c>
      <c r="E203" s="15" t="s">
        <v>19</v>
      </c>
      <c r="F203" s="15" t="s">
        <v>408</v>
      </c>
      <c r="G203" s="15" t="s">
        <v>411</v>
      </c>
      <c r="H203" s="56">
        <v>1556.5701180667631</v>
      </c>
    </row>
    <row r="204" spans="2:8" x14ac:dyDescent="0.3">
      <c r="B204" s="16" t="s">
        <v>291</v>
      </c>
      <c r="C204" s="16" t="s">
        <v>220</v>
      </c>
      <c r="D204" s="15">
        <v>20</v>
      </c>
      <c r="E204" s="15" t="s">
        <v>23</v>
      </c>
      <c r="F204" s="15" t="s">
        <v>408</v>
      </c>
      <c r="G204" s="15" t="s">
        <v>412</v>
      </c>
      <c r="H204" s="56">
        <v>1556.5701180667631</v>
      </c>
    </row>
    <row r="205" spans="2:8" x14ac:dyDescent="0.3">
      <c r="B205" s="16" t="s">
        <v>291</v>
      </c>
      <c r="C205" s="16" t="s">
        <v>220</v>
      </c>
      <c r="D205" s="15">
        <v>22</v>
      </c>
      <c r="E205" s="15" t="s">
        <v>27</v>
      </c>
      <c r="F205" s="15" t="s">
        <v>408</v>
      </c>
      <c r="G205" s="15" t="s">
        <v>413</v>
      </c>
      <c r="H205" s="56">
        <v>1556.5701180667631</v>
      </c>
    </row>
    <row r="206" spans="2:8" x14ac:dyDescent="0.3">
      <c r="B206" s="16" t="s">
        <v>291</v>
      </c>
      <c r="C206" s="16" t="s">
        <v>220</v>
      </c>
      <c r="D206" s="19">
        <v>31</v>
      </c>
      <c r="E206" s="19" t="s">
        <v>31</v>
      </c>
      <c r="F206" s="19" t="s">
        <v>408</v>
      </c>
      <c r="G206" s="19" t="s">
        <v>414</v>
      </c>
      <c r="H206" s="57">
        <v>1556.5701180667631</v>
      </c>
    </row>
    <row r="207" spans="2:8" x14ac:dyDescent="0.3">
      <c r="B207" s="16" t="s">
        <v>291</v>
      </c>
      <c r="C207" s="16" t="s">
        <v>221</v>
      </c>
      <c r="D207" s="15">
        <v>1</v>
      </c>
      <c r="E207" s="15" t="s">
        <v>7</v>
      </c>
      <c r="F207" s="15" t="s">
        <v>406</v>
      </c>
      <c r="G207" s="15" t="s">
        <v>407</v>
      </c>
      <c r="H207" s="56">
        <v>1.0632710698782686</v>
      </c>
    </row>
    <row r="208" spans="2:8" x14ac:dyDescent="0.3">
      <c r="B208" s="16" t="s">
        <v>291</v>
      </c>
      <c r="C208" s="16" t="s">
        <v>221</v>
      </c>
      <c r="D208" s="15">
        <v>4</v>
      </c>
      <c r="E208" s="15" t="s">
        <v>11</v>
      </c>
      <c r="F208" s="15" t="s">
        <v>408</v>
      </c>
      <c r="G208" s="15" t="s">
        <v>409</v>
      </c>
      <c r="H208" s="56">
        <v>1556.5701180667631</v>
      </c>
    </row>
    <row r="209" spans="2:8" x14ac:dyDescent="0.3">
      <c r="B209" s="16" t="s">
        <v>291</v>
      </c>
      <c r="C209" s="16" t="s">
        <v>221</v>
      </c>
      <c r="D209" s="15">
        <v>10</v>
      </c>
      <c r="E209" s="15" t="s">
        <v>15</v>
      </c>
      <c r="F209" s="15" t="s">
        <v>408</v>
      </c>
      <c r="G209" s="15" t="s">
        <v>410</v>
      </c>
      <c r="H209" s="56">
        <v>1648.0701583113164</v>
      </c>
    </row>
    <row r="210" spans="2:8" x14ac:dyDescent="0.3">
      <c r="B210" s="16" t="s">
        <v>291</v>
      </c>
      <c r="C210" s="16" t="s">
        <v>221</v>
      </c>
      <c r="D210" s="15">
        <v>17</v>
      </c>
      <c r="E210" s="15" t="s">
        <v>19</v>
      </c>
      <c r="F210" s="15" t="s">
        <v>408</v>
      </c>
      <c r="G210" s="15" t="s">
        <v>411</v>
      </c>
      <c r="H210" s="56">
        <v>1556.5701180667631</v>
      </c>
    </row>
    <row r="211" spans="2:8" x14ac:dyDescent="0.3">
      <c r="B211" s="16" t="s">
        <v>291</v>
      </c>
      <c r="C211" s="16" t="s">
        <v>221</v>
      </c>
      <c r="D211" s="15">
        <v>20</v>
      </c>
      <c r="E211" s="15" t="s">
        <v>23</v>
      </c>
      <c r="F211" s="15" t="s">
        <v>408</v>
      </c>
      <c r="G211" s="15" t="s">
        <v>412</v>
      </c>
      <c r="H211" s="56">
        <v>1556.5701180667631</v>
      </c>
    </row>
    <row r="212" spans="2:8" x14ac:dyDescent="0.3">
      <c r="B212" s="16" t="s">
        <v>291</v>
      </c>
      <c r="C212" s="16" t="s">
        <v>221</v>
      </c>
      <c r="D212" s="15">
        <v>22</v>
      </c>
      <c r="E212" s="15" t="s">
        <v>27</v>
      </c>
      <c r="F212" s="15" t="s">
        <v>408</v>
      </c>
      <c r="G212" s="15" t="s">
        <v>413</v>
      </c>
      <c r="H212" s="56">
        <v>1556.5701180667631</v>
      </c>
    </row>
    <row r="213" spans="2:8" x14ac:dyDescent="0.3">
      <c r="B213" s="16" t="s">
        <v>291</v>
      </c>
      <c r="C213" s="16" t="s">
        <v>221</v>
      </c>
      <c r="D213" s="19">
        <v>31</v>
      </c>
      <c r="E213" s="19" t="s">
        <v>31</v>
      </c>
      <c r="F213" s="19" t="s">
        <v>408</v>
      </c>
      <c r="G213" s="19" t="s">
        <v>414</v>
      </c>
      <c r="H213" s="57">
        <v>1556.5701180667631</v>
      </c>
    </row>
    <row r="214" spans="2:8" x14ac:dyDescent="0.3">
      <c r="B214" s="16" t="s">
        <v>291</v>
      </c>
      <c r="C214" s="16" t="s">
        <v>222</v>
      </c>
      <c r="D214" s="15">
        <v>1</v>
      </c>
      <c r="E214" s="15" t="s">
        <v>7</v>
      </c>
      <c r="F214" s="15" t="s">
        <v>406</v>
      </c>
      <c r="G214" s="15" t="s">
        <v>407</v>
      </c>
      <c r="H214" s="56">
        <v>0.81936463884979494</v>
      </c>
    </row>
    <row r="215" spans="2:8" x14ac:dyDescent="0.3">
      <c r="B215" s="16" t="s">
        <v>291</v>
      </c>
      <c r="C215" s="16" t="s">
        <v>222</v>
      </c>
      <c r="D215" s="15">
        <v>4</v>
      </c>
      <c r="E215" s="15" t="s">
        <v>11</v>
      </c>
      <c r="F215" s="15" t="s">
        <v>408</v>
      </c>
      <c r="G215" s="15" t="s">
        <v>409</v>
      </c>
      <c r="H215" s="56">
        <v>1205.4429312226175</v>
      </c>
    </row>
    <row r="216" spans="2:8" x14ac:dyDescent="0.3">
      <c r="B216" s="16" t="s">
        <v>291</v>
      </c>
      <c r="C216" s="16" t="s">
        <v>222</v>
      </c>
      <c r="D216" s="15">
        <v>10</v>
      </c>
      <c r="E216" s="15" t="s">
        <v>15</v>
      </c>
      <c r="F216" s="15" t="s">
        <v>408</v>
      </c>
      <c r="G216" s="15" t="s">
        <v>410</v>
      </c>
      <c r="H216" s="56">
        <v>1709.9486711804905</v>
      </c>
    </row>
    <row r="217" spans="2:8" x14ac:dyDescent="0.3">
      <c r="B217" s="16" t="s">
        <v>291</v>
      </c>
      <c r="C217" s="16" t="s">
        <v>222</v>
      </c>
      <c r="D217" s="15">
        <v>17</v>
      </c>
      <c r="E217" s="15" t="s">
        <v>19</v>
      </c>
      <c r="F217" s="15" t="s">
        <v>408</v>
      </c>
      <c r="G217" s="15" t="s">
        <v>411</v>
      </c>
      <c r="H217" s="56">
        <v>1203.5826709182606</v>
      </c>
    </row>
    <row r="218" spans="2:8" x14ac:dyDescent="0.3">
      <c r="B218" s="16" t="s">
        <v>291</v>
      </c>
      <c r="C218" s="16" t="s">
        <v>222</v>
      </c>
      <c r="D218" s="15">
        <v>20</v>
      </c>
      <c r="E218" s="15" t="s">
        <v>23</v>
      </c>
      <c r="F218" s="15" t="s">
        <v>408</v>
      </c>
      <c r="G218" s="15" t="s">
        <v>412</v>
      </c>
      <c r="H218" s="56">
        <v>1213.2235811186558</v>
      </c>
    </row>
    <row r="219" spans="2:8" x14ac:dyDescent="0.3">
      <c r="B219" s="16" t="s">
        <v>291</v>
      </c>
      <c r="C219" s="16" t="s">
        <v>222</v>
      </c>
      <c r="D219" s="15">
        <v>22</v>
      </c>
      <c r="E219" s="15" t="s">
        <v>27</v>
      </c>
      <c r="F219" s="15" t="s">
        <v>408</v>
      </c>
      <c r="G219" s="15" t="s">
        <v>413</v>
      </c>
      <c r="H219" s="56">
        <v>1211.1833953868122</v>
      </c>
    </row>
    <row r="220" spans="2:8" x14ac:dyDescent="0.3">
      <c r="B220" s="16" t="s">
        <v>291</v>
      </c>
      <c r="C220" s="16" t="s">
        <v>222</v>
      </c>
      <c r="D220" s="19">
        <v>31</v>
      </c>
      <c r="E220" s="19" t="s">
        <v>31</v>
      </c>
      <c r="F220" s="19" t="s">
        <v>408</v>
      </c>
      <c r="G220" s="19" t="s">
        <v>414</v>
      </c>
      <c r="H220" s="57">
        <v>1090.4558748691741</v>
      </c>
    </row>
    <row r="221" spans="2:8" x14ac:dyDescent="0.3">
      <c r="B221" s="16" t="s">
        <v>291</v>
      </c>
      <c r="C221" s="16" t="s">
        <v>201</v>
      </c>
      <c r="D221" s="15">
        <v>1</v>
      </c>
      <c r="E221" s="15" t="s">
        <v>7</v>
      </c>
      <c r="F221" s="15" t="s">
        <v>406</v>
      </c>
      <c r="G221" s="15" t="s">
        <v>407</v>
      </c>
      <c r="H221" s="56">
        <v>0.81936463884979494</v>
      </c>
    </row>
    <row r="222" spans="2:8" x14ac:dyDescent="0.3">
      <c r="B222" s="16" t="s">
        <v>291</v>
      </c>
      <c r="C222" s="16" t="s">
        <v>201</v>
      </c>
      <c r="D222" s="15">
        <v>4</v>
      </c>
      <c r="E222" s="15" t="s">
        <v>11</v>
      </c>
      <c r="F222" s="15" t="s">
        <v>408</v>
      </c>
      <c r="G222" s="15" t="s">
        <v>409</v>
      </c>
      <c r="H222" s="56">
        <v>2698.0548713157227</v>
      </c>
    </row>
    <row r="223" spans="2:8" x14ac:dyDescent="0.3">
      <c r="B223" s="16" t="s">
        <v>291</v>
      </c>
      <c r="C223" s="16" t="s">
        <v>201</v>
      </c>
      <c r="D223" s="15">
        <v>10</v>
      </c>
      <c r="E223" s="15" t="s">
        <v>15</v>
      </c>
      <c r="F223" s="15" t="s">
        <v>408</v>
      </c>
      <c r="G223" s="15" t="s">
        <v>410</v>
      </c>
      <c r="H223" s="56">
        <v>3735.7682833602307</v>
      </c>
    </row>
    <row r="224" spans="2:8" x14ac:dyDescent="0.3">
      <c r="B224" s="16" t="s">
        <v>291</v>
      </c>
      <c r="C224" s="16" t="s">
        <v>201</v>
      </c>
      <c r="D224" s="15">
        <v>17</v>
      </c>
      <c r="E224" s="15" t="s">
        <v>19</v>
      </c>
      <c r="F224" s="15" t="s">
        <v>408</v>
      </c>
      <c r="G224" s="15" t="s">
        <v>411</v>
      </c>
      <c r="H224" s="56">
        <v>2698.0548713157227</v>
      </c>
    </row>
    <row r="225" spans="2:8" x14ac:dyDescent="0.3">
      <c r="B225" s="16" t="s">
        <v>291</v>
      </c>
      <c r="C225" s="16" t="s">
        <v>201</v>
      </c>
      <c r="D225" s="15">
        <v>20</v>
      </c>
      <c r="E225" s="15" t="s">
        <v>23</v>
      </c>
      <c r="F225" s="15" t="s">
        <v>408</v>
      </c>
      <c r="G225" s="15" t="s">
        <v>412</v>
      </c>
      <c r="H225" s="56">
        <v>2698.0548713157227</v>
      </c>
    </row>
    <row r="226" spans="2:8" x14ac:dyDescent="0.3">
      <c r="B226" s="16" t="s">
        <v>291</v>
      </c>
      <c r="C226" s="16" t="s">
        <v>201</v>
      </c>
      <c r="D226" s="15">
        <v>22</v>
      </c>
      <c r="E226" s="15" t="s">
        <v>27</v>
      </c>
      <c r="F226" s="15" t="s">
        <v>408</v>
      </c>
      <c r="G226" s="15" t="s">
        <v>413</v>
      </c>
      <c r="H226" s="56">
        <v>2698.0548713157227</v>
      </c>
    </row>
    <row r="227" spans="2:8" x14ac:dyDescent="0.3">
      <c r="B227" s="16" t="s">
        <v>291</v>
      </c>
      <c r="C227" s="16" t="s">
        <v>201</v>
      </c>
      <c r="D227" s="19">
        <v>31</v>
      </c>
      <c r="E227" s="19" t="s">
        <v>31</v>
      </c>
      <c r="F227" s="19" t="s">
        <v>408</v>
      </c>
      <c r="G227" s="19" t="s">
        <v>414</v>
      </c>
      <c r="H227" s="57">
        <v>2698.0548713157227</v>
      </c>
    </row>
    <row r="228" spans="2:8" x14ac:dyDescent="0.3">
      <c r="B228" s="16" t="s">
        <v>291</v>
      </c>
      <c r="C228" s="16" t="s">
        <v>202</v>
      </c>
      <c r="D228" s="15">
        <v>1</v>
      </c>
      <c r="E228" s="15" t="s">
        <v>7</v>
      </c>
      <c r="F228" s="15" t="s">
        <v>406</v>
      </c>
      <c r="G228" s="15" t="s">
        <v>407</v>
      </c>
      <c r="H228" s="56">
        <v>0.81936463884979494</v>
      </c>
    </row>
    <row r="229" spans="2:8" x14ac:dyDescent="0.3">
      <c r="B229" s="16" t="s">
        <v>291</v>
      </c>
      <c r="C229" s="16" t="s">
        <v>202</v>
      </c>
      <c r="D229" s="15">
        <v>4</v>
      </c>
      <c r="E229" s="15" t="s">
        <v>11</v>
      </c>
      <c r="F229" s="15" t="s">
        <v>408</v>
      </c>
      <c r="G229" s="15" t="s">
        <v>409</v>
      </c>
      <c r="H229" s="56">
        <v>1399.5294883773611</v>
      </c>
    </row>
    <row r="230" spans="2:8" x14ac:dyDescent="0.3">
      <c r="B230" s="16" t="s">
        <v>291</v>
      </c>
      <c r="C230" s="16" t="s">
        <v>202</v>
      </c>
      <c r="D230" s="15">
        <v>10</v>
      </c>
      <c r="E230" s="15" t="s">
        <v>15</v>
      </c>
      <c r="F230" s="15" t="s">
        <v>408</v>
      </c>
      <c r="G230" s="15" t="s">
        <v>410</v>
      </c>
      <c r="H230" s="56">
        <v>1420.9340570231323</v>
      </c>
    </row>
    <row r="231" spans="2:8" x14ac:dyDescent="0.3">
      <c r="B231" s="16" t="s">
        <v>291</v>
      </c>
      <c r="C231" s="16" t="s">
        <v>202</v>
      </c>
      <c r="D231" s="15">
        <v>17</v>
      </c>
      <c r="E231" s="15" t="s">
        <v>19</v>
      </c>
      <c r="F231" s="15" t="s">
        <v>408</v>
      </c>
      <c r="G231" s="15" t="s">
        <v>411</v>
      </c>
      <c r="H231" s="56">
        <v>1403.6457515784707</v>
      </c>
    </row>
    <row r="232" spans="2:8" x14ac:dyDescent="0.3">
      <c r="B232" s="16" t="s">
        <v>291</v>
      </c>
      <c r="C232" s="16" t="s">
        <v>202</v>
      </c>
      <c r="D232" s="15">
        <v>20</v>
      </c>
      <c r="E232" s="15" t="s">
        <v>23</v>
      </c>
      <c r="F232" s="15" t="s">
        <v>408</v>
      </c>
      <c r="G232" s="15" t="s">
        <v>412</v>
      </c>
      <c r="H232" s="56">
        <v>1327.4948823579377</v>
      </c>
    </row>
    <row r="233" spans="2:8" x14ac:dyDescent="0.3">
      <c r="B233" s="16" t="s">
        <v>291</v>
      </c>
      <c r="C233" s="16" t="s">
        <v>202</v>
      </c>
      <c r="D233" s="15">
        <v>22</v>
      </c>
      <c r="E233" s="15" t="s">
        <v>27</v>
      </c>
      <c r="F233" s="15" t="s">
        <v>408</v>
      </c>
      <c r="G233" s="15" t="s">
        <v>413</v>
      </c>
      <c r="H233" s="56">
        <v>1403.6457515784707</v>
      </c>
    </row>
    <row r="234" spans="2:8" x14ac:dyDescent="0.3">
      <c r="B234" s="16" t="s">
        <v>291</v>
      </c>
      <c r="C234" s="16" t="s">
        <v>202</v>
      </c>
      <c r="D234" s="19">
        <v>31</v>
      </c>
      <c r="E234" s="19" t="s">
        <v>31</v>
      </c>
      <c r="F234" s="19" t="s">
        <v>408</v>
      </c>
      <c r="G234" s="19" t="s">
        <v>414</v>
      </c>
      <c r="H234" s="57">
        <v>1555.9474900195362</v>
      </c>
    </row>
    <row r="235" spans="2:8" x14ac:dyDescent="0.3">
      <c r="B235" s="16" t="s">
        <v>291</v>
      </c>
      <c r="C235" s="16" t="s">
        <v>203</v>
      </c>
      <c r="D235" s="15">
        <v>1</v>
      </c>
      <c r="E235" s="15" t="s">
        <v>7</v>
      </c>
      <c r="F235" s="15" t="s">
        <v>406</v>
      </c>
      <c r="G235" s="15" t="s">
        <v>407</v>
      </c>
      <c r="H235" s="56">
        <v>0.81936463884979494</v>
      </c>
    </row>
    <row r="236" spans="2:8" x14ac:dyDescent="0.3">
      <c r="B236" s="16" t="s">
        <v>291</v>
      </c>
      <c r="C236" s="16" t="s">
        <v>203</v>
      </c>
      <c r="D236" s="15">
        <v>4</v>
      </c>
      <c r="E236" s="15" t="s">
        <v>11</v>
      </c>
      <c r="F236" s="15" t="s">
        <v>408</v>
      </c>
      <c r="G236" s="15" t="s">
        <v>409</v>
      </c>
      <c r="H236" s="56">
        <v>1301.9231374726101</v>
      </c>
    </row>
    <row r="237" spans="2:8" x14ac:dyDescent="0.3">
      <c r="B237" s="16" t="s">
        <v>291</v>
      </c>
      <c r="C237" s="16" t="s">
        <v>203</v>
      </c>
      <c r="D237" s="15">
        <v>10</v>
      </c>
      <c r="E237" s="15" t="s">
        <v>15</v>
      </c>
      <c r="F237" s="15" t="s">
        <v>408</v>
      </c>
      <c r="G237" s="15" t="s">
        <v>410</v>
      </c>
      <c r="H237" s="56">
        <v>1603.4466778197686</v>
      </c>
    </row>
    <row r="238" spans="2:8" x14ac:dyDescent="0.3">
      <c r="B238" s="16" t="s">
        <v>291</v>
      </c>
      <c r="C238" s="16" t="s">
        <v>203</v>
      </c>
      <c r="D238" s="15">
        <v>17</v>
      </c>
      <c r="E238" s="15" t="s">
        <v>19</v>
      </c>
      <c r="F238" s="15" t="s">
        <v>408</v>
      </c>
      <c r="G238" s="15" t="s">
        <v>411</v>
      </c>
      <c r="H238" s="56">
        <v>1.1833554817858067</v>
      </c>
    </row>
    <row r="239" spans="2:8" x14ac:dyDescent="0.3">
      <c r="B239" s="16" t="s">
        <v>291</v>
      </c>
      <c r="C239" s="16" t="s">
        <v>203</v>
      </c>
      <c r="D239" s="15">
        <v>20</v>
      </c>
      <c r="E239" s="15" t="s">
        <v>23</v>
      </c>
      <c r="F239" s="15" t="s">
        <v>408</v>
      </c>
      <c r="G239" s="15" t="s">
        <v>412</v>
      </c>
      <c r="H239" s="56">
        <v>1709.9486711804905</v>
      </c>
    </row>
    <row r="240" spans="2:8" x14ac:dyDescent="0.3">
      <c r="B240" s="16" t="s">
        <v>291</v>
      </c>
      <c r="C240" s="16" t="s">
        <v>203</v>
      </c>
      <c r="D240" s="15">
        <v>22</v>
      </c>
      <c r="E240" s="15" t="s">
        <v>27</v>
      </c>
      <c r="F240" s="15" t="s">
        <v>408</v>
      </c>
      <c r="G240" s="15" t="s">
        <v>413</v>
      </c>
      <c r="H240" s="56">
        <v>2.6152258854321726</v>
      </c>
    </row>
    <row r="241" spans="2:8" x14ac:dyDescent="0.3">
      <c r="B241" s="16" t="s">
        <v>291</v>
      </c>
      <c r="C241" s="16" t="s">
        <v>203</v>
      </c>
      <c r="D241" s="19">
        <v>31</v>
      </c>
      <c r="E241" s="19" t="s">
        <v>31</v>
      </c>
      <c r="F241" s="19" t="s">
        <v>408</v>
      </c>
      <c r="G241" s="19" t="s">
        <v>414</v>
      </c>
      <c r="H241" s="57">
        <v>1221.2500161692276</v>
      </c>
    </row>
    <row r="242" spans="2:8" x14ac:dyDescent="0.3">
      <c r="B242" s="16" t="s">
        <v>291</v>
      </c>
      <c r="C242" s="16" t="s">
        <v>223</v>
      </c>
      <c r="D242" s="15">
        <v>1</v>
      </c>
      <c r="E242" s="15" t="s">
        <v>7</v>
      </c>
      <c r="F242" s="15" t="s">
        <v>406</v>
      </c>
      <c r="G242" s="15" t="s">
        <v>407</v>
      </c>
      <c r="H242" s="56">
        <v>0.81936463884979494</v>
      </c>
    </row>
    <row r="243" spans="2:8" x14ac:dyDescent="0.3">
      <c r="B243" s="16" t="s">
        <v>291</v>
      </c>
      <c r="C243" s="16" t="s">
        <v>223</v>
      </c>
      <c r="D243" s="15">
        <v>4</v>
      </c>
      <c r="E243" s="15" t="s">
        <v>11</v>
      </c>
      <c r="F243" s="15" t="s">
        <v>408</v>
      </c>
      <c r="G243" s="15" t="s">
        <v>409</v>
      </c>
      <c r="H243" s="56">
        <v>1205.4429312226175</v>
      </c>
    </row>
    <row r="244" spans="2:8" x14ac:dyDescent="0.3">
      <c r="B244" s="16" t="s">
        <v>291</v>
      </c>
      <c r="C244" s="16" t="s">
        <v>223</v>
      </c>
      <c r="D244" s="15">
        <v>10</v>
      </c>
      <c r="E244" s="15" t="s">
        <v>15</v>
      </c>
      <c r="F244" s="15" t="s">
        <v>408</v>
      </c>
      <c r="G244" s="15" t="s">
        <v>410</v>
      </c>
      <c r="H244" s="56">
        <v>1709.9486711804905</v>
      </c>
    </row>
    <row r="245" spans="2:8" x14ac:dyDescent="0.3">
      <c r="B245" s="16" t="s">
        <v>291</v>
      </c>
      <c r="C245" s="16" t="s">
        <v>223</v>
      </c>
      <c r="D245" s="15">
        <v>17</v>
      </c>
      <c r="E245" s="15" t="s">
        <v>19</v>
      </c>
      <c r="F245" s="15" t="s">
        <v>408</v>
      </c>
      <c r="G245" s="15" t="s">
        <v>411</v>
      </c>
      <c r="H245" s="56">
        <v>1203.5826709182606</v>
      </c>
    </row>
    <row r="246" spans="2:8" x14ac:dyDescent="0.3">
      <c r="B246" s="16" t="s">
        <v>291</v>
      </c>
      <c r="C246" s="16" t="s">
        <v>223</v>
      </c>
      <c r="D246" s="15">
        <v>20</v>
      </c>
      <c r="E246" s="15" t="s">
        <v>23</v>
      </c>
      <c r="F246" s="15" t="s">
        <v>408</v>
      </c>
      <c r="G246" s="15" t="s">
        <v>412</v>
      </c>
      <c r="H246" s="56">
        <v>1213.2235811186558</v>
      </c>
    </row>
    <row r="247" spans="2:8" x14ac:dyDescent="0.3">
      <c r="B247" s="16" t="s">
        <v>291</v>
      </c>
      <c r="C247" s="16" t="s">
        <v>223</v>
      </c>
      <c r="D247" s="15">
        <v>22</v>
      </c>
      <c r="E247" s="15" t="s">
        <v>27</v>
      </c>
      <c r="F247" s="15" t="s">
        <v>408</v>
      </c>
      <c r="G247" s="15" t="s">
        <v>413</v>
      </c>
      <c r="H247" s="56">
        <v>1211.1833953868122</v>
      </c>
    </row>
    <row r="248" spans="2:8" x14ac:dyDescent="0.3">
      <c r="B248" s="16" t="s">
        <v>291</v>
      </c>
      <c r="C248" s="16" t="s">
        <v>223</v>
      </c>
      <c r="D248" s="19">
        <v>31</v>
      </c>
      <c r="E248" s="19" t="s">
        <v>31</v>
      </c>
      <c r="F248" s="19" t="s">
        <v>408</v>
      </c>
      <c r="G248" s="19" t="s">
        <v>414</v>
      </c>
      <c r="H248" s="57">
        <v>1090.4558748691741</v>
      </c>
    </row>
    <row r="249" spans="2:8" x14ac:dyDescent="0.3">
      <c r="B249" s="16" t="s">
        <v>291</v>
      </c>
      <c r="C249" s="16" t="s">
        <v>224</v>
      </c>
      <c r="D249" s="15">
        <v>1</v>
      </c>
      <c r="E249" s="15" t="s">
        <v>7</v>
      </c>
      <c r="F249" s="15" t="s">
        <v>406</v>
      </c>
      <c r="G249" s="15" t="s">
        <v>407</v>
      </c>
      <c r="H249" s="56">
        <v>0.81936463884979494</v>
      </c>
    </row>
    <row r="250" spans="2:8" x14ac:dyDescent="0.3">
      <c r="B250" s="16" t="s">
        <v>291</v>
      </c>
      <c r="C250" s="16" t="s">
        <v>224</v>
      </c>
      <c r="D250" s="15">
        <v>4</v>
      </c>
      <c r="E250" s="15" t="s">
        <v>11</v>
      </c>
      <c r="F250" s="15" t="s">
        <v>408</v>
      </c>
      <c r="G250" s="15" t="s">
        <v>409</v>
      </c>
      <c r="H250" s="56">
        <v>1205.4429312226175</v>
      </c>
    </row>
    <row r="251" spans="2:8" x14ac:dyDescent="0.3">
      <c r="B251" s="16" t="s">
        <v>291</v>
      </c>
      <c r="C251" s="16" t="s">
        <v>224</v>
      </c>
      <c r="D251" s="15">
        <v>10</v>
      </c>
      <c r="E251" s="15" t="s">
        <v>15</v>
      </c>
      <c r="F251" s="15" t="s">
        <v>408</v>
      </c>
      <c r="G251" s="15" t="s">
        <v>410</v>
      </c>
      <c r="H251" s="56">
        <v>3889.868725048841</v>
      </c>
    </row>
    <row r="252" spans="2:8" x14ac:dyDescent="0.3">
      <c r="B252" s="16" t="s">
        <v>291</v>
      </c>
      <c r="C252" s="16" t="s">
        <v>224</v>
      </c>
      <c r="D252" s="15">
        <v>17</v>
      </c>
      <c r="E252" s="15" t="s">
        <v>19</v>
      </c>
      <c r="F252" s="15" t="s">
        <v>408</v>
      </c>
      <c r="G252" s="15" t="s">
        <v>411</v>
      </c>
      <c r="H252" s="56">
        <v>1203.5826709182606</v>
      </c>
    </row>
    <row r="253" spans="2:8" x14ac:dyDescent="0.3">
      <c r="B253" s="16" t="s">
        <v>291</v>
      </c>
      <c r="C253" s="16" t="s">
        <v>224</v>
      </c>
      <c r="D253" s="15">
        <v>20</v>
      </c>
      <c r="E253" s="15" t="s">
        <v>23</v>
      </c>
      <c r="F253" s="15" t="s">
        <v>408</v>
      </c>
      <c r="G253" s="15" t="s">
        <v>412</v>
      </c>
      <c r="H253" s="56">
        <v>1213.2235811186558</v>
      </c>
    </row>
    <row r="254" spans="2:8" x14ac:dyDescent="0.3">
      <c r="B254" s="16" t="s">
        <v>291</v>
      </c>
      <c r="C254" s="16" t="s">
        <v>224</v>
      </c>
      <c r="D254" s="15">
        <v>22</v>
      </c>
      <c r="E254" s="15" t="s">
        <v>27</v>
      </c>
      <c r="F254" s="15" t="s">
        <v>408</v>
      </c>
      <c r="G254" s="15" t="s">
        <v>413</v>
      </c>
      <c r="H254" s="56">
        <v>1211.1833953868122</v>
      </c>
    </row>
    <row r="255" spans="2:8" x14ac:dyDescent="0.3">
      <c r="B255" s="16" t="s">
        <v>291</v>
      </c>
      <c r="C255" s="16" t="s">
        <v>224</v>
      </c>
      <c r="D255" s="19">
        <v>31</v>
      </c>
      <c r="E255" s="19" t="s">
        <v>31</v>
      </c>
      <c r="F255" s="19" t="s">
        <v>408</v>
      </c>
      <c r="G255" s="19" t="s">
        <v>414</v>
      </c>
      <c r="H255" s="57">
        <v>1090.4558748691741</v>
      </c>
    </row>
    <row r="256" spans="2:8" x14ac:dyDescent="0.3">
      <c r="B256" s="16" t="s">
        <v>291</v>
      </c>
      <c r="C256" s="16" t="s">
        <v>225</v>
      </c>
      <c r="D256" s="15">
        <v>1</v>
      </c>
      <c r="E256" s="15" t="s">
        <v>7</v>
      </c>
      <c r="F256" s="15" t="s">
        <v>406</v>
      </c>
      <c r="G256" s="15" t="s">
        <v>407</v>
      </c>
      <c r="H256" s="56">
        <v>0.81936463884979494</v>
      </c>
    </row>
    <row r="257" spans="2:8" x14ac:dyDescent="0.3">
      <c r="B257" s="16" t="s">
        <v>291</v>
      </c>
      <c r="C257" s="16" t="s">
        <v>225</v>
      </c>
      <c r="D257" s="15">
        <v>4</v>
      </c>
      <c r="E257" s="15" t="s">
        <v>11</v>
      </c>
      <c r="F257" s="15" t="s">
        <v>408</v>
      </c>
      <c r="G257" s="15" t="s">
        <v>409</v>
      </c>
      <c r="H257" s="56">
        <v>2698.0548713157227</v>
      </c>
    </row>
    <row r="258" spans="2:8" x14ac:dyDescent="0.3">
      <c r="B258" s="16" t="s">
        <v>291</v>
      </c>
      <c r="C258" s="16" t="s">
        <v>225</v>
      </c>
      <c r="D258" s="15">
        <v>10</v>
      </c>
      <c r="E258" s="15" t="s">
        <v>15</v>
      </c>
      <c r="F258" s="15" t="s">
        <v>408</v>
      </c>
      <c r="G258" s="15" t="s">
        <v>410</v>
      </c>
      <c r="H258" s="56">
        <v>3735.7682833602307</v>
      </c>
    </row>
    <row r="259" spans="2:8" x14ac:dyDescent="0.3">
      <c r="B259" s="16" t="s">
        <v>291</v>
      </c>
      <c r="C259" s="16" t="s">
        <v>225</v>
      </c>
      <c r="D259" s="15">
        <v>17</v>
      </c>
      <c r="E259" s="15" t="s">
        <v>19</v>
      </c>
      <c r="F259" s="15" t="s">
        <v>408</v>
      </c>
      <c r="G259" s="15" t="s">
        <v>411</v>
      </c>
      <c r="H259" s="56">
        <v>2698.0548713157227</v>
      </c>
    </row>
    <row r="260" spans="2:8" x14ac:dyDescent="0.3">
      <c r="B260" s="16" t="s">
        <v>291</v>
      </c>
      <c r="C260" s="16" t="s">
        <v>225</v>
      </c>
      <c r="D260" s="15">
        <v>20</v>
      </c>
      <c r="E260" s="15" t="s">
        <v>23</v>
      </c>
      <c r="F260" s="15" t="s">
        <v>408</v>
      </c>
      <c r="G260" s="15" t="s">
        <v>412</v>
      </c>
      <c r="H260" s="56">
        <v>2698.0548713157227</v>
      </c>
    </row>
    <row r="261" spans="2:8" x14ac:dyDescent="0.3">
      <c r="B261" s="16" t="s">
        <v>291</v>
      </c>
      <c r="C261" s="16" t="s">
        <v>225</v>
      </c>
      <c r="D261" s="15">
        <v>22</v>
      </c>
      <c r="E261" s="15" t="s">
        <v>27</v>
      </c>
      <c r="F261" s="15" t="s">
        <v>408</v>
      </c>
      <c r="G261" s="15" t="s">
        <v>413</v>
      </c>
      <c r="H261" s="56">
        <v>2698.0548713157227</v>
      </c>
    </row>
    <row r="262" spans="2:8" x14ac:dyDescent="0.3">
      <c r="B262" s="16" t="s">
        <v>291</v>
      </c>
      <c r="C262" s="16" t="s">
        <v>225</v>
      </c>
      <c r="D262" s="19">
        <v>31</v>
      </c>
      <c r="E262" s="19" t="s">
        <v>31</v>
      </c>
      <c r="F262" s="19" t="s">
        <v>408</v>
      </c>
      <c r="G262" s="19" t="s">
        <v>414</v>
      </c>
      <c r="H262" s="57">
        <v>2698.0548713157227</v>
      </c>
    </row>
    <row r="263" spans="2:8" x14ac:dyDescent="0.3">
      <c r="B263" s="16" t="s">
        <v>291</v>
      </c>
      <c r="C263" s="16" t="s">
        <v>226</v>
      </c>
      <c r="D263" s="15">
        <v>1</v>
      </c>
      <c r="E263" s="15" t="s">
        <v>7</v>
      </c>
      <c r="F263" s="15" t="s">
        <v>406</v>
      </c>
      <c r="G263" s="15" t="s">
        <v>407</v>
      </c>
      <c r="H263" s="56">
        <v>0.81936463884979494</v>
      </c>
    </row>
    <row r="264" spans="2:8" x14ac:dyDescent="0.3">
      <c r="B264" s="16" t="s">
        <v>291</v>
      </c>
      <c r="C264" s="16" t="s">
        <v>226</v>
      </c>
      <c r="D264" s="15">
        <v>4</v>
      </c>
      <c r="E264" s="15" t="s">
        <v>11</v>
      </c>
      <c r="F264" s="15" t="s">
        <v>408</v>
      </c>
      <c r="G264" s="15" t="s">
        <v>409</v>
      </c>
      <c r="H264" s="56">
        <v>2698.0548713157227</v>
      </c>
    </row>
    <row r="265" spans="2:8" x14ac:dyDescent="0.3">
      <c r="B265" s="16" t="s">
        <v>291</v>
      </c>
      <c r="C265" s="16" t="s">
        <v>226</v>
      </c>
      <c r="D265" s="15">
        <v>10</v>
      </c>
      <c r="E265" s="15" t="s">
        <v>15</v>
      </c>
      <c r="F265" s="15" t="s">
        <v>408</v>
      </c>
      <c r="G265" s="15" t="s">
        <v>410</v>
      </c>
      <c r="H265" s="56">
        <v>3735.7682833602307</v>
      </c>
    </row>
    <row r="266" spans="2:8" x14ac:dyDescent="0.3">
      <c r="B266" s="16" t="s">
        <v>291</v>
      </c>
      <c r="C266" s="16" t="s">
        <v>226</v>
      </c>
      <c r="D266" s="15">
        <v>17</v>
      </c>
      <c r="E266" s="15" t="s">
        <v>19</v>
      </c>
      <c r="F266" s="15" t="s">
        <v>408</v>
      </c>
      <c r="G266" s="15" t="s">
        <v>411</v>
      </c>
      <c r="H266" s="56">
        <v>2698.0548713157227</v>
      </c>
    </row>
    <row r="267" spans="2:8" x14ac:dyDescent="0.3">
      <c r="B267" s="16" t="s">
        <v>291</v>
      </c>
      <c r="C267" s="16" t="s">
        <v>226</v>
      </c>
      <c r="D267" s="15">
        <v>20</v>
      </c>
      <c r="E267" s="15" t="s">
        <v>23</v>
      </c>
      <c r="F267" s="15" t="s">
        <v>408</v>
      </c>
      <c r="G267" s="15" t="s">
        <v>412</v>
      </c>
      <c r="H267" s="56">
        <v>2698.0548713157227</v>
      </c>
    </row>
    <row r="268" spans="2:8" x14ac:dyDescent="0.3">
      <c r="B268" s="16" t="s">
        <v>291</v>
      </c>
      <c r="C268" s="16" t="s">
        <v>226</v>
      </c>
      <c r="D268" s="15">
        <v>22</v>
      </c>
      <c r="E268" s="15" t="s">
        <v>27</v>
      </c>
      <c r="F268" s="15" t="s">
        <v>408</v>
      </c>
      <c r="G268" s="15" t="s">
        <v>413</v>
      </c>
      <c r="H268" s="56">
        <v>2698.0548713157227</v>
      </c>
    </row>
    <row r="269" spans="2:8" x14ac:dyDescent="0.3">
      <c r="B269" s="16" t="s">
        <v>291</v>
      </c>
      <c r="C269" s="16" t="s">
        <v>226</v>
      </c>
      <c r="D269" s="19">
        <v>31</v>
      </c>
      <c r="E269" s="19" t="s">
        <v>31</v>
      </c>
      <c r="F269" s="19" t="s">
        <v>408</v>
      </c>
      <c r="G269" s="19" t="s">
        <v>414</v>
      </c>
      <c r="H269" s="57">
        <v>2698.0548713157227</v>
      </c>
    </row>
    <row r="270" spans="2:8" x14ac:dyDescent="0.3">
      <c r="B270" s="16" t="s">
        <v>292</v>
      </c>
      <c r="C270" s="16" t="s">
        <v>227</v>
      </c>
      <c r="D270" s="15">
        <v>1</v>
      </c>
      <c r="E270" s="15" t="s">
        <v>7</v>
      </c>
      <c r="F270" s="15" t="s">
        <v>406</v>
      </c>
      <c r="G270" s="15" t="s">
        <v>407</v>
      </c>
      <c r="H270" s="56">
        <v>1.7016651828079903</v>
      </c>
    </row>
    <row r="271" spans="2:8" x14ac:dyDescent="0.3">
      <c r="B271" s="16" t="s">
        <v>292</v>
      </c>
      <c r="C271" s="16" t="s">
        <v>227</v>
      </c>
      <c r="D271" s="15">
        <v>4</v>
      </c>
      <c r="E271" s="15" t="s">
        <v>11</v>
      </c>
      <c r="F271" s="15" t="s">
        <v>408</v>
      </c>
      <c r="G271" s="15" t="s">
        <v>409</v>
      </c>
      <c r="H271" s="56">
        <v>1975.8063365327446</v>
      </c>
    </row>
    <row r="272" spans="2:8" x14ac:dyDescent="0.3">
      <c r="B272" s="16" t="s">
        <v>292</v>
      </c>
      <c r="C272" s="16" t="s">
        <v>227</v>
      </c>
      <c r="D272" s="15">
        <v>10</v>
      </c>
      <c r="E272" s="15" t="s">
        <v>15</v>
      </c>
      <c r="F272" s="15" t="s">
        <v>408</v>
      </c>
      <c r="G272" s="15" t="s">
        <v>410</v>
      </c>
      <c r="H272" s="56">
        <v>1493.2662313851886</v>
      </c>
    </row>
    <row r="273" spans="2:8" x14ac:dyDescent="0.3">
      <c r="B273" s="16" t="s">
        <v>292</v>
      </c>
      <c r="C273" s="16" t="s">
        <v>227</v>
      </c>
      <c r="D273" s="15">
        <v>17</v>
      </c>
      <c r="E273" s="15" t="s">
        <v>19</v>
      </c>
      <c r="F273" s="15" t="s">
        <v>408</v>
      </c>
      <c r="G273" s="15" t="s">
        <v>411</v>
      </c>
      <c r="H273" s="56">
        <v>1975.8063365327446</v>
      </c>
    </row>
    <row r="274" spans="2:8" x14ac:dyDescent="0.3">
      <c r="B274" s="16" t="s">
        <v>292</v>
      </c>
      <c r="C274" s="16" t="s">
        <v>227</v>
      </c>
      <c r="D274" s="15">
        <v>20</v>
      </c>
      <c r="E274" s="15" t="s">
        <v>23</v>
      </c>
      <c r="F274" s="15" t="s">
        <v>408</v>
      </c>
      <c r="G274" s="15" t="s">
        <v>412</v>
      </c>
      <c r="H274" s="56">
        <v>1975.8063365327446</v>
      </c>
    </row>
    <row r="275" spans="2:8" x14ac:dyDescent="0.3">
      <c r="B275" s="16" t="s">
        <v>292</v>
      </c>
      <c r="C275" s="16" t="s">
        <v>227</v>
      </c>
      <c r="D275" s="15">
        <v>22</v>
      </c>
      <c r="E275" s="15" t="s">
        <v>27</v>
      </c>
      <c r="F275" s="15" t="s">
        <v>408</v>
      </c>
      <c r="G275" s="15" t="s">
        <v>413</v>
      </c>
      <c r="H275" s="56">
        <v>946.68438542864533</v>
      </c>
    </row>
    <row r="276" spans="2:8" x14ac:dyDescent="0.3">
      <c r="B276" s="16" t="s">
        <v>292</v>
      </c>
      <c r="C276" s="16" t="s">
        <v>227</v>
      </c>
      <c r="D276" s="19">
        <v>31</v>
      </c>
      <c r="E276" s="19" t="s">
        <v>31</v>
      </c>
      <c r="F276" s="19" t="s">
        <v>408</v>
      </c>
      <c r="G276" s="19" t="s">
        <v>414</v>
      </c>
      <c r="H276" s="57">
        <v>1975.8063365327446</v>
      </c>
    </row>
    <row r="277" spans="2:8" x14ac:dyDescent="0.3">
      <c r="B277" s="16" t="s">
        <v>292</v>
      </c>
      <c r="C277" s="16" t="s">
        <v>228</v>
      </c>
      <c r="D277" s="15">
        <v>1</v>
      </c>
      <c r="E277" s="15" t="s">
        <v>7</v>
      </c>
      <c r="F277" s="15" t="s">
        <v>406</v>
      </c>
      <c r="G277" s="15" t="s">
        <v>407</v>
      </c>
      <c r="H277" s="56">
        <v>1.7016651828079903</v>
      </c>
    </row>
    <row r="278" spans="2:8" x14ac:dyDescent="0.3">
      <c r="B278" s="16" t="s">
        <v>292</v>
      </c>
      <c r="C278" s="16" t="s">
        <v>228</v>
      </c>
      <c r="D278" s="15">
        <v>4</v>
      </c>
      <c r="E278" s="15" t="s">
        <v>11</v>
      </c>
      <c r="F278" s="15" t="s">
        <v>408</v>
      </c>
      <c r="G278" s="15" t="s">
        <v>409</v>
      </c>
      <c r="H278" s="56">
        <v>946.68438542864533</v>
      </c>
    </row>
    <row r="279" spans="2:8" x14ac:dyDescent="0.3">
      <c r="B279" s="16" t="s">
        <v>292</v>
      </c>
      <c r="C279" s="16" t="s">
        <v>228</v>
      </c>
      <c r="D279" s="15">
        <v>10</v>
      </c>
      <c r="E279" s="15" t="s">
        <v>15</v>
      </c>
      <c r="F279" s="15" t="s">
        <v>408</v>
      </c>
      <c r="G279" s="15" t="s">
        <v>410</v>
      </c>
      <c r="H279" s="56">
        <v>1493.2662313851886</v>
      </c>
    </row>
    <row r="280" spans="2:8" x14ac:dyDescent="0.3">
      <c r="B280" s="16" t="s">
        <v>292</v>
      </c>
      <c r="C280" s="16" t="s">
        <v>228</v>
      </c>
      <c r="D280" s="15">
        <v>17</v>
      </c>
      <c r="E280" s="15" t="s">
        <v>19</v>
      </c>
      <c r="F280" s="15" t="s">
        <v>408</v>
      </c>
      <c r="G280" s="15" t="s">
        <v>411</v>
      </c>
      <c r="H280" s="56">
        <v>946.68438542864533</v>
      </c>
    </row>
    <row r="281" spans="2:8" x14ac:dyDescent="0.3">
      <c r="B281" s="16" t="s">
        <v>292</v>
      </c>
      <c r="C281" s="16" t="s">
        <v>228</v>
      </c>
      <c r="D281" s="15">
        <v>20</v>
      </c>
      <c r="E281" s="15" t="s">
        <v>23</v>
      </c>
      <c r="F281" s="15" t="s">
        <v>408</v>
      </c>
      <c r="G281" s="15" t="s">
        <v>412</v>
      </c>
      <c r="H281" s="56">
        <v>946.68438542864533</v>
      </c>
    </row>
    <row r="282" spans="2:8" x14ac:dyDescent="0.3">
      <c r="B282" s="16" t="s">
        <v>292</v>
      </c>
      <c r="C282" s="16" t="s">
        <v>228</v>
      </c>
      <c r="D282" s="15">
        <v>22</v>
      </c>
      <c r="E282" s="15" t="s">
        <v>27</v>
      </c>
      <c r="F282" s="15" t="s">
        <v>408</v>
      </c>
      <c r="G282" s="15" t="s">
        <v>413</v>
      </c>
      <c r="H282" s="56">
        <v>946.68438542864533</v>
      </c>
    </row>
    <row r="283" spans="2:8" x14ac:dyDescent="0.3">
      <c r="B283" s="16" t="s">
        <v>292</v>
      </c>
      <c r="C283" s="16" t="s">
        <v>228</v>
      </c>
      <c r="D283" s="19">
        <v>31</v>
      </c>
      <c r="E283" s="19" t="s">
        <v>31</v>
      </c>
      <c r="F283" s="19" t="s">
        <v>408</v>
      </c>
      <c r="G283" s="19" t="s">
        <v>414</v>
      </c>
      <c r="H283" s="57">
        <v>946.68438542864533</v>
      </c>
    </row>
    <row r="284" spans="2:8" x14ac:dyDescent="0.3">
      <c r="B284" s="16" t="s">
        <v>292</v>
      </c>
      <c r="C284" s="16" t="s">
        <v>229</v>
      </c>
      <c r="D284" s="15">
        <v>1</v>
      </c>
      <c r="E284" s="15" t="s">
        <v>7</v>
      </c>
      <c r="F284" s="15" t="s">
        <v>406</v>
      </c>
      <c r="G284" s="15" t="s">
        <v>407</v>
      </c>
      <c r="H284" s="56">
        <v>1.7016651828079903</v>
      </c>
    </row>
    <row r="285" spans="2:8" x14ac:dyDescent="0.3">
      <c r="B285" s="16" t="s">
        <v>292</v>
      </c>
      <c r="C285" s="16" t="s">
        <v>229</v>
      </c>
      <c r="D285" s="15">
        <v>4</v>
      </c>
      <c r="E285" s="15" t="s">
        <v>11</v>
      </c>
      <c r="F285" s="15" t="s">
        <v>408</v>
      </c>
      <c r="G285" s="15" t="s">
        <v>409</v>
      </c>
      <c r="H285" s="56">
        <v>1975.8063365327446</v>
      </c>
    </row>
    <row r="286" spans="2:8" x14ac:dyDescent="0.3">
      <c r="B286" s="16" t="s">
        <v>292</v>
      </c>
      <c r="C286" s="16" t="s">
        <v>229</v>
      </c>
      <c r="D286" s="15">
        <v>10</v>
      </c>
      <c r="E286" s="15" t="s">
        <v>15</v>
      </c>
      <c r="F286" s="15" t="s">
        <v>408</v>
      </c>
      <c r="G286" s="15" t="s">
        <v>410</v>
      </c>
      <c r="H286" s="56">
        <v>1493.2662313851886</v>
      </c>
    </row>
    <row r="287" spans="2:8" x14ac:dyDescent="0.3">
      <c r="B287" s="16" t="s">
        <v>292</v>
      </c>
      <c r="C287" s="16" t="s">
        <v>229</v>
      </c>
      <c r="D287" s="15">
        <v>17</v>
      </c>
      <c r="E287" s="15" t="s">
        <v>19</v>
      </c>
      <c r="F287" s="15" t="s">
        <v>408</v>
      </c>
      <c r="G287" s="15" t="s">
        <v>411</v>
      </c>
      <c r="H287" s="56">
        <v>1975.8063365327446</v>
      </c>
    </row>
    <row r="288" spans="2:8" x14ac:dyDescent="0.3">
      <c r="B288" s="16" t="s">
        <v>292</v>
      </c>
      <c r="C288" s="16" t="s">
        <v>229</v>
      </c>
      <c r="D288" s="15">
        <v>20</v>
      </c>
      <c r="E288" s="15" t="s">
        <v>23</v>
      </c>
      <c r="F288" s="15" t="s">
        <v>408</v>
      </c>
      <c r="G288" s="15" t="s">
        <v>412</v>
      </c>
      <c r="H288" s="56">
        <v>1975.8063365327446</v>
      </c>
    </row>
    <row r="289" spans="2:8" x14ac:dyDescent="0.3">
      <c r="B289" s="16" t="s">
        <v>292</v>
      </c>
      <c r="C289" s="16" t="s">
        <v>229</v>
      </c>
      <c r="D289" s="15">
        <v>22</v>
      </c>
      <c r="E289" s="15" t="s">
        <v>27</v>
      </c>
      <c r="F289" s="15" t="s">
        <v>408</v>
      </c>
      <c r="G289" s="15" t="s">
        <v>413</v>
      </c>
      <c r="H289" s="56">
        <v>946.68438542864533</v>
      </c>
    </row>
    <row r="290" spans="2:8" x14ac:dyDescent="0.3">
      <c r="B290" s="16" t="s">
        <v>292</v>
      </c>
      <c r="C290" s="16" t="s">
        <v>229</v>
      </c>
      <c r="D290" s="19">
        <v>31</v>
      </c>
      <c r="E290" s="19" t="s">
        <v>31</v>
      </c>
      <c r="F290" s="19" t="s">
        <v>408</v>
      </c>
      <c r="G290" s="19" t="s">
        <v>414</v>
      </c>
      <c r="H290" s="57">
        <v>1975.8063365327446</v>
      </c>
    </row>
    <row r="291" spans="2:8" x14ac:dyDescent="0.3">
      <c r="B291" s="16" t="s">
        <v>292</v>
      </c>
      <c r="C291" s="16" t="s">
        <v>217</v>
      </c>
      <c r="D291" s="15">
        <v>1</v>
      </c>
      <c r="E291" s="15" t="s">
        <v>7</v>
      </c>
      <c r="F291" s="15" t="s">
        <v>406</v>
      </c>
      <c r="G291" s="15" t="s">
        <v>407</v>
      </c>
      <c r="H291" s="56">
        <v>1.7016651828079903</v>
      </c>
    </row>
    <row r="292" spans="2:8" x14ac:dyDescent="0.3">
      <c r="B292" s="16" t="s">
        <v>292</v>
      </c>
      <c r="C292" s="16" t="s">
        <v>217</v>
      </c>
      <c r="D292" s="15">
        <v>4</v>
      </c>
      <c r="E292" s="15" t="s">
        <v>11</v>
      </c>
      <c r="F292" s="15" t="s">
        <v>408</v>
      </c>
      <c r="G292" s="15" t="s">
        <v>409</v>
      </c>
      <c r="H292" s="56">
        <v>1975.8063365327446</v>
      </c>
    </row>
    <row r="293" spans="2:8" x14ac:dyDescent="0.3">
      <c r="B293" s="16" t="s">
        <v>292</v>
      </c>
      <c r="C293" s="16" t="s">
        <v>217</v>
      </c>
      <c r="D293" s="15">
        <v>10</v>
      </c>
      <c r="E293" s="15" t="s">
        <v>15</v>
      </c>
      <c r="F293" s="15" t="s">
        <v>408</v>
      </c>
      <c r="G293" s="15" t="s">
        <v>410</v>
      </c>
      <c r="H293" s="56">
        <v>1493.2662313851886</v>
      </c>
    </row>
    <row r="294" spans="2:8" x14ac:dyDescent="0.3">
      <c r="B294" s="16" t="s">
        <v>292</v>
      </c>
      <c r="C294" s="16" t="s">
        <v>217</v>
      </c>
      <c r="D294" s="15">
        <v>17</v>
      </c>
      <c r="E294" s="15" t="s">
        <v>19</v>
      </c>
      <c r="F294" s="15" t="s">
        <v>408</v>
      </c>
      <c r="G294" s="15" t="s">
        <v>411</v>
      </c>
      <c r="H294" s="56">
        <v>1975.8063365327446</v>
      </c>
    </row>
    <row r="295" spans="2:8" x14ac:dyDescent="0.3">
      <c r="B295" s="16" t="s">
        <v>292</v>
      </c>
      <c r="C295" s="16" t="s">
        <v>217</v>
      </c>
      <c r="D295" s="15">
        <v>20</v>
      </c>
      <c r="E295" s="15" t="s">
        <v>23</v>
      </c>
      <c r="F295" s="15" t="s">
        <v>408</v>
      </c>
      <c r="G295" s="15" t="s">
        <v>412</v>
      </c>
      <c r="H295" s="56">
        <v>1975.8063365327446</v>
      </c>
    </row>
    <row r="296" spans="2:8" x14ac:dyDescent="0.3">
      <c r="B296" s="16" t="s">
        <v>292</v>
      </c>
      <c r="C296" s="16" t="s">
        <v>217</v>
      </c>
      <c r="D296" s="15">
        <v>22</v>
      </c>
      <c r="E296" s="15" t="s">
        <v>27</v>
      </c>
      <c r="F296" s="15" t="s">
        <v>408</v>
      </c>
      <c r="G296" s="15" t="s">
        <v>413</v>
      </c>
      <c r="H296" s="56">
        <v>946.68438542864533</v>
      </c>
    </row>
    <row r="297" spans="2:8" x14ac:dyDescent="0.3">
      <c r="B297" s="16" t="s">
        <v>292</v>
      </c>
      <c r="C297" s="16" t="s">
        <v>217</v>
      </c>
      <c r="D297" s="19">
        <v>31</v>
      </c>
      <c r="E297" s="19" t="s">
        <v>31</v>
      </c>
      <c r="F297" s="19" t="s">
        <v>408</v>
      </c>
      <c r="G297" s="19" t="s">
        <v>414</v>
      </c>
      <c r="H297" s="57">
        <v>1975.8063365327446</v>
      </c>
    </row>
    <row r="298" spans="2:8" x14ac:dyDescent="0.3">
      <c r="B298" s="16" t="s">
        <v>292</v>
      </c>
      <c r="C298" s="16" t="s">
        <v>203</v>
      </c>
      <c r="D298" s="15">
        <v>1</v>
      </c>
      <c r="E298" s="15" t="s">
        <v>7</v>
      </c>
      <c r="F298" s="15" t="s">
        <v>406</v>
      </c>
      <c r="G298" s="15" t="s">
        <v>407</v>
      </c>
      <c r="H298" s="56">
        <v>1.7016651828079903</v>
      </c>
    </row>
    <row r="299" spans="2:8" x14ac:dyDescent="0.3">
      <c r="B299" s="16" t="s">
        <v>292</v>
      </c>
      <c r="C299" s="16" t="s">
        <v>203</v>
      </c>
      <c r="D299" s="15">
        <v>4</v>
      </c>
      <c r="E299" s="15" t="s">
        <v>11</v>
      </c>
      <c r="F299" s="15" t="s">
        <v>408</v>
      </c>
      <c r="G299" s="15" t="s">
        <v>409</v>
      </c>
      <c r="H299" s="56">
        <v>1852.3184404994477</v>
      </c>
    </row>
    <row r="300" spans="2:8" x14ac:dyDescent="0.3">
      <c r="B300" s="16" t="s">
        <v>292</v>
      </c>
      <c r="C300" s="16" t="s">
        <v>203</v>
      </c>
      <c r="D300" s="15">
        <v>10</v>
      </c>
      <c r="E300" s="15" t="s">
        <v>15</v>
      </c>
      <c r="F300" s="15" t="s">
        <v>408</v>
      </c>
      <c r="G300" s="15" t="s">
        <v>410</v>
      </c>
      <c r="H300" s="56">
        <v>1493.2662313851886</v>
      </c>
    </row>
    <row r="301" spans="2:8" x14ac:dyDescent="0.3">
      <c r="B301" s="16" t="s">
        <v>292</v>
      </c>
      <c r="C301" s="16" t="s">
        <v>203</v>
      </c>
      <c r="D301" s="15">
        <v>17</v>
      </c>
      <c r="E301" s="15" t="s">
        <v>19</v>
      </c>
      <c r="F301" s="15" t="s">
        <v>408</v>
      </c>
      <c r="G301" s="15" t="s">
        <v>411</v>
      </c>
      <c r="H301" s="56">
        <v>946.68438542864533</v>
      </c>
    </row>
    <row r="302" spans="2:8" x14ac:dyDescent="0.3">
      <c r="B302" s="16" t="s">
        <v>292</v>
      </c>
      <c r="C302" s="16" t="s">
        <v>203</v>
      </c>
      <c r="D302" s="15">
        <v>20</v>
      </c>
      <c r="E302" s="15" t="s">
        <v>23</v>
      </c>
      <c r="F302" s="15" t="s">
        <v>408</v>
      </c>
      <c r="G302" s="15" t="s">
        <v>412</v>
      </c>
      <c r="H302" s="56">
        <v>946.68438542864533</v>
      </c>
    </row>
    <row r="303" spans="2:8" x14ac:dyDescent="0.3">
      <c r="B303" s="16" t="s">
        <v>292</v>
      </c>
      <c r="C303" s="16" t="s">
        <v>203</v>
      </c>
      <c r="D303" s="15">
        <v>22</v>
      </c>
      <c r="E303" s="15" t="s">
        <v>27</v>
      </c>
      <c r="F303" s="15" t="s">
        <v>408</v>
      </c>
      <c r="G303" s="15" t="s">
        <v>413</v>
      </c>
      <c r="H303" s="56">
        <v>946.68438542864533</v>
      </c>
    </row>
    <row r="304" spans="2:8" x14ac:dyDescent="0.3">
      <c r="B304" s="16" t="s">
        <v>292</v>
      </c>
      <c r="C304" s="16" t="s">
        <v>203</v>
      </c>
      <c r="D304" s="19">
        <v>31</v>
      </c>
      <c r="E304" s="19" t="s">
        <v>31</v>
      </c>
      <c r="F304" s="19" t="s">
        <v>408</v>
      </c>
      <c r="G304" s="19" t="s">
        <v>414</v>
      </c>
      <c r="H304" s="57">
        <v>2037.5502845493932</v>
      </c>
    </row>
    <row r="305" spans="2:8" x14ac:dyDescent="0.3">
      <c r="B305" s="16" t="s">
        <v>292</v>
      </c>
      <c r="C305" s="16" t="s">
        <v>201</v>
      </c>
      <c r="D305" s="15">
        <v>1</v>
      </c>
      <c r="E305" s="15" t="s">
        <v>7</v>
      </c>
      <c r="F305" s="15" t="s">
        <v>406</v>
      </c>
      <c r="G305" s="15" t="s">
        <v>407</v>
      </c>
      <c r="H305" s="56">
        <v>1.7016651828079903</v>
      </c>
    </row>
    <row r="306" spans="2:8" x14ac:dyDescent="0.3">
      <c r="B306" s="16" t="s">
        <v>292</v>
      </c>
      <c r="C306" s="16" t="s">
        <v>201</v>
      </c>
      <c r="D306" s="15">
        <v>4</v>
      </c>
      <c r="E306" s="15" t="s">
        <v>11</v>
      </c>
      <c r="F306" s="15" t="s">
        <v>408</v>
      </c>
      <c r="G306" s="15" t="s">
        <v>409</v>
      </c>
      <c r="H306" s="56">
        <v>946.68438542864533</v>
      </c>
    </row>
    <row r="307" spans="2:8" x14ac:dyDescent="0.3">
      <c r="B307" s="16" t="s">
        <v>292</v>
      </c>
      <c r="C307" s="16" t="s">
        <v>201</v>
      </c>
      <c r="D307" s="15">
        <v>10</v>
      </c>
      <c r="E307" s="15" t="s">
        <v>15</v>
      </c>
      <c r="F307" s="15" t="s">
        <v>408</v>
      </c>
      <c r="G307" s="15" t="s">
        <v>410</v>
      </c>
      <c r="H307" s="56">
        <v>1493.2662313851886</v>
      </c>
    </row>
    <row r="308" spans="2:8" x14ac:dyDescent="0.3">
      <c r="B308" s="16" t="s">
        <v>292</v>
      </c>
      <c r="C308" s="16" t="s">
        <v>201</v>
      </c>
      <c r="D308" s="15">
        <v>17</v>
      </c>
      <c r="E308" s="15" t="s">
        <v>19</v>
      </c>
      <c r="F308" s="15" t="s">
        <v>408</v>
      </c>
      <c r="G308" s="15" t="s">
        <v>411</v>
      </c>
      <c r="H308" s="56">
        <v>946.68438542864533</v>
      </c>
    </row>
    <row r="309" spans="2:8" x14ac:dyDescent="0.3">
      <c r="B309" s="16" t="s">
        <v>292</v>
      </c>
      <c r="C309" s="16" t="s">
        <v>201</v>
      </c>
      <c r="D309" s="15">
        <v>20</v>
      </c>
      <c r="E309" s="15" t="s">
        <v>23</v>
      </c>
      <c r="F309" s="15" t="s">
        <v>408</v>
      </c>
      <c r="G309" s="15" t="s">
        <v>412</v>
      </c>
      <c r="H309" s="56">
        <v>946.68438542864533</v>
      </c>
    </row>
    <row r="310" spans="2:8" x14ac:dyDescent="0.3">
      <c r="B310" s="16" t="s">
        <v>292</v>
      </c>
      <c r="C310" s="16" t="s">
        <v>201</v>
      </c>
      <c r="D310" s="15">
        <v>22</v>
      </c>
      <c r="E310" s="15" t="s">
        <v>27</v>
      </c>
      <c r="F310" s="15" t="s">
        <v>408</v>
      </c>
      <c r="G310" s="15" t="s">
        <v>413</v>
      </c>
      <c r="H310" s="56">
        <v>946.68438542864533</v>
      </c>
    </row>
    <row r="311" spans="2:8" x14ac:dyDescent="0.3">
      <c r="B311" s="16" t="s">
        <v>292</v>
      </c>
      <c r="C311" s="16" t="s">
        <v>201</v>
      </c>
      <c r="D311" s="19">
        <v>31</v>
      </c>
      <c r="E311" s="19" t="s">
        <v>31</v>
      </c>
      <c r="F311" s="19" t="s">
        <v>408</v>
      </c>
      <c r="G311" s="19" t="s">
        <v>414</v>
      </c>
      <c r="H311" s="57">
        <v>946.68438542864533</v>
      </c>
    </row>
    <row r="312" spans="2:8" x14ac:dyDescent="0.3">
      <c r="B312" s="16" t="s">
        <v>230</v>
      </c>
      <c r="C312" s="16" t="s">
        <v>230</v>
      </c>
      <c r="D312" s="15">
        <v>1</v>
      </c>
      <c r="E312" s="15" t="s">
        <v>7</v>
      </c>
      <c r="F312" s="15" t="s">
        <v>406</v>
      </c>
      <c r="G312" s="15" t="s">
        <v>407</v>
      </c>
      <c r="H312" s="56">
        <v>0.81936463884979494</v>
      </c>
    </row>
    <row r="313" spans="2:8" x14ac:dyDescent="0.3">
      <c r="B313" s="16" t="s">
        <v>230</v>
      </c>
      <c r="C313" s="16" t="s">
        <v>230</v>
      </c>
      <c r="D313" s="15">
        <v>4</v>
      </c>
      <c r="E313" s="15" t="s">
        <v>11</v>
      </c>
      <c r="F313" s="15" t="s">
        <v>408</v>
      </c>
      <c r="G313" s="15" t="s">
        <v>409</v>
      </c>
      <c r="H313" s="56">
        <v>1141.4847532489594</v>
      </c>
    </row>
    <row r="314" spans="2:8" x14ac:dyDescent="0.3">
      <c r="B314" s="16" t="s">
        <v>230</v>
      </c>
      <c r="C314" s="16" t="s">
        <v>230</v>
      </c>
      <c r="D314" s="15">
        <v>10</v>
      </c>
      <c r="E314" s="15" t="s">
        <v>15</v>
      </c>
      <c r="F314" s="15" t="s">
        <v>408</v>
      </c>
      <c r="G314" s="15" t="s">
        <v>410</v>
      </c>
      <c r="H314" s="56">
        <v>2594.2835301112723</v>
      </c>
    </row>
    <row r="315" spans="2:8" x14ac:dyDescent="0.3">
      <c r="B315" s="16" t="s">
        <v>230</v>
      </c>
      <c r="C315" s="16" t="s">
        <v>230</v>
      </c>
      <c r="D315" s="15">
        <v>17</v>
      </c>
      <c r="E315" s="15" t="s">
        <v>19</v>
      </c>
      <c r="F315" s="15" t="s">
        <v>408</v>
      </c>
      <c r="G315" s="15" t="s">
        <v>411</v>
      </c>
      <c r="H315" s="56">
        <v>1141.4847532489594</v>
      </c>
    </row>
    <row r="316" spans="2:8" x14ac:dyDescent="0.3">
      <c r="B316" s="16" t="s">
        <v>230</v>
      </c>
      <c r="C316" s="16" t="s">
        <v>230</v>
      </c>
      <c r="D316" s="15">
        <v>20</v>
      </c>
      <c r="E316" s="15" t="s">
        <v>23</v>
      </c>
      <c r="F316" s="15" t="s">
        <v>408</v>
      </c>
      <c r="G316" s="15" t="s">
        <v>412</v>
      </c>
      <c r="H316" s="56">
        <v>2594.2835301112723</v>
      </c>
    </row>
    <row r="317" spans="2:8" x14ac:dyDescent="0.3">
      <c r="B317" s="16" t="s">
        <v>230</v>
      </c>
      <c r="C317" s="16" t="s">
        <v>230</v>
      </c>
      <c r="D317" s="15">
        <v>22</v>
      </c>
      <c r="E317" s="15" t="s">
        <v>27</v>
      </c>
      <c r="F317" s="15" t="s">
        <v>408</v>
      </c>
      <c r="G317" s="15" t="s">
        <v>413</v>
      </c>
      <c r="H317" s="56">
        <v>1584.2738941186199</v>
      </c>
    </row>
    <row r="318" spans="2:8" x14ac:dyDescent="0.3">
      <c r="B318" s="16" t="s">
        <v>230</v>
      </c>
      <c r="C318" s="16" t="s">
        <v>230</v>
      </c>
      <c r="D318" s="19">
        <v>31</v>
      </c>
      <c r="E318" s="19" t="s">
        <v>31</v>
      </c>
      <c r="F318" s="19" t="s">
        <v>408</v>
      </c>
      <c r="G318" s="19" t="s">
        <v>414</v>
      </c>
      <c r="H318" s="57">
        <v>2594.2835301112723</v>
      </c>
    </row>
    <row r="319" spans="2:8" x14ac:dyDescent="0.3">
      <c r="B319" s="16" t="s">
        <v>293</v>
      </c>
      <c r="C319" s="16" t="s">
        <v>217</v>
      </c>
      <c r="D319" s="15">
        <v>1</v>
      </c>
      <c r="E319" s="15" t="s">
        <v>7</v>
      </c>
      <c r="F319" s="15" t="s">
        <v>406</v>
      </c>
      <c r="G319" s="15" t="s">
        <v>407</v>
      </c>
      <c r="H319" s="56">
        <v>0.81936463884979494</v>
      </c>
    </row>
    <row r="320" spans="2:8" x14ac:dyDescent="0.3">
      <c r="B320" s="16" t="s">
        <v>293</v>
      </c>
      <c r="C320" s="16" t="s">
        <v>217</v>
      </c>
      <c r="D320" s="15">
        <v>4</v>
      </c>
      <c r="E320" s="15" t="s">
        <v>11</v>
      </c>
      <c r="F320" s="15" t="s">
        <v>408</v>
      </c>
      <c r="G320" s="15" t="s">
        <v>409</v>
      </c>
      <c r="H320" s="56">
        <v>1141.4847532489594</v>
      </c>
    </row>
    <row r="321" spans="2:8" x14ac:dyDescent="0.3">
      <c r="B321" s="16" t="s">
        <v>293</v>
      </c>
      <c r="C321" s="16" t="s">
        <v>217</v>
      </c>
      <c r="D321" s="15">
        <v>10</v>
      </c>
      <c r="E321" s="15" t="s">
        <v>15</v>
      </c>
      <c r="F321" s="15" t="s">
        <v>408</v>
      </c>
      <c r="G321" s="15" t="s">
        <v>410</v>
      </c>
      <c r="H321" s="56">
        <v>1037.7134120445089</v>
      </c>
    </row>
    <row r="322" spans="2:8" x14ac:dyDescent="0.3">
      <c r="B322" s="16" t="s">
        <v>293</v>
      </c>
      <c r="C322" s="16" t="s">
        <v>217</v>
      </c>
      <c r="D322" s="15">
        <v>17</v>
      </c>
      <c r="E322" s="15" t="s">
        <v>19</v>
      </c>
      <c r="F322" s="15" t="s">
        <v>408</v>
      </c>
      <c r="G322" s="15" t="s">
        <v>411</v>
      </c>
      <c r="H322" s="56">
        <v>1141.4847532489594</v>
      </c>
    </row>
    <row r="323" spans="2:8" x14ac:dyDescent="0.3">
      <c r="B323" s="16" t="s">
        <v>293</v>
      </c>
      <c r="C323" s="16" t="s">
        <v>217</v>
      </c>
      <c r="D323" s="15">
        <v>20</v>
      </c>
      <c r="E323" s="15" t="s">
        <v>23</v>
      </c>
      <c r="F323" s="15" t="s">
        <v>408</v>
      </c>
      <c r="G323" s="15" t="s">
        <v>412</v>
      </c>
      <c r="H323" s="56">
        <v>1275.9252838539223</v>
      </c>
    </row>
    <row r="324" spans="2:8" x14ac:dyDescent="0.3">
      <c r="B324" s="16" t="s">
        <v>293</v>
      </c>
      <c r="C324" s="16" t="s">
        <v>217</v>
      </c>
      <c r="D324" s="15">
        <v>22</v>
      </c>
      <c r="E324" s="15" t="s">
        <v>27</v>
      </c>
      <c r="F324" s="15" t="s">
        <v>408</v>
      </c>
      <c r="G324" s="15" t="s">
        <v>413</v>
      </c>
      <c r="H324" s="56">
        <v>1045.5498853802976</v>
      </c>
    </row>
    <row r="325" spans="2:8" x14ac:dyDescent="0.3">
      <c r="B325" s="16" t="s">
        <v>293</v>
      </c>
      <c r="C325" s="16" t="s">
        <v>217</v>
      </c>
      <c r="D325" s="19">
        <v>31</v>
      </c>
      <c r="E325" s="19" t="s">
        <v>31</v>
      </c>
      <c r="F325" s="19" t="s">
        <v>408</v>
      </c>
      <c r="G325" s="19" t="s">
        <v>414</v>
      </c>
      <c r="H325" s="57">
        <v>1141.4847532489594</v>
      </c>
    </row>
    <row r="326" spans="2:8" x14ac:dyDescent="0.3">
      <c r="B326" s="16" t="s">
        <v>293</v>
      </c>
      <c r="C326" s="38" t="s">
        <v>201</v>
      </c>
      <c r="D326" s="15">
        <v>1</v>
      </c>
      <c r="E326" s="15" t="s">
        <v>7</v>
      </c>
      <c r="F326" s="15" t="s">
        <v>406</v>
      </c>
      <c r="G326" s="15" t="s">
        <v>407</v>
      </c>
      <c r="H326" s="56">
        <v>0.81936463884979494</v>
      </c>
    </row>
    <row r="327" spans="2:8" x14ac:dyDescent="0.3">
      <c r="B327" s="16" t="s">
        <v>293</v>
      </c>
      <c r="C327" s="38" t="s">
        <v>201</v>
      </c>
      <c r="D327" s="15">
        <v>4</v>
      </c>
      <c r="E327" s="15" t="s">
        <v>11</v>
      </c>
      <c r="F327" s="15" t="s">
        <v>408</v>
      </c>
      <c r="G327" s="15" t="s">
        <v>409</v>
      </c>
      <c r="H327" s="56">
        <v>1358.366856366262</v>
      </c>
    </row>
    <row r="328" spans="2:8" x14ac:dyDescent="0.3">
      <c r="B328" s="16" t="s">
        <v>293</v>
      </c>
      <c r="C328" s="38" t="s">
        <v>201</v>
      </c>
      <c r="D328" s="15">
        <v>10</v>
      </c>
      <c r="E328" s="15" t="s">
        <v>15</v>
      </c>
      <c r="F328" s="15" t="s">
        <v>408</v>
      </c>
      <c r="G328" s="15" t="s">
        <v>410</v>
      </c>
      <c r="H328" s="56">
        <v>1234.8789603329653</v>
      </c>
    </row>
    <row r="329" spans="2:8" x14ac:dyDescent="0.3">
      <c r="B329" s="16" t="s">
        <v>293</v>
      </c>
      <c r="C329" s="38" t="s">
        <v>201</v>
      </c>
      <c r="D329" s="15">
        <v>17</v>
      </c>
      <c r="E329" s="15" t="s">
        <v>19</v>
      </c>
      <c r="F329" s="15" t="s">
        <v>408</v>
      </c>
      <c r="G329" s="15" t="s">
        <v>411</v>
      </c>
      <c r="H329" s="56">
        <v>1358.366856366262</v>
      </c>
    </row>
    <row r="330" spans="2:8" x14ac:dyDescent="0.3">
      <c r="B330" s="16" t="s">
        <v>293</v>
      </c>
      <c r="C330" s="38" t="s">
        <v>201</v>
      </c>
      <c r="D330" s="15">
        <v>20</v>
      </c>
      <c r="E330" s="15" t="s">
        <v>23</v>
      </c>
      <c r="F330" s="15" t="s">
        <v>408</v>
      </c>
      <c r="G330" s="15" t="s">
        <v>412</v>
      </c>
      <c r="H330" s="56">
        <v>1257.5028431089045</v>
      </c>
    </row>
    <row r="331" spans="2:8" x14ac:dyDescent="0.3">
      <c r="B331" s="16" t="s">
        <v>293</v>
      </c>
      <c r="C331" s="38" t="s">
        <v>201</v>
      </c>
      <c r="D331" s="15">
        <v>22</v>
      </c>
      <c r="E331" s="15" t="s">
        <v>27</v>
      </c>
      <c r="F331" s="15" t="s">
        <v>408</v>
      </c>
      <c r="G331" s="15" t="s">
        <v>413</v>
      </c>
      <c r="H331" s="56">
        <v>1257.5028431089045</v>
      </c>
    </row>
    <row r="332" spans="2:8" x14ac:dyDescent="0.3">
      <c r="B332" s="16" t="s">
        <v>293</v>
      </c>
      <c r="C332" s="38" t="s">
        <v>201</v>
      </c>
      <c r="D332" s="19">
        <v>31</v>
      </c>
      <c r="E332" s="19" t="s">
        <v>31</v>
      </c>
      <c r="F332" s="19" t="s">
        <v>408</v>
      </c>
      <c r="G332" s="19" t="s">
        <v>414</v>
      </c>
      <c r="H332" s="57">
        <v>1358.366856366262</v>
      </c>
    </row>
    <row r="333" spans="2:8" x14ac:dyDescent="0.3">
      <c r="B333" s="16" t="s">
        <v>293</v>
      </c>
      <c r="C333" s="16" t="s">
        <v>202</v>
      </c>
      <c r="D333" s="15">
        <v>1</v>
      </c>
      <c r="E333" s="15" t="s">
        <v>7</v>
      </c>
      <c r="F333" s="15" t="s">
        <v>406</v>
      </c>
      <c r="G333" s="15" t="s">
        <v>407</v>
      </c>
      <c r="H333" s="56">
        <v>0.81936463884979494</v>
      </c>
    </row>
    <row r="334" spans="2:8" x14ac:dyDescent="0.3">
      <c r="B334" s="16" t="s">
        <v>293</v>
      </c>
      <c r="C334" s="16" t="s">
        <v>202</v>
      </c>
      <c r="D334" s="15">
        <v>4</v>
      </c>
      <c r="E334" s="15" t="s">
        <v>11</v>
      </c>
      <c r="F334" s="15" t="s">
        <v>408</v>
      </c>
      <c r="G334" s="15" t="s">
        <v>409</v>
      </c>
      <c r="H334" s="56">
        <v>1257.5028431089045</v>
      </c>
    </row>
    <row r="335" spans="2:8" x14ac:dyDescent="0.3">
      <c r="B335" s="16" t="s">
        <v>293</v>
      </c>
      <c r="C335" s="16" t="s">
        <v>202</v>
      </c>
      <c r="D335" s="15">
        <v>10</v>
      </c>
      <c r="E335" s="15" t="s">
        <v>15</v>
      </c>
      <c r="F335" s="15" t="s">
        <v>408</v>
      </c>
      <c r="G335" s="15" t="s">
        <v>410</v>
      </c>
      <c r="H335" s="56">
        <v>1493.2662313851886</v>
      </c>
    </row>
    <row r="336" spans="2:8" x14ac:dyDescent="0.3">
      <c r="B336" s="16" t="s">
        <v>293</v>
      </c>
      <c r="C336" s="16" t="s">
        <v>202</v>
      </c>
      <c r="D336" s="15">
        <v>17</v>
      </c>
      <c r="E336" s="15" t="s">
        <v>19</v>
      </c>
      <c r="F336" s="15" t="s">
        <v>408</v>
      </c>
      <c r="G336" s="15" t="s">
        <v>411</v>
      </c>
      <c r="H336" s="56">
        <v>1257.5028431089045</v>
      </c>
    </row>
    <row r="337" spans="2:8" x14ac:dyDescent="0.3">
      <c r="B337" s="16" t="s">
        <v>293</v>
      </c>
      <c r="C337" s="16" t="s">
        <v>202</v>
      </c>
      <c r="D337" s="15">
        <v>20</v>
      </c>
      <c r="E337" s="15" t="s">
        <v>23</v>
      </c>
      <c r="F337" s="15" t="s">
        <v>408</v>
      </c>
      <c r="G337" s="15" t="s">
        <v>412</v>
      </c>
      <c r="H337" s="56">
        <v>1257.5028431089045</v>
      </c>
    </row>
    <row r="338" spans="2:8" x14ac:dyDescent="0.3">
      <c r="B338" s="16" t="s">
        <v>293</v>
      </c>
      <c r="C338" s="16" t="s">
        <v>202</v>
      </c>
      <c r="D338" s="15">
        <v>22</v>
      </c>
      <c r="E338" s="15" t="s">
        <v>27</v>
      </c>
      <c r="F338" s="15" t="s">
        <v>408</v>
      </c>
      <c r="G338" s="15" t="s">
        <v>413</v>
      </c>
      <c r="H338" s="56">
        <v>1257.5028431089045</v>
      </c>
    </row>
    <row r="339" spans="2:8" x14ac:dyDescent="0.3">
      <c r="B339" s="16" t="s">
        <v>293</v>
      </c>
      <c r="C339" s="16" t="s">
        <v>202</v>
      </c>
      <c r="D339" s="19">
        <v>31</v>
      </c>
      <c r="E339" s="19" t="s">
        <v>31</v>
      </c>
      <c r="F339" s="19" t="s">
        <v>408</v>
      </c>
      <c r="G339" s="19" t="s">
        <v>414</v>
      </c>
      <c r="H339" s="57">
        <v>1257.5028431089045</v>
      </c>
    </row>
    <row r="340" spans="2:8" x14ac:dyDescent="0.3">
      <c r="B340" s="16" t="s">
        <v>293</v>
      </c>
      <c r="C340" s="16" t="s">
        <v>203</v>
      </c>
      <c r="D340" s="15">
        <v>1</v>
      </c>
      <c r="E340" s="15" t="s">
        <v>7</v>
      </c>
      <c r="F340" s="15" t="s">
        <v>406</v>
      </c>
      <c r="G340" s="15" t="s">
        <v>407</v>
      </c>
      <c r="H340" s="56">
        <v>0.81936463884979494</v>
      </c>
    </row>
    <row r="341" spans="2:8" x14ac:dyDescent="0.3">
      <c r="B341" s="16" t="s">
        <v>293</v>
      </c>
      <c r="C341" s="16" t="s">
        <v>203</v>
      </c>
      <c r="D341" s="15">
        <v>4</v>
      </c>
      <c r="E341" s="15" t="s">
        <v>11</v>
      </c>
      <c r="F341" s="15" t="s">
        <v>408</v>
      </c>
      <c r="G341" s="15" t="s">
        <v>409</v>
      </c>
      <c r="H341" s="56">
        <v>1053.8618411917103</v>
      </c>
    </row>
    <row r="342" spans="2:8" x14ac:dyDescent="0.3">
      <c r="B342" s="16" t="s">
        <v>293</v>
      </c>
      <c r="C342" s="16" t="s">
        <v>203</v>
      </c>
      <c r="D342" s="15">
        <v>10</v>
      </c>
      <c r="E342" s="15" t="s">
        <v>15</v>
      </c>
      <c r="F342" s="15" t="s">
        <v>408</v>
      </c>
      <c r="G342" s="15" t="s">
        <v>410</v>
      </c>
      <c r="H342" s="56">
        <v>1037.7134120445089</v>
      </c>
    </row>
    <row r="343" spans="2:8" x14ac:dyDescent="0.3">
      <c r="B343" s="16" t="s">
        <v>293</v>
      </c>
      <c r="C343" s="16" t="s">
        <v>203</v>
      </c>
      <c r="D343" s="15">
        <v>17</v>
      </c>
      <c r="E343" s="15" t="s">
        <v>19</v>
      </c>
      <c r="F343" s="15" t="s">
        <v>408</v>
      </c>
      <c r="G343" s="15" t="s">
        <v>411</v>
      </c>
      <c r="H343" s="56">
        <v>1037.7134120445089</v>
      </c>
    </row>
    <row r="344" spans="2:8" x14ac:dyDescent="0.3">
      <c r="B344" s="16" t="s">
        <v>293</v>
      </c>
      <c r="C344" s="16" t="s">
        <v>203</v>
      </c>
      <c r="D344" s="15">
        <v>20</v>
      </c>
      <c r="E344" s="15" t="s">
        <v>23</v>
      </c>
      <c r="F344" s="15" t="s">
        <v>408</v>
      </c>
      <c r="G344" s="15" t="s">
        <v>412</v>
      </c>
      <c r="H344" s="56">
        <v>1037.7134120445089</v>
      </c>
    </row>
    <row r="345" spans="2:8" x14ac:dyDescent="0.3">
      <c r="B345" s="16" t="s">
        <v>293</v>
      </c>
      <c r="C345" s="16" t="s">
        <v>203</v>
      </c>
      <c r="D345" s="15">
        <v>22</v>
      </c>
      <c r="E345" s="15" t="s">
        <v>27</v>
      </c>
      <c r="F345" s="15" t="s">
        <v>408</v>
      </c>
      <c r="G345" s="15" t="s">
        <v>413</v>
      </c>
      <c r="H345" s="56">
        <v>1037.7134120445089</v>
      </c>
    </row>
    <row r="346" spans="2:8" x14ac:dyDescent="0.3">
      <c r="B346" s="16" t="s">
        <v>293</v>
      </c>
      <c r="C346" s="16" t="s">
        <v>203</v>
      </c>
      <c r="D346" s="19">
        <v>31</v>
      </c>
      <c r="E346" s="19" t="s">
        <v>31</v>
      </c>
      <c r="F346" s="19" t="s">
        <v>408</v>
      </c>
      <c r="G346" s="19" t="s">
        <v>414</v>
      </c>
      <c r="H346" s="57">
        <v>1037.7134120445089</v>
      </c>
    </row>
    <row r="347" spans="2:8" x14ac:dyDescent="0.3">
      <c r="B347" s="16" t="s">
        <v>293</v>
      </c>
      <c r="C347" s="16" t="s">
        <v>208</v>
      </c>
      <c r="D347" s="15">
        <v>1</v>
      </c>
      <c r="E347" s="15" t="s">
        <v>7</v>
      </c>
      <c r="F347" s="15" t="s">
        <v>406</v>
      </c>
      <c r="G347" s="15" t="s">
        <v>407</v>
      </c>
      <c r="H347" s="56">
        <v>0.81936463884979505</v>
      </c>
    </row>
    <row r="348" spans="2:8" x14ac:dyDescent="0.3">
      <c r="B348" s="16" t="s">
        <v>293</v>
      </c>
      <c r="C348" s="16" t="s">
        <v>208</v>
      </c>
      <c r="D348" s="15">
        <v>4</v>
      </c>
      <c r="E348" s="15" t="s">
        <v>11</v>
      </c>
      <c r="F348" s="15" t="s">
        <v>408</v>
      </c>
      <c r="G348" s="15" t="s">
        <v>409</v>
      </c>
      <c r="H348" s="56">
        <v>1457.4684872165126</v>
      </c>
    </row>
    <row r="349" spans="2:8" x14ac:dyDescent="0.3">
      <c r="B349" s="16" t="s">
        <v>293</v>
      </c>
      <c r="C349" s="16" t="s">
        <v>208</v>
      </c>
      <c r="D349" s="15">
        <v>10</v>
      </c>
      <c r="E349" s="15" t="s">
        <v>15</v>
      </c>
      <c r="F349" s="15" t="s">
        <v>408</v>
      </c>
      <c r="G349" s="15" t="s">
        <v>410</v>
      </c>
      <c r="H349" s="56">
        <v>1275.9252838539223</v>
      </c>
    </row>
    <row r="350" spans="2:8" x14ac:dyDescent="0.3">
      <c r="B350" s="16" t="s">
        <v>293</v>
      </c>
      <c r="C350" s="16" t="s">
        <v>208</v>
      </c>
      <c r="D350" s="15">
        <v>17</v>
      </c>
      <c r="E350" s="15" t="s">
        <v>19</v>
      </c>
      <c r="F350" s="15" t="s">
        <v>408</v>
      </c>
      <c r="G350" s="15" t="s">
        <v>411</v>
      </c>
      <c r="H350" s="56">
        <v>1528.2059514708799</v>
      </c>
    </row>
    <row r="351" spans="2:8" x14ac:dyDescent="0.3">
      <c r="B351" s="16" t="s">
        <v>293</v>
      </c>
      <c r="C351" s="16" t="s">
        <v>208</v>
      </c>
      <c r="D351" s="15">
        <v>20</v>
      </c>
      <c r="E351" s="15" t="s">
        <v>23</v>
      </c>
      <c r="F351" s="15" t="s">
        <v>408</v>
      </c>
      <c r="G351" s="15" t="s">
        <v>412</v>
      </c>
      <c r="H351" s="56">
        <v>1867.8841416801154</v>
      </c>
    </row>
    <row r="352" spans="2:8" x14ac:dyDescent="0.3">
      <c r="B352" s="16" t="s">
        <v>293</v>
      </c>
      <c r="C352" s="16" t="s">
        <v>208</v>
      </c>
      <c r="D352" s="15">
        <v>22</v>
      </c>
      <c r="E352" s="15" t="s">
        <v>27</v>
      </c>
      <c r="F352" s="15" t="s">
        <v>408</v>
      </c>
      <c r="G352" s="15" t="s">
        <v>413</v>
      </c>
      <c r="H352" s="56">
        <v>1258.2040993559513</v>
      </c>
    </row>
    <row r="353" spans="2:8" x14ac:dyDescent="0.3">
      <c r="B353" s="16" t="s">
        <v>293</v>
      </c>
      <c r="C353" s="16" t="s">
        <v>208</v>
      </c>
      <c r="D353" s="19">
        <v>31</v>
      </c>
      <c r="E353" s="19" t="s">
        <v>31</v>
      </c>
      <c r="F353" s="19" t="s">
        <v>408</v>
      </c>
      <c r="G353" s="19" t="s">
        <v>414</v>
      </c>
      <c r="H353" s="57">
        <v>1674.869447039837</v>
      </c>
    </row>
    <row r="354" spans="2:8" x14ac:dyDescent="0.3">
      <c r="B354" s="16" t="s">
        <v>294</v>
      </c>
      <c r="C354" s="16" t="s">
        <v>232</v>
      </c>
      <c r="D354" s="15">
        <v>1</v>
      </c>
      <c r="E354" s="15" t="s">
        <v>7</v>
      </c>
      <c r="F354" s="15" t="s">
        <v>406</v>
      </c>
      <c r="G354" s="15" t="s">
        <v>407</v>
      </c>
      <c r="H354" s="56">
        <v>0.81936463884979494</v>
      </c>
    </row>
    <row r="355" spans="2:8" x14ac:dyDescent="0.3">
      <c r="B355" s="16" t="s">
        <v>294</v>
      </c>
      <c r="C355" s="16" t="s">
        <v>232</v>
      </c>
      <c r="D355" s="15">
        <v>4</v>
      </c>
      <c r="E355" s="15" t="s">
        <v>11</v>
      </c>
      <c r="F355" s="15" t="s">
        <v>408</v>
      </c>
      <c r="G355" s="15" t="s">
        <v>409</v>
      </c>
      <c r="H355" s="56">
        <v>864.41527223307583</v>
      </c>
    </row>
    <row r="356" spans="2:8" x14ac:dyDescent="0.3">
      <c r="B356" s="16" t="s">
        <v>294</v>
      </c>
      <c r="C356" s="16" t="s">
        <v>232</v>
      </c>
      <c r="D356" s="15">
        <v>10</v>
      </c>
      <c r="E356" s="15" t="s">
        <v>15</v>
      </c>
      <c r="F356" s="15" t="s">
        <v>408</v>
      </c>
      <c r="G356" s="15" t="s">
        <v>410</v>
      </c>
      <c r="H356" s="56">
        <v>1363.22551501725</v>
      </c>
    </row>
    <row r="357" spans="2:8" x14ac:dyDescent="0.3">
      <c r="B357" s="16" t="s">
        <v>294</v>
      </c>
      <c r="C357" s="16" t="s">
        <v>232</v>
      </c>
      <c r="D357" s="15">
        <v>17</v>
      </c>
      <c r="E357" s="15" t="s">
        <v>19</v>
      </c>
      <c r="F357" s="15" t="s">
        <v>408</v>
      </c>
      <c r="G357" s="15" t="s">
        <v>411</v>
      </c>
      <c r="H357" s="56">
        <v>933.94207084005768</v>
      </c>
    </row>
    <row r="358" spans="2:8" x14ac:dyDescent="0.3">
      <c r="B358" s="16" t="s">
        <v>294</v>
      </c>
      <c r="C358" s="16" t="s">
        <v>232</v>
      </c>
      <c r="D358" s="15">
        <v>20</v>
      </c>
      <c r="E358" s="15" t="s">
        <v>23</v>
      </c>
      <c r="F358" s="15" t="s">
        <v>408</v>
      </c>
      <c r="G358" s="15" t="s">
        <v>412</v>
      </c>
      <c r="H358" s="56">
        <v>830.1707296356069</v>
      </c>
    </row>
    <row r="359" spans="2:8" x14ac:dyDescent="0.3">
      <c r="B359" s="16" t="s">
        <v>294</v>
      </c>
      <c r="C359" s="16" t="s">
        <v>232</v>
      </c>
      <c r="D359" s="15">
        <v>22</v>
      </c>
      <c r="E359" s="15" t="s">
        <v>27</v>
      </c>
      <c r="F359" s="15" t="s">
        <v>408</v>
      </c>
      <c r="G359" s="15" t="s">
        <v>413</v>
      </c>
      <c r="H359" s="56">
        <v>850.61685590261482</v>
      </c>
    </row>
    <row r="360" spans="2:8" x14ac:dyDescent="0.3">
      <c r="B360" s="16" t="s">
        <v>294</v>
      </c>
      <c r="C360" s="16" t="s">
        <v>232</v>
      </c>
      <c r="D360" s="19">
        <v>31</v>
      </c>
      <c r="E360" s="19" t="s">
        <v>31</v>
      </c>
      <c r="F360" s="19" t="s">
        <v>408</v>
      </c>
      <c r="G360" s="19" t="s">
        <v>414</v>
      </c>
      <c r="H360" s="57">
        <v>864.41527223307583</v>
      </c>
    </row>
    <row r="361" spans="2:8" x14ac:dyDescent="0.3">
      <c r="B361" s="16" t="s">
        <v>294</v>
      </c>
      <c r="C361" s="20" t="s">
        <v>233</v>
      </c>
      <c r="D361" s="15">
        <v>1</v>
      </c>
      <c r="E361" s="15" t="s">
        <v>7</v>
      </c>
      <c r="F361" s="15" t="s">
        <v>406</v>
      </c>
      <c r="G361" s="15" t="s">
        <v>407</v>
      </c>
      <c r="H361" s="56">
        <v>0.81936463884979494</v>
      </c>
    </row>
    <row r="362" spans="2:8" x14ac:dyDescent="0.3">
      <c r="B362" s="16" t="s">
        <v>294</v>
      </c>
      <c r="C362" s="20" t="s">
        <v>233</v>
      </c>
      <c r="D362" s="15">
        <v>4</v>
      </c>
      <c r="E362" s="15" t="s">
        <v>11</v>
      </c>
      <c r="F362" s="15" t="s">
        <v>408</v>
      </c>
      <c r="G362" s="15" t="s">
        <v>409</v>
      </c>
      <c r="H362" s="56">
        <v>864.41527223307583</v>
      </c>
    </row>
    <row r="363" spans="2:8" x14ac:dyDescent="0.3">
      <c r="B363" s="16" t="s">
        <v>294</v>
      </c>
      <c r="C363" s="20" t="s">
        <v>233</v>
      </c>
      <c r="D363" s="15">
        <v>10</v>
      </c>
      <c r="E363" s="15" t="s">
        <v>15</v>
      </c>
      <c r="F363" s="15" t="s">
        <v>408</v>
      </c>
      <c r="G363" s="15" t="s">
        <v>410</v>
      </c>
      <c r="H363" s="56">
        <v>1363.22551501725</v>
      </c>
    </row>
    <row r="364" spans="2:8" x14ac:dyDescent="0.3">
      <c r="B364" s="16" t="s">
        <v>294</v>
      </c>
      <c r="C364" s="20" t="s">
        <v>233</v>
      </c>
      <c r="D364" s="15">
        <v>17</v>
      </c>
      <c r="E364" s="15" t="s">
        <v>19</v>
      </c>
      <c r="F364" s="15" t="s">
        <v>408</v>
      </c>
      <c r="G364" s="15" t="s">
        <v>411</v>
      </c>
      <c r="H364" s="56">
        <v>850.61685590261482</v>
      </c>
    </row>
    <row r="365" spans="2:8" x14ac:dyDescent="0.3">
      <c r="B365" s="16" t="s">
        <v>294</v>
      </c>
      <c r="C365" s="20" t="s">
        <v>233</v>
      </c>
      <c r="D365" s="15">
        <v>20</v>
      </c>
      <c r="E365" s="15" t="s">
        <v>23</v>
      </c>
      <c r="F365" s="15" t="s">
        <v>408</v>
      </c>
      <c r="G365" s="15" t="s">
        <v>412</v>
      </c>
      <c r="H365" s="56">
        <v>850.61685590261482</v>
      </c>
    </row>
    <row r="366" spans="2:8" x14ac:dyDescent="0.3">
      <c r="B366" s="16" t="s">
        <v>294</v>
      </c>
      <c r="C366" s="20" t="s">
        <v>233</v>
      </c>
      <c r="D366" s="15">
        <v>22</v>
      </c>
      <c r="E366" s="15" t="s">
        <v>27</v>
      </c>
      <c r="F366" s="15" t="s">
        <v>408</v>
      </c>
      <c r="G366" s="15" t="s">
        <v>413</v>
      </c>
      <c r="H366" s="56">
        <v>850.61685590261482</v>
      </c>
    </row>
    <row r="367" spans="2:8" x14ac:dyDescent="0.3">
      <c r="B367" s="16" t="s">
        <v>294</v>
      </c>
      <c r="C367" s="20" t="s">
        <v>233</v>
      </c>
      <c r="D367" s="19">
        <v>31</v>
      </c>
      <c r="E367" s="19" t="s">
        <v>31</v>
      </c>
      <c r="F367" s="19" t="s">
        <v>408</v>
      </c>
      <c r="G367" s="19" t="s">
        <v>414</v>
      </c>
      <c r="H367" s="57">
        <v>864.41527223307583</v>
      </c>
    </row>
    <row r="368" spans="2:8" x14ac:dyDescent="0.3">
      <c r="B368" s="16" t="s">
        <v>294</v>
      </c>
      <c r="C368" s="16" t="s">
        <v>201</v>
      </c>
      <c r="D368" s="15">
        <v>1</v>
      </c>
      <c r="E368" s="15" t="s">
        <v>7</v>
      </c>
      <c r="F368" s="15" t="s">
        <v>406</v>
      </c>
      <c r="G368" s="15" t="s">
        <v>407</v>
      </c>
      <c r="H368" s="56">
        <v>0.81936463884979494</v>
      </c>
    </row>
    <row r="369" spans="2:8" x14ac:dyDescent="0.3">
      <c r="B369" s="16" t="s">
        <v>294</v>
      </c>
      <c r="C369" s="16" t="s">
        <v>201</v>
      </c>
      <c r="D369" s="15">
        <v>4</v>
      </c>
      <c r="E369" s="15" t="s">
        <v>11</v>
      </c>
      <c r="F369" s="15" t="s">
        <v>408</v>
      </c>
      <c r="G369" s="15" t="s">
        <v>409</v>
      </c>
      <c r="H369" s="56">
        <v>864.41527223307583</v>
      </c>
    </row>
    <row r="370" spans="2:8" x14ac:dyDescent="0.3">
      <c r="B370" s="16" t="s">
        <v>294</v>
      </c>
      <c r="C370" s="16" t="s">
        <v>201</v>
      </c>
      <c r="D370" s="15">
        <v>10</v>
      </c>
      <c r="E370" s="15" t="s">
        <v>15</v>
      </c>
      <c r="F370" s="15" t="s">
        <v>408</v>
      </c>
      <c r="G370" s="15" t="s">
        <v>410</v>
      </c>
      <c r="H370" s="56">
        <v>1363.22551501725</v>
      </c>
    </row>
    <row r="371" spans="2:8" x14ac:dyDescent="0.3">
      <c r="B371" s="16" t="s">
        <v>294</v>
      </c>
      <c r="C371" s="16" t="s">
        <v>201</v>
      </c>
      <c r="D371" s="15">
        <v>17</v>
      </c>
      <c r="E371" s="15" t="s">
        <v>19</v>
      </c>
      <c r="F371" s="15" t="s">
        <v>408</v>
      </c>
      <c r="G371" s="15" t="s">
        <v>411</v>
      </c>
      <c r="H371" s="56">
        <v>850.61685590261482</v>
      </c>
    </row>
    <row r="372" spans="2:8" x14ac:dyDescent="0.3">
      <c r="B372" s="16" t="s">
        <v>294</v>
      </c>
      <c r="C372" s="16" t="s">
        <v>201</v>
      </c>
      <c r="D372" s="15">
        <v>20</v>
      </c>
      <c r="E372" s="15" t="s">
        <v>23</v>
      </c>
      <c r="F372" s="15" t="s">
        <v>408</v>
      </c>
      <c r="G372" s="15" t="s">
        <v>412</v>
      </c>
      <c r="H372" s="56">
        <v>850.61685590261482</v>
      </c>
    </row>
    <row r="373" spans="2:8" x14ac:dyDescent="0.3">
      <c r="B373" s="16" t="s">
        <v>294</v>
      </c>
      <c r="C373" s="16" t="s">
        <v>201</v>
      </c>
      <c r="D373" s="15">
        <v>22</v>
      </c>
      <c r="E373" s="15" t="s">
        <v>27</v>
      </c>
      <c r="F373" s="15" t="s">
        <v>408</v>
      </c>
      <c r="G373" s="15" t="s">
        <v>413</v>
      </c>
      <c r="H373" s="56">
        <v>850.61685590261482</v>
      </c>
    </row>
    <row r="374" spans="2:8" x14ac:dyDescent="0.3">
      <c r="B374" s="16" t="s">
        <v>294</v>
      </c>
      <c r="C374" s="16" t="s">
        <v>201</v>
      </c>
      <c r="D374" s="19">
        <v>31</v>
      </c>
      <c r="E374" s="19" t="s">
        <v>31</v>
      </c>
      <c r="F374" s="19" t="s">
        <v>408</v>
      </c>
      <c r="G374" s="19" t="s">
        <v>414</v>
      </c>
      <c r="H374" s="57">
        <v>864.41527223307583</v>
      </c>
    </row>
    <row r="375" spans="2:8" x14ac:dyDescent="0.3">
      <c r="B375" s="16" t="s">
        <v>294</v>
      </c>
      <c r="C375" s="16" t="s">
        <v>208</v>
      </c>
      <c r="D375" s="15">
        <v>1</v>
      </c>
      <c r="E375" s="15" t="s">
        <v>7</v>
      </c>
      <c r="F375" s="15" t="s">
        <v>406</v>
      </c>
      <c r="G375" s="15" t="s">
        <v>407</v>
      </c>
      <c r="H375" s="56">
        <v>0.81936463884979494</v>
      </c>
    </row>
    <row r="376" spans="2:8" x14ac:dyDescent="0.3">
      <c r="B376" s="16" t="s">
        <v>294</v>
      </c>
      <c r="C376" s="16" t="s">
        <v>208</v>
      </c>
      <c r="D376" s="15">
        <v>4</v>
      </c>
      <c r="E376" s="15" t="s">
        <v>11</v>
      </c>
      <c r="F376" s="15" t="s">
        <v>408</v>
      </c>
      <c r="G376" s="15" t="s">
        <v>409</v>
      </c>
      <c r="H376" s="56">
        <v>864.57650490813649</v>
      </c>
    </row>
    <row r="377" spans="2:8" x14ac:dyDescent="0.3">
      <c r="B377" s="16" t="s">
        <v>294</v>
      </c>
      <c r="C377" s="16" t="s">
        <v>208</v>
      </c>
      <c r="D377" s="15">
        <v>10</v>
      </c>
      <c r="E377" s="15" t="s">
        <v>15</v>
      </c>
      <c r="F377" s="15" t="s">
        <v>408</v>
      </c>
      <c r="G377" s="15" t="s">
        <v>410</v>
      </c>
      <c r="H377" s="56">
        <v>1363.22551501725</v>
      </c>
    </row>
    <row r="378" spans="2:8" x14ac:dyDescent="0.3">
      <c r="B378" s="16" t="s">
        <v>294</v>
      </c>
      <c r="C378" s="16" t="s">
        <v>208</v>
      </c>
      <c r="D378" s="15">
        <v>17</v>
      </c>
      <c r="E378" s="15" t="s">
        <v>19</v>
      </c>
      <c r="F378" s="15" t="s">
        <v>408</v>
      </c>
      <c r="G378" s="15" t="s">
        <v>411</v>
      </c>
      <c r="H378" s="56">
        <v>854.86133980389513</v>
      </c>
    </row>
    <row r="379" spans="2:8" x14ac:dyDescent="0.3">
      <c r="B379" s="16" t="s">
        <v>294</v>
      </c>
      <c r="C379" s="16" t="s">
        <v>208</v>
      </c>
      <c r="D379" s="15">
        <v>20</v>
      </c>
      <c r="E379" s="15" t="s">
        <v>23</v>
      </c>
      <c r="F379" s="15" t="s">
        <v>408</v>
      </c>
      <c r="G379" s="15" t="s">
        <v>412</v>
      </c>
      <c r="H379" s="56">
        <v>1169.5981768660954</v>
      </c>
    </row>
    <row r="380" spans="2:8" x14ac:dyDescent="0.3">
      <c r="B380" s="16" t="s">
        <v>294</v>
      </c>
      <c r="C380" s="16" t="s">
        <v>208</v>
      </c>
      <c r="D380" s="15">
        <v>22</v>
      </c>
      <c r="E380" s="15" t="s">
        <v>27</v>
      </c>
      <c r="F380" s="15" t="s">
        <v>408</v>
      </c>
      <c r="G380" s="15" t="s">
        <v>413</v>
      </c>
      <c r="H380" s="56">
        <v>864.57650490813649</v>
      </c>
    </row>
    <row r="381" spans="2:8" x14ac:dyDescent="0.3">
      <c r="B381" s="16" t="s">
        <v>294</v>
      </c>
      <c r="C381" s="16" t="s">
        <v>208</v>
      </c>
      <c r="D381" s="19">
        <v>31</v>
      </c>
      <c r="E381" s="19" t="s">
        <v>31</v>
      </c>
      <c r="F381" s="19" t="s">
        <v>408</v>
      </c>
      <c r="G381" s="19" t="s">
        <v>414</v>
      </c>
      <c r="H381" s="57">
        <v>1169.5981768660954</v>
      </c>
    </row>
    <row r="382" spans="2:8" x14ac:dyDescent="0.3">
      <c r="B382" s="16" t="s">
        <v>296</v>
      </c>
      <c r="C382" s="16" t="s">
        <v>239</v>
      </c>
      <c r="D382" s="15">
        <v>1</v>
      </c>
      <c r="E382" s="15" t="s">
        <v>7</v>
      </c>
      <c r="F382" s="15" t="s">
        <v>406</v>
      </c>
      <c r="G382" s="15" t="s">
        <v>407</v>
      </c>
      <c r="H382" s="56">
        <v>0.81936463884979494</v>
      </c>
    </row>
    <row r="383" spans="2:8" x14ac:dyDescent="0.3">
      <c r="B383" s="16" t="s">
        <v>296</v>
      </c>
      <c r="C383" s="16" t="s">
        <v>239</v>
      </c>
      <c r="D383" s="15">
        <v>4</v>
      </c>
      <c r="E383" s="15" t="s">
        <v>11</v>
      </c>
      <c r="F383" s="15" t="s">
        <v>408</v>
      </c>
      <c r="G383" s="15" t="s">
        <v>409</v>
      </c>
      <c r="H383" s="56">
        <v>926.06015054505258</v>
      </c>
    </row>
    <row r="384" spans="2:8" x14ac:dyDescent="0.3">
      <c r="B384" s="16" t="s">
        <v>296</v>
      </c>
      <c r="C384" s="16" t="s">
        <v>239</v>
      </c>
      <c r="D384" s="15">
        <v>10</v>
      </c>
      <c r="E384" s="15" t="s">
        <v>15</v>
      </c>
      <c r="F384" s="15" t="s">
        <v>408</v>
      </c>
      <c r="G384" s="15" t="s">
        <v>410</v>
      </c>
      <c r="H384" s="56">
        <v>1337.1916944179613</v>
      </c>
    </row>
    <row r="385" spans="2:8" x14ac:dyDescent="0.3">
      <c r="B385" s="16" t="s">
        <v>296</v>
      </c>
      <c r="C385" s="16" t="s">
        <v>239</v>
      </c>
      <c r="D385" s="15">
        <v>17</v>
      </c>
      <c r="E385" s="15" t="s">
        <v>19</v>
      </c>
      <c r="F385" s="15" t="s">
        <v>408</v>
      </c>
      <c r="G385" s="15" t="s">
        <v>411</v>
      </c>
      <c r="H385" s="56">
        <v>926.06015054505258</v>
      </c>
    </row>
    <row r="386" spans="2:8" x14ac:dyDescent="0.3">
      <c r="B386" s="16" t="s">
        <v>296</v>
      </c>
      <c r="C386" s="16" t="s">
        <v>239</v>
      </c>
      <c r="D386" s="15">
        <v>20</v>
      </c>
      <c r="E386" s="15" t="s">
        <v>23</v>
      </c>
      <c r="F386" s="15" t="s">
        <v>408</v>
      </c>
      <c r="G386" s="15" t="s">
        <v>412</v>
      </c>
      <c r="H386" s="56">
        <v>926.06015054505258</v>
      </c>
    </row>
    <row r="387" spans="2:8" x14ac:dyDescent="0.3">
      <c r="B387" s="16" t="s">
        <v>296</v>
      </c>
      <c r="C387" s="16" t="s">
        <v>239</v>
      </c>
      <c r="D387" s="15">
        <v>22</v>
      </c>
      <c r="E387" s="15" t="s">
        <v>27</v>
      </c>
      <c r="F387" s="15" t="s">
        <v>408</v>
      </c>
      <c r="G387" s="15" t="s">
        <v>413</v>
      </c>
      <c r="H387" s="56">
        <v>926.06015054505258</v>
      </c>
    </row>
    <row r="388" spans="2:8" x14ac:dyDescent="0.3">
      <c r="B388" s="16" t="s">
        <v>296</v>
      </c>
      <c r="C388" s="16" t="s">
        <v>239</v>
      </c>
      <c r="D388" s="19">
        <v>31</v>
      </c>
      <c r="E388" s="19" t="s">
        <v>31</v>
      </c>
      <c r="F388" s="19" t="s">
        <v>408</v>
      </c>
      <c r="G388" s="19" t="s">
        <v>414</v>
      </c>
      <c r="H388" s="57">
        <v>926.06015054505258</v>
      </c>
    </row>
    <row r="389" spans="2:8" x14ac:dyDescent="0.3">
      <c r="B389" s="16" t="s">
        <v>296</v>
      </c>
      <c r="C389" s="16" t="s">
        <v>240</v>
      </c>
      <c r="D389" s="15">
        <v>1</v>
      </c>
      <c r="E389" s="15" t="s">
        <v>7</v>
      </c>
      <c r="F389" s="15" t="s">
        <v>406</v>
      </c>
      <c r="G389" s="15" t="s">
        <v>407</v>
      </c>
      <c r="H389" s="56">
        <v>0.81936463884979494</v>
      </c>
    </row>
    <row r="390" spans="2:8" x14ac:dyDescent="0.3">
      <c r="B390" s="16" t="s">
        <v>296</v>
      </c>
      <c r="C390" s="16" t="s">
        <v>240</v>
      </c>
      <c r="D390" s="15">
        <v>4</v>
      </c>
      <c r="E390" s="15" t="s">
        <v>11</v>
      </c>
      <c r="F390" s="15" t="s">
        <v>408</v>
      </c>
      <c r="G390" s="15" t="s">
        <v>409</v>
      </c>
      <c r="H390" s="56">
        <v>926.06015054505258</v>
      </c>
    </row>
    <row r="391" spans="2:8" x14ac:dyDescent="0.3">
      <c r="B391" s="16" t="s">
        <v>296</v>
      </c>
      <c r="C391" s="16" t="s">
        <v>240</v>
      </c>
      <c r="D391" s="15">
        <v>10</v>
      </c>
      <c r="E391" s="15" t="s">
        <v>15</v>
      </c>
      <c r="F391" s="15" t="s">
        <v>408</v>
      </c>
      <c r="G391" s="15" t="s">
        <v>410</v>
      </c>
      <c r="H391" s="56">
        <v>1337.1916944179613</v>
      </c>
    </row>
    <row r="392" spans="2:8" x14ac:dyDescent="0.3">
      <c r="B392" s="16" t="s">
        <v>296</v>
      </c>
      <c r="C392" s="16" t="s">
        <v>240</v>
      </c>
      <c r="D392" s="15">
        <v>17</v>
      </c>
      <c r="E392" s="15" t="s">
        <v>19</v>
      </c>
      <c r="F392" s="15" t="s">
        <v>408</v>
      </c>
      <c r="G392" s="15" t="s">
        <v>411</v>
      </c>
      <c r="H392" s="56">
        <v>926.06015054505258</v>
      </c>
    </row>
    <row r="393" spans="2:8" x14ac:dyDescent="0.3">
      <c r="B393" s="16" t="s">
        <v>296</v>
      </c>
      <c r="C393" s="16" t="s">
        <v>240</v>
      </c>
      <c r="D393" s="15">
        <v>20</v>
      </c>
      <c r="E393" s="15" t="s">
        <v>23</v>
      </c>
      <c r="F393" s="15" t="s">
        <v>408</v>
      </c>
      <c r="G393" s="15" t="s">
        <v>412</v>
      </c>
      <c r="H393" s="56">
        <v>926.06015054505258</v>
      </c>
    </row>
    <row r="394" spans="2:8" x14ac:dyDescent="0.3">
      <c r="B394" s="16" t="s">
        <v>296</v>
      </c>
      <c r="C394" s="16" t="s">
        <v>240</v>
      </c>
      <c r="D394" s="15">
        <v>22</v>
      </c>
      <c r="E394" s="15" t="s">
        <v>27</v>
      </c>
      <c r="F394" s="15" t="s">
        <v>408</v>
      </c>
      <c r="G394" s="15" t="s">
        <v>413</v>
      </c>
      <c r="H394" s="56">
        <v>926.06015054505258</v>
      </c>
    </row>
    <row r="395" spans="2:8" x14ac:dyDescent="0.3">
      <c r="B395" s="16" t="s">
        <v>296</v>
      </c>
      <c r="C395" s="16" t="s">
        <v>240</v>
      </c>
      <c r="D395" s="19">
        <v>31</v>
      </c>
      <c r="E395" s="19" t="s">
        <v>31</v>
      </c>
      <c r="F395" s="19" t="s">
        <v>408</v>
      </c>
      <c r="G395" s="19" t="s">
        <v>414</v>
      </c>
      <c r="H395" s="57">
        <v>926.06015054505258</v>
      </c>
    </row>
    <row r="396" spans="2:8" x14ac:dyDescent="0.3">
      <c r="B396" s="16" t="s">
        <v>296</v>
      </c>
      <c r="C396" s="16" t="s">
        <v>217</v>
      </c>
      <c r="D396" s="15">
        <v>1</v>
      </c>
      <c r="E396" s="15" t="s">
        <v>7</v>
      </c>
      <c r="F396" s="15" t="s">
        <v>406</v>
      </c>
      <c r="G396" s="15" t="s">
        <v>407</v>
      </c>
      <c r="H396" s="56">
        <v>0.81936463884979494</v>
      </c>
    </row>
    <row r="397" spans="2:8" x14ac:dyDescent="0.3">
      <c r="B397" s="16" t="s">
        <v>296</v>
      </c>
      <c r="C397" s="16" t="s">
        <v>217</v>
      </c>
      <c r="D397" s="15">
        <v>4</v>
      </c>
      <c r="E397" s="15" t="s">
        <v>11</v>
      </c>
      <c r="F397" s="15" t="s">
        <v>408</v>
      </c>
      <c r="G397" s="15" t="s">
        <v>409</v>
      </c>
      <c r="H397" s="56">
        <v>926.06015054505258</v>
      </c>
    </row>
    <row r="398" spans="2:8" x14ac:dyDescent="0.3">
      <c r="B398" s="16" t="s">
        <v>296</v>
      </c>
      <c r="C398" s="16" t="s">
        <v>217</v>
      </c>
      <c r="D398" s="15">
        <v>10</v>
      </c>
      <c r="E398" s="15" t="s">
        <v>15</v>
      </c>
      <c r="F398" s="15" t="s">
        <v>408</v>
      </c>
      <c r="G398" s="15" t="s">
        <v>410</v>
      </c>
      <c r="H398" s="56">
        <v>1337.1916944179613</v>
      </c>
    </row>
    <row r="399" spans="2:8" x14ac:dyDescent="0.3">
      <c r="B399" s="16" t="s">
        <v>296</v>
      </c>
      <c r="C399" s="16" t="s">
        <v>217</v>
      </c>
      <c r="D399" s="15">
        <v>17</v>
      </c>
      <c r="E399" s="15" t="s">
        <v>19</v>
      </c>
      <c r="F399" s="15" t="s">
        <v>408</v>
      </c>
      <c r="G399" s="15" t="s">
        <v>411</v>
      </c>
      <c r="H399" s="56">
        <v>926.06015054505258</v>
      </c>
    </row>
    <row r="400" spans="2:8" x14ac:dyDescent="0.3">
      <c r="B400" s="16" t="s">
        <v>296</v>
      </c>
      <c r="C400" s="16" t="s">
        <v>217</v>
      </c>
      <c r="D400" s="15">
        <v>20</v>
      </c>
      <c r="E400" s="15" t="s">
        <v>23</v>
      </c>
      <c r="F400" s="15" t="s">
        <v>408</v>
      </c>
      <c r="G400" s="15" t="s">
        <v>412</v>
      </c>
      <c r="H400" s="56">
        <v>926.06015054505258</v>
      </c>
    </row>
    <row r="401" spans="2:8" x14ac:dyDescent="0.3">
      <c r="B401" s="16" t="s">
        <v>296</v>
      </c>
      <c r="C401" s="16" t="s">
        <v>217</v>
      </c>
      <c r="D401" s="15">
        <v>22</v>
      </c>
      <c r="E401" s="15" t="s">
        <v>27</v>
      </c>
      <c r="F401" s="15" t="s">
        <v>408</v>
      </c>
      <c r="G401" s="15" t="s">
        <v>413</v>
      </c>
      <c r="H401" s="56">
        <v>926.06015054505258</v>
      </c>
    </row>
    <row r="402" spans="2:8" x14ac:dyDescent="0.3">
      <c r="B402" s="16" t="s">
        <v>296</v>
      </c>
      <c r="C402" s="16" t="s">
        <v>217</v>
      </c>
      <c r="D402" s="19">
        <v>31</v>
      </c>
      <c r="E402" s="19" t="s">
        <v>31</v>
      </c>
      <c r="F402" s="19" t="s">
        <v>408</v>
      </c>
      <c r="G402" s="19" t="s">
        <v>414</v>
      </c>
      <c r="H402" s="57">
        <v>926.06015054505258</v>
      </c>
    </row>
    <row r="403" spans="2:8" x14ac:dyDescent="0.3">
      <c r="B403" s="16" t="s">
        <v>296</v>
      </c>
      <c r="C403" s="16" t="s">
        <v>241</v>
      </c>
      <c r="D403" s="15">
        <v>1</v>
      </c>
      <c r="E403" s="15" t="s">
        <v>7</v>
      </c>
      <c r="F403" s="15" t="s">
        <v>406</v>
      </c>
      <c r="G403" s="15" t="s">
        <v>407</v>
      </c>
      <c r="H403" s="56">
        <v>0.95085679945638335</v>
      </c>
    </row>
    <row r="404" spans="2:8" x14ac:dyDescent="0.3">
      <c r="B404" s="16" t="s">
        <v>296</v>
      </c>
      <c r="C404" s="16" t="s">
        <v>241</v>
      </c>
      <c r="D404" s="15">
        <v>4</v>
      </c>
      <c r="E404" s="15" t="s">
        <v>11</v>
      </c>
      <c r="F404" s="15" t="s">
        <v>408</v>
      </c>
      <c r="G404" s="15" t="s">
        <v>409</v>
      </c>
      <c r="H404" s="56">
        <v>1481.8547523995585</v>
      </c>
    </row>
    <row r="405" spans="2:8" x14ac:dyDescent="0.3">
      <c r="B405" s="16" t="s">
        <v>296</v>
      </c>
      <c r="C405" s="16" t="s">
        <v>241</v>
      </c>
      <c r="D405" s="15">
        <v>10</v>
      </c>
      <c r="E405" s="15" t="s">
        <v>15</v>
      </c>
      <c r="F405" s="15" t="s">
        <v>408</v>
      </c>
      <c r="G405" s="15" t="s">
        <v>410</v>
      </c>
      <c r="H405" s="56">
        <v>1852.3184404994477</v>
      </c>
    </row>
    <row r="406" spans="2:8" x14ac:dyDescent="0.3">
      <c r="B406" s="16" t="s">
        <v>296</v>
      </c>
      <c r="C406" s="16" t="s">
        <v>241</v>
      </c>
      <c r="D406" s="15">
        <v>17</v>
      </c>
      <c r="E406" s="15" t="s">
        <v>19</v>
      </c>
      <c r="F406" s="15" t="s">
        <v>408</v>
      </c>
      <c r="G406" s="15" t="s">
        <v>411</v>
      </c>
      <c r="H406" s="56">
        <v>1481.8547523995585</v>
      </c>
    </row>
    <row r="407" spans="2:8" x14ac:dyDescent="0.3">
      <c r="B407" s="16" t="s">
        <v>296</v>
      </c>
      <c r="C407" s="16" t="s">
        <v>241</v>
      </c>
      <c r="D407" s="15">
        <v>20</v>
      </c>
      <c r="E407" s="15" t="s">
        <v>23</v>
      </c>
      <c r="F407" s="15" t="s">
        <v>408</v>
      </c>
      <c r="G407" s="15" t="s">
        <v>412</v>
      </c>
      <c r="H407" s="56">
        <v>1481.8547523995585</v>
      </c>
    </row>
    <row r="408" spans="2:8" x14ac:dyDescent="0.3">
      <c r="B408" s="16" t="s">
        <v>296</v>
      </c>
      <c r="C408" s="16" t="s">
        <v>241</v>
      </c>
      <c r="D408" s="15">
        <v>22</v>
      </c>
      <c r="E408" s="15" t="s">
        <v>27</v>
      </c>
      <c r="F408" s="15" t="s">
        <v>408</v>
      </c>
      <c r="G408" s="15" t="s">
        <v>413</v>
      </c>
      <c r="H408" s="56">
        <v>1481.8547523995585</v>
      </c>
    </row>
    <row r="409" spans="2:8" x14ac:dyDescent="0.3">
      <c r="B409" s="16" t="s">
        <v>296</v>
      </c>
      <c r="C409" s="16" t="s">
        <v>241</v>
      </c>
      <c r="D409" s="15">
        <v>31</v>
      </c>
      <c r="E409" s="19" t="s">
        <v>31</v>
      </c>
      <c r="F409" s="19" t="s">
        <v>408</v>
      </c>
      <c r="G409" s="19" t="s">
        <v>414</v>
      </c>
      <c r="H409" s="57">
        <v>1481.8547523995585</v>
      </c>
    </row>
    <row r="410" spans="2:8" x14ac:dyDescent="0.3">
      <c r="B410" s="16" t="s">
        <v>296</v>
      </c>
      <c r="C410" s="16" t="s">
        <v>242</v>
      </c>
      <c r="D410" s="15">
        <v>1</v>
      </c>
      <c r="E410" s="15" t="s">
        <v>7</v>
      </c>
      <c r="F410" s="15" t="s">
        <v>406</v>
      </c>
      <c r="G410" s="15" t="s">
        <v>407</v>
      </c>
      <c r="H410" s="56">
        <v>0.81936463884979494</v>
      </c>
    </row>
    <row r="411" spans="2:8" x14ac:dyDescent="0.3">
      <c r="B411" s="16" t="s">
        <v>296</v>
      </c>
      <c r="C411" s="16" t="s">
        <v>242</v>
      </c>
      <c r="D411" s="15">
        <v>4</v>
      </c>
      <c r="E411" s="15" t="s">
        <v>11</v>
      </c>
      <c r="F411" s="15" t="s">
        <v>408</v>
      </c>
      <c r="G411" s="15" t="s">
        <v>409</v>
      </c>
      <c r="H411" s="56">
        <v>926.06015054505258</v>
      </c>
    </row>
    <row r="412" spans="2:8" x14ac:dyDescent="0.3">
      <c r="B412" s="16" t="s">
        <v>296</v>
      </c>
      <c r="C412" s="16" t="s">
        <v>242</v>
      </c>
      <c r="D412" s="15">
        <v>10</v>
      </c>
      <c r="E412" s="15" t="s">
        <v>15</v>
      </c>
      <c r="F412" s="15" t="s">
        <v>408</v>
      </c>
      <c r="G412" s="15" t="s">
        <v>410</v>
      </c>
      <c r="H412" s="56">
        <v>1337.1916944179613</v>
      </c>
    </row>
    <row r="413" spans="2:8" x14ac:dyDescent="0.3">
      <c r="B413" s="16" t="s">
        <v>296</v>
      </c>
      <c r="C413" s="16" t="s">
        <v>242</v>
      </c>
      <c r="D413" s="15">
        <v>17</v>
      </c>
      <c r="E413" s="15" t="s">
        <v>19</v>
      </c>
      <c r="F413" s="15" t="s">
        <v>408</v>
      </c>
      <c r="G413" s="15" t="s">
        <v>411</v>
      </c>
      <c r="H413" s="56">
        <v>926.06015054505258</v>
      </c>
    </row>
    <row r="414" spans="2:8" x14ac:dyDescent="0.3">
      <c r="B414" s="16" t="s">
        <v>296</v>
      </c>
      <c r="C414" s="16" t="s">
        <v>242</v>
      </c>
      <c r="D414" s="15">
        <v>20</v>
      </c>
      <c r="E414" s="15" t="s">
        <v>23</v>
      </c>
      <c r="F414" s="15" t="s">
        <v>408</v>
      </c>
      <c r="G414" s="15" t="s">
        <v>412</v>
      </c>
      <c r="H414" s="56">
        <v>926.06015054505258</v>
      </c>
    </row>
    <row r="415" spans="2:8" x14ac:dyDescent="0.3">
      <c r="B415" s="16" t="s">
        <v>296</v>
      </c>
      <c r="C415" s="16" t="s">
        <v>242</v>
      </c>
      <c r="D415" s="15">
        <v>22</v>
      </c>
      <c r="E415" s="15" t="s">
        <v>27</v>
      </c>
      <c r="F415" s="15" t="s">
        <v>408</v>
      </c>
      <c r="G415" s="15" t="s">
        <v>413</v>
      </c>
      <c r="H415" s="56">
        <v>926.06015054505258</v>
      </c>
    </row>
    <row r="416" spans="2:8" x14ac:dyDescent="0.3">
      <c r="B416" s="16" t="s">
        <v>296</v>
      </c>
      <c r="C416" s="16" t="s">
        <v>242</v>
      </c>
      <c r="D416" s="19">
        <v>31</v>
      </c>
      <c r="E416" s="19" t="s">
        <v>31</v>
      </c>
      <c r="F416" s="19" t="s">
        <v>408</v>
      </c>
      <c r="G416" s="19" t="s">
        <v>414</v>
      </c>
      <c r="H416" s="57">
        <v>926.06015054505258</v>
      </c>
    </row>
    <row r="417" spans="2:8" x14ac:dyDescent="0.3">
      <c r="B417" s="16" t="s">
        <v>296</v>
      </c>
      <c r="C417" s="16" t="s">
        <v>243</v>
      </c>
      <c r="D417" s="15">
        <v>1</v>
      </c>
      <c r="E417" s="15" t="s">
        <v>7</v>
      </c>
      <c r="F417" s="15" t="s">
        <v>406</v>
      </c>
      <c r="G417" s="15" t="s">
        <v>407</v>
      </c>
      <c r="H417" s="56">
        <v>0.81936463884979494</v>
      </c>
    </row>
    <row r="418" spans="2:8" x14ac:dyDescent="0.3">
      <c r="B418" s="16" t="s">
        <v>296</v>
      </c>
      <c r="C418" s="16" t="s">
        <v>243</v>
      </c>
      <c r="D418" s="15">
        <v>4</v>
      </c>
      <c r="E418" s="15" t="s">
        <v>11</v>
      </c>
      <c r="F418" s="15" t="s">
        <v>408</v>
      </c>
      <c r="G418" s="15" t="s">
        <v>409</v>
      </c>
      <c r="H418" s="56">
        <v>926.06015054505258</v>
      </c>
    </row>
    <row r="419" spans="2:8" x14ac:dyDescent="0.3">
      <c r="B419" s="16" t="s">
        <v>296</v>
      </c>
      <c r="C419" s="16" t="s">
        <v>243</v>
      </c>
      <c r="D419" s="15">
        <v>10</v>
      </c>
      <c r="E419" s="15" t="s">
        <v>15</v>
      </c>
      <c r="F419" s="15" t="s">
        <v>408</v>
      </c>
      <c r="G419" s="15" t="s">
        <v>410</v>
      </c>
      <c r="H419" s="56">
        <v>1337.1916944179613</v>
      </c>
    </row>
    <row r="420" spans="2:8" x14ac:dyDescent="0.3">
      <c r="B420" s="16" t="s">
        <v>296</v>
      </c>
      <c r="C420" s="16" t="s">
        <v>243</v>
      </c>
      <c r="D420" s="15">
        <v>17</v>
      </c>
      <c r="E420" s="15" t="s">
        <v>19</v>
      </c>
      <c r="F420" s="15" t="s">
        <v>408</v>
      </c>
      <c r="G420" s="15" t="s">
        <v>411</v>
      </c>
      <c r="H420" s="56">
        <v>926.06015054505258</v>
      </c>
    </row>
    <row r="421" spans="2:8" x14ac:dyDescent="0.3">
      <c r="B421" s="16" t="s">
        <v>296</v>
      </c>
      <c r="C421" s="16" t="s">
        <v>243</v>
      </c>
      <c r="D421" s="15">
        <v>20</v>
      </c>
      <c r="E421" s="15" t="s">
        <v>23</v>
      </c>
      <c r="F421" s="15" t="s">
        <v>408</v>
      </c>
      <c r="G421" s="15" t="s">
        <v>412</v>
      </c>
      <c r="H421" s="56">
        <v>926.06015054505258</v>
      </c>
    </row>
    <row r="422" spans="2:8" x14ac:dyDescent="0.3">
      <c r="B422" s="16" t="s">
        <v>296</v>
      </c>
      <c r="C422" s="16" t="s">
        <v>243</v>
      </c>
      <c r="D422" s="15">
        <v>22</v>
      </c>
      <c r="E422" s="15" t="s">
        <v>27</v>
      </c>
      <c r="F422" s="15" t="s">
        <v>408</v>
      </c>
      <c r="G422" s="15" t="s">
        <v>413</v>
      </c>
      <c r="H422" s="56">
        <v>926.06015054505258</v>
      </c>
    </row>
    <row r="423" spans="2:8" x14ac:dyDescent="0.3">
      <c r="B423" s="16" t="s">
        <v>296</v>
      </c>
      <c r="C423" s="16" t="s">
        <v>243</v>
      </c>
      <c r="D423" s="19">
        <v>31</v>
      </c>
      <c r="E423" s="19" t="s">
        <v>31</v>
      </c>
      <c r="F423" s="19" t="s">
        <v>408</v>
      </c>
      <c r="G423" s="19" t="s">
        <v>414</v>
      </c>
      <c r="H423" s="57">
        <v>926.06015054505258</v>
      </c>
    </row>
    <row r="424" spans="2:8" x14ac:dyDescent="0.3">
      <c r="B424" s="16" t="s">
        <v>296</v>
      </c>
      <c r="C424" s="16" t="s">
        <v>244</v>
      </c>
      <c r="D424" s="15">
        <v>1</v>
      </c>
      <c r="E424" s="15" t="s">
        <v>7</v>
      </c>
      <c r="F424" s="15" t="s">
        <v>406</v>
      </c>
      <c r="G424" s="15" t="s">
        <v>407</v>
      </c>
      <c r="H424" s="56">
        <v>0.81936463884979494</v>
      </c>
    </row>
    <row r="425" spans="2:8" x14ac:dyDescent="0.3">
      <c r="B425" s="16" t="s">
        <v>296</v>
      </c>
      <c r="C425" s="16" t="s">
        <v>244</v>
      </c>
      <c r="D425" s="15">
        <v>4</v>
      </c>
      <c r="E425" s="15" t="s">
        <v>11</v>
      </c>
      <c r="F425" s="15" t="s">
        <v>408</v>
      </c>
      <c r="G425" s="15" t="s">
        <v>409</v>
      </c>
      <c r="H425" s="56">
        <v>926.06015054505258</v>
      </c>
    </row>
    <row r="426" spans="2:8" x14ac:dyDescent="0.3">
      <c r="B426" s="16" t="s">
        <v>296</v>
      </c>
      <c r="C426" s="16" t="s">
        <v>244</v>
      </c>
      <c r="D426" s="15">
        <v>10</v>
      </c>
      <c r="E426" s="15" t="s">
        <v>15</v>
      </c>
      <c r="F426" s="15" t="s">
        <v>408</v>
      </c>
      <c r="G426" s="15" t="s">
        <v>410</v>
      </c>
      <c r="H426" s="56">
        <v>1337.1916944179613</v>
      </c>
    </row>
    <row r="427" spans="2:8" x14ac:dyDescent="0.3">
      <c r="B427" s="16" t="s">
        <v>296</v>
      </c>
      <c r="C427" s="16" t="s">
        <v>244</v>
      </c>
      <c r="D427" s="15">
        <v>17</v>
      </c>
      <c r="E427" s="15" t="s">
        <v>19</v>
      </c>
      <c r="F427" s="15" t="s">
        <v>408</v>
      </c>
      <c r="G427" s="15" t="s">
        <v>411</v>
      </c>
      <c r="H427" s="56">
        <v>926.06015054505258</v>
      </c>
    </row>
    <row r="428" spans="2:8" x14ac:dyDescent="0.3">
      <c r="B428" s="16" t="s">
        <v>296</v>
      </c>
      <c r="C428" s="16" t="s">
        <v>244</v>
      </c>
      <c r="D428" s="15">
        <v>20</v>
      </c>
      <c r="E428" s="15" t="s">
        <v>23</v>
      </c>
      <c r="F428" s="15" t="s">
        <v>408</v>
      </c>
      <c r="G428" s="15" t="s">
        <v>412</v>
      </c>
      <c r="H428" s="56">
        <v>926.06015054505258</v>
      </c>
    </row>
    <row r="429" spans="2:8" x14ac:dyDescent="0.3">
      <c r="B429" s="16" t="s">
        <v>296</v>
      </c>
      <c r="C429" s="16" t="s">
        <v>244</v>
      </c>
      <c r="D429" s="15">
        <v>22</v>
      </c>
      <c r="E429" s="15" t="s">
        <v>27</v>
      </c>
      <c r="F429" s="15" t="s">
        <v>408</v>
      </c>
      <c r="G429" s="15" t="s">
        <v>413</v>
      </c>
      <c r="H429" s="56">
        <v>926.06015054505258</v>
      </c>
    </row>
    <row r="430" spans="2:8" x14ac:dyDescent="0.3">
      <c r="B430" s="16" t="s">
        <v>296</v>
      </c>
      <c r="C430" s="16" t="s">
        <v>244</v>
      </c>
      <c r="D430" s="19">
        <v>31</v>
      </c>
      <c r="E430" s="19" t="s">
        <v>31</v>
      </c>
      <c r="F430" s="19" t="s">
        <v>408</v>
      </c>
      <c r="G430" s="19" t="s">
        <v>414</v>
      </c>
      <c r="H430" s="57">
        <v>926.06015054505258</v>
      </c>
    </row>
    <row r="431" spans="2:8" x14ac:dyDescent="0.3">
      <c r="B431" s="16" t="s">
        <v>297</v>
      </c>
      <c r="C431" s="16" t="s">
        <v>245</v>
      </c>
      <c r="D431" s="15">
        <v>1</v>
      </c>
      <c r="E431" s="15" t="s">
        <v>7</v>
      </c>
      <c r="F431" s="15" t="s">
        <v>406</v>
      </c>
      <c r="G431" s="15" t="s">
        <v>407</v>
      </c>
      <c r="H431" s="56">
        <v>0.81936463884979494</v>
      </c>
    </row>
    <row r="432" spans="2:8" x14ac:dyDescent="0.3">
      <c r="B432" s="16" t="s">
        <v>297</v>
      </c>
      <c r="C432" s="16" t="s">
        <v>245</v>
      </c>
      <c r="D432" s="15">
        <v>4</v>
      </c>
      <c r="E432" s="15" t="s">
        <v>11</v>
      </c>
      <c r="F432" s="15" t="s">
        <v>408</v>
      </c>
      <c r="G432" s="15" t="s">
        <v>409</v>
      </c>
      <c r="H432" s="56">
        <v>1532.4453489126199</v>
      </c>
    </row>
    <row r="433" spans="2:8" x14ac:dyDescent="0.3">
      <c r="B433" s="16" t="s">
        <v>297</v>
      </c>
      <c r="C433" s="16" t="s">
        <v>245</v>
      </c>
      <c r="D433" s="15">
        <v>10</v>
      </c>
      <c r="E433" s="15" t="s">
        <v>15</v>
      </c>
      <c r="F433" s="15" t="s">
        <v>408</v>
      </c>
      <c r="G433" s="15" t="s">
        <v>410</v>
      </c>
      <c r="H433" s="56">
        <v>1493.2662313851886</v>
      </c>
    </row>
    <row r="434" spans="2:8" x14ac:dyDescent="0.3">
      <c r="B434" s="16" t="s">
        <v>297</v>
      </c>
      <c r="C434" s="16" t="s">
        <v>245</v>
      </c>
      <c r="D434" s="15">
        <v>17</v>
      </c>
      <c r="E434" s="15" t="s">
        <v>19</v>
      </c>
      <c r="F434" s="15" t="s">
        <v>408</v>
      </c>
      <c r="G434" s="15" t="s">
        <v>411</v>
      </c>
      <c r="H434" s="56">
        <v>1397.5428239890382</v>
      </c>
    </row>
    <row r="435" spans="2:8" x14ac:dyDescent="0.3">
      <c r="B435" s="16" t="s">
        <v>297</v>
      </c>
      <c r="C435" s="16" t="s">
        <v>245</v>
      </c>
      <c r="D435" s="15">
        <v>20</v>
      </c>
      <c r="E435" s="15" t="s">
        <v>23</v>
      </c>
      <c r="F435" s="15" t="s">
        <v>408</v>
      </c>
      <c r="G435" s="15" t="s">
        <v>412</v>
      </c>
      <c r="H435" s="56">
        <v>1397.5428239890382</v>
      </c>
    </row>
    <row r="436" spans="2:8" x14ac:dyDescent="0.3">
      <c r="B436" s="16" t="s">
        <v>297</v>
      </c>
      <c r="C436" s="16" t="s">
        <v>245</v>
      </c>
      <c r="D436" s="15">
        <v>22</v>
      </c>
      <c r="E436" s="15" t="s">
        <v>27</v>
      </c>
      <c r="F436" s="15" t="s">
        <v>408</v>
      </c>
      <c r="G436" s="15" t="s">
        <v>413</v>
      </c>
      <c r="H436" s="56">
        <v>1397.5428239890382</v>
      </c>
    </row>
    <row r="437" spans="2:8" x14ac:dyDescent="0.3">
      <c r="B437" s="16" t="s">
        <v>297</v>
      </c>
      <c r="C437" s="16" t="s">
        <v>245</v>
      </c>
      <c r="D437" s="19">
        <v>31</v>
      </c>
      <c r="E437" s="19" t="s">
        <v>31</v>
      </c>
      <c r="F437" s="19" t="s">
        <v>408</v>
      </c>
      <c r="G437" s="19" t="s">
        <v>414</v>
      </c>
      <c r="H437" s="57">
        <v>1397.5428239890382</v>
      </c>
    </row>
    <row r="438" spans="2:8" x14ac:dyDescent="0.3">
      <c r="B438" s="16" t="s">
        <v>297</v>
      </c>
      <c r="C438" s="16" t="s">
        <v>246</v>
      </c>
      <c r="D438" s="15">
        <v>1</v>
      </c>
      <c r="E438" s="15" t="s">
        <v>7</v>
      </c>
      <c r="F438" s="15" t="s">
        <v>406</v>
      </c>
      <c r="G438" s="15" t="s">
        <v>407</v>
      </c>
      <c r="H438" s="56">
        <v>0.81936463884979494</v>
      </c>
    </row>
    <row r="439" spans="2:8" x14ac:dyDescent="0.3">
      <c r="B439" s="16" t="s">
        <v>297</v>
      </c>
      <c r="C439" s="16" t="s">
        <v>246</v>
      </c>
      <c r="D439" s="15">
        <v>4</v>
      </c>
      <c r="E439" s="15" t="s">
        <v>11</v>
      </c>
      <c r="F439" s="15" t="s">
        <v>408</v>
      </c>
      <c r="G439" s="15" t="s">
        <v>409</v>
      </c>
      <c r="H439" s="56">
        <v>1532.4453489126199</v>
      </c>
    </row>
    <row r="440" spans="2:8" x14ac:dyDescent="0.3">
      <c r="B440" s="16" t="s">
        <v>297</v>
      </c>
      <c r="C440" s="16" t="s">
        <v>246</v>
      </c>
      <c r="D440" s="15">
        <v>10</v>
      </c>
      <c r="E440" s="15" t="s">
        <v>15</v>
      </c>
      <c r="F440" s="15" t="s">
        <v>408</v>
      </c>
      <c r="G440" s="15" t="s">
        <v>410</v>
      </c>
      <c r="H440" s="56">
        <v>1493.2662313851886</v>
      </c>
    </row>
    <row r="441" spans="2:8" x14ac:dyDescent="0.3">
      <c r="B441" s="16" t="s">
        <v>297</v>
      </c>
      <c r="C441" s="16" t="s">
        <v>246</v>
      </c>
      <c r="D441" s="15">
        <v>17</v>
      </c>
      <c r="E441" s="15" t="s">
        <v>19</v>
      </c>
      <c r="F441" s="15" t="s">
        <v>408</v>
      </c>
      <c r="G441" s="15" t="s">
        <v>411</v>
      </c>
      <c r="H441" s="56">
        <v>1397.5428239890382</v>
      </c>
    </row>
    <row r="442" spans="2:8" x14ac:dyDescent="0.3">
      <c r="B442" s="16" t="s">
        <v>297</v>
      </c>
      <c r="C442" s="16" t="s">
        <v>246</v>
      </c>
      <c r="D442" s="15">
        <v>20</v>
      </c>
      <c r="E442" s="15" t="s">
        <v>23</v>
      </c>
      <c r="F442" s="15" t="s">
        <v>408</v>
      </c>
      <c r="G442" s="15" t="s">
        <v>412</v>
      </c>
      <c r="H442" s="56">
        <v>1397.5428239890382</v>
      </c>
    </row>
    <row r="443" spans="2:8" x14ac:dyDescent="0.3">
      <c r="B443" s="16" t="s">
        <v>297</v>
      </c>
      <c r="C443" s="16" t="s">
        <v>246</v>
      </c>
      <c r="D443" s="15">
        <v>22</v>
      </c>
      <c r="E443" s="15" t="s">
        <v>27</v>
      </c>
      <c r="F443" s="15" t="s">
        <v>408</v>
      </c>
      <c r="G443" s="15" t="s">
        <v>413</v>
      </c>
      <c r="H443" s="56">
        <v>1397.5428239890382</v>
      </c>
    </row>
    <row r="444" spans="2:8" x14ac:dyDescent="0.3">
      <c r="B444" s="16" t="s">
        <v>297</v>
      </c>
      <c r="C444" s="16" t="s">
        <v>246</v>
      </c>
      <c r="D444" s="19">
        <v>31</v>
      </c>
      <c r="E444" s="19" t="s">
        <v>31</v>
      </c>
      <c r="F444" s="19" t="s">
        <v>408</v>
      </c>
      <c r="G444" s="19" t="s">
        <v>414</v>
      </c>
      <c r="H444" s="57">
        <v>1397.5428239890382</v>
      </c>
    </row>
    <row r="445" spans="2:8" x14ac:dyDescent="0.3">
      <c r="B445" s="16" t="s">
        <v>297</v>
      </c>
      <c r="C445" s="16" t="s">
        <v>247</v>
      </c>
      <c r="D445" s="15">
        <v>1</v>
      </c>
      <c r="E445" s="15" t="s">
        <v>7</v>
      </c>
      <c r="F445" s="15" t="s">
        <v>406</v>
      </c>
      <c r="G445" s="15" t="s">
        <v>407</v>
      </c>
      <c r="H445" s="56">
        <v>0.81936463884979494</v>
      </c>
    </row>
    <row r="446" spans="2:8" x14ac:dyDescent="0.3">
      <c r="B446" s="16" t="s">
        <v>297</v>
      </c>
      <c r="C446" s="16" t="s">
        <v>247</v>
      </c>
      <c r="D446" s="15">
        <v>4</v>
      </c>
      <c r="E446" s="15" t="s">
        <v>11</v>
      </c>
      <c r="F446" s="15" t="s">
        <v>408</v>
      </c>
      <c r="G446" s="15" t="s">
        <v>409</v>
      </c>
      <c r="H446" s="56">
        <v>1532.4453489126199</v>
      </c>
    </row>
    <row r="447" spans="2:8" x14ac:dyDescent="0.3">
      <c r="B447" s="16" t="s">
        <v>297</v>
      </c>
      <c r="C447" s="16" t="s">
        <v>247</v>
      </c>
      <c r="D447" s="15">
        <v>10</v>
      </c>
      <c r="E447" s="15" t="s">
        <v>15</v>
      </c>
      <c r="F447" s="15" t="s">
        <v>408</v>
      </c>
      <c r="G447" s="15" t="s">
        <v>410</v>
      </c>
      <c r="H447" s="56">
        <v>1493.2662313851886</v>
      </c>
    </row>
    <row r="448" spans="2:8" x14ac:dyDescent="0.3">
      <c r="B448" s="16" t="s">
        <v>297</v>
      </c>
      <c r="C448" s="16" t="s">
        <v>247</v>
      </c>
      <c r="D448" s="15">
        <v>17</v>
      </c>
      <c r="E448" s="15" t="s">
        <v>19</v>
      </c>
      <c r="F448" s="15" t="s">
        <v>408</v>
      </c>
      <c r="G448" s="15" t="s">
        <v>411</v>
      </c>
      <c r="H448" s="56">
        <v>1397.5428239890382</v>
      </c>
    </row>
    <row r="449" spans="2:8" x14ac:dyDescent="0.3">
      <c r="B449" s="16" t="s">
        <v>297</v>
      </c>
      <c r="C449" s="16" t="s">
        <v>247</v>
      </c>
      <c r="D449" s="15">
        <v>20</v>
      </c>
      <c r="E449" s="15" t="s">
        <v>23</v>
      </c>
      <c r="F449" s="15" t="s">
        <v>408</v>
      </c>
      <c r="G449" s="15" t="s">
        <v>412</v>
      </c>
      <c r="H449" s="56">
        <v>1397.5428239890382</v>
      </c>
    </row>
    <row r="450" spans="2:8" x14ac:dyDescent="0.3">
      <c r="B450" s="16" t="s">
        <v>297</v>
      </c>
      <c r="C450" s="16" t="s">
        <v>247</v>
      </c>
      <c r="D450" s="15">
        <v>22</v>
      </c>
      <c r="E450" s="15" t="s">
        <v>27</v>
      </c>
      <c r="F450" s="15" t="s">
        <v>408</v>
      </c>
      <c r="G450" s="15" t="s">
        <v>413</v>
      </c>
      <c r="H450" s="56">
        <v>1397.5428239890382</v>
      </c>
    </row>
    <row r="451" spans="2:8" x14ac:dyDescent="0.3">
      <c r="B451" s="16" t="s">
        <v>297</v>
      </c>
      <c r="C451" s="16" t="s">
        <v>247</v>
      </c>
      <c r="D451" s="19">
        <v>31</v>
      </c>
      <c r="E451" s="19" t="s">
        <v>31</v>
      </c>
      <c r="F451" s="19" t="s">
        <v>408</v>
      </c>
      <c r="G451" s="19" t="s">
        <v>414</v>
      </c>
      <c r="H451" s="57">
        <v>1397.5428239890382</v>
      </c>
    </row>
    <row r="452" spans="2:8" x14ac:dyDescent="0.3">
      <c r="B452" s="16" t="s">
        <v>297</v>
      </c>
      <c r="C452" s="16" t="s">
        <v>248</v>
      </c>
      <c r="D452" s="15">
        <v>1</v>
      </c>
      <c r="E452" s="15" t="s">
        <v>7</v>
      </c>
      <c r="F452" s="15" t="s">
        <v>406</v>
      </c>
      <c r="G452" s="15" t="s">
        <v>407</v>
      </c>
      <c r="H452" s="56">
        <v>0.81936463884979494</v>
      </c>
    </row>
    <row r="453" spans="2:8" x14ac:dyDescent="0.3">
      <c r="B453" s="16" t="s">
        <v>297</v>
      </c>
      <c r="C453" s="16" t="s">
        <v>248</v>
      </c>
      <c r="D453" s="15">
        <v>4</v>
      </c>
      <c r="E453" s="15" t="s">
        <v>11</v>
      </c>
      <c r="F453" s="15" t="s">
        <v>408</v>
      </c>
      <c r="G453" s="15" t="s">
        <v>409</v>
      </c>
      <c r="H453" s="56">
        <v>1532.4453489126199</v>
      </c>
    </row>
    <row r="454" spans="2:8" x14ac:dyDescent="0.3">
      <c r="B454" s="16" t="s">
        <v>297</v>
      </c>
      <c r="C454" s="16" t="s">
        <v>248</v>
      </c>
      <c r="D454" s="15">
        <v>10</v>
      </c>
      <c r="E454" s="15" t="s">
        <v>15</v>
      </c>
      <c r="F454" s="15" t="s">
        <v>408</v>
      </c>
      <c r="G454" s="15" t="s">
        <v>410</v>
      </c>
      <c r="H454" s="56">
        <v>1493.2662313851886</v>
      </c>
    </row>
    <row r="455" spans="2:8" x14ac:dyDescent="0.3">
      <c r="B455" s="16" t="s">
        <v>297</v>
      </c>
      <c r="C455" s="16" t="s">
        <v>248</v>
      </c>
      <c r="D455" s="15">
        <v>17</v>
      </c>
      <c r="E455" s="15" t="s">
        <v>19</v>
      </c>
      <c r="F455" s="15" t="s">
        <v>408</v>
      </c>
      <c r="G455" s="15" t="s">
        <v>411</v>
      </c>
      <c r="H455" s="56">
        <v>1397.5428239890382</v>
      </c>
    </row>
    <row r="456" spans="2:8" x14ac:dyDescent="0.3">
      <c r="B456" s="16" t="s">
        <v>297</v>
      </c>
      <c r="C456" s="16" t="s">
        <v>248</v>
      </c>
      <c r="D456" s="15">
        <v>20</v>
      </c>
      <c r="E456" s="15" t="s">
        <v>23</v>
      </c>
      <c r="F456" s="15" t="s">
        <v>408</v>
      </c>
      <c r="G456" s="15" t="s">
        <v>412</v>
      </c>
      <c r="H456" s="56">
        <v>1397.5428239890382</v>
      </c>
    </row>
    <row r="457" spans="2:8" x14ac:dyDescent="0.3">
      <c r="B457" s="16" t="s">
        <v>297</v>
      </c>
      <c r="C457" s="16" t="s">
        <v>248</v>
      </c>
      <c r="D457" s="15">
        <v>22</v>
      </c>
      <c r="E457" s="15" t="s">
        <v>27</v>
      </c>
      <c r="F457" s="15" t="s">
        <v>408</v>
      </c>
      <c r="G457" s="15" t="s">
        <v>413</v>
      </c>
      <c r="H457" s="56">
        <v>1397.5428239890382</v>
      </c>
    </row>
    <row r="458" spans="2:8" x14ac:dyDescent="0.3">
      <c r="B458" s="16" t="s">
        <v>297</v>
      </c>
      <c r="C458" s="16" t="s">
        <v>248</v>
      </c>
      <c r="D458" s="19">
        <v>31</v>
      </c>
      <c r="E458" s="19" t="s">
        <v>31</v>
      </c>
      <c r="F458" s="19" t="s">
        <v>408</v>
      </c>
      <c r="G458" s="19" t="s">
        <v>414</v>
      </c>
      <c r="H458" s="57">
        <v>1397.5428239890382</v>
      </c>
    </row>
    <row r="459" spans="2:8" x14ac:dyDescent="0.3">
      <c r="B459" s="16" t="s">
        <v>297</v>
      </c>
      <c r="C459" s="16" t="s">
        <v>249</v>
      </c>
      <c r="D459" s="15">
        <v>1</v>
      </c>
      <c r="E459" s="15" t="s">
        <v>7</v>
      </c>
      <c r="F459" s="15" t="s">
        <v>406</v>
      </c>
      <c r="G459" s="15" t="s">
        <v>407</v>
      </c>
      <c r="H459" s="56">
        <v>0.81936463884979494</v>
      </c>
    </row>
    <row r="460" spans="2:8" x14ac:dyDescent="0.3">
      <c r="B460" s="16" t="s">
        <v>297</v>
      </c>
      <c r="C460" s="16" t="s">
        <v>249</v>
      </c>
      <c r="D460" s="15">
        <v>4</v>
      </c>
      <c r="E460" s="15" t="s">
        <v>11</v>
      </c>
      <c r="F460" s="15" t="s">
        <v>408</v>
      </c>
      <c r="G460" s="15" t="s">
        <v>409</v>
      </c>
      <c r="H460" s="56">
        <v>1532.4453489126199</v>
      </c>
    </row>
    <row r="461" spans="2:8" x14ac:dyDescent="0.3">
      <c r="B461" s="16" t="s">
        <v>297</v>
      </c>
      <c r="C461" s="16" t="s">
        <v>249</v>
      </c>
      <c r="D461" s="15">
        <v>10</v>
      </c>
      <c r="E461" s="15" t="s">
        <v>15</v>
      </c>
      <c r="F461" s="15" t="s">
        <v>408</v>
      </c>
      <c r="G461" s="15" t="s">
        <v>410</v>
      </c>
      <c r="H461" s="56">
        <v>1493.2662313851886</v>
      </c>
    </row>
    <row r="462" spans="2:8" x14ac:dyDescent="0.3">
      <c r="B462" s="16" t="s">
        <v>297</v>
      </c>
      <c r="C462" s="16" t="s">
        <v>249</v>
      </c>
      <c r="D462" s="15">
        <v>17</v>
      </c>
      <c r="E462" s="15" t="s">
        <v>19</v>
      </c>
      <c r="F462" s="15" t="s">
        <v>408</v>
      </c>
      <c r="G462" s="15" t="s">
        <v>411</v>
      </c>
      <c r="H462" s="56">
        <v>1397.5428239890382</v>
      </c>
    </row>
    <row r="463" spans="2:8" x14ac:dyDescent="0.3">
      <c r="B463" s="16" t="s">
        <v>297</v>
      </c>
      <c r="C463" s="16" t="s">
        <v>249</v>
      </c>
      <c r="D463" s="15">
        <v>20</v>
      </c>
      <c r="E463" s="15" t="s">
        <v>23</v>
      </c>
      <c r="F463" s="15" t="s">
        <v>408</v>
      </c>
      <c r="G463" s="15" t="s">
        <v>412</v>
      </c>
      <c r="H463" s="56">
        <v>1397.5428239890382</v>
      </c>
    </row>
    <row r="464" spans="2:8" x14ac:dyDescent="0.3">
      <c r="B464" s="16" t="s">
        <v>297</v>
      </c>
      <c r="C464" s="16" t="s">
        <v>249</v>
      </c>
      <c r="D464" s="15">
        <v>22</v>
      </c>
      <c r="E464" s="15" t="s">
        <v>27</v>
      </c>
      <c r="F464" s="15" t="s">
        <v>408</v>
      </c>
      <c r="G464" s="15" t="s">
        <v>413</v>
      </c>
      <c r="H464" s="56">
        <v>1397.5428239890382</v>
      </c>
    </row>
    <row r="465" spans="2:8" x14ac:dyDescent="0.3">
      <c r="B465" s="16" t="s">
        <v>297</v>
      </c>
      <c r="C465" s="16" t="s">
        <v>249</v>
      </c>
      <c r="D465" s="19">
        <v>31</v>
      </c>
      <c r="E465" s="19" t="s">
        <v>31</v>
      </c>
      <c r="F465" s="19" t="s">
        <v>408</v>
      </c>
      <c r="G465" s="19" t="s">
        <v>414</v>
      </c>
      <c r="H465" s="57">
        <v>1397.5428239890382</v>
      </c>
    </row>
    <row r="466" spans="2:8" x14ac:dyDescent="0.3">
      <c r="B466" s="16" t="s">
        <v>297</v>
      </c>
      <c r="C466" s="16" t="s">
        <v>250</v>
      </c>
      <c r="D466" s="15">
        <v>1</v>
      </c>
      <c r="E466" s="15" t="s">
        <v>7</v>
      </c>
      <c r="F466" s="15" t="s">
        <v>406</v>
      </c>
      <c r="G466" s="15" t="s">
        <v>407</v>
      </c>
      <c r="H466" s="56">
        <v>0.81936463884979494</v>
      </c>
    </row>
    <row r="467" spans="2:8" x14ac:dyDescent="0.3">
      <c r="B467" s="16" t="s">
        <v>297</v>
      </c>
      <c r="C467" s="16" t="s">
        <v>250</v>
      </c>
      <c r="D467" s="15">
        <v>4</v>
      </c>
      <c r="E467" s="15" t="s">
        <v>11</v>
      </c>
      <c r="F467" s="15" t="s">
        <v>408</v>
      </c>
      <c r="G467" s="15" t="s">
        <v>409</v>
      </c>
      <c r="H467" s="56">
        <v>1532.4453489126199</v>
      </c>
    </row>
    <row r="468" spans="2:8" x14ac:dyDescent="0.3">
      <c r="B468" s="16" t="s">
        <v>297</v>
      </c>
      <c r="C468" s="16" t="s">
        <v>250</v>
      </c>
      <c r="D468" s="15">
        <v>10</v>
      </c>
      <c r="E468" s="15" t="s">
        <v>15</v>
      </c>
      <c r="F468" s="15" t="s">
        <v>408</v>
      </c>
      <c r="G468" s="15" t="s">
        <v>410</v>
      </c>
      <c r="H468" s="56">
        <v>1493.2662313851886</v>
      </c>
    </row>
    <row r="469" spans="2:8" x14ac:dyDescent="0.3">
      <c r="B469" s="16" t="s">
        <v>297</v>
      </c>
      <c r="C469" s="16" t="s">
        <v>250</v>
      </c>
      <c r="D469" s="15">
        <v>17</v>
      </c>
      <c r="E469" s="15" t="s">
        <v>19</v>
      </c>
      <c r="F469" s="15" t="s">
        <v>408</v>
      </c>
      <c r="G469" s="15" t="s">
        <v>411</v>
      </c>
      <c r="H469" s="56">
        <v>1397.5428239890382</v>
      </c>
    </row>
    <row r="470" spans="2:8" x14ac:dyDescent="0.3">
      <c r="B470" s="16" t="s">
        <v>297</v>
      </c>
      <c r="C470" s="16" t="s">
        <v>250</v>
      </c>
      <c r="D470" s="15">
        <v>20</v>
      </c>
      <c r="E470" s="15" t="s">
        <v>23</v>
      </c>
      <c r="F470" s="15" t="s">
        <v>408</v>
      </c>
      <c r="G470" s="15" t="s">
        <v>412</v>
      </c>
      <c r="H470" s="56">
        <v>1397.5428239890382</v>
      </c>
    </row>
    <row r="471" spans="2:8" x14ac:dyDescent="0.3">
      <c r="B471" s="16" t="s">
        <v>297</v>
      </c>
      <c r="C471" s="16" t="s">
        <v>250</v>
      </c>
      <c r="D471" s="15">
        <v>22</v>
      </c>
      <c r="E471" s="15" t="s">
        <v>27</v>
      </c>
      <c r="F471" s="15" t="s">
        <v>408</v>
      </c>
      <c r="G471" s="15" t="s">
        <v>413</v>
      </c>
      <c r="H471" s="56">
        <v>1397.5428239890382</v>
      </c>
    </row>
    <row r="472" spans="2:8" x14ac:dyDescent="0.3">
      <c r="B472" s="16" t="s">
        <v>297</v>
      </c>
      <c r="C472" s="16" t="s">
        <v>250</v>
      </c>
      <c r="D472" s="19">
        <v>31</v>
      </c>
      <c r="E472" s="19" t="s">
        <v>31</v>
      </c>
      <c r="F472" s="19" t="s">
        <v>408</v>
      </c>
      <c r="G472" s="19" t="s">
        <v>414</v>
      </c>
      <c r="H472" s="57">
        <v>1397.5428239890382</v>
      </c>
    </row>
    <row r="473" spans="2:8" x14ac:dyDescent="0.3">
      <c r="B473" s="16" t="s">
        <v>297</v>
      </c>
      <c r="C473" s="16" t="s">
        <v>251</v>
      </c>
      <c r="D473" s="15">
        <v>1</v>
      </c>
      <c r="E473" s="15" t="s">
        <v>7</v>
      </c>
      <c r="F473" s="15" t="s">
        <v>406</v>
      </c>
      <c r="G473" s="15" t="s">
        <v>407</v>
      </c>
      <c r="H473" s="56">
        <v>0.81936463884979494</v>
      </c>
    </row>
    <row r="474" spans="2:8" x14ac:dyDescent="0.3">
      <c r="B474" s="16" t="s">
        <v>297</v>
      </c>
      <c r="C474" s="16" t="s">
        <v>251</v>
      </c>
      <c r="D474" s="15">
        <v>4</v>
      </c>
      <c r="E474" s="15" t="s">
        <v>11</v>
      </c>
      <c r="F474" s="15" t="s">
        <v>408</v>
      </c>
      <c r="G474" s="15" t="s">
        <v>409</v>
      </c>
      <c r="H474" s="56">
        <v>1532.4453489126199</v>
      </c>
    </row>
    <row r="475" spans="2:8" x14ac:dyDescent="0.3">
      <c r="B475" s="16" t="s">
        <v>297</v>
      </c>
      <c r="C475" s="16" t="s">
        <v>251</v>
      </c>
      <c r="D475" s="15">
        <v>10</v>
      </c>
      <c r="E475" s="15" t="s">
        <v>15</v>
      </c>
      <c r="F475" s="15" t="s">
        <v>408</v>
      </c>
      <c r="G475" s="15" t="s">
        <v>410</v>
      </c>
      <c r="H475" s="56">
        <v>1493.2662313851886</v>
      </c>
    </row>
    <row r="476" spans="2:8" x14ac:dyDescent="0.3">
      <c r="B476" s="16" t="s">
        <v>297</v>
      </c>
      <c r="C476" s="16" t="s">
        <v>251</v>
      </c>
      <c r="D476" s="15">
        <v>17</v>
      </c>
      <c r="E476" s="15" t="s">
        <v>19</v>
      </c>
      <c r="F476" s="15" t="s">
        <v>408</v>
      </c>
      <c r="G476" s="15" t="s">
        <v>411</v>
      </c>
      <c r="H476" s="56">
        <v>1397.5428239890382</v>
      </c>
    </row>
    <row r="477" spans="2:8" x14ac:dyDescent="0.3">
      <c r="B477" s="16" t="s">
        <v>297</v>
      </c>
      <c r="C477" s="16" t="s">
        <v>251</v>
      </c>
      <c r="D477" s="15">
        <v>20</v>
      </c>
      <c r="E477" s="15" t="s">
        <v>23</v>
      </c>
      <c r="F477" s="15" t="s">
        <v>408</v>
      </c>
      <c r="G477" s="15" t="s">
        <v>412</v>
      </c>
      <c r="H477" s="56">
        <v>1397.5428239890382</v>
      </c>
    </row>
    <row r="478" spans="2:8" x14ac:dyDescent="0.3">
      <c r="B478" s="16" t="s">
        <v>297</v>
      </c>
      <c r="C478" s="16" t="s">
        <v>251</v>
      </c>
      <c r="D478" s="15">
        <v>22</v>
      </c>
      <c r="E478" s="15" t="s">
        <v>27</v>
      </c>
      <c r="F478" s="15" t="s">
        <v>408</v>
      </c>
      <c r="G478" s="15" t="s">
        <v>413</v>
      </c>
      <c r="H478" s="56">
        <v>1397.5428239890382</v>
      </c>
    </row>
    <row r="479" spans="2:8" x14ac:dyDescent="0.3">
      <c r="B479" s="16" t="s">
        <v>297</v>
      </c>
      <c r="C479" s="16" t="s">
        <v>251</v>
      </c>
      <c r="D479" s="19">
        <v>31</v>
      </c>
      <c r="E479" s="19" t="s">
        <v>31</v>
      </c>
      <c r="F479" s="19" t="s">
        <v>408</v>
      </c>
      <c r="G479" s="19" t="s">
        <v>414</v>
      </c>
      <c r="H479" s="57">
        <v>1397.5428239890382</v>
      </c>
    </row>
    <row r="480" spans="2:8" x14ac:dyDescent="0.3">
      <c r="B480" s="16" t="s">
        <v>297</v>
      </c>
      <c r="C480" s="16" t="s">
        <v>203</v>
      </c>
      <c r="D480" s="15">
        <v>1</v>
      </c>
      <c r="E480" s="15" t="s">
        <v>7</v>
      </c>
      <c r="F480" s="15" t="s">
        <v>406</v>
      </c>
      <c r="G480" s="15" t="s">
        <v>407</v>
      </c>
      <c r="H480" s="56">
        <v>0.81936463884979494</v>
      </c>
    </row>
    <row r="481" spans="2:8" x14ac:dyDescent="0.3">
      <c r="B481" s="16" t="s">
        <v>297</v>
      </c>
      <c r="C481" s="16" t="s">
        <v>203</v>
      </c>
      <c r="D481" s="15">
        <v>4</v>
      </c>
      <c r="E481" s="15" t="s">
        <v>11</v>
      </c>
      <c r="F481" s="15" t="s">
        <v>408</v>
      </c>
      <c r="G481" s="15" t="s">
        <v>409</v>
      </c>
      <c r="H481" s="56">
        <v>1532.4453489126199</v>
      </c>
    </row>
    <row r="482" spans="2:8" x14ac:dyDescent="0.3">
      <c r="B482" s="16" t="s">
        <v>297</v>
      </c>
      <c r="C482" s="16" t="s">
        <v>203</v>
      </c>
      <c r="D482" s="15">
        <v>10</v>
      </c>
      <c r="E482" s="15" t="s">
        <v>15</v>
      </c>
      <c r="F482" s="15" t="s">
        <v>408</v>
      </c>
      <c r="G482" s="15" t="s">
        <v>410</v>
      </c>
      <c r="H482" s="56">
        <v>1493.2662313851886</v>
      </c>
    </row>
    <row r="483" spans="2:8" x14ac:dyDescent="0.3">
      <c r="B483" s="16" t="s">
        <v>297</v>
      </c>
      <c r="C483" s="16" t="s">
        <v>203</v>
      </c>
      <c r="D483" s="15">
        <v>17</v>
      </c>
      <c r="E483" s="15" t="s">
        <v>19</v>
      </c>
      <c r="F483" s="15" t="s">
        <v>408</v>
      </c>
      <c r="G483" s="15" t="s">
        <v>411</v>
      </c>
      <c r="H483" s="56">
        <v>1397.5428239890382</v>
      </c>
    </row>
    <row r="484" spans="2:8" x14ac:dyDescent="0.3">
      <c r="B484" s="16" t="s">
        <v>297</v>
      </c>
      <c r="C484" s="16" t="s">
        <v>203</v>
      </c>
      <c r="D484" s="15">
        <v>20</v>
      </c>
      <c r="E484" s="15" t="s">
        <v>23</v>
      </c>
      <c r="F484" s="15" t="s">
        <v>408</v>
      </c>
      <c r="G484" s="15" t="s">
        <v>412</v>
      </c>
      <c r="H484" s="56">
        <v>1397.5428239890382</v>
      </c>
    </row>
    <row r="485" spans="2:8" x14ac:dyDescent="0.3">
      <c r="B485" s="16" t="s">
        <v>297</v>
      </c>
      <c r="C485" s="16" t="s">
        <v>203</v>
      </c>
      <c r="D485" s="15">
        <v>22</v>
      </c>
      <c r="E485" s="15" t="s">
        <v>27</v>
      </c>
      <c r="F485" s="15" t="s">
        <v>408</v>
      </c>
      <c r="G485" s="15" t="s">
        <v>413</v>
      </c>
      <c r="H485" s="56">
        <v>1397.5428239890382</v>
      </c>
    </row>
    <row r="486" spans="2:8" x14ac:dyDescent="0.3">
      <c r="B486" s="16" t="s">
        <v>297</v>
      </c>
      <c r="C486" s="16" t="s">
        <v>203</v>
      </c>
      <c r="D486" s="19">
        <v>31</v>
      </c>
      <c r="E486" s="19" t="s">
        <v>31</v>
      </c>
      <c r="F486" s="19" t="s">
        <v>408</v>
      </c>
      <c r="G486" s="19" t="s">
        <v>414</v>
      </c>
      <c r="H486" s="57">
        <v>1397.5428239890382</v>
      </c>
    </row>
    <row r="487" spans="2:8" x14ac:dyDescent="0.3">
      <c r="B487" s="16" t="s">
        <v>297</v>
      </c>
      <c r="C487" s="16" t="s">
        <v>252</v>
      </c>
      <c r="D487" s="15">
        <v>1</v>
      </c>
      <c r="E487" s="15" t="s">
        <v>7</v>
      </c>
      <c r="F487" s="15" t="s">
        <v>406</v>
      </c>
      <c r="G487" s="15" t="s">
        <v>407</v>
      </c>
      <c r="H487" s="56">
        <v>0.81936463884979494</v>
      </c>
    </row>
    <row r="488" spans="2:8" x14ac:dyDescent="0.3">
      <c r="B488" s="16" t="s">
        <v>297</v>
      </c>
      <c r="C488" s="16" t="s">
        <v>252</v>
      </c>
      <c r="D488" s="15">
        <v>4</v>
      </c>
      <c r="E488" s="15" t="s">
        <v>11</v>
      </c>
      <c r="F488" s="15" t="s">
        <v>408</v>
      </c>
      <c r="G488" s="15" t="s">
        <v>409</v>
      </c>
      <c r="H488" s="56">
        <v>1532.4453489126199</v>
      </c>
    </row>
    <row r="489" spans="2:8" x14ac:dyDescent="0.3">
      <c r="B489" s="16" t="s">
        <v>297</v>
      </c>
      <c r="C489" s="16" t="s">
        <v>252</v>
      </c>
      <c r="D489" s="15">
        <v>10</v>
      </c>
      <c r="E489" s="15" t="s">
        <v>15</v>
      </c>
      <c r="F489" s="15" t="s">
        <v>408</v>
      </c>
      <c r="G489" s="15" t="s">
        <v>410</v>
      </c>
      <c r="H489" s="56">
        <v>1493.2662313851886</v>
      </c>
    </row>
    <row r="490" spans="2:8" x14ac:dyDescent="0.3">
      <c r="B490" s="16" t="s">
        <v>297</v>
      </c>
      <c r="C490" s="16" t="s">
        <v>252</v>
      </c>
      <c r="D490" s="15">
        <v>17</v>
      </c>
      <c r="E490" s="15" t="s">
        <v>19</v>
      </c>
      <c r="F490" s="15" t="s">
        <v>408</v>
      </c>
      <c r="G490" s="15" t="s">
        <v>411</v>
      </c>
      <c r="H490" s="56">
        <v>1397.5428239890382</v>
      </c>
    </row>
    <row r="491" spans="2:8" x14ac:dyDescent="0.3">
      <c r="B491" s="16" t="s">
        <v>297</v>
      </c>
      <c r="C491" s="16" t="s">
        <v>252</v>
      </c>
      <c r="D491" s="15">
        <v>20</v>
      </c>
      <c r="E491" s="15" t="s">
        <v>23</v>
      </c>
      <c r="F491" s="15" t="s">
        <v>408</v>
      </c>
      <c r="G491" s="15" t="s">
        <v>412</v>
      </c>
      <c r="H491" s="56">
        <v>1397.5428239890382</v>
      </c>
    </row>
    <row r="492" spans="2:8" x14ac:dyDescent="0.3">
      <c r="B492" s="16" t="s">
        <v>297</v>
      </c>
      <c r="C492" s="16" t="s">
        <v>252</v>
      </c>
      <c r="D492" s="15">
        <v>22</v>
      </c>
      <c r="E492" s="15" t="s">
        <v>27</v>
      </c>
      <c r="F492" s="15" t="s">
        <v>408</v>
      </c>
      <c r="G492" s="15" t="s">
        <v>413</v>
      </c>
      <c r="H492" s="56">
        <v>1397.5428239890382</v>
      </c>
    </row>
    <row r="493" spans="2:8" x14ac:dyDescent="0.3">
      <c r="B493" s="16" t="s">
        <v>297</v>
      </c>
      <c r="C493" s="16" t="s">
        <v>252</v>
      </c>
      <c r="D493" s="19">
        <v>31</v>
      </c>
      <c r="E493" s="19" t="s">
        <v>31</v>
      </c>
      <c r="F493" s="19" t="s">
        <v>408</v>
      </c>
      <c r="G493" s="19" t="s">
        <v>414</v>
      </c>
      <c r="H493" s="57">
        <v>1397.5428239890382</v>
      </c>
    </row>
    <row r="494" spans="2:8" x14ac:dyDescent="0.3">
      <c r="B494" s="16" t="s">
        <v>297</v>
      </c>
      <c r="C494" s="16" t="s">
        <v>253</v>
      </c>
      <c r="D494" s="15">
        <v>1</v>
      </c>
      <c r="E494" s="15" t="s">
        <v>7</v>
      </c>
      <c r="F494" s="15" t="s">
        <v>406</v>
      </c>
      <c r="G494" s="15" t="s">
        <v>407</v>
      </c>
      <c r="H494" s="56">
        <v>0.81936463884979494</v>
      </c>
    </row>
    <row r="495" spans="2:8" x14ac:dyDescent="0.3">
      <c r="B495" s="16" t="s">
        <v>297</v>
      </c>
      <c r="C495" s="16" t="s">
        <v>253</v>
      </c>
      <c r="D495" s="15">
        <v>4</v>
      </c>
      <c r="E495" s="15" t="s">
        <v>11</v>
      </c>
      <c r="F495" s="15" t="s">
        <v>408</v>
      </c>
      <c r="G495" s="15" t="s">
        <v>409</v>
      </c>
      <c r="H495" s="56">
        <v>1532.4453489126199</v>
      </c>
    </row>
    <row r="496" spans="2:8" x14ac:dyDescent="0.3">
      <c r="B496" s="16" t="s">
        <v>297</v>
      </c>
      <c r="C496" s="16" t="s">
        <v>253</v>
      </c>
      <c r="D496" s="15">
        <v>10</v>
      </c>
      <c r="E496" s="15" t="s">
        <v>15</v>
      </c>
      <c r="F496" s="15" t="s">
        <v>408</v>
      </c>
      <c r="G496" s="15" t="s">
        <v>410</v>
      </c>
      <c r="H496" s="56">
        <v>1493.2662313851886</v>
      </c>
    </row>
    <row r="497" spans="2:8" x14ac:dyDescent="0.3">
      <c r="B497" s="16" t="s">
        <v>297</v>
      </c>
      <c r="C497" s="16" t="s">
        <v>253</v>
      </c>
      <c r="D497" s="15">
        <v>17</v>
      </c>
      <c r="E497" s="15" t="s">
        <v>19</v>
      </c>
      <c r="F497" s="15" t="s">
        <v>408</v>
      </c>
      <c r="G497" s="15" t="s">
        <v>411</v>
      </c>
      <c r="H497" s="56">
        <v>1397.5428239890382</v>
      </c>
    </row>
    <row r="498" spans="2:8" x14ac:dyDescent="0.3">
      <c r="B498" s="16" t="s">
        <v>297</v>
      </c>
      <c r="C498" s="16" t="s">
        <v>253</v>
      </c>
      <c r="D498" s="15">
        <v>20</v>
      </c>
      <c r="E498" s="15" t="s">
        <v>23</v>
      </c>
      <c r="F498" s="15" t="s">
        <v>408</v>
      </c>
      <c r="G498" s="15" t="s">
        <v>412</v>
      </c>
      <c r="H498" s="56">
        <v>1397.5428239890382</v>
      </c>
    </row>
    <row r="499" spans="2:8" x14ac:dyDescent="0.3">
      <c r="B499" s="16" t="s">
        <v>297</v>
      </c>
      <c r="C499" s="16" t="s">
        <v>253</v>
      </c>
      <c r="D499" s="15">
        <v>22</v>
      </c>
      <c r="E499" s="15" t="s">
        <v>27</v>
      </c>
      <c r="F499" s="15" t="s">
        <v>408</v>
      </c>
      <c r="G499" s="15" t="s">
        <v>413</v>
      </c>
      <c r="H499" s="56">
        <v>1397.5428239890382</v>
      </c>
    </row>
    <row r="500" spans="2:8" x14ac:dyDescent="0.3">
      <c r="B500" s="16" t="s">
        <v>297</v>
      </c>
      <c r="C500" s="16" t="s">
        <v>253</v>
      </c>
      <c r="D500" s="19">
        <v>31</v>
      </c>
      <c r="E500" s="19" t="s">
        <v>31</v>
      </c>
      <c r="F500" s="19" t="s">
        <v>408</v>
      </c>
      <c r="G500" s="19" t="s">
        <v>414</v>
      </c>
      <c r="H500" s="57">
        <v>1397.5428239890382</v>
      </c>
    </row>
    <row r="501" spans="2:8" x14ac:dyDescent="0.3">
      <c r="B501" s="16" t="s">
        <v>297</v>
      </c>
      <c r="C501" s="16" t="s">
        <v>254</v>
      </c>
      <c r="D501" s="15">
        <v>1</v>
      </c>
      <c r="E501" s="15" t="s">
        <v>7</v>
      </c>
      <c r="F501" s="15" t="s">
        <v>406</v>
      </c>
      <c r="G501" s="15" t="s">
        <v>407</v>
      </c>
      <c r="H501" s="56">
        <v>0.81936463884979494</v>
      </c>
    </row>
    <row r="502" spans="2:8" x14ac:dyDescent="0.3">
      <c r="B502" s="16" t="s">
        <v>297</v>
      </c>
      <c r="C502" s="16" t="s">
        <v>254</v>
      </c>
      <c r="D502" s="15">
        <v>4</v>
      </c>
      <c r="E502" s="15" t="s">
        <v>11</v>
      </c>
      <c r="F502" s="15" t="s">
        <v>408</v>
      </c>
      <c r="G502" s="15" t="s">
        <v>409</v>
      </c>
      <c r="H502" s="56">
        <v>1532.4453489126199</v>
      </c>
    </row>
    <row r="503" spans="2:8" x14ac:dyDescent="0.3">
      <c r="B503" s="16" t="s">
        <v>297</v>
      </c>
      <c r="C503" s="16" t="s">
        <v>254</v>
      </c>
      <c r="D503" s="15">
        <v>10</v>
      </c>
      <c r="E503" s="15" t="s">
        <v>15</v>
      </c>
      <c r="F503" s="15" t="s">
        <v>408</v>
      </c>
      <c r="G503" s="15" t="s">
        <v>410</v>
      </c>
      <c r="H503" s="56">
        <v>1493.2662313851886</v>
      </c>
    </row>
    <row r="504" spans="2:8" x14ac:dyDescent="0.3">
      <c r="B504" s="16" t="s">
        <v>297</v>
      </c>
      <c r="C504" s="16" t="s">
        <v>254</v>
      </c>
      <c r="D504" s="15">
        <v>17</v>
      </c>
      <c r="E504" s="15" t="s">
        <v>19</v>
      </c>
      <c r="F504" s="15" t="s">
        <v>408</v>
      </c>
      <c r="G504" s="15" t="s">
        <v>411</v>
      </c>
      <c r="H504" s="56">
        <v>1397.5428239890382</v>
      </c>
    </row>
    <row r="505" spans="2:8" x14ac:dyDescent="0.3">
      <c r="B505" s="16" t="s">
        <v>297</v>
      </c>
      <c r="C505" s="16" t="s">
        <v>254</v>
      </c>
      <c r="D505" s="15">
        <v>20</v>
      </c>
      <c r="E505" s="15" t="s">
        <v>23</v>
      </c>
      <c r="F505" s="15" t="s">
        <v>408</v>
      </c>
      <c r="G505" s="15" t="s">
        <v>412</v>
      </c>
      <c r="H505" s="56">
        <v>1397.5428239890382</v>
      </c>
    </row>
    <row r="506" spans="2:8" x14ac:dyDescent="0.3">
      <c r="B506" s="16" t="s">
        <v>297</v>
      </c>
      <c r="C506" s="16" t="s">
        <v>254</v>
      </c>
      <c r="D506" s="15">
        <v>22</v>
      </c>
      <c r="E506" s="15" t="s">
        <v>27</v>
      </c>
      <c r="F506" s="15" t="s">
        <v>408</v>
      </c>
      <c r="G506" s="15" t="s">
        <v>413</v>
      </c>
      <c r="H506" s="56">
        <v>1397.5428239890382</v>
      </c>
    </row>
    <row r="507" spans="2:8" x14ac:dyDescent="0.3">
      <c r="B507" s="16" t="s">
        <v>297</v>
      </c>
      <c r="C507" s="16" t="s">
        <v>254</v>
      </c>
      <c r="D507" s="19">
        <v>31</v>
      </c>
      <c r="E507" s="19" t="s">
        <v>31</v>
      </c>
      <c r="F507" s="19" t="s">
        <v>408</v>
      </c>
      <c r="G507" s="19" t="s">
        <v>414</v>
      </c>
      <c r="H507" s="57">
        <v>1397.5428239890382</v>
      </c>
    </row>
    <row r="508" spans="2:8" x14ac:dyDescent="0.3">
      <c r="B508" s="16" t="s">
        <v>297</v>
      </c>
      <c r="C508" s="16" t="s">
        <v>255</v>
      </c>
      <c r="D508" s="15">
        <v>1</v>
      </c>
      <c r="E508" s="15" t="s">
        <v>7</v>
      </c>
      <c r="F508" s="15" t="s">
        <v>406</v>
      </c>
      <c r="G508" s="15" t="s">
        <v>407</v>
      </c>
      <c r="H508" s="56">
        <v>0.81936463884979494</v>
      </c>
    </row>
    <row r="509" spans="2:8" x14ac:dyDescent="0.3">
      <c r="B509" s="16" t="s">
        <v>297</v>
      </c>
      <c r="C509" s="16" t="s">
        <v>255</v>
      </c>
      <c r="D509" s="15">
        <v>4</v>
      </c>
      <c r="E509" s="15" t="s">
        <v>11</v>
      </c>
      <c r="F509" s="15" t="s">
        <v>408</v>
      </c>
      <c r="G509" s="15" t="s">
        <v>409</v>
      </c>
      <c r="H509" s="56">
        <v>1532.4453489126199</v>
      </c>
    </row>
    <row r="510" spans="2:8" x14ac:dyDescent="0.3">
      <c r="B510" s="16" t="s">
        <v>297</v>
      </c>
      <c r="C510" s="16" t="s">
        <v>255</v>
      </c>
      <c r="D510" s="15">
        <v>10</v>
      </c>
      <c r="E510" s="15" t="s">
        <v>15</v>
      </c>
      <c r="F510" s="15" t="s">
        <v>408</v>
      </c>
      <c r="G510" s="15" t="s">
        <v>410</v>
      </c>
      <c r="H510" s="56">
        <v>1493.2662313851886</v>
      </c>
    </row>
    <row r="511" spans="2:8" x14ac:dyDescent="0.3">
      <c r="B511" s="16" t="s">
        <v>297</v>
      </c>
      <c r="C511" s="16" t="s">
        <v>255</v>
      </c>
      <c r="D511" s="15">
        <v>17</v>
      </c>
      <c r="E511" s="15" t="s">
        <v>19</v>
      </c>
      <c r="F511" s="15" t="s">
        <v>408</v>
      </c>
      <c r="G511" s="15" t="s">
        <v>411</v>
      </c>
      <c r="H511" s="56">
        <v>1397.5428239890382</v>
      </c>
    </row>
    <row r="512" spans="2:8" x14ac:dyDescent="0.3">
      <c r="B512" s="16" t="s">
        <v>297</v>
      </c>
      <c r="C512" s="16" t="s">
        <v>255</v>
      </c>
      <c r="D512" s="15">
        <v>20</v>
      </c>
      <c r="E512" s="15" t="s">
        <v>23</v>
      </c>
      <c r="F512" s="15" t="s">
        <v>408</v>
      </c>
      <c r="G512" s="15" t="s">
        <v>412</v>
      </c>
      <c r="H512" s="56">
        <v>1397.5428239890382</v>
      </c>
    </row>
    <row r="513" spans="2:8" x14ac:dyDescent="0.3">
      <c r="B513" s="16" t="s">
        <v>297</v>
      </c>
      <c r="C513" s="16" t="s">
        <v>255</v>
      </c>
      <c r="D513" s="15">
        <v>22</v>
      </c>
      <c r="E513" s="15" t="s">
        <v>27</v>
      </c>
      <c r="F513" s="15" t="s">
        <v>408</v>
      </c>
      <c r="G513" s="15" t="s">
        <v>413</v>
      </c>
      <c r="H513" s="56">
        <v>1397.5428239890382</v>
      </c>
    </row>
    <row r="514" spans="2:8" x14ac:dyDescent="0.3">
      <c r="B514" s="16" t="s">
        <v>297</v>
      </c>
      <c r="C514" s="16" t="s">
        <v>255</v>
      </c>
      <c r="D514" s="19">
        <v>31</v>
      </c>
      <c r="E514" s="19" t="s">
        <v>31</v>
      </c>
      <c r="F514" s="19" t="s">
        <v>408</v>
      </c>
      <c r="G514" s="19" t="s">
        <v>414</v>
      </c>
      <c r="H514" s="57">
        <v>1397.5428239890382</v>
      </c>
    </row>
    <row r="515" spans="2:8" x14ac:dyDescent="0.3">
      <c r="B515" s="16" t="s">
        <v>297</v>
      </c>
      <c r="C515" s="16" t="s">
        <v>256</v>
      </c>
      <c r="D515" s="15">
        <v>1</v>
      </c>
      <c r="E515" s="15" t="s">
        <v>7</v>
      </c>
      <c r="F515" s="15" t="s">
        <v>406</v>
      </c>
      <c r="G515" s="15" t="s">
        <v>407</v>
      </c>
      <c r="H515" s="56">
        <v>0.81936463884979494</v>
      </c>
    </row>
    <row r="516" spans="2:8" x14ac:dyDescent="0.3">
      <c r="B516" s="16" t="s">
        <v>297</v>
      </c>
      <c r="C516" s="16" t="s">
        <v>256</v>
      </c>
      <c r="D516" s="15">
        <v>4</v>
      </c>
      <c r="E516" s="15" t="s">
        <v>11</v>
      </c>
      <c r="F516" s="15" t="s">
        <v>408</v>
      </c>
      <c r="G516" s="15" t="s">
        <v>409</v>
      </c>
      <c r="H516" s="56">
        <v>1532.4453489126199</v>
      </c>
    </row>
    <row r="517" spans="2:8" x14ac:dyDescent="0.3">
      <c r="B517" s="16" t="s">
        <v>297</v>
      </c>
      <c r="C517" s="16" t="s">
        <v>256</v>
      </c>
      <c r="D517" s="15">
        <v>10</v>
      </c>
      <c r="E517" s="15" t="s">
        <v>15</v>
      </c>
      <c r="F517" s="15" t="s">
        <v>408</v>
      </c>
      <c r="G517" s="15" t="s">
        <v>410</v>
      </c>
      <c r="H517" s="56">
        <v>1493.2662313851886</v>
      </c>
    </row>
    <row r="518" spans="2:8" x14ac:dyDescent="0.3">
      <c r="B518" s="16" t="s">
        <v>297</v>
      </c>
      <c r="C518" s="16" t="s">
        <v>256</v>
      </c>
      <c r="D518" s="15">
        <v>17</v>
      </c>
      <c r="E518" s="15" t="s">
        <v>19</v>
      </c>
      <c r="F518" s="15" t="s">
        <v>408</v>
      </c>
      <c r="G518" s="15" t="s">
        <v>411</v>
      </c>
      <c r="H518" s="56">
        <v>1397.5428239890382</v>
      </c>
    </row>
    <row r="519" spans="2:8" x14ac:dyDescent="0.3">
      <c r="B519" s="16" t="s">
        <v>297</v>
      </c>
      <c r="C519" s="16" t="s">
        <v>256</v>
      </c>
      <c r="D519" s="15">
        <v>20</v>
      </c>
      <c r="E519" s="15" t="s">
        <v>23</v>
      </c>
      <c r="F519" s="15" t="s">
        <v>408</v>
      </c>
      <c r="G519" s="15" t="s">
        <v>412</v>
      </c>
      <c r="H519" s="56">
        <v>1397.5428239890382</v>
      </c>
    </row>
    <row r="520" spans="2:8" x14ac:dyDescent="0.3">
      <c r="B520" s="16" t="s">
        <v>297</v>
      </c>
      <c r="C520" s="16" t="s">
        <v>256</v>
      </c>
      <c r="D520" s="15">
        <v>22</v>
      </c>
      <c r="E520" s="15" t="s">
        <v>27</v>
      </c>
      <c r="F520" s="15" t="s">
        <v>408</v>
      </c>
      <c r="G520" s="15" t="s">
        <v>413</v>
      </c>
      <c r="H520" s="56">
        <v>1397.5428239890382</v>
      </c>
    </row>
    <row r="521" spans="2:8" x14ac:dyDescent="0.3">
      <c r="B521" s="16" t="s">
        <v>297</v>
      </c>
      <c r="C521" s="16" t="s">
        <v>256</v>
      </c>
      <c r="D521" s="19">
        <v>31</v>
      </c>
      <c r="E521" s="19" t="s">
        <v>31</v>
      </c>
      <c r="F521" s="19" t="s">
        <v>408</v>
      </c>
      <c r="G521" s="19" t="s">
        <v>414</v>
      </c>
      <c r="H521" s="57">
        <v>1397.5428239890382</v>
      </c>
    </row>
    <row r="522" spans="2:8" x14ac:dyDescent="0.3">
      <c r="B522" s="16" t="s">
        <v>297</v>
      </c>
      <c r="C522" s="16" t="s">
        <v>257</v>
      </c>
      <c r="D522" s="15">
        <v>1</v>
      </c>
      <c r="E522" s="15" t="s">
        <v>7</v>
      </c>
      <c r="F522" s="15" t="s">
        <v>406</v>
      </c>
      <c r="G522" s="15" t="s">
        <v>407</v>
      </c>
      <c r="H522" s="56">
        <v>0.81936463884979494</v>
      </c>
    </row>
    <row r="523" spans="2:8" x14ac:dyDescent="0.3">
      <c r="B523" s="16" t="s">
        <v>297</v>
      </c>
      <c r="C523" s="16" t="s">
        <v>257</v>
      </c>
      <c r="D523" s="15">
        <v>4</v>
      </c>
      <c r="E523" s="15" t="s">
        <v>11</v>
      </c>
      <c r="F523" s="15" t="s">
        <v>408</v>
      </c>
      <c r="G523" s="15" t="s">
        <v>409</v>
      </c>
      <c r="H523" s="56">
        <v>1532.4453489126199</v>
      </c>
    </row>
    <row r="524" spans="2:8" x14ac:dyDescent="0.3">
      <c r="B524" s="16" t="s">
        <v>297</v>
      </c>
      <c r="C524" s="16" t="s">
        <v>257</v>
      </c>
      <c r="D524" s="15">
        <v>10</v>
      </c>
      <c r="E524" s="15" t="s">
        <v>15</v>
      </c>
      <c r="F524" s="15" t="s">
        <v>408</v>
      </c>
      <c r="G524" s="15" t="s">
        <v>410</v>
      </c>
      <c r="H524" s="56">
        <v>1493.2662313851886</v>
      </c>
    </row>
    <row r="525" spans="2:8" x14ac:dyDescent="0.3">
      <c r="B525" s="16" t="s">
        <v>297</v>
      </c>
      <c r="C525" s="16" t="s">
        <v>257</v>
      </c>
      <c r="D525" s="15">
        <v>17</v>
      </c>
      <c r="E525" s="15" t="s">
        <v>19</v>
      </c>
      <c r="F525" s="15" t="s">
        <v>408</v>
      </c>
      <c r="G525" s="15" t="s">
        <v>411</v>
      </c>
      <c r="H525" s="56">
        <v>1397.5428239890382</v>
      </c>
    </row>
    <row r="526" spans="2:8" x14ac:dyDescent="0.3">
      <c r="B526" s="16" t="s">
        <v>297</v>
      </c>
      <c r="C526" s="16" t="s">
        <v>257</v>
      </c>
      <c r="D526" s="15">
        <v>20</v>
      </c>
      <c r="E526" s="15" t="s">
        <v>23</v>
      </c>
      <c r="F526" s="15" t="s">
        <v>408</v>
      </c>
      <c r="G526" s="15" t="s">
        <v>412</v>
      </c>
      <c r="H526" s="56">
        <v>1397.5428239890382</v>
      </c>
    </row>
    <row r="527" spans="2:8" x14ac:dyDescent="0.3">
      <c r="B527" s="16" t="s">
        <v>297</v>
      </c>
      <c r="C527" s="16" t="s">
        <v>257</v>
      </c>
      <c r="D527" s="15">
        <v>22</v>
      </c>
      <c r="E527" s="15" t="s">
        <v>27</v>
      </c>
      <c r="F527" s="15" t="s">
        <v>408</v>
      </c>
      <c r="G527" s="15" t="s">
        <v>413</v>
      </c>
      <c r="H527" s="56">
        <v>1397.5428239890382</v>
      </c>
    </row>
    <row r="528" spans="2:8" x14ac:dyDescent="0.3">
      <c r="B528" s="16" t="s">
        <v>297</v>
      </c>
      <c r="C528" s="16" t="s">
        <v>257</v>
      </c>
      <c r="D528" s="19">
        <v>31</v>
      </c>
      <c r="E528" s="19" t="s">
        <v>31</v>
      </c>
      <c r="F528" s="19" t="s">
        <v>408</v>
      </c>
      <c r="G528" s="19" t="s">
        <v>414</v>
      </c>
      <c r="H528" s="57">
        <v>1397.5428239890382</v>
      </c>
    </row>
    <row r="529" spans="2:8" x14ac:dyDescent="0.3">
      <c r="B529" s="16" t="s">
        <v>297</v>
      </c>
      <c r="C529" s="16" t="s">
        <v>258</v>
      </c>
      <c r="D529" s="15">
        <v>1</v>
      </c>
      <c r="E529" s="15" t="s">
        <v>7</v>
      </c>
      <c r="F529" s="15" t="s">
        <v>406</v>
      </c>
      <c r="G529" s="15" t="s">
        <v>407</v>
      </c>
      <c r="H529" s="56">
        <v>0.81936463884979494</v>
      </c>
    </row>
    <row r="530" spans="2:8" x14ac:dyDescent="0.3">
      <c r="B530" s="16" t="s">
        <v>297</v>
      </c>
      <c r="C530" s="16" t="s">
        <v>258</v>
      </c>
      <c r="D530" s="15">
        <v>4</v>
      </c>
      <c r="E530" s="15" t="s">
        <v>11</v>
      </c>
      <c r="F530" s="15" t="s">
        <v>408</v>
      </c>
      <c r="G530" s="15" t="s">
        <v>409</v>
      </c>
      <c r="H530" s="56">
        <v>1532.4453489126199</v>
      </c>
    </row>
    <row r="531" spans="2:8" x14ac:dyDescent="0.3">
      <c r="B531" s="16" t="s">
        <v>297</v>
      </c>
      <c r="C531" s="16" t="s">
        <v>258</v>
      </c>
      <c r="D531" s="15">
        <v>10</v>
      </c>
      <c r="E531" s="15" t="s">
        <v>15</v>
      </c>
      <c r="F531" s="15" t="s">
        <v>408</v>
      </c>
      <c r="G531" s="15" t="s">
        <v>410</v>
      </c>
      <c r="H531" s="56">
        <v>1493.2662313851886</v>
      </c>
    </row>
    <row r="532" spans="2:8" x14ac:dyDescent="0.3">
      <c r="B532" s="16" t="s">
        <v>297</v>
      </c>
      <c r="C532" s="16" t="s">
        <v>258</v>
      </c>
      <c r="D532" s="15">
        <v>17</v>
      </c>
      <c r="E532" s="15" t="s">
        <v>19</v>
      </c>
      <c r="F532" s="15" t="s">
        <v>408</v>
      </c>
      <c r="G532" s="15" t="s">
        <v>411</v>
      </c>
      <c r="H532" s="56">
        <v>1397.5428239890382</v>
      </c>
    </row>
    <row r="533" spans="2:8" x14ac:dyDescent="0.3">
      <c r="B533" s="16" t="s">
        <v>297</v>
      </c>
      <c r="C533" s="16" t="s">
        <v>258</v>
      </c>
      <c r="D533" s="15">
        <v>20</v>
      </c>
      <c r="E533" s="15" t="s">
        <v>23</v>
      </c>
      <c r="F533" s="15" t="s">
        <v>408</v>
      </c>
      <c r="G533" s="15" t="s">
        <v>412</v>
      </c>
      <c r="H533" s="56">
        <v>1397.5428239890382</v>
      </c>
    </row>
    <row r="534" spans="2:8" x14ac:dyDescent="0.3">
      <c r="B534" s="16" t="s">
        <v>297</v>
      </c>
      <c r="C534" s="16" t="s">
        <v>258</v>
      </c>
      <c r="D534" s="15">
        <v>22</v>
      </c>
      <c r="E534" s="15" t="s">
        <v>27</v>
      </c>
      <c r="F534" s="15" t="s">
        <v>408</v>
      </c>
      <c r="G534" s="15" t="s">
        <v>413</v>
      </c>
      <c r="H534" s="56">
        <v>1397.5428239890382</v>
      </c>
    </row>
    <row r="535" spans="2:8" x14ac:dyDescent="0.3">
      <c r="B535" s="16" t="s">
        <v>297</v>
      </c>
      <c r="C535" s="16" t="s">
        <v>258</v>
      </c>
      <c r="D535" s="19">
        <v>31</v>
      </c>
      <c r="E535" s="19" t="s">
        <v>31</v>
      </c>
      <c r="F535" s="19" t="s">
        <v>408</v>
      </c>
      <c r="G535" s="19" t="s">
        <v>414</v>
      </c>
      <c r="H535" s="57">
        <v>1397.5428239890382</v>
      </c>
    </row>
    <row r="536" spans="2:8" x14ac:dyDescent="0.3">
      <c r="B536" s="16" t="s">
        <v>295</v>
      </c>
      <c r="C536" s="16" t="s">
        <v>234</v>
      </c>
      <c r="D536" s="15">
        <v>1</v>
      </c>
      <c r="E536" s="15" t="s">
        <v>7</v>
      </c>
      <c r="F536" s="15" t="s">
        <v>406</v>
      </c>
      <c r="G536" s="15" t="s">
        <v>407</v>
      </c>
      <c r="H536" s="56">
        <v>0.81936463884979494</v>
      </c>
    </row>
    <row r="537" spans="2:8" x14ac:dyDescent="0.3">
      <c r="B537" s="16" t="s">
        <v>295</v>
      </c>
      <c r="C537" s="16" t="s">
        <v>234</v>
      </c>
      <c r="D537" s="15">
        <v>4</v>
      </c>
      <c r="E537" s="15" t="s">
        <v>11</v>
      </c>
      <c r="F537" s="15" t="s">
        <v>408</v>
      </c>
      <c r="G537" s="15" t="s">
        <v>409</v>
      </c>
      <c r="H537" s="56">
        <v>1183.3554817858069</v>
      </c>
    </row>
    <row r="538" spans="2:8" x14ac:dyDescent="0.3">
      <c r="B538" s="16" t="s">
        <v>295</v>
      </c>
      <c r="C538" s="16" t="s">
        <v>234</v>
      </c>
      <c r="D538" s="15">
        <v>10</v>
      </c>
      <c r="E538" s="15" t="s">
        <v>15</v>
      </c>
      <c r="F538" s="15" t="s">
        <v>408</v>
      </c>
      <c r="G538" s="15" t="s">
        <v>410</v>
      </c>
      <c r="H538" s="56">
        <v>1493.2662313851886</v>
      </c>
    </row>
    <row r="539" spans="2:8" x14ac:dyDescent="0.3">
      <c r="B539" s="16" t="s">
        <v>295</v>
      </c>
      <c r="C539" s="16" t="s">
        <v>234</v>
      </c>
      <c r="D539" s="15">
        <v>17</v>
      </c>
      <c r="E539" s="15" t="s">
        <v>19</v>
      </c>
      <c r="F539" s="15" t="s">
        <v>408</v>
      </c>
      <c r="G539" s="15" t="s">
        <v>411</v>
      </c>
      <c r="H539" s="56">
        <v>1183.3554817858069</v>
      </c>
    </row>
    <row r="540" spans="2:8" x14ac:dyDescent="0.3">
      <c r="B540" s="16" t="s">
        <v>295</v>
      </c>
      <c r="C540" s="16" t="s">
        <v>234</v>
      </c>
      <c r="D540" s="15">
        <v>20</v>
      </c>
      <c r="E540" s="15" t="s">
        <v>23</v>
      </c>
      <c r="F540" s="15" t="s">
        <v>408</v>
      </c>
      <c r="G540" s="15" t="s">
        <v>412</v>
      </c>
      <c r="H540" s="56">
        <v>1183.3554817858069</v>
      </c>
    </row>
    <row r="541" spans="2:8" x14ac:dyDescent="0.3">
      <c r="B541" s="16" t="s">
        <v>295</v>
      </c>
      <c r="C541" s="16" t="s">
        <v>234</v>
      </c>
      <c r="D541" s="15">
        <v>22</v>
      </c>
      <c r="E541" s="15" t="s">
        <v>27</v>
      </c>
      <c r="F541" s="15" t="s">
        <v>408</v>
      </c>
      <c r="G541" s="15" t="s">
        <v>413</v>
      </c>
      <c r="H541" s="56">
        <v>1183.3554817858069</v>
      </c>
    </row>
    <row r="542" spans="2:8" x14ac:dyDescent="0.3">
      <c r="B542" s="16" t="s">
        <v>295</v>
      </c>
      <c r="C542" s="16" t="s">
        <v>234</v>
      </c>
      <c r="D542" s="19">
        <v>31</v>
      </c>
      <c r="E542" s="19" t="s">
        <v>31</v>
      </c>
      <c r="F542" s="19" t="s">
        <v>408</v>
      </c>
      <c r="G542" s="19" t="s">
        <v>414</v>
      </c>
      <c r="H542" s="57">
        <v>1183.3554817858069</v>
      </c>
    </row>
    <row r="543" spans="2:8" x14ac:dyDescent="0.3">
      <c r="B543" s="16" t="s">
        <v>295</v>
      </c>
      <c r="C543" s="16" t="s">
        <v>235</v>
      </c>
      <c r="D543" s="15">
        <v>1</v>
      </c>
      <c r="E543" s="15" t="s">
        <v>7</v>
      </c>
      <c r="F543" s="15" t="s">
        <v>406</v>
      </c>
      <c r="G543" s="15" t="s">
        <v>407</v>
      </c>
      <c r="H543" s="56">
        <v>0.81936463884979494</v>
      </c>
    </row>
    <row r="544" spans="2:8" x14ac:dyDescent="0.3">
      <c r="B544" s="16" t="s">
        <v>295</v>
      </c>
      <c r="C544" s="16" t="s">
        <v>235</v>
      </c>
      <c r="D544" s="15">
        <v>4</v>
      </c>
      <c r="E544" s="15" t="s">
        <v>11</v>
      </c>
      <c r="F544" s="15" t="s">
        <v>408</v>
      </c>
      <c r="G544" s="15" t="s">
        <v>409</v>
      </c>
      <c r="H544" s="56">
        <v>1183.3554817858069</v>
      </c>
    </row>
    <row r="545" spans="2:8" x14ac:dyDescent="0.3">
      <c r="B545" s="16" t="s">
        <v>295</v>
      </c>
      <c r="C545" s="16" t="s">
        <v>235</v>
      </c>
      <c r="D545" s="15">
        <v>10</v>
      </c>
      <c r="E545" s="15" t="s">
        <v>15</v>
      </c>
      <c r="F545" s="15" t="s">
        <v>408</v>
      </c>
      <c r="G545" s="15" t="s">
        <v>410</v>
      </c>
      <c r="H545" s="56">
        <v>1493.2662313851886</v>
      </c>
    </row>
    <row r="546" spans="2:8" x14ac:dyDescent="0.3">
      <c r="B546" s="16" t="s">
        <v>295</v>
      </c>
      <c r="C546" s="16" t="s">
        <v>235</v>
      </c>
      <c r="D546" s="15">
        <v>17</v>
      </c>
      <c r="E546" s="15" t="s">
        <v>19</v>
      </c>
      <c r="F546" s="15" t="s">
        <v>408</v>
      </c>
      <c r="G546" s="15" t="s">
        <v>411</v>
      </c>
      <c r="H546" s="56">
        <v>1183.3554817858069</v>
      </c>
    </row>
    <row r="547" spans="2:8" x14ac:dyDescent="0.3">
      <c r="B547" s="16" t="s">
        <v>295</v>
      </c>
      <c r="C547" s="16" t="s">
        <v>235</v>
      </c>
      <c r="D547" s="15">
        <v>20</v>
      </c>
      <c r="E547" s="15" t="s">
        <v>23</v>
      </c>
      <c r="F547" s="15" t="s">
        <v>408</v>
      </c>
      <c r="G547" s="15" t="s">
        <v>412</v>
      </c>
      <c r="H547" s="56">
        <v>1183.3554817858069</v>
      </c>
    </row>
    <row r="548" spans="2:8" x14ac:dyDescent="0.3">
      <c r="B548" s="16" t="s">
        <v>295</v>
      </c>
      <c r="C548" s="16" t="s">
        <v>235</v>
      </c>
      <c r="D548" s="15">
        <v>22</v>
      </c>
      <c r="E548" s="15" t="s">
        <v>27</v>
      </c>
      <c r="F548" s="15" t="s">
        <v>408</v>
      </c>
      <c r="G548" s="15" t="s">
        <v>413</v>
      </c>
      <c r="H548" s="56">
        <v>1183.3554817858069</v>
      </c>
    </row>
    <row r="549" spans="2:8" x14ac:dyDescent="0.3">
      <c r="B549" s="16" t="s">
        <v>295</v>
      </c>
      <c r="C549" s="16" t="s">
        <v>235</v>
      </c>
      <c r="D549" s="19">
        <v>31</v>
      </c>
      <c r="E549" s="19" t="s">
        <v>31</v>
      </c>
      <c r="F549" s="19" t="s">
        <v>408</v>
      </c>
      <c r="G549" s="19" t="s">
        <v>414</v>
      </c>
      <c r="H549" s="57">
        <v>1183.3554817858069</v>
      </c>
    </row>
    <row r="550" spans="2:8" x14ac:dyDescent="0.3">
      <c r="B550" s="16" t="s">
        <v>295</v>
      </c>
      <c r="C550" s="16" t="s">
        <v>236</v>
      </c>
      <c r="D550" s="15">
        <v>1</v>
      </c>
      <c r="E550" s="15" t="s">
        <v>7</v>
      </c>
      <c r="F550" s="15" t="s">
        <v>406</v>
      </c>
      <c r="G550" s="15" t="s">
        <v>407</v>
      </c>
      <c r="H550" s="56">
        <v>0.81936463884979494</v>
      </c>
    </row>
    <row r="551" spans="2:8" x14ac:dyDescent="0.3">
      <c r="B551" s="16" t="s">
        <v>295</v>
      </c>
      <c r="C551" s="16" t="s">
        <v>236</v>
      </c>
      <c r="D551" s="15">
        <v>4</v>
      </c>
      <c r="E551" s="15" t="s">
        <v>11</v>
      </c>
      <c r="F551" s="15" t="s">
        <v>408</v>
      </c>
      <c r="G551" s="15" t="s">
        <v>409</v>
      </c>
      <c r="H551" s="56">
        <v>1183.3554817858069</v>
      </c>
    </row>
    <row r="552" spans="2:8" x14ac:dyDescent="0.3">
      <c r="B552" s="16" t="s">
        <v>295</v>
      </c>
      <c r="C552" s="16" t="s">
        <v>236</v>
      </c>
      <c r="D552" s="15">
        <v>10</v>
      </c>
      <c r="E552" s="15" t="s">
        <v>15</v>
      </c>
      <c r="F552" s="15" t="s">
        <v>408</v>
      </c>
      <c r="G552" s="15" t="s">
        <v>410</v>
      </c>
      <c r="H552" s="56">
        <v>1493.2662313851886</v>
      </c>
    </row>
    <row r="553" spans="2:8" x14ac:dyDescent="0.3">
      <c r="B553" s="16" t="s">
        <v>295</v>
      </c>
      <c r="C553" s="16" t="s">
        <v>236</v>
      </c>
      <c r="D553" s="15">
        <v>17</v>
      </c>
      <c r="E553" s="15" t="s">
        <v>19</v>
      </c>
      <c r="F553" s="15" t="s">
        <v>408</v>
      </c>
      <c r="G553" s="15" t="s">
        <v>411</v>
      </c>
      <c r="H553" s="56">
        <v>1183.3554817858069</v>
      </c>
    </row>
    <row r="554" spans="2:8" x14ac:dyDescent="0.3">
      <c r="B554" s="16" t="s">
        <v>295</v>
      </c>
      <c r="C554" s="16" t="s">
        <v>236</v>
      </c>
      <c r="D554" s="15">
        <v>20</v>
      </c>
      <c r="E554" s="15" t="s">
        <v>23</v>
      </c>
      <c r="F554" s="15" t="s">
        <v>408</v>
      </c>
      <c r="G554" s="15" t="s">
        <v>412</v>
      </c>
      <c r="H554" s="56">
        <v>1183.3554817858069</v>
      </c>
    </row>
    <row r="555" spans="2:8" x14ac:dyDescent="0.3">
      <c r="B555" s="16" t="s">
        <v>295</v>
      </c>
      <c r="C555" s="16" t="s">
        <v>236</v>
      </c>
      <c r="D555" s="15">
        <v>22</v>
      </c>
      <c r="E555" s="15" t="s">
        <v>27</v>
      </c>
      <c r="F555" s="15" t="s">
        <v>408</v>
      </c>
      <c r="G555" s="15" t="s">
        <v>413</v>
      </c>
      <c r="H555" s="56">
        <v>1183.3554817858069</v>
      </c>
    </row>
    <row r="556" spans="2:8" x14ac:dyDescent="0.3">
      <c r="B556" s="16" t="s">
        <v>295</v>
      </c>
      <c r="C556" s="16" t="s">
        <v>236</v>
      </c>
      <c r="D556" s="19">
        <v>31</v>
      </c>
      <c r="E556" s="19" t="s">
        <v>31</v>
      </c>
      <c r="F556" s="19" t="s">
        <v>408</v>
      </c>
      <c r="G556" s="19" t="s">
        <v>414</v>
      </c>
      <c r="H556" s="57">
        <v>1183.3554817858069</v>
      </c>
    </row>
    <row r="557" spans="2:8" x14ac:dyDescent="0.3">
      <c r="B557" s="16" t="s">
        <v>295</v>
      </c>
      <c r="C557" s="16" t="s">
        <v>237</v>
      </c>
      <c r="D557" s="15">
        <v>1</v>
      </c>
      <c r="E557" s="15" t="s">
        <v>7</v>
      </c>
      <c r="F557" s="15" t="s">
        <v>406</v>
      </c>
      <c r="G557" s="15" t="s">
        <v>407</v>
      </c>
      <c r="H557" s="56">
        <v>0.81936463884979494</v>
      </c>
    </row>
    <row r="558" spans="2:8" x14ac:dyDescent="0.3">
      <c r="B558" s="16" t="s">
        <v>295</v>
      </c>
      <c r="C558" s="16" t="s">
        <v>237</v>
      </c>
      <c r="D558" s="15">
        <v>4</v>
      </c>
      <c r="E558" s="15" t="s">
        <v>11</v>
      </c>
      <c r="F558" s="15" t="s">
        <v>408</v>
      </c>
      <c r="G558" s="15" t="s">
        <v>409</v>
      </c>
      <c r="H558" s="56">
        <v>1183.3554817858069</v>
      </c>
    </row>
    <row r="559" spans="2:8" x14ac:dyDescent="0.3">
      <c r="B559" s="16" t="s">
        <v>295</v>
      </c>
      <c r="C559" s="16" t="s">
        <v>237</v>
      </c>
      <c r="D559" s="15">
        <v>10</v>
      </c>
      <c r="E559" s="15" t="s">
        <v>15</v>
      </c>
      <c r="F559" s="15" t="s">
        <v>408</v>
      </c>
      <c r="G559" s="15" t="s">
        <v>410</v>
      </c>
      <c r="H559" s="56">
        <v>1493.2662313851886</v>
      </c>
    </row>
    <row r="560" spans="2:8" x14ac:dyDescent="0.3">
      <c r="B560" s="16" t="s">
        <v>295</v>
      </c>
      <c r="C560" s="16" t="s">
        <v>237</v>
      </c>
      <c r="D560" s="15">
        <v>17</v>
      </c>
      <c r="E560" s="15" t="s">
        <v>19</v>
      </c>
      <c r="F560" s="15" t="s">
        <v>408</v>
      </c>
      <c r="G560" s="15" t="s">
        <v>411</v>
      </c>
      <c r="H560" s="56">
        <v>1183.3554817858069</v>
      </c>
    </row>
    <row r="561" spans="2:8" x14ac:dyDescent="0.3">
      <c r="B561" s="16" t="s">
        <v>295</v>
      </c>
      <c r="C561" s="16" t="s">
        <v>237</v>
      </c>
      <c r="D561" s="15">
        <v>20</v>
      </c>
      <c r="E561" s="15" t="s">
        <v>23</v>
      </c>
      <c r="F561" s="15" t="s">
        <v>408</v>
      </c>
      <c r="G561" s="15" t="s">
        <v>412</v>
      </c>
      <c r="H561" s="56">
        <v>1183.3554817858069</v>
      </c>
    </row>
    <row r="562" spans="2:8" x14ac:dyDescent="0.3">
      <c r="B562" s="16" t="s">
        <v>295</v>
      </c>
      <c r="C562" s="16" t="s">
        <v>237</v>
      </c>
      <c r="D562" s="15">
        <v>22</v>
      </c>
      <c r="E562" s="15" t="s">
        <v>27</v>
      </c>
      <c r="F562" s="15" t="s">
        <v>408</v>
      </c>
      <c r="G562" s="15" t="s">
        <v>413</v>
      </c>
      <c r="H562" s="56">
        <v>1183.3554817858069</v>
      </c>
    </row>
    <row r="563" spans="2:8" x14ac:dyDescent="0.3">
      <c r="B563" s="16" t="s">
        <v>295</v>
      </c>
      <c r="C563" s="16" t="s">
        <v>237</v>
      </c>
      <c r="D563" s="19">
        <v>31</v>
      </c>
      <c r="E563" s="19" t="s">
        <v>31</v>
      </c>
      <c r="F563" s="19" t="s">
        <v>408</v>
      </c>
      <c r="G563" s="19" t="s">
        <v>414</v>
      </c>
      <c r="H563" s="57">
        <v>1183.3554817858069</v>
      </c>
    </row>
    <row r="564" spans="2:8" x14ac:dyDescent="0.3">
      <c r="B564" s="16" t="s">
        <v>295</v>
      </c>
      <c r="C564" s="38" t="s">
        <v>238</v>
      </c>
      <c r="D564" s="15">
        <v>1</v>
      </c>
      <c r="E564" s="15" t="s">
        <v>7</v>
      </c>
      <c r="F564" s="15" t="s">
        <v>406</v>
      </c>
      <c r="G564" s="15" t="s">
        <v>407</v>
      </c>
      <c r="H564" s="56">
        <v>0.81936463884979494</v>
      </c>
    </row>
    <row r="565" spans="2:8" x14ac:dyDescent="0.3">
      <c r="B565" s="16" t="s">
        <v>295</v>
      </c>
      <c r="C565" s="38" t="s">
        <v>238</v>
      </c>
      <c r="D565" s="15">
        <v>4</v>
      </c>
      <c r="E565" s="15" t="s">
        <v>11</v>
      </c>
      <c r="F565" s="15" t="s">
        <v>408</v>
      </c>
      <c r="G565" s="15" t="s">
        <v>409</v>
      </c>
      <c r="H565" s="56">
        <v>1183.3554817858069</v>
      </c>
    </row>
    <row r="566" spans="2:8" x14ac:dyDescent="0.3">
      <c r="B566" s="16" t="s">
        <v>295</v>
      </c>
      <c r="C566" s="38" t="s">
        <v>238</v>
      </c>
      <c r="D566" s="15">
        <v>10</v>
      </c>
      <c r="E566" s="15" t="s">
        <v>15</v>
      </c>
      <c r="F566" s="15" t="s">
        <v>408</v>
      </c>
      <c r="G566" s="15" t="s">
        <v>410</v>
      </c>
      <c r="H566" s="56">
        <v>1493.2662313851886</v>
      </c>
    </row>
    <row r="567" spans="2:8" x14ac:dyDescent="0.3">
      <c r="B567" s="16" t="s">
        <v>295</v>
      </c>
      <c r="C567" s="38" t="s">
        <v>238</v>
      </c>
      <c r="D567" s="15">
        <v>17</v>
      </c>
      <c r="E567" s="15" t="s">
        <v>19</v>
      </c>
      <c r="F567" s="15" t="s">
        <v>408</v>
      </c>
      <c r="G567" s="15" t="s">
        <v>411</v>
      </c>
      <c r="H567" s="56">
        <v>1183.3554817858069</v>
      </c>
    </row>
    <row r="568" spans="2:8" x14ac:dyDescent="0.3">
      <c r="B568" s="16" t="s">
        <v>295</v>
      </c>
      <c r="C568" s="38" t="s">
        <v>238</v>
      </c>
      <c r="D568" s="15">
        <v>20</v>
      </c>
      <c r="E568" s="15" t="s">
        <v>23</v>
      </c>
      <c r="F568" s="15" t="s">
        <v>408</v>
      </c>
      <c r="G568" s="15" t="s">
        <v>412</v>
      </c>
      <c r="H568" s="56">
        <v>1183.3554817858069</v>
      </c>
    </row>
    <row r="569" spans="2:8" x14ac:dyDescent="0.3">
      <c r="B569" s="16" t="s">
        <v>295</v>
      </c>
      <c r="C569" s="38" t="s">
        <v>238</v>
      </c>
      <c r="D569" s="15">
        <v>22</v>
      </c>
      <c r="E569" s="15" t="s">
        <v>27</v>
      </c>
      <c r="F569" s="15" t="s">
        <v>408</v>
      </c>
      <c r="G569" s="15" t="s">
        <v>413</v>
      </c>
      <c r="H569" s="56">
        <v>1183.3554817858069</v>
      </c>
    </row>
    <row r="570" spans="2:8" x14ac:dyDescent="0.3">
      <c r="B570" s="16" t="s">
        <v>295</v>
      </c>
      <c r="C570" s="38" t="s">
        <v>238</v>
      </c>
      <c r="D570" s="19">
        <v>31</v>
      </c>
      <c r="E570" s="19" t="s">
        <v>31</v>
      </c>
      <c r="F570" s="19" t="s">
        <v>408</v>
      </c>
      <c r="G570" s="19" t="s">
        <v>414</v>
      </c>
      <c r="H570" s="57">
        <v>1183.3554817858069</v>
      </c>
    </row>
    <row r="571" spans="2:8" x14ac:dyDescent="0.3">
      <c r="B571" s="16" t="s">
        <v>300</v>
      </c>
      <c r="C571" s="16" t="s">
        <v>217</v>
      </c>
      <c r="D571" s="15">
        <v>1</v>
      </c>
      <c r="E571" s="15" t="s">
        <v>7</v>
      </c>
      <c r="F571" s="15" t="s">
        <v>406</v>
      </c>
      <c r="G571" s="15" t="s">
        <v>407</v>
      </c>
      <c r="H571" s="56">
        <v>0.81936463884979494</v>
      </c>
    </row>
    <row r="572" spans="2:8" x14ac:dyDescent="0.3">
      <c r="B572" s="16" t="s">
        <v>300</v>
      </c>
      <c r="C572" s="16" t="s">
        <v>217</v>
      </c>
      <c r="D572" s="15">
        <v>4</v>
      </c>
      <c r="E572" s="15" t="s">
        <v>11</v>
      </c>
      <c r="F572" s="15" t="s">
        <v>408</v>
      </c>
      <c r="G572" s="15" t="s">
        <v>409</v>
      </c>
      <c r="H572" s="56">
        <v>2594.2835301112723</v>
      </c>
    </row>
    <row r="573" spans="2:8" x14ac:dyDescent="0.3">
      <c r="B573" s="16" t="s">
        <v>300</v>
      </c>
      <c r="C573" s="16" t="s">
        <v>217</v>
      </c>
      <c r="D573" s="15">
        <v>10</v>
      </c>
      <c r="E573" s="15" t="s">
        <v>15</v>
      </c>
      <c r="F573" s="15" t="s">
        <v>408</v>
      </c>
      <c r="G573" s="15" t="s">
        <v>410</v>
      </c>
      <c r="H573" s="56">
        <v>2594.2835301112723</v>
      </c>
    </row>
    <row r="574" spans="2:8" x14ac:dyDescent="0.3">
      <c r="B574" s="16" t="s">
        <v>300</v>
      </c>
      <c r="C574" s="16" t="s">
        <v>217</v>
      </c>
      <c r="D574" s="15">
        <v>17</v>
      </c>
      <c r="E574" s="15" t="s">
        <v>19</v>
      </c>
      <c r="F574" s="15" t="s">
        <v>408</v>
      </c>
      <c r="G574" s="15" t="s">
        <v>411</v>
      </c>
      <c r="H574" s="56">
        <v>2594.2835301112723</v>
      </c>
    </row>
    <row r="575" spans="2:8" x14ac:dyDescent="0.3">
      <c r="B575" s="16" t="s">
        <v>300</v>
      </c>
      <c r="C575" s="16" t="s">
        <v>217</v>
      </c>
      <c r="D575" s="15">
        <v>20</v>
      </c>
      <c r="E575" s="15" t="s">
        <v>23</v>
      </c>
      <c r="F575" s="15" t="s">
        <v>408</v>
      </c>
      <c r="G575" s="15" t="s">
        <v>412</v>
      </c>
      <c r="H575" s="56">
        <v>2594.2835301112723</v>
      </c>
    </row>
    <row r="576" spans="2:8" x14ac:dyDescent="0.3">
      <c r="B576" s="16" t="s">
        <v>300</v>
      </c>
      <c r="C576" s="16" t="s">
        <v>217</v>
      </c>
      <c r="D576" s="15">
        <v>22</v>
      </c>
      <c r="E576" s="15" t="s">
        <v>27</v>
      </c>
      <c r="F576" s="15" t="s">
        <v>408</v>
      </c>
      <c r="G576" s="15" t="s">
        <v>413</v>
      </c>
      <c r="H576" s="56">
        <v>1196.1799536130522</v>
      </c>
    </row>
    <row r="577" spans="2:8" x14ac:dyDescent="0.3">
      <c r="B577" s="16" t="s">
        <v>300</v>
      </c>
      <c r="C577" s="16" t="s">
        <v>217</v>
      </c>
      <c r="D577" s="19">
        <v>31</v>
      </c>
      <c r="E577" s="19" t="s">
        <v>31</v>
      </c>
      <c r="F577" s="19" t="s">
        <v>408</v>
      </c>
      <c r="G577" s="19" t="s">
        <v>414</v>
      </c>
      <c r="H577" s="57">
        <v>2594.2835301112723</v>
      </c>
    </row>
    <row r="578" spans="2:8" x14ac:dyDescent="0.3">
      <c r="B578" s="16" t="s">
        <v>300</v>
      </c>
      <c r="C578" s="16" t="s">
        <v>201</v>
      </c>
      <c r="D578" s="15">
        <v>1</v>
      </c>
      <c r="E578" s="15" t="s">
        <v>7</v>
      </c>
      <c r="F578" s="15" t="s">
        <v>406</v>
      </c>
      <c r="G578" s="15" t="s">
        <v>407</v>
      </c>
      <c r="H578" s="56">
        <v>0.81936463884979494</v>
      </c>
    </row>
    <row r="579" spans="2:8" x14ac:dyDescent="0.3">
      <c r="B579" s="16" t="s">
        <v>300</v>
      </c>
      <c r="C579" s="16" t="s">
        <v>201</v>
      </c>
      <c r="D579" s="15">
        <v>4</v>
      </c>
      <c r="E579" s="15" t="s">
        <v>11</v>
      </c>
      <c r="F579" s="15" t="s">
        <v>408</v>
      </c>
      <c r="G579" s="15" t="s">
        <v>409</v>
      </c>
      <c r="H579" s="56">
        <v>2594.2835301112723</v>
      </c>
    </row>
    <row r="580" spans="2:8" x14ac:dyDescent="0.3">
      <c r="B580" s="16" t="s">
        <v>300</v>
      </c>
      <c r="C580" s="16" t="s">
        <v>201</v>
      </c>
      <c r="D580" s="15">
        <v>10</v>
      </c>
      <c r="E580" s="15" t="s">
        <v>15</v>
      </c>
      <c r="F580" s="15" t="s">
        <v>408</v>
      </c>
      <c r="G580" s="15" t="s">
        <v>410</v>
      </c>
      <c r="H580" s="56">
        <v>2594.2835301112723</v>
      </c>
    </row>
    <row r="581" spans="2:8" x14ac:dyDescent="0.3">
      <c r="B581" s="16" t="s">
        <v>300</v>
      </c>
      <c r="C581" s="16" t="s">
        <v>201</v>
      </c>
      <c r="D581" s="15">
        <v>17</v>
      </c>
      <c r="E581" s="15" t="s">
        <v>19</v>
      </c>
      <c r="F581" s="15" t="s">
        <v>408</v>
      </c>
      <c r="G581" s="15" t="s">
        <v>411</v>
      </c>
      <c r="H581" s="56">
        <v>2594.2835301112723</v>
      </c>
    </row>
    <row r="582" spans="2:8" x14ac:dyDescent="0.3">
      <c r="B582" s="16" t="s">
        <v>300</v>
      </c>
      <c r="C582" s="16" t="s">
        <v>201</v>
      </c>
      <c r="D582" s="15">
        <v>20</v>
      </c>
      <c r="E582" s="15" t="s">
        <v>23</v>
      </c>
      <c r="F582" s="15" t="s">
        <v>408</v>
      </c>
      <c r="G582" s="15" t="s">
        <v>412</v>
      </c>
      <c r="H582" s="56">
        <v>2594.2835301112723</v>
      </c>
    </row>
    <row r="583" spans="2:8" x14ac:dyDescent="0.3">
      <c r="B583" s="16" t="s">
        <v>300</v>
      </c>
      <c r="C583" s="16" t="s">
        <v>201</v>
      </c>
      <c r="D583" s="15">
        <v>22</v>
      </c>
      <c r="E583" s="15" t="s">
        <v>27</v>
      </c>
      <c r="F583" s="15" t="s">
        <v>408</v>
      </c>
      <c r="G583" s="15" t="s">
        <v>413</v>
      </c>
      <c r="H583" s="56">
        <v>1257.5028431089045</v>
      </c>
    </row>
    <row r="584" spans="2:8" x14ac:dyDescent="0.3">
      <c r="B584" s="16" t="s">
        <v>300</v>
      </c>
      <c r="C584" s="16" t="s">
        <v>201</v>
      </c>
      <c r="D584" s="19">
        <v>31</v>
      </c>
      <c r="E584" s="19" t="s">
        <v>31</v>
      </c>
      <c r="F584" s="19" t="s">
        <v>408</v>
      </c>
      <c r="G584" s="19" t="s">
        <v>414</v>
      </c>
      <c r="H584" s="57">
        <v>2594.2835301112723</v>
      </c>
    </row>
    <row r="585" spans="2:8" x14ac:dyDescent="0.3">
      <c r="B585" s="16" t="s">
        <v>300</v>
      </c>
      <c r="C585" s="16" t="s">
        <v>202</v>
      </c>
      <c r="D585" s="15">
        <v>1</v>
      </c>
      <c r="E585" s="15" t="s">
        <v>7</v>
      </c>
      <c r="F585" s="15" t="s">
        <v>406</v>
      </c>
      <c r="G585" s="15" t="s">
        <v>407</v>
      </c>
      <c r="H585" s="56">
        <v>0.81936463884979494</v>
      </c>
    </row>
    <row r="586" spans="2:8" x14ac:dyDescent="0.3">
      <c r="B586" s="16" t="s">
        <v>300</v>
      </c>
      <c r="C586" s="16" t="s">
        <v>202</v>
      </c>
      <c r="D586" s="15">
        <v>4</v>
      </c>
      <c r="E586" s="15" t="s">
        <v>11</v>
      </c>
      <c r="F586" s="15" t="s">
        <v>408</v>
      </c>
      <c r="G586" s="15" t="s">
        <v>409</v>
      </c>
      <c r="H586" s="56">
        <v>2594.2835301112723</v>
      </c>
    </row>
    <row r="587" spans="2:8" x14ac:dyDescent="0.3">
      <c r="B587" s="16" t="s">
        <v>300</v>
      </c>
      <c r="C587" s="16" t="s">
        <v>202</v>
      </c>
      <c r="D587" s="15">
        <v>10</v>
      </c>
      <c r="E587" s="15" t="s">
        <v>15</v>
      </c>
      <c r="F587" s="15" t="s">
        <v>408</v>
      </c>
      <c r="G587" s="15" t="s">
        <v>410</v>
      </c>
      <c r="H587" s="56">
        <v>2594.2835301112723</v>
      </c>
    </row>
    <row r="588" spans="2:8" x14ac:dyDescent="0.3">
      <c r="B588" s="16" t="s">
        <v>300</v>
      </c>
      <c r="C588" s="16" t="s">
        <v>202</v>
      </c>
      <c r="D588" s="15">
        <v>17</v>
      </c>
      <c r="E588" s="15" t="s">
        <v>19</v>
      </c>
      <c r="F588" s="15" t="s">
        <v>408</v>
      </c>
      <c r="G588" s="15" t="s">
        <v>411</v>
      </c>
      <c r="H588" s="56">
        <v>2594.2835301112723</v>
      </c>
    </row>
    <row r="589" spans="2:8" x14ac:dyDescent="0.3">
      <c r="B589" s="16" t="s">
        <v>300</v>
      </c>
      <c r="C589" s="16" t="s">
        <v>202</v>
      </c>
      <c r="D589" s="15">
        <v>20</v>
      </c>
      <c r="E589" s="15" t="s">
        <v>23</v>
      </c>
      <c r="F589" s="15" t="s">
        <v>408</v>
      </c>
      <c r="G589" s="15" t="s">
        <v>412</v>
      </c>
      <c r="H589" s="56">
        <v>2594.2835301112723</v>
      </c>
    </row>
    <row r="590" spans="2:8" x14ac:dyDescent="0.3">
      <c r="B590" s="16" t="s">
        <v>300</v>
      </c>
      <c r="C590" s="16" t="s">
        <v>202</v>
      </c>
      <c r="D590" s="15">
        <v>22</v>
      </c>
      <c r="E590" s="15" t="s">
        <v>27</v>
      </c>
      <c r="F590" s="15" t="s">
        <v>408</v>
      </c>
      <c r="G590" s="15" t="s">
        <v>413</v>
      </c>
      <c r="H590" s="56">
        <v>1257.5028431089045</v>
      </c>
    </row>
    <row r="591" spans="2:8" x14ac:dyDescent="0.3">
      <c r="B591" s="16" t="s">
        <v>300</v>
      </c>
      <c r="C591" s="16" t="s">
        <v>202</v>
      </c>
      <c r="D591" s="19">
        <v>31</v>
      </c>
      <c r="E591" s="19" t="s">
        <v>31</v>
      </c>
      <c r="F591" s="19" t="s">
        <v>408</v>
      </c>
      <c r="G591" s="19" t="s">
        <v>414</v>
      </c>
      <c r="H591" s="57">
        <v>2594.2835301112723</v>
      </c>
    </row>
    <row r="592" spans="2:8" x14ac:dyDescent="0.3">
      <c r="B592" s="16" t="s">
        <v>300</v>
      </c>
      <c r="C592" s="16" t="s">
        <v>208</v>
      </c>
      <c r="D592" s="15">
        <v>1</v>
      </c>
      <c r="E592" s="15" t="s">
        <v>7</v>
      </c>
      <c r="F592" s="15" t="s">
        <v>406</v>
      </c>
      <c r="G592" s="15" t="s">
        <v>407</v>
      </c>
      <c r="H592" s="56">
        <v>0.81936463884979494</v>
      </c>
    </row>
    <row r="593" spans="2:8" x14ac:dyDescent="0.3">
      <c r="B593" s="16" t="s">
        <v>300</v>
      </c>
      <c r="C593" s="16" t="s">
        <v>208</v>
      </c>
      <c r="D593" s="15">
        <v>4</v>
      </c>
      <c r="E593" s="15" t="s">
        <v>11</v>
      </c>
      <c r="F593" s="15" t="s">
        <v>408</v>
      </c>
      <c r="G593" s="15" t="s">
        <v>409</v>
      </c>
      <c r="H593" s="56">
        <v>2594.2835301112723</v>
      </c>
    </row>
    <row r="594" spans="2:8" x14ac:dyDescent="0.3">
      <c r="B594" s="16" t="s">
        <v>300</v>
      </c>
      <c r="C594" s="16" t="s">
        <v>208</v>
      </c>
      <c r="D594" s="15">
        <v>10</v>
      </c>
      <c r="E594" s="15" t="s">
        <v>15</v>
      </c>
      <c r="F594" s="15" t="s">
        <v>408</v>
      </c>
      <c r="G594" s="15" t="s">
        <v>410</v>
      </c>
      <c r="H594" s="56">
        <v>2594.2835301112723</v>
      </c>
    </row>
    <row r="595" spans="2:8" x14ac:dyDescent="0.3">
      <c r="B595" s="16" t="s">
        <v>300</v>
      </c>
      <c r="C595" s="16" t="s">
        <v>208</v>
      </c>
      <c r="D595" s="15">
        <v>17</v>
      </c>
      <c r="E595" s="15" t="s">
        <v>19</v>
      </c>
      <c r="F595" s="15" t="s">
        <v>408</v>
      </c>
      <c r="G595" s="15" t="s">
        <v>411</v>
      </c>
      <c r="H595" s="56">
        <v>2594.2835301112723</v>
      </c>
    </row>
    <row r="596" spans="2:8" x14ac:dyDescent="0.3">
      <c r="B596" s="16" t="s">
        <v>300</v>
      </c>
      <c r="C596" s="16" t="s">
        <v>208</v>
      </c>
      <c r="D596" s="15">
        <v>20</v>
      </c>
      <c r="E596" s="15" t="s">
        <v>23</v>
      </c>
      <c r="F596" s="15" t="s">
        <v>408</v>
      </c>
      <c r="G596" s="15" t="s">
        <v>412</v>
      </c>
      <c r="H596" s="56">
        <v>2594.2835301112723</v>
      </c>
    </row>
    <row r="597" spans="2:8" x14ac:dyDescent="0.3">
      <c r="B597" s="16" t="s">
        <v>300</v>
      </c>
      <c r="C597" s="16" t="s">
        <v>208</v>
      </c>
      <c r="D597" s="15">
        <v>22</v>
      </c>
      <c r="E597" s="15" t="s">
        <v>27</v>
      </c>
      <c r="F597" s="15" t="s">
        <v>408</v>
      </c>
      <c r="G597" s="15" t="s">
        <v>413</v>
      </c>
      <c r="H597" s="56">
        <v>1257.5028431089045</v>
      </c>
    </row>
    <row r="598" spans="2:8" x14ac:dyDescent="0.3">
      <c r="B598" s="16" t="s">
        <v>300</v>
      </c>
      <c r="C598" s="16" t="s">
        <v>208</v>
      </c>
      <c r="D598" s="19">
        <v>31</v>
      </c>
      <c r="E598" s="19" t="s">
        <v>31</v>
      </c>
      <c r="F598" s="19" t="s">
        <v>408</v>
      </c>
      <c r="G598" s="19" t="s">
        <v>414</v>
      </c>
      <c r="H598" s="57">
        <v>2594.2835301112723</v>
      </c>
    </row>
    <row r="599" spans="2:8" x14ac:dyDescent="0.3">
      <c r="B599" s="16" t="s">
        <v>840</v>
      </c>
      <c r="C599" s="16" t="s">
        <v>201</v>
      </c>
      <c r="D599" s="15">
        <v>1</v>
      </c>
      <c r="E599" s="15" t="s">
        <v>7</v>
      </c>
      <c r="F599" s="15" t="s">
        <v>406</v>
      </c>
      <c r="G599" s="15" t="s">
        <v>407</v>
      </c>
      <c r="H599" s="56">
        <v>0.81936463884979494</v>
      </c>
    </row>
    <row r="600" spans="2:8" x14ac:dyDescent="0.3">
      <c r="B600" s="16" t="s">
        <v>840</v>
      </c>
      <c r="C600" s="16" t="s">
        <v>201</v>
      </c>
      <c r="D600" s="15">
        <v>4</v>
      </c>
      <c r="E600" s="15" t="s">
        <v>11</v>
      </c>
      <c r="F600" s="15" t="s">
        <v>408</v>
      </c>
      <c r="G600" s="15" t="s">
        <v>409</v>
      </c>
      <c r="H600" s="56">
        <v>882.05640023783246</v>
      </c>
    </row>
    <row r="601" spans="2:8" x14ac:dyDescent="0.3">
      <c r="B601" s="16" t="s">
        <v>840</v>
      </c>
      <c r="C601" s="16" t="s">
        <v>201</v>
      </c>
      <c r="D601" s="15">
        <v>10</v>
      </c>
      <c r="E601" s="15" t="s">
        <v>15</v>
      </c>
      <c r="F601" s="15" t="s">
        <v>408</v>
      </c>
      <c r="G601" s="15" t="s">
        <v>410</v>
      </c>
      <c r="H601" s="56">
        <v>1493.2662313851886</v>
      </c>
    </row>
    <row r="602" spans="2:8" x14ac:dyDescent="0.3">
      <c r="B602" s="16" t="s">
        <v>840</v>
      </c>
      <c r="C602" s="16" t="s">
        <v>201</v>
      </c>
      <c r="D602" s="15">
        <v>17</v>
      </c>
      <c r="E602" s="15" t="s">
        <v>19</v>
      </c>
      <c r="F602" s="15" t="s">
        <v>408</v>
      </c>
      <c r="G602" s="15" t="s">
        <v>411</v>
      </c>
      <c r="H602" s="56">
        <v>933.94207084005768</v>
      </c>
    </row>
    <row r="603" spans="2:8" x14ac:dyDescent="0.3">
      <c r="B603" s="16" t="s">
        <v>840</v>
      </c>
      <c r="C603" s="16" t="s">
        <v>201</v>
      </c>
      <c r="D603" s="15">
        <v>20</v>
      </c>
      <c r="E603" s="15" t="s">
        <v>23</v>
      </c>
      <c r="F603" s="15" t="s">
        <v>408</v>
      </c>
      <c r="G603" s="15" t="s">
        <v>412</v>
      </c>
      <c r="H603" s="56">
        <v>830.1707296356069</v>
      </c>
    </row>
    <row r="604" spans="2:8" x14ac:dyDescent="0.3">
      <c r="B604" s="16" t="s">
        <v>840</v>
      </c>
      <c r="C604" s="16" t="s">
        <v>201</v>
      </c>
      <c r="D604" s="15">
        <v>22</v>
      </c>
      <c r="E604" s="15" t="s">
        <v>27</v>
      </c>
      <c r="F604" s="15" t="s">
        <v>408</v>
      </c>
      <c r="G604" s="15" t="s">
        <v>413</v>
      </c>
      <c r="H604" s="56">
        <v>828.34883725006489</v>
      </c>
    </row>
    <row r="605" spans="2:8" x14ac:dyDescent="0.3">
      <c r="B605" s="16" t="s">
        <v>840</v>
      </c>
      <c r="C605" s="16" t="s">
        <v>201</v>
      </c>
      <c r="D605" s="19">
        <v>31</v>
      </c>
      <c r="E605" s="19" t="s">
        <v>31</v>
      </c>
      <c r="F605" s="19" t="s">
        <v>408</v>
      </c>
      <c r="G605" s="19" t="s">
        <v>414</v>
      </c>
      <c r="H605" s="57">
        <v>950.82612961489588</v>
      </c>
    </row>
    <row r="606" spans="2:8" x14ac:dyDescent="0.3">
      <c r="B606" s="16" t="s">
        <v>840</v>
      </c>
      <c r="C606" s="16" t="s">
        <v>208</v>
      </c>
      <c r="D606" s="15">
        <v>1</v>
      </c>
      <c r="E606" s="15" t="s">
        <v>7</v>
      </c>
      <c r="F606" s="15" t="s">
        <v>406</v>
      </c>
      <c r="G606" s="15" t="s">
        <v>407</v>
      </c>
      <c r="H606" s="56">
        <v>0.81936463884979494</v>
      </c>
    </row>
    <row r="607" spans="2:8" x14ac:dyDescent="0.3">
      <c r="B607" s="16" t="s">
        <v>840</v>
      </c>
      <c r="C607" s="16" t="s">
        <v>208</v>
      </c>
      <c r="D607" s="15">
        <v>4</v>
      </c>
      <c r="E607" s="15" t="s">
        <v>11</v>
      </c>
      <c r="F607" s="15" t="s">
        <v>408</v>
      </c>
      <c r="G607" s="15" t="s">
        <v>409</v>
      </c>
      <c r="H607" s="56">
        <v>864.41527223307583</v>
      </c>
    </row>
    <row r="608" spans="2:8" x14ac:dyDescent="0.3">
      <c r="B608" s="16" t="s">
        <v>840</v>
      </c>
      <c r="C608" s="16" t="s">
        <v>208</v>
      </c>
      <c r="D608" s="15">
        <v>10</v>
      </c>
      <c r="E608" s="15" t="s">
        <v>15</v>
      </c>
      <c r="F608" s="15" t="s">
        <v>408</v>
      </c>
      <c r="G608" s="15" t="s">
        <v>410</v>
      </c>
      <c r="H608" s="56">
        <v>1493.2662313851886</v>
      </c>
    </row>
    <row r="609" spans="2:8" x14ac:dyDescent="0.3">
      <c r="B609" s="16" t="s">
        <v>840</v>
      </c>
      <c r="C609" s="16" t="s">
        <v>208</v>
      </c>
      <c r="D609" s="15">
        <v>17</v>
      </c>
      <c r="E609" s="15" t="s">
        <v>19</v>
      </c>
      <c r="F609" s="15" t="s">
        <v>408</v>
      </c>
      <c r="G609" s="15" t="s">
        <v>411</v>
      </c>
      <c r="H609" s="56">
        <v>828.34883725006489</v>
      </c>
    </row>
    <row r="610" spans="2:8" x14ac:dyDescent="0.3">
      <c r="B610" s="16" t="s">
        <v>840</v>
      </c>
      <c r="C610" s="16" t="s">
        <v>208</v>
      </c>
      <c r="D610" s="15">
        <v>20</v>
      </c>
      <c r="E610" s="15" t="s">
        <v>23</v>
      </c>
      <c r="F610" s="15" t="s">
        <v>408</v>
      </c>
      <c r="G610" s="15" t="s">
        <v>412</v>
      </c>
      <c r="H610" s="56">
        <v>950.82612961489588</v>
      </c>
    </row>
    <row r="611" spans="2:8" x14ac:dyDescent="0.3">
      <c r="B611" s="16" t="s">
        <v>840</v>
      </c>
      <c r="C611" s="16" t="s">
        <v>208</v>
      </c>
      <c r="D611" s="15">
        <v>22</v>
      </c>
      <c r="E611" s="15" t="s">
        <v>27</v>
      </c>
      <c r="F611" s="15" t="s">
        <v>408</v>
      </c>
      <c r="G611" s="15" t="s">
        <v>413</v>
      </c>
      <c r="H611" s="56">
        <v>828.34883725006489</v>
      </c>
    </row>
    <row r="612" spans="2:8" x14ac:dyDescent="0.3">
      <c r="B612" s="16" t="s">
        <v>840</v>
      </c>
      <c r="C612" s="16" t="s">
        <v>208</v>
      </c>
      <c r="D612" s="19">
        <v>31</v>
      </c>
      <c r="E612" s="19" t="s">
        <v>31</v>
      </c>
      <c r="F612" s="19" t="s">
        <v>408</v>
      </c>
      <c r="G612" s="19" t="s">
        <v>414</v>
      </c>
      <c r="H612" s="57">
        <v>864.41527223307583</v>
      </c>
    </row>
    <row r="613" spans="2:8" x14ac:dyDescent="0.3">
      <c r="B613" s="16" t="s">
        <v>301</v>
      </c>
      <c r="C613" s="16" t="s">
        <v>260</v>
      </c>
      <c r="D613" s="15">
        <v>1</v>
      </c>
      <c r="E613" s="15" t="s">
        <v>7</v>
      </c>
      <c r="F613" s="15" t="s">
        <v>406</v>
      </c>
      <c r="G613" s="15" t="s">
        <v>407</v>
      </c>
      <c r="H613" s="56">
        <v>0.81936463884979494</v>
      </c>
    </row>
    <row r="614" spans="2:8" x14ac:dyDescent="0.3">
      <c r="B614" s="16" t="s">
        <v>301</v>
      </c>
      <c r="C614" s="16" t="s">
        <v>260</v>
      </c>
      <c r="D614" s="15">
        <v>4</v>
      </c>
      <c r="E614" s="15" t="s">
        <v>11</v>
      </c>
      <c r="F614" s="15" t="s">
        <v>408</v>
      </c>
      <c r="G614" s="15" t="s">
        <v>409</v>
      </c>
      <c r="H614" s="56">
        <v>882.05640023783246</v>
      </c>
    </row>
    <row r="615" spans="2:8" x14ac:dyDescent="0.3">
      <c r="B615" s="16" t="s">
        <v>301</v>
      </c>
      <c r="C615" s="16" t="s">
        <v>260</v>
      </c>
      <c r="D615" s="15">
        <v>10</v>
      </c>
      <c r="E615" s="15" t="s">
        <v>15</v>
      </c>
      <c r="F615" s="15" t="s">
        <v>408</v>
      </c>
      <c r="G615" s="15" t="s">
        <v>410</v>
      </c>
      <c r="H615" s="56">
        <v>1493.2662313851886</v>
      </c>
    </row>
    <row r="616" spans="2:8" x14ac:dyDescent="0.3">
      <c r="B616" s="16" t="s">
        <v>301</v>
      </c>
      <c r="C616" s="16" t="s">
        <v>260</v>
      </c>
      <c r="D616" s="15">
        <v>17</v>
      </c>
      <c r="E616" s="15" t="s">
        <v>19</v>
      </c>
      <c r="F616" s="15" t="s">
        <v>408</v>
      </c>
      <c r="G616" s="15" t="s">
        <v>411</v>
      </c>
      <c r="H616" s="56">
        <v>933.94207084005768</v>
      </c>
    </row>
    <row r="617" spans="2:8" x14ac:dyDescent="0.3">
      <c r="B617" s="16" t="s">
        <v>301</v>
      </c>
      <c r="C617" s="16" t="s">
        <v>260</v>
      </c>
      <c r="D617" s="15">
        <v>20</v>
      </c>
      <c r="E617" s="15" t="s">
        <v>23</v>
      </c>
      <c r="F617" s="15" t="s">
        <v>408</v>
      </c>
      <c r="G617" s="15" t="s">
        <v>412</v>
      </c>
      <c r="H617" s="56">
        <v>830.1707296356069</v>
      </c>
    </row>
    <row r="618" spans="2:8" x14ac:dyDescent="0.3">
      <c r="B618" s="16" t="s">
        <v>301</v>
      </c>
      <c r="C618" s="16" t="s">
        <v>260</v>
      </c>
      <c r="D618" s="15">
        <v>22</v>
      </c>
      <c r="E618" s="15" t="s">
        <v>27</v>
      </c>
      <c r="F618" s="15" t="s">
        <v>408</v>
      </c>
      <c r="G618" s="15" t="s">
        <v>413</v>
      </c>
      <c r="H618" s="56">
        <v>1467.3607974144004</v>
      </c>
    </row>
    <row r="619" spans="2:8" x14ac:dyDescent="0.3">
      <c r="B619" s="16" t="s">
        <v>301</v>
      </c>
      <c r="C619" s="16" t="s">
        <v>260</v>
      </c>
      <c r="D619" s="19">
        <v>31</v>
      </c>
      <c r="E619" s="19" t="s">
        <v>31</v>
      </c>
      <c r="F619" s="19" t="s">
        <v>408</v>
      </c>
      <c r="G619" s="19" t="s">
        <v>414</v>
      </c>
      <c r="H619" s="57">
        <v>1467.3607974144004</v>
      </c>
    </row>
    <row r="620" spans="2:8" x14ac:dyDescent="0.3">
      <c r="B620" s="16" t="s">
        <v>301</v>
      </c>
      <c r="C620" s="16" t="s">
        <v>217</v>
      </c>
      <c r="D620" s="15">
        <v>1</v>
      </c>
      <c r="E620" s="15" t="s">
        <v>7</v>
      </c>
      <c r="F620" s="15" t="s">
        <v>406</v>
      </c>
      <c r="G620" s="15" t="s">
        <v>407</v>
      </c>
      <c r="H620" s="56">
        <v>0.81936463884979494</v>
      </c>
    </row>
    <row r="621" spans="2:8" x14ac:dyDescent="0.3">
      <c r="B621" s="16" t="s">
        <v>301</v>
      </c>
      <c r="C621" s="16" t="s">
        <v>217</v>
      </c>
      <c r="D621" s="15">
        <v>4</v>
      </c>
      <c r="E621" s="15" t="s">
        <v>11</v>
      </c>
      <c r="F621" s="15" t="s">
        <v>408</v>
      </c>
      <c r="G621" s="15" t="s">
        <v>409</v>
      </c>
      <c r="H621" s="56">
        <v>882.05640023783246</v>
      </c>
    </row>
    <row r="622" spans="2:8" x14ac:dyDescent="0.3">
      <c r="B622" s="16" t="s">
        <v>301</v>
      </c>
      <c r="C622" s="16" t="s">
        <v>217</v>
      </c>
      <c r="D622" s="15">
        <v>10</v>
      </c>
      <c r="E622" s="15" t="s">
        <v>15</v>
      </c>
      <c r="F622" s="15" t="s">
        <v>408</v>
      </c>
      <c r="G622" s="15" t="s">
        <v>410</v>
      </c>
      <c r="H622" s="56">
        <v>1493.2662313851886</v>
      </c>
    </row>
    <row r="623" spans="2:8" x14ac:dyDescent="0.3">
      <c r="B623" s="16" t="s">
        <v>301</v>
      </c>
      <c r="C623" s="16" t="s">
        <v>217</v>
      </c>
      <c r="D623" s="15">
        <v>17</v>
      </c>
      <c r="E623" s="15" t="s">
        <v>19</v>
      </c>
      <c r="F623" s="15" t="s">
        <v>408</v>
      </c>
      <c r="G623" s="15" t="s">
        <v>411</v>
      </c>
      <c r="H623" s="56">
        <v>933.94207084005768</v>
      </c>
    </row>
    <row r="624" spans="2:8" x14ac:dyDescent="0.3">
      <c r="B624" s="16" t="s">
        <v>301</v>
      </c>
      <c r="C624" s="16" t="s">
        <v>217</v>
      </c>
      <c r="D624" s="15">
        <v>20</v>
      </c>
      <c r="E624" s="15" t="s">
        <v>23</v>
      </c>
      <c r="F624" s="15" t="s">
        <v>408</v>
      </c>
      <c r="G624" s="15" t="s">
        <v>412</v>
      </c>
      <c r="H624" s="56">
        <v>830.1707296356069</v>
      </c>
    </row>
    <row r="625" spans="2:8" x14ac:dyDescent="0.3">
      <c r="B625" s="16" t="s">
        <v>301</v>
      </c>
      <c r="C625" s="16" t="s">
        <v>217</v>
      </c>
      <c r="D625" s="15">
        <v>22</v>
      </c>
      <c r="E625" s="15" t="s">
        <v>27</v>
      </c>
      <c r="F625" s="15" t="s">
        <v>408</v>
      </c>
      <c r="G625" s="15" t="s">
        <v>413</v>
      </c>
      <c r="H625" s="56">
        <v>1467.3607974144004</v>
      </c>
    </row>
    <row r="626" spans="2:8" x14ac:dyDescent="0.3">
      <c r="B626" s="16" t="s">
        <v>301</v>
      </c>
      <c r="C626" s="16" t="s">
        <v>217</v>
      </c>
      <c r="D626" s="19">
        <v>31</v>
      </c>
      <c r="E626" s="19" t="s">
        <v>31</v>
      </c>
      <c r="F626" s="19" t="s">
        <v>408</v>
      </c>
      <c r="G626" s="19" t="s">
        <v>414</v>
      </c>
      <c r="H626" s="57">
        <v>1467.3607974144004</v>
      </c>
    </row>
    <row r="627" spans="2:8" x14ac:dyDescent="0.3">
      <c r="B627" s="16" t="s">
        <v>301</v>
      </c>
      <c r="C627" s="16" t="s">
        <v>201</v>
      </c>
      <c r="D627" s="15">
        <v>1</v>
      </c>
      <c r="E627" s="15" t="s">
        <v>7</v>
      </c>
      <c r="F627" s="15" t="s">
        <v>406</v>
      </c>
      <c r="G627" s="15" t="s">
        <v>407</v>
      </c>
      <c r="H627" s="56">
        <v>0.81936463884979494</v>
      </c>
    </row>
    <row r="628" spans="2:8" x14ac:dyDescent="0.3">
      <c r="B628" s="16" t="s">
        <v>301</v>
      </c>
      <c r="C628" s="16" t="s">
        <v>201</v>
      </c>
      <c r="D628" s="15">
        <v>4</v>
      </c>
      <c r="E628" s="15" t="s">
        <v>11</v>
      </c>
      <c r="F628" s="15" t="s">
        <v>408</v>
      </c>
      <c r="G628" s="15" t="s">
        <v>409</v>
      </c>
      <c r="H628" s="56">
        <v>882.05640023783246</v>
      </c>
    </row>
    <row r="629" spans="2:8" x14ac:dyDescent="0.3">
      <c r="B629" s="16" t="s">
        <v>301</v>
      </c>
      <c r="C629" s="16" t="s">
        <v>201</v>
      </c>
      <c r="D629" s="15">
        <v>10</v>
      </c>
      <c r="E629" s="15" t="s">
        <v>15</v>
      </c>
      <c r="F629" s="15" t="s">
        <v>408</v>
      </c>
      <c r="G629" s="15" t="s">
        <v>410</v>
      </c>
      <c r="H629" s="56">
        <v>1493.2662313851886</v>
      </c>
    </row>
    <row r="630" spans="2:8" x14ac:dyDescent="0.3">
      <c r="B630" s="16" t="s">
        <v>301</v>
      </c>
      <c r="C630" s="16" t="s">
        <v>201</v>
      </c>
      <c r="D630" s="15">
        <v>17</v>
      </c>
      <c r="E630" s="15" t="s">
        <v>19</v>
      </c>
      <c r="F630" s="15" t="s">
        <v>408</v>
      </c>
      <c r="G630" s="15" t="s">
        <v>411</v>
      </c>
      <c r="H630" s="56">
        <v>933.94207084005768</v>
      </c>
    </row>
    <row r="631" spans="2:8" x14ac:dyDescent="0.3">
      <c r="B631" s="16" t="s">
        <v>301</v>
      </c>
      <c r="C631" s="16" t="s">
        <v>201</v>
      </c>
      <c r="D631" s="15">
        <v>20</v>
      </c>
      <c r="E631" s="15" t="s">
        <v>23</v>
      </c>
      <c r="F631" s="15" t="s">
        <v>408</v>
      </c>
      <c r="G631" s="15" t="s">
        <v>412</v>
      </c>
      <c r="H631" s="56">
        <v>830.1707296356069</v>
      </c>
    </row>
    <row r="632" spans="2:8" x14ac:dyDescent="0.3">
      <c r="B632" s="16" t="s">
        <v>301</v>
      </c>
      <c r="C632" s="16" t="s">
        <v>201</v>
      </c>
      <c r="D632" s="15">
        <v>22</v>
      </c>
      <c r="E632" s="15" t="s">
        <v>27</v>
      </c>
      <c r="F632" s="15" t="s">
        <v>408</v>
      </c>
      <c r="G632" s="15" t="s">
        <v>413</v>
      </c>
      <c r="H632" s="56">
        <v>1467.3607974144004</v>
      </c>
    </row>
    <row r="633" spans="2:8" x14ac:dyDescent="0.3">
      <c r="B633" s="16" t="s">
        <v>301</v>
      </c>
      <c r="C633" s="16" t="s">
        <v>201</v>
      </c>
      <c r="D633" s="19">
        <v>31</v>
      </c>
      <c r="E633" s="19" t="s">
        <v>31</v>
      </c>
      <c r="F633" s="19" t="s">
        <v>408</v>
      </c>
      <c r="G633" s="19" t="s">
        <v>414</v>
      </c>
      <c r="H633" s="57">
        <v>1467.3607974144004</v>
      </c>
    </row>
    <row r="634" spans="2:8" x14ac:dyDescent="0.3">
      <c r="B634" s="16" t="s">
        <v>301</v>
      </c>
      <c r="C634" s="16" t="s">
        <v>259</v>
      </c>
      <c r="D634" s="15">
        <v>1</v>
      </c>
      <c r="E634" s="15" t="s">
        <v>7</v>
      </c>
      <c r="F634" s="15" t="s">
        <v>406</v>
      </c>
      <c r="G634" s="15" t="s">
        <v>407</v>
      </c>
      <c r="H634" s="56">
        <v>0.81936463884979494</v>
      </c>
    </row>
    <row r="635" spans="2:8" x14ac:dyDescent="0.3">
      <c r="B635" s="16" t="s">
        <v>301</v>
      </c>
      <c r="C635" s="16" t="s">
        <v>259</v>
      </c>
      <c r="D635" s="15">
        <v>4</v>
      </c>
      <c r="E635" s="15" t="s">
        <v>11</v>
      </c>
      <c r="F635" s="15" t="s">
        <v>408</v>
      </c>
      <c r="G635" s="15" t="s">
        <v>409</v>
      </c>
      <c r="H635" s="56">
        <v>1249.3435071069659</v>
      </c>
    </row>
    <row r="636" spans="2:8" x14ac:dyDescent="0.3">
      <c r="B636" s="16" t="s">
        <v>301</v>
      </c>
      <c r="C636" s="16" t="s">
        <v>259</v>
      </c>
      <c r="D636" s="15">
        <v>10</v>
      </c>
      <c r="E636" s="15" t="s">
        <v>15</v>
      </c>
      <c r="F636" s="15" t="s">
        <v>408</v>
      </c>
      <c r="G636" s="15" t="s">
        <v>410</v>
      </c>
      <c r="H636" s="56">
        <v>1493.2662313851886</v>
      </c>
    </row>
    <row r="637" spans="2:8" x14ac:dyDescent="0.3">
      <c r="B637" s="16" t="s">
        <v>301</v>
      </c>
      <c r="C637" s="16" t="s">
        <v>259</v>
      </c>
      <c r="D637" s="15">
        <v>17</v>
      </c>
      <c r="E637" s="15" t="s">
        <v>19</v>
      </c>
      <c r="F637" s="15" t="s">
        <v>408</v>
      </c>
      <c r="G637" s="15" t="s">
        <v>411</v>
      </c>
      <c r="H637" s="56">
        <v>1010.1075163843551</v>
      </c>
    </row>
    <row r="638" spans="2:8" x14ac:dyDescent="0.3">
      <c r="B638" s="16" t="s">
        <v>301</v>
      </c>
      <c r="C638" s="16" t="s">
        <v>259</v>
      </c>
      <c r="D638" s="15">
        <v>20</v>
      </c>
      <c r="E638" s="15" t="s">
        <v>23</v>
      </c>
      <c r="F638" s="15" t="s">
        <v>408</v>
      </c>
      <c r="G638" s="15" t="s">
        <v>412</v>
      </c>
      <c r="H638" s="56">
        <v>956.94396289044187</v>
      </c>
    </row>
    <row r="639" spans="2:8" x14ac:dyDescent="0.3">
      <c r="B639" s="16" t="s">
        <v>301</v>
      </c>
      <c r="C639" s="16" t="s">
        <v>259</v>
      </c>
      <c r="D639" s="15">
        <v>22</v>
      </c>
      <c r="E639" s="15" t="s">
        <v>27</v>
      </c>
      <c r="F639" s="15" t="s">
        <v>408</v>
      </c>
      <c r="G639" s="15" t="s">
        <v>413</v>
      </c>
      <c r="H639" s="56">
        <v>1063.2710698782687</v>
      </c>
    </row>
    <row r="640" spans="2:8" x14ac:dyDescent="0.3">
      <c r="B640" s="16" t="s">
        <v>301</v>
      </c>
      <c r="C640" s="16" t="s">
        <v>259</v>
      </c>
      <c r="D640" s="19">
        <v>31</v>
      </c>
      <c r="E640" s="19" t="s">
        <v>31</v>
      </c>
      <c r="F640" s="19" t="s">
        <v>408</v>
      </c>
      <c r="G640" s="19" t="s">
        <v>414</v>
      </c>
      <c r="H640" s="57">
        <v>1467.3607974144004</v>
      </c>
    </row>
    <row r="641" spans="2:8" x14ac:dyDescent="0.3">
      <c r="B641" s="16" t="s">
        <v>301</v>
      </c>
      <c r="C641" s="16" t="s">
        <v>208</v>
      </c>
      <c r="D641" s="15">
        <v>1</v>
      </c>
      <c r="E641" s="15" t="s">
        <v>7</v>
      </c>
      <c r="F641" s="15" t="s">
        <v>406</v>
      </c>
      <c r="G641" s="15" t="s">
        <v>407</v>
      </c>
      <c r="H641" s="56">
        <v>0.81936463884979494</v>
      </c>
    </row>
    <row r="642" spans="2:8" x14ac:dyDescent="0.3">
      <c r="B642" s="16" t="s">
        <v>301</v>
      </c>
      <c r="C642" s="16" t="s">
        <v>208</v>
      </c>
      <c r="D642" s="15">
        <v>4</v>
      </c>
      <c r="E642" s="15" t="s">
        <v>11</v>
      </c>
      <c r="F642" s="15" t="s">
        <v>408</v>
      </c>
      <c r="G642" s="15" t="s">
        <v>409</v>
      </c>
      <c r="H642" s="56">
        <v>882.05640023783246</v>
      </c>
    </row>
    <row r="643" spans="2:8" x14ac:dyDescent="0.3">
      <c r="B643" s="16" t="s">
        <v>301</v>
      </c>
      <c r="C643" s="16" t="s">
        <v>208</v>
      </c>
      <c r="D643" s="15">
        <v>10</v>
      </c>
      <c r="E643" s="15" t="s">
        <v>15</v>
      </c>
      <c r="F643" s="15" t="s">
        <v>408</v>
      </c>
      <c r="G643" s="15" t="s">
        <v>410</v>
      </c>
      <c r="H643" s="56">
        <v>1493.2662313851886</v>
      </c>
    </row>
    <row r="644" spans="2:8" x14ac:dyDescent="0.3">
      <c r="B644" s="16" t="s">
        <v>301</v>
      </c>
      <c r="C644" s="16" t="s">
        <v>208</v>
      </c>
      <c r="D644" s="15">
        <v>17</v>
      </c>
      <c r="E644" s="15" t="s">
        <v>19</v>
      </c>
      <c r="F644" s="15" t="s">
        <v>408</v>
      </c>
      <c r="G644" s="15" t="s">
        <v>411</v>
      </c>
      <c r="H644" s="56">
        <v>933.94207084005768</v>
      </c>
    </row>
    <row r="645" spans="2:8" x14ac:dyDescent="0.3">
      <c r="B645" s="16" t="s">
        <v>301</v>
      </c>
      <c r="C645" s="16" t="s">
        <v>208</v>
      </c>
      <c r="D645" s="15">
        <v>20</v>
      </c>
      <c r="E645" s="15" t="s">
        <v>23</v>
      </c>
      <c r="F645" s="15" t="s">
        <v>408</v>
      </c>
      <c r="G645" s="15" t="s">
        <v>412</v>
      </c>
      <c r="H645" s="56">
        <v>830.1707296356069</v>
      </c>
    </row>
    <row r="646" spans="2:8" x14ac:dyDescent="0.3">
      <c r="B646" s="16" t="s">
        <v>301</v>
      </c>
      <c r="C646" s="16" t="s">
        <v>208</v>
      </c>
      <c r="D646" s="15">
        <v>22</v>
      </c>
      <c r="E646" s="15" t="s">
        <v>27</v>
      </c>
      <c r="F646" s="15" t="s">
        <v>408</v>
      </c>
      <c r="G646" s="15" t="s">
        <v>413</v>
      </c>
      <c r="H646" s="56">
        <v>1193.370423851185</v>
      </c>
    </row>
    <row r="647" spans="2:8" x14ac:dyDescent="0.3">
      <c r="B647" s="16" t="s">
        <v>301</v>
      </c>
      <c r="C647" s="16" t="s">
        <v>208</v>
      </c>
      <c r="D647" s="19">
        <v>31</v>
      </c>
      <c r="E647" s="19" t="s">
        <v>31</v>
      </c>
      <c r="F647" s="19" t="s">
        <v>408</v>
      </c>
      <c r="G647" s="19" t="s">
        <v>414</v>
      </c>
      <c r="H647" s="57">
        <v>864.41527223307583</v>
      </c>
    </row>
    <row r="648" spans="2:8" x14ac:dyDescent="0.3">
      <c r="B648" s="16" t="s">
        <v>302</v>
      </c>
      <c r="C648" s="16" t="s">
        <v>261</v>
      </c>
      <c r="D648" s="15">
        <v>1</v>
      </c>
      <c r="E648" s="15" t="s">
        <v>7</v>
      </c>
      <c r="F648" s="15" t="s">
        <v>406</v>
      </c>
      <c r="G648" s="15" t="s">
        <v>407</v>
      </c>
      <c r="H648" s="56">
        <v>0.81936463884979494</v>
      </c>
    </row>
    <row r="649" spans="2:8" x14ac:dyDescent="0.3">
      <c r="B649" s="16" t="s">
        <v>302</v>
      </c>
      <c r="C649" s="16" t="s">
        <v>261</v>
      </c>
      <c r="D649" s="15">
        <v>4</v>
      </c>
      <c r="E649" s="15" t="s">
        <v>11</v>
      </c>
      <c r="F649" s="15" t="s">
        <v>408</v>
      </c>
      <c r="G649" s="15" t="s">
        <v>409</v>
      </c>
      <c r="H649" s="56">
        <v>830.1707296356069</v>
      </c>
    </row>
    <row r="650" spans="2:8" x14ac:dyDescent="0.3">
      <c r="B650" s="16" t="s">
        <v>302</v>
      </c>
      <c r="C650" s="16" t="s">
        <v>261</v>
      </c>
      <c r="D650" s="15">
        <v>10</v>
      </c>
      <c r="E650" s="15" t="s">
        <v>15</v>
      </c>
      <c r="F650" s="15" t="s">
        <v>408</v>
      </c>
      <c r="G650" s="15" t="s">
        <v>410</v>
      </c>
      <c r="H650" s="56">
        <v>830.1707296356069</v>
      </c>
    </row>
    <row r="651" spans="2:8" x14ac:dyDescent="0.3">
      <c r="B651" s="16" t="s">
        <v>302</v>
      </c>
      <c r="C651" s="16" t="s">
        <v>261</v>
      </c>
      <c r="D651" s="15">
        <v>17</v>
      </c>
      <c r="E651" s="15" t="s">
        <v>19</v>
      </c>
      <c r="F651" s="15" t="s">
        <v>408</v>
      </c>
      <c r="G651" s="15" t="s">
        <v>411</v>
      </c>
      <c r="H651" s="56">
        <v>1096.063713641905</v>
      </c>
    </row>
    <row r="652" spans="2:8" x14ac:dyDescent="0.3">
      <c r="B652" s="16" t="s">
        <v>302</v>
      </c>
      <c r="C652" s="16" t="s">
        <v>261</v>
      </c>
      <c r="D652" s="15">
        <v>20</v>
      </c>
      <c r="E652" s="15" t="s">
        <v>23</v>
      </c>
      <c r="F652" s="15" t="s">
        <v>408</v>
      </c>
      <c r="G652" s="15" t="s">
        <v>412</v>
      </c>
      <c r="H652" s="56">
        <v>1096.063713641905</v>
      </c>
    </row>
    <row r="653" spans="2:8" x14ac:dyDescent="0.3">
      <c r="B653" s="16" t="s">
        <v>302</v>
      </c>
      <c r="C653" s="16" t="s">
        <v>261</v>
      </c>
      <c r="D653" s="15">
        <v>22</v>
      </c>
      <c r="E653" s="15" t="s">
        <v>27</v>
      </c>
      <c r="F653" s="15" t="s">
        <v>408</v>
      </c>
      <c r="G653" s="15" t="s">
        <v>413</v>
      </c>
      <c r="H653" s="56">
        <v>1096.063713641905</v>
      </c>
    </row>
    <row r="654" spans="2:8" x14ac:dyDescent="0.3">
      <c r="B654" s="16" t="s">
        <v>302</v>
      </c>
      <c r="C654" s="16" t="s">
        <v>261</v>
      </c>
      <c r="D654" s="19">
        <v>31</v>
      </c>
      <c r="E654" s="19" t="s">
        <v>31</v>
      </c>
      <c r="F654" s="19" t="s">
        <v>408</v>
      </c>
      <c r="G654" s="19" t="s">
        <v>414</v>
      </c>
      <c r="H654" s="57">
        <v>830.1707296356069</v>
      </c>
    </row>
    <row r="655" spans="2:8" x14ac:dyDescent="0.3">
      <c r="B655" s="16" t="s">
        <v>302</v>
      </c>
      <c r="C655" s="16" t="s">
        <v>262</v>
      </c>
      <c r="D655" s="15">
        <v>1</v>
      </c>
      <c r="E655" s="15" t="s">
        <v>7</v>
      </c>
      <c r="F655" s="15" t="s">
        <v>406</v>
      </c>
      <c r="G655" s="15" t="s">
        <v>407</v>
      </c>
      <c r="H655" s="56">
        <v>0.81936463884979494</v>
      </c>
    </row>
    <row r="656" spans="2:8" x14ac:dyDescent="0.3">
      <c r="B656" s="16" t="s">
        <v>302</v>
      </c>
      <c r="C656" s="16" t="s">
        <v>262</v>
      </c>
      <c r="D656" s="15">
        <v>4</v>
      </c>
      <c r="E656" s="15" t="s">
        <v>11</v>
      </c>
      <c r="F656" s="15" t="s">
        <v>408</v>
      </c>
      <c r="G656" s="15" t="s">
        <v>409</v>
      </c>
      <c r="H656" s="56">
        <v>1176.8019128527335</v>
      </c>
    </row>
    <row r="657" spans="2:8" x14ac:dyDescent="0.3">
      <c r="B657" s="16" t="s">
        <v>302</v>
      </c>
      <c r="C657" s="16" t="s">
        <v>262</v>
      </c>
      <c r="D657" s="15">
        <v>10</v>
      </c>
      <c r="E657" s="15" t="s">
        <v>15</v>
      </c>
      <c r="F657" s="15" t="s">
        <v>408</v>
      </c>
      <c r="G657" s="15" t="s">
        <v>410</v>
      </c>
      <c r="H657" s="56">
        <v>880.41647844864031</v>
      </c>
    </row>
    <row r="658" spans="2:8" x14ac:dyDescent="0.3">
      <c r="B658" s="16" t="s">
        <v>302</v>
      </c>
      <c r="C658" s="16" t="s">
        <v>262</v>
      </c>
      <c r="D658" s="15">
        <v>17</v>
      </c>
      <c r="E658" s="15" t="s">
        <v>19</v>
      </c>
      <c r="F658" s="15" t="s">
        <v>408</v>
      </c>
      <c r="G658" s="15" t="s">
        <v>411</v>
      </c>
      <c r="H658" s="56">
        <v>1096.063713641905</v>
      </c>
    </row>
    <row r="659" spans="2:8" x14ac:dyDescent="0.3">
      <c r="B659" s="16" t="s">
        <v>302</v>
      </c>
      <c r="C659" s="16" t="s">
        <v>262</v>
      </c>
      <c r="D659" s="15">
        <v>20</v>
      </c>
      <c r="E659" s="15" t="s">
        <v>23</v>
      </c>
      <c r="F659" s="15" t="s">
        <v>408</v>
      </c>
      <c r="G659" s="15" t="s">
        <v>412</v>
      </c>
      <c r="H659" s="56">
        <v>1096.063713641905</v>
      </c>
    </row>
    <row r="660" spans="2:8" x14ac:dyDescent="0.3">
      <c r="B660" s="16" t="s">
        <v>302</v>
      </c>
      <c r="C660" s="16" t="s">
        <v>262</v>
      </c>
      <c r="D660" s="15">
        <v>22</v>
      </c>
      <c r="E660" s="15" t="s">
        <v>27</v>
      </c>
      <c r="F660" s="15" t="s">
        <v>408</v>
      </c>
      <c r="G660" s="15" t="s">
        <v>413</v>
      </c>
      <c r="H660" s="56">
        <v>1096.063713641905</v>
      </c>
    </row>
    <row r="661" spans="2:8" x14ac:dyDescent="0.3">
      <c r="B661" s="16" t="s">
        <v>302</v>
      </c>
      <c r="C661" s="16" t="s">
        <v>262</v>
      </c>
      <c r="D661" s="19">
        <v>31</v>
      </c>
      <c r="E661" s="19" t="s">
        <v>31</v>
      </c>
      <c r="F661" s="19" t="s">
        <v>408</v>
      </c>
      <c r="G661" s="19" t="s">
        <v>414</v>
      </c>
      <c r="H661" s="57">
        <v>1096.063713641905</v>
      </c>
    </row>
    <row r="662" spans="2:8" x14ac:dyDescent="0.3">
      <c r="B662" s="16" t="s">
        <v>302</v>
      </c>
      <c r="C662" s="16" t="s">
        <v>263</v>
      </c>
      <c r="D662" s="15">
        <v>1</v>
      </c>
      <c r="E662" s="15" t="s">
        <v>7</v>
      </c>
      <c r="F662" s="15" t="s">
        <v>406</v>
      </c>
      <c r="G662" s="15" t="s">
        <v>407</v>
      </c>
      <c r="H662" s="56">
        <v>0.81936463884979494</v>
      </c>
    </row>
    <row r="663" spans="2:8" x14ac:dyDescent="0.3">
      <c r="B663" s="16" t="s">
        <v>302</v>
      </c>
      <c r="C663" s="16" t="s">
        <v>263</v>
      </c>
      <c r="D663" s="15">
        <v>4</v>
      </c>
      <c r="E663" s="15" t="s">
        <v>11</v>
      </c>
      <c r="F663" s="15" t="s">
        <v>408</v>
      </c>
      <c r="G663" s="15" t="s">
        <v>409</v>
      </c>
      <c r="H663" s="56">
        <v>830.1707296356069</v>
      </c>
    </row>
    <row r="664" spans="2:8" x14ac:dyDescent="0.3">
      <c r="B664" s="16" t="s">
        <v>302</v>
      </c>
      <c r="C664" s="16" t="s">
        <v>263</v>
      </c>
      <c r="D664" s="15">
        <v>10</v>
      </c>
      <c r="E664" s="15" t="s">
        <v>15</v>
      </c>
      <c r="F664" s="15" t="s">
        <v>408</v>
      </c>
      <c r="G664" s="15" t="s">
        <v>410</v>
      </c>
      <c r="H664" s="56">
        <v>830.1707296356069</v>
      </c>
    </row>
    <row r="665" spans="2:8" x14ac:dyDescent="0.3">
      <c r="B665" s="16" t="s">
        <v>302</v>
      </c>
      <c r="C665" s="16" t="s">
        <v>263</v>
      </c>
      <c r="D665" s="15">
        <v>17</v>
      </c>
      <c r="E665" s="15" t="s">
        <v>19</v>
      </c>
      <c r="F665" s="15" t="s">
        <v>408</v>
      </c>
      <c r="G665" s="15" t="s">
        <v>411</v>
      </c>
      <c r="H665" s="56">
        <v>1096.063713641905</v>
      </c>
    </row>
    <row r="666" spans="2:8" x14ac:dyDescent="0.3">
      <c r="B666" s="16" t="s">
        <v>302</v>
      </c>
      <c r="C666" s="16" t="s">
        <v>263</v>
      </c>
      <c r="D666" s="15">
        <v>20</v>
      </c>
      <c r="E666" s="15" t="s">
        <v>23</v>
      </c>
      <c r="F666" s="15" t="s">
        <v>408</v>
      </c>
      <c r="G666" s="15" t="s">
        <v>412</v>
      </c>
      <c r="H666" s="56">
        <v>1096.063713641905</v>
      </c>
    </row>
    <row r="667" spans="2:8" x14ac:dyDescent="0.3">
      <c r="B667" s="16" t="s">
        <v>302</v>
      </c>
      <c r="C667" s="16" t="s">
        <v>263</v>
      </c>
      <c r="D667" s="15">
        <v>22</v>
      </c>
      <c r="E667" s="15" t="s">
        <v>27</v>
      </c>
      <c r="F667" s="15" t="s">
        <v>408</v>
      </c>
      <c r="G667" s="15" t="s">
        <v>413</v>
      </c>
      <c r="H667" s="56">
        <v>1096.063713641905</v>
      </c>
    </row>
    <row r="668" spans="2:8" x14ac:dyDescent="0.3">
      <c r="B668" s="16" t="s">
        <v>302</v>
      </c>
      <c r="C668" s="16" t="s">
        <v>263</v>
      </c>
      <c r="D668" s="19">
        <v>31</v>
      </c>
      <c r="E668" s="19" t="s">
        <v>31</v>
      </c>
      <c r="F668" s="19" t="s">
        <v>408</v>
      </c>
      <c r="G668" s="19" t="s">
        <v>414</v>
      </c>
      <c r="H668" s="57">
        <v>830.1707296356069</v>
      </c>
    </row>
    <row r="669" spans="2:8" x14ac:dyDescent="0.3">
      <c r="B669" s="16" t="s">
        <v>302</v>
      </c>
      <c r="C669" s="16" t="s">
        <v>264</v>
      </c>
      <c r="D669" s="15">
        <v>1</v>
      </c>
      <c r="E669" s="15" t="s">
        <v>7</v>
      </c>
      <c r="F669" s="15" t="s">
        <v>406</v>
      </c>
      <c r="G669" s="15" t="s">
        <v>407</v>
      </c>
      <c r="H669" s="56">
        <v>0.81936463884979494</v>
      </c>
    </row>
    <row r="670" spans="2:8" x14ac:dyDescent="0.3">
      <c r="B670" s="16" t="s">
        <v>302</v>
      </c>
      <c r="C670" s="16" t="s">
        <v>264</v>
      </c>
      <c r="D670" s="15">
        <v>4</v>
      </c>
      <c r="E670" s="15" t="s">
        <v>11</v>
      </c>
      <c r="F670" s="15" t="s">
        <v>408</v>
      </c>
      <c r="G670" s="15" t="s">
        <v>409</v>
      </c>
      <c r="H670" s="56">
        <v>1176.8019128527335</v>
      </c>
    </row>
    <row r="671" spans="2:8" x14ac:dyDescent="0.3">
      <c r="B671" s="16" t="s">
        <v>302</v>
      </c>
      <c r="C671" s="16" t="s">
        <v>264</v>
      </c>
      <c r="D671" s="15">
        <v>10</v>
      </c>
      <c r="E671" s="15" t="s">
        <v>15</v>
      </c>
      <c r="F671" s="15" t="s">
        <v>408</v>
      </c>
      <c r="G671" s="15" t="s">
        <v>410</v>
      </c>
      <c r="H671" s="56">
        <v>880.41647844864031</v>
      </c>
    </row>
    <row r="672" spans="2:8" x14ac:dyDescent="0.3">
      <c r="B672" s="16" t="s">
        <v>302</v>
      </c>
      <c r="C672" s="16" t="s">
        <v>264</v>
      </c>
      <c r="D672" s="15">
        <v>17</v>
      </c>
      <c r="E672" s="15" t="s">
        <v>19</v>
      </c>
      <c r="F672" s="15" t="s">
        <v>408</v>
      </c>
      <c r="G672" s="15" t="s">
        <v>411</v>
      </c>
      <c r="H672" s="56">
        <v>1096.063713641905</v>
      </c>
    </row>
    <row r="673" spans="2:8" x14ac:dyDescent="0.3">
      <c r="B673" s="16" t="s">
        <v>302</v>
      </c>
      <c r="C673" s="16" t="s">
        <v>264</v>
      </c>
      <c r="D673" s="15">
        <v>20</v>
      </c>
      <c r="E673" s="15" t="s">
        <v>23</v>
      </c>
      <c r="F673" s="15" t="s">
        <v>408</v>
      </c>
      <c r="G673" s="15" t="s">
        <v>412</v>
      </c>
      <c r="H673" s="56">
        <v>1096.063713641905</v>
      </c>
    </row>
    <row r="674" spans="2:8" x14ac:dyDescent="0.3">
      <c r="B674" s="16" t="s">
        <v>302</v>
      </c>
      <c r="C674" s="16" t="s">
        <v>264</v>
      </c>
      <c r="D674" s="15">
        <v>22</v>
      </c>
      <c r="E674" s="15" t="s">
        <v>27</v>
      </c>
      <c r="F674" s="15" t="s">
        <v>408</v>
      </c>
      <c r="G674" s="15" t="s">
        <v>413</v>
      </c>
      <c r="H674" s="56">
        <v>1096.063713641905</v>
      </c>
    </row>
    <row r="675" spans="2:8" x14ac:dyDescent="0.3">
      <c r="B675" s="16" t="s">
        <v>302</v>
      </c>
      <c r="C675" s="16" t="s">
        <v>264</v>
      </c>
      <c r="D675" s="19">
        <v>31</v>
      </c>
      <c r="E675" s="19" t="s">
        <v>31</v>
      </c>
      <c r="F675" s="19" t="s">
        <v>408</v>
      </c>
      <c r="G675" s="19" t="s">
        <v>414</v>
      </c>
      <c r="H675" s="57">
        <v>1096.063713641905</v>
      </c>
    </row>
    <row r="676" spans="2:8" x14ac:dyDescent="0.3">
      <c r="B676" s="16" t="s">
        <v>303</v>
      </c>
      <c r="C676" s="16" t="s">
        <v>217</v>
      </c>
      <c r="D676" s="15">
        <v>1</v>
      </c>
      <c r="E676" s="15" t="s">
        <v>7</v>
      </c>
      <c r="F676" s="15" t="s">
        <v>406</v>
      </c>
      <c r="G676" s="15" t="s">
        <v>407</v>
      </c>
      <c r="H676" s="56">
        <v>0.81936463884979494</v>
      </c>
    </row>
    <row r="677" spans="2:8" x14ac:dyDescent="0.3">
      <c r="B677" s="16" t="s">
        <v>303</v>
      </c>
      <c r="C677" s="16" t="s">
        <v>217</v>
      </c>
      <c r="D677" s="15">
        <v>4</v>
      </c>
      <c r="E677" s="15" t="s">
        <v>11</v>
      </c>
      <c r="F677" s="15" t="s">
        <v>408</v>
      </c>
      <c r="G677" s="15" t="s">
        <v>409</v>
      </c>
      <c r="H677" s="56">
        <v>1867.8841416801154</v>
      </c>
    </row>
    <row r="678" spans="2:8" x14ac:dyDescent="0.3">
      <c r="B678" s="16" t="s">
        <v>303</v>
      </c>
      <c r="C678" s="16" t="s">
        <v>217</v>
      </c>
      <c r="D678" s="15">
        <v>10</v>
      </c>
      <c r="E678" s="15" t="s">
        <v>15</v>
      </c>
      <c r="F678" s="15" t="s">
        <v>408</v>
      </c>
      <c r="G678" s="15" t="s">
        <v>410</v>
      </c>
      <c r="H678" s="56">
        <v>1493.2662313851886</v>
      </c>
    </row>
    <row r="679" spans="2:8" x14ac:dyDescent="0.3">
      <c r="B679" s="16" t="s">
        <v>303</v>
      </c>
      <c r="C679" s="16" t="s">
        <v>217</v>
      </c>
      <c r="D679" s="15">
        <v>17</v>
      </c>
      <c r="E679" s="15" t="s">
        <v>19</v>
      </c>
      <c r="F679" s="15" t="s">
        <v>408</v>
      </c>
      <c r="G679" s="15" t="s">
        <v>411</v>
      </c>
      <c r="H679" s="56">
        <v>1867.8841416801154</v>
      </c>
    </row>
    <row r="680" spans="2:8" x14ac:dyDescent="0.3">
      <c r="B680" s="16" t="s">
        <v>303</v>
      </c>
      <c r="C680" s="16" t="s">
        <v>217</v>
      </c>
      <c r="D680" s="15">
        <v>20</v>
      </c>
      <c r="E680" s="15" t="s">
        <v>23</v>
      </c>
      <c r="F680" s="15" t="s">
        <v>408</v>
      </c>
      <c r="G680" s="15" t="s">
        <v>412</v>
      </c>
      <c r="H680" s="56">
        <v>1867.8841416801154</v>
      </c>
    </row>
    <row r="681" spans="2:8" x14ac:dyDescent="0.3">
      <c r="B681" s="16" t="s">
        <v>303</v>
      </c>
      <c r="C681" s="16" t="s">
        <v>217</v>
      </c>
      <c r="D681" s="15">
        <v>22</v>
      </c>
      <c r="E681" s="15" t="s">
        <v>27</v>
      </c>
      <c r="F681" s="15" t="s">
        <v>408</v>
      </c>
      <c r="G681" s="15" t="s">
        <v>413</v>
      </c>
      <c r="H681" s="56">
        <v>1556.5701180667631</v>
      </c>
    </row>
    <row r="682" spans="2:8" x14ac:dyDescent="0.3">
      <c r="B682" s="16" t="s">
        <v>303</v>
      </c>
      <c r="C682" s="16" t="s">
        <v>217</v>
      </c>
      <c r="D682" s="19">
        <v>31</v>
      </c>
      <c r="E682" s="19" t="s">
        <v>31</v>
      </c>
      <c r="F682" s="19" t="s">
        <v>408</v>
      </c>
      <c r="G682" s="19" t="s">
        <v>414</v>
      </c>
      <c r="H682" s="57">
        <v>1867.8841416801154</v>
      </c>
    </row>
    <row r="683" spans="2:8" x14ac:dyDescent="0.3">
      <c r="B683" s="16" t="s">
        <v>303</v>
      </c>
      <c r="C683" s="16" t="s">
        <v>265</v>
      </c>
      <c r="D683" s="15">
        <v>1</v>
      </c>
      <c r="E683" s="15" t="s">
        <v>7</v>
      </c>
      <c r="F683" s="15" t="s">
        <v>406</v>
      </c>
      <c r="G683" s="15" t="s">
        <v>407</v>
      </c>
      <c r="H683" s="56">
        <v>0.81936463884979494</v>
      </c>
    </row>
    <row r="684" spans="2:8" x14ac:dyDescent="0.3">
      <c r="B684" s="16" t="s">
        <v>303</v>
      </c>
      <c r="C684" s="16" t="s">
        <v>265</v>
      </c>
      <c r="D684" s="15">
        <v>4</v>
      </c>
      <c r="E684" s="15" t="s">
        <v>11</v>
      </c>
      <c r="F684" s="15" t="s">
        <v>408</v>
      </c>
      <c r="G684" s="15" t="s">
        <v>409</v>
      </c>
      <c r="H684" s="56">
        <v>1400.9131062600868</v>
      </c>
    </row>
    <row r="685" spans="2:8" x14ac:dyDescent="0.3">
      <c r="B685" s="16" t="s">
        <v>303</v>
      </c>
      <c r="C685" s="16" t="s">
        <v>265</v>
      </c>
      <c r="D685" s="15">
        <v>10</v>
      </c>
      <c r="E685" s="15" t="s">
        <v>15</v>
      </c>
      <c r="F685" s="15" t="s">
        <v>408</v>
      </c>
      <c r="G685" s="15" t="s">
        <v>410</v>
      </c>
      <c r="H685" s="56">
        <v>674.51371782893068</v>
      </c>
    </row>
    <row r="686" spans="2:8" x14ac:dyDescent="0.3">
      <c r="B686" s="16" t="s">
        <v>303</v>
      </c>
      <c r="C686" s="16" t="s">
        <v>265</v>
      </c>
      <c r="D686" s="15">
        <v>17</v>
      </c>
      <c r="E686" s="15" t="s">
        <v>19</v>
      </c>
      <c r="F686" s="15" t="s">
        <v>408</v>
      </c>
      <c r="G686" s="15" t="s">
        <v>411</v>
      </c>
      <c r="H686" s="56">
        <v>1400.9131062600868</v>
      </c>
    </row>
    <row r="687" spans="2:8" x14ac:dyDescent="0.3">
      <c r="B687" s="16" t="s">
        <v>303</v>
      </c>
      <c r="C687" s="16" t="s">
        <v>265</v>
      </c>
      <c r="D687" s="15">
        <v>20</v>
      </c>
      <c r="E687" s="15" t="s">
        <v>23</v>
      </c>
      <c r="F687" s="15" t="s">
        <v>408</v>
      </c>
      <c r="G687" s="15" t="s">
        <v>412</v>
      </c>
      <c r="H687" s="56">
        <v>1400.9131062600868</v>
      </c>
    </row>
    <row r="688" spans="2:8" x14ac:dyDescent="0.3">
      <c r="B688" s="16" t="s">
        <v>303</v>
      </c>
      <c r="C688" s="16" t="s">
        <v>265</v>
      </c>
      <c r="D688" s="15">
        <v>22</v>
      </c>
      <c r="E688" s="15" t="s">
        <v>27</v>
      </c>
      <c r="F688" s="15" t="s">
        <v>408</v>
      </c>
      <c r="G688" s="15" t="s">
        <v>413</v>
      </c>
      <c r="H688" s="56">
        <v>933.94207084005768</v>
      </c>
    </row>
    <row r="689" spans="2:8" x14ac:dyDescent="0.3">
      <c r="B689" s="16" t="s">
        <v>303</v>
      </c>
      <c r="C689" s="16" t="s">
        <v>265</v>
      </c>
      <c r="D689" s="19">
        <v>31</v>
      </c>
      <c r="E689" s="19" t="s">
        <v>31</v>
      </c>
      <c r="F689" s="19" t="s">
        <v>408</v>
      </c>
      <c r="G689" s="19" t="s">
        <v>414</v>
      </c>
      <c r="H689" s="57">
        <v>933.94207084005768</v>
      </c>
    </row>
    <row r="690" spans="2:8" x14ac:dyDescent="0.3">
      <c r="B690" s="16" t="s">
        <v>303</v>
      </c>
      <c r="C690" s="16" t="s">
        <v>266</v>
      </c>
      <c r="D690" s="15">
        <v>1</v>
      </c>
      <c r="E690" s="15" t="s">
        <v>7</v>
      </c>
      <c r="F690" s="15" t="s">
        <v>406</v>
      </c>
      <c r="G690" s="15" t="s">
        <v>407</v>
      </c>
      <c r="H690" s="56">
        <v>0.81936463884979494</v>
      </c>
    </row>
    <row r="691" spans="2:8" x14ac:dyDescent="0.3">
      <c r="B691" s="16" t="s">
        <v>303</v>
      </c>
      <c r="C691" s="16" t="s">
        <v>266</v>
      </c>
      <c r="D691" s="15">
        <v>4</v>
      </c>
      <c r="E691" s="15" t="s">
        <v>11</v>
      </c>
      <c r="F691" s="15" t="s">
        <v>408</v>
      </c>
      <c r="G691" s="15" t="s">
        <v>409</v>
      </c>
      <c r="H691" s="56">
        <v>1667.0865964495031</v>
      </c>
    </row>
    <row r="692" spans="2:8" x14ac:dyDescent="0.3">
      <c r="B692" s="16" t="s">
        <v>303</v>
      </c>
      <c r="C692" s="16" t="s">
        <v>266</v>
      </c>
      <c r="D692" s="15">
        <v>10</v>
      </c>
      <c r="E692" s="15" t="s">
        <v>15</v>
      </c>
      <c r="F692" s="15" t="s">
        <v>408</v>
      </c>
      <c r="G692" s="15" t="s">
        <v>410</v>
      </c>
      <c r="H692" s="56">
        <v>802.67132421642748</v>
      </c>
    </row>
    <row r="693" spans="2:8" x14ac:dyDescent="0.3">
      <c r="B693" s="16" t="s">
        <v>303</v>
      </c>
      <c r="C693" s="16" t="s">
        <v>266</v>
      </c>
      <c r="D693" s="15">
        <v>17</v>
      </c>
      <c r="E693" s="15" t="s">
        <v>19</v>
      </c>
      <c r="F693" s="15" t="s">
        <v>408</v>
      </c>
      <c r="G693" s="15" t="s">
        <v>411</v>
      </c>
      <c r="H693" s="56">
        <v>1667.0865964495031</v>
      </c>
    </row>
    <row r="694" spans="2:8" x14ac:dyDescent="0.3">
      <c r="B694" s="16" t="s">
        <v>303</v>
      </c>
      <c r="C694" s="16" t="s">
        <v>266</v>
      </c>
      <c r="D694" s="15">
        <v>20</v>
      </c>
      <c r="E694" s="15" t="s">
        <v>23</v>
      </c>
      <c r="F694" s="15" t="s">
        <v>408</v>
      </c>
      <c r="G694" s="15" t="s">
        <v>412</v>
      </c>
      <c r="H694" s="56">
        <v>1667.0865964495031</v>
      </c>
    </row>
    <row r="695" spans="2:8" x14ac:dyDescent="0.3">
      <c r="B695" s="16" t="s">
        <v>303</v>
      </c>
      <c r="C695" s="16" t="s">
        <v>266</v>
      </c>
      <c r="D695" s="15">
        <v>22</v>
      </c>
      <c r="E695" s="15" t="s">
        <v>27</v>
      </c>
      <c r="F695" s="15" t="s">
        <v>408</v>
      </c>
      <c r="G695" s="15" t="s">
        <v>413</v>
      </c>
      <c r="H695" s="56">
        <v>1417.6947598376917</v>
      </c>
    </row>
    <row r="696" spans="2:8" x14ac:dyDescent="0.3">
      <c r="B696" s="16" t="s">
        <v>303</v>
      </c>
      <c r="C696" s="16" t="s">
        <v>266</v>
      </c>
      <c r="D696" s="19">
        <v>31</v>
      </c>
      <c r="E696" s="19" t="s">
        <v>31</v>
      </c>
      <c r="F696" s="19" t="s">
        <v>408</v>
      </c>
      <c r="G696" s="19" t="s">
        <v>414</v>
      </c>
      <c r="H696" s="57">
        <v>1111.3910642996689</v>
      </c>
    </row>
    <row r="697" spans="2:8" x14ac:dyDescent="0.3">
      <c r="B697" s="16" t="s">
        <v>303</v>
      </c>
      <c r="C697" s="16" t="s">
        <v>201</v>
      </c>
      <c r="D697" s="15">
        <v>1</v>
      </c>
      <c r="E697" s="15" t="s">
        <v>7</v>
      </c>
      <c r="F697" s="15" t="s">
        <v>406</v>
      </c>
      <c r="G697" s="15" t="s">
        <v>407</v>
      </c>
      <c r="H697" s="56">
        <v>0.81936463884979494</v>
      </c>
    </row>
    <row r="698" spans="2:8" x14ac:dyDescent="0.3">
      <c r="B698" s="16" t="s">
        <v>303</v>
      </c>
      <c r="C698" s="16" t="s">
        <v>201</v>
      </c>
      <c r="D698" s="15">
        <v>4</v>
      </c>
      <c r="E698" s="15" t="s">
        <v>11</v>
      </c>
      <c r="F698" s="15" t="s">
        <v>408</v>
      </c>
      <c r="G698" s="15" t="s">
        <v>409</v>
      </c>
      <c r="H698" s="56">
        <v>1867.8841416801154</v>
      </c>
    </row>
    <row r="699" spans="2:8" x14ac:dyDescent="0.3">
      <c r="B699" s="16" t="s">
        <v>303</v>
      </c>
      <c r="C699" s="16" t="s">
        <v>201</v>
      </c>
      <c r="D699" s="15">
        <v>10</v>
      </c>
      <c r="E699" s="15" t="s">
        <v>15</v>
      </c>
      <c r="F699" s="15" t="s">
        <v>408</v>
      </c>
      <c r="G699" s="15" t="s">
        <v>410</v>
      </c>
      <c r="H699" s="56">
        <v>1493.2662313851886</v>
      </c>
    </row>
    <row r="700" spans="2:8" x14ac:dyDescent="0.3">
      <c r="B700" s="16" t="s">
        <v>303</v>
      </c>
      <c r="C700" s="16" t="s">
        <v>201</v>
      </c>
      <c r="D700" s="15">
        <v>17</v>
      </c>
      <c r="E700" s="15" t="s">
        <v>19</v>
      </c>
      <c r="F700" s="15" t="s">
        <v>408</v>
      </c>
      <c r="G700" s="15" t="s">
        <v>411</v>
      </c>
      <c r="H700" s="56">
        <v>1867.8841416801154</v>
      </c>
    </row>
    <row r="701" spans="2:8" x14ac:dyDescent="0.3">
      <c r="B701" s="16" t="s">
        <v>303</v>
      </c>
      <c r="C701" s="16" t="s">
        <v>201</v>
      </c>
      <c r="D701" s="15">
        <v>20</v>
      </c>
      <c r="E701" s="15" t="s">
        <v>23</v>
      </c>
      <c r="F701" s="15" t="s">
        <v>408</v>
      </c>
      <c r="G701" s="15" t="s">
        <v>412</v>
      </c>
      <c r="H701" s="56">
        <v>1867.8841416801154</v>
      </c>
    </row>
    <row r="702" spans="2:8" x14ac:dyDescent="0.3">
      <c r="B702" s="16" t="s">
        <v>303</v>
      </c>
      <c r="C702" s="16" t="s">
        <v>201</v>
      </c>
      <c r="D702" s="15">
        <v>22</v>
      </c>
      <c r="E702" s="15" t="s">
        <v>27</v>
      </c>
      <c r="F702" s="15" t="s">
        <v>408</v>
      </c>
      <c r="G702" s="15" t="s">
        <v>413</v>
      </c>
      <c r="H702" s="56">
        <v>1136.1609898172042</v>
      </c>
    </row>
    <row r="703" spans="2:8" x14ac:dyDescent="0.3">
      <c r="B703" s="16" t="s">
        <v>303</v>
      </c>
      <c r="C703" s="16" t="s">
        <v>201</v>
      </c>
      <c r="D703" s="19">
        <v>31</v>
      </c>
      <c r="E703" s="19" t="s">
        <v>31</v>
      </c>
      <c r="F703" s="19" t="s">
        <v>408</v>
      </c>
      <c r="G703" s="19" t="s">
        <v>414</v>
      </c>
      <c r="H703" s="57">
        <v>1867.8841416801154</v>
      </c>
    </row>
    <row r="704" spans="2:8" x14ac:dyDescent="0.3">
      <c r="B704" s="16" t="s">
        <v>303</v>
      </c>
      <c r="C704" s="16" t="s">
        <v>208</v>
      </c>
      <c r="D704" s="15">
        <v>1</v>
      </c>
      <c r="E704" s="15" t="s">
        <v>7</v>
      </c>
      <c r="F704" s="15" t="s">
        <v>406</v>
      </c>
      <c r="G704" s="15" t="s">
        <v>407</v>
      </c>
      <c r="H704" s="56">
        <v>0.81936463884979494</v>
      </c>
    </row>
    <row r="705" spans="2:8" x14ac:dyDescent="0.3">
      <c r="B705" s="16" t="s">
        <v>303</v>
      </c>
      <c r="C705" s="16" t="s">
        <v>208</v>
      </c>
      <c r="D705" s="15">
        <v>4</v>
      </c>
      <c r="E705" s="15" t="s">
        <v>11</v>
      </c>
      <c r="F705" s="15" t="s">
        <v>408</v>
      </c>
      <c r="G705" s="15" t="s">
        <v>409</v>
      </c>
      <c r="H705" s="56">
        <v>1245.2560944534102</v>
      </c>
    </row>
    <row r="706" spans="2:8" x14ac:dyDescent="0.3">
      <c r="B706" s="16" t="s">
        <v>303</v>
      </c>
      <c r="C706" s="16" t="s">
        <v>208</v>
      </c>
      <c r="D706" s="15">
        <v>10</v>
      </c>
      <c r="E706" s="15" t="s">
        <v>15</v>
      </c>
      <c r="F706" s="15" t="s">
        <v>408</v>
      </c>
      <c r="G706" s="15" t="s">
        <v>410</v>
      </c>
      <c r="H706" s="56">
        <v>1493.2662313851886</v>
      </c>
    </row>
    <row r="707" spans="2:8" x14ac:dyDescent="0.3">
      <c r="B707" s="16" t="s">
        <v>303</v>
      </c>
      <c r="C707" s="16" t="s">
        <v>208</v>
      </c>
      <c r="D707" s="15">
        <v>17</v>
      </c>
      <c r="E707" s="15" t="s">
        <v>19</v>
      </c>
      <c r="F707" s="15" t="s">
        <v>408</v>
      </c>
      <c r="G707" s="15" t="s">
        <v>411</v>
      </c>
      <c r="H707" s="56">
        <v>933.94207084005768</v>
      </c>
    </row>
    <row r="708" spans="2:8" x14ac:dyDescent="0.3">
      <c r="B708" s="16" t="s">
        <v>303</v>
      </c>
      <c r="C708" s="16" t="s">
        <v>208</v>
      </c>
      <c r="D708" s="15">
        <v>20</v>
      </c>
      <c r="E708" s="15" t="s">
        <v>23</v>
      </c>
      <c r="F708" s="15" t="s">
        <v>408</v>
      </c>
      <c r="G708" s="15" t="s">
        <v>412</v>
      </c>
      <c r="H708" s="56">
        <v>933.94207084005768</v>
      </c>
    </row>
    <row r="709" spans="2:8" x14ac:dyDescent="0.3">
      <c r="B709" s="16" t="s">
        <v>303</v>
      </c>
      <c r="C709" s="16" t="s">
        <v>208</v>
      </c>
      <c r="D709" s="15">
        <v>22</v>
      </c>
      <c r="E709" s="15" t="s">
        <v>27</v>
      </c>
      <c r="F709" s="15" t="s">
        <v>408</v>
      </c>
      <c r="G709" s="15" t="s">
        <v>413</v>
      </c>
      <c r="H709" s="56">
        <v>933.94207084005768</v>
      </c>
    </row>
    <row r="710" spans="2:8" x14ac:dyDescent="0.3">
      <c r="B710" s="16" t="s">
        <v>303</v>
      </c>
      <c r="C710" s="16" t="s">
        <v>208</v>
      </c>
      <c r="D710" s="19">
        <v>31</v>
      </c>
      <c r="E710" s="19" t="s">
        <v>31</v>
      </c>
      <c r="F710" s="19" t="s">
        <v>408</v>
      </c>
      <c r="G710" s="19" t="s">
        <v>414</v>
      </c>
      <c r="H710" s="57">
        <v>1245.2560944534102</v>
      </c>
    </row>
    <row r="711" spans="2:8" x14ac:dyDescent="0.3">
      <c r="B711" s="16" t="s">
        <v>842</v>
      </c>
      <c r="C711" s="16" t="s">
        <v>217</v>
      </c>
      <c r="D711" s="15">
        <v>1</v>
      </c>
      <c r="E711" s="15" t="s">
        <v>7</v>
      </c>
      <c r="F711" s="15" t="s">
        <v>406</v>
      </c>
      <c r="G711" s="15" t="s">
        <v>407</v>
      </c>
      <c r="H711" s="56">
        <v>0.81936463884979494</v>
      </c>
    </row>
    <row r="712" spans="2:8" x14ac:dyDescent="0.3">
      <c r="B712" s="16" t="s">
        <v>842</v>
      </c>
      <c r="C712" s="16" t="s">
        <v>217</v>
      </c>
      <c r="D712" s="15">
        <v>4</v>
      </c>
      <c r="E712" s="15" t="s">
        <v>11</v>
      </c>
      <c r="F712" s="15" t="s">
        <v>408</v>
      </c>
      <c r="G712" s="15" t="s">
        <v>409</v>
      </c>
      <c r="H712" s="56">
        <v>1852.3184404994477</v>
      </c>
    </row>
    <row r="713" spans="2:8" x14ac:dyDescent="0.3">
      <c r="B713" s="16" t="s">
        <v>842</v>
      </c>
      <c r="C713" s="16" t="s">
        <v>217</v>
      </c>
      <c r="D713" s="15">
        <v>10</v>
      </c>
      <c r="E713" s="15" t="s">
        <v>15</v>
      </c>
      <c r="F713" s="15" t="s">
        <v>408</v>
      </c>
      <c r="G713" s="15" t="s">
        <v>410</v>
      </c>
      <c r="H713" s="56">
        <v>1391.626046580109</v>
      </c>
    </row>
    <row r="714" spans="2:8" x14ac:dyDescent="0.3">
      <c r="B714" s="16" t="s">
        <v>842</v>
      </c>
      <c r="C714" s="16" t="s">
        <v>217</v>
      </c>
      <c r="D714" s="15">
        <v>17</v>
      </c>
      <c r="E714" s="15" t="s">
        <v>19</v>
      </c>
      <c r="F714" s="15" t="s">
        <v>408</v>
      </c>
      <c r="G714" s="15" t="s">
        <v>411</v>
      </c>
      <c r="H714" s="56">
        <v>1852.3184404994477</v>
      </c>
    </row>
    <row r="715" spans="2:8" x14ac:dyDescent="0.3">
      <c r="B715" s="16" t="s">
        <v>842</v>
      </c>
      <c r="C715" s="16" t="s">
        <v>217</v>
      </c>
      <c r="D715" s="15">
        <v>20</v>
      </c>
      <c r="E715" s="15" t="s">
        <v>23</v>
      </c>
      <c r="F715" s="15" t="s">
        <v>408</v>
      </c>
      <c r="G715" s="15" t="s">
        <v>412</v>
      </c>
      <c r="H715" s="56">
        <v>1479.1943522322586</v>
      </c>
    </row>
    <row r="716" spans="2:8" x14ac:dyDescent="0.3">
      <c r="B716" s="16" t="s">
        <v>842</v>
      </c>
      <c r="C716" s="16" t="s">
        <v>217</v>
      </c>
      <c r="D716" s="15">
        <v>22</v>
      </c>
      <c r="E716" s="15" t="s">
        <v>27</v>
      </c>
      <c r="F716" s="15" t="s">
        <v>408</v>
      </c>
      <c r="G716" s="15" t="s">
        <v>413</v>
      </c>
      <c r="H716" s="56">
        <v>1479.1943522322586</v>
      </c>
    </row>
    <row r="717" spans="2:8" x14ac:dyDescent="0.3">
      <c r="B717" s="16" t="s">
        <v>842</v>
      </c>
      <c r="C717" s="16" t="s">
        <v>217</v>
      </c>
      <c r="D717" s="19">
        <v>31</v>
      </c>
      <c r="E717" s="19" t="s">
        <v>31</v>
      </c>
      <c r="F717" s="19" t="s">
        <v>408</v>
      </c>
      <c r="G717" s="19" t="s">
        <v>414</v>
      </c>
      <c r="H717" s="57">
        <v>1852.3184404994477</v>
      </c>
    </row>
    <row r="718" spans="2:8" x14ac:dyDescent="0.3">
      <c r="B718" s="16" t="s">
        <v>842</v>
      </c>
      <c r="C718" s="16" t="s">
        <v>201</v>
      </c>
      <c r="D718" s="15">
        <v>1</v>
      </c>
      <c r="E718" s="15" t="s">
        <v>7</v>
      </c>
      <c r="F718" s="15" t="s">
        <v>406</v>
      </c>
      <c r="G718" s="15" t="s">
        <v>407</v>
      </c>
      <c r="H718" s="56">
        <v>0.81936463884979494</v>
      </c>
    </row>
    <row r="719" spans="2:8" x14ac:dyDescent="0.3">
      <c r="B719" s="16" t="s">
        <v>842</v>
      </c>
      <c r="C719" s="16" t="s">
        <v>201</v>
      </c>
      <c r="D719" s="15">
        <v>4</v>
      </c>
      <c r="E719" s="15" t="s">
        <v>11</v>
      </c>
      <c r="F719" s="15" t="s">
        <v>408</v>
      </c>
      <c r="G719" s="15" t="s">
        <v>409</v>
      </c>
      <c r="H719" s="56">
        <v>1481.8547523995585</v>
      </c>
    </row>
    <row r="720" spans="2:8" x14ac:dyDescent="0.3">
      <c r="B720" s="16" t="s">
        <v>842</v>
      </c>
      <c r="C720" s="16" t="s">
        <v>201</v>
      </c>
      <c r="D720" s="15">
        <v>10</v>
      </c>
      <c r="E720" s="15" t="s">
        <v>15</v>
      </c>
      <c r="F720" s="15" t="s">
        <v>408</v>
      </c>
      <c r="G720" s="15" t="s">
        <v>410</v>
      </c>
      <c r="H720" s="56">
        <v>1481.8547523995585</v>
      </c>
    </row>
    <row r="721" spans="2:8" x14ac:dyDescent="0.3">
      <c r="B721" s="16" t="s">
        <v>842</v>
      </c>
      <c r="C721" s="16" t="s">
        <v>201</v>
      </c>
      <c r="D721" s="15">
        <v>17</v>
      </c>
      <c r="E721" s="15" t="s">
        <v>19</v>
      </c>
      <c r="F721" s="15" t="s">
        <v>408</v>
      </c>
      <c r="G721" s="15" t="s">
        <v>411</v>
      </c>
      <c r="H721" s="56">
        <v>1479.1943522322586</v>
      </c>
    </row>
    <row r="722" spans="2:8" x14ac:dyDescent="0.3">
      <c r="B722" s="16" t="s">
        <v>842</v>
      </c>
      <c r="C722" s="16" t="s">
        <v>201</v>
      </c>
      <c r="D722" s="15">
        <v>20</v>
      </c>
      <c r="E722" s="15" t="s">
        <v>23</v>
      </c>
      <c r="F722" s="15" t="s">
        <v>408</v>
      </c>
      <c r="G722" s="15" t="s">
        <v>412</v>
      </c>
      <c r="H722" s="56">
        <v>1479.1943522322586</v>
      </c>
    </row>
    <row r="723" spans="2:8" x14ac:dyDescent="0.3">
      <c r="B723" s="16" t="s">
        <v>842</v>
      </c>
      <c r="C723" s="16" t="s">
        <v>201</v>
      </c>
      <c r="D723" s="15">
        <v>22</v>
      </c>
      <c r="E723" s="15" t="s">
        <v>27</v>
      </c>
      <c r="F723" s="15" t="s">
        <v>408</v>
      </c>
      <c r="G723" s="15" t="s">
        <v>413</v>
      </c>
      <c r="H723" s="56">
        <v>1479.1943522322586</v>
      </c>
    </row>
    <row r="724" spans="2:8" x14ac:dyDescent="0.3">
      <c r="B724" s="16" t="s">
        <v>842</v>
      </c>
      <c r="C724" s="16" t="s">
        <v>201</v>
      </c>
      <c r="D724" s="19">
        <v>31</v>
      </c>
      <c r="E724" s="19" t="s">
        <v>31</v>
      </c>
      <c r="F724" s="19" t="s">
        <v>408</v>
      </c>
      <c r="G724" s="19" t="s">
        <v>414</v>
      </c>
      <c r="H724" s="57">
        <v>1479.1943522322586</v>
      </c>
    </row>
    <row r="725" spans="2:8" x14ac:dyDescent="0.3">
      <c r="B725" s="16" t="s">
        <v>842</v>
      </c>
      <c r="C725" s="16" t="s">
        <v>202</v>
      </c>
      <c r="D725" s="15">
        <v>1</v>
      </c>
      <c r="E725" s="15" t="s">
        <v>7</v>
      </c>
      <c r="F725" s="15" t="s">
        <v>406</v>
      </c>
      <c r="G725" s="15" t="s">
        <v>407</v>
      </c>
      <c r="H725" s="56">
        <v>0.81936463884979494</v>
      </c>
    </row>
    <row r="726" spans="2:8" x14ac:dyDescent="0.3">
      <c r="B726" s="16" t="s">
        <v>842</v>
      </c>
      <c r="C726" s="16" t="s">
        <v>202</v>
      </c>
      <c r="D726" s="15">
        <v>4</v>
      </c>
      <c r="E726" s="15" t="s">
        <v>11</v>
      </c>
      <c r="F726" s="15" t="s">
        <v>408</v>
      </c>
      <c r="G726" s="15" t="s">
        <v>409</v>
      </c>
      <c r="H726" s="56">
        <v>1169.5981768660954</v>
      </c>
    </row>
    <row r="727" spans="2:8" x14ac:dyDescent="0.3">
      <c r="B727" s="16" t="s">
        <v>842</v>
      </c>
      <c r="C727" s="16" t="s">
        <v>202</v>
      </c>
      <c r="D727" s="15">
        <v>10</v>
      </c>
      <c r="E727" s="15" t="s">
        <v>15</v>
      </c>
      <c r="F727" s="15" t="s">
        <v>408</v>
      </c>
      <c r="G727" s="15" t="s">
        <v>410</v>
      </c>
      <c r="H727" s="56">
        <v>1391.626046580109</v>
      </c>
    </row>
    <row r="728" spans="2:8" x14ac:dyDescent="0.3">
      <c r="B728" s="16" t="s">
        <v>842</v>
      </c>
      <c r="C728" s="16" t="s">
        <v>202</v>
      </c>
      <c r="D728" s="15">
        <v>17</v>
      </c>
      <c r="E728" s="15" t="s">
        <v>19</v>
      </c>
      <c r="F728" s="15" t="s">
        <v>408</v>
      </c>
      <c r="G728" s="15" t="s">
        <v>411</v>
      </c>
      <c r="H728" s="56">
        <v>1169.5981768660954</v>
      </c>
    </row>
    <row r="729" spans="2:8" x14ac:dyDescent="0.3">
      <c r="B729" s="16" t="s">
        <v>842</v>
      </c>
      <c r="C729" s="16" t="s">
        <v>202</v>
      </c>
      <c r="D729" s="15">
        <v>20</v>
      </c>
      <c r="E729" s="15" t="s">
        <v>23</v>
      </c>
      <c r="F729" s="15" t="s">
        <v>408</v>
      </c>
      <c r="G729" s="15" t="s">
        <v>412</v>
      </c>
      <c r="H729" s="56">
        <v>1169.5981768660954</v>
      </c>
    </row>
    <row r="730" spans="2:8" x14ac:dyDescent="0.3">
      <c r="B730" s="16" t="s">
        <v>842</v>
      </c>
      <c r="C730" s="16" t="s">
        <v>202</v>
      </c>
      <c r="D730" s="15">
        <v>22</v>
      </c>
      <c r="E730" s="15" t="s">
        <v>27</v>
      </c>
      <c r="F730" s="15" t="s">
        <v>408</v>
      </c>
      <c r="G730" s="15" t="s">
        <v>413</v>
      </c>
      <c r="H730" s="56">
        <v>1169.5981768660954</v>
      </c>
    </row>
    <row r="731" spans="2:8" x14ac:dyDescent="0.3">
      <c r="B731" s="16" t="s">
        <v>842</v>
      </c>
      <c r="C731" s="16" t="s">
        <v>202</v>
      </c>
      <c r="D731" s="19">
        <v>31</v>
      </c>
      <c r="E731" s="19" t="s">
        <v>31</v>
      </c>
      <c r="F731" s="19" t="s">
        <v>408</v>
      </c>
      <c r="G731" s="19" t="s">
        <v>414</v>
      </c>
      <c r="H731" s="57">
        <v>1169.5981768660954</v>
      </c>
    </row>
    <row r="732" spans="2:8" x14ac:dyDescent="0.3">
      <c r="B732" s="16" t="s">
        <v>842</v>
      </c>
      <c r="C732" s="16" t="s">
        <v>203</v>
      </c>
      <c r="D732" s="15">
        <v>1</v>
      </c>
      <c r="E732" s="15" t="s">
        <v>7</v>
      </c>
      <c r="F732" s="15" t="s">
        <v>406</v>
      </c>
      <c r="G732" s="15" t="s">
        <v>407</v>
      </c>
      <c r="H732" s="56">
        <v>0.81936463884979494</v>
      </c>
    </row>
    <row r="733" spans="2:8" x14ac:dyDescent="0.3">
      <c r="B733" s="16" t="s">
        <v>842</v>
      </c>
      <c r="C733" s="16" t="s">
        <v>203</v>
      </c>
      <c r="D733" s="15">
        <v>4</v>
      </c>
      <c r="E733" s="15" t="s">
        <v>11</v>
      </c>
      <c r="F733" s="15" t="s">
        <v>408</v>
      </c>
      <c r="G733" s="15" t="s">
        <v>409</v>
      </c>
      <c r="H733" s="56">
        <v>1701.2337118052296</v>
      </c>
    </row>
    <row r="734" spans="2:8" x14ac:dyDescent="0.3">
      <c r="B734" s="16" t="s">
        <v>842</v>
      </c>
      <c r="C734" s="16" t="s">
        <v>203</v>
      </c>
      <c r="D734" s="15">
        <v>10</v>
      </c>
      <c r="E734" s="15" t="s">
        <v>15</v>
      </c>
      <c r="F734" s="15" t="s">
        <v>408</v>
      </c>
      <c r="G734" s="15" t="s">
        <v>410</v>
      </c>
      <c r="H734" s="56">
        <v>1488.579497829576</v>
      </c>
    </row>
    <row r="735" spans="2:8" x14ac:dyDescent="0.3">
      <c r="B735" s="16" t="s">
        <v>842</v>
      </c>
      <c r="C735" s="16" t="s">
        <v>203</v>
      </c>
      <c r="D735" s="15">
        <v>17</v>
      </c>
      <c r="E735" s="15" t="s">
        <v>19</v>
      </c>
      <c r="F735" s="15" t="s">
        <v>408</v>
      </c>
      <c r="G735" s="15" t="s">
        <v>411</v>
      </c>
      <c r="H735" s="56">
        <v>1701.2337118052296</v>
      </c>
    </row>
    <row r="736" spans="2:8" x14ac:dyDescent="0.3">
      <c r="B736" s="16" t="s">
        <v>842</v>
      </c>
      <c r="C736" s="16" t="s">
        <v>203</v>
      </c>
      <c r="D736" s="15">
        <v>20</v>
      </c>
      <c r="E736" s="15" t="s">
        <v>23</v>
      </c>
      <c r="F736" s="15" t="s">
        <v>408</v>
      </c>
      <c r="G736" s="15" t="s">
        <v>412</v>
      </c>
      <c r="H736" s="56">
        <v>1701.2337118052296</v>
      </c>
    </row>
    <row r="737" spans="2:8" x14ac:dyDescent="0.3">
      <c r="B737" s="16" t="s">
        <v>842</v>
      </c>
      <c r="C737" s="16" t="s">
        <v>203</v>
      </c>
      <c r="D737" s="15">
        <v>22</v>
      </c>
      <c r="E737" s="15" t="s">
        <v>27</v>
      </c>
      <c r="F737" s="15" t="s">
        <v>408</v>
      </c>
      <c r="G737" s="15" t="s">
        <v>413</v>
      </c>
      <c r="H737" s="56">
        <v>1701.2337118052296</v>
      </c>
    </row>
    <row r="738" spans="2:8" x14ac:dyDescent="0.3">
      <c r="B738" s="16" t="s">
        <v>842</v>
      </c>
      <c r="C738" s="16" t="s">
        <v>203</v>
      </c>
      <c r="D738" s="19">
        <v>31</v>
      </c>
      <c r="E738" s="19" t="s">
        <v>31</v>
      </c>
      <c r="F738" s="19" t="s">
        <v>408</v>
      </c>
      <c r="G738" s="19" t="s">
        <v>414</v>
      </c>
      <c r="H738" s="57">
        <v>1701.2337118052296</v>
      </c>
    </row>
    <row r="739" spans="2:8" x14ac:dyDescent="0.3">
      <c r="B739" s="16" t="s">
        <v>842</v>
      </c>
      <c r="C739" s="16" t="s">
        <v>267</v>
      </c>
      <c r="D739" s="15">
        <v>1</v>
      </c>
      <c r="E739" s="15" t="s">
        <v>7</v>
      </c>
      <c r="F739" s="15" t="s">
        <v>406</v>
      </c>
      <c r="G739" s="15" t="s">
        <v>407</v>
      </c>
      <c r="H739" s="56">
        <v>0.81936463884979494</v>
      </c>
    </row>
    <row r="740" spans="2:8" x14ac:dyDescent="0.3">
      <c r="B740" s="16" t="s">
        <v>842</v>
      </c>
      <c r="C740" s="16" t="s">
        <v>267</v>
      </c>
      <c r="D740" s="15">
        <v>4</v>
      </c>
      <c r="E740" s="15" t="s">
        <v>11</v>
      </c>
      <c r="F740" s="15" t="s">
        <v>408</v>
      </c>
      <c r="G740" s="15" t="s">
        <v>409</v>
      </c>
      <c r="H740" s="56">
        <v>1382.2523908417488</v>
      </c>
    </row>
    <row r="741" spans="2:8" x14ac:dyDescent="0.3">
      <c r="B741" s="16" t="s">
        <v>842</v>
      </c>
      <c r="C741" s="16" t="s">
        <v>267</v>
      </c>
      <c r="D741" s="15">
        <v>10</v>
      </c>
      <c r="E741" s="15" t="s">
        <v>15</v>
      </c>
      <c r="F741" s="15" t="s">
        <v>408</v>
      </c>
      <c r="G741" s="15" t="s">
        <v>410</v>
      </c>
      <c r="H741" s="56">
        <v>1391.626046580109</v>
      </c>
    </row>
    <row r="742" spans="2:8" x14ac:dyDescent="0.3">
      <c r="B742" s="16" t="s">
        <v>842</v>
      </c>
      <c r="C742" s="16" t="s">
        <v>267</v>
      </c>
      <c r="D742" s="15">
        <v>17</v>
      </c>
      <c r="E742" s="15" t="s">
        <v>19</v>
      </c>
      <c r="F742" s="15" t="s">
        <v>408</v>
      </c>
      <c r="G742" s="15" t="s">
        <v>411</v>
      </c>
      <c r="H742" s="56">
        <v>1382.2523908417488</v>
      </c>
    </row>
    <row r="743" spans="2:8" x14ac:dyDescent="0.3">
      <c r="B743" s="16" t="s">
        <v>842</v>
      </c>
      <c r="C743" s="16" t="s">
        <v>267</v>
      </c>
      <c r="D743" s="15">
        <v>20</v>
      </c>
      <c r="E743" s="15" t="s">
        <v>23</v>
      </c>
      <c r="F743" s="15" t="s">
        <v>408</v>
      </c>
      <c r="G743" s="15" t="s">
        <v>412</v>
      </c>
      <c r="H743" s="56">
        <v>1382.2523908417488</v>
      </c>
    </row>
    <row r="744" spans="2:8" x14ac:dyDescent="0.3">
      <c r="B744" s="16" t="s">
        <v>842</v>
      </c>
      <c r="C744" s="16" t="s">
        <v>267</v>
      </c>
      <c r="D744" s="15">
        <v>22</v>
      </c>
      <c r="E744" s="15" t="s">
        <v>27</v>
      </c>
      <c r="F744" s="15" t="s">
        <v>408</v>
      </c>
      <c r="G744" s="15" t="s">
        <v>413</v>
      </c>
      <c r="H744" s="56">
        <v>1382.2523908417488</v>
      </c>
    </row>
    <row r="745" spans="2:8" x14ac:dyDescent="0.3">
      <c r="B745" s="16" t="s">
        <v>842</v>
      </c>
      <c r="C745" s="16" t="s">
        <v>267</v>
      </c>
      <c r="D745" s="19">
        <v>31</v>
      </c>
      <c r="E745" s="19" t="s">
        <v>31</v>
      </c>
      <c r="F745" s="19" t="s">
        <v>408</v>
      </c>
      <c r="G745" s="19" t="s">
        <v>414</v>
      </c>
      <c r="H745" s="57">
        <v>1382.2523908417488</v>
      </c>
    </row>
    <row r="746" spans="2:8" x14ac:dyDescent="0.3">
      <c r="B746" s="16" t="s">
        <v>842</v>
      </c>
      <c r="C746" s="16" t="s">
        <v>268</v>
      </c>
      <c r="D746" s="15">
        <v>1</v>
      </c>
      <c r="E746" s="15" t="s">
        <v>7</v>
      </c>
      <c r="F746" s="15" t="s">
        <v>406</v>
      </c>
      <c r="G746" s="15" t="s">
        <v>407</v>
      </c>
      <c r="H746" s="56">
        <v>0.81936463884979494</v>
      </c>
    </row>
    <row r="747" spans="2:8" x14ac:dyDescent="0.3">
      <c r="B747" s="16" t="s">
        <v>842</v>
      </c>
      <c r="C747" s="16" t="s">
        <v>268</v>
      </c>
      <c r="D747" s="15">
        <v>4</v>
      </c>
      <c r="E747" s="15" t="s">
        <v>11</v>
      </c>
      <c r="F747" s="15" t="s">
        <v>408</v>
      </c>
      <c r="G747" s="15" t="s">
        <v>409</v>
      </c>
      <c r="H747" s="56">
        <v>2449.1766046603811</v>
      </c>
    </row>
    <row r="748" spans="2:8" x14ac:dyDescent="0.3">
      <c r="B748" s="16" t="s">
        <v>842</v>
      </c>
      <c r="C748" s="16" t="s">
        <v>268</v>
      </c>
      <c r="D748" s="15">
        <v>10</v>
      </c>
      <c r="E748" s="15" t="s">
        <v>15</v>
      </c>
      <c r="F748" s="15" t="s">
        <v>408</v>
      </c>
      <c r="G748" s="15" t="s">
        <v>410</v>
      </c>
      <c r="H748" s="56">
        <v>1391.626046580109</v>
      </c>
    </row>
    <row r="749" spans="2:8" x14ac:dyDescent="0.3">
      <c r="B749" s="16" t="s">
        <v>842</v>
      </c>
      <c r="C749" s="16" t="s">
        <v>268</v>
      </c>
      <c r="D749" s="15">
        <v>17</v>
      </c>
      <c r="E749" s="15" t="s">
        <v>19</v>
      </c>
      <c r="F749" s="15" t="s">
        <v>408</v>
      </c>
      <c r="G749" s="15" t="s">
        <v>411</v>
      </c>
      <c r="H749" s="56">
        <v>2222.7821285993377</v>
      </c>
    </row>
    <row r="750" spans="2:8" x14ac:dyDescent="0.3">
      <c r="B750" s="16" t="s">
        <v>842</v>
      </c>
      <c r="C750" s="16" t="s">
        <v>268</v>
      </c>
      <c r="D750" s="15">
        <v>20</v>
      </c>
      <c r="E750" s="15" t="s">
        <v>23</v>
      </c>
      <c r="F750" s="15" t="s">
        <v>408</v>
      </c>
      <c r="G750" s="15" t="s">
        <v>412</v>
      </c>
      <c r="H750" s="56">
        <v>2222.7821285993377</v>
      </c>
    </row>
    <row r="751" spans="2:8" x14ac:dyDescent="0.3">
      <c r="B751" s="16" t="s">
        <v>842</v>
      </c>
      <c r="C751" s="16" t="s">
        <v>268</v>
      </c>
      <c r="D751" s="15">
        <v>22</v>
      </c>
      <c r="E751" s="15" t="s">
        <v>27</v>
      </c>
      <c r="F751" s="15" t="s">
        <v>408</v>
      </c>
      <c r="G751" s="15" t="s">
        <v>413</v>
      </c>
      <c r="H751" s="56">
        <v>1479.1943522322586</v>
      </c>
    </row>
    <row r="752" spans="2:8" x14ac:dyDescent="0.3">
      <c r="B752" s="16" t="s">
        <v>842</v>
      </c>
      <c r="C752" s="16" t="s">
        <v>268</v>
      </c>
      <c r="D752" s="19">
        <v>31</v>
      </c>
      <c r="E752" s="19" t="s">
        <v>31</v>
      </c>
      <c r="F752" s="19" t="s">
        <v>408</v>
      </c>
      <c r="G752" s="19" t="s">
        <v>414</v>
      </c>
      <c r="H752" s="57">
        <v>2222.7821285993377</v>
      </c>
    </row>
    <row r="753" spans="2:8" x14ac:dyDescent="0.3">
      <c r="B753" s="16" t="s">
        <v>304</v>
      </c>
      <c r="C753" s="16" t="s">
        <v>262</v>
      </c>
      <c r="D753" s="15">
        <v>1</v>
      </c>
      <c r="E753" s="15" t="s">
        <v>7</v>
      </c>
      <c r="F753" s="15" t="s">
        <v>406</v>
      </c>
      <c r="G753" s="15" t="s">
        <v>407</v>
      </c>
      <c r="H753" s="56">
        <v>0.81936463884979494</v>
      </c>
    </row>
    <row r="754" spans="2:8" x14ac:dyDescent="0.3">
      <c r="B754" s="16" t="s">
        <v>304</v>
      </c>
      <c r="C754" s="16" t="s">
        <v>262</v>
      </c>
      <c r="D754" s="15">
        <v>4</v>
      </c>
      <c r="E754" s="15" t="s">
        <v>11</v>
      </c>
      <c r="F754" s="15" t="s">
        <v>408</v>
      </c>
      <c r="G754" s="15" t="s">
        <v>409</v>
      </c>
      <c r="H754" s="56">
        <v>1234.8789603329653</v>
      </c>
    </row>
    <row r="755" spans="2:8" x14ac:dyDescent="0.3">
      <c r="B755" s="16" t="s">
        <v>304</v>
      </c>
      <c r="C755" s="16" t="s">
        <v>262</v>
      </c>
      <c r="D755" s="15">
        <v>10</v>
      </c>
      <c r="E755" s="15" t="s">
        <v>15</v>
      </c>
      <c r="F755" s="15" t="s">
        <v>408</v>
      </c>
      <c r="G755" s="15" t="s">
        <v>410</v>
      </c>
      <c r="H755" s="56">
        <v>1234.8789603329653</v>
      </c>
    </row>
    <row r="756" spans="2:8" x14ac:dyDescent="0.3">
      <c r="B756" s="16" t="s">
        <v>304</v>
      </c>
      <c r="C756" s="16" t="s">
        <v>262</v>
      </c>
      <c r="D756" s="15">
        <v>17</v>
      </c>
      <c r="E756" s="15" t="s">
        <v>19</v>
      </c>
      <c r="F756" s="15" t="s">
        <v>408</v>
      </c>
      <c r="G756" s="15" t="s">
        <v>411</v>
      </c>
      <c r="H756" s="56">
        <v>1234.8789603329653</v>
      </c>
    </row>
    <row r="757" spans="2:8" x14ac:dyDescent="0.3">
      <c r="B757" s="16" t="s">
        <v>304</v>
      </c>
      <c r="C757" s="16" t="s">
        <v>262</v>
      </c>
      <c r="D757" s="15">
        <v>20</v>
      </c>
      <c r="E757" s="15" t="s">
        <v>23</v>
      </c>
      <c r="F757" s="15" t="s">
        <v>408</v>
      </c>
      <c r="G757" s="15" t="s">
        <v>412</v>
      </c>
      <c r="H757" s="56">
        <v>1234.8789603329653</v>
      </c>
    </row>
    <row r="758" spans="2:8" x14ac:dyDescent="0.3">
      <c r="B758" s="16" t="s">
        <v>304</v>
      </c>
      <c r="C758" s="16" t="s">
        <v>262</v>
      </c>
      <c r="D758" s="15">
        <v>22</v>
      </c>
      <c r="E758" s="15" t="s">
        <v>27</v>
      </c>
      <c r="F758" s="15" t="s">
        <v>408</v>
      </c>
      <c r="G758" s="15" t="s">
        <v>413</v>
      </c>
      <c r="H758" s="56">
        <v>1169.5981768660954</v>
      </c>
    </row>
    <row r="759" spans="2:8" x14ac:dyDescent="0.3">
      <c r="B759" s="16" t="s">
        <v>304</v>
      </c>
      <c r="C759" s="16" t="s">
        <v>262</v>
      </c>
      <c r="D759" s="19">
        <v>31</v>
      </c>
      <c r="E759" s="19" t="s">
        <v>31</v>
      </c>
      <c r="F759" s="19" t="s">
        <v>408</v>
      </c>
      <c r="G759" s="19" t="s">
        <v>414</v>
      </c>
      <c r="H759" s="57">
        <v>1234.8789603329653</v>
      </c>
    </row>
    <row r="760" spans="2:8" x14ac:dyDescent="0.3">
      <c r="B760" s="16" t="s">
        <v>304</v>
      </c>
      <c r="C760" s="16" t="s">
        <v>270</v>
      </c>
      <c r="D760" s="15">
        <v>1</v>
      </c>
      <c r="E760" s="15" t="s">
        <v>7</v>
      </c>
      <c r="F760" s="15" t="s">
        <v>406</v>
      </c>
      <c r="G760" s="15" t="s">
        <v>407</v>
      </c>
      <c r="H760" s="56">
        <v>0.81936463884979494</v>
      </c>
    </row>
    <row r="761" spans="2:8" x14ac:dyDescent="0.3">
      <c r="B761" s="16" t="s">
        <v>304</v>
      </c>
      <c r="C761" s="16" t="s">
        <v>270</v>
      </c>
      <c r="D761" s="15">
        <v>4</v>
      </c>
      <c r="E761" s="15" t="s">
        <v>11</v>
      </c>
      <c r="F761" s="15" t="s">
        <v>408</v>
      </c>
      <c r="G761" s="15" t="s">
        <v>409</v>
      </c>
      <c r="H761" s="56">
        <v>1661.4310964272734</v>
      </c>
    </row>
    <row r="762" spans="2:8" x14ac:dyDescent="0.3">
      <c r="B762" s="16" t="s">
        <v>304</v>
      </c>
      <c r="C762" s="16" t="s">
        <v>270</v>
      </c>
      <c r="D762" s="15">
        <v>10</v>
      </c>
      <c r="E762" s="15" t="s">
        <v>15</v>
      </c>
      <c r="F762" s="15" t="s">
        <v>408</v>
      </c>
      <c r="G762" s="15" t="s">
        <v>410</v>
      </c>
      <c r="H762" s="56">
        <v>1661.4310964272734</v>
      </c>
    </row>
    <row r="763" spans="2:8" x14ac:dyDescent="0.3">
      <c r="B763" s="16" t="s">
        <v>304</v>
      </c>
      <c r="C763" s="16" t="s">
        <v>270</v>
      </c>
      <c r="D763" s="15">
        <v>17</v>
      </c>
      <c r="E763" s="15" t="s">
        <v>19</v>
      </c>
      <c r="F763" s="15" t="s">
        <v>408</v>
      </c>
      <c r="G763" s="15" t="s">
        <v>411</v>
      </c>
      <c r="H763" s="56">
        <v>1171.5219269679487</v>
      </c>
    </row>
    <row r="764" spans="2:8" x14ac:dyDescent="0.3">
      <c r="B764" s="16" t="s">
        <v>304</v>
      </c>
      <c r="C764" s="16" t="s">
        <v>270</v>
      </c>
      <c r="D764" s="15">
        <v>20</v>
      </c>
      <c r="E764" s="15" t="s">
        <v>23</v>
      </c>
      <c r="F764" s="15" t="s">
        <v>408</v>
      </c>
      <c r="G764" s="15" t="s">
        <v>412</v>
      </c>
      <c r="H764" s="56">
        <v>1171.5219269679487</v>
      </c>
    </row>
    <row r="765" spans="2:8" x14ac:dyDescent="0.3">
      <c r="B765" s="16" t="s">
        <v>304</v>
      </c>
      <c r="C765" s="16" t="s">
        <v>270</v>
      </c>
      <c r="D765" s="15">
        <v>22</v>
      </c>
      <c r="E765" s="15" t="s">
        <v>27</v>
      </c>
      <c r="F765" s="15" t="s">
        <v>408</v>
      </c>
      <c r="G765" s="15" t="s">
        <v>413</v>
      </c>
      <c r="H765" s="56">
        <v>1171.5219269679487</v>
      </c>
    </row>
    <row r="766" spans="2:8" x14ac:dyDescent="0.3">
      <c r="B766" s="16" t="s">
        <v>304</v>
      </c>
      <c r="C766" s="16" t="s">
        <v>270</v>
      </c>
      <c r="D766" s="19">
        <v>31</v>
      </c>
      <c r="E766" s="19" t="s">
        <v>31</v>
      </c>
      <c r="F766" s="19" t="s">
        <v>408</v>
      </c>
      <c r="G766" s="19" t="s">
        <v>414</v>
      </c>
      <c r="H766" s="57">
        <v>1171.5219269679487</v>
      </c>
    </row>
    <row r="767" spans="2:8" x14ac:dyDescent="0.3">
      <c r="B767" s="16" t="s">
        <v>304</v>
      </c>
      <c r="C767" s="16" t="s">
        <v>271</v>
      </c>
      <c r="D767" s="15">
        <v>1</v>
      </c>
      <c r="E767" s="15" t="s">
        <v>7</v>
      </c>
      <c r="F767" s="15" t="s">
        <v>406</v>
      </c>
      <c r="G767" s="15" t="s">
        <v>407</v>
      </c>
      <c r="H767" s="56">
        <v>0.81936463884979494</v>
      </c>
    </row>
    <row r="768" spans="2:8" x14ac:dyDescent="0.3">
      <c r="B768" s="16" t="s">
        <v>304</v>
      </c>
      <c r="C768" s="16" t="s">
        <v>271</v>
      </c>
      <c r="D768" s="15">
        <v>4</v>
      </c>
      <c r="E768" s="15" t="s">
        <v>11</v>
      </c>
      <c r="F768" s="15" t="s">
        <v>408</v>
      </c>
      <c r="G768" s="15" t="s">
        <v>409</v>
      </c>
      <c r="H768" s="56">
        <v>1661.4310964272734</v>
      </c>
    </row>
    <row r="769" spans="2:8" x14ac:dyDescent="0.3">
      <c r="B769" s="16" t="s">
        <v>304</v>
      </c>
      <c r="C769" s="16" t="s">
        <v>271</v>
      </c>
      <c r="D769" s="15">
        <v>10</v>
      </c>
      <c r="E769" s="15" t="s">
        <v>15</v>
      </c>
      <c r="F769" s="15" t="s">
        <v>408</v>
      </c>
      <c r="G769" s="15" t="s">
        <v>410</v>
      </c>
      <c r="H769" s="56">
        <v>1661.4310964272734</v>
      </c>
    </row>
    <row r="770" spans="2:8" x14ac:dyDescent="0.3">
      <c r="B770" s="16" t="s">
        <v>304</v>
      </c>
      <c r="C770" s="16" t="s">
        <v>271</v>
      </c>
      <c r="D770" s="15">
        <v>17</v>
      </c>
      <c r="E770" s="15" t="s">
        <v>19</v>
      </c>
      <c r="F770" s="15" t="s">
        <v>408</v>
      </c>
      <c r="G770" s="15" t="s">
        <v>411</v>
      </c>
      <c r="H770" s="56">
        <v>1171.5219269679487</v>
      </c>
    </row>
    <row r="771" spans="2:8" x14ac:dyDescent="0.3">
      <c r="B771" s="16" t="s">
        <v>304</v>
      </c>
      <c r="C771" s="16" t="s">
        <v>271</v>
      </c>
      <c r="D771" s="15">
        <v>20</v>
      </c>
      <c r="E771" s="15" t="s">
        <v>23</v>
      </c>
      <c r="F771" s="15" t="s">
        <v>408</v>
      </c>
      <c r="G771" s="15" t="s">
        <v>412</v>
      </c>
      <c r="H771" s="56">
        <v>1171.5219269679487</v>
      </c>
    </row>
    <row r="772" spans="2:8" x14ac:dyDescent="0.3">
      <c r="B772" s="16" t="s">
        <v>304</v>
      </c>
      <c r="C772" s="16" t="s">
        <v>271</v>
      </c>
      <c r="D772" s="15">
        <v>22</v>
      </c>
      <c r="E772" s="15" t="s">
        <v>27</v>
      </c>
      <c r="F772" s="15" t="s">
        <v>408</v>
      </c>
      <c r="G772" s="15" t="s">
        <v>413</v>
      </c>
      <c r="H772" s="56">
        <v>1171.5219269679487</v>
      </c>
    </row>
    <row r="773" spans="2:8" x14ac:dyDescent="0.3">
      <c r="B773" s="16" t="s">
        <v>304</v>
      </c>
      <c r="C773" s="16" t="s">
        <v>271</v>
      </c>
      <c r="D773" s="19">
        <v>31</v>
      </c>
      <c r="E773" s="19" t="s">
        <v>31</v>
      </c>
      <c r="F773" s="19" t="s">
        <v>408</v>
      </c>
      <c r="G773" s="19" t="s">
        <v>414</v>
      </c>
      <c r="H773" s="57">
        <v>1171.5219269679487</v>
      </c>
    </row>
    <row r="774" spans="2:8" x14ac:dyDescent="0.3">
      <c r="B774" s="16" t="s">
        <v>304</v>
      </c>
      <c r="C774" s="16" t="s">
        <v>201</v>
      </c>
      <c r="D774" s="15">
        <v>1</v>
      </c>
      <c r="E774" s="15" t="s">
        <v>7</v>
      </c>
      <c r="F774" s="15" t="s">
        <v>406</v>
      </c>
      <c r="G774" s="15" t="s">
        <v>407</v>
      </c>
      <c r="H774" s="56">
        <v>0.81936463884979494</v>
      </c>
    </row>
    <row r="775" spans="2:8" x14ac:dyDescent="0.3">
      <c r="B775" s="16" t="s">
        <v>304</v>
      </c>
      <c r="C775" s="16" t="s">
        <v>201</v>
      </c>
      <c r="D775" s="15">
        <v>4</v>
      </c>
      <c r="E775" s="15" t="s">
        <v>11</v>
      </c>
      <c r="F775" s="15" t="s">
        <v>408</v>
      </c>
      <c r="G775" s="15" t="s">
        <v>409</v>
      </c>
      <c r="H775" s="56">
        <v>1661.4310964272734</v>
      </c>
    </row>
    <row r="776" spans="2:8" x14ac:dyDescent="0.3">
      <c r="B776" s="16" t="s">
        <v>304</v>
      </c>
      <c r="C776" s="16" t="s">
        <v>201</v>
      </c>
      <c r="D776" s="15">
        <v>10</v>
      </c>
      <c r="E776" s="15" t="s">
        <v>15</v>
      </c>
      <c r="F776" s="15" t="s">
        <v>408</v>
      </c>
      <c r="G776" s="15" t="s">
        <v>410</v>
      </c>
      <c r="H776" s="56">
        <v>1661.4310964272734</v>
      </c>
    </row>
    <row r="777" spans="2:8" x14ac:dyDescent="0.3">
      <c r="B777" s="16" t="s">
        <v>304</v>
      </c>
      <c r="C777" s="16" t="s">
        <v>201</v>
      </c>
      <c r="D777" s="15">
        <v>17</v>
      </c>
      <c r="E777" s="15" t="s">
        <v>19</v>
      </c>
      <c r="F777" s="15" t="s">
        <v>408</v>
      </c>
      <c r="G777" s="15" t="s">
        <v>411</v>
      </c>
      <c r="H777" s="56">
        <v>1171.5219269679487</v>
      </c>
    </row>
    <row r="778" spans="2:8" x14ac:dyDescent="0.3">
      <c r="B778" s="16" t="s">
        <v>304</v>
      </c>
      <c r="C778" s="16" t="s">
        <v>201</v>
      </c>
      <c r="D778" s="15">
        <v>20</v>
      </c>
      <c r="E778" s="15" t="s">
        <v>23</v>
      </c>
      <c r="F778" s="15" t="s">
        <v>408</v>
      </c>
      <c r="G778" s="15" t="s">
        <v>412</v>
      </c>
      <c r="H778" s="56">
        <v>1171.5219269679487</v>
      </c>
    </row>
    <row r="779" spans="2:8" x14ac:dyDescent="0.3">
      <c r="B779" s="16" t="s">
        <v>304</v>
      </c>
      <c r="C779" s="16" t="s">
        <v>201</v>
      </c>
      <c r="D779" s="15">
        <v>22</v>
      </c>
      <c r="E779" s="15" t="s">
        <v>27</v>
      </c>
      <c r="F779" s="15" t="s">
        <v>408</v>
      </c>
      <c r="G779" s="15" t="s">
        <v>413</v>
      </c>
      <c r="H779" s="56">
        <v>1171.5219269679487</v>
      </c>
    </row>
    <row r="780" spans="2:8" x14ac:dyDescent="0.3">
      <c r="B780" s="16" t="s">
        <v>304</v>
      </c>
      <c r="C780" s="16" t="s">
        <v>201</v>
      </c>
      <c r="D780" s="19">
        <v>31</v>
      </c>
      <c r="E780" s="19" t="s">
        <v>31</v>
      </c>
      <c r="F780" s="19" t="s">
        <v>408</v>
      </c>
      <c r="G780" s="19" t="s">
        <v>414</v>
      </c>
      <c r="H780" s="57">
        <v>1171.5219269679487</v>
      </c>
    </row>
    <row r="781" spans="2:8" x14ac:dyDescent="0.3">
      <c r="B781" s="16" t="s">
        <v>304</v>
      </c>
      <c r="C781" s="16" t="s">
        <v>272</v>
      </c>
      <c r="D781" s="15">
        <v>1</v>
      </c>
      <c r="E781" s="15" t="s">
        <v>7</v>
      </c>
      <c r="F781" s="15" t="s">
        <v>406</v>
      </c>
      <c r="G781" s="15" t="s">
        <v>407</v>
      </c>
      <c r="H781" s="56">
        <v>0.81936463884979494</v>
      </c>
    </row>
    <row r="782" spans="2:8" x14ac:dyDescent="0.3">
      <c r="B782" s="16" t="s">
        <v>304</v>
      </c>
      <c r="C782" s="16" t="s">
        <v>272</v>
      </c>
      <c r="D782" s="15">
        <v>4</v>
      </c>
      <c r="E782" s="15" t="s">
        <v>11</v>
      </c>
      <c r="F782" s="15" t="s">
        <v>408</v>
      </c>
      <c r="G782" s="15" t="s">
        <v>409</v>
      </c>
      <c r="H782" s="56">
        <v>1234.8789603329653</v>
      </c>
    </row>
    <row r="783" spans="2:8" x14ac:dyDescent="0.3">
      <c r="B783" s="16" t="s">
        <v>304</v>
      </c>
      <c r="C783" s="16" t="s">
        <v>272</v>
      </c>
      <c r="D783" s="15">
        <v>10</v>
      </c>
      <c r="E783" s="15" t="s">
        <v>15</v>
      </c>
      <c r="F783" s="15" t="s">
        <v>408</v>
      </c>
      <c r="G783" s="15" t="s">
        <v>410</v>
      </c>
      <c r="H783" s="56">
        <v>1234.8789603329653</v>
      </c>
    </row>
    <row r="784" spans="2:8" x14ac:dyDescent="0.3">
      <c r="B784" s="16" t="s">
        <v>304</v>
      </c>
      <c r="C784" s="16" t="s">
        <v>272</v>
      </c>
      <c r="D784" s="15">
        <v>17</v>
      </c>
      <c r="E784" s="15" t="s">
        <v>19</v>
      </c>
      <c r="F784" s="15" t="s">
        <v>408</v>
      </c>
      <c r="G784" s="15" t="s">
        <v>411</v>
      </c>
      <c r="H784" s="56">
        <v>1234.8789603329653</v>
      </c>
    </row>
    <row r="785" spans="2:8" x14ac:dyDescent="0.3">
      <c r="B785" s="16" t="s">
        <v>304</v>
      </c>
      <c r="C785" s="16" t="s">
        <v>272</v>
      </c>
      <c r="D785" s="15">
        <v>20</v>
      </c>
      <c r="E785" s="15" t="s">
        <v>23</v>
      </c>
      <c r="F785" s="15" t="s">
        <v>408</v>
      </c>
      <c r="G785" s="15" t="s">
        <v>412</v>
      </c>
      <c r="H785" s="56">
        <v>1234.8789603329653</v>
      </c>
    </row>
    <row r="786" spans="2:8" x14ac:dyDescent="0.3">
      <c r="B786" s="16" t="s">
        <v>304</v>
      </c>
      <c r="C786" s="16" t="s">
        <v>272</v>
      </c>
      <c r="D786" s="15">
        <v>22</v>
      </c>
      <c r="E786" s="15" t="s">
        <v>27</v>
      </c>
      <c r="F786" s="15" t="s">
        <v>408</v>
      </c>
      <c r="G786" s="15" t="s">
        <v>413</v>
      </c>
      <c r="H786" s="56">
        <v>1169.5981768660954</v>
      </c>
    </row>
    <row r="787" spans="2:8" x14ac:dyDescent="0.3">
      <c r="B787" s="16" t="s">
        <v>304</v>
      </c>
      <c r="C787" s="16" t="s">
        <v>272</v>
      </c>
      <c r="D787" s="19">
        <v>31</v>
      </c>
      <c r="E787" s="19" t="s">
        <v>31</v>
      </c>
      <c r="F787" s="19" t="s">
        <v>408</v>
      </c>
      <c r="G787" s="19" t="s">
        <v>414</v>
      </c>
      <c r="H787" s="57">
        <v>1234.8789603329653</v>
      </c>
    </row>
    <row r="788" spans="2:8" x14ac:dyDescent="0.3">
      <c r="B788" s="16" t="s">
        <v>305</v>
      </c>
      <c r="C788" s="16" t="s">
        <v>273</v>
      </c>
      <c r="D788" s="15">
        <v>1</v>
      </c>
      <c r="E788" s="15" t="s">
        <v>7</v>
      </c>
      <c r="F788" s="15" t="s">
        <v>406</v>
      </c>
      <c r="G788" s="15" t="s">
        <v>407</v>
      </c>
      <c r="H788" s="56">
        <v>0.81936463884979494</v>
      </c>
    </row>
    <row r="789" spans="2:8" x14ac:dyDescent="0.3">
      <c r="B789" s="16" t="s">
        <v>305</v>
      </c>
      <c r="C789" s="16" t="s">
        <v>273</v>
      </c>
      <c r="D789" s="15">
        <v>4</v>
      </c>
      <c r="E789" s="15" t="s">
        <v>11</v>
      </c>
      <c r="F789" s="15" t="s">
        <v>408</v>
      </c>
      <c r="G789" s="15" t="s">
        <v>409</v>
      </c>
      <c r="H789" s="56">
        <v>1718.5398864633769</v>
      </c>
    </row>
    <row r="790" spans="2:8" x14ac:dyDescent="0.3">
      <c r="B790" s="16" t="s">
        <v>305</v>
      </c>
      <c r="C790" s="16" t="s">
        <v>273</v>
      </c>
      <c r="D790" s="15">
        <v>10</v>
      </c>
      <c r="E790" s="15" t="s">
        <v>15</v>
      </c>
      <c r="F790" s="15" t="s">
        <v>408</v>
      </c>
      <c r="G790" s="15" t="s">
        <v>410</v>
      </c>
      <c r="H790" s="56">
        <v>1398.7261794708238</v>
      </c>
    </row>
    <row r="791" spans="2:8" x14ac:dyDescent="0.3">
      <c r="B791" s="16" t="s">
        <v>305</v>
      </c>
      <c r="C791" s="16" t="s">
        <v>273</v>
      </c>
      <c r="D791" s="15">
        <v>17</v>
      </c>
      <c r="E791" s="15" t="s">
        <v>19</v>
      </c>
      <c r="F791" s="15" t="s">
        <v>408</v>
      </c>
      <c r="G791" s="15" t="s">
        <v>411</v>
      </c>
      <c r="H791" s="56">
        <v>1718.5398864633769</v>
      </c>
    </row>
    <row r="792" spans="2:8" x14ac:dyDescent="0.3">
      <c r="B792" s="16" t="s">
        <v>305</v>
      </c>
      <c r="C792" s="16" t="s">
        <v>273</v>
      </c>
      <c r="D792" s="15">
        <v>20</v>
      </c>
      <c r="E792" s="15" t="s">
        <v>23</v>
      </c>
      <c r="F792" s="15" t="s">
        <v>408</v>
      </c>
      <c r="G792" s="15" t="s">
        <v>412</v>
      </c>
      <c r="H792" s="56">
        <v>1975.8063365327446</v>
      </c>
    </row>
    <row r="793" spans="2:8" x14ac:dyDescent="0.3">
      <c r="B793" s="16" t="s">
        <v>305</v>
      </c>
      <c r="C793" s="16" t="s">
        <v>273</v>
      </c>
      <c r="D793" s="15">
        <v>22</v>
      </c>
      <c r="E793" s="15" t="s">
        <v>27</v>
      </c>
      <c r="F793" s="15" t="s">
        <v>408</v>
      </c>
      <c r="G793" s="15" t="s">
        <v>413</v>
      </c>
      <c r="H793" s="56">
        <v>2559.2866452900703</v>
      </c>
    </row>
    <row r="794" spans="2:8" x14ac:dyDescent="0.3">
      <c r="B794" s="16" t="s">
        <v>305</v>
      </c>
      <c r="C794" s="16" t="s">
        <v>273</v>
      </c>
      <c r="D794" s="19">
        <v>31</v>
      </c>
      <c r="E794" s="19" t="s">
        <v>31</v>
      </c>
      <c r="F794" s="19" t="s">
        <v>408</v>
      </c>
      <c r="G794" s="19" t="s">
        <v>414</v>
      </c>
      <c r="H794" s="57">
        <v>1975.8063365327446</v>
      </c>
    </row>
    <row r="795" spans="2:8" x14ac:dyDescent="0.3">
      <c r="B795" s="16" t="s">
        <v>305</v>
      </c>
      <c r="C795" s="16" t="s">
        <v>274</v>
      </c>
      <c r="D795" s="15">
        <v>1</v>
      </c>
      <c r="E795" s="15" t="s">
        <v>7</v>
      </c>
      <c r="F795" s="15" t="s">
        <v>406</v>
      </c>
      <c r="G795" s="15" t="s">
        <v>407</v>
      </c>
      <c r="H795" s="56">
        <v>0.81936463884979494</v>
      </c>
    </row>
    <row r="796" spans="2:8" x14ac:dyDescent="0.3">
      <c r="B796" s="16" t="s">
        <v>305</v>
      </c>
      <c r="C796" s="16" t="s">
        <v>274</v>
      </c>
      <c r="D796" s="15">
        <v>4</v>
      </c>
      <c r="E796" s="15" t="s">
        <v>11</v>
      </c>
      <c r="F796" s="15" t="s">
        <v>408</v>
      </c>
      <c r="G796" s="15" t="s">
        <v>409</v>
      </c>
      <c r="H796" s="56">
        <v>1204.0069863246413</v>
      </c>
    </row>
    <row r="797" spans="2:8" x14ac:dyDescent="0.3">
      <c r="B797" s="16" t="s">
        <v>305</v>
      </c>
      <c r="C797" s="16" t="s">
        <v>274</v>
      </c>
      <c r="D797" s="15">
        <v>10</v>
      </c>
      <c r="E797" s="15" t="s">
        <v>15</v>
      </c>
      <c r="F797" s="15" t="s">
        <v>408</v>
      </c>
      <c r="G797" s="15" t="s">
        <v>410</v>
      </c>
      <c r="H797" s="56">
        <v>1398.7261794708238</v>
      </c>
    </row>
    <row r="798" spans="2:8" x14ac:dyDescent="0.3">
      <c r="B798" s="16" t="s">
        <v>305</v>
      </c>
      <c r="C798" s="16" t="s">
        <v>274</v>
      </c>
      <c r="D798" s="15">
        <v>17</v>
      </c>
      <c r="E798" s="15" t="s">
        <v>19</v>
      </c>
      <c r="F798" s="15" t="s">
        <v>408</v>
      </c>
      <c r="G798" s="15" t="s">
        <v>411</v>
      </c>
      <c r="H798" s="56">
        <v>1204.0069863246413</v>
      </c>
    </row>
    <row r="799" spans="2:8" x14ac:dyDescent="0.3">
      <c r="B799" s="16" t="s">
        <v>305</v>
      </c>
      <c r="C799" s="16" t="s">
        <v>274</v>
      </c>
      <c r="D799" s="15">
        <v>20</v>
      </c>
      <c r="E799" s="15" t="s">
        <v>23</v>
      </c>
      <c r="F799" s="15" t="s">
        <v>408</v>
      </c>
      <c r="G799" s="15" t="s">
        <v>412</v>
      </c>
      <c r="H799" s="56">
        <v>1975.8063365327446</v>
      </c>
    </row>
    <row r="800" spans="2:8" x14ac:dyDescent="0.3">
      <c r="B800" s="16" t="s">
        <v>305</v>
      </c>
      <c r="C800" s="16" t="s">
        <v>274</v>
      </c>
      <c r="D800" s="15">
        <v>22</v>
      </c>
      <c r="E800" s="15" t="s">
        <v>27</v>
      </c>
      <c r="F800" s="15" t="s">
        <v>408</v>
      </c>
      <c r="G800" s="15" t="s">
        <v>413</v>
      </c>
      <c r="H800" s="56">
        <v>2559.2866452900703</v>
      </c>
    </row>
    <row r="801" spans="2:8" x14ac:dyDescent="0.3">
      <c r="B801" s="16" t="s">
        <v>305</v>
      </c>
      <c r="C801" s="16" t="s">
        <v>274</v>
      </c>
      <c r="D801" s="19">
        <v>31</v>
      </c>
      <c r="E801" s="19" t="s">
        <v>31</v>
      </c>
      <c r="F801" s="19" t="s">
        <v>408</v>
      </c>
      <c r="G801" s="19" t="s">
        <v>414</v>
      </c>
      <c r="H801" s="57">
        <v>1975.8063365327446</v>
      </c>
    </row>
    <row r="802" spans="2:8" x14ac:dyDescent="0.3">
      <c r="B802" s="16" t="s">
        <v>305</v>
      </c>
      <c r="C802" s="15" t="s">
        <v>275</v>
      </c>
      <c r="D802" s="15">
        <v>1</v>
      </c>
      <c r="E802" s="15" t="s">
        <v>7</v>
      </c>
      <c r="F802" s="15" t="s">
        <v>406</v>
      </c>
      <c r="G802" s="15" t="s">
        <v>407</v>
      </c>
      <c r="H802" s="56">
        <v>0.81936463884979494</v>
      </c>
    </row>
    <row r="803" spans="2:8" x14ac:dyDescent="0.3">
      <c r="B803" s="16" t="s">
        <v>305</v>
      </c>
      <c r="C803" s="15" t="s">
        <v>275</v>
      </c>
      <c r="D803" s="15">
        <v>4</v>
      </c>
      <c r="E803" s="15" t="s">
        <v>11</v>
      </c>
      <c r="F803" s="15" t="s">
        <v>408</v>
      </c>
      <c r="G803" s="15" t="s">
        <v>409</v>
      </c>
      <c r="H803" s="56">
        <v>1204.0069863246413</v>
      </c>
    </row>
    <row r="804" spans="2:8" x14ac:dyDescent="0.3">
      <c r="B804" s="16" t="s">
        <v>305</v>
      </c>
      <c r="C804" s="15" t="s">
        <v>275</v>
      </c>
      <c r="D804" s="15">
        <v>10</v>
      </c>
      <c r="E804" s="15" t="s">
        <v>15</v>
      </c>
      <c r="F804" s="15" t="s">
        <v>408</v>
      </c>
      <c r="G804" s="15" t="s">
        <v>410</v>
      </c>
      <c r="H804" s="56">
        <v>1398.7261794708238</v>
      </c>
    </row>
    <row r="805" spans="2:8" x14ac:dyDescent="0.3">
      <c r="B805" s="16" t="s">
        <v>305</v>
      </c>
      <c r="C805" s="15" t="s">
        <v>275</v>
      </c>
      <c r="D805" s="15">
        <v>17</v>
      </c>
      <c r="E805" s="15" t="s">
        <v>19</v>
      </c>
      <c r="F805" s="15" t="s">
        <v>408</v>
      </c>
      <c r="G805" s="15" t="s">
        <v>411</v>
      </c>
      <c r="H805" s="56">
        <v>1204.0069863246413</v>
      </c>
    </row>
    <row r="806" spans="2:8" x14ac:dyDescent="0.3">
      <c r="B806" s="16" t="s">
        <v>305</v>
      </c>
      <c r="C806" s="15" t="s">
        <v>275</v>
      </c>
      <c r="D806" s="15">
        <v>20</v>
      </c>
      <c r="E806" s="15" t="s">
        <v>23</v>
      </c>
      <c r="F806" s="15" t="s">
        <v>408</v>
      </c>
      <c r="G806" s="15" t="s">
        <v>412</v>
      </c>
      <c r="H806" s="56">
        <v>1084.38816322704</v>
      </c>
    </row>
    <row r="807" spans="2:8" x14ac:dyDescent="0.3">
      <c r="B807" s="16" t="s">
        <v>305</v>
      </c>
      <c r="C807" s="15" t="s">
        <v>275</v>
      </c>
      <c r="D807" s="15">
        <v>22</v>
      </c>
      <c r="E807" s="15" t="s">
        <v>27</v>
      </c>
      <c r="F807" s="15" t="s">
        <v>408</v>
      </c>
      <c r="G807" s="15" t="s">
        <v>413</v>
      </c>
      <c r="H807" s="56">
        <v>2559.2866452900703</v>
      </c>
    </row>
    <row r="808" spans="2:8" x14ac:dyDescent="0.3">
      <c r="B808" s="16" t="s">
        <v>305</v>
      </c>
      <c r="C808" s="15" t="s">
        <v>275</v>
      </c>
      <c r="D808" s="19">
        <v>31</v>
      </c>
      <c r="E808" s="19" t="s">
        <v>31</v>
      </c>
      <c r="F808" s="19" t="s">
        <v>408</v>
      </c>
      <c r="G808" s="19" t="s">
        <v>414</v>
      </c>
      <c r="H808" s="57">
        <v>1084.38816322704</v>
      </c>
    </row>
    <row r="809" spans="2:8" x14ac:dyDescent="0.3">
      <c r="B809" s="16" t="s">
        <v>306</v>
      </c>
      <c r="C809" s="16" t="s">
        <v>280</v>
      </c>
      <c r="D809" s="15">
        <v>1</v>
      </c>
      <c r="E809" s="15" t="s">
        <v>7</v>
      </c>
      <c r="F809" s="15" t="s">
        <v>406</v>
      </c>
      <c r="G809" s="15" t="s">
        <v>407</v>
      </c>
      <c r="H809" s="56">
        <v>0.81936463884979494</v>
      </c>
    </row>
    <row r="810" spans="2:8" x14ac:dyDescent="0.3">
      <c r="B810" s="16" t="s">
        <v>306</v>
      </c>
      <c r="C810" s="16" t="s">
        <v>280</v>
      </c>
      <c r="D810" s="15">
        <v>4</v>
      </c>
      <c r="E810" s="15" t="s">
        <v>11</v>
      </c>
      <c r="F810" s="15" t="s">
        <v>408</v>
      </c>
      <c r="G810" s="15" t="s">
        <v>409</v>
      </c>
      <c r="H810" s="56">
        <v>777.02514738796469</v>
      </c>
    </row>
    <row r="811" spans="2:8" x14ac:dyDescent="0.3">
      <c r="B811" s="16" t="s">
        <v>306</v>
      </c>
      <c r="C811" s="16" t="s">
        <v>280</v>
      </c>
      <c r="D811" s="15">
        <v>10</v>
      </c>
      <c r="E811" s="15" t="s">
        <v>15</v>
      </c>
      <c r="F811" s="15" t="s">
        <v>408</v>
      </c>
      <c r="G811" s="15" t="s">
        <v>410</v>
      </c>
      <c r="H811" s="56">
        <v>1089.8703987247281</v>
      </c>
    </row>
    <row r="812" spans="2:8" x14ac:dyDescent="0.3">
      <c r="B812" s="16" t="s">
        <v>306</v>
      </c>
      <c r="C812" s="16" t="s">
        <v>280</v>
      </c>
      <c r="D812" s="15">
        <v>17</v>
      </c>
      <c r="E812" s="15" t="s">
        <v>19</v>
      </c>
      <c r="F812" s="15" t="s">
        <v>408</v>
      </c>
      <c r="G812" s="15" t="s">
        <v>411</v>
      </c>
      <c r="H812" s="56">
        <v>1280.9823090331361</v>
      </c>
    </row>
    <row r="813" spans="2:8" x14ac:dyDescent="0.3">
      <c r="B813" s="16" t="s">
        <v>306</v>
      </c>
      <c r="C813" s="16" t="s">
        <v>280</v>
      </c>
      <c r="D813" s="15">
        <v>20</v>
      </c>
      <c r="E813" s="15" t="s">
        <v>23</v>
      </c>
      <c r="F813" s="15" t="s">
        <v>408</v>
      </c>
      <c r="G813" s="15" t="s">
        <v>412</v>
      </c>
      <c r="H813" s="56">
        <v>982.30699473436516</v>
      </c>
    </row>
    <row r="814" spans="2:8" x14ac:dyDescent="0.3">
      <c r="B814" s="16" t="s">
        <v>306</v>
      </c>
      <c r="C814" s="16" t="s">
        <v>280</v>
      </c>
      <c r="D814" s="15">
        <v>22</v>
      </c>
      <c r="E814" s="15" t="s">
        <v>27</v>
      </c>
      <c r="F814" s="15" t="s">
        <v>408</v>
      </c>
      <c r="G814" s="15" t="s">
        <v>413</v>
      </c>
      <c r="H814" s="56">
        <v>1284.0235326213251</v>
      </c>
    </row>
    <row r="815" spans="2:8" x14ac:dyDescent="0.3">
      <c r="B815" s="16" t="s">
        <v>306</v>
      </c>
      <c r="C815" s="16" t="s">
        <v>280</v>
      </c>
      <c r="D815" s="19">
        <v>31</v>
      </c>
      <c r="E815" s="19" t="s">
        <v>31</v>
      </c>
      <c r="F815" s="19" t="s">
        <v>408</v>
      </c>
      <c r="G815" s="19" t="s">
        <v>414</v>
      </c>
      <c r="H815" s="57">
        <v>982.30699473436516</v>
      </c>
    </row>
    <row r="816" spans="2:8" x14ac:dyDescent="0.3">
      <c r="B816" s="16" t="s">
        <v>306</v>
      </c>
      <c r="C816" s="16" t="s">
        <v>216</v>
      </c>
      <c r="D816" s="15">
        <v>1</v>
      </c>
      <c r="E816" s="15" t="s">
        <v>7</v>
      </c>
      <c r="F816" s="15" t="s">
        <v>406</v>
      </c>
      <c r="G816" s="15" t="s">
        <v>407</v>
      </c>
      <c r="H816" s="56">
        <v>0.81936463884979494</v>
      </c>
    </row>
    <row r="817" spans="2:8" x14ac:dyDescent="0.3">
      <c r="B817" s="16" t="s">
        <v>306</v>
      </c>
      <c r="C817" s="16" t="s">
        <v>216</v>
      </c>
      <c r="D817" s="15">
        <v>4</v>
      </c>
      <c r="E817" s="15" t="s">
        <v>11</v>
      </c>
      <c r="F817" s="15" t="s">
        <v>408</v>
      </c>
      <c r="G817" s="15" t="s">
        <v>409</v>
      </c>
      <c r="H817" s="56">
        <v>777.02514738796469</v>
      </c>
    </row>
    <row r="818" spans="2:8" x14ac:dyDescent="0.3">
      <c r="B818" s="16" t="s">
        <v>306</v>
      </c>
      <c r="C818" s="16" t="s">
        <v>216</v>
      </c>
      <c r="D818" s="15">
        <v>10</v>
      </c>
      <c r="E818" s="15" t="s">
        <v>15</v>
      </c>
      <c r="F818" s="15" t="s">
        <v>408</v>
      </c>
      <c r="G818" s="15" t="s">
        <v>410</v>
      </c>
      <c r="H818" s="56">
        <v>1089.8703987247281</v>
      </c>
    </row>
    <row r="819" spans="2:8" x14ac:dyDescent="0.3">
      <c r="B819" s="16" t="s">
        <v>306</v>
      </c>
      <c r="C819" s="16" t="s">
        <v>216</v>
      </c>
      <c r="D819" s="15">
        <v>17</v>
      </c>
      <c r="E819" s="15" t="s">
        <v>19</v>
      </c>
      <c r="F819" s="15" t="s">
        <v>408</v>
      </c>
      <c r="G819" s="15" t="s">
        <v>411</v>
      </c>
      <c r="H819" s="56">
        <v>1280.9823090331361</v>
      </c>
    </row>
    <row r="820" spans="2:8" x14ac:dyDescent="0.3">
      <c r="B820" s="16" t="s">
        <v>306</v>
      </c>
      <c r="C820" s="16" t="s">
        <v>216</v>
      </c>
      <c r="D820" s="15">
        <v>20</v>
      </c>
      <c r="E820" s="15" t="s">
        <v>23</v>
      </c>
      <c r="F820" s="15" t="s">
        <v>408</v>
      </c>
      <c r="G820" s="15" t="s">
        <v>412</v>
      </c>
      <c r="H820" s="56">
        <v>982.30699473436516</v>
      </c>
    </row>
    <row r="821" spans="2:8" x14ac:dyDescent="0.3">
      <c r="B821" s="16" t="s">
        <v>306</v>
      </c>
      <c r="C821" s="16" t="s">
        <v>216</v>
      </c>
      <c r="D821" s="15">
        <v>22</v>
      </c>
      <c r="E821" s="15" t="s">
        <v>27</v>
      </c>
      <c r="F821" s="15" t="s">
        <v>408</v>
      </c>
      <c r="G821" s="15" t="s">
        <v>413</v>
      </c>
      <c r="H821" s="56">
        <v>1284.0235326213251</v>
      </c>
    </row>
    <row r="822" spans="2:8" x14ac:dyDescent="0.3">
      <c r="B822" s="16" t="s">
        <v>306</v>
      </c>
      <c r="C822" s="16" t="s">
        <v>216</v>
      </c>
      <c r="D822" s="19">
        <v>31</v>
      </c>
      <c r="E822" s="19" t="s">
        <v>31</v>
      </c>
      <c r="F822" s="19" t="s">
        <v>408</v>
      </c>
      <c r="G822" s="19" t="s">
        <v>414</v>
      </c>
      <c r="H822" s="57">
        <v>982.30699473436516</v>
      </c>
    </row>
    <row r="823" spans="2:8" x14ac:dyDescent="0.3">
      <c r="B823" s="16" t="s">
        <v>306</v>
      </c>
      <c r="C823" s="16" t="s">
        <v>281</v>
      </c>
      <c r="D823" s="15">
        <v>1</v>
      </c>
      <c r="E823" s="15" t="s">
        <v>7</v>
      </c>
      <c r="F823" s="15" t="s">
        <v>406</v>
      </c>
      <c r="G823" s="15" t="s">
        <v>407</v>
      </c>
      <c r="H823" s="56">
        <v>0.81936463884979494</v>
      </c>
    </row>
    <row r="824" spans="2:8" x14ac:dyDescent="0.3">
      <c r="B824" s="16" t="s">
        <v>306</v>
      </c>
      <c r="C824" s="16" t="s">
        <v>281</v>
      </c>
      <c r="D824" s="15">
        <v>4</v>
      </c>
      <c r="E824" s="15" t="s">
        <v>11</v>
      </c>
      <c r="F824" s="15" t="s">
        <v>408</v>
      </c>
      <c r="G824" s="15" t="s">
        <v>409</v>
      </c>
      <c r="H824" s="56">
        <v>777.02514738796469</v>
      </c>
    </row>
    <row r="825" spans="2:8" x14ac:dyDescent="0.3">
      <c r="B825" s="16" t="s">
        <v>306</v>
      </c>
      <c r="C825" s="16" t="s">
        <v>281</v>
      </c>
      <c r="D825" s="15">
        <v>10</v>
      </c>
      <c r="E825" s="15" t="s">
        <v>15</v>
      </c>
      <c r="F825" s="15" t="s">
        <v>408</v>
      </c>
      <c r="G825" s="15" t="s">
        <v>410</v>
      </c>
      <c r="H825" s="56">
        <v>1089.8703987247281</v>
      </c>
    </row>
    <row r="826" spans="2:8" x14ac:dyDescent="0.3">
      <c r="B826" s="16" t="s">
        <v>306</v>
      </c>
      <c r="C826" s="16" t="s">
        <v>281</v>
      </c>
      <c r="D826" s="15">
        <v>17</v>
      </c>
      <c r="E826" s="15" t="s">
        <v>19</v>
      </c>
      <c r="F826" s="15" t="s">
        <v>408</v>
      </c>
      <c r="G826" s="15" t="s">
        <v>411</v>
      </c>
      <c r="H826" s="56">
        <v>1280.9823090331361</v>
      </c>
    </row>
    <row r="827" spans="2:8" x14ac:dyDescent="0.3">
      <c r="B827" s="16" t="s">
        <v>306</v>
      </c>
      <c r="C827" s="16" t="s">
        <v>281</v>
      </c>
      <c r="D827" s="15">
        <v>20</v>
      </c>
      <c r="E827" s="15" t="s">
        <v>23</v>
      </c>
      <c r="F827" s="15" t="s">
        <v>408</v>
      </c>
      <c r="G827" s="15" t="s">
        <v>412</v>
      </c>
      <c r="H827" s="56">
        <v>982.30699473436516</v>
      </c>
    </row>
    <row r="828" spans="2:8" x14ac:dyDescent="0.3">
      <c r="B828" s="16" t="s">
        <v>306</v>
      </c>
      <c r="C828" s="16" t="s">
        <v>281</v>
      </c>
      <c r="D828" s="15">
        <v>22</v>
      </c>
      <c r="E828" s="15" t="s">
        <v>27</v>
      </c>
      <c r="F828" s="15" t="s">
        <v>408</v>
      </c>
      <c r="G828" s="15" t="s">
        <v>413</v>
      </c>
      <c r="H828" s="56">
        <v>1284.0235326213251</v>
      </c>
    </row>
    <row r="829" spans="2:8" x14ac:dyDescent="0.3">
      <c r="B829" s="16" t="s">
        <v>306</v>
      </c>
      <c r="C829" s="16" t="s">
        <v>281</v>
      </c>
      <c r="D829" s="19">
        <v>31</v>
      </c>
      <c r="E829" s="19" t="s">
        <v>31</v>
      </c>
      <c r="F829" s="19" t="s">
        <v>408</v>
      </c>
      <c r="G829" s="19" t="s">
        <v>414</v>
      </c>
      <c r="H829" s="57">
        <v>982.30699473436516</v>
      </c>
    </row>
    <row r="830" spans="2:8" x14ac:dyDescent="0.3">
      <c r="B830" s="16" t="s">
        <v>306</v>
      </c>
      <c r="C830" s="16" t="s">
        <v>242</v>
      </c>
      <c r="D830" s="15">
        <v>1</v>
      </c>
      <c r="E830" s="15" t="s">
        <v>7</v>
      </c>
      <c r="F830" s="15" t="s">
        <v>406</v>
      </c>
      <c r="G830" s="15" t="s">
        <v>407</v>
      </c>
      <c r="H830" s="56">
        <v>0.81936463884979494</v>
      </c>
    </row>
    <row r="831" spans="2:8" x14ac:dyDescent="0.3">
      <c r="B831" s="16" t="s">
        <v>306</v>
      </c>
      <c r="C831" s="16" t="s">
        <v>242</v>
      </c>
      <c r="D831" s="15">
        <v>4</v>
      </c>
      <c r="E831" s="15" t="s">
        <v>11</v>
      </c>
      <c r="F831" s="15" t="s">
        <v>408</v>
      </c>
      <c r="G831" s="15" t="s">
        <v>409</v>
      </c>
      <c r="H831" s="56">
        <v>777.02514738796469</v>
      </c>
    </row>
    <row r="832" spans="2:8" x14ac:dyDescent="0.3">
      <c r="B832" s="16" t="s">
        <v>306</v>
      </c>
      <c r="C832" s="16" t="s">
        <v>242</v>
      </c>
      <c r="D832" s="15">
        <v>10</v>
      </c>
      <c r="E832" s="15" t="s">
        <v>15</v>
      </c>
      <c r="F832" s="15" t="s">
        <v>408</v>
      </c>
      <c r="G832" s="15" t="s">
        <v>410</v>
      </c>
      <c r="H832" s="56">
        <v>1089.8703987247281</v>
      </c>
    </row>
    <row r="833" spans="2:8" x14ac:dyDescent="0.3">
      <c r="B833" s="16" t="s">
        <v>306</v>
      </c>
      <c r="C833" s="16" t="s">
        <v>242</v>
      </c>
      <c r="D833" s="15">
        <v>17</v>
      </c>
      <c r="E833" s="15" t="s">
        <v>19</v>
      </c>
      <c r="F833" s="15" t="s">
        <v>408</v>
      </c>
      <c r="G833" s="15" t="s">
        <v>411</v>
      </c>
      <c r="H833" s="56">
        <v>1280.9823090331361</v>
      </c>
    </row>
    <row r="834" spans="2:8" x14ac:dyDescent="0.3">
      <c r="B834" s="16" t="s">
        <v>306</v>
      </c>
      <c r="C834" s="16" t="s">
        <v>242</v>
      </c>
      <c r="D834" s="15">
        <v>20</v>
      </c>
      <c r="E834" s="15" t="s">
        <v>23</v>
      </c>
      <c r="F834" s="15" t="s">
        <v>408</v>
      </c>
      <c r="G834" s="15" t="s">
        <v>412</v>
      </c>
      <c r="H834" s="56">
        <v>982.30699473436516</v>
      </c>
    </row>
    <row r="835" spans="2:8" x14ac:dyDescent="0.3">
      <c r="B835" s="16" t="s">
        <v>306</v>
      </c>
      <c r="C835" s="16" t="s">
        <v>242</v>
      </c>
      <c r="D835" s="15">
        <v>22</v>
      </c>
      <c r="E835" s="15" t="s">
        <v>27</v>
      </c>
      <c r="F835" s="15" t="s">
        <v>408</v>
      </c>
      <c r="G835" s="15" t="s">
        <v>413</v>
      </c>
      <c r="H835" s="56">
        <v>1284.0235326213251</v>
      </c>
    </row>
    <row r="836" spans="2:8" x14ac:dyDescent="0.3">
      <c r="B836" s="16" t="s">
        <v>306</v>
      </c>
      <c r="C836" s="16" t="s">
        <v>242</v>
      </c>
      <c r="D836" s="19">
        <v>31</v>
      </c>
      <c r="E836" s="19" t="s">
        <v>31</v>
      </c>
      <c r="F836" s="19" t="s">
        <v>408</v>
      </c>
      <c r="G836" s="19" t="s">
        <v>414</v>
      </c>
      <c r="H836" s="57">
        <v>982.30699473436516</v>
      </c>
    </row>
    <row r="837" spans="2:8" x14ac:dyDescent="0.3">
      <c r="B837" s="16" t="s">
        <v>306</v>
      </c>
      <c r="C837" s="16" t="s">
        <v>243</v>
      </c>
      <c r="D837" s="15">
        <v>1</v>
      </c>
      <c r="E837" s="15" t="s">
        <v>7</v>
      </c>
      <c r="F837" s="15" t="s">
        <v>406</v>
      </c>
      <c r="G837" s="15" t="s">
        <v>407</v>
      </c>
      <c r="H837" s="56">
        <v>0.81936463884979494</v>
      </c>
    </row>
    <row r="838" spans="2:8" x14ac:dyDescent="0.3">
      <c r="B838" s="16" t="s">
        <v>306</v>
      </c>
      <c r="C838" s="16" t="s">
        <v>243</v>
      </c>
      <c r="D838" s="15">
        <v>4</v>
      </c>
      <c r="E838" s="15" t="s">
        <v>11</v>
      </c>
      <c r="F838" s="15" t="s">
        <v>408</v>
      </c>
      <c r="G838" s="15" t="s">
        <v>409</v>
      </c>
      <c r="H838" s="56">
        <v>777.02514738796469</v>
      </c>
    </row>
    <row r="839" spans="2:8" x14ac:dyDescent="0.3">
      <c r="B839" s="16" t="s">
        <v>306</v>
      </c>
      <c r="C839" s="16" t="s">
        <v>243</v>
      </c>
      <c r="D839" s="15">
        <v>10</v>
      </c>
      <c r="E839" s="15" t="s">
        <v>15</v>
      </c>
      <c r="F839" s="15" t="s">
        <v>408</v>
      </c>
      <c r="G839" s="15" t="s">
        <v>410</v>
      </c>
      <c r="H839" s="56">
        <v>1089.8703987247281</v>
      </c>
    </row>
    <row r="840" spans="2:8" x14ac:dyDescent="0.3">
      <c r="B840" s="16" t="s">
        <v>306</v>
      </c>
      <c r="C840" s="16" t="s">
        <v>243</v>
      </c>
      <c r="D840" s="15">
        <v>17</v>
      </c>
      <c r="E840" s="15" t="s">
        <v>19</v>
      </c>
      <c r="F840" s="15" t="s">
        <v>408</v>
      </c>
      <c r="G840" s="15" t="s">
        <v>411</v>
      </c>
      <c r="H840" s="56">
        <v>1280.9823090331361</v>
      </c>
    </row>
    <row r="841" spans="2:8" x14ac:dyDescent="0.3">
      <c r="B841" s="16" t="s">
        <v>306</v>
      </c>
      <c r="C841" s="16" t="s">
        <v>243</v>
      </c>
      <c r="D841" s="15">
        <v>20</v>
      </c>
      <c r="E841" s="15" t="s">
        <v>23</v>
      </c>
      <c r="F841" s="15" t="s">
        <v>408</v>
      </c>
      <c r="G841" s="15" t="s">
        <v>412</v>
      </c>
      <c r="H841" s="56">
        <v>982.30699473436516</v>
      </c>
    </row>
    <row r="842" spans="2:8" x14ac:dyDescent="0.3">
      <c r="B842" s="16" t="s">
        <v>306</v>
      </c>
      <c r="C842" s="16" t="s">
        <v>243</v>
      </c>
      <c r="D842" s="15">
        <v>22</v>
      </c>
      <c r="E842" s="15" t="s">
        <v>27</v>
      </c>
      <c r="F842" s="15" t="s">
        <v>408</v>
      </c>
      <c r="G842" s="15" t="s">
        <v>413</v>
      </c>
      <c r="H842" s="56">
        <v>1284.0235326213251</v>
      </c>
    </row>
    <row r="843" spans="2:8" x14ac:dyDescent="0.3">
      <c r="B843" s="16" t="s">
        <v>306</v>
      </c>
      <c r="C843" s="16" t="s">
        <v>243</v>
      </c>
      <c r="D843" s="19">
        <v>31</v>
      </c>
      <c r="E843" s="19" t="s">
        <v>31</v>
      </c>
      <c r="F843" s="19" t="s">
        <v>408</v>
      </c>
      <c r="G843" s="19" t="s">
        <v>414</v>
      </c>
      <c r="H843" s="57">
        <v>982.30699473436516</v>
      </c>
    </row>
    <row r="844" spans="2:8" x14ac:dyDescent="0.3">
      <c r="B844" s="16" t="s">
        <v>307</v>
      </c>
      <c r="C844" s="16" t="s">
        <v>282</v>
      </c>
      <c r="D844" s="15">
        <v>1</v>
      </c>
      <c r="E844" s="15" t="s">
        <v>7</v>
      </c>
      <c r="F844" s="15" t="s">
        <v>406</v>
      </c>
      <c r="G844" s="15" t="s">
        <v>407</v>
      </c>
      <c r="H844" s="56">
        <v>1.3431084718268906</v>
      </c>
    </row>
    <row r="845" spans="2:8" x14ac:dyDescent="0.3">
      <c r="B845" s="16" t="s">
        <v>307</v>
      </c>
      <c r="C845" s="16" t="s">
        <v>282</v>
      </c>
      <c r="D845" s="15">
        <v>4</v>
      </c>
      <c r="E845" s="15" t="s">
        <v>11</v>
      </c>
      <c r="F845" s="15" t="s">
        <v>408</v>
      </c>
      <c r="G845" s="15" t="s">
        <v>409</v>
      </c>
      <c r="H845" s="56">
        <v>1577.3243863076534</v>
      </c>
    </row>
    <row r="846" spans="2:8" x14ac:dyDescent="0.3">
      <c r="B846" s="16" t="s">
        <v>307</v>
      </c>
      <c r="C846" s="16" t="s">
        <v>282</v>
      </c>
      <c r="D846" s="15">
        <v>10</v>
      </c>
      <c r="E846" s="15" t="s">
        <v>15</v>
      </c>
      <c r="F846" s="15" t="s">
        <v>408</v>
      </c>
      <c r="G846" s="15" t="s">
        <v>410</v>
      </c>
      <c r="H846" s="56">
        <v>1577.3243863076534</v>
      </c>
    </row>
    <row r="847" spans="2:8" x14ac:dyDescent="0.3">
      <c r="B847" s="16" t="s">
        <v>307</v>
      </c>
      <c r="C847" s="16" t="s">
        <v>282</v>
      </c>
      <c r="D847" s="15">
        <v>17</v>
      </c>
      <c r="E847" s="15" t="s">
        <v>19</v>
      </c>
      <c r="F847" s="15" t="s">
        <v>408</v>
      </c>
      <c r="G847" s="15" t="s">
        <v>411</v>
      </c>
      <c r="H847" s="56">
        <v>1577.3243863076534</v>
      </c>
    </row>
    <row r="848" spans="2:8" x14ac:dyDescent="0.3">
      <c r="B848" s="16" t="s">
        <v>307</v>
      </c>
      <c r="C848" s="16" t="s">
        <v>282</v>
      </c>
      <c r="D848" s="15">
        <v>20</v>
      </c>
      <c r="E848" s="15" t="s">
        <v>23</v>
      </c>
      <c r="F848" s="15" t="s">
        <v>408</v>
      </c>
      <c r="G848" s="15" t="s">
        <v>412</v>
      </c>
      <c r="H848" s="56">
        <v>1577.3243863076534</v>
      </c>
    </row>
    <row r="849" spans="2:8" x14ac:dyDescent="0.3">
      <c r="B849" s="16" t="s">
        <v>307</v>
      </c>
      <c r="C849" s="16" t="s">
        <v>282</v>
      </c>
      <c r="D849" s="15">
        <v>22</v>
      </c>
      <c r="E849" s="15" t="s">
        <v>27</v>
      </c>
      <c r="F849" s="15" t="s">
        <v>408</v>
      </c>
      <c r="G849" s="15" t="s">
        <v>413</v>
      </c>
      <c r="H849" s="56">
        <v>1279.5941523103224</v>
      </c>
    </row>
    <row r="850" spans="2:8" x14ac:dyDescent="0.3">
      <c r="B850" s="16" t="s">
        <v>307</v>
      </c>
      <c r="C850" s="16" t="s">
        <v>282</v>
      </c>
      <c r="D850" s="19">
        <v>31</v>
      </c>
      <c r="E850" s="19" t="s">
        <v>31</v>
      </c>
      <c r="F850" s="19" t="s">
        <v>408</v>
      </c>
      <c r="G850" s="19" t="s">
        <v>414</v>
      </c>
      <c r="H850" s="57">
        <v>1577.3243863076534</v>
      </c>
    </row>
    <row r="851" spans="2:8" x14ac:dyDescent="0.3">
      <c r="B851" s="16" t="s">
        <v>307</v>
      </c>
      <c r="C851" s="16" t="s">
        <v>284</v>
      </c>
      <c r="D851" s="15">
        <v>1</v>
      </c>
      <c r="E851" s="15" t="s">
        <v>7</v>
      </c>
      <c r="F851" s="15" t="s">
        <v>406</v>
      </c>
      <c r="G851" s="15" t="s">
        <v>407</v>
      </c>
      <c r="H851" s="56">
        <v>1.3431084718268906</v>
      </c>
    </row>
    <row r="852" spans="2:8" x14ac:dyDescent="0.3">
      <c r="B852" s="16" t="s">
        <v>307</v>
      </c>
      <c r="C852" s="16" t="s">
        <v>284</v>
      </c>
      <c r="D852" s="15">
        <v>4</v>
      </c>
      <c r="E852" s="15" t="s">
        <v>11</v>
      </c>
      <c r="F852" s="15" t="s">
        <v>408</v>
      </c>
      <c r="G852" s="15" t="s">
        <v>409</v>
      </c>
      <c r="H852" s="56">
        <v>1914.0623885160962</v>
      </c>
    </row>
    <row r="853" spans="2:8" x14ac:dyDescent="0.3">
      <c r="B853" s="16" t="s">
        <v>307</v>
      </c>
      <c r="C853" s="16" t="s">
        <v>284</v>
      </c>
      <c r="D853" s="15">
        <v>10</v>
      </c>
      <c r="E853" s="15" t="s">
        <v>15</v>
      </c>
      <c r="F853" s="15" t="s">
        <v>408</v>
      </c>
      <c r="G853" s="15" t="s">
        <v>410</v>
      </c>
      <c r="H853" s="56">
        <v>1868.5183057397892</v>
      </c>
    </row>
    <row r="854" spans="2:8" x14ac:dyDescent="0.3">
      <c r="B854" s="16" t="s">
        <v>307</v>
      </c>
      <c r="C854" s="16" t="s">
        <v>284</v>
      </c>
      <c r="D854" s="15">
        <v>17</v>
      </c>
      <c r="E854" s="15" t="s">
        <v>19</v>
      </c>
      <c r="F854" s="15" t="s">
        <v>408</v>
      </c>
      <c r="G854" s="15" t="s">
        <v>411</v>
      </c>
      <c r="H854" s="56">
        <v>1975.8063365327446</v>
      </c>
    </row>
    <row r="855" spans="2:8" x14ac:dyDescent="0.3">
      <c r="B855" s="16" t="s">
        <v>307</v>
      </c>
      <c r="C855" s="16" t="s">
        <v>284</v>
      </c>
      <c r="D855" s="15">
        <v>20</v>
      </c>
      <c r="E855" s="15" t="s">
        <v>23</v>
      </c>
      <c r="F855" s="15" t="s">
        <v>408</v>
      </c>
      <c r="G855" s="15" t="s">
        <v>412</v>
      </c>
      <c r="H855" s="56">
        <v>1975.8063365327446</v>
      </c>
    </row>
    <row r="856" spans="2:8" x14ac:dyDescent="0.3">
      <c r="B856" s="16" t="s">
        <v>307</v>
      </c>
      <c r="C856" s="16" t="s">
        <v>284</v>
      </c>
      <c r="D856" s="15">
        <v>22</v>
      </c>
      <c r="E856" s="15" t="s">
        <v>27</v>
      </c>
      <c r="F856" s="15" t="s">
        <v>408</v>
      </c>
      <c r="G856" s="15" t="s">
        <v>413</v>
      </c>
      <c r="H856" s="56">
        <v>1279.5941523103224</v>
      </c>
    </row>
    <row r="857" spans="2:8" x14ac:dyDescent="0.3">
      <c r="B857" s="16" t="s">
        <v>307</v>
      </c>
      <c r="C857" s="16" t="s">
        <v>284</v>
      </c>
      <c r="D857" s="19">
        <v>31</v>
      </c>
      <c r="E857" s="19" t="s">
        <v>31</v>
      </c>
      <c r="F857" s="19" t="s">
        <v>408</v>
      </c>
      <c r="G857" s="19" t="s">
        <v>414</v>
      </c>
      <c r="H857" s="57">
        <v>2006.6783105410686</v>
      </c>
    </row>
    <row r="858" spans="2:8" x14ac:dyDescent="0.3">
      <c r="B858" s="16" t="s">
        <v>307</v>
      </c>
      <c r="C858" s="16" t="s">
        <v>201</v>
      </c>
      <c r="D858" s="15">
        <v>1</v>
      </c>
      <c r="E858" s="15" t="s">
        <v>7</v>
      </c>
      <c r="F858" s="15" t="s">
        <v>406</v>
      </c>
      <c r="G858" s="15" t="s">
        <v>407</v>
      </c>
      <c r="H858" s="56">
        <v>1.3431084718268906</v>
      </c>
    </row>
    <row r="859" spans="2:8" x14ac:dyDescent="0.3">
      <c r="B859" s="16" t="s">
        <v>307</v>
      </c>
      <c r="C859" s="16" t="s">
        <v>201</v>
      </c>
      <c r="D859" s="15">
        <v>4</v>
      </c>
      <c r="E859" s="15" t="s">
        <v>11</v>
      </c>
      <c r="F859" s="15" t="s">
        <v>408</v>
      </c>
      <c r="G859" s="15" t="s">
        <v>409</v>
      </c>
      <c r="H859" s="56">
        <v>1852.3184404994477</v>
      </c>
    </row>
    <row r="860" spans="2:8" x14ac:dyDescent="0.3">
      <c r="B860" s="16" t="s">
        <v>307</v>
      </c>
      <c r="C860" s="16" t="s">
        <v>201</v>
      </c>
      <c r="D860" s="15">
        <v>10</v>
      </c>
      <c r="E860" s="15" t="s">
        <v>15</v>
      </c>
      <c r="F860" s="15" t="s">
        <v>408</v>
      </c>
      <c r="G860" s="15" t="s">
        <v>410</v>
      </c>
      <c r="H860" s="56">
        <v>1868.5183057397892</v>
      </c>
    </row>
    <row r="861" spans="2:8" x14ac:dyDescent="0.3">
      <c r="B861" s="16" t="s">
        <v>307</v>
      </c>
      <c r="C861" s="16" t="s">
        <v>201</v>
      </c>
      <c r="D861" s="15">
        <v>17</v>
      </c>
      <c r="E861" s="15" t="s">
        <v>19</v>
      </c>
      <c r="F861" s="15" t="s">
        <v>408</v>
      </c>
      <c r="G861" s="15" t="s">
        <v>411</v>
      </c>
      <c r="H861" s="56">
        <v>1479.1943522322586</v>
      </c>
    </row>
    <row r="862" spans="2:8" x14ac:dyDescent="0.3">
      <c r="B862" s="16" t="s">
        <v>307</v>
      </c>
      <c r="C862" s="16" t="s">
        <v>201</v>
      </c>
      <c r="D862" s="15">
        <v>20</v>
      </c>
      <c r="E862" s="15" t="s">
        <v>23</v>
      </c>
      <c r="F862" s="15" t="s">
        <v>408</v>
      </c>
      <c r="G862" s="15" t="s">
        <v>412</v>
      </c>
      <c r="H862" s="56">
        <v>1279.5941523103224</v>
      </c>
    </row>
    <row r="863" spans="2:8" x14ac:dyDescent="0.3">
      <c r="B863" s="16" t="s">
        <v>307</v>
      </c>
      <c r="C863" s="16" t="s">
        <v>201</v>
      </c>
      <c r="D863" s="15">
        <v>22</v>
      </c>
      <c r="E863" s="15" t="s">
        <v>27</v>
      </c>
      <c r="F863" s="15" t="s">
        <v>408</v>
      </c>
      <c r="G863" s="15" t="s">
        <v>413</v>
      </c>
      <c r="H863" s="56">
        <v>1279.5941523103224</v>
      </c>
    </row>
    <row r="864" spans="2:8" x14ac:dyDescent="0.3">
      <c r="B864" s="16" t="s">
        <v>307</v>
      </c>
      <c r="C864" s="16" t="s">
        <v>201</v>
      </c>
      <c r="D864" s="19">
        <v>31</v>
      </c>
      <c r="E864" s="19" t="s">
        <v>31</v>
      </c>
      <c r="F864" s="19" t="s">
        <v>408</v>
      </c>
      <c r="G864" s="19" t="s">
        <v>414</v>
      </c>
      <c r="H864" s="57">
        <v>2037.5502845493932</v>
      </c>
    </row>
    <row r="865" spans="2:8" x14ac:dyDescent="0.3">
      <c r="B865" s="16" t="s">
        <v>307</v>
      </c>
      <c r="C865" s="16" t="s">
        <v>203</v>
      </c>
      <c r="D865" s="15">
        <v>1</v>
      </c>
      <c r="E865" s="15" t="s">
        <v>7</v>
      </c>
      <c r="F865" s="15" t="s">
        <v>406</v>
      </c>
      <c r="G865" s="15" t="s">
        <v>407</v>
      </c>
      <c r="H865" s="56">
        <v>1.3431084718268906</v>
      </c>
    </row>
    <row r="866" spans="2:8" x14ac:dyDescent="0.3">
      <c r="B866" s="16" t="s">
        <v>307</v>
      </c>
      <c r="C866" s="16" t="s">
        <v>203</v>
      </c>
      <c r="D866" s="15">
        <v>4</v>
      </c>
      <c r="E866" s="15" t="s">
        <v>11</v>
      </c>
      <c r="F866" s="15" t="s">
        <v>408</v>
      </c>
      <c r="G866" s="15" t="s">
        <v>409</v>
      </c>
      <c r="H866" s="56">
        <v>1919.769812282341</v>
      </c>
    </row>
    <row r="867" spans="2:8" x14ac:dyDescent="0.3">
      <c r="B867" s="16" t="s">
        <v>307</v>
      </c>
      <c r="C867" s="16" t="s">
        <v>203</v>
      </c>
      <c r="D867" s="15">
        <v>10</v>
      </c>
      <c r="E867" s="15" t="s">
        <v>15</v>
      </c>
      <c r="F867" s="15" t="s">
        <v>408</v>
      </c>
      <c r="G867" s="15" t="s">
        <v>410</v>
      </c>
      <c r="H867" s="56">
        <v>1919.769812282341</v>
      </c>
    </row>
    <row r="868" spans="2:8" x14ac:dyDescent="0.3">
      <c r="B868" s="16" t="s">
        <v>307</v>
      </c>
      <c r="C868" s="16" t="s">
        <v>203</v>
      </c>
      <c r="D868" s="15">
        <v>17</v>
      </c>
      <c r="E868" s="15" t="s">
        <v>19</v>
      </c>
      <c r="F868" s="15" t="s">
        <v>408</v>
      </c>
      <c r="G868" s="15" t="s">
        <v>411</v>
      </c>
      <c r="H868" s="56">
        <v>1919.769812282341</v>
      </c>
    </row>
    <row r="869" spans="2:8" x14ac:dyDescent="0.3">
      <c r="B869" s="16" t="s">
        <v>307</v>
      </c>
      <c r="C869" s="16" t="s">
        <v>203</v>
      </c>
      <c r="D869" s="15">
        <v>20</v>
      </c>
      <c r="E869" s="15" t="s">
        <v>23</v>
      </c>
      <c r="F869" s="15" t="s">
        <v>408</v>
      </c>
      <c r="G869" s="15" t="s">
        <v>412</v>
      </c>
      <c r="H869" s="56">
        <v>1919.769812282341</v>
      </c>
    </row>
    <row r="870" spans="2:8" x14ac:dyDescent="0.3">
      <c r="B870" s="16" t="s">
        <v>307</v>
      </c>
      <c r="C870" s="16" t="s">
        <v>203</v>
      </c>
      <c r="D870" s="15">
        <v>22</v>
      </c>
      <c r="E870" s="15" t="s">
        <v>27</v>
      </c>
      <c r="F870" s="15" t="s">
        <v>408</v>
      </c>
      <c r="G870" s="15" t="s">
        <v>413</v>
      </c>
      <c r="H870" s="56">
        <v>1279.5941523103224</v>
      </c>
    </row>
    <row r="871" spans="2:8" x14ac:dyDescent="0.3">
      <c r="B871" s="16" t="s">
        <v>307</v>
      </c>
      <c r="C871" s="16" t="s">
        <v>203</v>
      </c>
      <c r="D871" s="19">
        <v>31</v>
      </c>
      <c r="E871" s="19" t="s">
        <v>31</v>
      </c>
      <c r="F871" s="19" t="s">
        <v>408</v>
      </c>
      <c r="G871" s="19" t="s">
        <v>414</v>
      </c>
      <c r="H871" s="57">
        <v>1919.769812282341</v>
      </c>
    </row>
    <row r="872" spans="2:8" x14ac:dyDescent="0.3">
      <c r="B872" s="16" t="s">
        <v>307</v>
      </c>
      <c r="C872" s="16" t="s">
        <v>208</v>
      </c>
      <c r="D872" s="15">
        <v>1</v>
      </c>
      <c r="E872" s="15" t="s">
        <v>7</v>
      </c>
      <c r="F872" s="15" t="s">
        <v>406</v>
      </c>
      <c r="G872" s="15" t="s">
        <v>407</v>
      </c>
      <c r="H872" s="56">
        <v>1.3431084718268906</v>
      </c>
    </row>
    <row r="873" spans="2:8" x14ac:dyDescent="0.3">
      <c r="B873" s="16" t="s">
        <v>307</v>
      </c>
      <c r="C873" s="16" t="s">
        <v>208</v>
      </c>
      <c r="D873" s="15">
        <v>4</v>
      </c>
      <c r="E873" s="15" t="s">
        <v>11</v>
      </c>
      <c r="F873" s="15" t="s">
        <v>408</v>
      </c>
      <c r="G873" s="15" t="s">
        <v>409</v>
      </c>
      <c r="H873" s="56">
        <v>2594.2835301112723</v>
      </c>
    </row>
    <row r="874" spans="2:8" x14ac:dyDescent="0.3">
      <c r="B874" s="16" t="s">
        <v>307</v>
      </c>
      <c r="C874" s="16" t="s">
        <v>208</v>
      </c>
      <c r="D874" s="15">
        <v>10</v>
      </c>
      <c r="E874" s="15" t="s">
        <v>15</v>
      </c>
      <c r="F874" s="15" t="s">
        <v>408</v>
      </c>
      <c r="G874" s="15" t="s">
        <v>410</v>
      </c>
      <c r="H874" s="56">
        <v>2594.2835301112723</v>
      </c>
    </row>
    <row r="875" spans="2:8" x14ac:dyDescent="0.3">
      <c r="B875" s="16" t="s">
        <v>307</v>
      </c>
      <c r="C875" s="16" t="s">
        <v>208</v>
      </c>
      <c r="D875" s="15">
        <v>17</v>
      </c>
      <c r="E875" s="15" t="s">
        <v>19</v>
      </c>
      <c r="F875" s="15" t="s">
        <v>408</v>
      </c>
      <c r="G875" s="15" t="s">
        <v>411</v>
      </c>
      <c r="H875" s="56">
        <v>2594.2835301112723</v>
      </c>
    </row>
    <row r="876" spans="2:8" x14ac:dyDescent="0.3">
      <c r="B876" s="16" t="s">
        <v>307</v>
      </c>
      <c r="C876" s="16" t="s">
        <v>208</v>
      </c>
      <c r="D876" s="15">
        <v>20</v>
      </c>
      <c r="E876" s="15" t="s">
        <v>23</v>
      </c>
      <c r="F876" s="15" t="s">
        <v>408</v>
      </c>
      <c r="G876" s="15" t="s">
        <v>412</v>
      </c>
      <c r="H876" s="56">
        <v>2594.2835301112723</v>
      </c>
    </row>
    <row r="877" spans="2:8" x14ac:dyDescent="0.3">
      <c r="B877" s="16" t="s">
        <v>307</v>
      </c>
      <c r="C877" s="16" t="s">
        <v>208</v>
      </c>
      <c r="D877" s="15">
        <v>22</v>
      </c>
      <c r="E877" s="15" t="s">
        <v>27</v>
      </c>
      <c r="F877" s="15" t="s">
        <v>408</v>
      </c>
      <c r="G877" s="15" t="s">
        <v>413</v>
      </c>
      <c r="H877" s="56">
        <v>1279.5941523103224</v>
      </c>
    </row>
    <row r="878" spans="2:8" x14ac:dyDescent="0.3">
      <c r="B878" s="16" t="s">
        <v>307</v>
      </c>
      <c r="C878" s="16" t="s">
        <v>208</v>
      </c>
      <c r="D878" s="19">
        <v>31</v>
      </c>
      <c r="E878" s="19" t="s">
        <v>31</v>
      </c>
      <c r="F878" s="19" t="s">
        <v>408</v>
      </c>
      <c r="G878" s="19" t="s">
        <v>414</v>
      </c>
      <c r="H878" s="57">
        <v>2594.2835301112723</v>
      </c>
    </row>
    <row r="879" spans="2:8" x14ac:dyDescent="0.3">
      <c r="B879" s="16" t="s">
        <v>307</v>
      </c>
      <c r="C879" s="16" t="s">
        <v>283</v>
      </c>
      <c r="D879" s="15">
        <v>1</v>
      </c>
      <c r="E879" s="15" t="s">
        <v>7</v>
      </c>
      <c r="F879" s="15" t="s">
        <v>406</v>
      </c>
      <c r="G879" s="15" t="s">
        <v>407</v>
      </c>
      <c r="H879" s="56">
        <v>1.3431084718268906</v>
      </c>
    </row>
    <row r="880" spans="2:8" x14ac:dyDescent="0.3">
      <c r="B880" s="16" t="s">
        <v>307</v>
      </c>
      <c r="C880" s="16" t="s">
        <v>283</v>
      </c>
      <c r="D880" s="15">
        <v>4</v>
      </c>
      <c r="E880" s="15" t="s">
        <v>11</v>
      </c>
      <c r="F880" s="15" t="s">
        <v>408</v>
      </c>
      <c r="G880" s="15" t="s">
        <v>409</v>
      </c>
      <c r="H880" s="56">
        <v>1919.769812282341</v>
      </c>
    </row>
    <row r="881" spans="2:8" x14ac:dyDescent="0.3">
      <c r="B881" s="16" t="s">
        <v>307</v>
      </c>
      <c r="C881" s="16" t="s">
        <v>283</v>
      </c>
      <c r="D881" s="15">
        <v>10</v>
      </c>
      <c r="E881" s="15" t="s">
        <v>15</v>
      </c>
      <c r="F881" s="15" t="s">
        <v>408</v>
      </c>
      <c r="G881" s="15" t="s">
        <v>410</v>
      </c>
      <c r="H881" s="56">
        <v>1919.769812282341</v>
      </c>
    </row>
    <row r="882" spans="2:8" x14ac:dyDescent="0.3">
      <c r="B882" s="16" t="s">
        <v>307</v>
      </c>
      <c r="C882" s="16" t="s">
        <v>283</v>
      </c>
      <c r="D882" s="15">
        <v>17</v>
      </c>
      <c r="E882" s="15" t="s">
        <v>19</v>
      </c>
      <c r="F882" s="15" t="s">
        <v>408</v>
      </c>
      <c r="G882" s="15" t="s">
        <v>411</v>
      </c>
      <c r="H882" s="56">
        <v>1919.769812282341</v>
      </c>
    </row>
    <row r="883" spans="2:8" x14ac:dyDescent="0.3">
      <c r="B883" s="16" t="s">
        <v>307</v>
      </c>
      <c r="C883" s="16" t="s">
        <v>283</v>
      </c>
      <c r="D883" s="15">
        <v>20</v>
      </c>
      <c r="E883" s="15" t="s">
        <v>23</v>
      </c>
      <c r="F883" s="15" t="s">
        <v>408</v>
      </c>
      <c r="G883" s="15" t="s">
        <v>412</v>
      </c>
      <c r="H883" s="56">
        <v>1919.769812282341</v>
      </c>
    </row>
    <row r="884" spans="2:8" x14ac:dyDescent="0.3">
      <c r="B884" s="16" t="s">
        <v>307</v>
      </c>
      <c r="C884" s="16" t="s">
        <v>283</v>
      </c>
      <c r="D884" s="15">
        <v>22</v>
      </c>
      <c r="E884" s="15" t="s">
        <v>27</v>
      </c>
      <c r="F884" s="15" t="s">
        <v>408</v>
      </c>
      <c r="G884" s="15" t="s">
        <v>413</v>
      </c>
      <c r="H884" s="56">
        <v>1279.5941523103224</v>
      </c>
    </row>
    <row r="885" spans="2:8" x14ac:dyDescent="0.3">
      <c r="B885" s="16" t="s">
        <v>307</v>
      </c>
      <c r="C885" s="16" t="s">
        <v>283</v>
      </c>
      <c r="D885" s="19">
        <v>31</v>
      </c>
      <c r="E885" s="19" t="s">
        <v>31</v>
      </c>
      <c r="F885" s="19" t="s">
        <v>408</v>
      </c>
      <c r="G885" s="19" t="s">
        <v>414</v>
      </c>
      <c r="H885" s="57">
        <v>1919.769812282341</v>
      </c>
    </row>
    <row r="886" spans="2:8" x14ac:dyDescent="0.3">
      <c r="B886" s="16" t="s">
        <v>841</v>
      </c>
      <c r="C886" s="16" t="s">
        <v>217</v>
      </c>
      <c r="D886" s="15">
        <v>1</v>
      </c>
      <c r="E886" s="15" t="s">
        <v>7</v>
      </c>
      <c r="F886" s="15" t="s">
        <v>406</v>
      </c>
      <c r="G886" s="15" t="s">
        <v>407</v>
      </c>
      <c r="H886" s="56">
        <v>0.81936463884979494</v>
      </c>
    </row>
    <row r="887" spans="2:8" x14ac:dyDescent="0.3">
      <c r="B887" s="16" t="s">
        <v>841</v>
      </c>
      <c r="C887" s="16" t="s">
        <v>217</v>
      </c>
      <c r="D887" s="15">
        <v>4</v>
      </c>
      <c r="E887" s="15" t="s">
        <v>11</v>
      </c>
      <c r="F887" s="15" t="s">
        <v>408</v>
      </c>
      <c r="G887" s="15" t="s">
        <v>409</v>
      </c>
      <c r="H887" s="56">
        <v>828.34883725006489</v>
      </c>
    </row>
    <row r="888" spans="2:8" x14ac:dyDescent="0.3">
      <c r="B888" s="16" t="s">
        <v>841</v>
      </c>
      <c r="C888" s="16" t="s">
        <v>217</v>
      </c>
      <c r="D888" s="15">
        <v>10</v>
      </c>
      <c r="E888" s="15" t="s">
        <v>15</v>
      </c>
      <c r="F888" s="15" t="s">
        <v>408</v>
      </c>
      <c r="G888" s="15" t="s">
        <v>410</v>
      </c>
      <c r="H888" s="56">
        <v>1450.7938206693991</v>
      </c>
    </row>
    <row r="889" spans="2:8" x14ac:dyDescent="0.3">
      <c r="B889" s="16" t="s">
        <v>841</v>
      </c>
      <c r="C889" s="16" t="s">
        <v>217</v>
      </c>
      <c r="D889" s="15">
        <v>17</v>
      </c>
      <c r="E889" s="15" t="s">
        <v>19</v>
      </c>
      <c r="F889" s="15" t="s">
        <v>408</v>
      </c>
      <c r="G889" s="15" t="s">
        <v>411</v>
      </c>
      <c r="H889" s="56">
        <v>828.34883725006489</v>
      </c>
    </row>
    <row r="890" spans="2:8" x14ac:dyDescent="0.3">
      <c r="B890" s="16" t="s">
        <v>841</v>
      </c>
      <c r="C890" s="16" t="s">
        <v>217</v>
      </c>
      <c r="D890" s="15">
        <v>20</v>
      </c>
      <c r="E890" s="15" t="s">
        <v>23</v>
      </c>
      <c r="F890" s="15" t="s">
        <v>408</v>
      </c>
      <c r="G890" s="15" t="s">
        <v>412</v>
      </c>
      <c r="H890" s="56">
        <v>930.30083657313332</v>
      </c>
    </row>
    <row r="891" spans="2:8" x14ac:dyDescent="0.3">
      <c r="B891" s="16" t="s">
        <v>841</v>
      </c>
      <c r="C891" s="16" t="s">
        <v>217</v>
      </c>
      <c r="D891" s="15">
        <v>22</v>
      </c>
      <c r="E891" s="15" t="s">
        <v>27</v>
      </c>
      <c r="F891" s="15" t="s">
        <v>408</v>
      </c>
      <c r="G891" s="15" t="s">
        <v>413</v>
      </c>
      <c r="H891" s="56">
        <v>828.34883725006489</v>
      </c>
    </row>
    <row r="892" spans="2:8" x14ac:dyDescent="0.3">
      <c r="B892" s="16" t="s">
        <v>841</v>
      </c>
      <c r="C892" s="16" t="s">
        <v>217</v>
      </c>
      <c r="D892" s="19">
        <v>31</v>
      </c>
      <c r="E892" s="19" t="s">
        <v>31</v>
      </c>
      <c r="F892" s="19" t="s">
        <v>408</v>
      </c>
      <c r="G892" s="19" t="s">
        <v>414</v>
      </c>
      <c r="H892" s="57">
        <v>1005.8521595179357</v>
      </c>
    </row>
    <row r="893" spans="2:8" x14ac:dyDescent="0.3">
      <c r="B893" s="16" t="s">
        <v>841</v>
      </c>
      <c r="C893" s="16" t="s">
        <v>201</v>
      </c>
      <c r="D893" s="15">
        <v>1</v>
      </c>
      <c r="E893" s="15" t="s">
        <v>7</v>
      </c>
      <c r="F893" s="15" t="s">
        <v>406</v>
      </c>
      <c r="G893" s="15" t="s">
        <v>407</v>
      </c>
      <c r="H893" s="56">
        <v>0.81936463884979494</v>
      </c>
    </row>
    <row r="894" spans="2:8" x14ac:dyDescent="0.3">
      <c r="B894" s="16" t="s">
        <v>841</v>
      </c>
      <c r="C894" s="16" t="s">
        <v>201</v>
      </c>
      <c r="D894" s="15">
        <v>4</v>
      </c>
      <c r="E894" s="15" t="s">
        <v>11</v>
      </c>
      <c r="F894" s="15" t="s">
        <v>408</v>
      </c>
      <c r="G894" s="15" t="s">
        <v>409</v>
      </c>
      <c r="H894" s="56">
        <v>1204.0069863246413</v>
      </c>
    </row>
    <row r="895" spans="2:8" x14ac:dyDescent="0.3">
      <c r="B895" s="16" t="s">
        <v>841</v>
      </c>
      <c r="C895" s="16" t="s">
        <v>201</v>
      </c>
      <c r="D895" s="15">
        <v>10</v>
      </c>
      <c r="E895" s="15" t="s">
        <v>15</v>
      </c>
      <c r="F895" s="15" t="s">
        <v>408</v>
      </c>
      <c r="G895" s="15" t="s">
        <v>410</v>
      </c>
      <c r="H895" s="56">
        <v>1450.7938206693991</v>
      </c>
    </row>
    <row r="896" spans="2:8" x14ac:dyDescent="0.3">
      <c r="B896" s="16" t="s">
        <v>841</v>
      </c>
      <c r="C896" s="16" t="s">
        <v>201</v>
      </c>
      <c r="D896" s="15">
        <v>17</v>
      </c>
      <c r="E896" s="15" t="s">
        <v>19</v>
      </c>
      <c r="F896" s="15" t="s">
        <v>408</v>
      </c>
      <c r="G896" s="15" t="s">
        <v>411</v>
      </c>
      <c r="H896" s="56">
        <v>1204.0069863246413</v>
      </c>
    </row>
    <row r="897" spans="2:8" x14ac:dyDescent="0.3">
      <c r="B897" s="16" t="s">
        <v>841</v>
      </c>
      <c r="C897" s="16" t="s">
        <v>201</v>
      </c>
      <c r="D897" s="15">
        <v>20</v>
      </c>
      <c r="E897" s="15" t="s">
        <v>23</v>
      </c>
      <c r="F897" s="15" t="s">
        <v>408</v>
      </c>
      <c r="G897" s="15" t="s">
        <v>412</v>
      </c>
      <c r="H897" s="56">
        <v>930.30083657313332</v>
      </c>
    </row>
    <row r="898" spans="2:8" x14ac:dyDescent="0.3">
      <c r="B898" s="16" t="s">
        <v>841</v>
      </c>
      <c r="C898" s="16" t="s">
        <v>201</v>
      </c>
      <c r="D898" s="15">
        <v>22</v>
      </c>
      <c r="E898" s="15" t="s">
        <v>27</v>
      </c>
      <c r="F898" s="15" t="s">
        <v>408</v>
      </c>
      <c r="G898" s="15" t="s">
        <v>413</v>
      </c>
      <c r="H898" s="56">
        <v>828.34883725006489</v>
      </c>
    </row>
    <row r="899" spans="2:8" x14ac:dyDescent="0.3">
      <c r="B899" s="16" t="s">
        <v>841</v>
      </c>
      <c r="C899" s="16" t="s">
        <v>201</v>
      </c>
      <c r="D899" s="19">
        <v>31</v>
      </c>
      <c r="E899" s="19" t="s">
        <v>31</v>
      </c>
      <c r="F899" s="19" t="s">
        <v>408</v>
      </c>
      <c r="G899" s="19" t="s">
        <v>414</v>
      </c>
      <c r="H899" s="57">
        <v>1005.8521595179357</v>
      </c>
    </row>
    <row r="900" spans="2:8" x14ac:dyDescent="0.3">
      <c r="B900" s="16" t="s">
        <v>841</v>
      </c>
      <c r="C900" s="16" t="s">
        <v>202</v>
      </c>
      <c r="D900" s="15">
        <v>1</v>
      </c>
      <c r="E900" s="15" t="s">
        <v>7</v>
      </c>
      <c r="F900" s="15" t="s">
        <v>406</v>
      </c>
      <c r="G900" s="15" t="s">
        <v>407</v>
      </c>
      <c r="H900" s="56">
        <v>0.81936463884979494</v>
      </c>
    </row>
    <row r="901" spans="2:8" x14ac:dyDescent="0.3">
      <c r="B901" s="16" t="s">
        <v>841</v>
      </c>
      <c r="C901" s="16" t="s">
        <v>202</v>
      </c>
      <c r="D901" s="15">
        <v>4</v>
      </c>
      <c r="E901" s="15" t="s">
        <v>11</v>
      </c>
      <c r="F901" s="15" t="s">
        <v>408</v>
      </c>
      <c r="G901" s="15" t="s">
        <v>409</v>
      </c>
      <c r="H901" s="56">
        <v>828.34883725006489</v>
      </c>
    </row>
    <row r="902" spans="2:8" x14ac:dyDescent="0.3">
      <c r="B902" s="16" t="s">
        <v>841</v>
      </c>
      <c r="C902" s="16" t="s">
        <v>202</v>
      </c>
      <c r="D902" s="15">
        <v>10</v>
      </c>
      <c r="E902" s="15" t="s">
        <v>15</v>
      </c>
      <c r="F902" s="15" t="s">
        <v>408</v>
      </c>
      <c r="G902" s="15" t="s">
        <v>410</v>
      </c>
      <c r="H902" s="56">
        <v>1450.7938206693991</v>
      </c>
    </row>
    <row r="903" spans="2:8" x14ac:dyDescent="0.3">
      <c r="B903" s="16" t="s">
        <v>841</v>
      </c>
      <c r="C903" s="16" t="s">
        <v>202</v>
      </c>
      <c r="D903" s="15">
        <v>17</v>
      </c>
      <c r="E903" s="15" t="s">
        <v>19</v>
      </c>
      <c r="F903" s="15" t="s">
        <v>408</v>
      </c>
      <c r="G903" s="15" t="s">
        <v>411</v>
      </c>
      <c r="H903" s="56">
        <v>828.34883725006489</v>
      </c>
    </row>
    <row r="904" spans="2:8" x14ac:dyDescent="0.3">
      <c r="B904" s="16" t="s">
        <v>841</v>
      </c>
      <c r="C904" s="16" t="s">
        <v>202</v>
      </c>
      <c r="D904" s="15">
        <v>20</v>
      </c>
      <c r="E904" s="15" t="s">
        <v>23</v>
      </c>
      <c r="F904" s="15" t="s">
        <v>408</v>
      </c>
      <c r="G904" s="15" t="s">
        <v>412</v>
      </c>
      <c r="H904" s="56">
        <v>930.30083657313332</v>
      </c>
    </row>
    <row r="905" spans="2:8" x14ac:dyDescent="0.3">
      <c r="B905" s="16" t="s">
        <v>841</v>
      </c>
      <c r="C905" s="16" t="s">
        <v>202</v>
      </c>
      <c r="D905" s="15">
        <v>22</v>
      </c>
      <c r="E905" s="15" t="s">
        <v>27</v>
      </c>
      <c r="F905" s="15" t="s">
        <v>408</v>
      </c>
      <c r="G905" s="15" t="s">
        <v>413</v>
      </c>
      <c r="H905" s="56">
        <v>828.34883725006489</v>
      </c>
    </row>
    <row r="906" spans="2:8" x14ac:dyDescent="0.3">
      <c r="B906" s="16" t="s">
        <v>841</v>
      </c>
      <c r="C906" s="16" t="s">
        <v>202</v>
      </c>
      <c r="D906" s="19">
        <v>31</v>
      </c>
      <c r="E906" s="19" t="s">
        <v>31</v>
      </c>
      <c r="F906" s="19" t="s">
        <v>408</v>
      </c>
      <c r="G906" s="19" t="s">
        <v>414</v>
      </c>
      <c r="H906" s="57">
        <v>1005.8521595179357</v>
      </c>
    </row>
    <row r="907" spans="2:8" x14ac:dyDescent="0.3">
      <c r="B907" s="16" t="s">
        <v>841</v>
      </c>
      <c r="C907" s="16" t="s">
        <v>203</v>
      </c>
      <c r="D907" s="15">
        <v>1</v>
      </c>
      <c r="E907" s="15" t="s">
        <v>7</v>
      </c>
      <c r="F907" s="15" t="s">
        <v>406</v>
      </c>
      <c r="G907" s="15" t="s">
        <v>407</v>
      </c>
      <c r="H907" s="56">
        <v>0.81936463884979494</v>
      </c>
    </row>
    <row r="908" spans="2:8" x14ac:dyDescent="0.3">
      <c r="B908" s="16" t="s">
        <v>841</v>
      </c>
      <c r="C908" s="16" t="s">
        <v>203</v>
      </c>
      <c r="D908" s="15">
        <v>4</v>
      </c>
      <c r="E908" s="15" t="s">
        <v>11</v>
      </c>
      <c r="F908" s="15" t="s">
        <v>408</v>
      </c>
      <c r="G908" s="15" t="s">
        <v>409</v>
      </c>
      <c r="H908" s="56">
        <v>828.34883725006489</v>
      </c>
    </row>
    <row r="909" spans="2:8" x14ac:dyDescent="0.3">
      <c r="B909" s="16" t="s">
        <v>841</v>
      </c>
      <c r="C909" s="16" t="s">
        <v>203</v>
      </c>
      <c r="D909" s="15">
        <v>10</v>
      </c>
      <c r="E909" s="15" t="s">
        <v>15</v>
      </c>
      <c r="F909" s="15" t="s">
        <v>408</v>
      </c>
      <c r="G909" s="15" t="s">
        <v>410</v>
      </c>
      <c r="H909" s="56">
        <v>1450.7938206693991</v>
      </c>
    </row>
    <row r="910" spans="2:8" x14ac:dyDescent="0.3">
      <c r="B910" s="16" t="s">
        <v>841</v>
      </c>
      <c r="C910" s="16" t="s">
        <v>203</v>
      </c>
      <c r="D910" s="15">
        <v>17</v>
      </c>
      <c r="E910" s="15" t="s">
        <v>19</v>
      </c>
      <c r="F910" s="15" t="s">
        <v>408</v>
      </c>
      <c r="G910" s="15" t="s">
        <v>411</v>
      </c>
      <c r="H910" s="56">
        <v>828.34883725006489</v>
      </c>
    </row>
    <row r="911" spans="2:8" x14ac:dyDescent="0.3">
      <c r="B911" s="16" t="s">
        <v>841</v>
      </c>
      <c r="C911" s="16" t="s">
        <v>203</v>
      </c>
      <c r="D911" s="15">
        <v>20</v>
      </c>
      <c r="E911" s="15" t="s">
        <v>23</v>
      </c>
      <c r="F911" s="15" t="s">
        <v>408</v>
      </c>
      <c r="G911" s="15" t="s">
        <v>412</v>
      </c>
      <c r="H911" s="56">
        <v>930.30083657313332</v>
      </c>
    </row>
    <row r="912" spans="2:8" x14ac:dyDescent="0.3">
      <c r="B912" s="16" t="s">
        <v>841</v>
      </c>
      <c r="C912" s="16" t="s">
        <v>203</v>
      </c>
      <c r="D912" s="15">
        <v>22</v>
      </c>
      <c r="E912" s="15" t="s">
        <v>27</v>
      </c>
      <c r="F912" s="15" t="s">
        <v>408</v>
      </c>
      <c r="G912" s="15" t="s">
        <v>413</v>
      </c>
      <c r="H912" s="56">
        <v>828.34883725006489</v>
      </c>
    </row>
    <row r="913" spans="2:8" x14ac:dyDescent="0.3">
      <c r="B913" s="16" t="s">
        <v>841</v>
      </c>
      <c r="C913" s="16" t="s">
        <v>203</v>
      </c>
      <c r="D913" s="19">
        <v>31</v>
      </c>
      <c r="E913" s="19" t="s">
        <v>31</v>
      </c>
      <c r="F913" s="19" t="s">
        <v>408</v>
      </c>
      <c r="G913" s="19" t="s">
        <v>414</v>
      </c>
      <c r="H913" s="57">
        <v>1005.8521595179357</v>
      </c>
    </row>
    <row r="914" spans="2:8" x14ac:dyDescent="0.3">
      <c r="B914" s="16" t="s">
        <v>841</v>
      </c>
      <c r="C914" s="16" t="s">
        <v>208</v>
      </c>
      <c r="D914" s="15">
        <v>1</v>
      </c>
      <c r="E914" s="15" t="s">
        <v>7</v>
      </c>
      <c r="F914" s="15" t="s">
        <v>406</v>
      </c>
      <c r="G914" s="15" t="s">
        <v>407</v>
      </c>
      <c r="H914" s="56">
        <v>0.81936463884979494</v>
      </c>
    </row>
    <row r="915" spans="2:8" x14ac:dyDescent="0.3">
      <c r="B915" s="16" t="s">
        <v>841</v>
      </c>
      <c r="C915" s="16" t="s">
        <v>208</v>
      </c>
      <c r="D915" s="15">
        <v>4</v>
      </c>
      <c r="E915" s="15" t="s">
        <v>11</v>
      </c>
      <c r="F915" s="15" t="s">
        <v>408</v>
      </c>
      <c r="G915" s="15" t="s">
        <v>409</v>
      </c>
      <c r="H915" s="56">
        <v>926.67807695574629</v>
      </c>
    </row>
    <row r="916" spans="2:8" x14ac:dyDescent="0.3">
      <c r="B916" s="16" t="s">
        <v>841</v>
      </c>
      <c r="C916" s="16" t="s">
        <v>208</v>
      </c>
      <c r="D916" s="15">
        <v>10</v>
      </c>
      <c r="E916" s="15" t="s">
        <v>15</v>
      </c>
      <c r="F916" s="15" t="s">
        <v>408</v>
      </c>
      <c r="G916" s="15" t="s">
        <v>410</v>
      </c>
      <c r="H916" s="56">
        <v>1450.7938206693991</v>
      </c>
    </row>
    <row r="917" spans="2:8" x14ac:dyDescent="0.3">
      <c r="B917" s="16" t="s">
        <v>841</v>
      </c>
      <c r="C917" s="16" t="s">
        <v>208</v>
      </c>
      <c r="D917" s="15">
        <v>17</v>
      </c>
      <c r="E917" s="15" t="s">
        <v>19</v>
      </c>
      <c r="F917" s="15" t="s">
        <v>408</v>
      </c>
      <c r="G917" s="15" t="s">
        <v>411</v>
      </c>
      <c r="H917" s="56">
        <v>1234.8789603329653</v>
      </c>
    </row>
    <row r="918" spans="2:8" x14ac:dyDescent="0.3">
      <c r="B918" s="16" t="s">
        <v>841</v>
      </c>
      <c r="C918" s="16" t="s">
        <v>208</v>
      </c>
      <c r="D918" s="15">
        <v>20</v>
      </c>
      <c r="E918" s="15" t="s">
        <v>23</v>
      </c>
      <c r="F918" s="15" t="s">
        <v>408</v>
      </c>
      <c r="G918" s="15" t="s">
        <v>412</v>
      </c>
      <c r="H918" s="56">
        <v>1234.8789603329653</v>
      </c>
    </row>
    <row r="919" spans="2:8" x14ac:dyDescent="0.3">
      <c r="B919" s="16" t="s">
        <v>841</v>
      </c>
      <c r="C919" s="16" t="s">
        <v>208</v>
      </c>
      <c r="D919" s="15">
        <v>22</v>
      </c>
      <c r="E919" s="15" t="s">
        <v>27</v>
      </c>
      <c r="F919" s="15" t="s">
        <v>408</v>
      </c>
      <c r="G919" s="15" t="s">
        <v>413</v>
      </c>
      <c r="H919" s="56">
        <v>987.90316826637229</v>
      </c>
    </row>
    <row r="920" spans="2:8" x14ac:dyDescent="0.3">
      <c r="B920" s="16" t="s">
        <v>841</v>
      </c>
      <c r="C920" s="16" t="s">
        <v>208</v>
      </c>
      <c r="D920" s="19">
        <v>31</v>
      </c>
      <c r="E920" s="19" t="s">
        <v>31</v>
      </c>
      <c r="F920" s="19" t="s">
        <v>408</v>
      </c>
      <c r="G920" s="19" t="s">
        <v>414</v>
      </c>
      <c r="H920" s="57">
        <v>1234.8789603329653</v>
      </c>
    </row>
    <row r="921" spans="2:8" x14ac:dyDescent="0.3">
      <c r="B921" s="16" t="s">
        <v>207</v>
      </c>
      <c r="C921" s="16" t="s">
        <v>207</v>
      </c>
      <c r="D921" s="15">
        <v>1</v>
      </c>
      <c r="E921" s="15" t="s">
        <v>7</v>
      </c>
      <c r="F921" s="15" t="s">
        <v>406</v>
      </c>
      <c r="G921" s="15" t="s">
        <v>407</v>
      </c>
      <c r="H921" s="56">
        <v>0.81936463884979494</v>
      </c>
    </row>
    <row r="922" spans="2:8" x14ac:dyDescent="0.3">
      <c r="B922" s="16" t="s">
        <v>207</v>
      </c>
      <c r="C922" s="16" t="s">
        <v>207</v>
      </c>
      <c r="D922" s="15">
        <v>4</v>
      </c>
      <c r="E922" s="15" t="s">
        <v>11</v>
      </c>
      <c r="F922" s="15" t="s">
        <v>408</v>
      </c>
      <c r="G922" s="15" t="s">
        <v>409</v>
      </c>
      <c r="H922" s="56">
        <v>778.28505903338157</v>
      </c>
    </row>
    <row r="923" spans="2:8" x14ac:dyDescent="0.3">
      <c r="B923" s="16" t="s">
        <v>207</v>
      </c>
      <c r="C923" s="16" t="s">
        <v>207</v>
      </c>
      <c r="D923" s="15">
        <v>10</v>
      </c>
      <c r="E923" s="15" t="s">
        <v>15</v>
      </c>
      <c r="F923" s="15" t="s">
        <v>408</v>
      </c>
      <c r="G923" s="15" t="s">
        <v>410</v>
      </c>
      <c r="H923" s="56">
        <v>1493.2662313851886</v>
      </c>
    </row>
    <row r="924" spans="2:8" x14ac:dyDescent="0.3">
      <c r="B924" s="16" t="s">
        <v>207</v>
      </c>
      <c r="C924" s="16" t="s">
        <v>207</v>
      </c>
      <c r="D924" s="15">
        <v>17</v>
      </c>
      <c r="E924" s="15" t="s">
        <v>19</v>
      </c>
      <c r="F924" s="15" t="s">
        <v>408</v>
      </c>
      <c r="G924" s="15" t="s">
        <v>411</v>
      </c>
      <c r="H924" s="56">
        <v>778.28505903338157</v>
      </c>
    </row>
    <row r="925" spans="2:8" x14ac:dyDescent="0.3">
      <c r="B925" s="16" t="s">
        <v>207</v>
      </c>
      <c r="C925" s="16" t="s">
        <v>207</v>
      </c>
      <c r="D925" s="15">
        <v>20</v>
      </c>
      <c r="E925" s="15" t="s">
        <v>23</v>
      </c>
      <c r="F925" s="15" t="s">
        <v>408</v>
      </c>
      <c r="G925" s="15" t="s">
        <v>412</v>
      </c>
      <c r="H925" s="56">
        <v>1366.1158545009268</v>
      </c>
    </row>
    <row r="926" spans="2:8" x14ac:dyDescent="0.3">
      <c r="B926" s="16" t="s">
        <v>207</v>
      </c>
      <c r="C926" s="16" t="s">
        <v>207</v>
      </c>
      <c r="D926" s="15">
        <v>22</v>
      </c>
      <c r="E926" s="15" t="s">
        <v>27</v>
      </c>
      <c r="F926" s="15" t="s">
        <v>408</v>
      </c>
      <c r="G926" s="15" t="s">
        <v>413</v>
      </c>
      <c r="H926" s="56">
        <v>778.28505903338157</v>
      </c>
    </row>
    <row r="927" spans="2:8" x14ac:dyDescent="0.3">
      <c r="B927" s="16" t="s">
        <v>207</v>
      </c>
      <c r="C927" s="16" t="s">
        <v>207</v>
      </c>
      <c r="D927" s="19">
        <v>31</v>
      </c>
      <c r="E927" s="19" t="s">
        <v>31</v>
      </c>
      <c r="F927" s="19" t="s">
        <v>408</v>
      </c>
      <c r="G927" s="19" t="s">
        <v>414</v>
      </c>
      <c r="H927" s="57">
        <v>1459.0773090419002</v>
      </c>
    </row>
    <row r="928" spans="2:8" x14ac:dyDescent="0.3">
      <c r="B928" s="16" t="s">
        <v>231</v>
      </c>
      <c r="C928" s="16" t="s">
        <v>231</v>
      </c>
      <c r="D928" s="15">
        <v>1</v>
      </c>
      <c r="E928" s="15" t="s">
        <v>7</v>
      </c>
      <c r="F928" s="15" t="s">
        <v>406</v>
      </c>
      <c r="G928" s="15" t="s">
        <v>407</v>
      </c>
      <c r="H928" s="56">
        <v>0.81936463884979494</v>
      </c>
    </row>
    <row r="929" spans="2:8" x14ac:dyDescent="0.3">
      <c r="B929" s="16" t="s">
        <v>231</v>
      </c>
      <c r="C929" s="16" t="s">
        <v>231</v>
      </c>
      <c r="D929" s="15">
        <v>4</v>
      </c>
      <c r="E929" s="15" t="s">
        <v>11</v>
      </c>
      <c r="F929" s="15" t="s">
        <v>408</v>
      </c>
      <c r="G929" s="15" t="s">
        <v>409</v>
      </c>
      <c r="H929" s="56">
        <v>1115.2513581924743</v>
      </c>
    </row>
    <row r="930" spans="2:8" x14ac:dyDescent="0.3">
      <c r="B930" s="16" t="s">
        <v>231</v>
      </c>
      <c r="C930" s="16" t="s">
        <v>231</v>
      </c>
      <c r="D930" s="15">
        <v>10</v>
      </c>
      <c r="E930" s="15" t="s">
        <v>15</v>
      </c>
      <c r="F930" s="15" t="s">
        <v>408</v>
      </c>
      <c r="G930" s="15" t="s">
        <v>410</v>
      </c>
      <c r="H930" s="56">
        <v>1493.2662313851886</v>
      </c>
    </row>
    <row r="931" spans="2:8" x14ac:dyDescent="0.3">
      <c r="B931" s="16" t="s">
        <v>231</v>
      </c>
      <c r="C931" s="16" t="s">
        <v>231</v>
      </c>
      <c r="D931" s="15">
        <v>17</v>
      </c>
      <c r="E931" s="15" t="s">
        <v>19</v>
      </c>
      <c r="F931" s="15" t="s">
        <v>408</v>
      </c>
      <c r="G931" s="15" t="s">
        <v>411</v>
      </c>
      <c r="H931" s="56">
        <v>1411.4666516605794</v>
      </c>
    </row>
    <row r="932" spans="2:8" x14ac:dyDescent="0.3">
      <c r="B932" s="16" t="s">
        <v>231</v>
      </c>
      <c r="C932" s="16" t="s">
        <v>231</v>
      </c>
      <c r="D932" s="15">
        <v>20</v>
      </c>
      <c r="E932" s="15" t="s">
        <v>23</v>
      </c>
      <c r="F932" s="15" t="s">
        <v>408</v>
      </c>
      <c r="G932" s="15" t="s">
        <v>412</v>
      </c>
      <c r="H932" s="56">
        <v>1944.9343625244205</v>
      </c>
    </row>
    <row r="933" spans="2:8" x14ac:dyDescent="0.3">
      <c r="B933" s="16" t="s">
        <v>231</v>
      </c>
      <c r="C933" s="16" t="s">
        <v>231</v>
      </c>
      <c r="D933" s="15">
        <v>22</v>
      </c>
      <c r="E933" s="15" t="s">
        <v>27</v>
      </c>
      <c r="F933" s="15" t="s">
        <v>408</v>
      </c>
      <c r="G933" s="15" t="s">
        <v>413</v>
      </c>
      <c r="H933" s="56">
        <v>1327.4948823579377</v>
      </c>
    </row>
    <row r="934" spans="2:8" x14ac:dyDescent="0.3">
      <c r="B934" s="16" t="s">
        <v>231</v>
      </c>
      <c r="C934" s="16" t="s">
        <v>231</v>
      </c>
      <c r="D934" s="19">
        <v>31</v>
      </c>
      <c r="E934" s="19" t="s">
        <v>31</v>
      </c>
      <c r="F934" s="19" t="s">
        <v>408</v>
      </c>
      <c r="G934" s="19" t="s">
        <v>414</v>
      </c>
      <c r="H934" s="57">
        <v>1407.7620147795806</v>
      </c>
    </row>
    <row r="935" spans="2:8" x14ac:dyDescent="0.3">
      <c r="B935" s="16" t="s">
        <v>269</v>
      </c>
      <c r="C935" s="16" t="s">
        <v>269</v>
      </c>
      <c r="D935" s="15">
        <v>1</v>
      </c>
      <c r="E935" s="15" t="s">
        <v>7</v>
      </c>
      <c r="F935" s="15" t="s">
        <v>406</v>
      </c>
      <c r="G935" s="15" t="s">
        <v>407</v>
      </c>
      <c r="H935" s="56">
        <v>0.81936463884979494</v>
      </c>
    </row>
    <row r="936" spans="2:8" x14ac:dyDescent="0.3">
      <c r="B936" s="16" t="s">
        <v>269</v>
      </c>
      <c r="C936" s="16" t="s">
        <v>269</v>
      </c>
      <c r="D936" s="15">
        <v>4</v>
      </c>
      <c r="E936" s="15" t="s">
        <v>11</v>
      </c>
      <c r="F936" s="15" t="s">
        <v>408</v>
      </c>
      <c r="G936" s="15" t="s">
        <v>409</v>
      </c>
      <c r="H936" s="56">
        <v>1905.7606812197405</v>
      </c>
    </row>
    <row r="937" spans="2:8" x14ac:dyDescent="0.3">
      <c r="B937" s="16" t="s">
        <v>269</v>
      </c>
      <c r="C937" s="16" t="s">
        <v>269</v>
      </c>
      <c r="D937" s="15">
        <v>10</v>
      </c>
      <c r="E937" s="15" t="s">
        <v>15</v>
      </c>
      <c r="F937" s="15" t="s">
        <v>408</v>
      </c>
      <c r="G937" s="15" t="s">
        <v>410</v>
      </c>
      <c r="H937" s="56">
        <v>1000.3557292109064</v>
      </c>
    </row>
    <row r="938" spans="2:8" x14ac:dyDescent="0.3">
      <c r="B938" s="16" t="s">
        <v>269</v>
      </c>
      <c r="C938" s="16" t="s">
        <v>269</v>
      </c>
      <c r="D938" s="15">
        <v>17</v>
      </c>
      <c r="E938" s="15" t="s">
        <v>19</v>
      </c>
      <c r="F938" s="15" t="s">
        <v>408</v>
      </c>
      <c r="G938" s="15" t="s">
        <v>411</v>
      </c>
      <c r="H938" s="56">
        <v>1635.4363373821459</v>
      </c>
    </row>
    <row r="939" spans="2:8" x14ac:dyDescent="0.3">
      <c r="B939" s="16" t="s">
        <v>269</v>
      </c>
      <c r="C939" s="16" t="s">
        <v>269</v>
      </c>
      <c r="D939" s="15">
        <v>20</v>
      </c>
      <c r="E939" s="15" t="s">
        <v>23</v>
      </c>
      <c r="F939" s="15" t="s">
        <v>408</v>
      </c>
      <c r="G939" s="15" t="s">
        <v>412</v>
      </c>
      <c r="H939" s="56">
        <v>1635.4363373821459</v>
      </c>
    </row>
    <row r="940" spans="2:8" x14ac:dyDescent="0.3">
      <c r="B940" s="16" t="s">
        <v>269</v>
      </c>
      <c r="C940" s="16" t="s">
        <v>269</v>
      </c>
      <c r="D940" s="15">
        <v>22</v>
      </c>
      <c r="E940" s="15" t="s">
        <v>27</v>
      </c>
      <c r="F940" s="15" t="s">
        <v>408</v>
      </c>
      <c r="G940" s="15" t="s">
        <v>413</v>
      </c>
      <c r="H940" s="56">
        <v>1556.5701180667631</v>
      </c>
    </row>
    <row r="941" spans="2:8" x14ac:dyDescent="0.3">
      <c r="B941" s="16" t="s">
        <v>269</v>
      </c>
      <c r="C941" s="16" t="s">
        <v>269</v>
      </c>
      <c r="D941" s="19">
        <v>31</v>
      </c>
      <c r="E941" s="19" t="s">
        <v>31</v>
      </c>
      <c r="F941" s="19" t="s">
        <v>408</v>
      </c>
      <c r="G941" s="19" t="s">
        <v>414</v>
      </c>
      <c r="H941" s="57">
        <v>1635.4363373821459</v>
      </c>
    </row>
    <row r="942" spans="2:8" x14ac:dyDescent="0.3">
      <c r="B942" s="16" t="s">
        <v>843</v>
      </c>
      <c r="C942" s="20" t="s">
        <v>276</v>
      </c>
      <c r="D942" s="15">
        <v>1</v>
      </c>
      <c r="E942" s="15" t="s">
        <v>7</v>
      </c>
      <c r="F942" s="15" t="s">
        <v>406</v>
      </c>
      <c r="G942" s="15" t="s">
        <v>407</v>
      </c>
      <c r="H942" s="56">
        <v>0.81936463884979494</v>
      </c>
    </row>
    <row r="943" spans="2:8" x14ac:dyDescent="0.3">
      <c r="B943" s="16" t="s">
        <v>843</v>
      </c>
      <c r="C943" s="20" t="s">
        <v>276</v>
      </c>
      <c r="D943" s="15">
        <v>4</v>
      </c>
      <c r="E943" s="15" t="s">
        <v>11</v>
      </c>
      <c r="F943" s="15" t="s">
        <v>408</v>
      </c>
      <c r="G943" s="15" t="s">
        <v>409</v>
      </c>
      <c r="H943" s="56">
        <v>5402.5954514567229</v>
      </c>
    </row>
    <row r="944" spans="2:8" x14ac:dyDescent="0.3">
      <c r="B944" s="16" t="s">
        <v>843</v>
      </c>
      <c r="C944" s="20" t="s">
        <v>276</v>
      </c>
      <c r="D944" s="15">
        <v>10</v>
      </c>
      <c r="E944" s="15" t="s">
        <v>15</v>
      </c>
      <c r="F944" s="15" t="s">
        <v>408</v>
      </c>
      <c r="G944" s="15" t="s">
        <v>410</v>
      </c>
      <c r="H944" s="56">
        <v>2156.07368781374</v>
      </c>
    </row>
    <row r="945" spans="2:8" x14ac:dyDescent="0.3">
      <c r="B945" s="16" t="s">
        <v>843</v>
      </c>
      <c r="C945" s="20" t="s">
        <v>276</v>
      </c>
      <c r="D945" s="15">
        <v>17</v>
      </c>
      <c r="E945" s="15" t="s">
        <v>19</v>
      </c>
      <c r="F945" s="15" t="s">
        <v>408</v>
      </c>
      <c r="G945" s="15" t="s">
        <v>411</v>
      </c>
      <c r="H945" s="56">
        <v>2324.1101662273245</v>
      </c>
    </row>
    <row r="946" spans="2:8" x14ac:dyDescent="0.3">
      <c r="B946" s="16" t="s">
        <v>843</v>
      </c>
      <c r="C946" s="20" t="s">
        <v>276</v>
      </c>
      <c r="D946" s="15">
        <v>20</v>
      </c>
      <c r="E946" s="15" t="s">
        <v>23</v>
      </c>
      <c r="F946" s="15" t="s">
        <v>408</v>
      </c>
      <c r="G946" s="15" t="s">
        <v>412</v>
      </c>
      <c r="H946" s="56">
        <v>2324.1101662273245</v>
      </c>
    </row>
    <row r="947" spans="2:8" x14ac:dyDescent="0.3">
      <c r="B947" s="16" t="s">
        <v>843</v>
      </c>
      <c r="C947" s="20" t="s">
        <v>276</v>
      </c>
      <c r="D947" s="15">
        <v>22</v>
      </c>
      <c r="E947" s="15" t="s">
        <v>27</v>
      </c>
      <c r="F947" s="15" t="s">
        <v>408</v>
      </c>
      <c r="G947" s="15" t="s">
        <v>413</v>
      </c>
      <c r="H947" s="56">
        <v>2324.1101662273245</v>
      </c>
    </row>
    <row r="948" spans="2:8" x14ac:dyDescent="0.3">
      <c r="B948" s="16" t="s">
        <v>843</v>
      </c>
      <c r="C948" s="20" t="s">
        <v>276</v>
      </c>
      <c r="D948" s="19">
        <v>31</v>
      </c>
      <c r="E948" s="19" t="s">
        <v>31</v>
      </c>
      <c r="F948" s="19" t="s">
        <v>408</v>
      </c>
      <c r="G948" s="19" t="s">
        <v>414</v>
      </c>
      <c r="H948" s="57">
        <v>2324.1101662273245</v>
      </c>
    </row>
    <row r="949" spans="2:8" x14ac:dyDescent="0.3">
      <c r="B949" s="16" t="s">
        <v>287</v>
      </c>
      <c r="C949" s="16" t="s">
        <v>197</v>
      </c>
      <c r="D949" s="15">
        <v>1</v>
      </c>
      <c r="E949" s="15" t="s">
        <v>7</v>
      </c>
      <c r="F949" s="15" t="s">
        <v>406</v>
      </c>
      <c r="G949" s="15" t="s">
        <v>407</v>
      </c>
      <c r="H949" s="56">
        <v>0.81936463884979494</v>
      </c>
    </row>
    <row r="950" spans="2:8" x14ac:dyDescent="0.3">
      <c r="B950" s="16" t="s">
        <v>287</v>
      </c>
      <c r="C950" s="16" t="s">
        <v>197</v>
      </c>
      <c r="D950" s="15">
        <v>4</v>
      </c>
      <c r="E950" s="15" t="s">
        <v>11</v>
      </c>
      <c r="F950" s="15" t="s">
        <v>408</v>
      </c>
      <c r="G950" s="15" t="s">
        <v>409</v>
      </c>
      <c r="H950" s="56">
        <v>1775.0332226787104</v>
      </c>
    </row>
    <row r="951" spans="2:8" x14ac:dyDescent="0.3">
      <c r="B951" s="16" t="s">
        <v>287</v>
      </c>
      <c r="C951" s="16" t="s">
        <v>197</v>
      </c>
      <c r="D951" s="15">
        <v>10</v>
      </c>
      <c r="E951" s="15" t="s">
        <v>15</v>
      </c>
      <c r="F951" s="15" t="s">
        <v>408</v>
      </c>
      <c r="G951" s="15" t="s">
        <v>410</v>
      </c>
      <c r="H951" s="56">
        <v>1493.2662313851886</v>
      </c>
    </row>
    <row r="952" spans="2:8" x14ac:dyDescent="0.3">
      <c r="B952" s="16" t="s">
        <v>287</v>
      </c>
      <c r="C952" s="16" t="s">
        <v>197</v>
      </c>
      <c r="D952" s="15">
        <v>17</v>
      </c>
      <c r="E952" s="15" t="s">
        <v>19</v>
      </c>
      <c r="F952" s="15" t="s">
        <v>408</v>
      </c>
      <c r="G952" s="15" t="s">
        <v>411</v>
      </c>
      <c r="H952" s="56">
        <v>1775.0332226787104</v>
      </c>
    </row>
    <row r="953" spans="2:8" x14ac:dyDescent="0.3">
      <c r="B953" s="16" t="s">
        <v>287</v>
      </c>
      <c r="C953" s="16" t="s">
        <v>197</v>
      </c>
      <c r="D953" s="15">
        <v>20</v>
      </c>
      <c r="E953" s="15" t="s">
        <v>23</v>
      </c>
      <c r="F953" s="15" t="s">
        <v>408</v>
      </c>
      <c r="G953" s="15" t="s">
        <v>412</v>
      </c>
      <c r="H953" s="56">
        <v>1775.0332226787104</v>
      </c>
    </row>
    <row r="954" spans="2:8" x14ac:dyDescent="0.3">
      <c r="B954" s="16" t="s">
        <v>287</v>
      </c>
      <c r="C954" s="16" t="s">
        <v>197</v>
      </c>
      <c r="D954" s="15">
        <v>22</v>
      </c>
      <c r="E954" s="15" t="s">
        <v>27</v>
      </c>
      <c r="F954" s="15" t="s">
        <v>408</v>
      </c>
      <c r="G954" s="15" t="s">
        <v>413</v>
      </c>
      <c r="H954" s="56">
        <v>1775.0332226787104</v>
      </c>
    </row>
    <row r="955" spans="2:8" x14ac:dyDescent="0.3">
      <c r="B955" s="16" t="s">
        <v>287</v>
      </c>
      <c r="C955" s="16" t="s">
        <v>197</v>
      </c>
      <c r="D955" s="19">
        <v>31</v>
      </c>
      <c r="E955" s="19" t="s">
        <v>31</v>
      </c>
      <c r="F955" s="19" t="s">
        <v>408</v>
      </c>
      <c r="G955" s="19" t="s">
        <v>414</v>
      </c>
      <c r="H955" s="57">
        <v>1775.0332226787104</v>
      </c>
    </row>
    <row r="956" spans="2:8" x14ac:dyDescent="0.3">
      <c r="B956" s="16" t="s">
        <v>298</v>
      </c>
      <c r="C956" s="16" t="s">
        <v>298</v>
      </c>
      <c r="D956" s="15">
        <v>1</v>
      </c>
      <c r="E956" s="15" t="s">
        <v>7</v>
      </c>
      <c r="F956" s="15" t="s">
        <v>406</v>
      </c>
      <c r="G956" s="15" t="s">
        <v>407</v>
      </c>
      <c r="H956" s="56">
        <v>0.81936463884979494</v>
      </c>
    </row>
    <row r="957" spans="2:8" x14ac:dyDescent="0.3">
      <c r="B957" s="16" t="s">
        <v>298</v>
      </c>
      <c r="C957" s="16" t="s">
        <v>298</v>
      </c>
      <c r="D957" s="15">
        <v>4</v>
      </c>
      <c r="E957" s="15" t="s">
        <v>11</v>
      </c>
      <c r="F957" s="15" t="s">
        <v>408</v>
      </c>
      <c r="G957" s="15" t="s">
        <v>409</v>
      </c>
      <c r="H957" s="56">
        <v>1407.2640897904932</v>
      </c>
    </row>
    <row r="958" spans="2:8" x14ac:dyDescent="0.3">
      <c r="B958" s="16" t="s">
        <v>298</v>
      </c>
      <c r="C958" s="16" t="s">
        <v>298</v>
      </c>
      <c r="D958" s="15">
        <v>10</v>
      </c>
      <c r="E958" s="15" t="s">
        <v>15</v>
      </c>
      <c r="F958" s="15" t="s">
        <v>408</v>
      </c>
      <c r="G958" s="15" t="s">
        <v>410</v>
      </c>
      <c r="H958" s="56">
        <v>1493.2662313851886</v>
      </c>
    </row>
    <row r="959" spans="2:8" x14ac:dyDescent="0.3">
      <c r="B959" s="16" t="s">
        <v>298</v>
      </c>
      <c r="C959" s="16" t="s">
        <v>298</v>
      </c>
      <c r="D959" s="15">
        <v>17</v>
      </c>
      <c r="E959" s="15" t="s">
        <v>19</v>
      </c>
      <c r="F959" s="15" t="s">
        <v>408</v>
      </c>
      <c r="G959" s="15" t="s">
        <v>411</v>
      </c>
      <c r="H959" s="56">
        <v>1405.4312874569684</v>
      </c>
    </row>
    <row r="960" spans="2:8" x14ac:dyDescent="0.3">
      <c r="B960" s="16" t="s">
        <v>298</v>
      </c>
      <c r="C960" s="16" t="s">
        <v>298</v>
      </c>
      <c r="D960" s="15">
        <v>20</v>
      </c>
      <c r="E960" s="15" t="s">
        <v>23</v>
      </c>
      <c r="F960" s="15" t="s">
        <v>408</v>
      </c>
      <c r="G960" s="15" t="s">
        <v>412</v>
      </c>
      <c r="H960" s="56">
        <v>1366.1158545009268</v>
      </c>
    </row>
    <row r="961" spans="2:8" x14ac:dyDescent="0.3">
      <c r="B961" s="16" t="s">
        <v>298</v>
      </c>
      <c r="C961" s="16" t="s">
        <v>298</v>
      </c>
      <c r="D961" s="15">
        <v>22</v>
      </c>
      <c r="E961" s="15" t="s">
        <v>27</v>
      </c>
      <c r="F961" s="15" t="s">
        <v>408</v>
      </c>
      <c r="G961" s="15" t="s">
        <v>413</v>
      </c>
      <c r="H961" s="56">
        <v>1351.3461558144506</v>
      </c>
    </row>
    <row r="962" spans="2:8" x14ac:dyDescent="0.3">
      <c r="B962" s="16" t="s">
        <v>298</v>
      </c>
      <c r="C962" s="16" t="s">
        <v>298</v>
      </c>
      <c r="D962" s="19">
        <v>31</v>
      </c>
      <c r="E962" s="19" t="s">
        <v>31</v>
      </c>
      <c r="F962" s="19" t="s">
        <v>408</v>
      </c>
      <c r="G962" s="19" t="s">
        <v>414</v>
      </c>
      <c r="H962" s="57">
        <v>1415.7114730475871</v>
      </c>
    </row>
    <row r="963" spans="2:8" x14ac:dyDescent="0.3">
      <c r="B963" s="16" t="s">
        <v>299</v>
      </c>
      <c r="C963" s="16" t="s">
        <v>299</v>
      </c>
      <c r="D963" s="15">
        <v>1</v>
      </c>
      <c r="E963" s="15" t="s">
        <v>7</v>
      </c>
      <c r="F963" s="15" t="s">
        <v>406</v>
      </c>
      <c r="G963" s="15" t="s">
        <v>407</v>
      </c>
      <c r="H963" s="56">
        <v>0.81936463884979494</v>
      </c>
    </row>
    <row r="964" spans="2:8" x14ac:dyDescent="0.3">
      <c r="B964" s="16" t="s">
        <v>299</v>
      </c>
      <c r="C964" s="16" t="s">
        <v>299</v>
      </c>
      <c r="D964" s="15">
        <v>4</v>
      </c>
      <c r="E964" s="15" t="s">
        <v>11</v>
      </c>
      <c r="F964" s="15" t="s">
        <v>408</v>
      </c>
      <c r="G964" s="15" t="s">
        <v>409</v>
      </c>
      <c r="H964" s="56">
        <v>3087.1974008324141</v>
      </c>
    </row>
    <row r="965" spans="2:8" x14ac:dyDescent="0.3">
      <c r="B965" s="16" t="s">
        <v>299</v>
      </c>
      <c r="C965" s="16" t="s">
        <v>299</v>
      </c>
      <c r="D965" s="15">
        <v>10</v>
      </c>
      <c r="E965" s="15" t="s">
        <v>15</v>
      </c>
      <c r="F965" s="15" t="s">
        <v>408</v>
      </c>
      <c r="G965" s="15" t="s">
        <v>410</v>
      </c>
      <c r="H965" s="56">
        <v>3087.1974008324141</v>
      </c>
    </row>
    <row r="966" spans="2:8" x14ac:dyDescent="0.3">
      <c r="B966" s="16" t="s">
        <v>299</v>
      </c>
      <c r="C966" s="16" t="s">
        <v>299</v>
      </c>
      <c r="D966" s="15">
        <v>17</v>
      </c>
      <c r="E966" s="15" t="s">
        <v>19</v>
      </c>
      <c r="F966" s="15" t="s">
        <v>408</v>
      </c>
      <c r="G966" s="15" t="s">
        <v>411</v>
      </c>
      <c r="H966" s="56">
        <v>3087.1974008324141</v>
      </c>
    </row>
    <row r="967" spans="2:8" x14ac:dyDescent="0.3">
      <c r="B967" s="16" t="s">
        <v>299</v>
      </c>
      <c r="C967" s="16" t="s">
        <v>299</v>
      </c>
      <c r="D967" s="15">
        <v>20</v>
      </c>
      <c r="E967" s="15" t="s">
        <v>23</v>
      </c>
      <c r="F967" s="15" t="s">
        <v>408</v>
      </c>
      <c r="G967" s="15" t="s">
        <v>412</v>
      </c>
      <c r="H967" s="56">
        <v>3087.1974008324141</v>
      </c>
    </row>
    <row r="968" spans="2:8" x14ac:dyDescent="0.3">
      <c r="B968" s="16" t="s">
        <v>299</v>
      </c>
      <c r="C968" s="16" t="s">
        <v>299</v>
      </c>
      <c r="D968" s="15">
        <v>22</v>
      </c>
      <c r="E968" s="15" t="s">
        <v>27</v>
      </c>
      <c r="F968" s="15" t="s">
        <v>408</v>
      </c>
      <c r="G968" s="15" t="s">
        <v>413</v>
      </c>
      <c r="H968" s="56">
        <v>3087.1974008324141</v>
      </c>
    </row>
    <row r="969" spans="2:8" x14ac:dyDescent="0.3">
      <c r="B969" s="16" t="s">
        <v>299</v>
      </c>
      <c r="C969" s="16" t="s">
        <v>299</v>
      </c>
      <c r="D969" s="19">
        <v>31</v>
      </c>
      <c r="E969" s="19" t="s">
        <v>31</v>
      </c>
      <c r="F969" s="19" t="s">
        <v>408</v>
      </c>
      <c r="G969" s="19" t="s">
        <v>414</v>
      </c>
      <c r="H969" s="57">
        <v>3087.1974008324141</v>
      </c>
    </row>
    <row r="970" spans="2:8" x14ac:dyDescent="0.3">
      <c r="B970" s="16" t="s">
        <v>285</v>
      </c>
      <c r="C970" s="16" t="s">
        <v>285</v>
      </c>
      <c r="D970" s="15">
        <v>1</v>
      </c>
      <c r="E970" s="15" t="s">
        <v>7</v>
      </c>
      <c r="F970" s="15" t="s">
        <v>406</v>
      </c>
      <c r="G970" s="15" t="s">
        <v>407</v>
      </c>
      <c r="H970" s="56">
        <v>0.81936463884979494</v>
      </c>
    </row>
    <row r="971" spans="2:8" x14ac:dyDescent="0.3">
      <c r="B971" s="16" t="s">
        <v>285</v>
      </c>
      <c r="C971" s="16" t="s">
        <v>285</v>
      </c>
      <c r="D971" s="15">
        <v>4</v>
      </c>
      <c r="E971" s="15" t="s">
        <v>11</v>
      </c>
      <c r="F971" s="15" t="s">
        <v>408</v>
      </c>
      <c r="G971" s="15" t="s">
        <v>409</v>
      </c>
      <c r="H971" s="56">
        <v>1407.2640897904932</v>
      </c>
    </row>
    <row r="972" spans="2:8" x14ac:dyDescent="0.3">
      <c r="B972" s="16" t="s">
        <v>285</v>
      </c>
      <c r="C972" s="16" t="s">
        <v>285</v>
      </c>
      <c r="D972" s="15">
        <v>10</v>
      </c>
      <c r="E972" s="15" t="s">
        <v>15</v>
      </c>
      <c r="F972" s="15" t="s">
        <v>408</v>
      </c>
      <c r="G972" s="15" t="s">
        <v>410</v>
      </c>
      <c r="H972" s="56">
        <v>1493.2662313851886</v>
      </c>
    </row>
    <row r="973" spans="2:8" x14ac:dyDescent="0.3">
      <c r="B973" s="16" t="s">
        <v>285</v>
      </c>
      <c r="C973" s="16" t="s">
        <v>285</v>
      </c>
      <c r="D973" s="15">
        <v>17</v>
      </c>
      <c r="E973" s="15" t="s">
        <v>19</v>
      </c>
      <c r="F973" s="15" t="s">
        <v>408</v>
      </c>
      <c r="G973" s="15" t="s">
        <v>411</v>
      </c>
      <c r="H973" s="56">
        <v>1405.4312874569684</v>
      </c>
    </row>
    <row r="974" spans="2:8" x14ac:dyDescent="0.3">
      <c r="B974" s="16" t="s">
        <v>285</v>
      </c>
      <c r="C974" s="16" t="s">
        <v>285</v>
      </c>
      <c r="D974" s="15">
        <v>20</v>
      </c>
      <c r="E974" s="15" t="s">
        <v>23</v>
      </c>
      <c r="F974" s="15" t="s">
        <v>408</v>
      </c>
      <c r="G974" s="15" t="s">
        <v>412</v>
      </c>
      <c r="H974" s="56">
        <v>1366.1158545009268</v>
      </c>
    </row>
    <row r="975" spans="2:8" x14ac:dyDescent="0.3">
      <c r="B975" s="16" t="s">
        <v>285</v>
      </c>
      <c r="C975" s="16" t="s">
        <v>285</v>
      </c>
      <c r="D975" s="15">
        <v>22</v>
      </c>
      <c r="E975" s="15" t="s">
        <v>27</v>
      </c>
      <c r="F975" s="15" t="s">
        <v>408</v>
      </c>
      <c r="G975" s="15" t="s">
        <v>413</v>
      </c>
      <c r="H975" s="56">
        <v>1351.3461558144506</v>
      </c>
    </row>
    <row r="976" spans="2:8" x14ac:dyDescent="0.3">
      <c r="B976" s="16" t="s">
        <v>285</v>
      </c>
      <c r="C976" s="16" t="s">
        <v>285</v>
      </c>
      <c r="D976" s="19">
        <v>31</v>
      </c>
      <c r="E976" s="19" t="s">
        <v>31</v>
      </c>
      <c r="F976" s="19" t="s">
        <v>408</v>
      </c>
      <c r="G976" s="19" t="s">
        <v>414</v>
      </c>
      <c r="H976" s="57">
        <v>1415.7114730475871</v>
      </c>
    </row>
    <row r="977" spans="2:8" x14ac:dyDescent="0.3">
      <c r="B977" s="16" t="s">
        <v>286</v>
      </c>
      <c r="C977" s="16" t="s">
        <v>286</v>
      </c>
      <c r="D977" s="15">
        <v>1</v>
      </c>
      <c r="E977" s="15" t="s">
        <v>7</v>
      </c>
      <c r="F977" s="15" t="s">
        <v>406</v>
      </c>
      <c r="G977" s="15" t="s">
        <v>407</v>
      </c>
      <c r="H977" s="56">
        <v>0.81936463884979494</v>
      </c>
    </row>
    <row r="978" spans="2:8" x14ac:dyDescent="0.3">
      <c r="B978" s="16" t="s">
        <v>286</v>
      </c>
      <c r="C978" s="16" t="s">
        <v>286</v>
      </c>
      <c r="D978" s="15">
        <v>4</v>
      </c>
      <c r="E978" s="15" t="s">
        <v>11</v>
      </c>
      <c r="F978" s="15" t="s">
        <v>408</v>
      </c>
      <c r="G978" s="15" t="s">
        <v>409</v>
      </c>
      <c r="H978" s="56">
        <v>1577.4128572204806</v>
      </c>
    </row>
    <row r="979" spans="2:8" x14ac:dyDescent="0.3">
      <c r="B979" s="16" t="s">
        <v>286</v>
      </c>
      <c r="C979" s="16" t="s">
        <v>286</v>
      </c>
      <c r="D979" s="15">
        <v>10</v>
      </c>
      <c r="E979" s="15" t="s">
        <v>15</v>
      </c>
      <c r="F979" s="15" t="s">
        <v>408</v>
      </c>
      <c r="G979" s="15" t="s">
        <v>410</v>
      </c>
      <c r="H979" s="56">
        <v>1493.2662313851886</v>
      </c>
    </row>
    <row r="980" spans="2:8" x14ac:dyDescent="0.3">
      <c r="B980" s="16" t="s">
        <v>286</v>
      </c>
      <c r="C980" s="16" t="s">
        <v>286</v>
      </c>
      <c r="D980" s="15">
        <v>17</v>
      </c>
      <c r="E980" s="15" t="s">
        <v>19</v>
      </c>
      <c r="F980" s="15" t="s">
        <v>408</v>
      </c>
      <c r="G980" s="15" t="s">
        <v>411</v>
      </c>
      <c r="H980" s="56">
        <v>1577.4128572204806</v>
      </c>
    </row>
    <row r="981" spans="2:8" x14ac:dyDescent="0.3">
      <c r="B981" s="16" t="s">
        <v>286</v>
      </c>
      <c r="C981" s="16" t="s">
        <v>286</v>
      </c>
      <c r="D981" s="15">
        <v>20</v>
      </c>
      <c r="E981" s="15" t="s">
        <v>23</v>
      </c>
      <c r="F981" s="15" t="s">
        <v>408</v>
      </c>
      <c r="G981" s="15" t="s">
        <v>412</v>
      </c>
      <c r="H981" s="56">
        <v>1577.4128572204806</v>
      </c>
    </row>
    <row r="982" spans="2:8" x14ac:dyDescent="0.3">
      <c r="B982" s="16" t="s">
        <v>286</v>
      </c>
      <c r="C982" s="16" t="s">
        <v>286</v>
      </c>
      <c r="D982" s="15">
        <v>22</v>
      </c>
      <c r="E982" s="15" t="s">
        <v>27</v>
      </c>
      <c r="F982" s="15" t="s">
        <v>408</v>
      </c>
      <c r="G982" s="15" t="s">
        <v>413</v>
      </c>
      <c r="H982" s="56">
        <v>1577.4128572204806</v>
      </c>
    </row>
    <row r="983" spans="2:8" x14ac:dyDescent="0.3">
      <c r="B983" s="16" t="s">
        <v>286</v>
      </c>
      <c r="C983" s="16" t="s">
        <v>286</v>
      </c>
      <c r="D983" s="19">
        <v>31</v>
      </c>
      <c r="E983" s="19" t="s">
        <v>31</v>
      </c>
      <c r="F983" s="19" t="s">
        <v>408</v>
      </c>
      <c r="G983" s="19" t="s">
        <v>414</v>
      </c>
      <c r="H983" s="57">
        <v>1577.4128572204806</v>
      </c>
    </row>
  </sheetData>
  <mergeCells count="1">
    <mergeCell ref="B2:H2"/>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36</vt:i4>
      </vt:variant>
    </vt:vector>
  </HeadingPairs>
  <TitlesOfParts>
    <vt:vector size="51" baseType="lpstr">
      <vt:lpstr>PORTADA</vt:lpstr>
      <vt:lpstr>ALTERNATIVAS  DE MEJORAMIENTO</vt:lpstr>
      <vt:lpstr>DATOS DISEÑO</vt:lpstr>
      <vt:lpstr>Datos de Seleccion</vt:lpstr>
      <vt:lpstr>PRESPUESTOS MEJORAMIENTOS</vt:lpstr>
      <vt:lpstr>COSTOS DE TRANSPORTE</vt:lpstr>
      <vt:lpstr>ANALISIS GENERAL DE COSTOS</vt:lpstr>
      <vt:lpstr>ANALISIS DE COSTOS CASO ESTUDIO</vt:lpstr>
      <vt:lpstr>TRANSPORTE</vt:lpstr>
      <vt:lpstr>LISTADO DE CANTERAS</vt:lpstr>
      <vt:lpstr>LISTADO ACTIVIDADES</vt:lpstr>
      <vt:lpstr>MANO DE OBRA</vt:lpstr>
      <vt:lpstr>EQUIPO</vt:lpstr>
      <vt:lpstr>MATERIALES</vt:lpstr>
      <vt:lpstr>Extraer Datos</vt:lpstr>
      <vt:lpstr>AMAZONAS</vt:lpstr>
      <vt:lpstr>ANTIOQUIA</vt:lpstr>
      <vt:lpstr>ARAUCA</vt:lpstr>
      <vt:lpstr>ATLÁNTICO</vt:lpstr>
      <vt:lpstr>BOLÍVAR</vt:lpstr>
      <vt:lpstr>BOYACÁ</vt:lpstr>
      <vt:lpstr>CALDAS</vt:lpstr>
      <vt:lpstr>CAQUETÁ</vt:lpstr>
      <vt:lpstr>CASANARE</vt:lpstr>
      <vt:lpstr>CAUCA</vt:lpstr>
      <vt:lpstr>CESAR</vt:lpstr>
      <vt:lpstr>CHOCÓ</vt:lpstr>
      <vt:lpstr>CÓRDOBA</vt:lpstr>
      <vt:lpstr>CUNDINAMARCA</vt:lpstr>
      <vt:lpstr>Departamento</vt:lpstr>
      <vt:lpstr>Departamento1</vt:lpstr>
      <vt:lpstr>GUAINÍA</vt:lpstr>
      <vt:lpstr>GUAVIARE</vt:lpstr>
      <vt:lpstr>HUILA</vt:lpstr>
      <vt:lpstr>LA_GUAJIRA</vt:lpstr>
      <vt:lpstr>LAT</vt:lpstr>
      <vt:lpstr>LONG</vt:lpstr>
      <vt:lpstr>MAGDALENA</vt:lpstr>
      <vt:lpstr>META</vt:lpstr>
      <vt:lpstr>NARIÑO</vt:lpstr>
      <vt:lpstr>NORTE_DE_SANTANDER</vt:lpstr>
      <vt:lpstr>PUTUMAYO</vt:lpstr>
      <vt:lpstr>QUINDÍO</vt:lpstr>
      <vt:lpstr>RISARALDA</vt:lpstr>
      <vt:lpstr>SAN_ANDRÉS_Y_PROVIDENCIA</vt:lpstr>
      <vt:lpstr>SANTANDER</vt:lpstr>
      <vt:lpstr>SUCRE</vt:lpstr>
      <vt:lpstr>TOLIMA</vt:lpstr>
      <vt:lpstr>VALLE_DEL_CAUCA</vt:lpstr>
      <vt:lpstr>VAUPÉS</vt:lpstr>
      <vt:lpstr>VICHADA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Felipe Parra</dc:creator>
  <cp:lastModifiedBy>Luis Felipe Parra</cp:lastModifiedBy>
  <dcterms:created xsi:type="dcterms:W3CDTF">2015-06-05T18:17:20Z</dcterms:created>
  <dcterms:modified xsi:type="dcterms:W3CDTF">2025-07-01T02:51:58Z</dcterms:modified>
</cp:coreProperties>
</file>